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filterPrivacy="1"/>
  <xr:revisionPtr revIDLastSave="0" documentId="8_{83BDAB87-73E9-4C8A-A263-36B19F77B5CE}" xr6:coauthVersionLast="47" xr6:coauthVersionMax="47" xr10:uidLastSave="{00000000-0000-0000-0000-000000000000}"/>
  <workbookProtection workbookAlgorithmName="SHA-512" workbookHashValue="XCdkoX02vFijQM+gfsHX39m5mDGXr7VBaeu34ZbkMzNPSCaNbJfNcNpTOCoFTr5QmP1zeNjZMocrP0rQYR9B8g==" workbookSaltValue="4gh4zWXQ8cJkmzJNlpUymw==" workbookSpinCount="100000" lockStructure="1"/>
  <bookViews>
    <workbookView xWindow="-103" yWindow="-103" windowWidth="19543" windowHeight="12497" tabRatio="864" firstSheet="14" activeTab="14" xr2:uid="{7B4ABAA8-3FA2-4C11-B8E5-9B8F993C86C3}"/>
  </bookViews>
  <sheets>
    <sheet name="(2010)" sheetId="12" state="hidden" r:id="rId1"/>
    <sheet name="(2011)" sheetId="11" state="hidden" r:id="rId2"/>
    <sheet name="(2012)" sheetId="10" state="hidden" r:id="rId3"/>
    <sheet name="(2013)" sheetId="9" state="hidden" r:id="rId4"/>
    <sheet name="(2014)" sheetId="8" state="hidden" r:id="rId5"/>
    <sheet name="(2015)" sheetId="3" state="hidden" r:id="rId6"/>
    <sheet name="Fire2016" sheetId="2" state="hidden" r:id="rId7"/>
    <sheet name="(2016)" sheetId="1" state="hidden" r:id="rId8"/>
    <sheet name="Fire2017" sheetId="13" state="hidden" r:id="rId9"/>
    <sheet name="(2017)" sheetId="14" state="hidden" r:id="rId10"/>
    <sheet name="Fire2018" sheetId="15" state="hidden" r:id="rId11"/>
    <sheet name="(2018)" sheetId="16" state="hidden" r:id="rId12"/>
    <sheet name="Fire2019" sheetId="17" state="hidden" r:id="rId13"/>
    <sheet name="(2019)" sheetId="18" state="hidden" r:id="rId14"/>
    <sheet name="Cover" sheetId="23" r:id="rId15"/>
    <sheet name="Contents" sheetId="24" r:id="rId16"/>
    <sheet name="Fire2020" sheetId="20" state="hidden" r:id="rId17"/>
    <sheet name="(2020)" sheetId="21" state="hidden" r:id="rId18"/>
    <sheet name="Fire2021" sheetId="26" state="hidden" r:id="rId19"/>
    <sheet name="(2021)" sheetId="27" state="hidden" r:id="rId20"/>
    <sheet name="FIRE1403_raw" sheetId="5" state="hidden" r:id="rId21"/>
    <sheet name="FIRE1403" sheetId="6" r:id="rId22"/>
  </sheets>
  <externalReferences>
    <externalReference r:id="rId23"/>
    <externalReference r:id="rId24"/>
    <externalReference r:id="rId25"/>
    <externalReference r:id="rId26"/>
  </externalReferences>
  <definedNames>
    <definedName name="_xlnm._FilterDatabase" localSheetId="0" hidden="1">'(2010)'!#REF!</definedName>
    <definedName name="_xlnm._FilterDatabase" localSheetId="1" hidden="1">'(2011)'!#REF!</definedName>
    <definedName name="_xlnm._FilterDatabase" localSheetId="2" hidden="1">'(2012)'!#REF!</definedName>
    <definedName name="_xlnm._FilterDatabase" localSheetId="3" hidden="1">'(2013)'!#REF!</definedName>
    <definedName name="_xlnm._FilterDatabase" localSheetId="4" hidden="1">'(2014)'!#REF!</definedName>
    <definedName name="_xlnm._FilterDatabase" localSheetId="5" hidden="1">'(2015)'!#REF!</definedName>
    <definedName name="_xlnm._FilterDatabase" localSheetId="8" hidden="1">Fire2017!$A$12:$C$12</definedName>
    <definedName name="_xlnm._FilterDatabase" localSheetId="10" hidden="1">Fire2018!$A$12:$C$12</definedName>
    <definedName name="_xlnm._FilterDatabase" localSheetId="12" hidden="1">Fire2019!$A$12:$C$12</definedName>
    <definedName name="_xlnm._FilterDatabase" localSheetId="16" hidden="1">Fire2020!$A$12:$C$12</definedName>
    <definedName name="_xlnm._FilterDatabase" localSheetId="18" hidden="1">Fire2021!$A$12:$C$12</definedName>
    <definedName name="_Order1" hidden="1">255</definedName>
    <definedName name="_Order2" hidden="1">0</definedName>
    <definedName name="Derived" localSheetId="12">[1]Derived!$B$9:$IW$65535</definedName>
    <definedName name="Derived" localSheetId="16">[2]Derived!$B$9:$IW$65535</definedName>
    <definedName name="Derived" localSheetId="18">[2]Derived!$B$9:$IW$65535</definedName>
    <definedName name="Derived_Codes" localSheetId="12">[1]Derived!$B$9:$IW$9</definedName>
    <definedName name="Derived_Codes" localSheetId="16">[2]Derived!$B$9:$IW$9</definedName>
    <definedName name="Derived_Codes" localSheetId="18">[2]Derived!$B$9:$IW$9</definedName>
    <definedName name="External" localSheetId="12">[1]External!$B$9:$IK$65535</definedName>
    <definedName name="External" localSheetId="16">[2]External!$B$9:$IK$65534</definedName>
    <definedName name="External" localSheetId="18">[2]External!$B$9:$IK$65534</definedName>
    <definedName name="External_Codes" localSheetId="12">[1]External!$B$9:$IK$9</definedName>
    <definedName name="External_Codes" localSheetId="16">[2]External!$B$9:$IK$9</definedName>
    <definedName name="External_Codes" localSheetId="18">[2]External!$B$9:$IK$9</definedName>
    <definedName name="FIRE0005" localSheetId="12">[1]Raw!$F:$F</definedName>
    <definedName name="FIRE0005" localSheetId="16">[2]Raw!$F:$F</definedName>
    <definedName name="FIRE0005" localSheetId="18">[2]Raw!$F:$F</definedName>
    <definedName name="FIRE0006" localSheetId="12">[1]Raw!$H:$H</definedName>
    <definedName name="FIRE0006" localSheetId="16">[2]Raw!$H:$H</definedName>
    <definedName name="FIRE0006" localSheetId="18">[2]Raw!$H:$H</definedName>
    <definedName name="FIRE0007" localSheetId="12">[1]Raw!$I:$I</definedName>
    <definedName name="FIRE0007" localSheetId="16">[2]Raw!$I:$I</definedName>
    <definedName name="FIRE0007" localSheetId="18">[2]Raw!$I:$I</definedName>
    <definedName name="FIRE0007LY" localSheetId="12">[1]Raw_Errors!$AX:$AX</definedName>
    <definedName name="FIRE0007LY" localSheetId="16">[2]Raw_Errors!$AX:$AX</definedName>
    <definedName name="FIRE0007LY" localSheetId="18">[2]Raw_Errors!$AX:$AX</definedName>
    <definedName name="FIRE0012" localSheetId="12">[1]Raw!$L:$L</definedName>
    <definedName name="FIRE0012" localSheetId="16">[2]Raw!$L:$L</definedName>
    <definedName name="FIRE0012" localSheetId="18">[2]Raw!$L:$L</definedName>
    <definedName name="FIRE0013" localSheetId="12">[1]Raw!$N:$N</definedName>
    <definedName name="FIRE0013" localSheetId="16">[2]Raw!$N:$N</definedName>
    <definedName name="FIRE0013" localSheetId="18">[2]Raw!$N:$N</definedName>
    <definedName name="FIRE0014" localSheetId="12">[1]Raw!$O:$O</definedName>
    <definedName name="FIRE0014" localSheetId="16">[2]Raw!$O:$O</definedName>
    <definedName name="FIRE0014" localSheetId="18">[2]Raw!$O:$O</definedName>
    <definedName name="FIRE0015LY" localSheetId="12">[1]Raw_Errors!$AZ:$AZ</definedName>
    <definedName name="FIRE0015LY" localSheetId="16">[2]Raw_Errors!$AZ:$AZ</definedName>
    <definedName name="FIRE0015LY" localSheetId="18">[2]Raw_Errors!$AZ:$AZ</definedName>
    <definedName name="FIRE0029" localSheetId="12">[1]Raw!$W:$W</definedName>
    <definedName name="FIRE0029" localSheetId="16">[2]Raw!$V:$V</definedName>
    <definedName name="FIRE0029" localSheetId="18">[2]Raw!$V:$V</definedName>
    <definedName name="FIRE0029LY" localSheetId="12">[1]Raw_Errors!$BD:$BD</definedName>
    <definedName name="FIRE0029LY" localSheetId="16">[2]Raw_Errors!$BD:$BD</definedName>
    <definedName name="FIRE0029LY" localSheetId="18">[2]Raw_Errors!$BD:$BD</definedName>
    <definedName name="FIRE0030" localSheetId="12">[1]Raw!$X:$X</definedName>
    <definedName name="FIRE0030" localSheetId="16">[2]Raw!$W:$W</definedName>
    <definedName name="FIRE0030" localSheetId="18">[2]Raw!$W:$W</definedName>
    <definedName name="FIRE0030LY" localSheetId="12">[1]Raw_Errors!$BF:$BF</definedName>
    <definedName name="FIRE0030LY" localSheetId="16">[2]Raw_Errors!$BF:$BF</definedName>
    <definedName name="FIRE0030LY" localSheetId="18">[2]Raw_Errors!$BF:$BF</definedName>
    <definedName name="FIRE0045" localSheetId="12">[1]Raw!$W:$W</definedName>
    <definedName name="FIRE0045" localSheetId="16">[2]Raw!$X:$X</definedName>
    <definedName name="FIRE0045" localSheetId="18">[2]Raw!$X:$X</definedName>
    <definedName name="FIRE0045LY" localSheetId="12">[1]Raw_Errors!$BH:$BH</definedName>
    <definedName name="FIRE0045LY" localSheetId="16">[2]Raw_Errors!$BH:$BH</definedName>
    <definedName name="FIRE0045LY" localSheetId="18">[2]Raw_Errors!$BH:$BH</definedName>
    <definedName name="FIRE0046" localSheetId="12">[1]Raw!$X:$X</definedName>
    <definedName name="FIRE0046" localSheetId="16">[2]Raw!$Y:$Y</definedName>
    <definedName name="FIRE0046" localSheetId="18">[2]Raw!$Y:$Y</definedName>
    <definedName name="FIRE0046LY" localSheetId="12">[1]Raw_Errors!$BJ:$BJ</definedName>
    <definedName name="FIRE0046LY" localSheetId="16">[2]Raw_Errors!$BJ:$BJ</definedName>
    <definedName name="FIRE0046LY" localSheetId="18">[2]Raw_Errors!$BJ:$BJ</definedName>
    <definedName name="FIRE0047" localSheetId="12">[1]Raw!$Y:$Y</definedName>
    <definedName name="FIRE0047" localSheetId="16">[2]Raw!$Z:$Z</definedName>
    <definedName name="FIRE0047" localSheetId="18">[2]Raw!$Z:$Z</definedName>
    <definedName name="FIRE0047LY" localSheetId="12">[1]Raw_Errors!$BL:$BL</definedName>
    <definedName name="FIRE0047LY" localSheetId="16">[2]Raw_Errors!$BL:$BL</definedName>
    <definedName name="FIRE0047LY" localSheetId="18">[2]Raw_Errors!$BL:$BL</definedName>
    <definedName name="FIRE0058" localSheetId="12">[1]Raw!$Z:$Z</definedName>
    <definedName name="FIRE0058" localSheetId="16">[2]Raw!$AA:$AA</definedName>
    <definedName name="FIRE0058" localSheetId="18">[2]Raw!$AA:$AA</definedName>
    <definedName name="FIRE0063" localSheetId="12">[1]Raw!$AA:$AA</definedName>
    <definedName name="FIRE0063" localSheetId="16">[2]Raw!$AB:$AB</definedName>
    <definedName name="FIRE0063" localSheetId="18">[2]Raw!$AB:$AB</definedName>
    <definedName name="FIRE0064" localSheetId="12">[1]Raw!$AJ:$AJ</definedName>
    <definedName name="FIRE0064" localSheetId="16">[2]Raw!$AC:$AC</definedName>
    <definedName name="FIRE0064" localSheetId="18">[2]Raw!$AC:$AC</definedName>
    <definedName name="FIRE0065" localSheetId="12">[1]Raw!$AQ:$AQ</definedName>
    <definedName name="FIRE0065" localSheetId="16">[2]Raw!$AD:$AD</definedName>
    <definedName name="FIRE0065" localSheetId="18">[2]Raw!$AD:$AD</definedName>
    <definedName name="FIRE0066" localSheetId="12">[1]Raw!$AB:$AB</definedName>
    <definedName name="FIRE0066" localSheetId="16">[2]Raw!$AE:$AE</definedName>
    <definedName name="FIRE0066" localSheetId="18">[2]Raw!$AE:$AE</definedName>
    <definedName name="FIRE0067" localSheetId="12">[1]Raw!$AC:$AC</definedName>
    <definedName name="FIRE0067" localSheetId="16">[2]Raw!$AF:$AF</definedName>
    <definedName name="FIRE0067" localSheetId="18">[2]Raw!$AF:$AF</definedName>
    <definedName name="FIRE0068" localSheetId="12">[1]Raw!$AD:$AD</definedName>
    <definedName name="FIRE0068" localSheetId="16">[2]Raw!$AG:$AG</definedName>
    <definedName name="FIRE0068" localSheetId="18">[2]Raw!$AG:$AG</definedName>
    <definedName name="FIRE0069" localSheetId="12">[1]Raw!$AE:$AE</definedName>
    <definedName name="FIRE0069" localSheetId="16">[2]Raw!$AH:$AH</definedName>
    <definedName name="FIRE0069" localSheetId="18">[2]Raw!$AH:$AH</definedName>
    <definedName name="FIRE0070" localSheetId="12">[1]Raw!$AF:$AF</definedName>
    <definedName name="FIRE0070" localSheetId="16">[2]Raw!$AI:$AI</definedName>
    <definedName name="FIRE0070" localSheetId="18">[2]Raw!$AI:$AI</definedName>
    <definedName name="FIRE0071" localSheetId="12">[1]Raw!$AG:$AG</definedName>
    <definedName name="FIRE0071" localSheetId="16">[2]Raw!$AJ:$AJ</definedName>
    <definedName name="FIRE0071" localSheetId="18">[2]Raw!$AJ:$AJ</definedName>
    <definedName name="FIRE0072" localSheetId="12">[1]Raw!$AI:$AI</definedName>
    <definedName name="FIRE0072" localSheetId="16">[2]Raw!$AK:$AK</definedName>
    <definedName name="FIRE0072" localSheetId="18">[2]Raw!$AK:$AK</definedName>
    <definedName name="FIRE0073" localSheetId="12">[1]Raw!$AK:$AK</definedName>
    <definedName name="FIRE0073" localSheetId="16">[2]Raw!$AM:$AM</definedName>
    <definedName name="FIRE0073" localSheetId="18">[2]Raw!$AM:$AM</definedName>
    <definedName name="FIRE0074" localSheetId="12">[1]Raw!$AL:$AL</definedName>
    <definedName name="FIRE0074" localSheetId="16">[2]Raw!$AN:$AN</definedName>
    <definedName name="FIRE0074" localSheetId="18">[2]Raw!$AN:$AN</definedName>
    <definedName name="FIRE0075" localSheetId="12">[1]Raw!$AM:$AM</definedName>
    <definedName name="FIRE0075" localSheetId="16">[2]Raw!$AO:$AO</definedName>
    <definedName name="FIRE0075" localSheetId="18">[2]Raw!$AO:$AO</definedName>
    <definedName name="FIRE0076" localSheetId="12">[1]Raw!$AN:$AN</definedName>
    <definedName name="FIRE0076" localSheetId="16">[2]Raw!$AP:$AP</definedName>
    <definedName name="FIRE0076" localSheetId="18">[2]Raw!$AP:$AP</definedName>
    <definedName name="FIRE0077" localSheetId="12">[1]Raw!$AO:$AO</definedName>
    <definedName name="FIRE0077" localSheetId="16">[2]Raw!$AQ:$AQ</definedName>
    <definedName name="FIRE0077" localSheetId="18">[2]Raw!$AQ:$AQ</definedName>
    <definedName name="FIRE0078" localSheetId="12">[1]Raw!$AP:$AP</definedName>
    <definedName name="FIRE0078" localSheetId="16">[2]Raw!$AR:$AR</definedName>
    <definedName name="FIRE0078" localSheetId="18">[2]Raw!$AR:$AR</definedName>
    <definedName name="FIRE0079" localSheetId="12">[1]Raw!$AR:$AR</definedName>
    <definedName name="FIRE0079" localSheetId="16">[2]Raw!$AT:$AT</definedName>
    <definedName name="FIRE0079" localSheetId="18">[2]Raw!$AT:$AT</definedName>
    <definedName name="FIRE0085" localSheetId="12">[1]Raw!$AU:$AU</definedName>
    <definedName name="FIRE0085" localSheetId="16">[2]Raw!$AU:$AU</definedName>
    <definedName name="FIRE0085" localSheetId="18">[2]Raw!$AU:$AU</definedName>
    <definedName name="FIRE0091" localSheetId="12">[1]Raw!$AV:$AV</definedName>
    <definedName name="FIRE0091" localSheetId="16">[2]Raw!$AV:$AV</definedName>
    <definedName name="FIRE0091" localSheetId="18">[2]Raw!$AV:$AV</definedName>
    <definedName name="FIRE0097" localSheetId="12">[1]Raw!$AW:$AW</definedName>
    <definedName name="FIRE0097" localSheetId="16">[2]Raw!$AW:$AW</definedName>
    <definedName name="FIRE0097" localSheetId="18">[2]Raw!$AW:$AW</definedName>
    <definedName name="FIRE0103" localSheetId="12">[1]Raw!$AX:$AX</definedName>
    <definedName name="FIRE0103" localSheetId="16">[2]Raw!$AX:$AX</definedName>
    <definedName name="FIRE0103" localSheetId="18">[2]Raw!$AX:$AX</definedName>
    <definedName name="FIRE0104" localSheetId="12">[1]Raw!$AY:$AY</definedName>
    <definedName name="FIRE0104" localSheetId="16">[2]Raw!$AY:$AY</definedName>
    <definedName name="FIRE0104" localSheetId="18">[2]Raw!$AY:$AY</definedName>
    <definedName name="FIRE0105" localSheetId="12">[1]Raw!$AZ:$AZ</definedName>
    <definedName name="FIRE0105" localSheetId="16">[2]Raw!$AZ:$AZ</definedName>
    <definedName name="FIRE0105" localSheetId="18">[2]Raw!$AZ:$AZ</definedName>
    <definedName name="FIRE0106" localSheetId="12">[1]Raw!$BA:$BA</definedName>
    <definedName name="FIRE0106" localSheetId="16">[2]Raw!$BA:$BA</definedName>
    <definedName name="FIRE0106" localSheetId="18">[2]Raw!$BA:$BA</definedName>
    <definedName name="FIRE0107" localSheetId="12">[1]Raw!$BB:$BB</definedName>
    <definedName name="FIRE0107" localSheetId="16">[2]Raw!$BB:$BB</definedName>
    <definedName name="FIRE0107" localSheetId="18">[2]Raw!$BB:$BB</definedName>
    <definedName name="FIRE0108" localSheetId="12">[1]Raw!$BC:$BC</definedName>
    <definedName name="FIRE0108" localSheetId="16">[2]Raw!$BC:$BC</definedName>
    <definedName name="FIRE0108" localSheetId="18">[2]Raw!$BC:$BC</definedName>
    <definedName name="FIRE0109" localSheetId="12">[1]Raw!$BD:$BD</definedName>
    <definedName name="FIRE0109" localSheetId="16">[2]Raw!$BD:$BD</definedName>
    <definedName name="FIRE0109" localSheetId="18">[2]Raw!$BD:$BD</definedName>
    <definedName name="FIRE0111" localSheetId="12">[1]Raw!$BE:$BE</definedName>
    <definedName name="FIRE0111" localSheetId="16">[2]Raw!$BE:$BE</definedName>
    <definedName name="FIRE0111" localSheetId="18">[2]Raw!$BE:$BE</definedName>
    <definedName name="FIRE0112" localSheetId="12">[1]Raw!$BG:$BG</definedName>
    <definedName name="FIRE0112" localSheetId="16">[2]Raw!$BG:$BG</definedName>
    <definedName name="FIRE0112" localSheetId="18">[2]Raw!$BG:$BG</definedName>
    <definedName name="FIRE0113" localSheetId="12">[1]Raw!$BH:$BH</definedName>
    <definedName name="FIRE0113" localSheetId="16">[2]Raw!$BH:$BH</definedName>
    <definedName name="FIRE0113" localSheetId="18">[2]Raw!$BH:$BH</definedName>
    <definedName name="FIRE0114" localSheetId="12">[1]Raw!$BI:$BI</definedName>
    <definedName name="FIRE0114" localSheetId="16">[2]Raw!$BI:$BI</definedName>
    <definedName name="FIRE0114" localSheetId="18">[2]Raw!$BI:$BI</definedName>
    <definedName name="FIRE0115" localSheetId="12">[1]Raw!$BK:$BK</definedName>
    <definedName name="FIRE0115" localSheetId="16">[2]Raw!$BM:$BM</definedName>
    <definedName name="FIRE0115" localSheetId="18">[2]Raw!$BM:$BM</definedName>
    <definedName name="FIRE0116" localSheetId="12">[1]Raw!$BL:$BL</definedName>
    <definedName name="FIRE0116" localSheetId="16">[2]Raw!$BN:$BN</definedName>
    <definedName name="FIRE0116" localSheetId="18">[2]Raw!$BN:$BN</definedName>
    <definedName name="FIRE0117" localSheetId="12">[1]Raw!$BM:$BM</definedName>
    <definedName name="FIRE0117" localSheetId="16">[2]Raw!$BO:$BO</definedName>
    <definedName name="FIRE0117" localSheetId="18">[2]Raw!$BO:$BO</definedName>
    <definedName name="FIRE0118" localSheetId="12">[1]Raw!$BN:$BN</definedName>
    <definedName name="FIRE0118" localSheetId="16">[2]Raw!$BP:$BP</definedName>
    <definedName name="FIRE0118" localSheetId="18">[2]Raw!$BP:$BP</definedName>
    <definedName name="FIRE0119" localSheetId="12">[1]Raw!$BO:$BO</definedName>
    <definedName name="FIRE0119" localSheetId="16">[2]Raw!$BQ:$BQ</definedName>
    <definedName name="FIRE0119" localSheetId="18">[2]Raw!$BQ:$BQ</definedName>
    <definedName name="FIRE0125" localSheetId="12">[1]Raw!$CH:$CH</definedName>
    <definedName name="FIRE0125" localSheetId="16">[2]Raw!$CJ:$CJ</definedName>
    <definedName name="FIRE0125" localSheetId="18">[2]Raw!$CJ:$CJ</definedName>
    <definedName name="FIRE0131" localSheetId="12">[1]Raw!$CI:$CI</definedName>
    <definedName name="FIRE0131" localSheetId="16">[2]Raw!$CK:$CK</definedName>
    <definedName name="FIRE0131" localSheetId="18">[2]Raw!$CK:$CK</definedName>
    <definedName name="FIRE0137" localSheetId="12">[1]Raw!$CJ:$CJ</definedName>
    <definedName name="FIRE0137" localSheetId="16">[2]Raw!$CL:$CL</definedName>
    <definedName name="FIRE0137" localSheetId="18">[2]Raw!$CL:$CL</definedName>
    <definedName name="FIRE0143" localSheetId="12">[1]Raw!$CK:$CK</definedName>
    <definedName name="FIRE0143" localSheetId="16">[2]Raw!$CM:$CM</definedName>
    <definedName name="FIRE0143" localSheetId="18">[2]Raw!$CM:$CM</definedName>
    <definedName name="FIRE0144" localSheetId="12">[1]Raw!$CL:$CL</definedName>
    <definedName name="FIRE0144" localSheetId="16">[2]Raw!$CN:$CN</definedName>
    <definedName name="FIRE0144" localSheetId="18">[2]Raw!$CN:$CN</definedName>
    <definedName name="FIRE0145" localSheetId="12">[1]Raw!$CM:$CM</definedName>
    <definedName name="FIRE0145" localSheetId="16">[2]Raw!$CO:$CO</definedName>
    <definedName name="FIRE0145" localSheetId="18">[2]Raw!$CO:$CO</definedName>
    <definedName name="FIRE0146" localSheetId="12">[1]Raw!$CN:$CN</definedName>
    <definedName name="FIRE0146" localSheetId="16">[2]Raw!$CP:$CP</definedName>
    <definedName name="FIRE0146" localSheetId="18">[2]Raw!$CP:$CP</definedName>
    <definedName name="FIRE0147" localSheetId="12">[1]Raw!$CO:$CO</definedName>
    <definedName name="FIRE0147" localSheetId="16">[2]Raw!$CQ:$CQ</definedName>
    <definedName name="FIRE0147" localSheetId="18">[2]Raw!$CQ:$CQ</definedName>
    <definedName name="FIRE0148" localSheetId="12">[1]Raw!$CP:$CP</definedName>
    <definedName name="FIRE0148" localSheetId="16">[2]Raw!$CR:$CR</definedName>
    <definedName name="FIRE0148" localSheetId="18">[2]Raw!$CR:$CR</definedName>
    <definedName name="FIRE0149" localSheetId="12">[1]Raw!$CQ:$CQ</definedName>
    <definedName name="FIRE0149" localSheetId="16">[2]Raw!$CS:$CS</definedName>
    <definedName name="FIRE0149" localSheetId="18">[2]Raw!$CS:$CS</definedName>
    <definedName name="FIRE0151" localSheetId="12">[1]Raw!$CR:$CR</definedName>
    <definedName name="FIRE0151" localSheetId="16">[2]Raw!$CT:$CT</definedName>
    <definedName name="FIRE0151" localSheetId="18">[2]Raw!$CT:$CT</definedName>
    <definedName name="FIRE0152" localSheetId="12">[1]Raw!$CT:$CT</definedName>
    <definedName name="FIRE0152" localSheetId="16">[2]Raw!$CV:$CV</definedName>
    <definedName name="FIRE0152" localSheetId="18">[2]Raw!$CV:$CV</definedName>
    <definedName name="FIRE0153" localSheetId="12">[1]Raw!$CU:$CU</definedName>
    <definedName name="FIRE0153" localSheetId="16">[2]Raw!$CW:$CW</definedName>
    <definedName name="FIRE0153" localSheetId="18">[2]Raw!$CW:$CW</definedName>
    <definedName name="FIRE0154" localSheetId="12">[1]Raw!$CV:$CV</definedName>
    <definedName name="FIRE0154" localSheetId="16">[2]Raw!$CX:$CX</definedName>
    <definedName name="FIRE0154" localSheetId="18">[2]Raw!$CX:$CX</definedName>
    <definedName name="FIRE0155" localSheetId="12">[1]Raw!$CX:$CX</definedName>
    <definedName name="FIRE0155" localSheetId="16">[2]Raw!$DB:$DB</definedName>
    <definedName name="FIRE0155" localSheetId="18">[2]Raw!$DB:$DB</definedName>
    <definedName name="FIRE0156" localSheetId="12">[1]Raw!$CY:$CY</definedName>
    <definedName name="FIRE0156" localSheetId="16">[2]Raw!$DC:$DC</definedName>
    <definedName name="FIRE0156" localSheetId="18">[2]Raw!$DC:$DC</definedName>
    <definedName name="FIRE0157" localSheetId="12">[1]Raw!$CZ:$CZ</definedName>
    <definedName name="FIRE0157" localSheetId="16">[2]Raw!$DD:$DD</definedName>
    <definedName name="FIRE0157" localSheetId="18">[2]Raw!$DD:$DD</definedName>
    <definedName name="FIRE0158" localSheetId="12">[1]Raw!$DA:$DA</definedName>
    <definedName name="FIRE0158" localSheetId="16">[2]Raw!$DE:$DE</definedName>
    <definedName name="FIRE0158" localSheetId="18">[2]Raw!$DE:$DE</definedName>
    <definedName name="FIRE0159" localSheetId="12">[1]Raw!$DB:$DB</definedName>
    <definedName name="FIRE0159" localSheetId="16">[2]Raw!$DF:$DF</definedName>
    <definedName name="FIRE0159" localSheetId="18">[2]Raw!$DF:$DF</definedName>
    <definedName name="FIRE0160" localSheetId="12">[1]Raw!$EG:$EG</definedName>
    <definedName name="FIRE0160" localSheetId="16">[2]Raw!$EK:$EK</definedName>
    <definedName name="FIRE0160" localSheetId="18">[2]Raw!$EK:$EK</definedName>
    <definedName name="FIRE0161" localSheetId="12">[1]Raw!$EK:$EK</definedName>
    <definedName name="FIRE0161" localSheetId="16">[2]Raw!$EO:$EO</definedName>
    <definedName name="FIRE0161" localSheetId="18">[2]Raw!$EO:$EO</definedName>
    <definedName name="FIRE0162" localSheetId="12">[1]Raw!$EL:$EL</definedName>
    <definedName name="FIRE0162" localSheetId="16">[2]Raw!$EP:$EP</definedName>
    <definedName name="FIRE0162" localSheetId="18">[2]Raw!$EP:$EP</definedName>
    <definedName name="FIRE0163" localSheetId="12">[1]Raw!$EM:$EM</definedName>
    <definedName name="FIRE0163" localSheetId="16">[2]Raw!$EM:$EM</definedName>
    <definedName name="FIRE0163" localSheetId="18">[2]Raw!$EM:$EM</definedName>
    <definedName name="FIRE0164" localSheetId="12">[1]Raw!$EN:$EN</definedName>
    <definedName name="FIRE0164" localSheetId="16">[2]Raw!$EN:$EN</definedName>
    <definedName name="FIRE0164" localSheetId="18">[2]Raw!$EN:$EN</definedName>
    <definedName name="FIRE0165" localSheetId="12">[1]Raw!$EO:$EO</definedName>
    <definedName name="FIRE0165" localSheetId="16">[2]Raw!$ES:$ES</definedName>
    <definedName name="FIRE0165" localSheetId="18">[2]Raw!$ES:$ES</definedName>
    <definedName name="FIRE0178" localSheetId="12">[1]Raw!$FB:$FB</definedName>
    <definedName name="FIRE0178" localSheetId="16">[2]Raw!$FE:$FE</definedName>
    <definedName name="FIRE0178" localSheetId="18">[2]Raw!$FE:$FE</definedName>
    <definedName name="FIRE0183" localSheetId="12">[1]Raw!$FM:$FM</definedName>
    <definedName name="FIRE0183" localSheetId="16">[2]Raw!$FP:$FP</definedName>
    <definedName name="FIRE0183" localSheetId="18">[2]Raw!$FP:$FP</definedName>
    <definedName name="FIRE0188" localSheetId="12">[1]Raw!$FX:$FX</definedName>
    <definedName name="FIRE0188" localSheetId="16">[2]Raw!$GA:$GA</definedName>
    <definedName name="FIRE0188" localSheetId="18">[2]Raw!$GA:$GA</definedName>
    <definedName name="FIRE0188LY" localSheetId="12">[1]Raw_Errors!$BN:$BN</definedName>
    <definedName name="FIRE0188LY" localSheetId="16">[2]Raw_Errors!$BN:$BN</definedName>
    <definedName name="FIRE0188LY" localSheetId="18">[2]Raw_Errors!$BN:$BN</definedName>
    <definedName name="FIRE0189" localSheetId="12">[1]Raw!$FY:$FY</definedName>
    <definedName name="FIRE0189" localSheetId="16">[2]Raw!$GB:$GB</definedName>
    <definedName name="FIRE0189" localSheetId="18">[2]Raw!$GB:$GB</definedName>
    <definedName name="FIRE0190" localSheetId="12">[1]Raw!$FZ:$FZ</definedName>
    <definedName name="FIRE0190" localSheetId="16">[2]Raw!$GC:$GC</definedName>
    <definedName name="FIRE0190" localSheetId="18">[2]Raw!$GC:$GC</definedName>
    <definedName name="FIRE0205" localSheetId="12">[1]Raw!$E:$E</definedName>
    <definedName name="FIRE0205" localSheetId="16">[2]Raw!$E:$E</definedName>
    <definedName name="FIRE0205" localSheetId="18">[2]Raw!$E:$E</definedName>
    <definedName name="FIRE0205LY" localSheetId="12">[1]Raw_Errors!$AV:$AV</definedName>
    <definedName name="FIRE0205LY" localSheetId="16">[2]Raw_Errors!$AV:$AV</definedName>
    <definedName name="FIRE0205LY" localSheetId="18">[2]Raw_Errors!$AV:$AV</definedName>
    <definedName name="FIRE0206" localSheetId="12">[1]Raw!$G:$G</definedName>
    <definedName name="FIRE0206" localSheetId="16">[2]Raw!$G:$G</definedName>
    <definedName name="FIRE0206" localSheetId="18">[2]Raw!$G:$G</definedName>
    <definedName name="FIRE0207" localSheetId="12">[1]Raw!$K:$K</definedName>
    <definedName name="FIRE0207" localSheetId="16">[2]Raw!$K:$K</definedName>
    <definedName name="FIRE0207" localSheetId="18">[2]Raw!$K:$K</definedName>
    <definedName name="FIRE0208" localSheetId="12">[1]Raw!$M:$M</definedName>
    <definedName name="FIRE0208" localSheetId="16">[2]Raw!$M:$M</definedName>
    <definedName name="FIRE0208" localSheetId="18">[2]Raw!$M:$M</definedName>
    <definedName name="FIRE0209" localSheetId="12">[1]Raw!$T:$T</definedName>
    <definedName name="FIRE0209" localSheetId="16">[2]Raw!$T:$T</definedName>
    <definedName name="FIRE0209" localSheetId="18">[2]Raw!$T:$T</definedName>
    <definedName name="FIRE0211" localSheetId="12">[1]Raw!$DY:$DY</definedName>
    <definedName name="FIRE0211" localSheetId="16">[2]Raw!$EC:$EC</definedName>
    <definedName name="FIRE0211" localSheetId="18">[2]Raw!$EC:$EC</definedName>
    <definedName name="FIRE0212" localSheetId="12">[1]Raw!$DZ:$DZ</definedName>
    <definedName name="FIRE0212" localSheetId="16">[2]Raw!$ED:$ED</definedName>
    <definedName name="FIRE0212" localSheetId="18">[2]Raw!$ED:$ED</definedName>
    <definedName name="FIRE0213" localSheetId="12">[1]Raw!$EA:$EA</definedName>
    <definedName name="FIRE0213" localSheetId="16">[2]Raw!$EE:$EE</definedName>
    <definedName name="FIRE0213" localSheetId="18">[2]Raw!$EE:$EE</definedName>
    <definedName name="FIRE0215" localSheetId="12">[1]Raw!$ED:$ED</definedName>
    <definedName name="FIRE0215" localSheetId="16">[2]Raw!$EH:$EH</definedName>
    <definedName name="FIRE0215" localSheetId="18">[2]Raw!$EH:$EH</definedName>
    <definedName name="FIRE0216" localSheetId="12">[1]Raw!$FC:$FC</definedName>
    <definedName name="FIRE0216" localSheetId="16">[2]Raw!$FF:$FF</definedName>
    <definedName name="FIRE0216" localSheetId="18">[2]Raw!$FF:$FF</definedName>
    <definedName name="FIRE0217" localSheetId="12">[1]Raw!$FD:$FD</definedName>
    <definedName name="FIRE0217" localSheetId="16">[2]Raw!$FG:$FG</definedName>
    <definedName name="FIRE0217" localSheetId="18">[2]Raw!$FG:$FG</definedName>
    <definedName name="FIRE0218" localSheetId="12">[1]Raw!$FE:$FE</definedName>
    <definedName name="FIRE0218" localSheetId="16">[2]Raw!$FH:$FH</definedName>
    <definedName name="FIRE0218" localSheetId="18">[2]Raw!$FH:$FH</definedName>
    <definedName name="FIRE0219" localSheetId="12">[1]Raw!$FF:$FF</definedName>
    <definedName name="FIRE0219" localSheetId="16">[2]Raw!$FI:$FI</definedName>
    <definedName name="FIRE0219" localSheetId="18">[2]Raw!$FI:$FI</definedName>
    <definedName name="FIRE0220" localSheetId="12">[1]Raw!$FG:$FG</definedName>
    <definedName name="FIRE0220" localSheetId="16">[2]Raw!$FJ:$FJ</definedName>
    <definedName name="FIRE0220" localSheetId="18">[2]Raw!$FJ:$FJ</definedName>
    <definedName name="FIRE0221" localSheetId="12">[1]Raw!$FH:$FH</definedName>
    <definedName name="FIRE0221" localSheetId="16">[2]Raw!$FK:$FK</definedName>
    <definedName name="FIRE0221" localSheetId="18">[2]Raw!$FK:$FK</definedName>
    <definedName name="FIRE0222" localSheetId="12">[1]Raw!$FI:$FI</definedName>
    <definedName name="FIRE0222" localSheetId="16">[2]Raw!$FL:$FL</definedName>
    <definedName name="FIRE0222" localSheetId="18">[2]Raw!$FL:$FL</definedName>
    <definedName name="FIRE0223" localSheetId="12">[1]Raw!$FJ:$FJ</definedName>
    <definedName name="FIRE0223" localSheetId="16">[2]Raw!$FM:$FM</definedName>
    <definedName name="FIRE0223" localSheetId="18">[2]Raw!$FM:$FM</definedName>
    <definedName name="FIRE0224" localSheetId="12">[1]Raw!$FN:$FN</definedName>
    <definedName name="FIRE0224" localSheetId="16">[2]Raw!$FQ:$FQ</definedName>
    <definedName name="FIRE0224" localSheetId="18">[2]Raw!$FQ:$FQ</definedName>
    <definedName name="FIRE0225" localSheetId="12">[1]Raw!$FO:$FO</definedName>
    <definedName name="FIRE0225" localSheetId="16">[2]Raw!$FR:$FR</definedName>
    <definedName name="FIRE0225" localSheetId="18">[2]Raw!$FR:$FR</definedName>
    <definedName name="FIRE0226" localSheetId="12">[1]Raw!$FP:$FP</definedName>
    <definedName name="FIRE0226" localSheetId="16">[2]Raw!$FS:$FS</definedName>
    <definedName name="FIRE0226" localSheetId="18">[2]Raw!$FS:$FS</definedName>
    <definedName name="FIRE0227" localSheetId="12">[1]Raw!$FQ:$FQ</definedName>
    <definedName name="FIRE0227" localSheetId="16">[2]Raw!$FT:$FT</definedName>
    <definedName name="FIRE0227" localSheetId="18">[2]Raw!$FT:$FT</definedName>
    <definedName name="FIRE0228" localSheetId="12">[1]Raw!$FR:$FR</definedName>
    <definedName name="FIRE0228" localSheetId="16">[2]Raw!$FU:$FU</definedName>
    <definedName name="FIRE0228" localSheetId="18">[2]Raw!$FU:$FU</definedName>
    <definedName name="FIRE0229" localSheetId="12">[1]Raw!$FS:$FS</definedName>
    <definedName name="FIRE0229" localSheetId="16">[2]Raw!$FV:$FV</definedName>
    <definedName name="FIRE0229" localSheetId="18">[2]Raw!$FV:$FV</definedName>
    <definedName name="FIRE0230" localSheetId="12">[1]Raw!$FT:$FT</definedName>
    <definedName name="FIRE0230" localSheetId="16">[2]Raw!$FW:$FW</definedName>
    <definedName name="FIRE0230" localSheetId="18">[2]Raw!$FW:$FW</definedName>
    <definedName name="FIRE0231" localSheetId="12">[1]Raw!$FU:$FU</definedName>
    <definedName name="FIRE0231" localSheetId="16">[2]Raw!$FX:$FX</definedName>
    <definedName name="FIRE0231" localSheetId="18">[2]Raw!$FX:$FX</definedName>
    <definedName name="FIRE0235" localSheetId="12">[1]Raw!$P:$P</definedName>
    <definedName name="FIRE0235" localSheetId="16">[2]Raw!$P:$P</definedName>
    <definedName name="FIRE0235" localSheetId="18">[2]Raw!$P:$P</definedName>
    <definedName name="FIRE0239" localSheetId="12">[1]Raw!$J:$J</definedName>
    <definedName name="FIRE0239" localSheetId="16">[2]Raw!$J:$J</definedName>
    <definedName name="FIRE0239" localSheetId="18">[2]Raw!$J:$J</definedName>
    <definedName name="FIRE0249" localSheetId="12">[1]Raw!$CS:$CS</definedName>
    <definedName name="FIRE0249" localSheetId="16">[2]Raw!$CU:$CU</definedName>
    <definedName name="FIRE0249" localSheetId="18">[2]Raw!$CU:$CU</definedName>
    <definedName name="FIRE0250" localSheetId="12">[1]Raw!$CW:$CW</definedName>
    <definedName name="FIRE0250" localSheetId="16">[2]Raw!$CY:$CY</definedName>
    <definedName name="FIRE0250" localSheetId="18">[2]Raw!$CY:$CY</definedName>
    <definedName name="FIRE0251" localSheetId="12">[1]Raw!$S:$S</definedName>
    <definedName name="FIRE0251" localSheetId="16">[2]Raw!$S:$S</definedName>
    <definedName name="FIRE0251" localSheetId="18">[2]Raw!$S:$S</definedName>
    <definedName name="FIRE0252" localSheetId="12">[1]Raw!$U:$U</definedName>
    <definedName name="FIRE0252" localSheetId="16">[2]Raw!$U:$U</definedName>
    <definedName name="FIRE0252" localSheetId="18">[2]Raw!$U:$U</definedName>
    <definedName name="FIRE0252LY" localSheetId="12">[1]Raw_Errors!$BB:$BB</definedName>
    <definedName name="FIRE0252LY" localSheetId="16">[2]Raw_Errors!$BB:$BB</definedName>
    <definedName name="FIRE0252LY" localSheetId="18">[2]Raw_Errors!$BB:$BB</definedName>
    <definedName name="FIRE0255" localSheetId="12">[1]Raw!$BF:$BF</definedName>
    <definedName name="FIRE0255" localSheetId="16">[2]Raw!$BF:$BF</definedName>
    <definedName name="FIRE0255" localSheetId="18">[2]Raw!$BF:$BF</definedName>
    <definedName name="FIRE0256" localSheetId="12">[1]Raw!$BJ:$BJ</definedName>
    <definedName name="FIRE0256" localSheetId="16">[2]Raw!$BJ:$BJ</definedName>
    <definedName name="FIRE0256" localSheetId="18">[2]Raw!$BJ:$BJ</definedName>
    <definedName name="FIRE0260" localSheetId="12">[1]Raw!$ER:$ER</definedName>
    <definedName name="FIRE0260" localSheetId="16">[2]Raw!$EV:$EV</definedName>
    <definedName name="FIRE0260" localSheetId="18">[2]Raw!$EV:$EV</definedName>
    <definedName name="FIRE0261" localSheetId="12">[1]Raw!$EW:$EW</definedName>
    <definedName name="FIRE0261" localSheetId="16">[2]Raw!$EZ:$EZ</definedName>
    <definedName name="FIRE0261" localSheetId="18">[2]Raw!$EZ:$EZ</definedName>
    <definedName name="FIRE0262" localSheetId="12">[1]Raw!$EX:$EX</definedName>
    <definedName name="FIRE0262" localSheetId="16">[2]Raw!$FA:$FA</definedName>
    <definedName name="FIRE0262" localSheetId="18">[2]Raw!$FA:$FA</definedName>
    <definedName name="FIRE0263" localSheetId="12">[1]Raw!$EY:$EY</definedName>
    <definedName name="FIRE0263" localSheetId="16">[2]Raw!$FB:$FB</definedName>
    <definedName name="FIRE0263" localSheetId="18">[2]Raw!$FB:$FB</definedName>
    <definedName name="FIRE0264" localSheetId="12">[1]Raw!$EZ:$EZ</definedName>
    <definedName name="FIRE0264" localSheetId="16">[2]Raw!$FC:$FC</definedName>
    <definedName name="FIRE0264" localSheetId="18">[2]Raw!$FC:$FC</definedName>
    <definedName name="FIRE0265" localSheetId="12">[1]Raw!$FA:$FA</definedName>
    <definedName name="FIRE0265" localSheetId="16">[2]Raw!$FD:$FD</definedName>
    <definedName name="FIRE0265" localSheetId="18">[2]Raw!$FD:$FD</definedName>
    <definedName name="FIRE0310" localSheetId="16">[2]Raw!$R:$R</definedName>
    <definedName name="FIRE0310" localSheetId="18">[2]Raw!$R:$R</definedName>
    <definedName name="FIRE0311" localSheetId="16">[2]Raw!$V:$V</definedName>
    <definedName name="FIRE0311" localSheetId="18">[2]Raw!$V:$V</definedName>
    <definedName name="FIRE0312" localSheetId="16">[2]Raw!$EG:$EG</definedName>
    <definedName name="FIRE0312" localSheetId="18">[2]Raw!$EG:$EG</definedName>
    <definedName name="FIRE0425" localSheetId="16">[2]Raw!$Q:$Q</definedName>
    <definedName name="FIRE0425" localSheetId="18">[2]Raw!$Q:$Q</definedName>
    <definedName name="FIRE0426" localSheetId="16">[2]Raw!$EF:$EF</definedName>
    <definedName name="FIRE0426" localSheetId="18">[2]Raw!$EF:$EF</definedName>
    <definedName name="FIRE6000" localSheetId="12">[1]External!$D:$D</definedName>
    <definedName name="FIRE6000" localSheetId="16">[2]External!$D:$D</definedName>
    <definedName name="FIRE6000" localSheetId="18">[2]External!$D:$D</definedName>
    <definedName name="FIRE6001" localSheetId="12">[1]External!$E:$E</definedName>
    <definedName name="FIRE6001" localSheetId="16">[2]External!$E:$E</definedName>
    <definedName name="FIRE6001" localSheetId="18">[2]External!$E:$E</definedName>
    <definedName name="Gross" localSheetId="12">[1]Gross!$B$9:$ES$1048576</definedName>
    <definedName name="Gross" localSheetId="16">[3]Gross!$B$9:$ES$1048576</definedName>
    <definedName name="Gross" localSheetId="18">[3]Gross!$B$9:$ES$1048576</definedName>
    <definedName name="Gross_Codes" localSheetId="12">[1]Gross!$B$9:$D$9</definedName>
    <definedName name="Gross_Codes" localSheetId="16">[3]Gross!$B$9:$D$9</definedName>
    <definedName name="Gross_Codes" localSheetId="18">[3]Gross!$B$9:$D$9</definedName>
    <definedName name="Incoming" localSheetId="12">[1]Incoming!$1:$1048576</definedName>
    <definedName name="Incoming" localSheetId="16">[2]Incoming!$1:$1048576</definedName>
    <definedName name="Incoming" localSheetId="18">[2]Incoming!$1:$1048576</definedName>
    <definedName name="input_qdata" localSheetId="12">[1]Incoming!$1:$1</definedName>
    <definedName name="input_qdata" localSheetId="16">[2]Incoming!$1:$1</definedName>
    <definedName name="input_qdata" localSheetId="18">[2]Incoming!$1:$1</definedName>
    <definedName name="Precepting" localSheetId="16">[4]Raw_Precepting!$B$10:$II$139</definedName>
    <definedName name="Precepting" localSheetId="18">[4]Raw_Precepting!$B$10:$II$139</definedName>
    <definedName name="Precepting_Codes" localSheetId="16">[4]Raw_Precepting!$B$9:$II$9</definedName>
    <definedName name="Precepting_Codes" localSheetId="18">[4]Raw_Precepting!$B$9:$II$9</definedName>
    <definedName name="_xlnm.Print_Area" localSheetId="15">Contents!$A$1:$D$9</definedName>
    <definedName name="_xlnm.Print_Area" localSheetId="8">Fire2017!$D$13:$X$71</definedName>
    <definedName name="_xlnm.Print_Area" localSheetId="10">Fire2018!$D$13:$CX$71</definedName>
    <definedName name="_xlnm.Print_Area" localSheetId="12">Fire2019!$D$13:$DT$62</definedName>
    <definedName name="_xlnm.Print_Area" localSheetId="16">Fire2020!$D$13:$DV$71</definedName>
    <definedName name="_xlnm.Print_Area" localSheetId="18">Fire2021!$D$13:$DV$71</definedName>
    <definedName name="_xlnm.Print_Titles" localSheetId="8">Fire2017!$C:$C,Fire2017!$3:$12</definedName>
    <definedName name="_xlnm.Print_Titles" localSheetId="10">Fire2018!$C:$C,Fire2018!$3:$12</definedName>
    <definedName name="_xlnm.Print_Titles" localSheetId="12">Fire2019!$C:$C,Fire2019!$3:$12</definedName>
    <definedName name="_xlnm.Print_Titles" localSheetId="16">Fire2020!$C:$C,Fire2020!$3:$12</definedName>
    <definedName name="_xlnm.Print_Titles" localSheetId="18">Fire2021!$C:$C,Fire2021!$3:$12</definedName>
    <definedName name="Qrecd" localSheetId="12">[1]Raw!$D:$D</definedName>
    <definedName name="Qrecd" localSheetId="16">[2]Raw!$D:$D</definedName>
    <definedName name="Qrecd" localSheetId="18">[2]Raw!$D:$D</definedName>
    <definedName name="Raw" localSheetId="12">[1]Raw!$B$9:$IW$65537</definedName>
    <definedName name="Raw" localSheetId="16">[2]Raw!$B$9:$IW$65536</definedName>
    <definedName name="Raw" localSheetId="18">[2]Raw!$B$9:$IW$65536</definedName>
    <definedName name="Raw_Codes" localSheetId="12">[1]Raw!$B$9:$IV$9</definedName>
    <definedName name="Raw_Codes" localSheetId="16">[2]Raw!$B$9:$ID$9</definedName>
    <definedName name="Raw_Codes" localSheetId="18">[2]Raw!$B$9:$ID$9</definedName>
    <definedName name="Year" localSheetId="12">[1]Control!$C$3</definedName>
    <definedName name="Year" localSheetId="16">[2]Control!$C$3</definedName>
    <definedName name="Year" localSheetId="18">[2]Control!$C$3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46" i="27" l="1"/>
  <c r="J42" i="27" l="1"/>
  <c r="I42" i="27"/>
  <c r="H42" i="27"/>
  <c r="N42" i="27"/>
  <c r="M46" i="27"/>
  <c r="P51" i="27"/>
  <c r="O51" i="27"/>
  <c r="N51" i="27"/>
  <c r="M51" i="27"/>
  <c r="L51" i="27"/>
  <c r="K51" i="27"/>
  <c r="N5" i="11"/>
  <c r="M5" i="11"/>
  <c r="J51" i="27"/>
  <c r="I51" i="27"/>
  <c r="H51" i="27"/>
  <c r="O17" i="11"/>
  <c r="P22" i="27" l="1"/>
  <c r="O22" i="27"/>
  <c r="N22" i="27"/>
  <c r="M22" i="27"/>
  <c r="L22" i="27"/>
  <c r="K22" i="27"/>
  <c r="J22" i="27"/>
  <c r="H22" i="27"/>
  <c r="I22" i="27"/>
  <c r="H26" i="27"/>
  <c r="I26" i="27"/>
  <c r="J26" i="27"/>
  <c r="J41" i="27" l="1"/>
  <c r="I41" i="27"/>
  <c r="H41" i="27"/>
  <c r="J21" i="27"/>
  <c r="I21" i="27"/>
  <c r="H21" i="27"/>
  <c r="J9" i="27"/>
  <c r="I9" i="27"/>
  <c r="H9" i="27"/>
  <c r="F11" i="20" l="1"/>
  <c r="G11" i="20" s="1"/>
  <c r="H11" i="20" s="1"/>
  <c r="I11" i="20" s="1"/>
  <c r="J11" i="20" s="1"/>
  <c r="K11" i="20" s="1"/>
  <c r="L11" i="20" s="1"/>
  <c r="M11" i="20" s="1"/>
  <c r="N11" i="20" s="1"/>
  <c r="O11" i="20" s="1"/>
  <c r="P11" i="20" s="1"/>
  <c r="Q11" i="20" s="1"/>
  <c r="R11" i="20" s="1"/>
  <c r="S11" i="20" s="1"/>
  <c r="T11" i="20" s="1"/>
  <c r="U11" i="20" s="1"/>
  <c r="V11" i="20" s="1"/>
  <c r="W11" i="20" s="1"/>
  <c r="X11" i="20" s="1"/>
  <c r="Y11" i="20" s="1"/>
  <c r="Z11" i="20" s="1"/>
  <c r="AA11" i="20" s="1"/>
  <c r="AC11" i="20" s="1"/>
  <c r="AD11" i="20" s="1"/>
  <c r="AE11" i="20" s="1"/>
  <c r="AF11" i="20" s="1"/>
  <c r="AG11" i="20" s="1"/>
  <c r="AH11" i="20" s="1"/>
  <c r="AJ11" i="20" s="1"/>
  <c r="AK11" i="20" s="1"/>
  <c r="AL11" i="20" s="1"/>
  <c r="AM11" i="20" s="1"/>
  <c r="AN11" i="20" s="1"/>
  <c r="AO11" i="20" s="1"/>
  <c r="AP11" i="20" s="1"/>
  <c r="AQ11" i="20" s="1"/>
  <c r="AR11" i="20" s="1"/>
  <c r="AS11" i="20" s="1"/>
  <c r="AT11" i="20" s="1"/>
  <c r="AU11" i="20" s="1"/>
  <c r="AV11" i="20" s="1"/>
  <c r="AW11" i="20" s="1"/>
  <c r="AX11" i="20" s="1"/>
  <c r="AY11" i="20" s="1"/>
  <c r="AZ11" i="20" s="1"/>
  <c r="BA11" i="20" s="1"/>
  <c r="BB11" i="20" s="1"/>
  <c r="BC11" i="20" s="1"/>
  <c r="BD11" i="20" s="1"/>
  <c r="BE11" i="20" s="1"/>
  <c r="BF11" i="20" s="1"/>
  <c r="BG11" i="20" s="1"/>
  <c r="BH11" i="20" s="1"/>
  <c r="BI11" i="20" s="1"/>
  <c r="BJ11" i="20" s="1"/>
  <c r="BK11" i="20" s="1"/>
  <c r="BL11" i="20" s="1"/>
  <c r="BM11" i="20" s="1"/>
  <c r="BN11" i="20" s="1"/>
  <c r="BO11" i="20" s="1"/>
  <c r="BP11" i="20" s="1"/>
  <c r="BQ11" i="20" s="1"/>
  <c r="BR11" i="20" s="1"/>
  <c r="BS11" i="20" s="1"/>
  <c r="BT11" i="20" s="1"/>
  <c r="BU11" i="20" s="1"/>
  <c r="BV11" i="20" s="1"/>
  <c r="BW11" i="20" s="1"/>
  <c r="BX11" i="20" s="1"/>
  <c r="BY11" i="20" s="1"/>
  <c r="BZ11" i="20" s="1"/>
  <c r="CA11" i="20" s="1"/>
  <c r="CB11" i="20" s="1"/>
  <c r="CC11" i="20" s="1"/>
  <c r="CD11" i="20" s="1"/>
  <c r="CE11" i="20" s="1"/>
  <c r="CF11" i="20" s="1"/>
  <c r="E11" i="20"/>
  <c r="H43" i="27"/>
  <c r="K42" i="27"/>
  <c r="L42" i="27"/>
  <c r="M42" i="27"/>
  <c r="O42" i="27"/>
  <c r="P42" i="27"/>
  <c r="P36" i="27"/>
  <c r="O36" i="27"/>
  <c r="N36" i="27"/>
  <c r="M36" i="27"/>
  <c r="L36" i="27"/>
  <c r="K36" i="27"/>
  <c r="K37" i="27"/>
  <c r="J36" i="27"/>
  <c r="I36" i="27"/>
  <c r="H36" i="27"/>
  <c r="H35" i="27"/>
  <c r="I43" i="27"/>
  <c r="CG11" i="20" l="1"/>
  <c r="CH9" i="20"/>
  <c r="CH11" i="20" l="1"/>
  <c r="CI11" i="20" s="1"/>
  <c r="CJ11" i="20" s="1"/>
  <c r="CK11" i="20" s="1"/>
  <c r="CL11" i="20" s="1"/>
  <c r="CM11" i="20" s="1"/>
  <c r="CN11" i="20" s="1"/>
  <c r="CO11" i="20" s="1"/>
  <c r="CP11" i="20" s="1"/>
  <c r="CQ11" i="20" s="1"/>
  <c r="CR11" i="20" s="1"/>
  <c r="CS11" i="20" s="1"/>
  <c r="CT11" i="20" s="1"/>
  <c r="CU11" i="20" s="1"/>
  <c r="CV11" i="20" s="1"/>
  <c r="CW11" i="20" s="1"/>
  <c r="CX11" i="20" s="1"/>
  <c r="CY11" i="20" s="1"/>
  <c r="CZ11" i="20" s="1"/>
  <c r="DA11" i="20" s="1"/>
  <c r="DB11" i="20" s="1"/>
  <c r="DC11" i="20" s="1"/>
  <c r="DD11" i="20" s="1"/>
  <c r="DE11" i="20" s="1"/>
  <c r="DF11" i="20" s="1"/>
  <c r="DG11" i="20" s="1"/>
  <c r="DH11" i="20" s="1"/>
  <c r="DI11" i="20" s="1"/>
  <c r="DJ11" i="20" s="1"/>
  <c r="DK11" i="20" s="1"/>
  <c r="DL11" i="20" s="1"/>
  <c r="DM11" i="20" s="1"/>
  <c r="DN11" i="20" s="1"/>
  <c r="DO11" i="20" s="1"/>
  <c r="DP11" i="20" s="1"/>
  <c r="DQ11" i="20" s="1"/>
  <c r="DR11" i="20" s="1"/>
  <c r="DS11" i="20" s="1"/>
  <c r="DT11" i="20" s="1"/>
  <c r="DU11" i="20" s="1"/>
  <c r="DV11" i="20" s="1"/>
  <c r="DW11" i="20" s="1"/>
  <c r="DX11" i="20" s="1"/>
  <c r="DY11" i="20" s="1"/>
  <c r="DZ11" i="20" s="1"/>
  <c r="EA11" i="20" s="1"/>
  <c r="EB11" i="20" s="1"/>
  <c r="EC11" i="20" s="1"/>
  <c r="ED11" i="20" s="1"/>
  <c r="EE11" i="20" s="1"/>
  <c r="EF11" i="20" s="1"/>
  <c r="EG11" i="20" s="1"/>
  <c r="EH11" i="20" s="1"/>
  <c r="EI11" i="20" s="1"/>
  <c r="EJ11" i="20" s="1"/>
  <c r="EK11" i="20" s="1"/>
  <c r="EL11" i="20" s="1"/>
  <c r="EM11" i="20" s="1"/>
  <c r="CH10" i="20"/>
  <c r="K6" i="27"/>
  <c r="P50" i="27" l="1"/>
  <c r="O50" i="27"/>
  <c r="N50" i="27"/>
  <c r="M50" i="27"/>
  <c r="L50" i="27"/>
  <c r="K50" i="27"/>
  <c r="J50" i="27"/>
  <c r="I50" i="27"/>
  <c r="H50" i="27"/>
  <c r="P49" i="27"/>
  <c r="O49" i="27"/>
  <c r="N49" i="27"/>
  <c r="M49" i="27"/>
  <c r="L49" i="27"/>
  <c r="K49" i="27"/>
  <c r="J49" i="27"/>
  <c r="I49" i="27"/>
  <c r="H49" i="27"/>
  <c r="P48" i="27"/>
  <c r="O48" i="27"/>
  <c r="N48" i="27"/>
  <c r="M48" i="27"/>
  <c r="L48" i="27"/>
  <c r="K48" i="27"/>
  <c r="J48" i="27"/>
  <c r="I48" i="27"/>
  <c r="H48" i="27"/>
  <c r="P47" i="27"/>
  <c r="O47" i="27"/>
  <c r="N47" i="27"/>
  <c r="M47" i="27"/>
  <c r="L47" i="27"/>
  <c r="K47" i="27"/>
  <c r="J47" i="27"/>
  <c r="I47" i="27"/>
  <c r="H47" i="27"/>
  <c r="P46" i="27"/>
  <c r="O46" i="27"/>
  <c r="N46" i="27"/>
  <c r="L46" i="27"/>
  <c r="K46" i="27"/>
  <c r="J46" i="27"/>
  <c r="I46" i="27"/>
  <c r="P45" i="27"/>
  <c r="O45" i="27"/>
  <c r="N45" i="27"/>
  <c r="M45" i="27"/>
  <c r="L45" i="27"/>
  <c r="K45" i="27"/>
  <c r="J45" i="27"/>
  <c r="I45" i="27"/>
  <c r="H45" i="27"/>
  <c r="P43" i="27"/>
  <c r="O43" i="27"/>
  <c r="N43" i="27"/>
  <c r="M43" i="27"/>
  <c r="L43" i="27"/>
  <c r="K43" i="27"/>
  <c r="J43" i="27"/>
  <c r="P40" i="27"/>
  <c r="O40" i="27"/>
  <c r="N40" i="27"/>
  <c r="M40" i="27"/>
  <c r="L40" i="27"/>
  <c r="K40" i="27"/>
  <c r="J40" i="27"/>
  <c r="I40" i="27"/>
  <c r="H40" i="27"/>
  <c r="P39" i="27"/>
  <c r="O39" i="27"/>
  <c r="N39" i="27"/>
  <c r="M39" i="27"/>
  <c r="L39" i="27"/>
  <c r="K39" i="27"/>
  <c r="J39" i="27"/>
  <c r="I39" i="27"/>
  <c r="H39" i="27"/>
  <c r="P38" i="27"/>
  <c r="O38" i="27"/>
  <c r="N38" i="27"/>
  <c r="M38" i="27"/>
  <c r="L38" i="27"/>
  <c r="K38" i="27"/>
  <c r="J38" i="27"/>
  <c r="I38" i="27"/>
  <c r="H38" i="27"/>
  <c r="P37" i="27"/>
  <c r="O37" i="27"/>
  <c r="N37" i="27"/>
  <c r="M37" i="27"/>
  <c r="L37" i="27"/>
  <c r="J37" i="27"/>
  <c r="I37" i="27"/>
  <c r="H37" i="27"/>
  <c r="P35" i="27"/>
  <c r="O35" i="27"/>
  <c r="N35" i="27"/>
  <c r="M35" i="27"/>
  <c r="L35" i="27"/>
  <c r="K35" i="27"/>
  <c r="J35" i="27"/>
  <c r="I35" i="27"/>
  <c r="P34" i="27"/>
  <c r="O34" i="27"/>
  <c r="N34" i="27"/>
  <c r="M34" i="27"/>
  <c r="L34" i="27"/>
  <c r="K34" i="27"/>
  <c r="J34" i="27"/>
  <c r="I34" i="27"/>
  <c r="H34" i="27"/>
  <c r="P33" i="27"/>
  <c r="O33" i="27"/>
  <c r="N33" i="27"/>
  <c r="M33" i="27"/>
  <c r="L33" i="27"/>
  <c r="K33" i="27"/>
  <c r="J33" i="27"/>
  <c r="I33" i="27"/>
  <c r="H33" i="27"/>
  <c r="P32" i="27"/>
  <c r="O32" i="27"/>
  <c r="N32" i="27"/>
  <c r="M32" i="27"/>
  <c r="L32" i="27"/>
  <c r="K32" i="27"/>
  <c r="J32" i="27"/>
  <c r="I32" i="27"/>
  <c r="H32" i="27"/>
  <c r="P31" i="27"/>
  <c r="O31" i="27"/>
  <c r="N31" i="27"/>
  <c r="M31" i="27"/>
  <c r="L31" i="27"/>
  <c r="K31" i="27"/>
  <c r="J31" i="27"/>
  <c r="I31" i="27"/>
  <c r="H31" i="27"/>
  <c r="P30" i="27"/>
  <c r="O30" i="27"/>
  <c r="N30" i="27"/>
  <c r="M30" i="27"/>
  <c r="L30" i="27"/>
  <c r="K30" i="27"/>
  <c r="J30" i="27"/>
  <c r="I30" i="27"/>
  <c r="H30" i="27"/>
  <c r="P29" i="27"/>
  <c r="O29" i="27"/>
  <c r="N29" i="27"/>
  <c r="M29" i="27"/>
  <c r="L29" i="27"/>
  <c r="K29" i="27"/>
  <c r="J29" i="27"/>
  <c r="I29" i="27"/>
  <c r="H29" i="27"/>
  <c r="P28" i="27"/>
  <c r="O28" i="27"/>
  <c r="N28" i="27"/>
  <c r="M28" i="27"/>
  <c r="L28" i="27"/>
  <c r="K28" i="27"/>
  <c r="J28" i="27"/>
  <c r="I28" i="27"/>
  <c r="H28" i="27"/>
  <c r="P27" i="27"/>
  <c r="O27" i="27"/>
  <c r="N27" i="27"/>
  <c r="M27" i="27"/>
  <c r="L27" i="27"/>
  <c r="K27" i="27"/>
  <c r="J27" i="27"/>
  <c r="I27" i="27"/>
  <c r="H27" i="27"/>
  <c r="P25" i="27"/>
  <c r="O25" i="27"/>
  <c r="N25" i="27"/>
  <c r="M25" i="27"/>
  <c r="L25" i="27"/>
  <c r="K25" i="27"/>
  <c r="J25" i="27"/>
  <c r="I25" i="27"/>
  <c r="H25" i="27"/>
  <c r="P24" i="27"/>
  <c r="O24" i="27"/>
  <c r="N24" i="27"/>
  <c r="M24" i="27"/>
  <c r="L24" i="27"/>
  <c r="K24" i="27"/>
  <c r="J24" i="27"/>
  <c r="I24" i="27"/>
  <c r="H24" i="27"/>
  <c r="P23" i="27"/>
  <c r="O23" i="27"/>
  <c r="N23" i="27"/>
  <c r="M23" i="27"/>
  <c r="L23" i="27"/>
  <c r="K23" i="27"/>
  <c r="J23" i="27"/>
  <c r="I23" i="27"/>
  <c r="H23" i="27"/>
  <c r="P20" i="27"/>
  <c r="O20" i="27"/>
  <c r="N20" i="27"/>
  <c r="M20" i="27"/>
  <c r="L20" i="27"/>
  <c r="K20" i="27"/>
  <c r="J20" i="27"/>
  <c r="I20" i="27"/>
  <c r="H20" i="27"/>
  <c r="P19" i="27"/>
  <c r="O19" i="27"/>
  <c r="N19" i="27"/>
  <c r="M19" i="27"/>
  <c r="L19" i="27"/>
  <c r="K19" i="27"/>
  <c r="J19" i="27"/>
  <c r="I19" i="27"/>
  <c r="H19" i="27"/>
  <c r="P18" i="27"/>
  <c r="O18" i="27"/>
  <c r="N18" i="27"/>
  <c r="M18" i="27"/>
  <c r="L18" i="27"/>
  <c r="K18" i="27"/>
  <c r="J18" i="27"/>
  <c r="I18" i="27"/>
  <c r="H18" i="27"/>
  <c r="P17" i="27"/>
  <c r="O17" i="27"/>
  <c r="N17" i="27"/>
  <c r="M17" i="27"/>
  <c r="L17" i="27"/>
  <c r="K17" i="27"/>
  <c r="J17" i="27"/>
  <c r="I17" i="27"/>
  <c r="H17" i="27"/>
  <c r="P16" i="27"/>
  <c r="O16" i="27"/>
  <c r="N16" i="27"/>
  <c r="M16" i="27"/>
  <c r="L16" i="27"/>
  <c r="K16" i="27"/>
  <c r="J16" i="27"/>
  <c r="I16" i="27"/>
  <c r="H16" i="27"/>
  <c r="P15" i="27"/>
  <c r="O15" i="27"/>
  <c r="N15" i="27"/>
  <c r="M15" i="27"/>
  <c r="L15" i="27"/>
  <c r="K15" i="27"/>
  <c r="J15" i="27"/>
  <c r="I15" i="27"/>
  <c r="H15" i="27"/>
  <c r="P14" i="27"/>
  <c r="O14" i="27"/>
  <c r="N14" i="27"/>
  <c r="M14" i="27"/>
  <c r="L14" i="27"/>
  <c r="K14" i="27"/>
  <c r="J14" i="27"/>
  <c r="I14" i="27"/>
  <c r="H14" i="27"/>
  <c r="P13" i="27"/>
  <c r="O13" i="27"/>
  <c r="N13" i="27"/>
  <c r="M13" i="27"/>
  <c r="L13" i="27"/>
  <c r="K13" i="27"/>
  <c r="J13" i="27"/>
  <c r="I13" i="27"/>
  <c r="H13" i="27"/>
  <c r="P12" i="27"/>
  <c r="O12" i="27"/>
  <c r="N12" i="27"/>
  <c r="M12" i="27"/>
  <c r="L12" i="27"/>
  <c r="K12" i="27"/>
  <c r="J12" i="27"/>
  <c r="I12" i="27"/>
  <c r="H12" i="27"/>
  <c r="P11" i="27"/>
  <c r="O11" i="27"/>
  <c r="N11" i="27"/>
  <c r="M11" i="27"/>
  <c r="L11" i="27"/>
  <c r="K11" i="27"/>
  <c r="J11" i="27"/>
  <c r="I11" i="27"/>
  <c r="H11" i="27"/>
  <c r="P10" i="27"/>
  <c r="O10" i="27"/>
  <c r="N10" i="27"/>
  <c r="M10" i="27"/>
  <c r="L10" i="27"/>
  <c r="K10" i="27"/>
  <c r="J10" i="27"/>
  <c r="I10" i="27"/>
  <c r="H10" i="27"/>
  <c r="P8" i="27"/>
  <c r="O8" i="27"/>
  <c r="N8" i="27"/>
  <c r="M8" i="27"/>
  <c r="L8" i="27"/>
  <c r="K8" i="27"/>
  <c r="J8" i="27"/>
  <c r="I8" i="27"/>
  <c r="H8" i="27"/>
  <c r="P7" i="27"/>
  <c r="O7" i="27"/>
  <c r="N7" i="27"/>
  <c r="M7" i="27"/>
  <c r="L7" i="27"/>
  <c r="K7" i="27"/>
  <c r="J7" i="27"/>
  <c r="I7" i="27"/>
  <c r="H7" i="27"/>
  <c r="P6" i="27"/>
  <c r="O6" i="27"/>
  <c r="N6" i="27"/>
  <c r="M6" i="27"/>
  <c r="L6" i="27"/>
  <c r="J6" i="27"/>
  <c r="I6" i="27"/>
  <c r="H6" i="27"/>
  <c r="AA92" i="26"/>
  <c r="AA91" i="26"/>
  <c r="AA90" i="26"/>
  <c r="AA89" i="26"/>
  <c r="AA88" i="26"/>
  <c r="AA87" i="26"/>
  <c r="E11" i="26"/>
  <c r="F11" i="26" s="1"/>
  <c r="G11" i="26" s="1"/>
  <c r="H11" i="26" s="1"/>
  <c r="I11" i="26" s="1"/>
  <c r="J11" i="26" s="1"/>
  <c r="K11" i="26" s="1"/>
  <c r="L11" i="26" s="1"/>
  <c r="M11" i="26" s="1"/>
  <c r="N11" i="26" s="1"/>
  <c r="O11" i="26" s="1"/>
  <c r="P11" i="26" s="1"/>
  <c r="Q11" i="26" s="1"/>
  <c r="R11" i="26" s="1"/>
  <c r="S11" i="26" s="1"/>
  <c r="T11" i="26" s="1"/>
  <c r="U11" i="26" s="1"/>
  <c r="V11" i="26" s="1"/>
  <c r="W11" i="26" s="1"/>
  <c r="X11" i="26" s="1"/>
  <c r="Y11" i="26" s="1"/>
  <c r="Z11" i="26" s="1"/>
  <c r="AA11" i="26" s="1"/>
  <c r="AC11" i="26" s="1"/>
  <c r="AD11" i="26" s="1"/>
  <c r="AE11" i="26" s="1"/>
  <c r="AF11" i="26" s="1"/>
  <c r="AG11" i="26" s="1"/>
  <c r="AH11" i="26" s="1"/>
  <c r="AJ11" i="26" s="1"/>
  <c r="AK11" i="26" s="1"/>
  <c r="AL11" i="26" s="1"/>
  <c r="AM11" i="26" s="1"/>
  <c r="AN11" i="26" s="1"/>
  <c r="AO11" i="26" s="1"/>
  <c r="AP11" i="26" s="1"/>
  <c r="AQ11" i="26" s="1"/>
  <c r="AR11" i="26" s="1"/>
  <c r="AS11" i="26" s="1"/>
  <c r="AT11" i="26" s="1"/>
  <c r="AU11" i="26" s="1"/>
  <c r="AV11" i="26" s="1"/>
  <c r="AW11" i="26" s="1"/>
  <c r="AX11" i="26" s="1"/>
  <c r="AY11" i="26" s="1"/>
  <c r="AZ11" i="26" s="1"/>
  <c r="BA11" i="26" s="1"/>
  <c r="BB11" i="26" s="1"/>
  <c r="BC11" i="26" s="1"/>
  <c r="BD11" i="26" s="1"/>
  <c r="BE11" i="26" s="1"/>
  <c r="BF11" i="26" s="1"/>
  <c r="BG11" i="26" s="1"/>
  <c r="BH11" i="26" s="1"/>
  <c r="BI11" i="26" s="1"/>
  <c r="BJ11" i="26" s="1"/>
  <c r="BK11" i="26" s="1"/>
  <c r="BL11" i="26" s="1"/>
  <c r="BM11" i="26" s="1"/>
  <c r="BN11" i="26" s="1"/>
  <c r="BO11" i="26" s="1"/>
  <c r="BP11" i="26" s="1"/>
  <c r="BQ11" i="26" s="1"/>
  <c r="BR11" i="26" s="1"/>
  <c r="BS11" i="26" s="1"/>
  <c r="BT11" i="26" s="1"/>
  <c r="BU11" i="26" s="1"/>
  <c r="BV11" i="26" s="1"/>
  <c r="BW11" i="26" s="1"/>
  <c r="BX11" i="26" s="1"/>
  <c r="BY11" i="26" s="1"/>
  <c r="BZ11" i="26" s="1"/>
  <c r="CA11" i="26" s="1"/>
  <c r="CB11" i="26" s="1"/>
  <c r="CC11" i="26" s="1"/>
  <c r="CD11" i="26" s="1"/>
  <c r="CE11" i="26" s="1"/>
  <c r="CF11" i="26" s="1"/>
  <c r="L4" i="27" l="1"/>
  <c r="K4" i="27"/>
  <c r="J4" i="27"/>
  <c r="H44" i="27"/>
  <c r="O44" i="27"/>
  <c r="K44" i="27"/>
  <c r="M44" i="27"/>
  <c r="N44" i="27"/>
  <c r="I44" i="27"/>
  <c r="J5" i="27"/>
  <c r="I4" i="27"/>
  <c r="I5" i="27"/>
  <c r="H5" i="27"/>
  <c r="J44" i="27"/>
  <c r="H4" i="27"/>
  <c r="L44" i="27"/>
  <c r="P44" i="27"/>
  <c r="CG11" i="26"/>
  <c r="CH9" i="26"/>
  <c r="CH11" i="26" l="1"/>
  <c r="CI11" i="26" s="1"/>
  <c r="CJ11" i="26" s="1"/>
  <c r="CK11" i="26" s="1"/>
  <c r="CL11" i="26" s="1"/>
  <c r="CM11" i="26" s="1"/>
  <c r="CN11" i="26" s="1"/>
  <c r="CO11" i="26" s="1"/>
  <c r="CP11" i="26" s="1"/>
  <c r="CQ11" i="26" s="1"/>
  <c r="CR11" i="26" s="1"/>
  <c r="CS11" i="26" s="1"/>
  <c r="CT11" i="26" s="1"/>
  <c r="CU11" i="26" s="1"/>
  <c r="CV11" i="26" s="1"/>
  <c r="CW11" i="26" s="1"/>
  <c r="CX11" i="26" s="1"/>
  <c r="CY11" i="26" s="1"/>
  <c r="CZ11" i="26" s="1"/>
  <c r="DA11" i="26" s="1"/>
  <c r="DB11" i="26" s="1"/>
  <c r="DC11" i="26" s="1"/>
  <c r="DD11" i="26" s="1"/>
  <c r="DE11" i="26" s="1"/>
  <c r="DF11" i="26" s="1"/>
  <c r="DG11" i="26" s="1"/>
  <c r="DH11" i="26" s="1"/>
  <c r="DI11" i="26" s="1"/>
  <c r="DJ11" i="26" s="1"/>
  <c r="DK11" i="26" s="1"/>
  <c r="DL11" i="26" s="1"/>
  <c r="DM11" i="26" s="1"/>
  <c r="DN11" i="26" s="1"/>
  <c r="DO11" i="26" s="1"/>
  <c r="DP11" i="26" s="1"/>
  <c r="DQ11" i="26" s="1"/>
  <c r="DR11" i="26" s="1"/>
  <c r="DS11" i="26" s="1"/>
  <c r="DT11" i="26" s="1"/>
  <c r="DU11" i="26" s="1"/>
  <c r="DV11" i="26" s="1"/>
  <c r="DW11" i="26" s="1"/>
  <c r="DX11" i="26" s="1"/>
  <c r="DY11" i="26" s="1"/>
  <c r="DZ11" i="26" s="1"/>
  <c r="EA11" i="26" s="1"/>
  <c r="EB11" i="26" s="1"/>
  <c r="EC11" i="26" s="1"/>
  <c r="ED11" i="26" s="1"/>
  <c r="EE11" i="26" s="1"/>
  <c r="EF11" i="26" s="1"/>
  <c r="EG11" i="26" s="1"/>
  <c r="EH11" i="26" s="1"/>
  <c r="EI11" i="26" s="1"/>
  <c r="EJ11" i="26" s="1"/>
  <c r="EK11" i="26" s="1"/>
  <c r="EL11" i="26" s="1"/>
  <c r="EM11" i="26" s="1"/>
  <c r="CH10" i="26"/>
  <c r="J51" i="21" l="1"/>
  <c r="J50" i="21"/>
  <c r="J49" i="21"/>
  <c r="J48" i="21"/>
  <c r="J47" i="21"/>
  <c r="J46" i="21"/>
  <c r="J45" i="21"/>
  <c r="J37" i="21"/>
  <c r="J38" i="21"/>
  <c r="J39" i="21"/>
  <c r="J40" i="21"/>
  <c r="J41" i="21"/>
  <c r="J7" i="21"/>
  <c r="J8" i="21"/>
  <c r="J9" i="21"/>
  <c r="J10" i="21"/>
  <c r="J11" i="21"/>
  <c r="J12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K46" i="21"/>
  <c r="L46" i="21"/>
  <c r="M46" i="21"/>
  <c r="N46" i="21"/>
  <c r="O46" i="21"/>
  <c r="P46" i="21"/>
  <c r="K47" i="21"/>
  <c r="L47" i="21"/>
  <c r="M47" i="21"/>
  <c r="N47" i="21"/>
  <c r="O47" i="21"/>
  <c r="P47" i="21"/>
  <c r="K48" i="21"/>
  <c r="L48" i="21"/>
  <c r="M48" i="21"/>
  <c r="N48" i="21"/>
  <c r="O48" i="21"/>
  <c r="P48" i="21"/>
  <c r="K49" i="21"/>
  <c r="L49" i="21"/>
  <c r="M49" i="21"/>
  <c r="N49" i="21"/>
  <c r="O49" i="21"/>
  <c r="P49" i="21"/>
  <c r="K50" i="21"/>
  <c r="L50" i="21"/>
  <c r="M50" i="21"/>
  <c r="N50" i="21"/>
  <c r="O50" i="21"/>
  <c r="P50" i="21"/>
  <c r="P45" i="21"/>
  <c r="O45" i="21"/>
  <c r="N45" i="21"/>
  <c r="M45" i="21"/>
  <c r="L45" i="21"/>
  <c r="K45" i="21"/>
  <c r="K38" i="21"/>
  <c r="L38" i="21"/>
  <c r="M38" i="21"/>
  <c r="N38" i="21"/>
  <c r="O38" i="21"/>
  <c r="P38" i="21"/>
  <c r="K39" i="21"/>
  <c r="L39" i="21"/>
  <c r="M39" i="21"/>
  <c r="N39" i="21"/>
  <c r="O39" i="21"/>
  <c r="P39" i="21"/>
  <c r="K40" i="21"/>
  <c r="L40" i="21"/>
  <c r="M40" i="21"/>
  <c r="N40" i="21"/>
  <c r="O40" i="21"/>
  <c r="P40" i="21"/>
  <c r="K41" i="21"/>
  <c r="L41" i="21"/>
  <c r="M41" i="21"/>
  <c r="N41" i="21"/>
  <c r="O41" i="21"/>
  <c r="P41" i="21"/>
  <c r="K7" i="21"/>
  <c r="L7" i="21"/>
  <c r="M7" i="21"/>
  <c r="N7" i="21"/>
  <c r="O7" i="21"/>
  <c r="P7" i="21"/>
  <c r="K8" i="21"/>
  <c r="L8" i="21"/>
  <c r="M8" i="21"/>
  <c r="N8" i="21"/>
  <c r="O8" i="21"/>
  <c r="P8" i="21"/>
  <c r="K9" i="21"/>
  <c r="L9" i="21"/>
  <c r="M9" i="21"/>
  <c r="N9" i="21"/>
  <c r="O9" i="21"/>
  <c r="P9" i="21"/>
  <c r="K10" i="21"/>
  <c r="L10" i="21"/>
  <c r="M10" i="21"/>
  <c r="N10" i="21"/>
  <c r="O10" i="21"/>
  <c r="P10" i="21"/>
  <c r="K11" i="21"/>
  <c r="L11" i="21"/>
  <c r="M11" i="21"/>
  <c r="N11" i="21"/>
  <c r="O11" i="21"/>
  <c r="P11" i="21"/>
  <c r="K12" i="21"/>
  <c r="L12" i="21"/>
  <c r="M12" i="21"/>
  <c r="N12" i="21"/>
  <c r="O12" i="21"/>
  <c r="P12" i="21"/>
  <c r="K13" i="21"/>
  <c r="L13" i="21"/>
  <c r="M13" i="21"/>
  <c r="N13" i="21"/>
  <c r="O13" i="21"/>
  <c r="P13" i="21"/>
  <c r="K14" i="21"/>
  <c r="L14" i="21"/>
  <c r="M14" i="21"/>
  <c r="N14" i="21"/>
  <c r="O14" i="21"/>
  <c r="P14" i="21"/>
  <c r="K15" i="21"/>
  <c r="L15" i="21"/>
  <c r="M15" i="21"/>
  <c r="N15" i="21"/>
  <c r="O15" i="21"/>
  <c r="P15" i="21"/>
  <c r="K16" i="21"/>
  <c r="L16" i="21"/>
  <c r="M16" i="21"/>
  <c r="N16" i="21"/>
  <c r="O16" i="21"/>
  <c r="P16" i="21"/>
  <c r="K17" i="21"/>
  <c r="L17" i="21"/>
  <c r="M17" i="21"/>
  <c r="N17" i="21"/>
  <c r="O17" i="21"/>
  <c r="P17" i="21"/>
  <c r="K18" i="21"/>
  <c r="L18" i="21"/>
  <c r="M18" i="21"/>
  <c r="N18" i="21"/>
  <c r="O18" i="21"/>
  <c r="P18" i="21"/>
  <c r="K19" i="21"/>
  <c r="L19" i="21"/>
  <c r="M19" i="21"/>
  <c r="N19" i="21"/>
  <c r="O19" i="21"/>
  <c r="P19" i="21"/>
  <c r="K20" i="21"/>
  <c r="L20" i="21"/>
  <c r="M20" i="21"/>
  <c r="N20" i="21"/>
  <c r="O20" i="21"/>
  <c r="P20" i="21"/>
  <c r="K21" i="21"/>
  <c r="L21" i="21"/>
  <c r="M21" i="21"/>
  <c r="N21" i="21"/>
  <c r="O21" i="21"/>
  <c r="P21" i="21"/>
  <c r="K22" i="21"/>
  <c r="L22" i="21"/>
  <c r="M22" i="21"/>
  <c r="N22" i="21"/>
  <c r="O22" i="21"/>
  <c r="P22" i="21"/>
  <c r="K23" i="21"/>
  <c r="L23" i="21"/>
  <c r="M23" i="21"/>
  <c r="N23" i="21"/>
  <c r="O23" i="21"/>
  <c r="P23" i="21"/>
  <c r="K24" i="21"/>
  <c r="L24" i="21"/>
  <c r="M24" i="21"/>
  <c r="N24" i="21"/>
  <c r="O24" i="21"/>
  <c r="P24" i="21"/>
  <c r="K25" i="21"/>
  <c r="L25" i="21"/>
  <c r="M25" i="21"/>
  <c r="N25" i="21"/>
  <c r="O25" i="21"/>
  <c r="P25" i="21"/>
  <c r="K26" i="21"/>
  <c r="L26" i="21"/>
  <c r="M26" i="21"/>
  <c r="N26" i="21"/>
  <c r="O26" i="21"/>
  <c r="P26" i="21"/>
  <c r="K27" i="21"/>
  <c r="L27" i="21"/>
  <c r="M27" i="21"/>
  <c r="N27" i="21"/>
  <c r="O27" i="21"/>
  <c r="P27" i="21"/>
  <c r="K28" i="21"/>
  <c r="L28" i="21"/>
  <c r="M28" i="21"/>
  <c r="N28" i="21"/>
  <c r="O28" i="21"/>
  <c r="P28" i="21"/>
  <c r="K29" i="21"/>
  <c r="L29" i="21"/>
  <c r="M29" i="21"/>
  <c r="N29" i="21"/>
  <c r="O29" i="21"/>
  <c r="P29" i="21"/>
  <c r="K30" i="21"/>
  <c r="L30" i="21"/>
  <c r="M30" i="21"/>
  <c r="N30" i="21"/>
  <c r="O30" i="21"/>
  <c r="P30" i="21"/>
  <c r="K31" i="21"/>
  <c r="L31" i="21"/>
  <c r="M31" i="21"/>
  <c r="N31" i="21"/>
  <c r="O31" i="21"/>
  <c r="P31" i="21"/>
  <c r="K32" i="21"/>
  <c r="L32" i="21"/>
  <c r="M32" i="21"/>
  <c r="N32" i="21"/>
  <c r="O32" i="21"/>
  <c r="P32" i="21"/>
  <c r="K33" i="21"/>
  <c r="L33" i="21"/>
  <c r="M33" i="21"/>
  <c r="N33" i="21"/>
  <c r="O33" i="21"/>
  <c r="P33" i="21"/>
  <c r="K34" i="21"/>
  <c r="L34" i="21"/>
  <c r="M34" i="21"/>
  <c r="N34" i="21"/>
  <c r="O34" i="21"/>
  <c r="P34" i="21"/>
  <c r="K35" i="21"/>
  <c r="L35" i="21"/>
  <c r="M35" i="21"/>
  <c r="N35" i="21"/>
  <c r="O35" i="21"/>
  <c r="P35" i="21"/>
  <c r="K37" i="21"/>
  <c r="L37" i="21"/>
  <c r="M37" i="21"/>
  <c r="N37" i="21"/>
  <c r="O37" i="21"/>
  <c r="P37" i="21"/>
  <c r="P6" i="21"/>
  <c r="O6" i="21"/>
  <c r="N6" i="21"/>
  <c r="M6" i="21"/>
  <c r="L6" i="21"/>
  <c r="K6" i="21"/>
  <c r="J6" i="21"/>
  <c r="I51" i="21"/>
  <c r="I50" i="21"/>
  <c r="I49" i="21"/>
  <c r="I48" i="21"/>
  <c r="I47" i="21"/>
  <c r="I46" i="21"/>
  <c r="I45" i="21"/>
  <c r="I7" i="21"/>
  <c r="I8" i="21"/>
  <c r="I9" i="21"/>
  <c r="I10" i="21"/>
  <c r="I11" i="21"/>
  <c r="I12" i="21"/>
  <c r="I13" i="21"/>
  <c r="I14" i="21"/>
  <c r="I15" i="21"/>
  <c r="I16" i="21"/>
  <c r="I17" i="21"/>
  <c r="I18" i="21"/>
  <c r="I19" i="21"/>
  <c r="I20" i="21"/>
  <c r="I21" i="21"/>
  <c r="I22" i="21"/>
  <c r="I23" i="21"/>
  <c r="I24" i="21"/>
  <c r="I25" i="21"/>
  <c r="I26" i="21"/>
  <c r="I27" i="21"/>
  <c r="I28" i="21"/>
  <c r="I29" i="21"/>
  <c r="I30" i="21"/>
  <c r="I31" i="21"/>
  <c r="I32" i="21"/>
  <c r="I33" i="21"/>
  <c r="I34" i="21"/>
  <c r="I35" i="21"/>
  <c r="I37" i="21"/>
  <c r="I38" i="21"/>
  <c r="I39" i="21"/>
  <c r="I40" i="21"/>
  <c r="I41" i="21"/>
  <c r="I6" i="21"/>
  <c r="H51" i="21"/>
  <c r="H50" i="21"/>
  <c r="H49" i="21"/>
  <c r="H48" i="21"/>
  <c r="H47" i="21"/>
  <c r="H46" i="21"/>
  <c r="H45" i="21"/>
  <c r="H7" i="21"/>
  <c r="H8" i="21"/>
  <c r="H9" i="21"/>
  <c r="H10" i="21"/>
  <c r="H11" i="21"/>
  <c r="H12" i="21"/>
  <c r="H13" i="21"/>
  <c r="H14" i="21"/>
  <c r="H15" i="21"/>
  <c r="H16" i="21"/>
  <c r="H17" i="21"/>
  <c r="H18" i="21"/>
  <c r="H19" i="21"/>
  <c r="H20" i="21"/>
  <c r="H21" i="21"/>
  <c r="H22" i="21"/>
  <c r="H23" i="21"/>
  <c r="H24" i="21"/>
  <c r="H25" i="21"/>
  <c r="H26" i="21"/>
  <c r="H27" i="21"/>
  <c r="H28" i="21"/>
  <c r="H29" i="21"/>
  <c r="H30" i="21"/>
  <c r="H31" i="21"/>
  <c r="H32" i="21"/>
  <c r="H33" i="21"/>
  <c r="H34" i="21"/>
  <c r="H35" i="21"/>
  <c r="H37" i="21"/>
  <c r="H38" i="21"/>
  <c r="H39" i="21"/>
  <c r="H40" i="21"/>
  <c r="H41" i="21"/>
  <c r="H6" i="21"/>
  <c r="AA92" i="20"/>
  <c r="AA91" i="20"/>
  <c r="AA90" i="20"/>
  <c r="AA89" i="20"/>
  <c r="AA88" i="20"/>
  <c r="AA87" i="20"/>
  <c r="N26" i="27" l="1"/>
  <c r="P21" i="27"/>
  <c r="L21" i="27"/>
  <c r="M26" i="27"/>
  <c r="O21" i="27"/>
  <c r="K21" i="27"/>
  <c r="O9" i="27"/>
  <c r="K9" i="27"/>
  <c r="M41" i="27"/>
  <c r="M4" i="21"/>
  <c r="P26" i="27"/>
  <c r="L26" i="27"/>
  <c r="N21" i="27"/>
  <c r="N9" i="27"/>
  <c r="P41" i="27"/>
  <c r="L41" i="27"/>
  <c r="O26" i="27"/>
  <c r="K26" i="27"/>
  <c r="M21" i="27"/>
  <c r="M9" i="27"/>
  <c r="O41" i="27"/>
  <c r="K41" i="27"/>
  <c r="P9" i="27"/>
  <c r="L9" i="27"/>
  <c r="N41" i="27"/>
  <c r="H44" i="21"/>
  <c r="J44" i="21"/>
  <c r="I44" i="21"/>
  <c r="L5" i="27" l="1"/>
  <c r="M5" i="27"/>
  <c r="M4" i="27"/>
  <c r="N5" i="27"/>
  <c r="N4" i="27"/>
  <c r="K5" i="27"/>
  <c r="P4" i="27"/>
  <c r="P5" i="27"/>
  <c r="O5" i="27"/>
  <c r="O4" i="27"/>
  <c r="N51" i="18"/>
  <c r="N51" i="21" s="1"/>
  <c r="N50" i="18"/>
  <c r="N49" i="18"/>
  <c r="N48" i="18"/>
  <c r="N47" i="18"/>
  <c r="N46" i="18"/>
  <c r="N45" i="18"/>
  <c r="N42" i="18"/>
  <c r="N42" i="21" s="1"/>
  <c r="N41" i="18"/>
  <c r="N40" i="18"/>
  <c r="N39" i="18"/>
  <c r="N38" i="18"/>
  <c r="N37" i="18"/>
  <c r="N36" i="18"/>
  <c r="N36" i="21" s="1"/>
  <c r="N35" i="18"/>
  <c r="N34" i="18"/>
  <c r="N33" i="18"/>
  <c r="N32" i="18"/>
  <c r="N31" i="18"/>
  <c r="N30" i="18"/>
  <c r="N29" i="18"/>
  <c r="N28" i="18"/>
  <c r="N27" i="18"/>
  <c r="N26" i="18"/>
  <c r="N25" i="18"/>
  <c r="N24" i="18"/>
  <c r="N23" i="18"/>
  <c r="N22" i="18"/>
  <c r="N21" i="18"/>
  <c r="N20" i="18"/>
  <c r="N19" i="18"/>
  <c r="N18" i="18"/>
  <c r="N17" i="18"/>
  <c r="N16" i="18"/>
  <c r="N15" i="18"/>
  <c r="N14" i="18"/>
  <c r="N13" i="18"/>
  <c r="N12" i="18"/>
  <c r="N11" i="18"/>
  <c r="N10" i="18"/>
  <c r="N9" i="18"/>
  <c r="N8" i="18"/>
  <c r="N6" i="18"/>
  <c r="N44" i="21" l="1"/>
  <c r="P51" i="18"/>
  <c r="P51" i="21" s="1"/>
  <c r="P50" i="18"/>
  <c r="P49" i="18"/>
  <c r="P48" i="18"/>
  <c r="P47" i="18"/>
  <c r="P46" i="18"/>
  <c r="P45" i="18"/>
  <c r="P42" i="18"/>
  <c r="P42" i="21" s="1"/>
  <c r="P41" i="18"/>
  <c r="P40" i="18"/>
  <c r="P39" i="18"/>
  <c r="P38" i="18"/>
  <c r="P37" i="18"/>
  <c r="P36" i="18"/>
  <c r="P36" i="21" s="1"/>
  <c r="P35" i="18"/>
  <c r="P34" i="18"/>
  <c r="P33" i="18"/>
  <c r="P32" i="18"/>
  <c r="P31" i="18"/>
  <c r="P30" i="18"/>
  <c r="P29" i="18"/>
  <c r="P28" i="18"/>
  <c r="P27" i="18"/>
  <c r="P26" i="18"/>
  <c r="P25" i="18"/>
  <c r="P24" i="18"/>
  <c r="P23" i="18"/>
  <c r="P22" i="18"/>
  <c r="P21" i="18"/>
  <c r="P20" i="18"/>
  <c r="P19" i="18"/>
  <c r="P18" i="18"/>
  <c r="P17" i="18"/>
  <c r="P16" i="18"/>
  <c r="P15" i="18"/>
  <c r="P14" i="18"/>
  <c r="P13" i="18"/>
  <c r="P11" i="18"/>
  <c r="P10" i="18"/>
  <c r="P9" i="18"/>
  <c r="P8" i="18"/>
  <c r="P6" i="18"/>
  <c r="O51" i="18"/>
  <c r="O51" i="21" s="1"/>
  <c r="O50" i="18"/>
  <c r="O49" i="18"/>
  <c r="O48" i="18"/>
  <c r="O47" i="18"/>
  <c r="O46" i="18"/>
  <c r="O45" i="18"/>
  <c r="O42" i="18"/>
  <c r="O42" i="21" s="1"/>
  <c r="O41" i="18"/>
  <c r="O40" i="18"/>
  <c r="O39" i="18"/>
  <c r="O38" i="18"/>
  <c r="O37" i="18"/>
  <c r="O36" i="18"/>
  <c r="O36" i="21" s="1"/>
  <c r="O35" i="18"/>
  <c r="O34" i="18"/>
  <c r="O33" i="18"/>
  <c r="O32" i="18"/>
  <c r="O31" i="18"/>
  <c r="O30" i="18"/>
  <c r="O29" i="18"/>
  <c r="O28" i="18"/>
  <c r="O27" i="18"/>
  <c r="O26" i="18"/>
  <c r="O25" i="18"/>
  <c r="O24" i="18"/>
  <c r="O23" i="18"/>
  <c r="O22" i="18"/>
  <c r="O21" i="18"/>
  <c r="O20" i="18"/>
  <c r="O19" i="18"/>
  <c r="O18" i="18"/>
  <c r="O17" i="18"/>
  <c r="O16" i="18"/>
  <c r="O15" i="18"/>
  <c r="O14" i="18"/>
  <c r="O13" i="18"/>
  <c r="O12" i="18"/>
  <c r="O11" i="18"/>
  <c r="O10" i="18"/>
  <c r="O9" i="18"/>
  <c r="O8" i="18"/>
  <c r="O6" i="18"/>
  <c r="M51" i="18"/>
  <c r="M51" i="21" s="1"/>
  <c r="M50" i="18"/>
  <c r="M49" i="18"/>
  <c r="M48" i="18"/>
  <c r="M47" i="18"/>
  <c r="M46" i="18"/>
  <c r="M45" i="18"/>
  <c r="M42" i="18"/>
  <c r="M42" i="21" s="1"/>
  <c r="M41" i="18"/>
  <c r="M40" i="18"/>
  <c r="M39" i="18"/>
  <c r="M38" i="18"/>
  <c r="M37" i="18"/>
  <c r="M36" i="18"/>
  <c r="M36" i="21" s="1"/>
  <c r="M35" i="18"/>
  <c r="M34" i="18"/>
  <c r="M33" i="18"/>
  <c r="M32" i="18"/>
  <c r="M31" i="18"/>
  <c r="M30" i="18"/>
  <c r="M29" i="18"/>
  <c r="M28" i="18"/>
  <c r="M27" i="18"/>
  <c r="M26" i="18"/>
  <c r="M25" i="18"/>
  <c r="M24" i="18"/>
  <c r="M23" i="18"/>
  <c r="M22" i="18"/>
  <c r="M21" i="18"/>
  <c r="M20" i="18"/>
  <c r="M19" i="18"/>
  <c r="M18" i="18"/>
  <c r="M17" i="18"/>
  <c r="M16" i="18"/>
  <c r="M15" i="18"/>
  <c r="M14" i="18"/>
  <c r="M13" i="18"/>
  <c r="M12" i="18"/>
  <c r="M11" i="18"/>
  <c r="M10" i="18"/>
  <c r="M9" i="18"/>
  <c r="M8" i="18"/>
  <c r="M6" i="18"/>
  <c r="L51" i="18"/>
  <c r="L51" i="21" s="1"/>
  <c r="K51" i="18"/>
  <c r="K51" i="21" s="1"/>
  <c r="J51" i="18"/>
  <c r="I51" i="18"/>
  <c r="H51" i="18"/>
  <c r="L50" i="18"/>
  <c r="K50" i="18"/>
  <c r="L49" i="18"/>
  <c r="K49" i="18"/>
  <c r="J49" i="18"/>
  <c r="I49" i="18"/>
  <c r="H49" i="18"/>
  <c r="L48" i="18"/>
  <c r="K48" i="18"/>
  <c r="J48" i="18"/>
  <c r="I48" i="18"/>
  <c r="H48" i="18"/>
  <c r="L47" i="18"/>
  <c r="K47" i="18"/>
  <c r="J47" i="18"/>
  <c r="I47" i="18"/>
  <c r="H47" i="18"/>
  <c r="L46" i="18"/>
  <c r="K46" i="18"/>
  <c r="J46" i="18"/>
  <c r="I46" i="18"/>
  <c r="H46" i="18"/>
  <c r="L45" i="18"/>
  <c r="K45" i="18"/>
  <c r="J45" i="18"/>
  <c r="I45" i="18"/>
  <c r="H45" i="18"/>
  <c r="H7" i="18"/>
  <c r="I7" i="18"/>
  <c r="J7" i="18"/>
  <c r="H8" i="18"/>
  <c r="I8" i="18"/>
  <c r="J8" i="18"/>
  <c r="K8" i="18"/>
  <c r="L8" i="18"/>
  <c r="H9" i="18"/>
  <c r="I9" i="18"/>
  <c r="J9" i="18"/>
  <c r="K9" i="18"/>
  <c r="L9" i="18"/>
  <c r="H10" i="18"/>
  <c r="I10" i="18"/>
  <c r="J10" i="18"/>
  <c r="K10" i="18"/>
  <c r="L10" i="18"/>
  <c r="H11" i="18"/>
  <c r="I11" i="18"/>
  <c r="J11" i="18"/>
  <c r="K11" i="18"/>
  <c r="L11" i="18"/>
  <c r="H12" i="18"/>
  <c r="I12" i="18"/>
  <c r="J12" i="18"/>
  <c r="K12" i="18"/>
  <c r="L12" i="18"/>
  <c r="H13" i="18"/>
  <c r="I13" i="18"/>
  <c r="J13" i="18"/>
  <c r="K13" i="18"/>
  <c r="L13" i="18"/>
  <c r="H14" i="18"/>
  <c r="I14" i="18"/>
  <c r="J14" i="18"/>
  <c r="K14" i="18"/>
  <c r="L14" i="18"/>
  <c r="H15" i="18"/>
  <c r="I15" i="18"/>
  <c r="J15" i="18"/>
  <c r="K15" i="18"/>
  <c r="L15" i="18"/>
  <c r="H16" i="18"/>
  <c r="I16" i="18"/>
  <c r="J16" i="18"/>
  <c r="K16" i="18"/>
  <c r="L16" i="18"/>
  <c r="H17" i="18"/>
  <c r="I17" i="18"/>
  <c r="J17" i="18"/>
  <c r="K17" i="18"/>
  <c r="L17" i="18"/>
  <c r="H18" i="18"/>
  <c r="I18" i="18"/>
  <c r="J18" i="18"/>
  <c r="K18" i="18"/>
  <c r="L18" i="18"/>
  <c r="H19" i="18"/>
  <c r="I19" i="18"/>
  <c r="J19" i="18"/>
  <c r="K19" i="18"/>
  <c r="L19" i="18"/>
  <c r="H20" i="18"/>
  <c r="I20" i="18"/>
  <c r="J20" i="18"/>
  <c r="K20" i="18"/>
  <c r="L20" i="18"/>
  <c r="H21" i="18"/>
  <c r="I21" i="18"/>
  <c r="J21" i="18"/>
  <c r="K21" i="18"/>
  <c r="L21" i="18"/>
  <c r="H22" i="18"/>
  <c r="I22" i="18"/>
  <c r="J22" i="18"/>
  <c r="K22" i="18"/>
  <c r="L22" i="18"/>
  <c r="H23" i="18"/>
  <c r="I23" i="18"/>
  <c r="J23" i="18"/>
  <c r="K23" i="18"/>
  <c r="L23" i="18"/>
  <c r="H24" i="18"/>
  <c r="I24" i="18"/>
  <c r="J24" i="18"/>
  <c r="K24" i="18"/>
  <c r="L24" i="18"/>
  <c r="H25" i="18"/>
  <c r="I25" i="18"/>
  <c r="J25" i="18"/>
  <c r="K25" i="18"/>
  <c r="L25" i="18"/>
  <c r="H26" i="18"/>
  <c r="I26" i="18"/>
  <c r="J26" i="18"/>
  <c r="K26" i="18"/>
  <c r="L26" i="18"/>
  <c r="H27" i="18"/>
  <c r="I27" i="18"/>
  <c r="J27" i="18"/>
  <c r="K27" i="18"/>
  <c r="L27" i="18"/>
  <c r="H28" i="18"/>
  <c r="I28" i="18"/>
  <c r="J28" i="18"/>
  <c r="K28" i="18"/>
  <c r="L28" i="18"/>
  <c r="H29" i="18"/>
  <c r="I29" i="18"/>
  <c r="J29" i="18"/>
  <c r="K29" i="18"/>
  <c r="L29" i="18"/>
  <c r="H30" i="18"/>
  <c r="I30" i="18"/>
  <c r="J30" i="18"/>
  <c r="K30" i="18"/>
  <c r="L30" i="18"/>
  <c r="H31" i="18"/>
  <c r="I31" i="18"/>
  <c r="J31" i="18"/>
  <c r="K31" i="18"/>
  <c r="L31" i="18"/>
  <c r="H32" i="18"/>
  <c r="I32" i="18"/>
  <c r="J32" i="18"/>
  <c r="K32" i="18"/>
  <c r="L32" i="18"/>
  <c r="H33" i="18"/>
  <c r="I33" i="18"/>
  <c r="J33" i="18"/>
  <c r="K33" i="18"/>
  <c r="L33" i="18"/>
  <c r="H34" i="18"/>
  <c r="I34" i="18"/>
  <c r="J34" i="18"/>
  <c r="K34" i="18"/>
  <c r="L34" i="18"/>
  <c r="H35" i="18"/>
  <c r="I35" i="18"/>
  <c r="J35" i="18"/>
  <c r="K35" i="18"/>
  <c r="L35" i="18"/>
  <c r="H36" i="18"/>
  <c r="H36" i="21" s="1"/>
  <c r="I36" i="18"/>
  <c r="I36" i="21" s="1"/>
  <c r="J36" i="18"/>
  <c r="J36" i="21" s="1"/>
  <c r="K36" i="18"/>
  <c r="K36" i="21" s="1"/>
  <c r="L36" i="18"/>
  <c r="L36" i="21" s="1"/>
  <c r="H37" i="18"/>
  <c r="I37" i="18"/>
  <c r="J37" i="18"/>
  <c r="K37" i="18"/>
  <c r="L37" i="18"/>
  <c r="H38" i="18"/>
  <c r="I38" i="18"/>
  <c r="J38" i="18"/>
  <c r="K38" i="18"/>
  <c r="L38" i="18"/>
  <c r="H39" i="18"/>
  <c r="I39" i="18"/>
  <c r="J39" i="18"/>
  <c r="K39" i="18"/>
  <c r="L39" i="18"/>
  <c r="H40" i="18"/>
  <c r="I40" i="18"/>
  <c r="J40" i="18"/>
  <c r="K40" i="18"/>
  <c r="L40" i="18"/>
  <c r="H41" i="18"/>
  <c r="I41" i="18"/>
  <c r="J41" i="18"/>
  <c r="K41" i="18"/>
  <c r="L41" i="18"/>
  <c r="H42" i="18"/>
  <c r="H42" i="21" s="1"/>
  <c r="I42" i="18"/>
  <c r="I42" i="21" s="1"/>
  <c r="J42" i="18"/>
  <c r="J42" i="21" s="1"/>
  <c r="K42" i="18"/>
  <c r="K42" i="21" s="1"/>
  <c r="L42" i="18"/>
  <c r="L42" i="21" s="1"/>
  <c r="L6" i="18"/>
  <c r="K6" i="18"/>
  <c r="J6" i="18"/>
  <c r="I6" i="18"/>
  <c r="H6" i="18"/>
  <c r="J44" i="18" l="1"/>
  <c r="I44" i="18"/>
  <c r="H44" i="18"/>
  <c r="O44" i="21"/>
  <c r="K44" i="21"/>
  <c r="M44" i="21"/>
  <c r="L44" i="21"/>
  <c r="P44" i="21"/>
  <c r="M44" i="18"/>
  <c r="O44" i="18"/>
  <c r="K44" i="18"/>
  <c r="P44" i="18"/>
  <c r="L44" i="18"/>
  <c r="N44" i="18"/>
  <c r="N51" i="16" l="1"/>
  <c r="N50" i="16"/>
  <c r="N49" i="16"/>
  <c r="N48" i="16"/>
  <c r="N47" i="16"/>
  <c r="N46" i="16"/>
  <c r="N45" i="16"/>
  <c r="N7" i="16"/>
  <c r="N7" i="18" s="1"/>
  <c r="N8" i="16"/>
  <c r="N9" i="16"/>
  <c r="N10" i="16"/>
  <c r="N11" i="16"/>
  <c r="N12" i="16"/>
  <c r="N13" i="16"/>
  <c r="N14" i="16"/>
  <c r="N15" i="16"/>
  <c r="N16" i="16"/>
  <c r="N17" i="16"/>
  <c r="N18" i="16"/>
  <c r="N19" i="16"/>
  <c r="N20" i="16"/>
  <c r="N21" i="16"/>
  <c r="N22" i="16"/>
  <c r="N23" i="16"/>
  <c r="N24" i="16"/>
  <c r="N25" i="16"/>
  <c r="N26" i="16"/>
  <c r="N27" i="16"/>
  <c r="N28" i="16"/>
  <c r="N29" i="16"/>
  <c r="N30" i="16"/>
  <c r="N31" i="16"/>
  <c r="N32" i="16"/>
  <c r="N33" i="16"/>
  <c r="N34" i="16"/>
  <c r="N35" i="16"/>
  <c r="N36" i="16"/>
  <c r="N37" i="16"/>
  <c r="N38" i="16"/>
  <c r="N39" i="16"/>
  <c r="N40" i="16"/>
  <c r="N41" i="16"/>
  <c r="N42" i="16"/>
  <c r="N6" i="16"/>
  <c r="M51" i="16"/>
  <c r="M50" i="16"/>
  <c r="M49" i="16"/>
  <c r="M48" i="16"/>
  <c r="M47" i="16"/>
  <c r="M46" i="16"/>
  <c r="M45" i="16"/>
  <c r="M42" i="16"/>
  <c r="M41" i="16"/>
  <c r="M40" i="16"/>
  <c r="M39" i="16"/>
  <c r="M38" i="16"/>
  <c r="M37" i="16"/>
  <c r="M36" i="16"/>
  <c r="M35" i="16"/>
  <c r="M34" i="16"/>
  <c r="M33" i="16"/>
  <c r="M32" i="16"/>
  <c r="M31" i="16"/>
  <c r="M30" i="16"/>
  <c r="M29" i="16"/>
  <c r="M28" i="16"/>
  <c r="M27" i="16"/>
  <c r="M26" i="16"/>
  <c r="M25" i="16"/>
  <c r="M24" i="16"/>
  <c r="M23" i="16"/>
  <c r="M22" i="16"/>
  <c r="M21" i="16"/>
  <c r="M20" i="16"/>
  <c r="M19" i="16"/>
  <c r="M18" i="16"/>
  <c r="M17" i="16"/>
  <c r="M16" i="16"/>
  <c r="M15" i="16"/>
  <c r="M14" i="16"/>
  <c r="M13" i="16"/>
  <c r="M12" i="16"/>
  <c r="M11" i="16"/>
  <c r="M10" i="16"/>
  <c r="M9" i="16"/>
  <c r="M8" i="16"/>
  <c r="M7" i="16"/>
  <c r="M7" i="18" s="1"/>
  <c r="M6" i="16"/>
  <c r="P51" i="16"/>
  <c r="O51" i="16"/>
  <c r="P50" i="16"/>
  <c r="O50" i="16"/>
  <c r="P49" i="16"/>
  <c r="O49" i="16"/>
  <c r="P48" i="16"/>
  <c r="O48" i="16"/>
  <c r="P47" i="16"/>
  <c r="O47" i="16"/>
  <c r="P46" i="16"/>
  <c r="O46" i="16"/>
  <c r="P45" i="16"/>
  <c r="O45" i="16"/>
  <c r="O8" i="16"/>
  <c r="P8" i="16"/>
  <c r="O9" i="16"/>
  <c r="P9" i="16"/>
  <c r="O10" i="16"/>
  <c r="P10" i="16"/>
  <c r="O11" i="16"/>
  <c r="P11" i="16"/>
  <c r="O12" i="16"/>
  <c r="P12" i="16"/>
  <c r="P12" i="18" s="1"/>
  <c r="O13" i="16"/>
  <c r="P13" i="16"/>
  <c r="O14" i="16"/>
  <c r="P14" i="16"/>
  <c r="O15" i="16"/>
  <c r="P15" i="16"/>
  <c r="O16" i="16"/>
  <c r="P16" i="16"/>
  <c r="O17" i="16"/>
  <c r="P17" i="16"/>
  <c r="O18" i="16"/>
  <c r="P18" i="16"/>
  <c r="O19" i="16"/>
  <c r="P19" i="16"/>
  <c r="O20" i="16"/>
  <c r="P20" i="16"/>
  <c r="O21" i="16"/>
  <c r="P21" i="16"/>
  <c r="O22" i="16"/>
  <c r="P22" i="16"/>
  <c r="O23" i="16"/>
  <c r="P23" i="16"/>
  <c r="O24" i="16"/>
  <c r="P24" i="16"/>
  <c r="O25" i="16"/>
  <c r="P25" i="16"/>
  <c r="O26" i="16"/>
  <c r="P26" i="16"/>
  <c r="O27" i="16"/>
  <c r="P27" i="16"/>
  <c r="O28" i="16"/>
  <c r="P28" i="16"/>
  <c r="O29" i="16"/>
  <c r="P29" i="16"/>
  <c r="O30" i="16"/>
  <c r="P30" i="16"/>
  <c r="O31" i="16"/>
  <c r="P31" i="16"/>
  <c r="O32" i="16"/>
  <c r="P32" i="16"/>
  <c r="O33" i="16"/>
  <c r="P33" i="16"/>
  <c r="O34" i="16"/>
  <c r="P34" i="16"/>
  <c r="O35" i="16"/>
  <c r="P35" i="16"/>
  <c r="O36" i="16"/>
  <c r="P36" i="16"/>
  <c r="O37" i="16"/>
  <c r="P37" i="16"/>
  <c r="O38" i="16"/>
  <c r="P38" i="16"/>
  <c r="O39" i="16"/>
  <c r="P39" i="16"/>
  <c r="O40" i="16"/>
  <c r="P40" i="16"/>
  <c r="O41" i="16"/>
  <c r="P41" i="16"/>
  <c r="O42" i="16"/>
  <c r="P42" i="16"/>
  <c r="O7" i="16"/>
  <c r="O7" i="18" s="1"/>
  <c r="P7" i="16"/>
  <c r="P7" i="18" s="1"/>
  <c r="P6" i="16"/>
  <c r="O6" i="16"/>
  <c r="K51" i="16"/>
  <c r="K50" i="16"/>
  <c r="K49" i="16"/>
  <c r="K48" i="16"/>
  <c r="K47" i="16"/>
  <c r="K46" i="16"/>
  <c r="K45" i="16"/>
  <c r="K7" i="16"/>
  <c r="K7" i="18" s="1"/>
  <c r="K8" i="16"/>
  <c r="K9" i="16"/>
  <c r="K10" i="16"/>
  <c r="K11" i="16"/>
  <c r="K12" i="16"/>
  <c r="K13" i="16"/>
  <c r="K14" i="16"/>
  <c r="K15" i="16"/>
  <c r="K16" i="16"/>
  <c r="K17" i="16"/>
  <c r="K18" i="16"/>
  <c r="K19" i="16"/>
  <c r="K20" i="16"/>
  <c r="K21" i="16"/>
  <c r="K22" i="16"/>
  <c r="K23" i="16"/>
  <c r="K24" i="16"/>
  <c r="K25" i="16"/>
  <c r="K26" i="16"/>
  <c r="K27" i="16"/>
  <c r="K28" i="16"/>
  <c r="K29" i="16"/>
  <c r="K30" i="16"/>
  <c r="K31" i="16"/>
  <c r="K32" i="16"/>
  <c r="K33" i="16"/>
  <c r="K34" i="16"/>
  <c r="K35" i="16"/>
  <c r="K36" i="16"/>
  <c r="K37" i="16"/>
  <c r="K38" i="16"/>
  <c r="K39" i="16"/>
  <c r="K40" i="16"/>
  <c r="K41" i="16"/>
  <c r="K42" i="16"/>
  <c r="K6" i="16"/>
  <c r="H35" i="16" l="1"/>
  <c r="I35" i="16"/>
  <c r="J35" i="16"/>
  <c r="H24" i="16"/>
  <c r="I24" i="16"/>
  <c r="J24" i="16"/>
  <c r="L24" i="16"/>
  <c r="H25" i="16"/>
  <c r="I25" i="16"/>
  <c r="J25" i="16"/>
  <c r="L25" i="16"/>
  <c r="H21" i="16"/>
  <c r="I21" i="16"/>
  <c r="J21" i="16"/>
  <c r="L21" i="16"/>
  <c r="H22" i="16"/>
  <c r="I22" i="16"/>
  <c r="J22" i="16"/>
  <c r="L22" i="16"/>
  <c r="H23" i="16"/>
  <c r="I23" i="16"/>
  <c r="J23" i="16"/>
  <c r="L23" i="16"/>
  <c r="L51" i="16"/>
  <c r="J51" i="16"/>
  <c r="I51" i="16"/>
  <c r="H51" i="16"/>
  <c r="L50" i="16"/>
  <c r="J50" i="16"/>
  <c r="I50" i="16"/>
  <c r="H50" i="16"/>
  <c r="L49" i="16"/>
  <c r="J49" i="16"/>
  <c r="I49" i="16"/>
  <c r="H49" i="16"/>
  <c r="L48" i="16"/>
  <c r="J48" i="16"/>
  <c r="I48" i="16"/>
  <c r="H48" i="16"/>
  <c r="L47" i="16"/>
  <c r="J47" i="16"/>
  <c r="I47" i="16"/>
  <c r="H47" i="16"/>
  <c r="L46" i="16"/>
  <c r="J46" i="16"/>
  <c r="I46" i="16"/>
  <c r="H46" i="16"/>
  <c r="L45" i="16"/>
  <c r="J45" i="16"/>
  <c r="I45" i="16"/>
  <c r="H45" i="16"/>
  <c r="L42" i="16"/>
  <c r="J42" i="16"/>
  <c r="I42" i="16"/>
  <c r="H42" i="16"/>
  <c r="L41" i="16"/>
  <c r="J41" i="16"/>
  <c r="I41" i="16"/>
  <c r="H41" i="16"/>
  <c r="L40" i="16"/>
  <c r="J40" i="16"/>
  <c r="I40" i="16"/>
  <c r="H40" i="16"/>
  <c r="L39" i="16"/>
  <c r="J39" i="16"/>
  <c r="I39" i="16"/>
  <c r="H39" i="16"/>
  <c r="L38" i="16"/>
  <c r="J38" i="16"/>
  <c r="I38" i="16"/>
  <c r="H38" i="16"/>
  <c r="L37" i="16"/>
  <c r="J37" i="16"/>
  <c r="I37" i="16"/>
  <c r="H37" i="16"/>
  <c r="L36" i="16"/>
  <c r="J36" i="16"/>
  <c r="I36" i="16"/>
  <c r="H36" i="16"/>
  <c r="L35" i="16"/>
  <c r="L34" i="16"/>
  <c r="J34" i="16"/>
  <c r="I34" i="16"/>
  <c r="H34" i="16"/>
  <c r="L33" i="16"/>
  <c r="J33" i="16"/>
  <c r="I33" i="16"/>
  <c r="H33" i="16"/>
  <c r="L32" i="16"/>
  <c r="J32" i="16"/>
  <c r="I32" i="16"/>
  <c r="H32" i="16"/>
  <c r="L31" i="16"/>
  <c r="J31" i="16"/>
  <c r="I31" i="16"/>
  <c r="H31" i="16"/>
  <c r="L30" i="16"/>
  <c r="J30" i="16"/>
  <c r="I30" i="16"/>
  <c r="H30" i="16"/>
  <c r="L29" i="16"/>
  <c r="J29" i="16"/>
  <c r="I29" i="16"/>
  <c r="H29" i="16"/>
  <c r="L28" i="16"/>
  <c r="J28" i="16"/>
  <c r="I28" i="16"/>
  <c r="H28" i="16"/>
  <c r="L27" i="16"/>
  <c r="J27" i="16"/>
  <c r="I27" i="16"/>
  <c r="H27" i="16"/>
  <c r="L26" i="16"/>
  <c r="J26" i="16"/>
  <c r="I26" i="16"/>
  <c r="H26" i="16"/>
  <c r="L20" i="16"/>
  <c r="J20" i="16"/>
  <c r="I20" i="16"/>
  <c r="H20" i="16"/>
  <c r="L19" i="16"/>
  <c r="J19" i="16"/>
  <c r="I19" i="16"/>
  <c r="H19" i="16"/>
  <c r="L18" i="16"/>
  <c r="J18" i="16"/>
  <c r="I18" i="16"/>
  <c r="H18" i="16"/>
  <c r="L17" i="16"/>
  <c r="J17" i="16"/>
  <c r="I17" i="16"/>
  <c r="H17" i="16"/>
  <c r="L16" i="16"/>
  <c r="J16" i="16"/>
  <c r="I16" i="16"/>
  <c r="H16" i="16"/>
  <c r="L15" i="16"/>
  <c r="J15" i="16"/>
  <c r="I15" i="16"/>
  <c r="H15" i="16"/>
  <c r="L14" i="16"/>
  <c r="J14" i="16"/>
  <c r="I14" i="16"/>
  <c r="H14" i="16"/>
  <c r="L13" i="16"/>
  <c r="J13" i="16"/>
  <c r="I13" i="16"/>
  <c r="H13" i="16"/>
  <c r="L12" i="16"/>
  <c r="J12" i="16"/>
  <c r="I12" i="16"/>
  <c r="H12" i="16"/>
  <c r="L11" i="16"/>
  <c r="J11" i="16"/>
  <c r="I11" i="16"/>
  <c r="H11" i="16"/>
  <c r="L10" i="16"/>
  <c r="J10" i="16"/>
  <c r="I10" i="16"/>
  <c r="H10" i="16"/>
  <c r="L9" i="16"/>
  <c r="J9" i="16"/>
  <c r="I9" i="16"/>
  <c r="H9" i="16"/>
  <c r="L8" i="16"/>
  <c r="J8" i="16"/>
  <c r="I8" i="16"/>
  <c r="H8" i="16"/>
  <c r="L7" i="16"/>
  <c r="L7" i="18" s="1"/>
  <c r="J7" i="16"/>
  <c r="I7" i="16"/>
  <c r="H7" i="16"/>
  <c r="L6" i="16"/>
  <c r="J6" i="16"/>
  <c r="I6" i="16"/>
  <c r="H6" i="16"/>
  <c r="L44" i="16"/>
  <c r="H44" i="16" l="1"/>
  <c r="N44" i="16"/>
  <c r="M44" i="16"/>
  <c r="P44" i="16"/>
  <c r="O44" i="16"/>
  <c r="J44" i="16"/>
  <c r="I44" i="16"/>
  <c r="K44" i="16"/>
  <c r="C17" i="12"/>
  <c r="E17" i="12"/>
  <c r="F17" i="12"/>
  <c r="G17" i="12"/>
  <c r="H17" i="12"/>
  <c r="I17" i="12"/>
  <c r="K17" i="12"/>
  <c r="L17" i="12"/>
  <c r="M17" i="12"/>
  <c r="N17" i="12"/>
  <c r="O17" i="12"/>
  <c r="P17" i="12"/>
  <c r="B17" i="12"/>
  <c r="E17" i="11"/>
  <c r="F17" i="11"/>
  <c r="G17" i="11"/>
  <c r="H17" i="11"/>
  <c r="I17" i="11"/>
  <c r="K17" i="11"/>
  <c r="L17" i="11"/>
  <c r="M17" i="11"/>
  <c r="N17" i="11"/>
  <c r="P17" i="11"/>
  <c r="D17" i="11"/>
  <c r="E17" i="10"/>
  <c r="F17" i="10"/>
  <c r="G17" i="10"/>
  <c r="H17" i="10"/>
  <c r="I17" i="10"/>
  <c r="K17" i="10"/>
  <c r="L17" i="10"/>
  <c r="M17" i="10"/>
  <c r="N17" i="10"/>
  <c r="O17" i="10"/>
  <c r="P17" i="10"/>
  <c r="D17" i="10"/>
  <c r="E17" i="9"/>
  <c r="F17" i="9"/>
  <c r="G17" i="9"/>
  <c r="H17" i="9"/>
  <c r="I17" i="9"/>
  <c r="K17" i="9"/>
  <c r="L17" i="9"/>
  <c r="M17" i="9"/>
  <c r="N17" i="9"/>
  <c r="O17" i="9"/>
  <c r="P17" i="9"/>
  <c r="D17" i="9"/>
  <c r="E17" i="8"/>
  <c r="F17" i="8"/>
  <c r="G17" i="8"/>
  <c r="H17" i="8"/>
  <c r="I17" i="8"/>
  <c r="K17" i="8"/>
  <c r="L17" i="8"/>
  <c r="M17" i="8"/>
  <c r="N17" i="8"/>
  <c r="O17" i="8"/>
  <c r="P17" i="8"/>
  <c r="D17" i="8"/>
  <c r="E17" i="3"/>
  <c r="F17" i="3"/>
  <c r="G17" i="3"/>
  <c r="H17" i="3"/>
  <c r="I17" i="3"/>
  <c r="J17" i="3"/>
  <c r="K17" i="3"/>
  <c r="L17" i="3"/>
  <c r="M17" i="3"/>
  <c r="N17" i="3"/>
  <c r="O17" i="3"/>
  <c r="P17" i="3"/>
  <c r="D17" i="3"/>
  <c r="P66" i="1"/>
  <c r="O66" i="1"/>
  <c r="N66" i="1"/>
  <c r="L66" i="1"/>
  <c r="K66" i="1"/>
  <c r="J66" i="1"/>
  <c r="I66" i="1"/>
  <c r="H66" i="1"/>
  <c r="P67" i="1"/>
  <c r="O67" i="1"/>
  <c r="N67" i="1"/>
  <c r="L67" i="1"/>
  <c r="K67" i="1"/>
  <c r="J67" i="1"/>
  <c r="I67" i="1"/>
  <c r="H67" i="1"/>
  <c r="N51" i="14"/>
  <c r="M51" i="14"/>
  <c r="N50" i="14"/>
  <c r="M50" i="14"/>
  <c r="N49" i="14"/>
  <c r="M49" i="14"/>
  <c r="N48" i="14"/>
  <c r="M48" i="14"/>
  <c r="N47" i="14"/>
  <c r="M47" i="14"/>
  <c r="N46" i="14"/>
  <c r="M46" i="14"/>
  <c r="N45" i="14"/>
  <c r="M45" i="14"/>
  <c r="N42" i="14"/>
  <c r="M42" i="14"/>
  <c r="N41" i="14"/>
  <c r="M41" i="14"/>
  <c r="N40" i="14"/>
  <c r="M40" i="14"/>
  <c r="N39" i="14"/>
  <c r="M39" i="14"/>
  <c r="N38" i="14"/>
  <c r="M38" i="14"/>
  <c r="N37" i="14"/>
  <c r="M37" i="14"/>
  <c r="N36" i="14"/>
  <c r="M36" i="14"/>
  <c r="N35" i="14"/>
  <c r="M35" i="14"/>
  <c r="N34" i="14"/>
  <c r="M34" i="14"/>
  <c r="N33" i="14"/>
  <c r="M33" i="14"/>
  <c r="N32" i="14"/>
  <c r="M32" i="14"/>
  <c r="N31" i="14"/>
  <c r="M31" i="14"/>
  <c r="N30" i="14"/>
  <c r="M30" i="14"/>
  <c r="N29" i="14"/>
  <c r="M29" i="14"/>
  <c r="N28" i="14"/>
  <c r="M28" i="14"/>
  <c r="N27" i="14"/>
  <c r="M27" i="14"/>
  <c r="N26" i="14"/>
  <c r="M26" i="14"/>
  <c r="N24" i="14"/>
  <c r="M24" i="14"/>
  <c r="M7" i="14"/>
  <c r="N7" i="14"/>
  <c r="M8" i="14"/>
  <c r="N8" i="14"/>
  <c r="M9" i="14"/>
  <c r="N9" i="14"/>
  <c r="M10" i="14"/>
  <c r="N10" i="14"/>
  <c r="M11" i="14"/>
  <c r="N11" i="14"/>
  <c r="M12" i="14"/>
  <c r="N12" i="14"/>
  <c r="M13" i="14"/>
  <c r="N13" i="14"/>
  <c r="M14" i="14"/>
  <c r="N14" i="14"/>
  <c r="M15" i="14"/>
  <c r="N15" i="14"/>
  <c r="M16" i="14"/>
  <c r="N16" i="14"/>
  <c r="M17" i="14"/>
  <c r="N17" i="14"/>
  <c r="M18" i="14"/>
  <c r="N18" i="14"/>
  <c r="M19" i="14"/>
  <c r="N19" i="14"/>
  <c r="M20" i="14"/>
  <c r="N20" i="14"/>
  <c r="M21" i="14"/>
  <c r="N21" i="14"/>
  <c r="M6" i="14"/>
  <c r="N6" i="14"/>
  <c r="P51" i="14"/>
  <c r="O51" i="14"/>
  <c r="L51" i="14"/>
  <c r="P50" i="14"/>
  <c r="O50" i="14"/>
  <c r="L50" i="14"/>
  <c r="P49" i="14"/>
  <c r="O49" i="14"/>
  <c r="L49" i="14"/>
  <c r="P48" i="14"/>
  <c r="O48" i="14"/>
  <c r="L48" i="14"/>
  <c r="P47" i="14"/>
  <c r="O47" i="14"/>
  <c r="L47" i="14"/>
  <c r="P46" i="14"/>
  <c r="O46" i="14"/>
  <c r="L46" i="14"/>
  <c r="P45" i="14"/>
  <c r="O45" i="14"/>
  <c r="L45" i="14"/>
  <c r="P42" i="14"/>
  <c r="O42" i="14"/>
  <c r="L42" i="14"/>
  <c r="P41" i="14"/>
  <c r="O41" i="14"/>
  <c r="L41" i="14"/>
  <c r="P40" i="14"/>
  <c r="O40" i="14"/>
  <c r="L40" i="14"/>
  <c r="P39" i="14"/>
  <c r="O39" i="14"/>
  <c r="L39" i="14"/>
  <c r="P38" i="14"/>
  <c r="O38" i="14"/>
  <c r="L38" i="14"/>
  <c r="P37" i="14"/>
  <c r="O37" i="14"/>
  <c r="L37" i="14"/>
  <c r="P36" i="14"/>
  <c r="O36" i="14"/>
  <c r="L36" i="14"/>
  <c r="P35" i="14"/>
  <c r="O35" i="14"/>
  <c r="L35" i="14"/>
  <c r="P34" i="14"/>
  <c r="O34" i="14"/>
  <c r="L34" i="14"/>
  <c r="P33" i="14"/>
  <c r="O33" i="14"/>
  <c r="L33" i="14"/>
  <c r="P32" i="14"/>
  <c r="O32" i="14"/>
  <c r="L32" i="14"/>
  <c r="P31" i="14"/>
  <c r="O31" i="14"/>
  <c r="L31" i="14"/>
  <c r="P30" i="14"/>
  <c r="O30" i="14"/>
  <c r="L30" i="14"/>
  <c r="P29" i="14"/>
  <c r="O29" i="14"/>
  <c r="L29" i="14"/>
  <c r="P28" i="14"/>
  <c r="O28" i="14"/>
  <c r="L28" i="14"/>
  <c r="P27" i="14"/>
  <c r="O27" i="14"/>
  <c r="L27" i="14"/>
  <c r="P26" i="14"/>
  <c r="O26" i="14"/>
  <c r="L26" i="14"/>
  <c r="P24" i="14"/>
  <c r="O24" i="14"/>
  <c r="L24" i="14"/>
  <c r="P21" i="14"/>
  <c r="O21" i="14"/>
  <c r="L21" i="14"/>
  <c r="P20" i="14"/>
  <c r="O20" i="14"/>
  <c r="L20" i="14"/>
  <c r="P19" i="14"/>
  <c r="L19" i="14"/>
  <c r="P18" i="14"/>
  <c r="O18" i="14"/>
  <c r="L18" i="14"/>
  <c r="P17" i="14"/>
  <c r="O17" i="14"/>
  <c r="L17" i="14"/>
  <c r="P16" i="14"/>
  <c r="O16" i="14"/>
  <c r="L16" i="14"/>
  <c r="P15" i="14"/>
  <c r="O15" i="14"/>
  <c r="L15" i="14"/>
  <c r="P14" i="14"/>
  <c r="O14" i="14"/>
  <c r="L14" i="14"/>
  <c r="P13" i="14"/>
  <c r="O13" i="14"/>
  <c r="L13" i="14"/>
  <c r="P12" i="14"/>
  <c r="O12" i="14"/>
  <c r="L12" i="14"/>
  <c r="P11" i="14"/>
  <c r="O11" i="14"/>
  <c r="L11" i="14"/>
  <c r="P10" i="14"/>
  <c r="O10" i="14"/>
  <c r="L10" i="14"/>
  <c r="P9" i="14"/>
  <c r="O9" i="14"/>
  <c r="L9" i="14"/>
  <c r="P8" i="14"/>
  <c r="O8" i="14"/>
  <c r="L8" i="14"/>
  <c r="P7" i="14"/>
  <c r="O7" i="14"/>
  <c r="L7" i="14"/>
  <c r="P6" i="14"/>
  <c r="O6" i="14"/>
  <c r="L6" i="14"/>
  <c r="K51" i="14"/>
  <c r="K42" i="14"/>
  <c r="J17" i="1" l="1"/>
  <c r="L17" i="1"/>
  <c r="K17" i="1"/>
  <c r="P17" i="1"/>
  <c r="H17" i="1"/>
  <c r="N17" i="1"/>
  <c r="K12" i="14"/>
  <c r="K37" i="14"/>
  <c r="K10" i="14"/>
  <c r="K14" i="14"/>
  <c r="K18" i="14"/>
  <c r="K21" i="14"/>
  <c r="K28" i="14"/>
  <c r="K32" i="14"/>
  <c r="K36" i="14"/>
  <c r="K40" i="14"/>
  <c r="K46" i="14"/>
  <c r="K50" i="14"/>
  <c r="K6" i="14"/>
  <c r="K45" i="14"/>
  <c r="K49" i="14"/>
  <c r="K9" i="14"/>
  <c r="K8" i="14"/>
  <c r="K16" i="14"/>
  <c r="K26" i="14"/>
  <c r="K34" i="14"/>
  <c r="K38" i="14"/>
  <c r="K11" i="14"/>
  <c r="K19" i="14"/>
  <c r="K17" i="14"/>
  <c r="K27" i="14"/>
  <c r="K31" i="14"/>
  <c r="K39" i="14"/>
  <c r="K7" i="14"/>
  <c r="K15" i="14"/>
  <c r="K24" i="14"/>
  <c r="K41" i="14"/>
  <c r="K47" i="14"/>
  <c r="K33" i="14"/>
  <c r="K35" i="14"/>
  <c r="K13" i="14"/>
  <c r="K20" i="14"/>
  <c r="K29" i="14"/>
  <c r="K30" i="14"/>
  <c r="K48" i="14"/>
  <c r="I17" i="1"/>
  <c r="O17" i="1"/>
  <c r="J51" i="14"/>
  <c r="J50" i="14"/>
  <c r="J49" i="14"/>
  <c r="J48" i="14"/>
  <c r="J47" i="14"/>
  <c r="J46" i="14"/>
  <c r="J45" i="14"/>
  <c r="J43" i="14"/>
  <c r="J42" i="14"/>
  <c r="J41" i="14"/>
  <c r="J40" i="14"/>
  <c r="J39" i="14"/>
  <c r="J38" i="14"/>
  <c r="J37" i="14"/>
  <c r="J36" i="14"/>
  <c r="J34" i="14"/>
  <c r="J33" i="14"/>
  <c r="J32" i="14"/>
  <c r="J31" i="14"/>
  <c r="J30" i="14"/>
  <c r="J29" i="14"/>
  <c r="J28" i="14"/>
  <c r="J27" i="14"/>
  <c r="J26" i="14"/>
  <c r="J24" i="14"/>
  <c r="J21" i="14"/>
  <c r="J20" i="14"/>
  <c r="J19" i="14"/>
  <c r="J18" i="14"/>
  <c r="J17" i="14"/>
  <c r="J16" i="14"/>
  <c r="J15" i="14"/>
  <c r="J14" i="14"/>
  <c r="J13" i="14"/>
  <c r="J12" i="14"/>
  <c r="J11" i="14"/>
  <c r="J10" i="14"/>
  <c r="J9" i="14"/>
  <c r="J8" i="14"/>
  <c r="J7" i="14"/>
  <c r="J6" i="14"/>
  <c r="I51" i="14"/>
  <c r="I50" i="14"/>
  <c r="I49" i="14"/>
  <c r="I48" i="14"/>
  <c r="I47" i="14"/>
  <c r="I46" i="14"/>
  <c r="I45" i="14"/>
  <c r="I43" i="14"/>
  <c r="I42" i="14"/>
  <c r="I41" i="14"/>
  <c r="I40" i="14"/>
  <c r="I39" i="14"/>
  <c r="I38" i="14"/>
  <c r="I37" i="14"/>
  <c r="I36" i="14"/>
  <c r="I34" i="14"/>
  <c r="I33" i="14"/>
  <c r="I32" i="14"/>
  <c r="I31" i="14"/>
  <c r="I30" i="14"/>
  <c r="I29" i="14"/>
  <c r="I28" i="14"/>
  <c r="I27" i="14"/>
  <c r="I26" i="14"/>
  <c r="I24" i="14"/>
  <c r="I21" i="14"/>
  <c r="I20" i="14"/>
  <c r="I19" i="14"/>
  <c r="I18" i="14"/>
  <c r="I17" i="14"/>
  <c r="I16" i="14"/>
  <c r="I15" i="14"/>
  <c r="I14" i="14"/>
  <c r="I13" i="14"/>
  <c r="I12" i="14"/>
  <c r="I11" i="14"/>
  <c r="I10" i="14"/>
  <c r="I9" i="14"/>
  <c r="I8" i="14"/>
  <c r="I7" i="14"/>
  <c r="I6" i="14"/>
  <c r="H51" i="14"/>
  <c r="H50" i="14"/>
  <c r="H49" i="14"/>
  <c r="H48" i="14"/>
  <c r="H47" i="14"/>
  <c r="H46" i="14"/>
  <c r="H45" i="14"/>
  <c r="H43" i="14"/>
  <c r="H42" i="14"/>
  <c r="H41" i="14"/>
  <c r="H40" i="14"/>
  <c r="H39" i="14"/>
  <c r="H38" i="14"/>
  <c r="H37" i="14"/>
  <c r="H36" i="14"/>
  <c r="H34" i="14"/>
  <c r="H33" i="14"/>
  <c r="H32" i="14"/>
  <c r="H31" i="14"/>
  <c r="H30" i="14"/>
  <c r="H29" i="14"/>
  <c r="H28" i="14"/>
  <c r="H27" i="14"/>
  <c r="H26" i="14"/>
  <c r="H24" i="14"/>
  <c r="H21" i="14"/>
  <c r="H20" i="14"/>
  <c r="H19" i="14"/>
  <c r="H18" i="14"/>
  <c r="H17" i="14"/>
  <c r="H16" i="14"/>
  <c r="H15" i="14"/>
  <c r="H14" i="14"/>
  <c r="H13" i="14"/>
  <c r="H12" i="14"/>
  <c r="H11" i="14"/>
  <c r="H10" i="14"/>
  <c r="H9" i="14"/>
  <c r="H8" i="14"/>
  <c r="H7" i="14"/>
  <c r="H6" i="14"/>
  <c r="J23" i="14"/>
  <c r="J22" i="14"/>
  <c r="BA18" i="2"/>
  <c r="BA10" i="2"/>
  <c r="H43" i="16" l="1"/>
  <c r="H43" i="18"/>
  <c r="H43" i="21" s="1"/>
  <c r="J43" i="16"/>
  <c r="J43" i="18"/>
  <c r="J43" i="21" s="1"/>
  <c r="I43" i="16"/>
  <c r="I43" i="18"/>
  <c r="I43" i="21" s="1"/>
  <c r="I4" i="16"/>
  <c r="I5" i="16"/>
  <c r="J4" i="16"/>
  <c r="J5" i="16"/>
  <c r="H5" i="16"/>
  <c r="H4" i="16"/>
  <c r="K44" i="14"/>
  <c r="O44" i="14"/>
  <c r="N44" i="14"/>
  <c r="H44" i="14"/>
  <c r="L44" i="14"/>
  <c r="P44" i="14"/>
  <c r="J44" i="14"/>
  <c r="I44" i="14"/>
  <c r="M44" i="14"/>
  <c r="H34" i="1"/>
  <c r="I34" i="1"/>
  <c r="J34" i="1"/>
  <c r="K34" i="1"/>
  <c r="L34" i="1"/>
  <c r="M34" i="1"/>
  <c r="N34" i="1"/>
  <c r="O34" i="1"/>
  <c r="P34" i="1"/>
  <c r="L13" i="1"/>
  <c r="M13" i="1"/>
  <c r="N13" i="1"/>
  <c r="O13" i="1"/>
  <c r="P13" i="1"/>
  <c r="I13" i="1"/>
  <c r="J13" i="1"/>
  <c r="K13" i="1"/>
  <c r="H13" i="1"/>
  <c r="J4" i="21" l="1"/>
  <c r="J5" i="21"/>
  <c r="I4" i="21"/>
  <c r="I5" i="21"/>
  <c r="H4" i="21"/>
  <c r="H5" i="21"/>
  <c r="I5" i="18"/>
  <c r="I4" i="18"/>
  <c r="H4" i="18"/>
  <c r="H5" i="18"/>
  <c r="J5" i="18"/>
  <c r="J4" i="18"/>
  <c r="A4" i="5" l="1"/>
  <c r="B9" i="5"/>
  <c r="B50" i="5"/>
  <c r="B8" i="5"/>
  <c r="B10" i="5"/>
  <c r="B48" i="6" l="1"/>
  <c r="M43" i="1"/>
  <c r="M25" i="1"/>
  <c r="M23" i="1"/>
  <c r="M22" i="1"/>
  <c r="M8" i="1"/>
  <c r="M7" i="1"/>
  <c r="M6" i="1"/>
  <c r="BA12" i="2"/>
  <c r="M21" i="1" s="1"/>
  <c r="BA13" i="2"/>
  <c r="M24" i="1" s="1"/>
  <c r="BA14" i="2"/>
  <c r="M26" i="1" s="1"/>
  <c r="BA15" i="2"/>
  <c r="M30" i="1" s="1"/>
  <c r="BA16" i="2"/>
  <c r="M31" i="1" s="1"/>
  <c r="BA17" i="2"/>
  <c r="M33" i="1" s="1"/>
  <c r="BA19" i="2"/>
  <c r="M36" i="1" s="1"/>
  <c r="BA20" i="2"/>
  <c r="M39" i="1" s="1"/>
  <c r="BA21" i="2"/>
  <c r="M40" i="1" s="1"/>
  <c r="BA22" i="2"/>
  <c r="M41" i="1" s="1"/>
  <c r="BA23" i="2"/>
  <c r="M42" i="1" s="1"/>
  <c r="BA28" i="2"/>
  <c r="M9" i="1" s="1"/>
  <c r="BA29" i="2"/>
  <c r="M10" i="1" s="1"/>
  <c r="BA30" i="2"/>
  <c r="M11" i="1" s="1"/>
  <c r="BA31" i="2"/>
  <c r="M12" i="1" s="1"/>
  <c r="BA32" i="2"/>
  <c r="M15" i="1" s="1"/>
  <c r="BA33" i="2"/>
  <c r="M16" i="1" s="1"/>
  <c r="BA34" i="2"/>
  <c r="M66" i="1" s="1"/>
  <c r="BA35" i="2"/>
  <c r="M18" i="1" s="1"/>
  <c r="BA36" i="2"/>
  <c r="M19" i="1" s="1"/>
  <c r="BA37" i="2"/>
  <c r="M20" i="1" s="1"/>
  <c r="BA41" i="2"/>
  <c r="M27" i="1" s="1"/>
  <c r="BA42" i="2"/>
  <c r="M28" i="1" s="1"/>
  <c r="BA43" i="2"/>
  <c r="M29" i="1" s="1"/>
  <c r="BA44" i="2"/>
  <c r="M32" i="1" s="1"/>
  <c r="BA45" i="2"/>
  <c r="M35" i="1" s="1"/>
  <c r="BA46" i="2"/>
  <c r="M37" i="1" s="1"/>
  <c r="BA47" i="2"/>
  <c r="M38" i="1" s="1"/>
  <c r="BA48" i="2"/>
  <c r="M67" i="1" s="1"/>
  <c r="BA49" i="2"/>
  <c r="M45" i="1" s="1"/>
  <c r="BA50" i="2"/>
  <c r="M46" i="1" s="1"/>
  <c r="BA51" i="2"/>
  <c r="M47" i="1" s="1"/>
  <c r="BA52" i="2"/>
  <c r="M48" i="1" s="1"/>
  <c r="BA53" i="2"/>
  <c r="M49" i="1" s="1"/>
  <c r="BA54" i="2"/>
  <c r="M50" i="1" s="1"/>
  <c r="BA55" i="2"/>
  <c r="M51" i="1" s="1"/>
  <c r="BA57" i="2"/>
  <c r="BA58" i="2"/>
  <c r="BA60" i="2"/>
  <c r="BA11" i="2"/>
  <c r="M14" i="1" s="1"/>
  <c r="P43" i="1"/>
  <c r="O43" i="1"/>
  <c r="N43" i="1"/>
  <c r="P25" i="1"/>
  <c r="O25" i="1"/>
  <c r="N25" i="1"/>
  <c r="P23" i="1"/>
  <c r="O23" i="1"/>
  <c r="N23" i="1"/>
  <c r="P22" i="1"/>
  <c r="O22" i="1"/>
  <c r="N22" i="1"/>
  <c r="P8" i="1"/>
  <c r="O8" i="1"/>
  <c r="N8" i="1"/>
  <c r="P7" i="1"/>
  <c r="O7" i="1"/>
  <c r="N7" i="1"/>
  <c r="P6" i="1"/>
  <c r="O6" i="1"/>
  <c r="N6" i="1"/>
  <c r="P51" i="1"/>
  <c r="O51" i="1"/>
  <c r="N51" i="1"/>
  <c r="P50" i="1"/>
  <c r="O50" i="1"/>
  <c r="N50" i="1"/>
  <c r="P49" i="1"/>
  <c r="O49" i="1"/>
  <c r="N49" i="1"/>
  <c r="P48" i="1"/>
  <c r="O48" i="1"/>
  <c r="N48" i="1"/>
  <c r="P47" i="1"/>
  <c r="O47" i="1"/>
  <c r="N47" i="1"/>
  <c r="P46" i="1"/>
  <c r="O46" i="1"/>
  <c r="N46" i="1"/>
  <c r="P45" i="1"/>
  <c r="O45" i="1"/>
  <c r="N45" i="1"/>
  <c r="N10" i="1"/>
  <c r="O10" i="1"/>
  <c r="P10" i="1"/>
  <c r="N11" i="1"/>
  <c r="O11" i="1"/>
  <c r="P11" i="1"/>
  <c r="N12" i="1"/>
  <c r="O12" i="1"/>
  <c r="P12" i="1"/>
  <c r="N14" i="1"/>
  <c r="O14" i="1"/>
  <c r="P14" i="1"/>
  <c r="N15" i="1"/>
  <c r="O15" i="1"/>
  <c r="P15" i="1"/>
  <c r="N16" i="1"/>
  <c r="O16" i="1"/>
  <c r="P16" i="1"/>
  <c r="N18" i="1"/>
  <c r="O18" i="1"/>
  <c r="P18" i="1"/>
  <c r="N19" i="1"/>
  <c r="O19" i="1"/>
  <c r="O19" i="14" s="1"/>
  <c r="P19" i="1"/>
  <c r="N20" i="1"/>
  <c r="O20" i="1"/>
  <c r="P20" i="1"/>
  <c r="N21" i="1"/>
  <c r="O21" i="1"/>
  <c r="P21" i="1"/>
  <c r="N24" i="1"/>
  <c r="O24" i="1"/>
  <c r="P24" i="1"/>
  <c r="N26" i="1"/>
  <c r="O26" i="1"/>
  <c r="P26" i="1"/>
  <c r="N27" i="1"/>
  <c r="O27" i="1"/>
  <c r="P27" i="1"/>
  <c r="N28" i="1"/>
  <c r="O28" i="1"/>
  <c r="P28" i="1"/>
  <c r="N29" i="1"/>
  <c r="O29" i="1"/>
  <c r="P29" i="1"/>
  <c r="N30" i="1"/>
  <c r="O30" i="1"/>
  <c r="P30" i="1"/>
  <c r="N31" i="1"/>
  <c r="O31" i="1"/>
  <c r="P31" i="1"/>
  <c r="N32" i="1"/>
  <c r="O32" i="1"/>
  <c r="P32" i="1"/>
  <c r="N33" i="1"/>
  <c r="O33" i="1"/>
  <c r="P33" i="1"/>
  <c r="N35" i="1"/>
  <c r="O35" i="1"/>
  <c r="P35" i="1"/>
  <c r="N36" i="1"/>
  <c r="O36" i="1"/>
  <c r="P36" i="1"/>
  <c r="N37" i="1"/>
  <c r="O37" i="1"/>
  <c r="P37" i="1"/>
  <c r="N38" i="1"/>
  <c r="O38" i="1"/>
  <c r="P38" i="1"/>
  <c r="N39" i="1"/>
  <c r="O39" i="1"/>
  <c r="P39" i="1"/>
  <c r="N40" i="1"/>
  <c r="O40" i="1"/>
  <c r="P40" i="1"/>
  <c r="N41" i="1"/>
  <c r="O41" i="1"/>
  <c r="P41" i="1"/>
  <c r="N42" i="1"/>
  <c r="O42" i="1"/>
  <c r="P42" i="1"/>
  <c r="P9" i="1"/>
  <c r="O9" i="1"/>
  <c r="N9" i="1"/>
  <c r="L43" i="1"/>
  <c r="L25" i="1"/>
  <c r="L22" i="1"/>
  <c r="L23" i="1"/>
  <c r="L6" i="1"/>
  <c r="L7" i="1"/>
  <c r="L8" i="1"/>
  <c r="L51" i="1"/>
  <c r="L50" i="1"/>
  <c r="L49" i="1"/>
  <c r="L48" i="1"/>
  <c r="L47" i="1"/>
  <c r="L46" i="1"/>
  <c r="L45" i="1"/>
  <c r="L10" i="1"/>
  <c r="L11" i="1"/>
  <c r="L12" i="1"/>
  <c r="L14" i="1"/>
  <c r="L15" i="1"/>
  <c r="L16" i="1"/>
  <c r="L18" i="1"/>
  <c r="L19" i="1"/>
  <c r="L20" i="1"/>
  <c r="L21" i="1"/>
  <c r="L24" i="1"/>
  <c r="L26" i="1"/>
  <c r="L27" i="1"/>
  <c r="L28" i="1"/>
  <c r="L29" i="1"/>
  <c r="L30" i="1"/>
  <c r="L31" i="1"/>
  <c r="L32" i="1"/>
  <c r="L33" i="1"/>
  <c r="L35" i="1"/>
  <c r="L36" i="1"/>
  <c r="L37" i="1"/>
  <c r="L38" i="1"/>
  <c r="L39" i="1"/>
  <c r="L40" i="1"/>
  <c r="L41" i="1"/>
  <c r="L42" i="1"/>
  <c r="L9" i="1"/>
  <c r="K43" i="1"/>
  <c r="K25" i="1"/>
  <c r="K23" i="1"/>
  <c r="K22" i="1"/>
  <c r="K8" i="1"/>
  <c r="K7" i="1"/>
  <c r="K6" i="1"/>
  <c r="K51" i="1"/>
  <c r="K50" i="1"/>
  <c r="K49" i="1"/>
  <c r="K48" i="1"/>
  <c r="K47" i="1"/>
  <c r="K46" i="1"/>
  <c r="K45" i="1"/>
  <c r="K9" i="1"/>
  <c r="K10" i="1"/>
  <c r="K11" i="1"/>
  <c r="K12" i="1"/>
  <c r="K14" i="1"/>
  <c r="K15" i="1"/>
  <c r="K16" i="1"/>
  <c r="K18" i="1"/>
  <c r="K19" i="1"/>
  <c r="K20" i="1"/>
  <c r="K21" i="1"/>
  <c r="K24" i="1"/>
  <c r="K26" i="1"/>
  <c r="K27" i="1"/>
  <c r="K28" i="1"/>
  <c r="K29" i="1"/>
  <c r="K30" i="1"/>
  <c r="K31" i="1"/>
  <c r="K32" i="1"/>
  <c r="K33" i="1"/>
  <c r="K35" i="1"/>
  <c r="K36" i="1"/>
  <c r="K37" i="1"/>
  <c r="K38" i="1"/>
  <c r="K39" i="1"/>
  <c r="K40" i="1"/>
  <c r="K41" i="1"/>
  <c r="K42" i="1"/>
  <c r="L53" i="5"/>
  <c r="C53" i="5"/>
  <c r="N48" i="5"/>
  <c r="G48" i="5"/>
  <c r="G53" i="5"/>
  <c r="I55" i="5"/>
  <c r="D52" i="5"/>
  <c r="I49" i="5"/>
  <c r="G55" i="5"/>
  <c r="G51" i="5"/>
  <c r="C52" i="5"/>
  <c r="N52" i="5"/>
  <c r="I48" i="5"/>
  <c r="H52" i="5"/>
  <c r="G54" i="5"/>
  <c r="I51" i="5"/>
  <c r="D53" i="5"/>
  <c r="L54" i="5"/>
  <c r="G50" i="5"/>
  <c r="D55" i="5"/>
  <c r="H54" i="5"/>
  <c r="L50" i="5"/>
  <c r="H48" i="5"/>
  <c r="C51" i="5"/>
  <c r="I52" i="5"/>
  <c r="N51" i="5"/>
  <c r="B51" i="5"/>
  <c r="G49" i="5"/>
  <c r="N49" i="5"/>
  <c r="L55" i="5"/>
  <c r="N53" i="5"/>
  <c r="H49" i="5"/>
  <c r="C49" i="5"/>
  <c r="M54" i="5"/>
  <c r="H50" i="5"/>
  <c r="H55" i="5"/>
  <c r="M52" i="5"/>
  <c r="B53" i="5"/>
  <c r="L51" i="5"/>
  <c r="D51" i="5"/>
  <c r="L52" i="5"/>
  <c r="D49" i="5"/>
  <c r="D47" i="5"/>
  <c r="D54" i="5"/>
  <c r="M48" i="5"/>
  <c r="H53" i="5"/>
  <c r="C54" i="5"/>
  <c r="L49" i="5"/>
  <c r="C48" i="5"/>
  <c r="B54" i="5"/>
  <c r="D50" i="5"/>
  <c r="C55" i="5"/>
  <c r="D48" i="5"/>
  <c r="B55" i="5"/>
  <c r="M51" i="5"/>
  <c r="I54" i="5"/>
  <c r="C50" i="5"/>
  <c r="N54" i="5"/>
  <c r="I50" i="5"/>
  <c r="B48" i="5"/>
  <c r="B49" i="5"/>
  <c r="M50" i="5"/>
  <c r="L48" i="5"/>
  <c r="N50" i="5"/>
  <c r="B52" i="5"/>
  <c r="G52" i="5"/>
  <c r="M55" i="5"/>
  <c r="N55" i="5"/>
  <c r="H51" i="5"/>
  <c r="M49" i="5"/>
  <c r="M53" i="5"/>
  <c r="I53" i="5"/>
  <c r="J54" i="5" l="1"/>
  <c r="I52" i="6" s="1"/>
  <c r="J53" i="5"/>
  <c r="I51" i="6" s="1"/>
  <c r="J55" i="5"/>
  <c r="I53" i="6" s="1"/>
  <c r="E53" i="5"/>
  <c r="E51" i="6" s="1"/>
  <c r="E52" i="5"/>
  <c r="E50" i="6" s="1"/>
  <c r="E55" i="5"/>
  <c r="E53" i="6" s="1"/>
  <c r="E54" i="5"/>
  <c r="E52" i="6" s="1"/>
  <c r="D52" i="6"/>
  <c r="D50" i="6"/>
  <c r="D45" i="6"/>
  <c r="D48" i="6"/>
  <c r="D51" i="6"/>
  <c r="D46" i="6"/>
  <c r="D47" i="6"/>
  <c r="D53" i="6"/>
  <c r="D49" i="6"/>
  <c r="F50" i="6"/>
  <c r="J52" i="5"/>
  <c r="I50" i="6" s="1"/>
  <c r="J53" i="6"/>
  <c r="O55" i="5"/>
  <c r="M53" i="6" s="1"/>
  <c r="L46" i="6"/>
  <c r="G51" i="6"/>
  <c r="H46" i="6"/>
  <c r="O54" i="5"/>
  <c r="M52" i="6" s="1"/>
  <c r="J52" i="6"/>
  <c r="K51" i="6"/>
  <c r="H52" i="6"/>
  <c r="E49" i="5"/>
  <c r="E47" i="6" s="1"/>
  <c r="B47" i="6"/>
  <c r="F48" i="6"/>
  <c r="J50" i="5"/>
  <c r="I48" i="6" s="1"/>
  <c r="H49" i="6"/>
  <c r="K47" i="6"/>
  <c r="J50" i="6"/>
  <c r="O52" i="5"/>
  <c r="M50" i="6" s="1"/>
  <c r="J47" i="6"/>
  <c r="O49" i="5"/>
  <c r="M47" i="6" s="1"/>
  <c r="O50" i="5"/>
  <c r="M48" i="6" s="1"/>
  <c r="J48" i="6"/>
  <c r="B51" i="6"/>
  <c r="B50" i="6"/>
  <c r="H53" i="6"/>
  <c r="B53" i="6"/>
  <c r="H51" i="6"/>
  <c r="K52" i="6"/>
  <c r="O51" i="5"/>
  <c r="M49" i="6" s="1"/>
  <c r="J49" i="6"/>
  <c r="C52" i="6"/>
  <c r="L52" i="6"/>
  <c r="C49" i="6"/>
  <c r="E51" i="5"/>
  <c r="E49" i="6" s="1"/>
  <c r="B49" i="6"/>
  <c r="E48" i="5"/>
  <c r="E46" i="6" s="1"/>
  <c r="B46" i="6"/>
  <c r="F53" i="6"/>
  <c r="L53" i="6"/>
  <c r="K50" i="6"/>
  <c r="L47" i="6"/>
  <c r="J46" i="6"/>
  <c r="O48" i="5"/>
  <c r="M46" i="6" s="1"/>
  <c r="L50" i="6"/>
  <c r="B52" i="6"/>
  <c r="K46" i="6"/>
  <c r="G52" i="6"/>
  <c r="L51" i="6"/>
  <c r="F49" i="6"/>
  <c r="J51" i="5"/>
  <c r="I49" i="6" s="1"/>
  <c r="G53" i="6"/>
  <c r="H48" i="6"/>
  <c r="C48" i="6"/>
  <c r="E50" i="5"/>
  <c r="E48" i="6" s="1"/>
  <c r="G50" i="6"/>
  <c r="G47" i="6"/>
  <c r="F52" i="6"/>
  <c r="C53" i="6"/>
  <c r="G49" i="6"/>
  <c r="K48" i="6"/>
  <c r="C50" i="6"/>
  <c r="G46" i="6"/>
  <c r="C46" i="6"/>
  <c r="F51" i="6"/>
  <c r="G48" i="6"/>
  <c r="F46" i="6"/>
  <c r="J48" i="5"/>
  <c r="I46" i="6" s="1"/>
  <c r="H47" i="6"/>
  <c r="L48" i="6"/>
  <c r="J49" i="5"/>
  <c r="I47" i="6" s="1"/>
  <c r="F47" i="6"/>
  <c r="J51" i="6"/>
  <c r="O53" i="5"/>
  <c r="M51" i="6" s="1"/>
  <c r="K53" i="6"/>
  <c r="C47" i="6"/>
  <c r="K49" i="6"/>
  <c r="H50" i="6"/>
  <c r="C51" i="6"/>
  <c r="L49" i="6"/>
  <c r="M17" i="1"/>
  <c r="K25" i="14"/>
  <c r="L23" i="14"/>
  <c r="L43" i="14"/>
  <c r="N22" i="14"/>
  <c r="O23" i="14"/>
  <c r="P25" i="14"/>
  <c r="N43" i="14"/>
  <c r="M23" i="14"/>
  <c r="L22" i="14"/>
  <c r="O22" i="14"/>
  <c r="P23" i="14"/>
  <c r="O43" i="14"/>
  <c r="M25" i="14"/>
  <c r="K22" i="14"/>
  <c r="K43" i="14"/>
  <c r="L25" i="14"/>
  <c r="P22" i="14"/>
  <c r="N25" i="14"/>
  <c r="P43" i="14"/>
  <c r="K23" i="14"/>
  <c r="N23" i="14"/>
  <c r="O25" i="14"/>
  <c r="M22" i="14"/>
  <c r="M43" i="14"/>
  <c r="I43" i="1"/>
  <c r="I25" i="1"/>
  <c r="I23" i="1"/>
  <c r="I22" i="1"/>
  <c r="I8" i="1"/>
  <c r="I7" i="1"/>
  <c r="I6" i="1"/>
  <c r="H43" i="1"/>
  <c r="H25" i="1"/>
  <c r="H23" i="1"/>
  <c r="H22" i="1"/>
  <c r="H8" i="1"/>
  <c r="H7" i="1"/>
  <c r="H6" i="1"/>
  <c r="I9" i="1"/>
  <c r="I51" i="1"/>
  <c r="I50" i="1"/>
  <c r="I49" i="1"/>
  <c r="I48" i="1"/>
  <c r="I47" i="1"/>
  <c r="I46" i="1"/>
  <c r="I45" i="1"/>
  <c r="I42" i="1"/>
  <c r="I41" i="1"/>
  <c r="I40" i="1"/>
  <c r="I39" i="1"/>
  <c r="I38" i="1"/>
  <c r="I37" i="1"/>
  <c r="I36" i="1"/>
  <c r="I35" i="1"/>
  <c r="I33" i="1"/>
  <c r="I32" i="1"/>
  <c r="I31" i="1"/>
  <c r="I30" i="1"/>
  <c r="I29" i="1"/>
  <c r="I28" i="1"/>
  <c r="I27" i="1"/>
  <c r="I26" i="1"/>
  <c r="I24" i="1"/>
  <c r="I21" i="1"/>
  <c r="I20" i="1"/>
  <c r="I19" i="1"/>
  <c r="I18" i="1"/>
  <c r="I16" i="1"/>
  <c r="I15" i="1"/>
  <c r="I14" i="1"/>
  <c r="I12" i="1"/>
  <c r="I11" i="1"/>
  <c r="I10" i="1"/>
  <c r="H51" i="1"/>
  <c r="H50" i="1"/>
  <c r="H49" i="1"/>
  <c r="H48" i="1"/>
  <c r="H47" i="1"/>
  <c r="H46" i="1"/>
  <c r="H45" i="1"/>
  <c r="H42" i="1"/>
  <c r="H41" i="1"/>
  <c r="H40" i="1"/>
  <c r="H39" i="1"/>
  <c r="H38" i="1"/>
  <c r="H37" i="1"/>
  <c r="H36" i="1"/>
  <c r="H35" i="1"/>
  <c r="H33" i="1"/>
  <c r="H32" i="1"/>
  <c r="H31" i="1"/>
  <c r="H30" i="1"/>
  <c r="H29" i="1"/>
  <c r="H28" i="1"/>
  <c r="H27" i="1"/>
  <c r="H26" i="1"/>
  <c r="H24" i="1"/>
  <c r="H21" i="1"/>
  <c r="H20" i="1"/>
  <c r="H19" i="1"/>
  <c r="H18" i="1"/>
  <c r="H16" i="1"/>
  <c r="H15" i="1"/>
  <c r="H14" i="1"/>
  <c r="H12" i="1"/>
  <c r="H11" i="1"/>
  <c r="H10" i="1"/>
  <c r="H9" i="1"/>
  <c r="G51" i="1"/>
  <c r="J25" i="1"/>
  <c r="J8" i="1"/>
  <c r="J7" i="1"/>
  <c r="J6" i="1"/>
  <c r="J51" i="1"/>
  <c r="J50" i="1"/>
  <c r="J49" i="1"/>
  <c r="J48" i="1"/>
  <c r="J47" i="1"/>
  <c r="J46" i="1"/>
  <c r="J45" i="1"/>
  <c r="J42" i="1"/>
  <c r="J41" i="1"/>
  <c r="J40" i="1"/>
  <c r="J39" i="1"/>
  <c r="J38" i="1"/>
  <c r="J37" i="1"/>
  <c r="J36" i="1"/>
  <c r="J35" i="1"/>
  <c r="J33" i="1"/>
  <c r="J32" i="1"/>
  <c r="J31" i="1"/>
  <c r="J30" i="1"/>
  <c r="J29" i="1"/>
  <c r="J28" i="1"/>
  <c r="J27" i="1"/>
  <c r="J26" i="1"/>
  <c r="J24" i="1"/>
  <c r="J21" i="1"/>
  <c r="J20" i="1"/>
  <c r="J19" i="1"/>
  <c r="J18" i="1"/>
  <c r="J16" i="1"/>
  <c r="J15" i="1"/>
  <c r="J14" i="1"/>
  <c r="J12" i="1"/>
  <c r="J11" i="1"/>
  <c r="J10" i="1"/>
  <c r="J9" i="1"/>
  <c r="P44" i="1"/>
  <c r="O44" i="1"/>
  <c r="N44" i="1"/>
  <c r="M44" i="1"/>
  <c r="L44" i="1"/>
  <c r="K44" i="1"/>
  <c r="P5" i="1"/>
  <c r="O5" i="1"/>
  <c r="N5" i="1"/>
  <c r="M5" i="1"/>
  <c r="L5" i="1"/>
  <c r="K5" i="1"/>
  <c r="P4" i="1"/>
  <c r="O4" i="1"/>
  <c r="N4" i="1"/>
  <c r="M4" i="1"/>
  <c r="L4" i="1"/>
  <c r="K4" i="1"/>
  <c r="P44" i="3"/>
  <c r="O44" i="3"/>
  <c r="N44" i="3"/>
  <c r="M44" i="3"/>
  <c r="L44" i="3"/>
  <c r="K44" i="3"/>
  <c r="J44" i="3"/>
  <c r="I44" i="3"/>
  <c r="H44" i="3"/>
  <c r="G44" i="3"/>
  <c r="F44" i="3"/>
  <c r="E44" i="3"/>
  <c r="D44" i="3"/>
  <c r="P5" i="3"/>
  <c r="O5" i="3"/>
  <c r="N5" i="3"/>
  <c r="M5" i="3"/>
  <c r="L5" i="3"/>
  <c r="K5" i="3"/>
  <c r="J5" i="3"/>
  <c r="I5" i="3"/>
  <c r="H5" i="3"/>
  <c r="G5" i="3"/>
  <c r="F5" i="3"/>
  <c r="E5" i="3"/>
  <c r="D5" i="3"/>
  <c r="P4" i="3"/>
  <c r="O4" i="3"/>
  <c r="N4" i="3"/>
  <c r="M4" i="3"/>
  <c r="L4" i="3"/>
  <c r="K4" i="3"/>
  <c r="J4" i="3"/>
  <c r="I4" i="3"/>
  <c r="H4" i="3"/>
  <c r="G4" i="3"/>
  <c r="F4" i="3"/>
  <c r="E4" i="3"/>
  <c r="D4" i="3"/>
  <c r="C47" i="5"/>
  <c r="B47" i="5"/>
  <c r="P43" i="16" l="1"/>
  <c r="P43" i="18"/>
  <c r="K43" i="16"/>
  <c r="K4" i="16" s="1"/>
  <c r="K43" i="18"/>
  <c r="N43" i="16"/>
  <c r="N43" i="18"/>
  <c r="L43" i="16"/>
  <c r="L4" i="16" s="1"/>
  <c r="L43" i="18"/>
  <c r="M43" i="16"/>
  <c r="M4" i="16" s="1"/>
  <c r="M43" i="18"/>
  <c r="O43" i="16"/>
  <c r="O4" i="16" s="1"/>
  <c r="O43" i="18"/>
  <c r="C45" i="6"/>
  <c r="B45" i="6"/>
  <c r="P5" i="16"/>
  <c r="P4" i="16"/>
  <c r="K5" i="16"/>
  <c r="N4" i="16"/>
  <c r="N5" i="16"/>
  <c r="L5" i="16"/>
  <c r="M5" i="16"/>
  <c r="E47" i="5"/>
  <c r="E45" i="6" s="1"/>
  <c r="J35" i="14"/>
  <c r="J25" i="14"/>
  <c r="H35" i="14"/>
  <c r="I35" i="14"/>
  <c r="I25" i="14"/>
  <c r="K4" i="14"/>
  <c r="K5" i="14"/>
  <c r="O4" i="14"/>
  <c r="O5" i="14"/>
  <c r="N5" i="14"/>
  <c r="N4" i="14"/>
  <c r="H22" i="14"/>
  <c r="H23" i="14"/>
  <c r="I22" i="14"/>
  <c r="M5" i="14"/>
  <c r="M4" i="14"/>
  <c r="P4" i="14"/>
  <c r="P5" i="14"/>
  <c r="L5" i="14"/>
  <c r="L4" i="14"/>
  <c r="H25" i="14"/>
  <c r="I23" i="14"/>
  <c r="J44" i="1"/>
  <c r="J5" i="1"/>
  <c r="I44" i="1"/>
  <c r="H44" i="1"/>
  <c r="H4" i="1"/>
  <c r="I5" i="1"/>
  <c r="I4" i="1"/>
  <c r="J4" i="1"/>
  <c r="H5" i="1"/>
  <c r="L43" i="21" l="1"/>
  <c r="L4" i="18"/>
  <c r="L5" i="18"/>
  <c r="K43" i="21"/>
  <c r="K5" i="18"/>
  <c r="K4" i="18"/>
  <c r="O5" i="16"/>
  <c r="M43" i="21"/>
  <c r="M5" i="18"/>
  <c r="M4" i="18"/>
  <c r="N43" i="21"/>
  <c r="N5" i="18"/>
  <c r="N4" i="18"/>
  <c r="P43" i="21"/>
  <c r="P5" i="18"/>
  <c r="P4" i="18"/>
  <c r="O43" i="21"/>
  <c r="O5" i="18"/>
  <c r="O4" i="18"/>
  <c r="J5" i="14"/>
  <c r="J4" i="14"/>
  <c r="I4" i="14"/>
  <c r="I5" i="14"/>
  <c r="H5" i="14"/>
  <c r="H4" i="14"/>
  <c r="L47" i="5"/>
  <c r="M47" i="5"/>
  <c r="H47" i="5"/>
  <c r="N47" i="5"/>
  <c r="G47" i="5"/>
  <c r="I47" i="5"/>
  <c r="H45" i="6" l="1"/>
  <c r="F45" i="6"/>
  <c r="J47" i="5"/>
  <c r="I45" i="6" s="1"/>
  <c r="G45" i="6"/>
  <c r="K45" i="6"/>
  <c r="L45" i="6"/>
  <c r="J45" i="6"/>
  <c r="O47" i="5"/>
  <c r="M45" i="6" s="1"/>
  <c r="M5" i="21"/>
  <c r="K4" i="21"/>
  <c r="K5" i="21"/>
  <c r="L4" i="21"/>
  <c r="L5" i="21"/>
  <c r="O5" i="21"/>
  <c r="O4" i="21"/>
  <c r="P4" i="21"/>
  <c r="P5" i="21"/>
  <c r="N4" i="21"/>
  <c r="N5" i="21"/>
  <c r="G17" i="5"/>
  <c r="B43" i="5"/>
  <c r="I10" i="5"/>
  <c r="L40" i="5"/>
  <c r="H20" i="5"/>
  <c r="N15" i="5"/>
  <c r="C38" i="5"/>
  <c r="H41" i="5"/>
  <c r="G43" i="5"/>
  <c r="G15" i="5"/>
  <c r="I19" i="5"/>
  <c r="L26" i="5"/>
  <c r="G21" i="5"/>
  <c r="I26" i="5"/>
  <c r="M36" i="5"/>
  <c r="L30" i="5"/>
  <c r="H38" i="5"/>
  <c r="M43" i="5"/>
  <c r="G14" i="5"/>
  <c r="D8" i="5"/>
  <c r="D32" i="5"/>
  <c r="M18" i="5"/>
  <c r="L19" i="5"/>
  <c r="D18" i="5"/>
  <c r="M23" i="5"/>
  <c r="I29" i="5"/>
  <c r="N17" i="5"/>
  <c r="G10" i="5"/>
  <c r="B25" i="5"/>
  <c r="B26" i="5"/>
  <c r="D46" i="5"/>
  <c r="D11" i="5"/>
  <c r="N13" i="5"/>
  <c r="I33" i="5"/>
  <c r="M46" i="5"/>
  <c r="B13" i="5"/>
  <c r="L21" i="5"/>
  <c r="H32" i="5"/>
  <c r="C41" i="5"/>
  <c r="L20" i="5"/>
  <c r="L39" i="5"/>
  <c r="I13" i="5"/>
  <c r="G27" i="5"/>
  <c r="D19" i="5"/>
  <c r="N44" i="5"/>
  <c r="I9" i="5"/>
  <c r="M31" i="5"/>
  <c r="I28" i="5"/>
  <c r="B19" i="5"/>
  <c r="L12" i="5"/>
  <c r="C20" i="5"/>
  <c r="C27" i="5"/>
  <c r="C18" i="5"/>
  <c r="M22" i="5"/>
  <c r="L8" i="5"/>
  <c r="D40" i="5"/>
  <c r="G23" i="5"/>
  <c r="N28" i="5"/>
  <c r="N40" i="5"/>
  <c r="H18" i="5"/>
  <c r="I16" i="5"/>
  <c r="I22" i="5"/>
  <c r="C14" i="5"/>
  <c r="N37" i="5"/>
  <c r="G24" i="5"/>
  <c r="C32" i="5"/>
  <c r="D37" i="5"/>
  <c r="G20" i="5"/>
  <c r="L46" i="5"/>
  <c r="B46" i="5"/>
  <c r="L34" i="5"/>
  <c r="C25" i="5"/>
  <c r="D29" i="5"/>
  <c r="N14" i="5"/>
  <c r="H45" i="5"/>
  <c r="I41" i="5"/>
  <c r="D22" i="5"/>
  <c r="H40" i="5"/>
  <c r="B33" i="5"/>
  <c r="H36" i="5"/>
  <c r="B34" i="5"/>
  <c r="N19" i="5"/>
  <c r="B27" i="5"/>
  <c r="D21" i="5"/>
  <c r="C12" i="5"/>
  <c r="G41" i="5"/>
  <c r="N11" i="5"/>
  <c r="N23" i="5"/>
  <c r="G42" i="5"/>
  <c r="D42" i="5"/>
  <c r="M11" i="5"/>
  <c r="H46" i="5"/>
  <c r="D12" i="5"/>
  <c r="N12" i="5"/>
  <c r="C21" i="5"/>
  <c r="L27" i="5"/>
  <c r="D10" i="5"/>
  <c r="G28" i="5"/>
  <c r="C40" i="5"/>
  <c r="H25" i="5"/>
  <c r="N26" i="5"/>
  <c r="D38" i="5"/>
  <c r="M9" i="5"/>
  <c r="H33" i="5"/>
  <c r="I8" i="5"/>
  <c r="H22" i="5"/>
  <c r="D45" i="5"/>
  <c r="N43" i="5"/>
  <c r="G18" i="5"/>
  <c r="D44" i="5"/>
  <c r="B35" i="5"/>
  <c r="G13" i="5"/>
  <c r="H30" i="5"/>
  <c r="C8" i="5"/>
  <c r="C17" i="5"/>
  <c r="H13" i="5"/>
  <c r="G22" i="5"/>
  <c r="C39" i="5"/>
  <c r="M27" i="5"/>
  <c r="N21" i="5"/>
  <c r="I11" i="5"/>
  <c r="M26" i="5"/>
  <c r="B15" i="5"/>
  <c r="H29" i="5"/>
  <c r="G46" i="5"/>
  <c r="L45" i="5"/>
  <c r="B44" i="5"/>
  <c r="B24" i="5"/>
  <c r="M16" i="5"/>
  <c r="N39" i="5"/>
  <c r="M42" i="5"/>
  <c r="N24" i="5"/>
  <c r="M20" i="5"/>
  <c r="I43" i="5"/>
  <c r="M19" i="5"/>
  <c r="I21" i="5"/>
  <c r="G30" i="5"/>
  <c r="I12" i="5"/>
  <c r="L22" i="5"/>
  <c r="B30" i="5"/>
  <c r="I36" i="5"/>
  <c r="L10" i="5"/>
  <c r="C35" i="5"/>
  <c r="I20" i="5"/>
  <c r="H11" i="5"/>
  <c r="N32" i="5"/>
  <c r="H24" i="5"/>
  <c r="N22" i="5"/>
  <c r="D28" i="5"/>
  <c r="C9" i="5"/>
  <c r="G32" i="5"/>
  <c r="G8" i="5"/>
  <c r="M12" i="5"/>
  <c r="C42" i="5"/>
  <c r="G38" i="5"/>
  <c r="D33" i="5"/>
  <c r="L17" i="5"/>
  <c r="B18" i="5"/>
  <c r="L36" i="5"/>
  <c r="D31" i="5"/>
  <c r="G29" i="5"/>
  <c r="N25" i="5"/>
  <c r="M33" i="5"/>
  <c r="D36" i="5"/>
  <c r="D43" i="5"/>
  <c r="I46" i="5"/>
  <c r="B21" i="5"/>
  <c r="G34" i="5"/>
  <c r="N20" i="5"/>
  <c r="I37" i="5"/>
  <c r="D23" i="5"/>
  <c r="I45" i="5"/>
  <c r="N33" i="5"/>
  <c r="H21" i="5"/>
  <c r="H19" i="5"/>
  <c r="G11" i="5"/>
  <c r="G40" i="5"/>
  <c r="L25" i="5"/>
  <c r="H34" i="5"/>
  <c r="B41" i="5"/>
  <c r="L31" i="5"/>
  <c r="M37" i="5"/>
  <c r="M10" i="5"/>
  <c r="B20" i="5"/>
  <c r="B42" i="5"/>
  <c r="C29" i="5"/>
  <c r="H17" i="5"/>
  <c r="H37" i="5"/>
  <c r="I34" i="5"/>
  <c r="C28" i="5"/>
  <c r="D35" i="5"/>
  <c r="I40" i="5"/>
  <c r="B11" i="5"/>
  <c r="B40" i="5"/>
  <c r="C22" i="5"/>
  <c r="H27" i="5"/>
  <c r="I35" i="5"/>
  <c r="H44" i="5"/>
  <c r="D30" i="5"/>
  <c r="D39" i="5"/>
  <c r="M28" i="5"/>
  <c r="B38" i="5"/>
  <c r="N31" i="5"/>
  <c r="N9" i="5"/>
  <c r="N35" i="5"/>
  <c r="G45" i="5"/>
  <c r="M35" i="5"/>
  <c r="B32" i="5"/>
  <c r="H31" i="5"/>
  <c r="B45" i="5"/>
  <c r="H16" i="5"/>
  <c r="M14" i="5"/>
  <c r="D41" i="5"/>
  <c r="C44" i="5"/>
  <c r="L43" i="5"/>
  <c r="M25" i="5"/>
  <c r="C23" i="5"/>
  <c r="L13" i="5"/>
  <c r="H14" i="5"/>
  <c r="N36" i="5"/>
  <c r="C31" i="5"/>
  <c r="L18" i="5"/>
  <c r="C10" i="5"/>
  <c r="H8" i="5"/>
  <c r="N8" i="5"/>
  <c r="C13" i="5"/>
  <c r="B28" i="5"/>
  <c r="M32" i="5"/>
  <c r="D16" i="5"/>
  <c r="I27" i="5"/>
  <c r="B14" i="5"/>
  <c r="H35" i="5"/>
  <c r="M45" i="5"/>
  <c r="C15" i="5"/>
  <c r="M40" i="5"/>
  <c r="N30" i="5"/>
  <c r="G12" i="5"/>
  <c r="G33" i="5"/>
  <c r="L11" i="5"/>
  <c r="I32" i="5"/>
  <c r="I42" i="5"/>
  <c r="B22" i="5"/>
  <c r="C33" i="5"/>
  <c r="D27" i="5"/>
  <c r="N10" i="5"/>
  <c r="G35" i="5"/>
  <c r="L28" i="5"/>
  <c r="G37" i="5"/>
  <c r="I15" i="5"/>
  <c r="G39" i="5"/>
  <c r="N18" i="5"/>
  <c r="G36" i="5"/>
  <c r="H42" i="5"/>
  <c r="N27" i="5"/>
  <c r="I38" i="5"/>
  <c r="L41" i="5"/>
  <c r="M30" i="5"/>
  <c r="L23" i="5"/>
  <c r="G9" i="5"/>
  <c r="I18" i="5"/>
  <c r="D34" i="5"/>
  <c r="I24" i="5"/>
  <c r="M41" i="5"/>
  <c r="L14" i="5"/>
  <c r="C46" i="5"/>
  <c r="L29" i="5"/>
  <c r="L44" i="5"/>
  <c r="M24" i="5"/>
  <c r="I25" i="5"/>
  <c r="G16" i="5"/>
  <c r="M34" i="5"/>
  <c r="H10" i="5"/>
  <c r="G31" i="5"/>
  <c r="M39" i="5"/>
  <c r="C16" i="5"/>
  <c r="L38" i="5"/>
  <c r="B29" i="5"/>
  <c r="N29" i="5"/>
  <c r="L32" i="5"/>
  <c r="D24" i="5"/>
  <c r="L9" i="5"/>
  <c r="M17" i="5"/>
  <c r="C19" i="5"/>
  <c r="I17" i="5"/>
  <c r="B36" i="5"/>
  <c r="G26" i="5"/>
  <c r="M29" i="5"/>
  <c r="L33" i="5"/>
  <c r="M38" i="5"/>
  <c r="H28" i="5"/>
  <c r="C43" i="5"/>
  <c r="I23" i="5"/>
  <c r="D13" i="5"/>
  <c r="M8" i="5"/>
  <c r="M15" i="5"/>
  <c r="B37" i="5"/>
  <c r="L37" i="5"/>
  <c r="C37" i="5"/>
  <c r="I31" i="5"/>
  <c r="D20" i="5"/>
  <c r="N42" i="5"/>
  <c r="N41" i="5"/>
  <c r="D17" i="5"/>
  <c r="H9" i="5"/>
  <c r="C36" i="5"/>
  <c r="I39" i="5"/>
  <c r="H15" i="5"/>
  <c r="L16" i="5"/>
  <c r="N38" i="5"/>
  <c r="C11" i="5"/>
  <c r="N34" i="5"/>
  <c r="I44" i="5"/>
  <c r="C45" i="5"/>
  <c r="D25" i="5"/>
  <c r="L35" i="5"/>
  <c r="N45" i="5"/>
  <c r="L15" i="5"/>
  <c r="D15" i="5"/>
  <c r="G44" i="5"/>
  <c r="B39" i="5"/>
  <c r="C26" i="5"/>
  <c r="H26" i="5"/>
  <c r="H39" i="5"/>
  <c r="B16" i="5"/>
  <c r="C34" i="5"/>
  <c r="H12" i="5"/>
  <c r="B12" i="5"/>
  <c r="L42" i="5"/>
  <c r="C24" i="5"/>
  <c r="N16" i="5"/>
  <c r="H43" i="5"/>
  <c r="D26" i="5"/>
  <c r="M13" i="5"/>
  <c r="I30" i="5"/>
  <c r="B23" i="5"/>
  <c r="I14" i="5"/>
  <c r="C30" i="5"/>
  <c r="L24" i="5"/>
  <c r="B31" i="5"/>
  <c r="N46" i="5"/>
  <c r="D14" i="5"/>
  <c r="M21" i="5"/>
  <c r="M44" i="5"/>
  <c r="D9" i="5"/>
  <c r="G19" i="5"/>
  <c r="B17" i="5"/>
  <c r="G25" i="5"/>
  <c r="H23" i="5"/>
  <c r="B7" i="6" l="1"/>
  <c r="B56" i="5"/>
  <c r="C56" i="5"/>
  <c r="D56" i="5"/>
  <c r="M56" i="5"/>
  <c r="L56" i="5"/>
  <c r="G56" i="5"/>
  <c r="N56" i="5"/>
  <c r="I56" i="5"/>
  <c r="H56" i="5"/>
  <c r="D34" i="6"/>
  <c r="D35" i="6"/>
  <c r="D38" i="6"/>
  <c r="D44" i="6"/>
  <c r="D43" i="6"/>
  <c r="D32" i="6"/>
  <c r="D29" i="6"/>
  <c r="D41" i="6"/>
  <c r="D31" i="6"/>
  <c r="D37" i="6"/>
  <c r="D40" i="6"/>
  <c r="D30" i="6"/>
  <c r="D36" i="6"/>
  <c r="D39" i="6"/>
  <c r="D42" i="6"/>
  <c r="D33" i="6"/>
  <c r="B6" i="6"/>
  <c r="C9" i="6"/>
  <c r="L12" i="6"/>
  <c r="J35" i="6"/>
  <c r="O37" i="5"/>
  <c r="M35" i="6" s="1"/>
  <c r="C34" i="6"/>
  <c r="J44" i="6"/>
  <c r="O46" i="5"/>
  <c r="M44" i="6" s="1"/>
  <c r="C18" i="6"/>
  <c r="K27" i="6"/>
  <c r="B40" i="6"/>
  <c r="E42" i="5"/>
  <c r="E40" i="6" s="1"/>
  <c r="G30" i="6"/>
  <c r="F16" i="6"/>
  <c r="J18" i="5"/>
  <c r="I16" i="6" s="1"/>
  <c r="D18" i="6"/>
  <c r="G42" i="6"/>
  <c r="H13" i="6"/>
  <c r="G27" i="6"/>
  <c r="O14" i="5"/>
  <c r="M12" i="6" s="1"/>
  <c r="J12" i="6"/>
  <c r="G36" i="6"/>
  <c r="H17" i="6"/>
  <c r="D10" i="6"/>
  <c r="J16" i="6"/>
  <c r="O18" i="5"/>
  <c r="M16" i="6" s="1"/>
  <c r="B11" i="6"/>
  <c r="E13" i="5"/>
  <c r="E11" i="6" s="1"/>
  <c r="L11" i="6"/>
  <c r="L19" i="6"/>
  <c r="J30" i="5"/>
  <c r="F28" i="6"/>
  <c r="K34" i="6"/>
  <c r="O27" i="5"/>
  <c r="M25" i="6" s="1"/>
  <c r="J25" i="6"/>
  <c r="H43" i="6"/>
  <c r="C20" i="6"/>
  <c r="H7" i="6"/>
  <c r="J11" i="6"/>
  <c r="O13" i="5"/>
  <c r="M11" i="6" s="1"/>
  <c r="L44" i="6"/>
  <c r="J26" i="6"/>
  <c r="O28" i="5"/>
  <c r="M26" i="6" s="1"/>
  <c r="L28" i="6"/>
  <c r="D16" i="6"/>
  <c r="H29" i="6"/>
  <c r="O33" i="5"/>
  <c r="M31" i="6" s="1"/>
  <c r="J31" i="6"/>
  <c r="F36" i="6"/>
  <c r="J38" i="5"/>
  <c r="I36" i="6" s="1"/>
  <c r="L10" i="6"/>
  <c r="F34" i="6"/>
  <c r="J36" i="5"/>
  <c r="I34" i="6" s="1"/>
  <c r="K40" i="6"/>
  <c r="H39" i="6"/>
  <c r="B42" i="6"/>
  <c r="E44" i="5"/>
  <c r="E42" i="6" s="1"/>
  <c r="K25" i="6"/>
  <c r="H19" i="6"/>
  <c r="C38" i="6"/>
  <c r="B8" i="6"/>
  <c r="E10" i="5"/>
  <c r="E8" i="6" s="1"/>
  <c r="G16" i="6"/>
  <c r="K23" i="6"/>
  <c r="F41" i="6"/>
  <c r="J43" i="5"/>
  <c r="I41" i="6" s="1"/>
  <c r="H30" i="6"/>
  <c r="C37" i="6"/>
  <c r="E15" i="5"/>
  <c r="E13" i="6" s="1"/>
  <c r="B13" i="6"/>
  <c r="G12" i="6"/>
  <c r="H32" i="6"/>
  <c r="B18" i="6"/>
  <c r="E20" i="5"/>
  <c r="E18" i="6" s="1"/>
  <c r="F24" i="6"/>
  <c r="J26" i="5"/>
  <c r="I24" i="6" s="1"/>
  <c r="C19" i="6"/>
  <c r="B22" i="6"/>
  <c r="E24" i="5"/>
  <c r="E22" i="6" s="1"/>
  <c r="B36" i="6"/>
  <c r="E38" i="5"/>
  <c r="E36" i="6" s="1"/>
  <c r="H21" i="6"/>
  <c r="E17" i="5"/>
  <c r="E15" i="6" s="1"/>
  <c r="B15" i="6"/>
  <c r="K39" i="6"/>
  <c r="G10" i="6"/>
  <c r="F23" i="6"/>
  <c r="J25" i="5"/>
  <c r="I23" i="6" s="1"/>
  <c r="F42" i="6"/>
  <c r="J44" i="5"/>
  <c r="I42" i="6" s="1"/>
  <c r="C31" i="6"/>
  <c r="D7" i="6"/>
  <c r="K26" i="6"/>
  <c r="G26" i="6"/>
  <c r="E31" i="5"/>
  <c r="E29" i="6" s="1"/>
  <c r="B29" i="6"/>
  <c r="B31" i="6"/>
  <c r="E33" i="5"/>
  <c r="E31" i="6" s="1"/>
  <c r="E9" i="5"/>
  <c r="E7" i="6" s="1"/>
  <c r="J9" i="6"/>
  <c r="O11" i="5"/>
  <c r="M9" i="6" s="1"/>
  <c r="D23" i="6"/>
  <c r="O36" i="5"/>
  <c r="M34" i="6" s="1"/>
  <c r="J34" i="6"/>
  <c r="D21" i="6"/>
  <c r="H20" i="6"/>
  <c r="O39" i="5"/>
  <c r="M37" i="6" s="1"/>
  <c r="J37" i="6"/>
  <c r="H42" i="6"/>
  <c r="E22" i="5"/>
  <c r="E20" i="6" s="1"/>
  <c r="B20" i="6"/>
  <c r="H40" i="6"/>
  <c r="C12" i="6"/>
  <c r="G9" i="6"/>
  <c r="H6" i="6"/>
  <c r="B16" i="6"/>
  <c r="E18" i="5"/>
  <c r="E16" i="6" s="1"/>
  <c r="G6" i="6"/>
  <c r="G29" i="6"/>
  <c r="J41" i="5"/>
  <c r="I39" i="6" s="1"/>
  <c r="F39" i="6"/>
  <c r="J29" i="6"/>
  <c r="O31" i="5"/>
  <c r="M29" i="6" s="1"/>
  <c r="L22" i="6"/>
  <c r="J23" i="5"/>
  <c r="I21" i="6" s="1"/>
  <c r="F21" i="6"/>
  <c r="H12" i="6"/>
  <c r="G15" i="6"/>
  <c r="L35" i="6"/>
  <c r="E16" i="5"/>
  <c r="E14" i="6" s="1"/>
  <c r="B14" i="6"/>
  <c r="L25" i="6"/>
  <c r="J9" i="5"/>
  <c r="I7" i="6" s="1"/>
  <c r="F7" i="6"/>
  <c r="J32" i="6"/>
  <c r="O34" i="5"/>
  <c r="M32" i="6" s="1"/>
  <c r="J28" i="5"/>
  <c r="I26" i="6" s="1"/>
  <c r="F26" i="6"/>
  <c r="C24" i="6"/>
  <c r="J10" i="5"/>
  <c r="I8" i="6" s="1"/>
  <c r="F8" i="6"/>
  <c r="J33" i="5"/>
  <c r="I31" i="6" s="1"/>
  <c r="F31" i="6"/>
  <c r="G25" i="6"/>
  <c r="C7" i="6"/>
  <c r="H37" i="6"/>
  <c r="L17" i="6"/>
  <c r="G35" i="6"/>
  <c r="K29" i="6"/>
  <c r="O15" i="5"/>
  <c r="M13" i="6" s="1"/>
  <c r="J13" i="6"/>
  <c r="J34" i="5"/>
  <c r="I32" i="6" s="1"/>
  <c r="F32" i="6"/>
  <c r="D28" i="6"/>
  <c r="O42" i="5"/>
  <c r="M40" i="6" s="1"/>
  <c r="J40" i="6"/>
  <c r="L7" i="6"/>
  <c r="G11" i="6"/>
  <c r="L23" i="6"/>
  <c r="L15" i="6"/>
  <c r="D11" i="6"/>
  <c r="G41" i="6"/>
  <c r="K16" i="6"/>
  <c r="C16" i="6"/>
  <c r="C10" i="6"/>
  <c r="K21" i="6"/>
  <c r="K38" i="6"/>
  <c r="G7" i="6"/>
  <c r="K6" i="6"/>
  <c r="L32" i="6"/>
  <c r="H26" i="6"/>
  <c r="O41" i="5"/>
  <c r="M39" i="6" s="1"/>
  <c r="J39" i="6"/>
  <c r="L43" i="6"/>
  <c r="L6" i="6"/>
  <c r="G8" i="6"/>
  <c r="H11" i="6"/>
  <c r="J24" i="6"/>
  <c r="O26" i="5"/>
  <c r="M24" i="6" s="1"/>
  <c r="J21" i="6"/>
  <c r="O23" i="5"/>
  <c r="M21" i="6" s="1"/>
  <c r="F6" i="6"/>
  <c r="J8" i="5"/>
  <c r="I6" i="6" s="1"/>
  <c r="J14" i="6"/>
  <c r="O16" i="5"/>
  <c r="M14" i="6" s="1"/>
  <c r="K35" i="6"/>
  <c r="J18" i="6"/>
  <c r="O20" i="5"/>
  <c r="M18" i="6" s="1"/>
  <c r="O9" i="5"/>
  <c r="M7" i="6" s="1"/>
  <c r="J7" i="6"/>
  <c r="C27" i="6"/>
  <c r="D12" i="6"/>
  <c r="E11" i="5"/>
  <c r="E9" i="6" s="1"/>
  <c r="B9" i="6"/>
  <c r="G24" i="6"/>
  <c r="K12" i="6"/>
  <c r="G32" i="6"/>
  <c r="K18" i="6"/>
  <c r="B21" i="6"/>
  <c r="E23" i="5"/>
  <c r="E21" i="6" s="1"/>
  <c r="K41" i="6"/>
  <c r="G18" i="6"/>
  <c r="C14" i="6"/>
  <c r="K9" i="6"/>
  <c r="L9" i="6"/>
  <c r="L24" i="6"/>
  <c r="C26" i="6"/>
  <c r="H14" i="6"/>
  <c r="D27" i="6"/>
  <c r="G33" i="6"/>
  <c r="B26" i="6"/>
  <c r="E28" i="5"/>
  <c r="E26" i="6" s="1"/>
  <c r="J15" i="6"/>
  <c r="O17" i="5"/>
  <c r="M15" i="6" s="1"/>
  <c r="E32" i="5"/>
  <c r="E30" i="6" s="1"/>
  <c r="B30" i="6"/>
  <c r="C33" i="6"/>
  <c r="F20" i="6"/>
  <c r="J22" i="5"/>
  <c r="I20" i="6" s="1"/>
  <c r="E25" i="5"/>
  <c r="E23" i="6" s="1"/>
  <c r="B23" i="6"/>
  <c r="L26" i="6"/>
  <c r="K37" i="6"/>
  <c r="F19" i="6"/>
  <c r="J21" i="5"/>
  <c r="I19" i="6" s="1"/>
  <c r="J39" i="5"/>
  <c r="I37" i="6" s="1"/>
  <c r="F37" i="6"/>
  <c r="G39" i="6"/>
  <c r="L21" i="6"/>
  <c r="G38" i="6"/>
  <c r="J19" i="6"/>
  <c r="O21" i="5"/>
  <c r="M19" i="6" s="1"/>
  <c r="C22" i="6"/>
  <c r="C30" i="6"/>
  <c r="H36" i="6"/>
  <c r="J43" i="6"/>
  <c r="O45" i="5"/>
  <c r="M43" i="6" s="1"/>
  <c r="G14" i="6"/>
  <c r="J31" i="5"/>
  <c r="I29" i="6" s="1"/>
  <c r="F29" i="6"/>
  <c r="D6" i="6"/>
  <c r="J41" i="6"/>
  <c r="O43" i="5"/>
  <c r="M41" i="6" s="1"/>
  <c r="H33" i="6"/>
  <c r="B12" i="6"/>
  <c r="E14" i="5"/>
  <c r="E12" i="6" s="1"/>
  <c r="J27" i="6"/>
  <c r="O29" i="5"/>
  <c r="M27" i="6" s="1"/>
  <c r="E41" i="5"/>
  <c r="E39" i="6" s="1"/>
  <c r="B39" i="6"/>
  <c r="H28" i="6"/>
  <c r="H27" i="6"/>
  <c r="E8" i="5"/>
  <c r="E6" i="6" s="1"/>
  <c r="O44" i="5"/>
  <c r="M42" i="6" s="1"/>
  <c r="J42" i="6"/>
  <c r="L39" i="6"/>
  <c r="J40" i="5"/>
  <c r="I38" i="6" s="1"/>
  <c r="F38" i="6"/>
  <c r="B44" i="6"/>
  <c r="E46" i="5"/>
  <c r="E44" i="6" s="1"/>
  <c r="O10" i="5"/>
  <c r="M8" i="6" s="1"/>
  <c r="J8" i="6"/>
  <c r="J14" i="5"/>
  <c r="I12" i="6" s="1"/>
  <c r="F12" i="6"/>
  <c r="G44" i="6"/>
  <c r="H41" i="6"/>
  <c r="C32" i="6"/>
  <c r="F43" i="6"/>
  <c r="J45" i="5"/>
  <c r="I43" i="6" s="1"/>
  <c r="D8" i="6"/>
  <c r="J19" i="5"/>
  <c r="I17" i="6" s="1"/>
  <c r="F17" i="6"/>
  <c r="J35" i="5"/>
  <c r="I33" i="6" s="1"/>
  <c r="F33" i="6"/>
  <c r="L18" i="6"/>
  <c r="J27" i="5"/>
  <c r="I25" i="6" s="1"/>
  <c r="F25" i="6"/>
  <c r="D17" i="6"/>
  <c r="B27" i="6"/>
  <c r="E29" i="5"/>
  <c r="E27" i="6" s="1"/>
  <c r="H44" i="6"/>
  <c r="C41" i="6"/>
  <c r="H10" i="6"/>
  <c r="K14" i="6"/>
  <c r="G19" i="6"/>
  <c r="H22" i="6"/>
  <c r="C23" i="6"/>
  <c r="D26" i="6"/>
  <c r="J20" i="6"/>
  <c r="O22" i="5"/>
  <c r="M20" i="6" s="1"/>
  <c r="G37" i="6"/>
  <c r="E34" i="5"/>
  <c r="E32" i="6" s="1"/>
  <c r="B32" i="6"/>
  <c r="H34" i="6"/>
  <c r="L13" i="6"/>
  <c r="G43" i="6"/>
  <c r="F27" i="6"/>
  <c r="J29" i="5"/>
  <c r="I27" i="6" s="1"/>
  <c r="C28" i="6"/>
  <c r="G17" i="6"/>
  <c r="G40" i="6"/>
  <c r="D25" i="6"/>
  <c r="D14" i="6"/>
  <c r="G23" i="6"/>
  <c r="L16" i="6"/>
  <c r="E43" i="5"/>
  <c r="E41" i="6" s="1"/>
  <c r="B41" i="6"/>
  <c r="K24" i="6"/>
  <c r="C25" i="6"/>
  <c r="C40" i="6"/>
  <c r="C43" i="6"/>
  <c r="C29" i="6"/>
  <c r="L33" i="6"/>
  <c r="B19" i="6"/>
  <c r="E21" i="5"/>
  <c r="E19" i="6" s="1"/>
  <c r="C42" i="6"/>
  <c r="K8" i="6"/>
  <c r="O19" i="5"/>
  <c r="M17" i="6" s="1"/>
  <c r="J17" i="6"/>
  <c r="K33" i="6"/>
  <c r="B17" i="6"/>
  <c r="E19" i="5"/>
  <c r="E17" i="6" s="1"/>
  <c r="B38" i="6"/>
  <c r="E40" i="5"/>
  <c r="E38" i="6" s="1"/>
  <c r="G22" i="6"/>
  <c r="E30" i="5"/>
  <c r="B28" i="6"/>
  <c r="H8" i="6"/>
  <c r="D19" i="6"/>
  <c r="E26" i="5"/>
  <c r="E24" i="6" s="1"/>
  <c r="B24" i="6"/>
  <c r="K42" i="6"/>
  <c r="G21" i="6"/>
  <c r="H9" i="6"/>
  <c r="C6" i="6"/>
  <c r="C13" i="6"/>
  <c r="E36" i="5"/>
  <c r="E34" i="6" s="1"/>
  <c r="B34" i="6"/>
  <c r="C17" i="6"/>
  <c r="L14" i="6"/>
  <c r="L42" i="6"/>
  <c r="L38" i="6"/>
  <c r="K20" i="6"/>
  <c r="D15" i="6"/>
  <c r="L37" i="6"/>
  <c r="C11" i="6"/>
  <c r="C39" i="6"/>
  <c r="K10" i="6"/>
  <c r="C44" i="6"/>
  <c r="K22" i="6"/>
  <c r="H15" i="6"/>
  <c r="O8" i="5"/>
  <c r="M6" i="6" s="1"/>
  <c r="J6" i="6"/>
  <c r="L40" i="6"/>
  <c r="K32" i="6"/>
  <c r="H24" i="6"/>
  <c r="K31" i="6"/>
  <c r="F44" i="6"/>
  <c r="J46" i="5"/>
  <c r="I44" i="6" s="1"/>
  <c r="K7" i="6"/>
  <c r="J10" i="6"/>
  <c r="O12" i="5"/>
  <c r="M10" i="6" s="1"/>
  <c r="C8" i="6"/>
  <c r="K36" i="6"/>
  <c r="F30" i="6"/>
  <c r="J32" i="5"/>
  <c r="I30" i="6" s="1"/>
  <c r="B33" i="6"/>
  <c r="E35" i="5"/>
  <c r="E33" i="6" s="1"/>
  <c r="H16" i="6"/>
  <c r="K43" i="6"/>
  <c r="G28" i="6"/>
  <c r="F22" i="6"/>
  <c r="J24" i="5"/>
  <c r="I22" i="6" s="1"/>
  <c r="B25" i="6"/>
  <c r="E27" i="5"/>
  <c r="E25" i="6" s="1"/>
  <c r="K17" i="6"/>
  <c r="K28" i="6"/>
  <c r="K11" i="6"/>
  <c r="H25" i="6"/>
  <c r="L30" i="6"/>
  <c r="J42" i="5"/>
  <c r="I40" i="6" s="1"/>
  <c r="F40" i="6"/>
  <c r="K15" i="6"/>
  <c r="D22" i="6"/>
  <c r="G20" i="6"/>
  <c r="K13" i="6"/>
  <c r="L8" i="6"/>
  <c r="D13" i="6"/>
  <c r="L27" i="6"/>
  <c r="E37" i="5"/>
  <c r="E35" i="6" s="1"/>
  <c r="B35" i="6"/>
  <c r="H35" i="6"/>
  <c r="J12" i="5"/>
  <c r="I10" i="6" s="1"/>
  <c r="F10" i="6"/>
  <c r="F35" i="6"/>
  <c r="J37" i="5"/>
  <c r="I35" i="6" s="1"/>
  <c r="C35" i="6"/>
  <c r="L31" i="6"/>
  <c r="J23" i="6"/>
  <c r="O25" i="5"/>
  <c r="M23" i="6" s="1"/>
  <c r="O30" i="5"/>
  <c r="J28" i="6"/>
  <c r="J20" i="5"/>
  <c r="I18" i="6" s="1"/>
  <c r="F18" i="6"/>
  <c r="D20" i="6"/>
  <c r="K30" i="6"/>
  <c r="O24" i="5"/>
  <c r="M22" i="6" s="1"/>
  <c r="J22" i="6"/>
  <c r="G31" i="6"/>
  <c r="H31" i="6"/>
  <c r="F9" i="6"/>
  <c r="J11" i="5"/>
  <c r="I9" i="6" s="1"/>
  <c r="C21" i="6"/>
  <c r="O38" i="5"/>
  <c r="M36" i="6" s="1"/>
  <c r="J36" i="6"/>
  <c r="H18" i="6"/>
  <c r="O32" i="5"/>
  <c r="M30" i="6" s="1"/>
  <c r="J30" i="6"/>
  <c r="K19" i="6"/>
  <c r="O35" i="5"/>
  <c r="M33" i="6" s="1"/>
  <c r="J33" i="6"/>
  <c r="J16" i="5"/>
  <c r="I14" i="6" s="1"/>
  <c r="F14" i="6"/>
  <c r="J38" i="6"/>
  <c r="O40" i="5"/>
  <c r="M38" i="6" s="1"/>
  <c r="L36" i="6"/>
  <c r="H23" i="6"/>
  <c r="L41" i="6"/>
  <c r="G13" i="6"/>
  <c r="L34" i="6"/>
  <c r="G34" i="6"/>
  <c r="C36" i="6"/>
  <c r="E12" i="5"/>
  <c r="E10" i="6" s="1"/>
  <c r="B10" i="6"/>
  <c r="F13" i="6"/>
  <c r="J15" i="5"/>
  <c r="I13" i="6" s="1"/>
  <c r="E39" i="5"/>
  <c r="E37" i="6" s="1"/>
  <c r="B37" i="6"/>
  <c r="K44" i="6"/>
  <c r="F11" i="6"/>
  <c r="J13" i="5"/>
  <c r="I11" i="6" s="1"/>
  <c r="F15" i="6"/>
  <c r="J17" i="5"/>
  <c r="I15" i="6" s="1"/>
  <c r="C15" i="6"/>
  <c r="E45" i="5"/>
  <c r="E43" i="6" s="1"/>
  <c r="B43" i="6"/>
  <c r="D9" i="6"/>
  <c r="L20" i="6"/>
  <c r="L29" i="6"/>
  <c r="H38" i="6"/>
  <c r="D24" i="6"/>
  <c r="E56" i="5" l="1"/>
  <c r="J56" i="5"/>
  <c r="O56" i="5"/>
  <c r="I28" i="6"/>
  <c r="E28" i="6"/>
  <c r="M28" i="6"/>
</calcChain>
</file>

<file path=xl/sharedStrings.xml><?xml version="1.0" encoding="utf-8"?>
<sst xmlns="http://schemas.openxmlformats.org/spreadsheetml/2006/main" count="8183" uniqueCount="788">
  <si>
    <r>
      <t>Appendix 1. Fire and Rescue Service summary information for England at 31 March 2010</t>
    </r>
    <r>
      <rPr>
        <b/>
        <vertAlign val="superscript"/>
        <sz val="14"/>
        <color indexed="43"/>
        <rFont val="Arial"/>
        <family val="2"/>
      </rPr>
      <t>1,2</t>
    </r>
  </si>
  <si>
    <t>2009 mid-year population estimates</t>
  </si>
  <si>
    <t xml:space="preserve">Uniformed personnel </t>
  </si>
  <si>
    <t>Number of fire stations</t>
  </si>
  <si>
    <t>Operational appliances</t>
  </si>
  <si>
    <t>Non operational appliances</t>
  </si>
  <si>
    <t>n (000s)</t>
  </si>
  <si>
    <t>% of total population</t>
  </si>
  <si>
    <t>Wholetime</t>
  </si>
  <si>
    <t>Retained duty system</t>
  </si>
  <si>
    <t>Fire control</t>
  </si>
  <si>
    <r>
      <t>Wholetime</t>
    </r>
    <r>
      <rPr>
        <vertAlign val="superscript"/>
        <sz val="11"/>
        <rFont val="Arial"/>
        <family val="2"/>
      </rPr>
      <t>3</t>
    </r>
  </si>
  <si>
    <t>Pumps</t>
  </si>
  <si>
    <t>Aerials</t>
  </si>
  <si>
    <r>
      <t>Other Operational</t>
    </r>
    <r>
      <rPr>
        <vertAlign val="superscript"/>
        <sz val="11"/>
        <rFont val="Arial"/>
        <family val="2"/>
      </rPr>
      <t>4</t>
    </r>
  </si>
  <si>
    <r>
      <t>Fleet Vehicles</t>
    </r>
    <r>
      <rPr>
        <vertAlign val="superscript"/>
        <sz val="11"/>
        <rFont val="Arial"/>
        <family val="2"/>
      </rPr>
      <t>5</t>
    </r>
  </si>
  <si>
    <t xml:space="preserve">Reserve </t>
  </si>
  <si>
    <t>Training</t>
  </si>
  <si>
    <t>England</t>
  </si>
  <si>
    <t>..</t>
  </si>
  <si>
    <t>Non-Metropolitan</t>
  </si>
  <si>
    <t>Avon</t>
  </si>
  <si>
    <t>Bedfordshire</t>
  </si>
  <si>
    <t>Berkshire</t>
  </si>
  <si>
    <t>Buckinghamshire</t>
  </si>
  <si>
    <t>Cambridgeshire</t>
  </si>
  <si>
    <t>Cheshire</t>
  </si>
  <si>
    <t>Cleveland</t>
  </si>
  <si>
    <t>Cornwall</t>
  </si>
  <si>
    <t>Cumbria</t>
  </si>
  <si>
    <t>Derbyshire</t>
  </si>
  <si>
    <t>Devon &amp; Somerset</t>
  </si>
  <si>
    <t>Dorset &amp; Wiltshire</t>
  </si>
  <si>
    <t>Durham</t>
  </si>
  <si>
    <t>East Sussex</t>
  </si>
  <si>
    <t>Essex</t>
  </si>
  <si>
    <t>Gloucestershire</t>
  </si>
  <si>
    <t>Hampshire</t>
  </si>
  <si>
    <t>Hereford &amp; Worcester</t>
  </si>
  <si>
    <t>Hertfordshire</t>
  </si>
  <si>
    <t>Humberside</t>
  </si>
  <si>
    <t>Isle of Wight</t>
  </si>
  <si>
    <t>Kent</t>
  </si>
  <si>
    <t>Lancashire</t>
  </si>
  <si>
    <t>Leicestershire</t>
  </si>
  <si>
    <t>Lincolnshire</t>
  </si>
  <si>
    <t>Norfolk</t>
  </si>
  <si>
    <t>North Yorkshire</t>
  </si>
  <si>
    <t>Northamptonshire</t>
  </si>
  <si>
    <t>Northumberland</t>
  </si>
  <si>
    <t>Nottinghamshire</t>
  </si>
  <si>
    <t>Oxfordshire</t>
  </si>
  <si>
    <t>Shropshire</t>
  </si>
  <si>
    <t>Staffordshire</t>
  </si>
  <si>
    <t>Suffolk</t>
  </si>
  <si>
    <t>Surrey</t>
  </si>
  <si>
    <t>Warwickshire</t>
  </si>
  <si>
    <t>West Sussex</t>
  </si>
  <si>
    <r>
      <t>Isles of Scilly</t>
    </r>
    <r>
      <rPr>
        <vertAlign val="superscript"/>
        <sz val="10"/>
        <rFont val="Arial"/>
        <family val="2"/>
      </rPr>
      <t>6</t>
    </r>
  </si>
  <si>
    <t>Metropolitan</t>
  </si>
  <si>
    <t>Greater Manchester</t>
  </si>
  <si>
    <t>Merseyside</t>
  </si>
  <si>
    <t>South Yorkshire</t>
  </si>
  <si>
    <t>Tyne &amp; Wear</t>
  </si>
  <si>
    <t>West Midlands</t>
  </si>
  <si>
    <t>West Yorkshire</t>
  </si>
  <si>
    <t>Greater London</t>
  </si>
  <si>
    <t>1. Population figures are from the Office for National Statistics (ONS) Mid-Year Estimates</t>
  </si>
  <si>
    <t>2. Figures for number of fire stations and appliances are from the Chartered Institute of Public Finance and Accountancy (CIPFA)</t>
  </si>
  <si>
    <t>3. Including Day-crew</t>
  </si>
  <si>
    <t>4.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</t>
  </si>
  <si>
    <t>5. Including leased vehicles</t>
  </si>
  <si>
    <t>6. The control calls for the Isles of Scilly are handled by Cornwall</t>
  </si>
  <si>
    <t>N/a Not available</t>
  </si>
  <si>
    <t>Source: CLG Annual Returns, CIPFA, ONS</t>
  </si>
  <si>
    <t>Dorset</t>
  </si>
  <si>
    <t>Wiltshire</t>
  </si>
  <si>
    <r>
      <t>Appendix 1. Fire and Rescue Service summary information for England at 31 March 2011</t>
    </r>
    <r>
      <rPr>
        <b/>
        <vertAlign val="superscript"/>
        <sz val="14"/>
        <color indexed="43"/>
        <rFont val="Arial"/>
        <family val="2"/>
      </rPr>
      <t>1,2</t>
    </r>
  </si>
  <si>
    <t>Staff headcount</t>
  </si>
  <si>
    <r>
      <t>Retained duty system</t>
    </r>
    <r>
      <rPr>
        <vertAlign val="superscript"/>
        <sz val="11"/>
        <rFont val="Arial"/>
        <family val="2"/>
      </rPr>
      <t>3</t>
    </r>
  </si>
  <si>
    <t>Support staff</t>
  </si>
  <si>
    <r>
      <t>Wholetime</t>
    </r>
    <r>
      <rPr>
        <vertAlign val="superscript"/>
        <sz val="11"/>
        <rFont val="Arial"/>
        <family val="2"/>
      </rPr>
      <t>4</t>
    </r>
  </si>
  <si>
    <r>
      <t>Other Operational</t>
    </r>
    <r>
      <rPr>
        <vertAlign val="superscript"/>
        <sz val="11"/>
        <rFont val="Arial"/>
        <family val="2"/>
      </rPr>
      <t>5</t>
    </r>
  </si>
  <si>
    <r>
      <t>Fleet Vehicles</t>
    </r>
    <r>
      <rPr>
        <vertAlign val="superscript"/>
        <sz val="11"/>
        <rFont val="Arial"/>
        <family val="2"/>
      </rPr>
      <t>6</t>
    </r>
  </si>
  <si>
    <r>
      <t>Cumbria</t>
    </r>
    <r>
      <rPr>
        <vertAlign val="superscript"/>
        <sz val="10"/>
        <rFont val="Arial"/>
        <family val="2"/>
      </rPr>
      <t>7</t>
    </r>
  </si>
  <si>
    <r>
      <t>Durham</t>
    </r>
    <r>
      <rPr>
        <vertAlign val="superscript"/>
        <sz val="10"/>
        <rFont val="Arial"/>
        <family val="2"/>
      </rPr>
      <t>8</t>
    </r>
  </si>
  <si>
    <r>
      <t>Essex</t>
    </r>
    <r>
      <rPr>
        <vertAlign val="superscript"/>
        <sz val="10"/>
        <rFont val="Arial"/>
        <family val="2"/>
      </rPr>
      <t>9</t>
    </r>
  </si>
  <si>
    <r>
      <t>Lancashire</t>
    </r>
    <r>
      <rPr>
        <vertAlign val="superscript"/>
        <sz val="10"/>
        <rFont val="Arial"/>
        <family val="2"/>
      </rPr>
      <t>9</t>
    </r>
  </si>
  <si>
    <r>
      <t>Isles of Scilly</t>
    </r>
    <r>
      <rPr>
        <vertAlign val="superscript"/>
        <sz val="10"/>
        <rFont val="Arial"/>
        <family val="2"/>
      </rPr>
      <t>7,10</t>
    </r>
  </si>
  <si>
    <t>3. London and West Midlands do not recruit retained duty system (RDS) firefighters</t>
  </si>
  <si>
    <t>4. Including Day-crew</t>
  </si>
  <si>
    <t>5.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</t>
  </si>
  <si>
    <t>6. Including leased vehicles</t>
  </si>
  <si>
    <t>7. Data for appliances and numbers of stations refer to 2009-10, as the information was not available at the time of the publication</t>
  </si>
  <si>
    <t>8. Wholetime stations include a mixed station (retained and wholetime)</t>
  </si>
  <si>
    <t>9. Does not include Urban Search and Rescue (USAR) stations</t>
  </si>
  <si>
    <t>10. The control calls for the Isles of Scilly are handled by Cornwall</t>
  </si>
  <si>
    <t>Source: DCLG Annual Returns, CIPFA, ONS</t>
  </si>
  <si>
    <r>
      <t>Appendix 1. Fire and rescue authority summary information for England at 31 March 2012</t>
    </r>
    <r>
      <rPr>
        <b/>
        <vertAlign val="superscript"/>
        <sz val="14"/>
        <color indexed="43"/>
        <rFont val="Arial"/>
        <family val="2"/>
      </rPr>
      <t>1,2</t>
    </r>
  </si>
  <si>
    <t>KA</t>
  </si>
  <si>
    <t>GB</t>
  </si>
  <si>
    <t>JY</t>
  </si>
  <si>
    <t>JC</t>
  </si>
  <si>
    <t>GC</t>
  </si>
  <si>
    <r>
      <t>Cambridgeshire</t>
    </r>
    <r>
      <rPr>
        <vertAlign val="superscript"/>
        <sz val="10"/>
        <rFont val="Arial"/>
        <family val="2"/>
      </rPr>
      <t>7</t>
    </r>
  </si>
  <si>
    <t>BE</t>
  </si>
  <si>
    <t>AC</t>
  </si>
  <si>
    <t>KC</t>
  </si>
  <si>
    <t>BC</t>
  </si>
  <si>
    <t>ED</t>
  </si>
  <si>
    <t>KV</t>
  </si>
  <si>
    <t>KT</t>
  </si>
  <si>
    <t>AD</t>
  </si>
  <si>
    <t>JE</t>
  </si>
  <si>
    <t>GE</t>
  </si>
  <si>
    <t>KG</t>
  </si>
  <si>
    <t>JH</t>
  </si>
  <si>
    <t>FE</t>
  </si>
  <si>
    <r>
      <t>Hereford &amp; Worcester</t>
    </r>
    <r>
      <rPr>
        <vertAlign val="superscript"/>
        <sz val="10"/>
        <rFont val="Arial"/>
        <family val="2"/>
      </rPr>
      <t>8</t>
    </r>
  </si>
  <si>
    <t>GH</t>
  </si>
  <si>
    <t>DH</t>
  </si>
  <si>
    <t>JT</t>
  </si>
  <si>
    <t>JK</t>
  </si>
  <si>
    <t>BL</t>
  </si>
  <si>
    <t>ES</t>
  </si>
  <si>
    <t>EC</t>
  </si>
  <si>
    <t>GN</t>
  </si>
  <si>
    <t>DN</t>
  </si>
  <si>
    <t>EM</t>
  </si>
  <si>
    <t>AN</t>
  </si>
  <si>
    <t>ET</t>
  </si>
  <si>
    <t>JX</t>
  </si>
  <si>
    <t>FH</t>
  </si>
  <si>
    <t>FT</t>
  </si>
  <si>
    <t>GS</t>
  </si>
  <si>
    <r>
      <t>Suffolk</t>
    </r>
    <r>
      <rPr>
        <vertAlign val="superscript"/>
        <sz val="10"/>
        <rFont val="Arial"/>
        <family val="2"/>
      </rPr>
      <t>7</t>
    </r>
  </si>
  <si>
    <t>JS</t>
  </si>
  <si>
    <t>FS</t>
  </si>
  <si>
    <t>JW</t>
  </si>
  <si>
    <t>KL</t>
  </si>
  <si>
    <r>
      <t>Isles of Scilly</t>
    </r>
    <r>
      <rPr>
        <vertAlign val="superscript"/>
        <sz val="10"/>
        <rFont val="Arial"/>
        <family val="2"/>
      </rPr>
      <t>9</t>
    </r>
  </si>
  <si>
    <t>BG</t>
  </si>
  <si>
    <t>BM</t>
  </si>
  <si>
    <t>DS</t>
  </si>
  <si>
    <t>AT</t>
  </si>
  <si>
    <t>FM</t>
  </si>
  <si>
    <t>DW</t>
  </si>
  <si>
    <t>H</t>
  </si>
  <si>
    <t>4. Including Day-crew and stations defined as 'Wholetime/Retained'</t>
  </si>
  <si>
    <t>5.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(CIU). No longer includes 'Other Special Appliances' as this data is no longer collected by CIPFA.</t>
  </si>
  <si>
    <t>7. Cambridgeshire and Suffolk control rooms merged in 2011-12 and the merged control room is based in Cambridgeshire.</t>
  </si>
  <si>
    <t>8. CIPFA station on appliances is not available so estimates based on 2010-11 data are shown</t>
  </si>
  <si>
    <t>9. The control calls for the Isles of Scilly are handled by Cornwall</t>
  </si>
  <si>
    <r>
      <t>Appendix 1. Fire and Rescue Service summary information for England at 31 March 2013</t>
    </r>
    <r>
      <rPr>
        <b/>
        <vertAlign val="superscript"/>
        <sz val="14"/>
        <color indexed="43"/>
        <rFont val="Arial"/>
        <family val="2"/>
      </rPr>
      <t>1,2</t>
    </r>
  </si>
  <si>
    <r>
      <t>Isles of Scilly</t>
    </r>
    <r>
      <rPr>
        <vertAlign val="superscript"/>
        <sz val="10"/>
        <rFont val="Arial"/>
        <family val="2"/>
      </rPr>
      <t>10</t>
    </r>
  </si>
  <si>
    <t>5.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(CIU). No longer includes 'Other Special Appliances' as this data is no longer collected.</t>
  </si>
  <si>
    <t>7. Cambridgeshire and Suffolk control rooms merged in 2011 and the merged control room is based in Cambridgeshire.</t>
  </si>
  <si>
    <r>
      <t>Appendix 1. Fire and Rescue Service summary information for England at 31 March 2014</t>
    </r>
    <r>
      <rPr>
        <b/>
        <vertAlign val="superscript"/>
        <sz val="14"/>
        <color indexed="43"/>
        <rFont val="Arial"/>
        <family val="2"/>
      </rPr>
      <t>1,2</t>
    </r>
  </si>
  <si>
    <r>
      <t>Retained duty system</t>
    </r>
    <r>
      <rPr>
        <vertAlign val="superscript"/>
        <sz val="11"/>
        <rFont val="Arial"/>
        <family val="2"/>
      </rPr>
      <t>1</t>
    </r>
  </si>
  <si>
    <r>
      <t>Hampshire</t>
    </r>
    <r>
      <rPr>
        <vertAlign val="superscript"/>
        <sz val="10"/>
        <rFont val="Arial"/>
        <family val="2"/>
      </rPr>
      <t>6</t>
    </r>
  </si>
  <si>
    <t>Isles of Scilly</t>
  </si>
  <si>
    <t>1. London do not recruit retained duty system (RDS) firefighters</t>
  </si>
  <si>
    <t>2. Additional information from CIPFA on number of firestations and appliances was unavailable at the time of publication. This appendix will be updated with these figures when it becomes available</t>
  </si>
  <si>
    <t>3. Including Day-crew and nucleus</t>
  </si>
  <si>
    <t>4.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(CIU). No longer includes 'Other Special Appliances' as this data is no longer collected.</t>
  </si>
  <si>
    <t>6. Hampshire FRA did not return data to CIPFA for 2013-14. Figures provided here for number of stations and appliances and from their 2012-13 return</t>
  </si>
  <si>
    <r>
      <t>Appendix 1. Fire and Rescue Service summary information for England at 31 March 2015</t>
    </r>
    <r>
      <rPr>
        <b/>
        <vertAlign val="superscript"/>
        <sz val="14"/>
        <color indexed="43"/>
        <rFont val="Arial"/>
        <family val="2"/>
      </rPr>
      <t>1</t>
    </r>
  </si>
  <si>
    <t>Mixed wholetime and retained duty system</t>
  </si>
  <si>
    <t>Aerials (inc. pump/aerial combined)</t>
  </si>
  <si>
    <r>
      <t>Other Operational</t>
    </r>
    <r>
      <rPr>
        <vertAlign val="superscript"/>
        <sz val="11"/>
        <rFont val="Arial"/>
        <family val="2"/>
      </rPr>
      <t>3</t>
    </r>
  </si>
  <si>
    <r>
      <t>Fleet Vehicles</t>
    </r>
    <r>
      <rPr>
        <vertAlign val="superscript"/>
        <sz val="11"/>
        <rFont val="Arial"/>
        <family val="2"/>
      </rPr>
      <t>4</t>
    </r>
  </si>
  <si>
    <r>
      <t>Hampshire</t>
    </r>
    <r>
      <rPr>
        <vertAlign val="superscript"/>
        <sz val="10"/>
        <rFont val="Arial"/>
        <family val="2"/>
      </rPr>
      <t>2</t>
    </r>
  </si>
  <si>
    <r>
      <rPr>
        <sz val="10"/>
        <rFont val="Arial"/>
        <family val="2"/>
      </rPr>
      <t>Hereford &amp; Worcester</t>
    </r>
    <r>
      <rPr>
        <vertAlign val="superscript"/>
        <sz val="10"/>
        <rFont val="Arial"/>
        <family val="2"/>
      </rPr>
      <t>2</t>
    </r>
  </si>
  <si>
    <r>
      <rPr>
        <sz val="10"/>
        <rFont val="Arial"/>
        <family val="2"/>
      </rPr>
      <t>Nottinghamshire</t>
    </r>
    <r>
      <rPr>
        <vertAlign val="superscript"/>
        <sz val="10"/>
        <rFont val="Arial"/>
        <family val="2"/>
      </rPr>
      <t>2</t>
    </r>
  </si>
  <si>
    <t>amended as per email 2/6/2019</t>
  </si>
  <si>
    <r>
      <rPr>
        <sz val="10"/>
        <rFont val="Arial"/>
        <family val="2"/>
      </rPr>
      <t>Isles of Scilly</t>
    </r>
    <r>
      <rPr>
        <vertAlign val="superscript"/>
        <sz val="10"/>
        <rFont val="Arial"/>
        <family val="2"/>
      </rPr>
      <t>2</t>
    </r>
  </si>
  <si>
    <t>1. Figures for number of fire stations and appliances are from the Chartered Institute of Public Finance and Accountancy (CIPFA)</t>
  </si>
  <si>
    <t>2. Four fire and rescue services did not provide full data to CIPFA, in which cases we have used previous years' figures.</t>
  </si>
  <si>
    <t>3. Other operational appliances include Fire-boats, Urban Search and Rescue (USAR), High Volume Pumps (HVPs), Incident Response Units (IRUs), Incident Command Units (ICUs)/Control Units (CUs), Detection, Identification &amp; Monitoring (DIMs), Decontamination Unit (DeConU) and Chemical Incident Unit (CIU)</t>
  </si>
  <si>
    <t>4. Including leased vehicles</t>
  </si>
  <si>
    <t>imputed</t>
  </si>
  <si>
    <t>.. not available</t>
  </si>
  <si>
    <t>Source: DCLG Annual Returns, CIPFA</t>
  </si>
  <si>
    <t>Source: CIPFA Fire &amp; Rescue Service Statistics 2016</t>
  </si>
  <si>
    <t>Please note that these figures are still provisional and are subject to amendments.</t>
  </si>
  <si>
    <t>Fire and Rescue Actuals Statistics 2015-16</t>
  </si>
  <si>
    <t>Fire and Rescue Estimates Statistics 2016-17</t>
  </si>
  <si>
    <t>Fire and Rescue Actuals Staistics 2015-16</t>
  </si>
  <si>
    <t>FLAS</t>
  </si>
  <si>
    <t>Authority</t>
  </si>
  <si>
    <t>Qrecd Actuals</t>
  </si>
  <si>
    <t>Qrecd Estimates</t>
  </si>
  <si>
    <t>FIRE0005</t>
  </si>
  <si>
    <t>FIRE0205</t>
  </si>
  <si>
    <t>FIRE0206</t>
  </si>
  <si>
    <t>FIRE0007</t>
  </si>
  <si>
    <t>FIRE0271</t>
  </si>
  <si>
    <t>FIRE0012</t>
  </si>
  <si>
    <t>FIRE0207</t>
  </si>
  <si>
    <t>FIRE0208</t>
  </si>
  <si>
    <t>FIRE0014</t>
  </si>
  <si>
    <t>FIRE0015</t>
  </si>
  <si>
    <t>FIRE0016</t>
  </si>
  <si>
    <t>FIRE0209</t>
  </si>
  <si>
    <t>FIRE0017</t>
  </si>
  <si>
    <t>FIRE0018</t>
  </si>
  <si>
    <t>FIRE0019</t>
  </si>
  <si>
    <t>FIRE0020</t>
  </si>
  <si>
    <t>FIRE0021</t>
  </si>
  <si>
    <t>FIRE0022</t>
  </si>
  <si>
    <t>FIRE0023</t>
  </si>
  <si>
    <t>FIRE0024</t>
  </si>
  <si>
    <t>FIRE0025</t>
  </si>
  <si>
    <t>FIRE0026</t>
  </si>
  <si>
    <t>FIRE0027</t>
  </si>
  <si>
    <t>FIRE0028</t>
  </si>
  <si>
    <t>FIRE0029</t>
  </si>
  <si>
    <t>FIRE0030</t>
  </si>
  <si>
    <t>FIRE0031</t>
  </si>
  <si>
    <t>FIRE0032</t>
  </si>
  <si>
    <t>FIRE0210</t>
  </si>
  <si>
    <t>FIRE0033</t>
  </si>
  <si>
    <t>FIRE0034</t>
  </si>
  <si>
    <t>FIRE0035</t>
  </si>
  <si>
    <t>FIRE0036</t>
  </si>
  <si>
    <t>FIRE0037</t>
  </si>
  <si>
    <t>FIRE0038</t>
  </si>
  <si>
    <t>FIRE0039</t>
  </si>
  <si>
    <t>FIRE0040</t>
  </si>
  <si>
    <t>FIRE0041</t>
  </si>
  <si>
    <t>FIRE0042</t>
  </si>
  <si>
    <t>FIRE0043</t>
  </si>
  <si>
    <t>FIRE0044</t>
  </si>
  <si>
    <t>FIRE0045</t>
  </si>
  <si>
    <t>FIRE0046</t>
  </si>
  <si>
    <t>FIRE0047</t>
  </si>
  <si>
    <t>FIRE0048</t>
  </si>
  <si>
    <t>FIRE0049</t>
  </si>
  <si>
    <t>FIRE0050</t>
  </si>
  <si>
    <t>Coun</t>
  </si>
  <si>
    <t>E0801</t>
  </si>
  <si>
    <t/>
  </si>
  <si>
    <t>E0920</t>
  </si>
  <si>
    <t>E1620</t>
  </si>
  <si>
    <t>E1920</t>
  </si>
  <si>
    <t>E2101</t>
  </si>
  <si>
    <t>E2520</t>
  </si>
  <si>
    <t>E2620</t>
  </si>
  <si>
    <t>E2820</t>
  </si>
  <si>
    <t>E2901</t>
  </si>
  <si>
    <t>E3120</t>
  </si>
  <si>
    <t>E3520</t>
  </si>
  <si>
    <t>E3620</t>
  </si>
  <si>
    <t>E3720</t>
  </si>
  <si>
    <t>E3820</t>
  </si>
  <si>
    <t>E4001</t>
  </si>
  <si>
    <t>Comb</t>
  </si>
  <si>
    <t>E6101</t>
  </si>
  <si>
    <t>E6102</t>
  </si>
  <si>
    <t>E6103</t>
  </si>
  <si>
    <t>E6104</t>
  </si>
  <si>
    <t>E6105</t>
  </si>
  <si>
    <t>E6106</t>
  </si>
  <si>
    <t>E6107</t>
  </si>
  <si>
    <t>E6110</t>
  </si>
  <si>
    <t>E6161</t>
  </si>
  <si>
    <t>Devon and Somerset</t>
  </si>
  <si>
    <t>E6112</t>
  </si>
  <si>
    <t>E6113</t>
  </si>
  <si>
    <t>E6114</t>
  </si>
  <si>
    <t>E6115</t>
  </si>
  <si>
    <t>E6117</t>
  </si>
  <si>
    <t>E6118</t>
  </si>
  <si>
    <t>Hereford and Worcester</t>
  </si>
  <si>
    <t>E6120</t>
  </si>
  <si>
    <t>E6122</t>
  </si>
  <si>
    <t>E6123</t>
  </si>
  <si>
    <t>E6124</t>
  </si>
  <si>
    <t>E6127</t>
  </si>
  <si>
    <t>E6130</t>
  </si>
  <si>
    <t>E6132</t>
  </si>
  <si>
    <t>E6134</t>
  </si>
  <si>
    <t>E6139</t>
  </si>
  <si>
    <t>MF</t>
  </si>
  <si>
    <t>E6142</t>
  </si>
  <si>
    <t>E6143</t>
  </si>
  <si>
    <t>E6144</t>
  </si>
  <si>
    <t>E6145</t>
  </si>
  <si>
    <t>Tyne and Wear</t>
  </si>
  <si>
    <t>E6146</t>
  </si>
  <si>
    <t>E6147</t>
  </si>
  <si>
    <t>E6160</t>
  </si>
  <si>
    <t>London (LFEPA)</t>
  </si>
  <si>
    <t>WF</t>
  </si>
  <si>
    <t>W6171</t>
  </si>
  <si>
    <t>Mid and West Wales</t>
  </si>
  <si>
    <t>W6172</t>
  </si>
  <si>
    <t>North Wales</t>
  </si>
  <si>
    <t>W6173</t>
  </si>
  <si>
    <t>South Wales</t>
  </si>
  <si>
    <t>SF</t>
  </si>
  <si>
    <t>S6189</t>
  </si>
  <si>
    <t>Scotland (SFRS)</t>
  </si>
  <si>
    <t>NIF</t>
  </si>
  <si>
    <t>N6190</t>
  </si>
  <si>
    <t>Northern Ireland</t>
  </si>
  <si>
    <r>
      <t>Appendix 1. Fire and Rescue Service summary information for England at 31 March 2016</t>
    </r>
    <r>
      <rPr>
        <b/>
        <vertAlign val="superscript"/>
        <sz val="14"/>
        <color indexed="43"/>
        <rFont val="Arial"/>
        <family val="2"/>
      </rPr>
      <t>1</t>
    </r>
  </si>
  <si>
    <t>Dorset and Wiltshire</t>
  </si>
  <si>
    <t>2. Seven fire and rescue services did not provide full data to CIPFA, in which cases we have used previous years' figures, marked with red cells.</t>
  </si>
  <si>
    <t>3. Other operational appliances include Fire-boats, Urban Search and Rescue (USAR), High Volume Pumps (HVPs), Incident Response Units (IRUs), Incident Command Units (ICUs)/Control Units (CUs), Detection, Identification &amp; Monitoring (DIMs), Decontamination Unit (DeConU), Chemical Incident Unit (CIU), Vehicles Primarily for Rescue Work and Small Firefighting Vehicles.</t>
  </si>
  <si>
    <t>FIRE0239</t>
  </si>
  <si>
    <t>FIRE0251</t>
  </si>
  <si>
    <t>FIRE0253</t>
  </si>
  <si>
    <t>FIRE0252</t>
  </si>
  <si>
    <t>FIRE0254</t>
  </si>
  <si>
    <t>CIPFA FIRE AND RESCUE SERVICE STATISTICS | 2016-17 ACTUALS</t>
  </si>
  <si>
    <t>Fire Stations by Crewing at 31st March 2017</t>
  </si>
  <si>
    <t>Appliances at 31 March 2017</t>
  </si>
  <si>
    <t xml:space="preserve"> </t>
  </si>
  <si>
    <t>Operational Appliances</t>
  </si>
  <si>
    <t>Non-Operational Fleet</t>
  </si>
  <si>
    <t>Of which</t>
  </si>
  <si>
    <t>Pumping</t>
  </si>
  <si>
    <t>of which:</t>
  </si>
  <si>
    <t>Other</t>
  </si>
  <si>
    <t>Officer Response</t>
  </si>
  <si>
    <t>Other Fleet Vehicles</t>
  </si>
  <si>
    <t>Total Reserve Appliances</t>
  </si>
  <si>
    <t>Total Training Appliances</t>
  </si>
  <si>
    <t>Total</t>
  </si>
  <si>
    <t>Shared</t>
  </si>
  <si>
    <t>Appliances</t>
  </si>
  <si>
    <t>Aerial Appliances</t>
  </si>
  <si>
    <t>Vehicles (Direct)</t>
  </si>
  <si>
    <t>Number</t>
  </si>
  <si>
    <t>with</t>
  </si>
  <si>
    <t>Retained</t>
  </si>
  <si>
    <t>Mixed</t>
  </si>
  <si>
    <t>of</t>
  </si>
  <si>
    <t>Duty</t>
  </si>
  <si>
    <t>Wholetime/</t>
  </si>
  <si>
    <t>Fire</t>
  </si>
  <si>
    <t>Emergency</t>
  </si>
  <si>
    <t>Average</t>
  </si>
  <si>
    <t>Operational</t>
  </si>
  <si>
    <t>System</t>
  </si>
  <si>
    <t>Stations</t>
  </si>
  <si>
    <t>Services</t>
  </si>
  <si>
    <t>Age</t>
  </si>
  <si>
    <t>Resilience</t>
  </si>
  <si>
    <t>Area</t>
  </si>
  <si>
    <t>Years</t>
  </si>
  <si>
    <t>E6162</t>
  </si>
  <si>
    <t>Grossed Totals</t>
  </si>
  <si>
    <t>TOT1</t>
  </si>
  <si>
    <t>Total Shire Areas</t>
  </si>
  <si>
    <t>TOT2</t>
  </si>
  <si>
    <t>Total Metropolitans FRSs</t>
  </si>
  <si>
    <t>TOT3</t>
  </si>
  <si>
    <t>Total England</t>
  </si>
  <si>
    <t>TOT4</t>
  </si>
  <si>
    <t>Total Wales</t>
  </si>
  <si>
    <t>TOT5</t>
  </si>
  <si>
    <t>Total England &amp; Wales</t>
  </si>
  <si>
    <t>TOT6</t>
  </si>
  <si>
    <t>Total All Authorities</t>
  </si>
  <si>
    <t>FIRE0006</t>
  </si>
  <si>
    <t>FIRE6008</t>
  </si>
  <si>
    <t>FIRE6010</t>
  </si>
  <si>
    <t>FIRE6012</t>
  </si>
  <si>
    <t>FIRE6014</t>
  </si>
  <si>
    <t>FIRE6016</t>
  </si>
  <si>
    <t>FIRE6018</t>
  </si>
  <si>
    <t>FIRE6020</t>
  </si>
  <si>
    <t>FIRE6022</t>
  </si>
  <si>
    <t>FIRE6023</t>
  </si>
  <si>
    <t>FIRE6037</t>
  </si>
  <si>
    <t>FIRE6024</t>
  </si>
  <si>
    <t>FIRE6026</t>
  </si>
  <si>
    <t>FIRE6028</t>
  </si>
  <si>
    <t>FIRE6030</t>
  </si>
  <si>
    <t>FIRE6032</t>
  </si>
  <si>
    <t>FIRE6033</t>
  </si>
  <si>
    <t>FIRE6034</t>
  </si>
  <si>
    <t>FIRE6035</t>
  </si>
  <si>
    <t>FIRE6036</t>
  </si>
  <si>
    <t>FIRE0188</t>
  </si>
  <si>
    <t>FIRE0189</t>
  </si>
  <si>
    <t>FIRE0190</t>
  </si>
  <si>
    <t>FIRE0191</t>
  </si>
  <si>
    <t>FIRE0192</t>
  </si>
  <si>
    <t>FIRE0193</t>
  </si>
  <si>
    <t>FIRE0266</t>
  </si>
  <si>
    <t>FIRE0267</t>
  </si>
  <si>
    <t>FIRE0194</t>
  </si>
  <si>
    <t>FIRE0234</t>
  </si>
  <si>
    <t>FIRE0268</t>
  </si>
  <si>
    <t>FIRE0269</t>
  </si>
  <si>
    <t>FIRE0085</t>
  </si>
  <si>
    <t>FIRE0091</t>
  </si>
  <si>
    <t>FIRE0097</t>
  </si>
  <si>
    <t>FIRE0103</t>
  </si>
  <si>
    <t>FIRE0104</t>
  </si>
  <si>
    <t>FIRE0105</t>
  </si>
  <si>
    <t>FIRE0106</t>
  </si>
  <si>
    <t>FIRE0107</t>
  </si>
  <si>
    <t>FIRE0108</t>
  </si>
  <si>
    <t>FIRE0109</t>
  </si>
  <si>
    <t>FIRE0111</t>
  </si>
  <si>
    <t>FIRE0240</t>
  </si>
  <si>
    <t>FIRE0255</t>
  </si>
  <si>
    <t>FIRE0112</t>
  </si>
  <si>
    <t>FIRE0113</t>
  </si>
  <si>
    <t>FIRE0114</t>
  </si>
  <si>
    <t>FIRE0241</t>
  </si>
  <si>
    <t>FIRE0256</t>
  </si>
  <si>
    <t>FIRE0115</t>
  </si>
  <si>
    <t>FIRE0116</t>
  </si>
  <si>
    <t>FIRE0117</t>
  </si>
  <si>
    <t>FIRE0118</t>
  </si>
  <si>
    <t>FIRE0119</t>
  </si>
  <si>
    <t>FIRE5101</t>
  </si>
  <si>
    <t>FIRE0272</t>
  </si>
  <si>
    <t>FIRE0257</t>
  </si>
  <si>
    <t>FIRE0258</t>
  </si>
  <si>
    <t>FIRE0259</t>
  </si>
  <si>
    <t>FIRE0160</t>
  </si>
  <si>
    <t>FIRE0161</t>
  </si>
  <si>
    <t>FIRE0162</t>
  </si>
  <si>
    <t>FIRE0163</t>
  </si>
  <si>
    <t>FIRE0164</t>
  </si>
  <si>
    <t>FIRE0165</t>
  </si>
  <si>
    <t>FIRE5103</t>
  </si>
  <si>
    <t>FIRE5104</t>
  </si>
  <si>
    <t>FIRE5105</t>
  </si>
  <si>
    <t>FIRE5106</t>
  </si>
  <si>
    <t>FIRE5107</t>
  </si>
  <si>
    <t>FIRE5108</t>
  </si>
  <si>
    <t>FIRE0178</t>
  </si>
  <si>
    <t>FIRE0216</t>
  </si>
  <si>
    <t>FIRE0217</t>
  </si>
  <si>
    <t>FIRE0218</t>
  </si>
  <si>
    <t>FIRE0219</t>
  </si>
  <si>
    <t>FIRE0220</t>
  </si>
  <si>
    <t>FIRE0221</t>
  </si>
  <si>
    <t>FIRE0222</t>
  </si>
  <si>
    <t>FIRE0223</t>
  </si>
  <si>
    <t>FIRE0232</t>
  </si>
  <si>
    <t>FIRE0195</t>
  </si>
  <si>
    <t>FIRE0196</t>
  </si>
  <si>
    <t>FIRE0197</t>
  </si>
  <si>
    <t>CIPFA FIRE AND RESCUE SERVICE STATISTICS | 2017-18 ACTUALS</t>
  </si>
  <si>
    <t>Fire Stations by Crewing at 31st March 2018</t>
  </si>
  <si>
    <t>Number of Appliances at 31 March 2018</t>
  </si>
  <si>
    <t>Wholetime Firefighters at 31 March 2018</t>
  </si>
  <si>
    <t>Retained Duty System Firefighters at 31 March 2018</t>
  </si>
  <si>
    <t>Other Staff</t>
  </si>
  <si>
    <t>Firefighters' Pension Scheme</t>
  </si>
  <si>
    <t>Subjective Analysis</t>
  </si>
  <si>
    <t>Objective Analysis</t>
  </si>
  <si>
    <t>Proportion of costs included in column 143 which are re-allocated maintenance and support services</t>
  </si>
  <si>
    <t>Firefighters' Pension Fund Account</t>
  </si>
  <si>
    <t>Reserves and Provisions</t>
  </si>
  <si>
    <t>at 31 March 2018</t>
  </si>
  <si>
    <t>Number of FPS Members Actively Contributing</t>
  </si>
  <si>
    <t>Number of FPS Members Who Have Deferred</t>
  </si>
  <si>
    <t>Employees</t>
  </si>
  <si>
    <t>Third Party Payments</t>
  </si>
  <si>
    <t>Income</t>
  </si>
  <si>
    <t>Memorandum</t>
  </si>
  <si>
    <t>at 1 April 2017</t>
  </si>
  <si>
    <t>as at 31 March 2018</t>
  </si>
  <si>
    <t>Estimated</t>
  </si>
  <si>
    <t>Net</t>
  </si>
  <si>
    <t xml:space="preserve"> Service</t>
  </si>
  <si>
    <t>Officer</t>
  </si>
  <si>
    <t>Number of</t>
  </si>
  <si>
    <t>Joined/</t>
  </si>
  <si>
    <t>Expenditure</t>
  </si>
  <si>
    <t xml:space="preserve"> Expenditure</t>
  </si>
  <si>
    <t>Non-Uniform</t>
  </si>
  <si>
    <t>Firefighting</t>
  </si>
  <si>
    <t>Corporate</t>
  </si>
  <si>
    <t>Commutations</t>
  </si>
  <si>
    <t>Response</t>
  </si>
  <si>
    <t xml:space="preserve">Pensioners </t>
  </si>
  <si>
    <t xml:space="preserve">Firefighters </t>
  </si>
  <si>
    <t xml:space="preserve">Ill-Health </t>
  </si>
  <si>
    <t>Control</t>
  </si>
  <si>
    <t xml:space="preserve">Other </t>
  </si>
  <si>
    <t xml:space="preserve">Total </t>
  </si>
  <si>
    <t>Premises</t>
  </si>
  <si>
    <t>Transport</t>
  </si>
  <si>
    <t>Supplies</t>
  </si>
  <si>
    <t>(excluding</t>
  </si>
  <si>
    <t>(including</t>
  </si>
  <si>
    <t>Co-responding</t>
  </si>
  <si>
    <t>LGPS</t>
  </si>
  <si>
    <t>and</t>
  </si>
  <si>
    <t>Planning</t>
  </si>
  <si>
    <t>Non</t>
  </si>
  <si>
    <t>Pension</t>
  </si>
  <si>
    <t>Aerial</t>
  </si>
  <si>
    <t>Vehicles</t>
  </si>
  <si>
    <t>Fleet</t>
  </si>
  <si>
    <t>Reserve</t>
  </si>
  <si>
    <t>Brigade</t>
  </si>
  <si>
    <t>Group</t>
  </si>
  <si>
    <t>Station</t>
  </si>
  <si>
    <t>Watch</t>
  </si>
  <si>
    <t>Crew</t>
  </si>
  <si>
    <t xml:space="preserve">Support </t>
  </si>
  <si>
    <t>as at 31</t>
  </si>
  <si>
    <t xml:space="preserve">who retired </t>
  </si>
  <si>
    <t>Retirements</t>
  </si>
  <si>
    <t>Modified</t>
  </si>
  <si>
    <t>Full-Time</t>
  </si>
  <si>
    <t>Part-Time</t>
  </si>
  <si>
    <t>Room</t>
  </si>
  <si>
    <t>Non-Uniformed</t>
  </si>
  <si>
    <t xml:space="preserve">Training </t>
  </si>
  <si>
    <t xml:space="preserve">Employee </t>
  </si>
  <si>
    <t>Related</t>
  </si>
  <si>
    <t>Support</t>
  </si>
  <si>
    <t>Collaboration</t>
  </si>
  <si>
    <t>Specific</t>
  </si>
  <si>
    <t>Capital</t>
  </si>
  <si>
    <t>Net IAS 19</t>
  </si>
  <si>
    <t>Columns 131</t>
  </si>
  <si>
    <t>Discretionary</t>
  </si>
  <si>
    <t>to</t>
  </si>
  <si>
    <t>Forward</t>
  </si>
  <si>
    <t>Back</t>
  </si>
  <si>
    <t>Community</t>
  </si>
  <si>
    <t>Rescue</t>
  </si>
  <si>
    <t>and Civil</t>
  </si>
  <si>
    <t>Democratic</t>
  </si>
  <si>
    <t>Distributed</t>
  </si>
  <si>
    <t>Service</t>
  </si>
  <si>
    <t>Employer</t>
  </si>
  <si>
    <t xml:space="preserve"> Ill Health</t>
  </si>
  <si>
    <t>Employee</t>
  </si>
  <si>
    <t>Transfers</t>
  </si>
  <si>
    <t>Pensions</t>
  </si>
  <si>
    <t>Lump Sums</t>
  </si>
  <si>
    <t>Fund</t>
  </si>
  <si>
    <t>Injury</t>
  </si>
  <si>
    <t>Earmarked</t>
  </si>
  <si>
    <t>General</t>
  </si>
  <si>
    <t>Volunteer</t>
  </si>
  <si>
    <t>(Direct)</t>
  </si>
  <si>
    <t>Managers</t>
  </si>
  <si>
    <t>Firefighters</t>
  </si>
  <si>
    <t>Staff</t>
  </si>
  <si>
    <t>Staffing</t>
  </si>
  <si>
    <t>March 2018</t>
  </si>
  <si>
    <t>March 2019</t>
  </si>
  <si>
    <t>in 2017-18</t>
  </si>
  <si>
    <t>Scheme</t>
  </si>
  <si>
    <t>Expenses</t>
  </si>
  <si>
    <t>Cost</t>
  </si>
  <si>
    <t>Grants</t>
  </si>
  <si>
    <t>Charges)</t>
  </si>
  <si>
    <t>Charges</t>
  </si>
  <si>
    <t>Adjustment</t>
  </si>
  <si>
    <t>and 132)</t>
  </si>
  <si>
    <t>Incidents</t>
  </si>
  <si>
    <t>Funding Rate</t>
  </si>
  <si>
    <t>Funding Sum</t>
  </si>
  <si>
    <t>Safety</t>
  </si>
  <si>
    <t>Operations</t>
  </si>
  <si>
    <t>Defence</t>
  </si>
  <si>
    <t>Core</t>
  </si>
  <si>
    <t>Costs</t>
  </si>
  <si>
    <t>Contributions</t>
  </si>
  <si>
    <t>In</t>
  </si>
  <si>
    <t>Paid</t>
  </si>
  <si>
    <t>Out</t>
  </si>
  <si>
    <t>Payments</t>
  </si>
  <si>
    <t>Reserves</t>
  </si>
  <si>
    <t>Provisions</t>
  </si>
  <si>
    <t>FTE</t>
  </si>
  <si>
    <t>Headcount</t>
  </si>
  <si>
    <t>£'000</t>
  </si>
  <si>
    <t>%</t>
  </si>
  <si>
    <t>See Note</t>
  </si>
  <si>
    <t>London (LFC)</t>
  </si>
  <si>
    <t xml:space="preserve">fleet= </t>
  </si>
  <si>
    <t>FIRE0310</t>
  </si>
  <si>
    <t>FIRE0311</t>
  </si>
  <si>
    <t>FIRE0403</t>
  </si>
  <si>
    <t>FIRE0404</t>
  </si>
  <si>
    <t>FIRE0405</t>
  </si>
  <si>
    <t>FIRE0406</t>
  </si>
  <si>
    <t>FIRE0407</t>
  </si>
  <si>
    <t>FIRE0408</t>
  </si>
  <si>
    <t>FIRE0409</t>
  </si>
  <si>
    <t>FIRE0410</t>
  </si>
  <si>
    <t>FIRE0411</t>
  </si>
  <si>
    <t>FIRE0412</t>
  </si>
  <si>
    <t>FIRE0413</t>
  </si>
  <si>
    <t>FIRE0361</t>
  </si>
  <si>
    <t>FIRE0280</t>
  </si>
  <si>
    <t>FIRE0282</t>
  </si>
  <si>
    <t>FIRE0283</t>
  </si>
  <si>
    <t>FIRE0284</t>
  </si>
  <si>
    <t>FIRE0285</t>
  </si>
  <si>
    <t>FIRE0286</t>
  </si>
  <si>
    <t>FIRE0313</t>
  </si>
  <si>
    <t>FIRE0314</t>
  </si>
  <si>
    <t>FIRE0316</t>
  </si>
  <si>
    <t>FIRE0317</t>
  </si>
  <si>
    <t>FIRE0318</t>
  </si>
  <si>
    <t>FIRE0327</t>
  </si>
  <si>
    <t>FIRE0328</t>
  </si>
  <si>
    <t>FIRE0329</t>
  </si>
  <si>
    <t>FIRE0330</t>
  </si>
  <si>
    <t>FIRE0331</t>
  </si>
  <si>
    <t>FIRE0332</t>
  </si>
  <si>
    <t>FIRE0333</t>
  </si>
  <si>
    <t>FIRE0334</t>
  </si>
  <si>
    <t>FIRE0335</t>
  </si>
  <si>
    <t>FIRE0336</t>
  </si>
  <si>
    <t>FIRE0337</t>
  </si>
  <si>
    <t>FIRE0338</t>
  </si>
  <si>
    <t>FIRE0339</t>
  </si>
  <si>
    <t>FIRE0340</t>
  </si>
  <si>
    <t>FIRE0341</t>
  </si>
  <si>
    <t>FIRE0342</t>
  </si>
  <si>
    <t>FIRE0343</t>
  </si>
  <si>
    <t>CIPFA FIRE AND RESCUE SERVICE STATISTICS | 2018-19 ACTUALS</t>
  </si>
  <si>
    <t>Fire Stations by Crewing at 31st March 2019</t>
  </si>
  <si>
    <t>Number of Appliances at 31 March 2019</t>
  </si>
  <si>
    <t>Wholetime Firefighters at 31 March 2019</t>
  </si>
  <si>
    <t>On-Call (Retained Duty System) Firefighters at 31 March 2019</t>
  </si>
  <si>
    <t>Proportion of costs included in column 198 which are re-allocated maintenance and support services</t>
  </si>
  <si>
    <t>Capital Expenditure</t>
  </si>
  <si>
    <t>at 31 March 2019</t>
  </si>
  <si>
    <t>Capital Financing</t>
  </si>
  <si>
    <t>Community Safety</t>
  </si>
  <si>
    <t>Firefighting and Rescue Operations</t>
  </si>
  <si>
    <t>at 1 April 2018</t>
  </si>
  <si>
    <t>Clothing</t>
  </si>
  <si>
    <t>Construction and FM</t>
  </si>
  <si>
    <t>ICT</t>
  </si>
  <si>
    <t>Other Capital Expenditure</t>
  </si>
  <si>
    <t>as at 31 March 2019</t>
  </si>
  <si>
    <t>Interest &amp;</t>
  </si>
  <si>
    <t>Investment</t>
  </si>
  <si>
    <t>Statutory</t>
  </si>
  <si>
    <t>of which were</t>
  </si>
  <si>
    <t>Third</t>
  </si>
  <si>
    <t>Provision</t>
  </si>
  <si>
    <t>Interest:</t>
  </si>
  <si>
    <t>Income:</t>
  </si>
  <si>
    <t>PFI Schemes -</t>
  </si>
  <si>
    <t>Inspection</t>
  </si>
  <si>
    <t>Communications</t>
  </si>
  <si>
    <t>Securing</t>
  </si>
  <si>
    <t>Refurbishments</t>
  </si>
  <si>
    <t>Non-</t>
  </si>
  <si>
    <t>Telephony</t>
  </si>
  <si>
    <t>Grants and</t>
  </si>
  <si>
    <t>Non-Managerial</t>
  </si>
  <si>
    <t>Party</t>
  </si>
  <si>
    <t>Columns 175</t>
  </si>
  <si>
    <t>for Repayment</t>
  </si>
  <si>
    <t>Leasing</t>
  </si>
  <si>
    <t>External</t>
  </si>
  <si>
    <t>External Receipts</t>
  </si>
  <si>
    <t>difference from</t>
  </si>
  <si>
    <t>Certification and</t>
  </si>
  <si>
    <t>Prevention and</t>
  </si>
  <si>
    <t>Water</t>
  </si>
  <si>
    <t>PPE (that has</t>
  </si>
  <si>
    <t>Capitalised</t>
  </si>
  <si>
    <t>New</t>
  </si>
  <si>
    <t>of Exisiting</t>
  </si>
  <si>
    <t>related</t>
  </si>
  <si>
    <t>and Mobilising</t>
  </si>
  <si>
    <t>IT</t>
  </si>
  <si>
    <t>(Primary Roles)</t>
  </si>
  <si>
    <t>(Indirect)</t>
  </si>
  <si>
    <t>March 2020</t>
  </si>
  <si>
    <t>in 2018-19</t>
  </si>
  <si>
    <t>and 176)</t>
  </si>
  <si>
    <t>Receipts</t>
  </si>
  <si>
    <t>of Principal</t>
  </si>
  <si>
    <t>&amp; Dividends</t>
  </si>
  <si>
    <t>Service Charge</t>
  </si>
  <si>
    <t>Enforcement</t>
  </si>
  <si>
    <t>Education</t>
  </si>
  <si>
    <t>Responses</t>
  </si>
  <si>
    <t>Mobilising</t>
  </si>
  <si>
    <t>been capitalised)</t>
  </si>
  <si>
    <t>Builds</t>
  </si>
  <si>
    <t>Facility</t>
  </si>
  <si>
    <t>Systems</t>
  </si>
  <si>
    <t>Equipment</t>
  </si>
  <si>
    <t>REFCUS</t>
  </si>
  <si>
    <t xml:space="preserve">Fleet = </t>
  </si>
  <si>
    <t>col</t>
  </si>
  <si>
    <t>Fire stations and appliances, by fire and rescue authority</t>
  </si>
  <si>
    <t>England, year ending March 2021: data table</t>
  </si>
  <si>
    <t>Table 1403</t>
  </si>
  <si>
    <t>Responsible Statistician: Helene Clark</t>
  </si>
  <si>
    <t>Email: Firestatistics@homeoffice.gov.uk</t>
  </si>
  <si>
    <r>
      <t xml:space="preserve">Press enquiries: </t>
    </r>
    <r>
      <rPr>
        <b/>
        <sz val="12"/>
        <color rgb="FF000000"/>
        <rFont val="Arial"/>
        <family val="2"/>
      </rPr>
      <t>0300 123 3535</t>
    </r>
  </si>
  <si>
    <t>FINAL VERSION PUBLISHED: 20 October 2022</t>
  </si>
  <si>
    <t>Crown copyright © 2022</t>
  </si>
  <si>
    <t>Contents</t>
  </si>
  <si>
    <t>We’re always looking to improve the accessibility of our documents.</t>
  </si>
  <si>
    <t>If you find any problems, or have any feedback, relating to accessibility</t>
  </si>
  <si>
    <t xml:space="preserve"> please email us at firestatistics@homeoffice.gov.uk</t>
  </si>
  <si>
    <t>Publication Date: 20 October 2022</t>
  </si>
  <si>
    <t xml:space="preserve">To access data tables, select the table number or tabs. </t>
  </si>
  <si>
    <t>Cover sheet</t>
  </si>
  <si>
    <t>Sheet</t>
  </si>
  <si>
    <t>Title</t>
  </si>
  <si>
    <t>Period covered</t>
  </si>
  <si>
    <t>National Statistics?</t>
  </si>
  <si>
    <t>FIRE1403</t>
  </si>
  <si>
    <t>2010 to 2021</t>
  </si>
  <si>
    <t>No</t>
  </si>
  <si>
    <t>FIRE0427</t>
  </si>
  <si>
    <t>FIRE0429</t>
  </si>
  <si>
    <t>CIPFA FIRE AND RESCUE SERVICE STATISTICS | 2019-20 ACTUALS</t>
  </si>
  <si>
    <t>Fire Stations by Crewing at 31st March 2020</t>
  </si>
  <si>
    <t>Number of Appliances at 31 March 2020</t>
  </si>
  <si>
    <t>Wholetime Firefighters at 31 March 2020</t>
  </si>
  <si>
    <t>On-Call (Retained Duty System) Firefighters at 31 March 2020</t>
  </si>
  <si>
    <t>at 31 March 2020</t>
  </si>
  <si>
    <t>at 1 April 2019</t>
  </si>
  <si>
    <t>as at 31 March 2020</t>
  </si>
  <si>
    <t>Granted</t>
  </si>
  <si>
    <t>from Other</t>
  </si>
  <si>
    <t>Generated from</t>
  </si>
  <si>
    <t>of which are</t>
  </si>
  <si>
    <t>March 2021</t>
  </si>
  <si>
    <t>in 2019-20</t>
  </si>
  <si>
    <t>FRS</t>
  </si>
  <si>
    <t>Trading Arms</t>
  </si>
  <si>
    <t>Other Sources</t>
  </si>
  <si>
    <t>Consulting fees</t>
  </si>
  <si>
    <t>E6128</t>
  </si>
  <si>
    <t>2. Four fire and rescue services did not provide full data to CIPFA, in which cases we have used previous years' figures, marked with yellow cells.</t>
  </si>
  <si>
    <t>CIPFA FIRE AND RESCUE SERVICE STATISTICS | 2020-21  ACTUALS</t>
  </si>
  <si>
    <t>USING 2020</t>
  </si>
  <si>
    <t>subtracting IOW</t>
  </si>
  <si>
    <t>USING 2019</t>
  </si>
  <si>
    <t>Fire Stations</t>
  </si>
  <si>
    <t>FRA</t>
  </si>
  <si>
    <t>Retained Duty System</t>
  </si>
  <si>
    <t>Other Operational</t>
  </si>
  <si>
    <t>Fleet Vehicles</t>
  </si>
  <si>
    <t>Non Metropolitan fire and rescue authorities</t>
  </si>
  <si>
    <t>Isle Of Wight</t>
  </si>
  <si>
    <t>Metropolitan fire and rescue authorities</t>
  </si>
  <si>
    <t>Hampshire and Isle of Wight</t>
  </si>
  <si>
    <t>2010-11</t>
  </si>
  <si>
    <t>2011-12</t>
  </si>
  <si>
    <t>2012-13</t>
  </si>
  <si>
    <t>2013-14</t>
  </si>
  <si>
    <t>2014-15</t>
  </si>
  <si>
    <t>2015-16</t>
  </si>
  <si>
    <t>FIRE STATISTICS TABLE 1403: Fire stations and appliances, by fire and rescue authority</t>
  </si>
  <si>
    <r>
      <t>Select a year</t>
    </r>
    <r>
      <rPr>
        <b/>
        <vertAlign val="superscript"/>
        <sz val="11"/>
        <color rgb="FF000000"/>
        <rFont val="Calibri"/>
        <family val="2"/>
      </rPr>
      <t>1</t>
    </r>
    <r>
      <rPr>
        <b/>
        <sz val="11"/>
        <color rgb="FF000000"/>
        <rFont val="Calibri"/>
        <family val="2"/>
      </rPr>
      <t xml:space="preserve"> from the drop-down list in the orange box below:</t>
    </r>
  </si>
  <si>
    <t>Fire stations</t>
  </si>
  <si>
    <r>
      <t>Total</t>
    </r>
    <r>
      <rPr>
        <b/>
        <vertAlign val="superscript"/>
        <sz val="11"/>
        <color theme="1"/>
        <rFont val="Calibri"/>
        <family val="2"/>
        <scheme val="minor"/>
      </rPr>
      <t>2</t>
    </r>
  </si>
  <si>
    <r>
      <t>Other operational</t>
    </r>
    <r>
      <rPr>
        <vertAlign val="superscript"/>
        <sz val="11"/>
        <color theme="1"/>
        <rFont val="Calibri"/>
        <family val="2"/>
        <scheme val="minor"/>
      </rPr>
      <t>3</t>
    </r>
  </si>
  <si>
    <r>
      <t>Fleet vehicles</t>
    </r>
    <r>
      <rPr>
        <vertAlign val="superscript"/>
        <sz val="11"/>
        <color theme="1"/>
        <rFont val="Calibri"/>
        <family val="2"/>
        <scheme val="minor"/>
      </rPr>
      <t>4</t>
    </r>
  </si>
  <si>
    <t>1 Position at 31 March of each year.</t>
  </si>
  <si>
    <t>2 Excludes volunteer stations.</t>
  </si>
  <si>
    <t xml:space="preserve">3 Other operational appliances include Fire-boats, Urban Search and Rescue (USAR), High Volume Pumps (HVPs), Incident Response Units (IRUs), Incident Command Units (ICUs)/Control Units (CUs), Detection, </t>
  </si>
  <si>
    <t xml:space="preserve"> Identification &amp; Monitoring (DIMs), Decontamination Unit (DeConU) and Chemical Incident Unit (CIU).</t>
  </si>
  <si>
    <t>4 Including leased vehicles.</t>
  </si>
  <si>
    <t>Note</t>
  </si>
  <si>
    <t>More up-to-date data on stations can be found in table FIRE1404. Appliances data are the most up-to-date currently available.</t>
  </si>
  <si>
    <t>General Note</t>
  </si>
  <si>
    <t>Where fire and rescue authorities have not provided data to CIPFA the most recently available figures have been used.</t>
  </si>
  <si>
    <t xml:space="preserve">The 2020 Bedfordshire data has been revised, in accordance with updated data on the number of pumping appliances supplied by the FRS. </t>
  </si>
  <si>
    <t>Data in this table covers a period of time prior to the merging of Hampshire FRS and Isle of Wight FRS on the 1st of April 2021. These figures are therefore presented separately.</t>
  </si>
  <si>
    <t>The full set of fire statistics releases, tables and guidance can be found on our landing page, here-</t>
  </si>
  <si>
    <t>https://www.gov.uk/government/collections/fire-statistics</t>
  </si>
  <si>
    <t>The statistics in this table are Official Statistics.</t>
  </si>
  <si>
    <t>Source: Chartered Institute of Public Finance and Accountancy (CIPFA)</t>
  </si>
  <si>
    <t>Contact: FireStatistics@homeoffice.gov.uk</t>
  </si>
  <si>
    <t>end of table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</si>
</sst>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_(* #,##0_);_(* \(#,##0\);_(* &quot;-&quot;??_);_(@_)"/>
    <numFmt numFmtId="166" formatCode="_(* #,##0_);_(* \(#,##0\);_(* &quot;-&quot;?_);_(@_)"/>
    <numFmt numFmtId="167" formatCode="#,##0.0"/>
    <numFmt numFmtId="168" formatCode="_(* #,##0_);_(* \(#,##0\);_(* &quot;-&quot;_);_(@_)"/>
    <numFmt numFmtId="169" formatCode="0_);\(0\)"/>
    <numFmt numFmtId="170" formatCode="0.0000000000000000000000000000000000000000000000000000"/>
    <numFmt numFmtId="171" formatCode="_(* #,##0.0_);_(* \(#,##0.0\);_(* &quot;-&quot;_);_(@_)"/>
    <numFmt numFmtId="172" formatCode="_(* #,##0.00_);_(* \(#,##0.00\);_(* &quot;-&quot;_);_(@_)"/>
  </numFmts>
  <fonts count="76" x14ac:knownFonts="1">
    <font>
      <sz val="11"/>
      <color theme="1"/>
      <name val="Calibri"/>
      <family val="2"/>
      <scheme val="minor"/>
    </font>
    <font>
      <sz val="12"/>
      <name val="Arial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sz val="10"/>
      <color indexed="14"/>
      <name val="Arial"/>
      <family val="2"/>
    </font>
    <font>
      <b/>
      <u/>
      <sz val="10"/>
      <name val="Arial"/>
      <family val="2"/>
    </font>
    <font>
      <b/>
      <sz val="10"/>
      <color indexed="10"/>
      <name val="Arial"/>
      <family val="2"/>
    </font>
    <font>
      <b/>
      <i/>
      <sz val="10"/>
      <color rgb="FFFF0000"/>
      <name val="Arial"/>
      <family val="2"/>
    </font>
    <font>
      <sz val="10"/>
      <color indexed="36"/>
      <name val="Arial"/>
      <family val="2"/>
    </font>
    <font>
      <sz val="10"/>
      <name val="MS Sans Serif"/>
      <family val="2"/>
    </font>
    <font>
      <b/>
      <sz val="14"/>
      <color indexed="43"/>
      <name val="Arial"/>
      <family val="2"/>
    </font>
    <font>
      <b/>
      <vertAlign val="superscript"/>
      <sz val="14"/>
      <color indexed="43"/>
      <name val="Arial"/>
      <family val="2"/>
    </font>
    <font>
      <sz val="12"/>
      <color indexed="9"/>
      <name val="Arial"/>
      <family val="2"/>
    </font>
    <font>
      <i/>
      <sz val="12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vertAlign val="superscript"/>
      <sz val="11"/>
      <name val="Arial"/>
      <family val="2"/>
    </font>
    <font>
      <b/>
      <sz val="11"/>
      <color indexed="9"/>
      <name val="Arial"/>
      <family val="2"/>
    </font>
    <font>
      <i/>
      <sz val="11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sz val="11"/>
      <color indexed="9"/>
      <name val="Arial"/>
      <family val="2"/>
    </font>
    <font>
      <b/>
      <sz val="10"/>
      <color rgb="FFFFFF00"/>
      <name val="Arial"/>
      <family val="2"/>
    </font>
    <font>
      <b/>
      <sz val="11"/>
      <color theme="1"/>
      <name val="Calibri"/>
      <family val="2"/>
      <scheme val="minor"/>
    </font>
    <font>
      <b/>
      <sz val="11"/>
      <color rgb="FFFFFFFF"/>
      <name val="Arial Black"/>
      <family val="2"/>
    </font>
    <font>
      <b/>
      <sz val="11"/>
      <color rgb="FF000000"/>
      <name val="Calibri"/>
      <family val="2"/>
    </font>
    <font>
      <vertAlign val="superscript"/>
      <sz val="11"/>
      <color theme="1"/>
      <name val="Calibri"/>
      <family val="2"/>
      <scheme val="minor"/>
    </font>
    <font>
      <u/>
      <sz val="11"/>
      <color rgb="FF0563C1"/>
      <name val="Calibri"/>
      <family val="2"/>
    </font>
    <font>
      <sz val="10"/>
      <name val="MS Sans Serif"/>
    </font>
    <font>
      <sz val="10"/>
      <color indexed="9"/>
      <name val="MS Sans Serif"/>
    </font>
    <font>
      <sz val="8"/>
      <name val="Arial"/>
      <family val="2"/>
    </font>
    <font>
      <sz val="8"/>
      <name val="Arial"/>
      <family val="2"/>
    </font>
    <font>
      <u/>
      <sz val="12"/>
      <color indexed="12"/>
      <name val="Arial"/>
      <family val="2"/>
    </font>
    <font>
      <u/>
      <sz val="18"/>
      <color indexed="12"/>
      <name val="Arial"/>
      <family val="2"/>
    </font>
    <font>
      <u/>
      <sz val="10"/>
      <color indexed="12"/>
      <name val="Arial"/>
      <family val="2"/>
    </font>
    <font>
      <sz val="12"/>
      <name val="Arial"/>
      <family val="2"/>
    </font>
    <font>
      <sz val="10"/>
      <color rgb="FFFF0000"/>
      <name val="Arial"/>
      <family val="2"/>
    </font>
    <font>
      <sz val="8"/>
      <name val="Verdana"/>
      <family val="2"/>
    </font>
    <font>
      <b/>
      <sz val="8"/>
      <name val="Verdana"/>
      <family val="2"/>
    </font>
    <font>
      <b/>
      <u/>
      <sz val="8"/>
      <name val="Verdana"/>
      <family val="2"/>
    </font>
    <font>
      <b/>
      <sz val="14"/>
      <name val="Verdana"/>
      <family val="2"/>
    </font>
    <font>
      <sz val="8"/>
      <color indexed="9"/>
      <name val="Verdana"/>
      <family val="2"/>
    </font>
    <font>
      <b/>
      <sz val="8"/>
      <color theme="0"/>
      <name val="Verdana"/>
      <family val="2"/>
    </font>
    <font>
      <sz val="8"/>
      <color theme="0"/>
      <name val="Verdana"/>
      <family val="2"/>
    </font>
    <font>
      <b/>
      <vertAlign val="superscript"/>
      <sz val="11"/>
      <color theme="1"/>
      <name val="Calibri"/>
      <family val="2"/>
      <scheme val="minor"/>
    </font>
    <font>
      <sz val="8"/>
      <color indexed="12"/>
      <name val="Verdana"/>
      <family val="2"/>
    </font>
    <font>
      <sz val="11"/>
      <color theme="0"/>
      <name val="Calibri"/>
      <family val="2"/>
      <scheme val="minor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22"/>
      <color rgb="FF0000FF"/>
      <name val="Arial"/>
      <family val="2"/>
    </font>
    <font>
      <sz val="18"/>
      <color rgb="FF0000FF"/>
      <name val="Arial"/>
      <family val="2"/>
    </font>
    <font>
      <sz val="14"/>
      <color rgb="FF000000"/>
      <name val="Arial"/>
      <family val="2"/>
    </font>
    <font>
      <b/>
      <sz val="18"/>
      <color rgb="FF0000FF"/>
      <name val="Arial"/>
      <family val="2"/>
    </font>
    <font>
      <sz val="10"/>
      <color rgb="FF0000FF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Arial"/>
      <family val="2"/>
    </font>
    <font>
      <sz val="11"/>
      <color rgb="FF000000"/>
      <name val="Calibri"/>
      <family val="2"/>
    </font>
    <font>
      <b/>
      <sz val="12"/>
      <color rgb="FF000000"/>
      <name val="Arial"/>
      <family val="2"/>
    </font>
    <font>
      <u/>
      <sz val="10"/>
      <color rgb="FF0000FF"/>
      <name val="Arial"/>
      <family val="2"/>
    </font>
    <font>
      <u/>
      <sz val="12"/>
      <color rgb="FF0000FF"/>
      <name val="Arial"/>
      <family val="2"/>
    </font>
    <font>
      <u/>
      <sz val="12"/>
      <color rgb="FF0563C1"/>
      <name val="Arial"/>
      <family val="2"/>
    </font>
    <font>
      <b/>
      <sz val="9"/>
      <color rgb="FF000000"/>
      <name val="Arial"/>
      <family val="2"/>
    </font>
    <font>
      <sz val="9"/>
      <color rgb="FF000000"/>
      <name val="Arial"/>
      <family val="2"/>
    </font>
    <font>
      <u/>
      <sz val="9"/>
      <color theme="10"/>
      <name val="Arial"/>
      <family val="2"/>
    </font>
    <font>
      <sz val="11"/>
      <color rgb="FF000000"/>
      <name val="Arial"/>
      <family val="2"/>
    </font>
    <font>
      <b/>
      <sz val="11"/>
      <name val="Arial Black"/>
      <family val="2"/>
    </font>
    <font>
      <b/>
      <vertAlign val="superscript"/>
      <sz val="11"/>
      <color rgb="FF000000"/>
      <name val="Calibri"/>
      <family val="2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u/>
      <sz val="12"/>
      <color theme="10"/>
      <name val="Arial"/>
      <family val="2"/>
    </font>
    <font>
      <b/>
      <sz val="11"/>
      <color rgb="FFFF0000"/>
      <name val="Calibri"/>
      <family val="2"/>
      <scheme val="minor"/>
    </font>
  </fonts>
  <fills count="31">
    <fill>
      <patternFill patternType="none"/>
    </fill>
    <fill>
      <patternFill patternType="gray125"/>
    </fill>
    <fill>
      <patternFill patternType="solid">
        <fgColor indexed="2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rgb="FFB06FF7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0000"/>
        <bgColor rgb="FFFF0000"/>
      </patternFill>
    </fill>
    <fill>
      <patternFill patternType="solid">
        <fgColor theme="0"/>
        <bgColor rgb="FFFF0000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rgb="FFFFC000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FF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rgb="FFFFFFFF"/>
      </patternFill>
    </fill>
  </fills>
  <borders count="3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rgb="FFFF0000"/>
      </bottom>
      <diagonal/>
    </border>
    <border>
      <left/>
      <right/>
      <top style="medium">
        <color rgb="FFFF0000"/>
      </top>
      <bottom style="medium">
        <color rgb="FFFF0000"/>
      </bottom>
      <diagonal/>
    </border>
    <border>
      <left/>
      <right/>
      <top style="medium">
        <color rgb="FFFF0000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  <border>
      <left/>
      <right style="hair">
        <color indexed="8"/>
      </right>
      <top/>
      <bottom style="hair">
        <color indexed="8"/>
      </bottom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8"/>
      </left>
      <right style="hair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/>
      <top/>
      <bottom style="hair">
        <color indexed="8"/>
      </bottom>
      <diagonal/>
    </border>
    <border>
      <left style="hair">
        <color indexed="8"/>
      </left>
      <right/>
      <top/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 style="hair">
        <color auto="1"/>
      </bottom>
      <diagonal/>
    </border>
  </borders>
  <cellStyleXfs count="28">
    <xf numFmtId="0" fontId="0" fillId="0" borderId="0"/>
    <xf numFmtId="0" fontId="1" fillId="0" borderId="0"/>
    <xf numFmtId="0" fontId="14" fillId="0" borderId="0"/>
    <xf numFmtId="0" fontId="2" fillId="0" borderId="0"/>
    <xf numFmtId="9" fontId="14" fillId="0" borderId="0" applyFont="0" applyFill="0" applyBorder="0" applyAlignment="0" applyProtection="0"/>
    <xf numFmtId="0" fontId="2" fillId="0" borderId="0"/>
    <xf numFmtId="0" fontId="32" fillId="0" borderId="0" applyNumberFormat="0" applyFill="0" applyBorder="0" applyAlignment="0" applyProtection="0"/>
    <xf numFmtId="0" fontId="33" fillId="0" borderId="0"/>
    <xf numFmtId="9" fontId="33" fillId="0" borderId="0" applyFont="0" applyFill="0" applyBorder="0" applyAlignment="0" applyProtection="0"/>
    <xf numFmtId="0" fontId="36" fillId="0" borderId="0"/>
    <xf numFmtId="0" fontId="37" fillId="0" borderId="0" applyNumberFormat="0" applyFill="0" applyBorder="0" applyAlignment="0" applyProtection="0">
      <alignment vertical="top"/>
      <protection locked="0"/>
    </xf>
    <xf numFmtId="0" fontId="37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38" fillId="0" borderId="0" applyNumberFormat="0" applyFill="0" applyBorder="0" applyAlignment="0" applyProtection="0">
      <alignment vertical="top"/>
      <protection locked="0"/>
    </xf>
    <xf numFmtId="0" fontId="35" fillId="0" borderId="0"/>
    <xf numFmtId="0" fontId="2" fillId="0" borderId="0"/>
    <xf numFmtId="0" fontId="1" fillId="0" borderId="0"/>
    <xf numFmtId="0" fontId="1" fillId="0" borderId="0"/>
    <xf numFmtId="0" fontId="40" fillId="0" borderId="0"/>
    <xf numFmtId="0" fontId="52" fillId="0" borderId="0" applyNumberFormat="0" applyBorder="0" applyProtection="0"/>
    <xf numFmtId="0" fontId="53" fillId="0" borderId="0" applyNumberFormat="0" applyBorder="0" applyProtection="0"/>
    <xf numFmtId="0" fontId="59" fillId="0" borderId="0" applyNumberFormat="0" applyFill="0" applyBorder="0" applyAlignment="0" applyProtection="0"/>
    <xf numFmtId="0" fontId="61" fillId="0" borderId="0" applyNumberFormat="0" applyFont="0" applyBorder="0" applyProtection="0"/>
    <xf numFmtId="0" fontId="63" fillId="0" borderId="0" applyNumberFormat="0" applyFill="0" applyBorder="0" applyAlignment="0" applyProtection="0"/>
    <xf numFmtId="0" fontId="32" fillId="0" borderId="0" applyNumberFormat="0" applyFill="0" applyBorder="0" applyAlignment="0" applyProtection="0"/>
    <xf numFmtId="0" fontId="53" fillId="0" borderId="0" applyNumberFormat="0" applyBorder="0" applyProtection="0"/>
    <xf numFmtId="0" fontId="61" fillId="0" borderId="0"/>
    <xf numFmtId="0" fontId="61" fillId="0" borderId="0" applyNumberFormat="0" applyFont="0" applyBorder="0" applyProtection="0"/>
  </cellStyleXfs>
  <cellXfs count="345">
    <xf numFmtId="0" fontId="0" fillId="0" borderId="0" xfId="0"/>
    <xf numFmtId="0" fontId="2" fillId="0" borderId="0" xfId="1" applyFont="1"/>
    <xf numFmtId="0" fontId="2" fillId="0" borderId="0" xfId="1" applyFont="1" applyAlignment="1">
      <alignment horizontal="left"/>
    </xf>
    <xf numFmtId="1" fontId="2" fillId="0" borderId="0" xfId="1" applyNumberFormat="1" applyFont="1" applyAlignment="1">
      <alignment horizontal="left"/>
    </xf>
    <xf numFmtId="1" fontId="2" fillId="0" borderId="0" xfId="1" applyNumberFormat="1" applyFont="1" applyAlignment="1">
      <alignment horizontal="right"/>
    </xf>
    <xf numFmtId="164" fontId="2" fillId="0" borderId="0" xfId="1" applyNumberFormat="1" applyFont="1" applyAlignment="1">
      <alignment horizontal="right"/>
    </xf>
    <xf numFmtId="165" fontId="2" fillId="0" borderId="0" xfId="1" applyNumberFormat="1" applyFont="1"/>
    <xf numFmtId="15" fontId="3" fillId="2" borderId="0" xfId="1" applyNumberFormat="1" applyFont="1" applyFill="1" applyAlignment="1">
      <alignment horizontal="left"/>
    </xf>
    <xf numFmtId="0" fontId="3" fillId="2" borderId="0" xfId="1" applyFont="1" applyFill="1"/>
    <xf numFmtId="0" fontId="2" fillId="2" borderId="0" xfId="1" applyFont="1" applyFill="1"/>
    <xf numFmtId="0" fontId="2" fillId="0" borderId="0" xfId="1" applyFont="1" applyAlignment="1">
      <alignment horizontal="right"/>
    </xf>
    <xf numFmtId="15" fontId="3" fillId="3" borderId="0" xfId="1" applyNumberFormat="1" applyFont="1" applyFill="1" applyAlignment="1">
      <alignment horizontal="left"/>
    </xf>
    <xf numFmtId="0" fontId="3" fillId="3" borderId="0" xfId="1" applyFont="1" applyFill="1"/>
    <xf numFmtId="0" fontId="2" fillId="3" borderId="0" xfId="1" applyFont="1" applyFill="1"/>
    <xf numFmtId="1" fontId="2" fillId="0" borderId="0" xfId="0" applyNumberFormat="1" applyFont="1" applyAlignment="1">
      <alignment horizontal="right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right"/>
    </xf>
    <xf numFmtId="0" fontId="4" fillId="4" borderId="0" xfId="1" applyFont="1" applyFill="1" applyAlignment="1">
      <alignment horizontal="center" vertical="center"/>
    </xf>
    <xf numFmtId="0" fontId="5" fillId="5" borderId="0" xfId="1" applyFont="1" applyFill="1" applyAlignment="1">
      <alignment horizontal="center" vertical="center"/>
    </xf>
    <xf numFmtId="0" fontId="4" fillId="4" borderId="0" xfId="1" applyFont="1" applyFill="1" applyAlignment="1">
      <alignment horizontal="center" vertical="center" wrapText="1"/>
    </xf>
    <xf numFmtId="0" fontId="4" fillId="4" borderId="0" xfId="1" applyFont="1" applyFill="1" applyAlignment="1">
      <alignment horizontal="right" vertical="center" wrapText="1"/>
    </xf>
    <xf numFmtId="0" fontId="6" fillId="0" borderId="0" xfId="1" applyFont="1" applyAlignment="1">
      <alignment horizontal="left"/>
    </xf>
    <xf numFmtId="0" fontId="7" fillId="0" borderId="0" xfId="1" applyFont="1"/>
    <xf numFmtId="0" fontId="8" fillId="0" borderId="0" xfId="1" applyFont="1" applyAlignment="1">
      <alignment horizontal="left"/>
    </xf>
    <xf numFmtId="0" fontId="8" fillId="0" borderId="0" xfId="1" applyFont="1" applyAlignment="1">
      <alignment horizontal="right"/>
    </xf>
    <xf numFmtId="166" fontId="8" fillId="0" borderId="0" xfId="1" applyNumberFormat="1" applyFont="1" applyAlignment="1">
      <alignment horizontal="right"/>
    </xf>
    <xf numFmtId="0" fontId="9" fillId="0" borderId="0" xfId="1" applyFont="1" applyAlignment="1">
      <alignment horizontal="center"/>
    </xf>
    <xf numFmtId="0" fontId="2" fillId="6" borderId="0" xfId="1" applyFont="1" applyFill="1" applyAlignment="1">
      <alignment horizontal="centerContinuous"/>
    </xf>
    <xf numFmtId="0" fontId="2" fillId="7" borderId="0" xfId="1" applyFont="1" applyFill="1" applyAlignment="1">
      <alignment horizontal="centerContinuous"/>
    </xf>
    <xf numFmtId="0" fontId="10" fillId="0" borderId="0" xfId="1" applyFont="1"/>
    <xf numFmtId="0" fontId="9" fillId="0" borderId="0" xfId="1" applyFont="1" applyAlignment="1">
      <alignment horizontal="left"/>
    </xf>
    <xf numFmtId="1" fontId="9" fillId="0" borderId="0" xfId="1" applyNumberFormat="1" applyFont="1" applyAlignment="1">
      <alignment horizontal="center"/>
    </xf>
    <xf numFmtId="0" fontId="2" fillId="0" borderId="0" xfId="1" quotePrefix="1" applyFont="1"/>
    <xf numFmtId="0" fontId="11" fillId="0" borderId="0" xfId="1" applyFont="1"/>
    <xf numFmtId="0" fontId="11" fillId="0" borderId="0" xfId="1" applyFont="1" applyAlignment="1">
      <alignment horizontal="center"/>
    </xf>
    <xf numFmtId="0" fontId="12" fillId="0" borderId="0" xfId="1" applyFont="1"/>
    <xf numFmtId="0" fontId="13" fillId="0" borderId="0" xfId="1" applyFont="1" applyAlignment="1">
      <alignment horizontal="left"/>
    </xf>
    <xf numFmtId="0" fontId="13" fillId="0" borderId="0" xfId="1" applyFont="1" applyAlignment="1">
      <alignment horizontal="right"/>
    </xf>
    <xf numFmtId="0" fontId="6" fillId="0" borderId="0" xfId="1" applyFont="1"/>
    <xf numFmtId="0" fontId="2" fillId="0" borderId="0" xfId="2" applyFont="1" applyAlignment="1">
      <alignment vertical="center"/>
    </xf>
    <xf numFmtId="3" fontId="15" fillId="8" borderId="0" xfId="3" applyNumberFormat="1" applyFont="1" applyFill="1" applyAlignment="1">
      <alignment vertical="center"/>
    </xf>
    <xf numFmtId="3" fontId="17" fillId="8" borderId="0" xfId="3" applyNumberFormat="1" applyFont="1" applyFill="1" applyAlignment="1">
      <alignment vertical="center"/>
    </xf>
    <xf numFmtId="3" fontId="17" fillId="8" borderId="0" xfId="3" applyNumberFormat="1" applyFont="1" applyFill="1" applyAlignment="1">
      <alignment horizontal="right" vertical="center"/>
    </xf>
    <xf numFmtId="3" fontId="1" fillId="0" borderId="0" xfId="3" applyNumberFormat="1" applyFont="1" applyAlignment="1">
      <alignment vertical="center"/>
    </xf>
    <xf numFmtId="3" fontId="18" fillId="0" borderId="0" xfId="3" applyNumberFormat="1" applyFont="1" applyAlignment="1">
      <alignment vertical="center"/>
    </xf>
    <xf numFmtId="3" fontId="19" fillId="0" borderId="0" xfId="3" applyNumberFormat="1" applyFont="1" applyAlignment="1">
      <alignment horizontal="center" vertical="center"/>
    </xf>
    <xf numFmtId="3" fontId="20" fillId="0" borderId="0" xfId="3" applyNumberFormat="1" applyFont="1" applyAlignment="1">
      <alignment horizontal="center" vertical="center" wrapText="1"/>
    </xf>
    <xf numFmtId="3" fontId="20" fillId="0" borderId="1" xfId="3" applyNumberFormat="1" applyFont="1" applyBorder="1" applyAlignment="1">
      <alignment horizontal="center" vertical="center" wrapText="1"/>
    </xf>
    <xf numFmtId="3" fontId="1" fillId="0" borderId="0" xfId="3" applyNumberFormat="1" applyFont="1" applyAlignment="1">
      <alignment horizontal="center" vertical="center"/>
    </xf>
    <xf numFmtId="3" fontId="18" fillId="0" borderId="0" xfId="3" applyNumberFormat="1" applyFont="1" applyAlignment="1">
      <alignment horizontal="center" vertical="center"/>
    </xf>
    <xf numFmtId="3" fontId="19" fillId="0" borderId="1" xfId="3" applyNumberFormat="1" applyFont="1" applyBorder="1" applyAlignment="1">
      <alignment horizontal="right" vertical="center" wrapText="1"/>
    </xf>
    <xf numFmtId="3" fontId="19" fillId="0" borderId="2" xfId="3" applyNumberFormat="1" applyFont="1" applyBorder="1" applyAlignment="1">
      <alignment horizontal="right" vertical="center" wrapText="1"/>
    </xf>
    <xf numFmtId="3" fontId="19" fillId="0" borderId="2" xfId="3" applyNumberFormat="1" applyFont="1" applyBorder="1" applyAlignment="1">
      <alignment horizontal="right" vertical="center"/>
    </xf>
    <xf numFmtId="3" fontId="20" fillId="0" borderId="0" xfId="3" applyNumberFormat="1" applyFont="1" applyAlignment="1">
      <alignment vertical="center"/>
    </xf>
    <xf numFmtId="167" fontId="20" fillId="0" borderId="0" xfId="3" applyNumberFormat="1" applyFont="1" applyAlignment="1">
      <alignment vertical="center"/>
    </xf>
    <xf numFmtId="3" fontId="19" fillId="0" borderId="0" xfId="3" applyNumberFormat="1" applyFont="1" applyAlignment="1">
      <alignment vertical="center"/>
    </xf>
    <xf numFmtId="9" fontId="19" fillId="0" borderId="0" xfId="4" applyFont="1" applyAlignment="1">
      <alignment vertical="center"/>
    </xf>
    <xf numFmtId="0" fontId="19" fillId="0" borderId="0" xfId="2" applyFont="1" applyAlignment="1">
      <alignment vertical="center"/>
    </xf>
    <xf numFmtId="167" fontId="20" fillId="0" borderId="0" xfId="3" applyNumberFormat="1" applyFont="1" applyAlignment="1">
      <alignment horizontal="right" vertical="center"/>
    </xf>
    <xf numFmtId="3" fontId="20" fillId="0" borderId="0" xfId="3" applyNumberFormat="1" applyFont="1" applyAlignment="1">
      <alignment horizontal="right" vertical="center"/>
    </xf>
    <xf numFmtId="3" fontId="22" fillId="0" borderId="0" xfId="3" applyNumberFormat="1" applyFont="1" applyAlignment="1">
      <alignment vertical="center"/>
    </xf>
    <xf numFmtId="3" fontId="23" fillId="0" borderId="0" xfId="3" applyNumberFormat="1" applyFont="1" applyAlignment="1">
      <alignment vertical="center"/>
    </xf>
    <xf numFmtId="3" fontId="2" fillId="0" borderId="0" xfId="3" applyNumberFormat="1" applyAlignment="1">
      <alignment vertical="center"/>
    </xf>
    <xf numFmtId="167" fontId="2" fillId="0" borderId="0" xfId="3" applyNumberFormat="1" applyAlignment="1">
      <alignment horizontal="right" vertical="center"/>
    </xf>
    <xf numFmtId="3" fontId="2" fillId="0" borderId="0" xfId="3" applyNumberFormat="1" applyAlignment="1">
      <alignment horizontal="right" vertical="center"/>
    </xf>
    <xf numFmtId="9" fontId="19" fillId="0" borderId="0" xfId="4" applyFont="1" applyFill="1" applyAlignment="1">
      <alignment vertical="center"/>
    </xf>
    <xf numFmtId="3" fontId="2" fillId="9" borderId="0" xfId="3" applyNumberFormat="1" applyFill="1" applyAlignment="1">
      <alignment horizontal="right" vertical="center"/>
    </xf>
    <xf numFmtId="3" fontId="24" fillId="0" borderId="0" xfId="3" applyNumberFormat="1" applyFont="1" applyAlignment="1">
      <alignment vertical="center"/>
    </xf>
    <xf numFmtId="0" fontId="24" fillId="0" borderId="0" xfId="2" applyFont="1" applyAlignment="1">
      <alignment vertical="center"/>
    </xf>
    <xf numFmtId="0" fontId="2" fillId="0" borderId="1" xfId="2" applyFont="1" applyBorder="1" applyAlignment="1">
      <alignment vertical="center"/>
    </xf>
    <xf numFmtId="3" fontId="2" fillId="0" borderId="1" xfId="3" applyNumberFormat="1" applyBorder="1" applyAlignment="1">
      <alignment vertical="center"/>
    </xf>
    <xf numFmtId="167" fontId="2" fillId="0" borderId="1" xfId="3" applyNumberFormat="1" applyBorder="1" applyAlignment="1">
      <alignment horizontal="right" vertical="center"/>
    </xf>
    <xf numFmtId="3" fontId="2" fillId="0" borderId="1" xfId="3" applyNumberFormat="1" applyBorder="1" applyAlignment="1">
      <alignment horizontal="right" vertical="center"/>
    </xf>
    <xf numFmtId="167" fontId="19" fillId="0" borderId="0" xfId="3" applyNumberFormat="1" applyFont="1" applyAlignment="1">
      <alignment vertical="center"/>
    </xf>
    <xf numFmtId="3" fontId="19" fillId="0" borderId="0" xfId="3" applyNumberFormat="1" applyFont="1" applyAlignment="1">
      <alignment horizontal="right" vertical="center"/>
    </xf>
    <xf numFmtId="3" fontId="25" fillId="0" borderId="0" xfId="3" applyNumberFormat="1" applyFont="1" applyAlignment="1">
      <alignment vertical="center"/>
    </xf>
    <xf numFmtId="167" fontId="2" fillId="0" borderId="0" xfId="3" applyNumberFormat="1" applyAlignment="1">
      <alignment vertical="center"/>
    </xf>
    <xf numFmtId="3" fontId="2" fillId="9" borderId="0" xfId="3" applyNumberFormat="1" applyFill="1" applyAlignment="1">
      <alignment horizontal="center" vertical="center"/>
    </xf>
    <xf numFmtId="0" fontId="2" fillId="0" borderId="0" xfId="5" applyAlignment="1">
      <alignment vertical="center"/>
    </xf>
    <xf numFmtId="167" fontId="26" fillId="0" borderId="0" xfId="3" applyNumberFormat="1" applyFont="1" applyAlignment="1">
      <alignment vertical="center"/>
    </xf>
    <xf numFmtId="3" fontId="1" fillId="0" borderId="0" xfId="3" applyNumberFormat="1" applyFont="1" applyAlignment="1">
      <alignment horizontal="right" vertical="center"/>
    </xf>
    <xf numFmtId="3" fontId="27" fillId="10" borderId="0" xfId="3" applyNumberFormat="1" applyFont="1" applyFill="1" applyAlignment="1">
      <alignment horizontal="right" vertical="center"/>
    </xf>
    <xf numFmtId="1" fontId="2" fillId="11" borderId="0" xfId="1" applyNumberFormat="1" applyFont="1" applyFill="1" applyAlignment="1">
      <alignment horizontal="right"/>
    </xf>
    <xf numFmtId="1" fontId="2" fillId="12" borderId="0" xfId="1" applyNumberFormat="1" applyFont="1" applyFill="1" applyAlignment="1">
      <alignment horizontal="right"/>
    </xf>
    <xf numFmtId="1" fontId="2" fillId="13" borderId="0" xfId="1" applyNumberFormat="1" applyFont="1" applyFill="1" applyAlignment="1">
      <alignment horizontal="right"/>
    </xf>
    <xf numFmtId="1" fontId="2" fillId="14" borderId="0" xfId="1" applyNumberFormat="1" applyFont="1" applyFill="1" applyAlignment="1">
      <alignment horizontal="right"/>
    </xf>
    <xf numFmtId="1" fontId="2" fillId="15" borderId="0" xfId="1" applyNumberFormat="1" applyFont="1" applyFill="1" applyAlignment="1">
      <alignment horizontal="right"/>
    </xf>
    <xf numFmtId="0" fontId="29" fillId="17" borderId="0" xfId="0" applyFont="1" applyFill="1" applyAlignment="1">
      <alignment wrapText="1"/>
    </xf>
    <xf numFmtId="0" fontId="0" fillId="18" borderId="0" xfId="0" applyFill="1" applyAlignment="1">
      <alignment wrapText="1"/>
    </xf>
    <xf numFmtId="0" fontId="0" fillId="19" borderId="0" xfId="0" applyFill="1" applyAlignment="1">
      <alignment wrapText="1"/>
    </xf>
    <xf numFmtId="0" fontId="0" fillId="18" borderId="0" xfId="0" applyFill="1"/>
    <xf numFmtId="0" fontId="0" fillId="19" borderId="0" xfId="0" applyFill="1"/>
    <xf numFmtId="0" fontId="30" fillId="18" borderId="0" xfId="2" applyFont="1" applyFill="1" applyAlignment="1">
      <alignment vertical="center"/>
    </xf>
    <xf numFmtId="0" fontId="14" fillId="19" borderId="0" xfId="2" applyFill="1"/>
    <xf numFmtId="0" fontId="0" fillId="18" borderId="3" xfId="0" applyFill="1" applyBorder="1" applyAlignment="1">
      <alignment horizontal="center"/>
    </xf>
    <xf numFmtId="0" fontId="0" fillId="19" borderId="0" xfId="0" applyFill="1" applyAlignment="1">
      <alignment horizontal="center"/>
    </xf>
    <xf numFmtId="0" fontId="0" fillId="18" borderId="5" xfId="0" applyFill="1" applyBorder="1" applyAlignment="1">
      <alignment horizontal="center" wrapText="1"/>
    </xf>
    <xf numFmtId="0" fontId="0" fillId="19" borderId="0" xfId="0" applyFill="1" applyAlignment="1">
      <alignment horizontal="center" wrapText="1"/>
    </xf>
    <xf numFmtId="0" fontId="0" fillId="18" borderId="3" xfId="0" applyFill="1" applyBorder="1" applyAlignment="1">
      <alignment horizontal="left" vertical="center" wrapText="1"/>
    </xf>
    <xf numFmtId="0" fontId="0" fillId="18" borderId="3" xfId="0" applyFill="1" applyBorder="1" applyAlignment="1">
      <alignment horizontal="right" vertical="center" wrapText="1"/>
    </xf>
    <xf numFmtId="0" fontId="0" fillId="18" borderId="3" xfId="0" applyFill="1" applyBorder="1" applyAlignment="1">
      <alignment horizontal="center" vertical="center" wrapText="1"/>
    </xf>
    <xf numFmtId="0" fontId="0" fillId="18" borderId="0" xfId="0" applyFill="1" applyAlignment="1">
      <alignment horizontal="right" vertical="center" wrapText="1"/>
    </xf>
    <xf numFmtId="0" fontId="28" fillId="18" borderId="5" xfId="0" applyFont="1" applyFill="1" applyBorder="1"/>
    <xf numFmtId="3" fontId="28" fillId="19" borderId="0" xfId="0" applyNumberFormat="1" applyFont="1" applyFill="1" applyAlignment="1">
      <alignment horizontal="right"/>
    </xf>
    <xf numFmtId="1" fontId="0" fillId="18" borderId="0" xfId="0" applyNumberFormat="1" applyFill="1"/>
    <xf numFmtId="1" fontId="0" fillId="19" borderId="0" xfId="0" applyNumberFormat="1" applyFill="1"/>
    <xf numFmtId="164" fontId="0" fillId="19" borderId="0" xfId="0" applyNumberFormat="1" applyFill="1"/>
    <xf numFmtId="0" fontId="28" fillId="18" borderId="0" xfId="0" applyFont="1" applyFill="1"/>
    <xf numFmtId="3" fontId="0" fillId="19" borderId="0" xfId="0" applyNumberFormat="1" applyFill="1" applyAlignment="1">
      <alignment horizontal="right"/>
    </xf>
    <xf numFmtId="3" fontId="0" fillId="18" borderId="0" xfId="0" applyNumberFormat="1" applyFill="1"/>
    <xf numFmtId="0" fontId="0" fillId="18" borderId="3" xfId="0" applyFill="1" applyBorder="1"/>
    <xf numFmtId="3" fontId="0" fillId="19" borderId="3" xfId="0" applyNumberFormat="1" applyFill="1" applyBorder="1" applyAlignment="1">
      <alignment horizontal="right"/>
    </xf>
    <xf numFmtId="0" fontId="0" fillId="18" borderId="0" xfId="0" applyFill="1" applyAlignment="1">
      <alignment horizontal="left" wrapText="1"/>
    </xf>
    <xf numFmtId="0" fontId="32" fillId="18" borderId="0" xfId="6" applyFill="1"/>
    <xf numFmtId="0" fontId="28" fillId="18" borderId="3" xfId="0" applyFont="1" applyFill="1" applyBorder="1" applyAlignment="1">
      <alignment horizontal="right" vertical="center" wrapText="1"/>
    </xf>
    <xf numFmtId="0" fontId="0" fillId="18" borderId="0" xfId="0" applyFill="1" applyAlignment="1">
      <alignment horizontal="center" wrapText="1"/>
    </xf>
    <xf numFmtId="0" fontId="2" fillId="0" borderId="0" xfId="7" applyFont="1" applyAlignment="1">
      <alignment vertical="center"/>
    </xf>
    <xf numFmtId="0" fontId="2" fillId="0" borderId="1" xfId="7" applyFont="1" applyBorder="1" applyAlignment="1">
      <alignment vertical="center"/>
    </xf>
    <xf numFmtId="0" fontId="19" fillId="0" borderId="0" xfId="7" applyFont="1" applyAlignment="1">
      <alignment vertical="center"/>
    </xf>
    <xf numFmtId="3" fontId="6" fillId="0" borderId="0" xfId="3" applyNumberFormat="1" applyFont="1" applyAlignment="1">
      <alignment horizontal="right" vertical="center"/>
    </xf>
    <xf numFmtId="3" fontId="25" fillId="0" borderId="0" xfId="3" applyNumberFormat="1" applyFont="1" applyAlignment="1">
      <alignment horizontal="right" vertical="center"/>
    </xf>
    <xf numFmtId="3" fontId="1" fillId="10" borderId="0" xfId="3" applyNumberFormat="1" applyFont="1" applyFill="1" applyAlignment="1">
      <alignment vertical="center"/>
    </xf>
    <xf numFmtId="0" fontId="4" fillId="0" borderId="0" xfId="7" applyFont="1" applyAlignment="1">
      <alignment vertical="center"/>
    </xf>
    <xf numFmtId="3" fontId="11" fillId="0" borderId="0" xfId="3" applyNumberFormat="1" applyFont="1" applyAlignment="1">
      <alignment horizontal="right" vertical="center"/>
    </xf>
    <xf numFmtId="10" fontId="19" fillId="0" borderId="0" xfId="3" applyNumberFormat="1" applyFont="1" applyAlignment="1">
      <alignment vertical="center"/>
    </xf>
    <xf numFmtId="0" fontId="4" fillId="0" borderId="1" xfId="7" applyFont="1" applyBorder="1" applyAlignment="1">
      <alignment vertical="center"/>
    </xf>
    <xf numFmtId="0" fontId="34" fillId="0" borderId="0" xfId="7" applyFont="1"/>
    <xf numFmtId="0" fontId="26" fillId="0" borderId="0" xfId="7" applyFont="1" applyAlignment="1">
      <alignment vertical="center"/>
    </xf>
    <xf numFmtId="0" fontId="4" fillId="8" borderId="0" xfId="7" applyFont="1" applyFill="1" applyAlignment="1">
      <alignment vertical="center"/>
    </xf>
    <xf numFmtId="3" fontId="41" fillId="0" borderId="0" xfId="3" applyNumberFormat="1" applyFont="1" applyAlignment="1">
      <alignment vertical="center"/>
    </xf>
    <xf numFmtId="0" fontId="42" fillId="0" borderId="0" xfId="1" applyFont="1"/>
    <xf numFmtId="168" fontId="43" fillId="0" borderId="0" xfId="1" applyNumberFormat="1" applyFont="1" applyAlignment="1">
      <alignment horizontal="right"/>
    </xf>
    <xf numFmtId="0" fontId="43" fillId="0" borderId="0" xfId="1" applyFont="1"/>
    <xf numFmtId="168" fontId="44" fillId="0" borderId="0" xfId="1" applyNumberFormat="1" applyFont="1"/>
    <xf numFmtId="0" fontId="44" fillId="0" borderId="0" xfId="1" applyFont="1" applyAlignment="1">
      <alignment vertical="center"/>
    </xf>
    <xf numFmtId="168" fontId="42" fillId="0" borderId="0" xfId="1" applyNumberFormat="1" applyFont="1" applyAlignment="1">
      <alignment horizontal="right"/>
    </xf>
    <xf numFmtId="0" fontId="42" fillId="21" borderId="0" xfId="1" applyFont="1" applyFill="1"/>
    <xf numFmtId="0" fontId="42" fillId="15" borderId="0" xfId="1" applyFont="1" applyFill="1"/>
    <xf numFmtId="0" fontId="42" fillId="0" borderId="0" xfId="1" applyFont="1" applyAlignment="1">
      <alignment horizontal="center"/>
    </xf>
    <xf numFmtId="169" fontId="42" fillId="0" borderId="6" xfId="1" applyNumberFormat="1" applyFont="1" applyBorder="1" applyAlignment="1">
      <alignment horizontal="center"/>
    </xf>
    <xf numFmtId="169" fontId="42" fillId="0" borderId="7" xfId="1" applyNumberFormat="1" applyFont="1" applyBorder="1" applyAlignment="1">
      <alignment horizontal="center"/>
    </xf>
    <xf numFmtId="169" fontId="42" fillId="0" borderId="8" xfId="1" applyNumberFormat="1" applyFont="1" applyBorder="1" applyAlignment="1">
      <alignment horizontal="center"/>
    </xf>
    <xf numFmtId="169" fontId="42" fillId="0" borderId="9" xfId="1" applyNumberFormat="1" applyFont="1" applyBorder="1" applyAlignment="1">
      <alignment horizontal="center"/>
    </xf>
    <xf numFmtId="0" fontId="42" fillId="0" borderId="10" xfId="1" applyFont="1" applyBorder="1" applyAlignment="1">
      <alignment horizontal="center"/>
    </xf>
    <xf numFmtId="0" fontId="42" fillId="0" borderId="11" xfId="1" applyFont="1" applyBorder="1" applyAlignment="1">
      <alignment horizontal="center"/>
    </xf>
    <xf numFmtId="0" fontId="42" fillId="0" borderId="12" xfId="1" applyFont="1" applyBorder="1" applyAlignment="1">
      <alignment horizontal="center"/>
    </xf>
    <xf numFmtId="169" fontId="42" fillId="0" borderId="12" xfId="1" applyNumberFormat="1" applyFont="1" applyBorder="1" applyAlignment="1">
      <alignment horizontal="center"/>
    </xf>
    <xf numFmtId="0" fontId="42" fillId="0" borderId="13" xfId="1" applyFont="1" applyBorder="1" applyAlignment="1">
      <alignment horizontal="center"/>
    </xf>
    <xf numFmtId="0" fontId="42" fillId="0" borderId="10" xfId="1" applyFont="1" applyBorder="1"/>
    <xf numFmtId="0" fontId="42" fillId="0" borderId="11" xfId="1" applyFont="1" applyBorder="1" applyAlignment="1">
      <alignment horizontal="centerContinuous"/>
    </xf>
    <xf numFmtId="0" fontId="42" fillId="0" borderId="11" xfId="1" applyFont="1" applyBorder="1"/>
    <xf numFmtId="0" fontId="42" fillId="0" borderId="12" xfId="1" applyFont="1" applyBorder="1" applyAlignment="1">
      <alignment horizontal="centerContinuous"/>
    </xf>
    <xf numFmtId="0" fontId="42" fillId="0" borderId="12" xfId="1" applyFont="1" applyBorder="1"/>
    <xf numFmtId="0" fontId="42" fillId="0" borderId="13" xfId="1" applyFont="1" applyBorder="1"/>
    <xf numFmtId="0" fontId="42" fillId="0" borderId="12" xfId="1" quotePrefix="1" applyFont="1" applyBorder="1" applyAlignment="1">
      <alignment horizontal="centerContinuous"/>
    </xf>
    <xf numFmtId="0" fontId="42" fillId="0" borderId="9" xfId="1" applyFont="1" applyBorder="1" applyAlignment="1">
      <alignment horizontal="centerContinuous"/>
    </xf>
    <xf numFmtId="0" fontId="42" fillId="0" borderId="14" xfId="1" applyFont="1" applyBorder="1" applyAlignment="1">
      <alignment horizontal="centerContinuous"/>
    </xf>
    <xf numFmtId="0" fontId="42" fillId="0" borderId="13" xfId="1" applyFont="1" applyBorder="1" applyAlignment="1">
      <alignment horizontal="centerContinuous"/>
    </xf>
    <xf numFmtId="0" fontId="42" fillId="0" borderId="15" xfId="1" applyFont="1" applyBorder="1" applyAlignment="1">
      <alignment horizontal="centerContinuous"/>
    </xf>
    <xf numFmtId="0" fontId="42" fillId="0" borderId="10" xfId="1" applyFont="1" applyBorder="1" applyAlignment="1">
      <alignment horizontal="centerContinuous"/>
    </xf>
    <xf numFmtId="0" fontId="43" fillId="0" borderId="0" xfId="1" applyFont="1" applyAlignment="1">
      <alignment horizontal="right"/>
    </xf>
    <xf numFmtId="0" fontId="43" fillId="0" borderId="0" xfId="1" applyFont="1" applyAlignment="1">
      <alignment horizontal="left" vertical="top"/>
    </xf>
    <xf numFmtId="3" fontId="42" fillId="0" borderId="0" xfId="1" applyNumberFormat="1" applyFont="1" applyAlignment="1">
      <alignment horizontal="left"/>
    </xf>
    <xf numFmtId="0" fontId="45" fillId="0" borderId="0" xfId="1" applyFont="1" applyAlignment="1">
      <alignment horizontal="left" vertical="center"/>
    </xf>
    <xf numFmtId="0" fontId="42" fillId="22" borderId="0" xfId="1" applyFont="1" applyFill="1" applyAlignment="1">
      <alignment horizontal="right"/>
    </xf>
    <xf numFmtId="0" fontId="46" fillId="22" borderId="0" xfId="1" applyFont="1" applyFill="1" applyAlignment="1">
      <alignment horizontal="right"/>
    </xf>
    <xf numFmtId="0" fontId="28" fillId="19" borderId="0" xfId="0" applyFont="1" applyFill="1"/>
    <xf numFmtId="1" fontId="28" fillId="18" borderId="0" xfId="0" applyNumberFormat="1" applyFont="1" applyFill="1"/>
    <xf numFmtId="1" fontId="28" fillId="19" borderId="0" xfId="0" applyNumberFormat="1" applyFont="1" applyFill="1"/>
    <xf numFmtId="164" fontId="28" fillId="19" borderId="0" xfId="0" applyNumberFormat="1" applyFont="1" applyFill="1"/>
    <xf numFmtId="3" fontId="2" fillId="23" borderId="0" xfId="3" applyNumberFormat="1" applyFill="1" applyAlignment="1">
      <alignment vertical="center"/>
    </xf>
    <xf numFmtId="167" fontId="2" fillId="23" borderId="0" xfId="3" applyNumberFormat="1" applyFill="1" applyAlignment="1">
      <alignment horizontal="right" vertical="center"/>
    </xf>
    <xf numFmtId="3" fontId="2" fillId="23" borderId="0" xfId="3" applyNumberFormat="1" applyFill="1" applyAlignment="1">
      <alignment horizontal="right" vertical="center"/>
    </xf>
    <xf numFmtId="3" fontId="20" fillId="23" borderId="0" xfId="3" applyNumberFormat="1" applyFont="1" applyFill="1" applyAlignment="1">
      <alignment vertical="center"/>
    </xf>
    <xf numFmtId="0" fontId="2" fillId="23" borderId="0" xfId="7" applyFont="1" applyFill="1" applyAlignment="1">
      <alignment vertical="center"/>
    </xf>
    <xf numFmtId="0" fontId="34" fillId="23" borderId="0" xfId="7" applyFont="1" applyFill="1"/>
    <xf numFmtId="0" fontId="42" fillId="0" borderId="0" xfId="1" applyFont="1" applyAlignment="1">
      <alignment horizontal="right"/>
    </xf>
    <xf numFmtId="0" fontId="43" fillId="0" borderId="0" xfId="1" applyFont="1" applyAlignment="1">
      <alignment horizontal="center"/>
    </xf>
    <xf numFmtId="0" fontId="43" fillId="0" borderId="0" xfId="1" applyFont="1" applyAlignment="1">
      <alignment horizontal="centerContinuous"/>
    </xf>
    <xf numFmtId="0" fontId="43" fillId="0" borderId="0" xfId="1" applyFont="1" applyAlignment="1">
      <alignment horizontal="centerContinuous" vertical="top"/>
    </xf>
    <xf numFmtId="0" fontId="43" fillId="0" borderId="16" xfId="1" applyFont="1" applyBorder="1"/>
    <xf numFmtId="0" fontId="42" fillId="0" borderId="17" xfId="1" applyFont="1" applyBorder="1" applyAlignment="1">
      <alignment horizontal="center"/>
    </xf>
    <xf numFmtId="0" fontId="42" fillId="0" borderId="17" xfId="1" applyFont="1" applyBorder="1"/>
    <xf numFmtId="0" fontId="42" fillId="0" borderId="16" xfId="1" applyFont="1" applyBorder="1" applyAlignment="1">
      <alignment horizontal="centerContinuous"/>
    </xf>
    <xf numFmtId="0" fontId="42" fillId="0" borderId="17" xfId="1" applyFont="1" applyBorder="1" applyAlignment="1">
      <alignment horizontal="centerContinuous"/>
    </xf>
    <xf numFmtId="170" fontId="42" fillId="0" borderId="11" xfId="1" applyNumberFormat="1" applyFont="1" applyBorder="1"/>
    <xf numFmtId="169" fontId="42" fillId="0" borderId="11" xfId="1" applyNumberFormat="1" applyFont="1" applyBorder="1" applyAlignment="1">
      <alignment horizontal="center"/>
    </xf>
    <xf numFmtId="0" fontId="42" fillId="0" borderId="11" xfId="1" quotePrefix="1" applyFont="1" applyBorder="1" applyAlignment="1">
      <alignment horizontal="center"/>
    </xf>
    <xf numFmtId="171" fontId="42" fillId="0" borderId="0" xfId="1" applyNumberFormat="1" applyFont="1" applyAlignment="1">
      <alignment horizontal="right"/>
    </xf>
    <xf numFmtId="171" fontId="42" fillId="0" borderId="0" xfId="1" applyNumberFormat="1" applyFont="1"/>
    <xf numFmtId="171" fontId="43" fillId="0" borderId="0" xfId="1" applyNumberFormat="1" applyFont="1"/>
    <xf numFmtId="171" fontId="44" fillId="0" borderId="0" xfId="1" applyNumberFormat="1" applyFont="1"/>
    <xf numFmtId="0" fontId="43" fillId="0" borderId="0" xfId="1" applyFont="1" applyAlignment="1">
      <alignment vertical="center"/>
    </xf>
    <xf numFmtId="171" fontId="44" fillId="0" borderId="0" xfId="1" applyNumberFormat="1" applyFont="1" applyAlignment="1">
      <alignment vertical="center"/>
    </xf>
    <xf numFmtId="171" fontId="43" fillId="0" borderId="0" xfId="1" applyNumberFormat="1" applyFont="1" applyAlignment="1">
      <alignment vertical="center"/>
    </xf>
    <xf numFmtId="171" fontId="43" fillId="0" borderId="0" xfId="1" applyNumberFormat="1" applyFont="1" applyAlignment="1">
      <alignment horizontal="right"/>
    </xf>
    <xf numFmtId="168" fontId="42" fillId="0" borderId="0" xfId="1" applyNumberFormat="1" applyFont="1"/>
    <xf numFmtId="168" fontId="42" fillId="10" borderId="0" xfId="1" applyNumberFormat="1" applyFont="1" applyFill="1" applyAlignment="1">
      <alignment horizontal="right"/>
    </xf>
    <xf numFmtId="168" fontId="47" fillId="24" borderId="0" xfId="1" applyNumberFormat="1" applyFont="1" applyFill="1" applyAlignment="1">
      <alignment horizontal="right"/>
    </xf>
    <xf numFmtId="0" fontId="42" fillId="24" borderId="12" xfId="1" applyFont="1" applyFill="1" applyBorder="1" applyAlignment="1">
      <alignment horizontal="center"/>
    </xf>
    <xf numFmtId="0" fontId="42" fillId="24" borderId="11" xfId="1" applyFont="1" applyFill="1" applyBorder="1" applyAlignment="1">
      <alignment horizontal="centerContinuous"/>
    </xf>
    <xf numFmtId="0" fontId="48" fillId="10" borderId="11" xfId="1" applyFont="1" applyFill="1" applyBorder="1" applyAlignment="1">
      <alignment horizontal="center"/>
    </xf>
    <xf numFmtId="0" fontId="48" fillId="10" borderId="11" xfId="1" applyFont="1" applyFill="1" applyBorder="1" applyAlignment="1">
      <alignment horizontal="centerContinuous"/>
    </xf>
    <xf numFmtId="0" fontId="48" fillId="10" borderId="12" xfId="1" applyFont="1" applyFill="1" applyBorder="1" applyAlignment="1">
      <alignment horizontal="center"/>
    </xf>
    <xf numFmtId="0" fontId="46" fillId="25" borderId="0" xfId="1" applyFont="1" applyFill="1" applyAlignment="1">
      <alignment horizontal="right"/>
    </xf>
    <xf numFmtId="169" fontId="42" fillId="0" borderId="16" xfId="1" applyNumberFormat="1" applyFont="1" applyBorder="1" applyAlignment="1">
      <alignment horizontal="center"/>
    </xf>
    <xf numFmtId="168" fontId="42" fillId="0" borderId="0" xfId="0" applyNumberFormat="1" applyFont="1" applyAlignment="1">
      <alignment horizontal="right"/>
    </xf>
    <xf numFmtId="171" fontId="42" fillId="0" borderId="0" xfId="0" applyNumberFormat="1" applyFont="1" applyAlignment="1">
      <alignment horizontal="right"/>
    </xf>
    <xf numFmtId="172" fontId="42" fillId="0" borderId="0" xfId="1" applyNumberFormat="1" applyFont="1"/>
    <xf numFmtId="3" fontId="2" fillId="10" borderId="0" xfId="3" applyNumberFormat="1" applyFill="1" applyAlignment="1">
      <alignment horizontal="right" vertical="center"/>
    </xf>
    <xf numFmtId="168" fontId="42" fillId="26" borderId="0" xfId="0" applyNumberFormat="1" applyFont="1" applyFill="1" applyAlignment="1">
      <alignment horizontal="right"/>
    </xf>
    <xf numFmtId="168" fontId="42" fillId="26" borderId="0" xfId="1" applyNumberFormat="1" applyFont="1" applyFill="1" applyAlignment="1">
      <alignment horizontal="right"/>
    </xf>
    <xf numFmtId="1" fontId="2" fillId="26" borderId="0" xfId="1" applyNumberFormat="1" applyFont="1" applyFill="1" applyAlignment="1">
      <alignment horizontal="right"/>
    </xf>
    <xf numFmtId="3" fontId="2" fillId="26" borderId="0" xfId="3" applyNumberFormat="1" applyFill="1" applyAlignment="1">
      <alignment horizontal="right" vertical="center"/>
    </xf>
    <xf numFmtId="0" fontId="46" fillId="27" borderId="0" xfId="1" applyFont="1" applyFill="1" applyAlignment="1">
      <alignment horizontal="right"/>
    </xf>
    <xf numFmtId="0" fontId="50" fillId="0" borderId="0" xfId="1" applyFont="1"/>
    <xf numFmtId="168" fontId="50" fillId="0" borderId="0" xfId="1" applyNumberFormat="1" applyFont="1"/>
    <xf numFmtId="3" fontId="2" fillId="26" borderId="0" xfId="3" applyNumberFormat="1" applyFill="1" applyAlignment="1">
      <alignment vertical="center"/>
    </xf>
    <xf numFmtId="167" fontId="2" fillId="26" borderId="0" xfId="3" applyNumberFormat="1" applyFill="1" applyAlignment="1">
      <alignment horizontal="right" vertical="center"/>
    </xf>
    <xf numFmtId="3" fontId="20" fillId="26" borderId="0" xfId="3" applyNumberFormat="1" applyFont="1" applyFill="1" applyAlignment="1">
      <alignment vertical="center"/>
    </xf>
    <xf numFmtId="0" fontId="2" fillId="26" borderId="0" xfId="2" applyFont="1" applyFill="1" applyAlignment="1">
      <alignment vertical="center"/>
    </xf>
    <xf numFmtId="3" fontId="2" fillId="26" borderId="1" xfId="3" applyNumberFormat="1" applyFill="1" applyBorder="1" applyAlignment="1">
      <alignment vertical="center"/>
    </xf>
    <xf numFmtId="167" fontId="2" fillId="26" borderId="1" xfId="3" applyNumberFormat="1" applyFill="1" applyBorder="1" applyAlignment="1">
      <alignment horizontal="right" vertical="center"/>
    </xf>
    <xf numFmtId="3" fontId="2" fillId="26" borderId="1" xfId="3" applyNumberFormat="1" applyFill="1" applyBorder="1" applyAlignment="1">
      <alignment horizontal="right" vertical="center"/>
    </xf>
    <xf numFmtId="0" fontId="53" fillId="28" borderId="0" xfId="19" applyFont="1" applyFill="1"/>
    <xf numFmtId="0" fontId="54" fillId="28" borderId="0" xfId="19" applyFont="1" applyFill="1"/>
    <xf numFmtId="0" fontId="55" fillId="28" borderId="0" xfId="20" applyFont="1" applyFill="1" applyAlignment="1">
      <alignment vertical="center"/>
    </xf>
    <xf numFmtId="0" fontId="56" fillId="28" borderId="0" xfId="19" applyFont="1" applyFill="1"/>
    <xf numFmtId="0" fontId="57" fillId="0" borderId="0" xfId="20" applyFont="1" applyAlignment="1">
      <alignment vertical="center"/>
    </xf>
    <xf numFmtId="0" fontId="58" fillId="0" borderId="0" xfId="19" applyFont="1"/>
    <xf numFmtId="0" fontId="52" fillId="28" borderId="0" xfId="19" applyFill="1"/>
    <xf numFmtId="0" fontId="60" fillId="28" borderId="0" xfId="21" applyFont="1" applyFill="1" applyAlignment="1"/>
    <xf numFmtId="0" fontId="52" fillId="28" borderId="0" xfId="22" applyFont="1" applyFill="1"/>
    <xf numFmtId="0" fontId="64" fillId="28" borderId="0" xfId="23" applyFont="1" applyFill="1" applyAlignment="1"/>
    <xf numFmtId="0" fontId="65" fillId="28" borderId="0" xfId="24" applyFont="1" applyFill="1" applyAlignment="1"/>
    <xf numFmtId="0" fontId="67" fillId="28" borderId="0" xfId="25" applyFont="1" applyFill="1"/>
    <xf numFmtId="0" fontId="67" fillId="28" borderId="0" xfId="25" applyFont="1" applyFill="1" applyAlignment="1">
      <alignment horizontal="left"/>
    </xf>
    <xf numFmtId="0" fontId="66" fillId="28" borderId="0" xfId="20" applyFont="1" applyFill="1"/>
    <xf numFmtId="0" fontId="67" fillId="28" borderId="0" xfId="20" applyFont="1" applyFill="1"/>
    <xf numFmtId="0" fontId="67" fillId="28" borderId="0" xfId="20" applyFont="1" applyFill="1" applyAlignment="1">
      <alignment horizontal="left"/>
    </xf>
    <xf numFmtId="0" fontId="68" fillId="28" borderId="0" xfId="21" applyFont="1" applyFill="1" applyAlignment="1"/>
    <xf numFmtId="0" fontId="66" fillId="28" borderId="0" xfId="25" applyFont="1" applyFill="1" applyAlignment="1">
      <alignment wrapText="1"/>
    </xf>
    <xf numFmtId="0" fontId="66" fillId="28" borderId="0" xfId="25" applyFont="1" applyFill="1" applyAlignment="1">
      <alignment horizontal="left" wrapText="1"/>
    </xf>
    <xf numFmtId="0" fontId="61" fillId="28" borderId="0" xfId="26" applyFill="1"/>
    <xf numFmtId="0" fontId="68" fillId="28" borderId="0" xfId="21" applyFont="1" applyFill="1" applyAlignment="1">
      <alignment vertical="center" wrapText="1"/>
    </xf>
    <xf numFmtId="0" fontId="67" fillId="28" borderId="0" xfId="25" applyFont="1" applyFill="1" applyAlignment="1">
      <alignment vertical="center" wrapText="1"/>
    </xf>
    <xf numFmtId="0" fontId="67" fillId="19" borderId="0" xfId="25" applyFont="1" applyFill="1" applyAlignment="1">
      <alignment horizontal="left" vertical="center" wrapText="1"/>
    </xf>
    <xf numFmtId="0" fontId="67" fillId="19" borderId="0" xfId="25" applyFont="1" applyFill="1" applyBorder="1" applyAlignment="1">
      <alignment horizontal="left" vertical="center" wrapText="1"/>
    </xf>
    <xf numFmtId="0" fontId="67" fillId="28" borderId="0" xfId="25" applyFont="1" applyFill="1" applyAlignment="1">
      <alignment wrapText="1"/>
    </xf>
    <xf numFmtId="0" fontId="67" fillId="28" borderId="0" xfId="25" applyFont="1" applyFill="1" applyAlignment="1">
      <alignment horizontal="left" wrapText="1"/>
    </xf>
    <xf numFmtId="0" fontId="69" fillId="28" borderId="0" xfId="26" applyFont="1" applyFill="1"/>
    <xf numFmtId="0" fontId="69" fillId="28" borderId="0" xfId="26" applyFont="1" applyFill="1" applyAlignment="1">
      <alignment wrapText="1"/>
    </xf>
    <xf numFmtId="0" fontId="69" fillId="28" borderId="0" xfId="26" applyFont="1" applyFill="1" applyAlignment="1">
      <alignment horizontal="left"/>
    </xf>
    <xf numFmtId="0" fontId="30" fillId="18" borderId="0" xfId="2" applyFont="1" applyFill="1"/>
    <xf numFmtId="0" fontId="30" fillId="20" borderId="0" xfId="2" applyFont="1" applyFill="1" applyAlignment="1">
      <alignment horizontal="left" vertical="center"/>
    </xf>
    <xf numFmtId="0" fontId="70" fillId="16" borderId="0" xfId="0" applyFont="1" applyFill="1"/>
    <xf numFmtId="0" fontId="51" fillId="18" borderId="0" xfId="0" applyFont="1" applyFill="1"/>
    <xf numFmtId="0" fontId="32" fillId="19" borderId="0" xfId="6" applyFill="1" applyAlignment="1"/>
    <xf numFmtId="0" fontId="32" fillId="0" borderId="0" xfId="6" applyFill="1" applyBorder="1" applyAlignment="1"/>
    <xf numFmtId="0" fontId="32" fillId="19" borderId="0" xfId="6" applyFill="1" applyBorder="1" applyAlignment="1"/>
    <xf numFmtId="0" fontId="2" fillId="29" borderId="0" xfId="2" applyFont="1" applyFill="1" applyAlignment="1">
      <alignment vertical="center"/>
    </xf>
    <xf numFmtId="3" fontId="2" fillId="29" borderId="0" xfId="3" applyNumberFormat="1" applyFill="1" applyAlignment="1">
      <alignment vertical="center"/>
    </xf>
    <xf numFmtId="167" fontId="2" fillId="29" borderId="0" xfId="3" applyNumberFormat="1" applyFill="1" applyAlignment="1">
      <alignment horizontal="right" vertical="center"/>
    </xf>
    <xf numFmtId="3" fontId="2" fillId="29" borderId="0" xfId="3" applyNumberFormat="1" applyFill="1" applyAlignment="1">
      <alignment horizontal="right" vertical="center"/>
    </xf>
    <xf numFmtId="3" fontId="20" fillId="29" borderId="0" xfId="3" applyNumberFormat="1" applyFont="1" applyFill="1" applyAlignment="1">
      <alignment vertical="center"/>
    </xf>
    <xf numFmtId="3" fontId="19" fillId="29" borderId="0" xfId="3" applyNumberFormat="1" applyFont="1" applyFill="1" applyAlignment="1">
      <alignment vertical="center"/>
    </xf>
    <xf numFmtId="3" fontId="23" fillId="29" borderId="0" xfId="3" applyNumberFormat="1" applyFont="1" applyFill="1" applyAlignment="1">
      <alignment vertical="center"/>
    </xf>
    <xf numFmtId="3" fontId="1" fillId="29" borderId="0" xfId="3" applyNumberFormat="1" applyFont="1" applyFill="1" applyAlignment="1">
      <alignment horizontal="center" vertical="center"/>
    </xf>
    <xf numFmtId="9" fontId="19" fillId="29" borderId="0" xfId="4" applyFont="1" applyFill="1" applyAlignment="1">
      <alignment vertical="center"/>
    </xf>
    <xf numFmtId="0" fontId="42" fillId="29" borderId="11" xfId="1" applyFont="1" applyFill="1" applyBorder="1" applyAlignment="1">
      <alignment horizontal="centerContinuous"/>
    </xf>
    <xf numFmtId="0" fontId="42" fillId="29" borderId="11" xfId="1" applyFont="1" applyFill="1" applyBorder="1" applyAlignment="1">
      <alignment horizontal="center"/>
    </xf>
    <xf numFmtId="0" fontId="72" fillId="18" borderId="0" xfId="0" applyFont="1" applyFill="1"/>
    <xf numFmtId="1" fontId="72" fillId="18" borderId="0" xfId="0" applyNumberFormat="1" applyFont="1" applyFill="1"/>
    <xf numFmtId="0" fontId="72" fillId="19" borderId="0" xfId="0" applyFont="1" applyFill="1"/>
    <xf numFmtId="0" fontId="2" fillId="21" borderId="0" xfId="2" applyFont="1" applyFill="1" applyAlignment="1">
      <alignment vertical="center"/>
    </xf>
    <xf numFmtId="167" fontId="2" fillId="21" borderId="0" xfId="3" applyNumberFormat="1" applyFill="1" applyAlignment="1">
      <alignment horizontal="right" vertical="center"/>
    </xf>
    <xf numFmtId="3" fontId="2" fillId="21" borderId="0" xfId="3" applyNumberFormat="1" applyFill="1" applyAlignment="1">
      <alignment horizontal="right" vertical="center"/>
    </xf>
    <xf numFmtId="3" fontId="2" fillId="21" borderId="0" xfId="3" applyNumberFormat="1" applyFill="1" applyAlignment="1">
      <alignment vertical="center"/>
    </xf>
    <xf numFmtId="3" fontId="23" fillId="21" borderId="0" xfId="3" applyNumberFormat="1" applyFont="1" applyFill="1" applyAlignment="1">
      <alignment vertical="center"/>
    </xf>
    <xf numFmtId="3" fontId="1" fillId="21" borderId="0" xfId="3" applyNumberFormat="1" applyFont="1" applyFill="1" applyAlignment="1">
      <alignment horizontal="center" vertical="center"/>
    </xf>
    <xf numFmtId="3" fontId="19" fillId="21" borderId="0" xfId="3" applyNumberFormat="1" applyFont="1" applyFill="1" applyAlignment="1">
      <alignment vertical="center"/>
    </xf>
    <xf numFmtId="9" fontId="19" fillId="21" borderId="0" xfId="4" applyFont="1" applyFill="1" applyAlignment="1">
      <alignment vertical="center"/>
    </xf>
    <xf numFmtId="3" fontId="19" fillId="26" borderId="0" xfId="3" applyNumberFormat="1" applyFont="1" applyFill="1" applyAlignment="1">
      <alignment vertical="center"/>
    </xf>
    <xf numFmtId="3" fontId="23" fillId="26" borderId="0" xfId="3" applyNumberFormat="1" applyFont="1" applyFill="1" applyAlignment="1">
      <alignment vertical="center"/>
    </xf>
    <xf numFmtId="0" fontId="2" fillId="29" borderId="1" xfId="2" applyFont="1" applyFill="1" applyBorder="1" applyAlignment="1">
      <alignment vertical="center"/>
    </xf>
    <xf numFmtId="3" fontId="2" fillId="29" borderId="1" xfId="3" applyNumberFormat="1" applyFill="1" applyBorder="1" applyAlignment="1">
      <alignment vertical="center"/>
    </xf>
    <xf numFmtId="167" fontId="2" fillId="29" borderId="1" xfId="3" applyNumberFormat="1" applyFill="1" applyBorder="1" applyAlignment="1">
      <alignment horizontal="right" vertical="center"/>
    </xf>
    <xf numFmtId="3" fontId="2" fillId="29" borderId="1" xfId="3" applyNumberFormat="1" applyFill="1" applyBorder="1" applyAlignment="1">
      <alignment horizontal="right" vertical="center"/>
    </xf>
    <xf numFmtId="3" fontId="0" fillId="19" borderId="0" xfId="0" applyNumberFormat="1" applyFill="1"/>
    <xf numFmtId="0" fontId="0" fillId="19" borderId="3" xfId="0" applyFill="1" applyBorder="1"/>
    <xf numFmtId="3" fontId="28" fillId="19" borderId="3" xfId="0" applyNumberFormat="1" applyFont="1" applyFill="1" applyBorder="1" applyAlignment="1">
      <alignment horizontal="right"/>
    </xf>
    <xf numFmtId="0" fontId="74" fillId="30" borderId="0" xfId="21" applyFont="1" applyFill="1" applyAlignment="1"/>
    <xf numFmtId="0" fontId="14" fillId="10" borderId="0" xfId="2" applyFill="1"/>
    <xf numFmtId="0" fontId="75" fillId="18" borderId="0" xfId="0" applyFont="1" applyFill="1"/>
    <xf numFmtId="0" fontId="73" fillId="18" borderId="0" xfId="0" applyFont="1" applyFill="1"/>
    <xf numFmtId="0" fontId="42" fillId="0" borderId="18" xfId="1" applyFont="1" applyBorder="1" applyAlignment="1">
      <alignment horizontal="centerContinuous" vertical="center"/>
    </xf>
    <xf numFmtId="0" fontId="42" fillId="0" borderId="19" xfId="1" applyFont="1" applyBorder="1" applyAlignment="1">
      <alignment horizontal="centerContinuous"/>
    </xf>
    <xf numFmtId="0" fontId="42" fillId="0" borderId="20" xfId="1" applyFont="1" applyBorder="1" applyAlignment="1">
      <alignment horizontal="centerContinuous"/>
    </xf>
    <xf numFmtId="0" fontId="42" fillId="0" borderId="18" xfId="1" applyFont="1" applyBorder="1" applyAlignment="1">
      <alignment horizontal="centerContinuous"/>
    </xf>
    <xf numFmtId="0" fontId="42" fillId="0" borderId="22" xfId="1" applyFont="1" applyBorder="1" applyAlignment="1">
      <alignment horizontal="centerContinuous"/>
    </xf>
    <xf numFmtId="0" fontId="42" fillId="0" borderId="21" xfId="1" applyFont="1" applyBorder="1" applyAlignment="1">
      <alignment horizontal="centerContinuous"/>
    </xf>
    <xf numFmtId="0" fontId="42" fillId="0" borderId="22" xfId="1" applyFont="1" applyBorder="1" applyAlignment="1">
      <alignment horizontal="center"/>
    </xf>
    <xf numFmtId="0" fontId="42" fillId="0" borderId="7" xfId="1" applyFont="1" applyBorder="1" applyAlignment="1">
      <alignment horizontal="centerContinuous"/>
    </xf>
    <xf numFmtId="0" fontId="42" fillId="0" borderId="6" xfId="1" applyFont="1" applyBorder="1" applyAlignment="1">
      <alignment horizontal="centerContinuous"/>
    </xf>
    <xf numFmtId="169" fontId="42" fillId="0" borderId="6" xfId="1" quotePrefix="1" applyNumberFormat="1" applyFont="1" applyBorder="1" applyAlignment="1">
      <alignment horizontal="centerContinuous"/>
    </xf>
    <xf numFmtId="169" fontId="42" fillId="0" borderId="6" xfId="1" quotePrefix="1" applyNumberFormat="1" applyFont="1" applyBorder="1" applyAlignment="1">
      <alignment horizontal="center"/>
    </xf>
    <xf numFmtId="0" fontId="42" fillId="0" borderId="23" xfId="1" applyFont="1" applyBorder="1" applyAlignment="1">
      <alignment horizontal="centerContinuous" vertical="center"/>
    </xf>
    <xf numFmtId="0" fontId="42" fillId="0" borderId="23" xfId="1" applyFont="1" applyBorder="1" applyAlignment="1">
      <alignment horizontal="centerContinuous"/>
    </xf>
    <xf numFmtId="0" fontId="42" fillId="0" borderId="24" xfId="1" applyFont="1" applyBorder="1" applyAlignment="1">
      <alignment horizontal="centerContinuous"/>
    </xf>
    <xf numFmtId="0" fontId="42" fillId="0" borderId="25" xfId="1" applyFont="1" applyBorder="1" applyAlignment="1">
      <alignment horizontal="centerContinuous"/>
    </xf>
    <xf numFmtId="0" fontId="42" fillId="0" borderId="26" xfId="1" applyFont="1" applyBorder="1" applyAlignment="1">
      <alignment horizontal="centerContinuous"/>
    </xf>
    <xf numFmtId="0" fontId="42" fillId="0" borderId="27" xfId="1" applyFont="1" applyBorder="1" applyAlignment="1">
      <alignment horizontal="centerContinuous"/>
    </xf>
    <xf numFmtId="0" fontId="42" fillId="0" borderId="28" xfId="1" applyFont="1" applyBorder="1" applyAlignment="1">
      <alignment horizontal="centerContinuous"/>
    </xf>
    <xf numFmtId="0" fontId="42" fillId="0" borderId="29" xfId="1" applyFont="1" applyBorder="1" applyAlignment="1">
      <alignment horizontal="centerContinuous"/>
    </xf>
    <xf numFmtId="0" fontId="42" fillId="0" borderId="29" xfId="1" applyFont="1" applyBorder="1"/>
    <xf numFmtId="0" fontId="42" fillId="0" borderId="30" xfId="1" applyFont="1" applyBorder="1" applyAlignment="1">
      <alignment horizontal="centerContinuous"/>
    </xf>
    <xf numFmtId="0" fontId="42" fillId="0" borderId="31" xfId="1" applyFont="1" applyBorder="1" applyAlignment="1">
      <alignment horizontal="centerContinuous"/>
    </xf>
    <xf numFmtId="0" fontId="42" fillId="0" borderId="32" xfId="1" applyFont="1" applyBorder="1" applyAlignment="1">
      <alignment horizontal="centerContinuous"/>
    </xf>
    <xf numFmtId="0" fontId="42" fillId="0" borderId="33" xfId="1" applyFont="1" applyBorder="1"/>
    <xf numFmtId="0" fontId="42" fillId="0" borderId="33" xfId="1" applyFont="1" applyBorder="1" applyAlignment="1">
      <alignment horizontal="centerContinuous"/>
    </xf>
    <xf numFmtId="0" fontId="42" fillId="0" borderId="30" xfId="1" applyFont="1" applyBorder="1"/>
    <xf numFmtId="0" fontId="42" fillId="0" borderId="32" xfId="1" applyFont="1" applyBorder="1"/>
    <xf numFmtId="0" fontId="42" fillId="0" borderId="34" xfId="1" applyFont="1" applyBorder="1" applyAlignment="1">
      <alignment horizontal="centerContinuous"/>
    </xf>
    <xf numFmtId="0" fontId="42" fillId="0" borderId="33" xfId="1" applyFont="1" applyBorder="1" applyAlignment="1">
      <alignment horizontal="center"/>
    </xf>
    <xf numFmtId="169" fontId="42" fillId="0" borderId="34" xfId="1" quotePrefix="1" applyNumberFormat="1" applyFont="1" applyBorder="1" applyAlignment="1">
      <alignment horizontal="centerContinuous"/>
    </xf>
    <xf numFmtId="169" fontId="42" fillId="0" borderId="34" xfId="1" applyNumberFormat="1" applyFont="1" applyBorder="1" applyAlignment="1">
      <alignment horizontal="center"/>
    </xf>
    <xf numFmtId="3" fontId="2" fillId="0" borderId="0" xfId="3" applyNumberFormat="1" applyAlignment="1">
      <alignment vertical="center" wrapText="1"/>
    </xf>
    <xf numFmtId="3" fontId="20" fillId="0" borderId="1" xfId="3" applyNumberFormat="1" applyFont="1" applyBorder="1" applyAlignment="1">
      <alignment horizontal="center" vertical="center"/>
    </xf>
    <xf numFmtId="3" fontId="20" fillId="0" borderId="1" xfId="3" applyNumberFormat="1" applyFont="1" applyBorder="1" applyAlignment="1">
      <alignment horizontal="center" vertical="center" wrapText="1"/>
    </xf>
    <xf numFmtId="3" fontId="19" fillId="0" borderId="0" xfId="3" applyNumberFormat="1" applyFont="1" applyAlignment="1">
      <alignment horizontal="center" vertical="center"/>
    </xf>
    <xf numFmtId="0" fontId="9" fillId="0" borderId="0" xfId="1" applyFont="1" applyAlignment="1">
      <alignment horizontal="center"/>
    </xf>
    <xf numFmtId="3" fontId="41" fillId="0" borderId="0" xfId="3" applyNumberFormat="1" applyFont="1" applyAlignment="1">
      <alignment vertical="center" wrapText="1"/>
    </xf>
    <xf numFmtId="0" fontId="42" fillId="0" borderId="18" xfId="1" applyFont="1" applyBorder="1" applyAlignment="1">
      <alignment horizontal="center"/>
    </xf>
    <xf numFmtId="0" fontId="42" fillId="0" borderId="26" xfId="1" applyFont="1" applyBorder="1" applyAlignment="1">
      <alignment horizontal="center"/>
    </xf>
    <xf numFmtId="0" fontId="42" fillId="0" borderId="20" xfId="1" applyFont="1" applyBorder="1" applyAlignment="1">
      <alignment horizontal="center"/>
    </xf>
    <xf numFmtId="169" fontId="42" fillId="0" borderId="34" xfId="1" quotePrefix="1" applyNumberFormat="1" applyFont="1" applyBorder="1" applyAlignment="1">
      <alignment horizontal="center"/>
    </xf>
    <xf numFmtId="169" fontId="42" fillId="0" borderId="7" xfId="1" quotePrefix="1" applyNumberFormat="1" applyFont="1" applyBorder="1" applyAlignment="1">
      <alignment horizontal="center"/>
    </xf>
    <xf numFmtId="0" fontId="42" fillId="0" borderId="32" xfId="1" applyFont="1" applyBorder="1" applyAlignment="1">
      <alignment horizontal="center"/>
    </xf>
    <xf numFmtId="0" fontId="29" fillId="16" borderId="0" xfId="0" applyFont="1" applyFill="1" applyAlignment="1">
      <alignment horizontal="left" wrapText="1"/>
    </xf>
    <xf numFmtId="0" fontId="30" fillId="20" borderId="0" xfId="2" applyFont="1" applyFill="1" applyAlignment="1">
      <alignment horizontal="center" vertical="center"/>
    </xf>
    <xf numFmtId="0" fontId="0" fillId="18" borderId="0" xfId="0" applyFill="1" applyAlignment="1">
      <alignment horizontal="center"/>
    </xf>
    <xf numFmtId="0" fontId="0" fillId="18" borderId="3" xfId="0" applyFill="1" applyBorder="1" applyAlignment="1">
      <alignment horizontal="center"/>
    </xf>
    <xf numFmtId="0" fontId="0" fillId="18" borderId="3" xfId="0" applyFill="1" applyBorder="1" applyAlignment="1">
      <alignment horizontal="center" wrapText="1"/>
    </xf>
    <xf numFmtId="0" fontId="0" fillId="18" borderId="4" xfId="0" applyFill="1" applyBorder="1" applyAlignment="1">
      <alignment horizontal="center" wrapText="1"/>
    </xf>
    <xf numFmtId="0" fontId="0" fillId="18" borderId="3" xfId="0" applyFill="1" applyBorder="1" applyAlignment="1">
      <alignment horizontal="center" vertical="center"/>
    </xf>
  </cellXfs>
  <cellStyles count="28">
    <cellStyle name="Hyperlink" xfId="6" xr:uid="{00000000-0005-0000-0000-000000000000}"/>
    <cellStyle name="Hyperlink 2" xfId="11" xr:uid="{00000000-0005-0000-0000-000001000000}"/>
    <cellStyle name="Hyperlink 2 2 2" xfId="23" xr:uid="{26A82598-F5AC-4C0E-97BA-0BD7E99C9025}"/>
    <cellStyle name="Hyperlink 3" xfId="12" xr:uid="{00000000-0005-0000-0000-000002000000}"/>
    <cellStyle name="Hyperlink 3 2" xfId="24" xr:uid="{9C78B812-373C-46E9-80F0-BF9578C15B77}"/>
    <cellStyle name="Hyperlink 4" xfId="10" xr:uid="{00000000-0005-0000-0000-000003000000}"/>
    <cellStyle name="Hyperlink 5" xfId="21" xr:uid="{2BFEA67D-54A3-4575-A399-30BB20A02446}"/>
    <cellStyle name="Hyperlink_ebook_lrec0910" xfId="13" xr:uid="{00000000-0005-0000-0000-000004000000}"/>
    <cellStyle name="Normal" xfId="0" builtinId="0"/>
    <cellStyle name="Normal 2" xfId="2" xr:uid="{00000000-0005-0000-0000-000006000000}"/>
    <cellStyle name="Normal 2 2" xfId="1" xr:uid="{00000000-0005-0000-0000-000007000000}"/>
    <cellStyle name="Normal 2 2 2 2" xfId="15" xr:uid="{00000000-0005-0000-0000-000008000000}"/>
    <cellStyle name="Normal 2 2 2 2 2" xfId="20" xr:uid="{54380258-820D-4ED1-BBDD-AB6B80067333}"/>
    <cellStyle name="Normal 2 3" xfId="14" xr:uid="{00000000-0005-0000-0000-000009000000}"/>
    <cellStyle name="Normal 2 3 2" xfId="25" xr:uid="{60B40921-8699-4EC4-AD1C-0BA0433E8777}"/>
    <cellStyle name="Normal 2 4" xfId="27" xr:uid="{539C1F44-C8AB-49A8-BB24-A08686CA9415}"/>
    <cellStyle name="Normal 3" xfId="7" xr:uid="{00000000-0005-0000-0000-00000A000000}"/>
    <cellStyle name="Normal 3 2" xfId="17" xr:uid="{00000000-0005-0000-0000-00000B000000}"/>
    <cellStyle name="Normal 3 3" xfId="16" xr:uid="{00000000-0005-0000-0000-00000C000000}"/>
    <cellStyle name="Normal 4" xfId="18" xr:uid="{00000000-0005-0000-0000-00000D000000}"/>
    <cellStyle name="Normal 5" xfId="9" xr:uid="{00000000-0005-0000-0000-00000E000000}"/>
    <cellStyle name="Normal 5 3" xfId="26" xr:uid="{A92B28E8-D2A2-4787-ACA3-8763616E06AE}"/>
    <cellStyle name="Normal 6 2" xfId="19" xr:uid="{B5BBD980-8EEA-49E0-AC2A-BEB81F96C305}"/>
    <cellStyle name="Normal 7 2" xfId="22" xr:uid="{60D78D64-6C43-4808-B3A0-CDC5E170D94D}"/>
    <cellStyle name="Normal_Book1" xfId="3" xr:uid="{00000000-0005-0000-0000-00000F000000}"/>
    <cellStyle name="Normal_Operational Activities" xfId="5" xr:uid="{00000000-0005-0000-0000-000010000000}"/>
    <cellStyle name="Percent 2" xfId="4" xr:uid="{00000000-0005-0000-0000-000011000000}"/>
    <cellStyle name="Percent 3" xfId="8" xr:uid="{00000000-0005-0000-0000-000012000000}"/>
  </cellStyles>
  <dxfs count="2">
    <dxf>
      <fill>
        <patternFill>
          <bgColor indexed="10"/>
        </patternFill>
      </fill>
    </dxf>
    <dxf>
      <fill>
        <patternFill>
          <bgColor indexed="1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4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1.xml"/><Relationship Id="rId28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129543</xdr:colOff>
      <xdr:row>0</xdr:row>
      <xdr:rowOff>161925</xdr:rowOff>
    </xdr:from>
    <xdr:ext cx="1638303" cy="771442"/>
    <xdr:pic>
      <xdr:nvPicPr>
        <xdr:cNvPr id="2" name="Picture 1">
          <a:extLst>
            <a:ext uri="{FF2B5EF4-FFF2-40B4-BE49-F238E27FC236}">
              <a16:creationId xmlns:a16="http://schemas.microsoft.com/office/drawing/2014/main" id="{54FEAA74-5AB9-40DA-91E8-28F593ED8B3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29543" y="161925"/>
          <a:ext cx="1638303" cy="77144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27573</xdr:colOff>
      <xdr:row>0</xdr:row>
      <xdr:rowOff>190496</xdr:rowOff>
    </xdr:from>
    <xdr:ext cx="1113062" cy="572222"/>
    <xdr:pic>
      <xdr:nvPicPr>
        <xdr:cNvPr id="2" name="Picture 4">
          <a:extLst>
            <a:ext uri="{FF2B5EF4-FFF2-40B4-BE49-F238E27FC236}">
              <a16:creationId xmlns:a16="http://schemas.microsoft.com/office/drawing/2014/main" id="{769A4A4B-E9C0-4BE1-B4D2-A7B660DF0CBB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>
        <a:xfrm>
          <a:off x="11328033" y="190496"/>
          <a:ext cx="1113062" cy="572222"/>
        </a:xfrm>
        <a:prstGeom prst="rect">
          <a:avLst/>
        </a:prstGeom>
        <a:noFill/>
        <a:ln cap="flat">
          <a:noFill/>
        </a:ln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N:\Information%20Services\Surveys\Public%20Protection\Fire%20and%20Rescue%20Service\2019\fire19_mai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formation%20Services\Surveys\Public%20Protection\Fire%20and%20Rescue%20Service\2020\fire20_main2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formation%20Services\Surveys\Public%20Protection\Fire%20and%20Rescue%20Service\2019\fire19_main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Information%20Services\Surveys\General%20Finance\Council%20Tax%20Demands%20and%20Precepts\2019-20\ctax1920_main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L"/>
      <sheetName val="Control"/>
      <sheetName val="Response"/>
      <sheetName val="Qrecd"/>
      <sheetName val="AllContacts_LY"/>
      <sheetName val="Estimates_Qrecd_LY"/>
      <sheetName val="Actuals_Qrecd_LY"/>
      <sheetName val="Derived"/>
      <sheetName val="External"/>
      <sheetName val="Gross_LY"/>
      <sheetName val="Gross"/>
      <sheetName val="Raw_Errors"/>
      <sheetName val="Raw"/>
      <sheetName val="Terms and Conditions"/>
      <sheetName val="Explanatory Notes"/>
      <sheetName val="Summary_Camera"/>
      <sheetName val="Estimates_Camera"/>
      <sheetName val="Actuals_Camera"/>
      <sheetName val="Appendix_Camera"/>
      <sheetName val="Camera_Errors"/>
      <sheetName val="Errors_List"/>
      <sheetName val="Draft_Notes"/>
      <sheetName val="Contents"/>
      <sheetName val="Information Release"/>
      <sheetName val="Incom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L"/>
      <sheetName val="Control"/>
      <sheetName val="Response"/>
      <sheetName val="Qrecd"/>
      <sheetName val="AllContacts_LY"/>
      <sheetName val="Estimates_Qrecd_LY"/>
      <sheetName val="Actuals_Qrecd_LY"/>
      <sheetName val="Derived"/>
      <sheetName val="External"/>
      <sheetName val="Gross_LY"/>
      <sheetName val="Gross"/>
      <sheetName val="Raw_Errors"/>
      <sheetName val="Raw"/>
      <sheetName val="Terms and Conditions"/>
      <sheetName val="Explanatory Notes"/>
      <sheetName val="Summary_Camera"/>
      <sheetName val="Estimates_Camera"/>
      <sheetName val="Actuals_Camera"/>
      <sheetName val="Appendix_Camera"/>
      <sheetName val="Camera_Errors"/>
      <sheetName val="Errors_List"/>
      <sheetName val="Draft_Notes"/>
      <sheetName val="Contents"/>
      <sheetName val="Information Release"/>
      <sheetName val="Incom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L"/>
      <sheetName val="Control"/>
      <sheetName val="Response"/>
      <sheetName val="Qrecd"/>
      <sheetName val="AllContacts_LY"/>
      <sheetName val="Estimates_Qrecd_LY"/>
      <sheetName val="Actuals_Qrecd_LY"/>
      <sheetName val="Derived"/>
      <sheetName val="External"/>
      <sheetName val="Gross_LY"/>
      <sheetName val="Gross"/>
      <sheetName val="Raw_Errors"/>
      <sheetName val="Raw"/>
      <sheetName val="Terms and Conditions"/>
      <sheetName val="Explanatory Notes"/>
      <sheetName val="Summary_Camera"/>
      <sheetName val="Estimates_Camera"/>
      <sheetName val="Actuals_Camera"/>
      <sheetName val="Appendix_Camera"/>
      <sheetName val="Camera_Errors"/>
      <sheetName val="Errors_List"/>
      <sheetName val="Draft_Notes"/>
      <sheetName val="Contents"/>
      <sheetName val="Information Release"/>
      <sheetName val="Incomi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rol"/>
      <sheetName val="Response"/>
      <sheetName val="Qrecd"/>
      <sheetName val="QrecdLY"/>
      <sheetName val="Raw_Billing"/>
      <sheetName val="Raw_London"/>
      <sheetName val="Raw_Wales"/>
      <sheetName val="Raw_Scotland"/>
      <sheetName val="Raw_Precepting"/>
      <sheetName val="Raw_GLA"/>
      <sheetName val="Raw_GMCA"/>
      <sheetName val="Global"/>
      <sheetName val="Billing As"/>
      <sheetName val="Camera_Billing_England"/>
      <sheetName val="Camera_Billing_Wales"/>
      <sheetName val="Camera_Scotland"/>
      <sheetName val="Camera_Precepting"/>
      <sheetName val="CTR_Billing"/>
      <sheetName val="CIPFAvsCTR_Billing"/>
      <sheetName val="CTR Precepting"/>
      <sheetName val="CIPFAvsCTR_Precepting"/>
      <sheetName val="Incoming1"/>
      <sheetName val="Incoming2"/>
      <sheetName val="Notes"/>
      <sheetName val="Information Release"/>
      <sheetName val="Table A"/>
      <sheetName val="Table B"/>
      <sheetName val="Table C"/>
      <sheetName val="Table D"/>
      <sheetName val="Table 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gov.uk/government/collections/fire-statistics" TargetMode="External"/><Relationship Id="rId2" Type="http://schemas.openxmlformats.org/officeDocument/2006/relationships/hyperlink" Target="mailto:firestatistics@homeoffice.gov.uk" TargetMode="External"/><Relationship Id="rId1" Type="http://schemas.openxmlformats.org/officeDocument/2006/relationships/hyperlink" Target="mailto:firestatistics@homeoffice.gov.uk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2.bin"/><Relationship Id="rId2" Type="http://schemas.openxmlformats.org/officeDocument/2006/relationships/hyperlink" Target="mailto:firestatistics@homeoffice.gsi.gov.uk" TargetMode="External"/><Relationship Id="rId1" Type="http://schemas.openxmlformats.org/officeDocument/2006/relationships/hyperlink" Target="https://www.gov.uk/government/collections/fire-statistic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22"/>
  </sheetPr>
  <dimension ref="A1:X3709"/>
  <sheetViews>
    <sheetView workbookViewId="0">
      <selection activeCell="N11" sqref="N11"/>
    </sheetView>
  </sheetViews>
  <sheetFormatPr defaultColWidth="9.3828125" defaultRowHeight="15" x14ac:dyDescent="0.4"/>
  <cols>
    <col min="1" max="1" width="31.3828125" style="43" customWidth="1"/>
    <col min="2" max="2" width="13.3828125" style="43" customWidth="1"/>
    <col min="3" max="3" width="12.53515625" style="43" customWidth="1"/>
    <col min="4" max="4" width="2.3828125" style="43" customWidth="1"/>
    <col min="5" max="5" width="11.3828125" style="43" customWidth="1"/>
    <col min="6" max="6" width="12.53515625" style="80" customWidth="1"/>
    <col min="7" max="7" width="12.3828125" style="80" customWidth="1"/>
    <col min="8" max="8" width="16.53515625" style="43" bestFit="1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6384" width="9.3828125" style="43"/>
  </cols>
  <sheetData>
    <row r="1" spans="1:24" ht="24.75" customHeight="1" x14ac:dyDescent="0.4">
      <c r="A1" s="40" t="s">
        <v>0</v>
      </c>
      <c r="B1" s="41"/>
      <c r="C1" s="41"/>
      <c r="D1" s="41"/>
      <c r="E1" s="41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</row>
    <row r="2" spans="1:24" s="48" customFormat="1" ht="34.5" customHeight="1" x14ac:dyDescent="0.4">
      <c r="A2" s="329"/>
      <c r="B2" s="328" t="s">
        <v>1</v>
      </c>
      <c r="C2" s="328"/>
      <c r="D2" s="46"/>
      <c r="E2" s="328" t="s">
        <v>2</v>
      </c>
      <c r="F2" s="328"/>
      <c r="G2" s="328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</row>
    <row r="3" spans="1:24" s="48" customFormat="1" ht="29.6" x14ac:dyDescent="0.4">
      <c r="A3" s="329"/>
      <c r="B3" s="51" t="s">
        <v>6</v>
      </c>
      <c r="C3" s="51" t="s">
        <v>7</v>
      </c>
      <c r="D3" s="50"/>
      <c r="E3" s="51" t="s">
        <v>8</v>
      </c>
      <c r="F3" s="51" t="s">
        <v>9</v>
      </c>
      <c r="G3" s="51" t="s">
        <v>10</v>
      </c>
      <c r="H3" s="51" t="s">
        <v>11</v>
      </c>
      <c r="I3" s="51" t="s">
        <v>9</v>
      </c>
      <c r="J3" s="51"/>
      <c r="K3" s="52" t="s">
        <v>12</v>
      </c>
      <c r="L3" s="52" t="s">
        <v>13</v>
      </c>
      <c r="M3" s="51" t="s">
        <v>14</v>
      </c>
      <c r="N3" s="51" t="s">
        <v>15</v>
      </c>
      <c r="O3" s="51" t="s">
        <v>16</v>
      </c>
      <c r="P3" s="51" t="s">
        <v>17</v>
      </c>
    </row>
    <row r="4" spans="1:24" s="53" customFormat="1" ht="25.5" customHeight="1" x14ac:dyDescent="0.4">
      <c r="A4" s="53" t="s">
        <v>18</v>
      </c>
      <c r="B4" s="53">
        <v>51810.3</v>
      </c>
      <c r="C4" s="53">
        <v>100</v>
      </c>
      <c r="D4" s="54"/>
      <c r="E4" s="53">
        <v>29879.5</v>
      </c>
      <c r="F4" s="53">
        <v>14425</v>
      </c>
      <c r="G4" s="53">
        <v>1591.5</v>
      </c>
      <c r="H4" s="53">
        <v>664</v>
      </c>
      <c r="I4" s="53">
        <v>775</v>
      </c>
      <c r="J4" s="64" t="s">
        <v>19</v>
      </c>
      <c r="K4" s="53">
        <v>2098</v>
      </c>
      <c r="L4" s="53">
        <v>141</v>
      </c>
      <c r="M4" s="53">
        <v>1022</v>
      </c>
      <c r="N4" s="53">
        <v>5195</v>
      </c>
      <c r="O4" s="53">
        <v>318</v>
      </c>
      <c r="P4" s="53">
        <v>269</v>
      </c>
      <c r="R4" s="55"/>
      <c r="S4" s="55"/>
      <c r="T4" s="55"/>
      <c r="U4" s="62"/>
      <c r="V4" s="55"/>
      <c r="W4" s="55"/>
      <c r="X4" s="55"/>
    </row>
    <row r="5" spans="1:24" s="60" customFormat="1" ht="25.5" customHeight="1" x14ac:dyDescent="0.4">
      <c r="A5" s="53" t="s">
        <v>20</v>
      </c>
      <c r="B5" s="59">
        <v>32816.300000000003</v>
      </c>
      <c r="C5" s="59">
        <v>63.33933600075661</v>
      </c>
      <c r="D5" s="58"/>
      <c r="E5" s="59">
        <v>16171.5</v>
      </c>
      <c r="F5" s="59">
        <v>13847</v>
      </c>
      <c r="G5" s="59">
        <v>1136.5</v>
      </c>
      <c r="H5" s="59">
        <v>377</v>
      </c>
      <c r="I5" s="59">
        <v>755</v>
      </c>
      <c r="J5" s="64" t="s">
        <v>19</v>
      </c>
      <c r="K5" s="59">
        <v>1633</v>
      </c>
      <c r="L5" s="59">
        <v>103</v>
      </c>
      <c r="M5" s="59">
        <v>810</v>
      </c>
      <c r="N5" s="59">
        <v>3799</v>
      </c>
      <c r="O5" s="59">
        <v>251</v>
      </c>
      <c r="P5" s="59">
        <v>178</v>
      </c>
      <c r="U5" s="62"/>
      <c r="V5" s="62"/>
      <c r="W5" s="62"/>
    </row>
    <row r="6" spans="1:24" s="62" customFormat="1" ht="12.45" x14ac:dyDescent="0.4">
      <c r="A6" s="62" t="s">
        <v>21</v>
      </c>
      <c r="B6" s="64">
        <v>1082.0999999999999</v>
      </c>
      <c r="C6" s="63">
        <v>2.0885808420333407</v>
      </c>
      <c r="D6" s="63"/>
      <c r="E6" s="64">
        <v>680</v>
      </c>
      <c r="F6" s="64">
        <v>254</v>
      </c>
      <c r="G6" s="64">
        <v>36</v>
      </c>
      <c r="H6" s="64">
        <v>11</v>
      </c>
      <c r="I6" s="64">
        <v>12</v>
      </c>
      <c r="J6" s="64" t="s">
        <v>19</v>
      </c>
      <c r="K6" s="64">
        <v>37</v>
      </c>
      <c r="L6" s="64">
        <v>5</v>
      </c>
      <c r="M6" s="64">
        <v>30</v>
      </c>
      <c r="N6" s="64">
        <v>124</v>
      </c>
      <c r="O6" s="64">
        <v>8</v>
      </c>
      <c r="P6" s="64">
        <v>3</v>
      </c>
    </row>
    <row r="7" spans="1:24" s="62" customFormat="1" ht="12.45" x14ac:dyDescent="0.4">
      <c r="A7" s="62" t="s">
        <v>22</v>
      </c>
      <c r="B7" s="64">
        <v>605.20000000000005</v>
      </c>
      <c r="C7" s="63">
        <v>1.1681074998600667</v>
      </c>
      <c r="D7" s="63"/>
      <c r="E7" s="64">
        <v>317</v>
      </c>
      <c r="F7" s="64">
        <v>156</v>
      </c>
      <c r="G7" s="64">
        <v>26.5</v>
      </c>
      <c r="H7" s="64">
        <v>7</v>
      </c>
      <c r="I7" s="64">
        <v>7</v>
      </c>
      <c r="J7" s="64" t="s">
        <v>19</v>
      </c>
      <c r="K7" s="64">
        <v>22</v>
      </c>
      <c r="L7" s="64">
        <v>2</v>
      </c>
      <c r="M7" s="64">
        <v>14</v>
      </c>
      <c r="N7" s="64">
        <v>43</v>
      </c>
      <c r="O7" s="64">
        <v>3</v>
      </c>
      <c r="P7" s="64">
        <v>2</v>
      </c>
    </row>
    <row r="8" spans="1:24" s="62" customFormat="1" ht="12.45" x14ac:dyDescent="0.4">
      <c r="A8" s="62" t="s">
        <v>23</v>
      </c>
      <c r="B8" s="64">
        <v>854</v>
      </c>
      <c r="C8" s="63">
        <v>1.6483208937219047</v>
      </c>
      <c r="D8" s="63"/>
      <c r="E8" s="64">
        <v>434</v>
      </c>
      <c r="F8" s="64">
        <v>110</v>
      </c>
      <c r="G8" s="64">
        <v>35</v>
      </c>
      <c r="H8" s="64">
        <v>11</v>
      </c>
      <c r="I8" s="64">
        <v>8</v>
      </c>
      <c r="J8" s="64" t="s">
        <v>19</v>
      </c>
      <c r="K8" s="64">
        <v>22</v>
      </c>
      <c r="L8" s="64">
        <v>2</v>
      </c>
      <c r="M8" s="64">
        <v>14</v>
      </c>
      <c r="N8" s="64">
        <v>67</v>
      </c>
      <c r="O8" s="64">
        <v>7</v>
      </c>
      <c r="P8" s="64">
        <v>4</v>
      </c>
    </row>
    <row r="9" spans="1:24" s="62" customFormat="1" ht="12.45" x14ac:dyDescent="0.4">
      <c r="A9" s="62" t="s">
        <v>24</v>
      </c>
      <c r="B9" s="64">
        <v>731.3</v>
      </c>
      <c r="C9" s="63">
        <v>1.4114953976332891</v>
      </c>
      <c r="D9" s="63"/>
      <c r="E9" s="64">
        <v>383</v>
      </c>
      <c r="F9" s="64">
        <v>217</v>
      </c>
      <c r="G9" s="64">
        <v>25</v>
      </c>
      <c r="H9" s="64">
        <v>10</v>
      </c>
      <c r="I9" s="64">
        <v>10</v>
      </c>
      <c r="J9" s="64" t="s">
        <v>19</v>
      </c>
      <c r="K9" s="64">
        <v>30</v>
      </c>
      <c r="L9" s="64">
        <v>2</v>
      </c>
      <c r="M9" s="64">
        <v>11</v>
      </c>
      <c r="N9" s="64">
        <v>119</v>
      </c>
      <c r="O9" s="64">
        <v>6</v>
      </c>
      <c r="P9" s="64">
        <v>2</v>
      </c>
    </row>
    <row r="10" spans="1:24" s="62" customFormat="1" ht="12.45" x14ac:dyDescent="0.4">
      <c r="A10" s="62" t="s">
        <v>25</v>
      </c>
      <c r="B10" s="64">
        <v>778.2</v>
      </c>
      <c r="C10" s="63">
        <v>1.5020179385180168</v>
      </c>
      <c r="D10" s="63"/>
      <c r="E10" s="64">
        <v>271</v>
      </c>
      <c r="F10" s="64">
        <v>389</v>
      </c>
      <c r="G10" s="64">
        <v>35</v>
      </c>
      <c r="H10" s="64">
        <v>7</v>
      </c>
      <c r="I10" s="64">
        <v>20</v>
      </c>
      <c r="J10" s="64" t="s">
        <v>19</v>
      </c>
      <c r="K10" s="64">
        <v>39</v>
      </c>
      <c r="L10" s="64">
        <v>2</v>
      </c>
      <c r="M10" s="64">
        <v>14</v>
      </c>
      <c r="N10" s="64">
        <v>98</v>
      </c>
      <c r="O10" s="64">
        <v>6</v>
      </c>
      <c r="P10" s="64">
        <v>2</v>
      </c>
    </row>
    <row r="11" spans="1:24" s="62" customFormat="1" ht="12.45" x14ac:dyDescent="0.4">
      <c r="A11" s="62" t="s">
        <v>26</v>
      </c>
      <c r="B11" s="64">
        <v>1005.7</v>
      </c>
      <c r="C11" s="63">
        <v>1.9411198159439342</v>
      </c>
      <c r="D11" s="63"/>
      <c r="E11" s="64">
        <v>524</v>
      </c>
      <c r="F11" s="64">
        <v>196</v>
      </c>
      <c r="G11" s="64">
        <v>26</v>
      </c>
      <c r="H11" s="64">
        <v>14</v>
      </c>
      <c r="I11" s="64">
        <v>10</v>
      </c>
      <c r="J11" s="64" t="s">
        <v>19</v>
      </c>
      <c r="K11" s="64">
        <v>37</v>
      </c>
      <c r="L11" s="64">
        <v>3</v>
      </c>
      <c r="M11" s="64">
        <v>27</v>
      </c>
      <c r="N11" s="64">
        <v>121</v>
      </c>
      <c r="O11" s="64">
        <v>7</v>
      </c>
      <c r="P11" s="64">
        <v>4</v>
      </c>
    </row>
    <row r="12" spans="1:24" s="62" customFormat="1" ht="12.45" x14ac:dyDescent="0.4">
      <c r="A12" s="62" t="s">
        <v>27</v>
      </c>
      <c r="B12" s="64">
        <v>560</v>
      </c>
      <c r="C12" s="63">
        <v>1.0808661598176426</v>
      </c>
      <c r="D12" s="63"/>
      <c r="E12" s="64">
        <v>505</v>
      </c>
      <c r="F12" s="64">
        <v>90</v>
      </c>
      <c r="G12" s="64">
        <v>34</v>
      </c>
      <c r="H12" s="64">
        <v>9</v>
      </c>
      <c r="I12" s="64">
        <v>6</v>
      </c>
      <c r="J12" s="64" t="s">
        <v>19</v>
      </c>
      <c r="K12" s="64">
        <v>22</v>
      </c>
      <c r="L12" s="64">
        <v>2</v>
      </c>
      <c r="M12" s="64">
        <v>10</v>
      </c>
      <c r="N12" s="64">
        <v>88</v>
      </c>
      <c r="O12" s="64">
        <v>4</v>
      </c>
      <c r="P12" s="64">
        <v>4</v>
      </c>
    </row>
    <row r="13" spans="1:24" s="62" customFormat="1" ht="12.45" x14ac:dyDescent="0.4">
      <c r="A13" s="62" t="s">
        <v>28</v>
      </c>
      <c r="B13" s="64">
        <v>531.1</v>
      </c>
      <c r="C13" s="63">
        <v>1.0250857454984821</v>
      </c>
      <c r="D13" s="63"/>
      <c r="E13" s="64">
        <v>206</v>
      </c>
      <c r="F13" s="64">
        <v>421</v>
      </c>
      <c r="G13" s="64">
        <v>20</v>
      </c>
      <c r="H13" s="64">
        <v>7</v>
      </c>
      <c r="I13" s="64">
        <v>24</v>
      </c>
      <c r="J13" s="64" t="s">
        <v>19</v>
      </c>
      <c r="K13" s="64">
        <v>66</v>
      </c>
      <c r="L13" s="64">
        <v>2</v>
      </c>
      <c r="M13" s="64">
        <v>21</v>
      </c>
      <c r="N13" s="64">
        <v>105</v>
      </c>
      <c r="O13" s="64">
        <v>6</v>
      </c>
      <c r="P13" s="64">
        <v>4</v>
      </c>
    </row>
    <row r="14" spans="1:24" s="62" customFormat="1" ht="12.45" x14ac:dyDescent="0.4">
      <c r="A14" s="62" t="s">
        <v>29</v>
      </c>
      <c r="B14" s="64">
        <v>495.2</v>
      </c>
      <c r="C14" s="63">
        <v>0.95579450418160106</v>
      </c>
      <c r="D14" s="63"/>
      <c r="E14" s="64">
        <v>243</v>
      </c>
      <c r="F14" s="64">
        <v>473</v>
      </c>
      <c r="G14" s="64">
        <v>22</v>
      </c>
      <c r="H14" s="64">
        <v>5</v>
      </c>
      <c r="I14" s="64">
        <v>33</v>
      </c>
      <c r="J14" s="64" t="s">
        <v>19</v>
      </c>
      <c r="K14" s="64">
        <v>50</v>
      </c>
      <c r="L14" s="64">
        <v>2</v>
      </c>
      <c r="M14" s="64">
        <v>13</v>
      </c>
      <c r="N14" s="64" t="s">
        <v>19</v>
      </c>
      <c r="O14" s="64">
        <v>8</v>
      </c>
      <c r="P14" s="64" t="s">
        <v>19</v>
      </c>
    </row>
    <row r="15" spans="1:24" s="62" customFormat="1" ht="12.45" x14ac:dyDescent="0.4">
      <c r="A15" s="62" t="s">
        <v>30</v>
      </c>
      <c r="B15" s="64">
        <v>1004.4</v>
      </c>
      <c r="C15" s="63">
        <v>1.938610662358643</v>
      </c>
      <c r="D15" s="63"/>
      <c r="E15" s="64">
        <v>447</v>
      </c>
      <c r="F15" s="64">
        <v>307</v>
      </c>
      <c r="G15" s="64">
        <v>25</v>
      </c>
      <c r="H15" s="64">
        <v>12</v>
      </c>
      <c r="I15" s="64">
        <v>19</v>
      </c>
      <c r="J15" s="64" t="s">
        <v>19</v>
      </c>
      <c r="K15" s="64">
        <v>44</v>
      </c>
      <c r="L15" s="64">
        <v>3</v>
      </c>
      <c r="M15" s="64">
        <v>12</v>
      </c>
      <c r="N15" s="64">
        <v>119</v>
      </c>
      <c r="O15" s="64">
        <v>6</v>
      </c>
      <c r="P15" s="64">
        <v>4</v>
      </c>
    </row>
    <row r="16" spans="1:24" s="62" customFormat="1" ht="12.45" x14ac:dyDescent="0.4">
      <c r="A16" s="62" t="s">
        <v>31</v>
      </c>
      <c r="B16" s="64">
        <v>1661.6</v>
      </c>
      <c r="C16" s="63">
        <v>3.2070843056303477</v>
      </c>
      <c r="D16" s="63"/>
      <c r="E16" s="64">
        <v>732</v>
      </c>
      <c r="F16" s="64">
        <v>1261</v>
      </c>
      <c r="G16" s="64">
        <v>65</v>
      </c>
      <c r="H16" s="64">
        <v>15</v>
      </c>
      <c r="I16" s="64">
        <v>67</v>
      </c>
      <c r="J16" s="64" t="s">
        <v>19</v>
      </c>
      <c r="K16" s="64">
        <v>122</v>
      </c>
      <c r="L16" s="64">
        <v>8</v>
      </c>
      <c r="M16" s="64">
        <v>49</v>
      </c>
      <c r="N16" s="64">
        <v>299</v>
      </c>
      <c r="O16" s="64">
        <v>18</v>
      </c>
      <c r="P16" s="64">
        <v>15</v>
      </c>
    </row>
    <row r="17" spans="1:16" s="62" customFormat="1" ht="12.45" x14ac:dyDescent="0.4">
      <c r="A17" s="170" t="s">
        <v>32</v>
      </c>
      <c r="B17" s="172">
        <f>B68+B69</f>
        <v>1365.1999999999998</v>
      </c>
      <c r="C17" s="172">
        <f t="shared" ref="C17:P17" si="0">C68+C69</f>
        <v>2.6349972881840098</v>
      </c>
      <c r="D17" s="172"/>
      <c r="E17" s="172">
        <f t="shared" si="0"/>
        <v>521</v>
      </c>
      <c r="F17" s="172">
        <f t="shared" si="0"/>
        <v>727</v>
      </c>
      <c r="G17" s="172">
        <f t="shared" si="0"/>
        <v>49</v>
      </c>
      <c r="H17" s="172">
        <f t="shared" si="0"/>
        <v>13</v>
      </c>
      <c r="I17" s="172">
        <f t="shared" si="0"/>
        <v>37</v>
      </c>
      <c r="J17" s="172" t="s">
        <v>19</v>
      </c>
      <c r="K17" s="172">
        <f t="shared" si="0"/>
        <v>75</v>
      </c>
      <c r="L17" s="172">
        <f t="shared" si="0"/>
        <v>4</v>
      </c>
      <c r="M17" s="172">
        <f t="shared" si="0"/>
        <v>53</v>
      </c>
      <c r="N17" s="172">
        <f t="shared" si="0"/>
        <v>133</v>
      </c>
      <c r="O17" s="172">
        <f t="shared" si="0"/>
        <v>10</v>
      </c>
      <c r="P17" s="172">
        <f t="shared" si="0"/>
        <v>8</v>
      </c>
    </row>
    <row r="18" spans="1:16" s="62" customFormat="1" ht="12.45" x14ac:dyDescent="0.4">
      <c r="A18" s="62" t="s">
        <v>33</v>
      </c>
      <c r="B18" s="64">
        <v>606.9</v>
      </c>
      <c r="C18" s="63">
        <v>1.17138870070237</v>
      </c>
      <c r="D18" s="63"/>
      <c r="E18" s="64">
        <v>392</v>
      </c>
      <c r="F18" s="64">
        <v>162</v>
      </c>
      <c r="G18" s="64">
        <v>25</v>
      </c>
      <c r="H18" s="64">
        <v>8</v>
      </c>
      <c r="I18" s="64">
        <v>7</v>
      </c>
      <c r="J18" s="64" t="s">
        <v>19</v>
      </c>
      <c r="K18" s="64">
        <v>27</v>
      </c>
      <c r="L18" s="64">
        <v>2</v>
      </c>
      <c r="M18" s="64">
        <v>6</v>
      </c>
      <c r="N18" s="64">
        <v>118</v>
      </c>
      <c r="O18" s="64">
        <v>5</v>
      </c>
      <c r="P18" s="64">
        <v>2</v>
      </c>
    </row>
    <row r="19" spans="1:16" s="62" customFormat="1" ht="12.45" x14ac:dyDescent="0.4">
      <c r="A19" s="62" t="s">
        <v>34</v>
      </c>
      <c r="B19" s="64">
        <v>768.3</v>
      </c>
      <c r="C19" s="63">
        <v>1.4829097689069548</v>
      </c>
      <c r="D19" s="63"/>
      <c r="E19" s="64">
        <v>433</v>
      </c>
      <c r="F19" s="64">
        <v>272</v>
      </c>
      <c r="G19" s="64">
        <v>29</v>
      </c>
      <c r="H19" s="64">
        <v>12</v>
      </c>
      <c r="I19" s="64">
        <v>12</v>
      </c>
      <c r="J19" s="64" t="s">
        <v>19</v>
      </c>
      <c r="K19" s="64">
        <v>40</v>
      </c>
      <c r="L19" s="64">
        <v>3</v>
      </c>
      <c r="M19" s="64">
        <v>32</v>
      </c>
      <c r="N19" s="64">
        <v>92</v>
      </c>
      <c r="O19" s="64">
        <v>4</v>
      </c>
      <c r="P19" s="64">
        <v>2</v>
      </c>
    </row>
    <row r="20" spans="1:16" s="62" customFormat="1" ht="12.45" x14ac:dyDescent="0.4">
      <c r="A20" s="62" t="s">
        <v>35</v>
      </c>
      <c r="B20" s="64">
        <v>1720.3</v>
      </c>
      <c r="C20" s="63">
        <v>3.3203822405969472</v>
      </c>
      <c r="D20" s="63"/>
      <c r="E20" s="64">
        <v>880</v>
      </c>
      <c r="F20" s="64">
        <v>490</v>
      </c>
      <c r="G20" s="64">
        <v>45</v>
      </c>
      <c r="H20" s="64">
        <v>17</v>
      </c>
      <c r="I20" s="64">
        <v>34</v>
      </c>
      <c r="J20" s="64" t="s">
        <v>19</v>
      </c>
      <c r="K20" s="64">
        <v>74</v>
      </c>
      <c r="L20" s="64">
        <v>5</v>
      </c>
      <c r="M20" s="64">
        <v>33</v>
      </c>
      <c r="N20" s="64">
        <v>206</v>
      </c>
      <c r="O20" s="64">
        <v>17</v>
      </c>
      <c r="P20" s="64">
        <v>15</v>
      </c>
    </row>
    <row r="21" spans="1:16" s="62" customFormat="1" ht="12.45" x14ac:dyDescent="0.4">
      <c r="A21" s="62" t="s">
        <v>36</v>
      </c>
      <c r="B21" s="64">
        <v>589.20000000000005</v>
      </c>
      <c r="C21" s="63">
        <v>1.1372256095795625</v>
      </c>
      <c r="D21" s="63"/>
      <c r="E21" s="64">
        <v>209</v>
      </c>
      <c r="F21" s="64">
        <v>290</v>
      </c>
      <c r="G21" s="64">
        <v>24</v>
      </c>
      <c r="H21" s="64">
        <v>4</v>
      </c>
      <c r="I21" s="64">
        <v>16</v>
      </c>
      <c r="J21" s="64" t="s">
        <v>19</v>
      </c>
      <c r="K21" s="64">
        <v>33</v>
      </c>
      <c r="L21" s="64">
        <v>2</v>
      </c>
      <c r="M21" s="64">
        <v>18</v>
      </c>
      <c r="N21" s="64">
        <v>57</v>
      </c>
      <c r="O21" s="64">
        <v>6</v>
      </c>
      <c r="P21" s="64">
        <v>2</v>
      </c>
    </row>
    <row r="22" spans="1:16" s="62" customFormat="1" ht="12.45" x14ac:dyDescent="0.4">
      <c r="A22" s="62" t="s">
        <v>37</v>
      </c>
      <c r="B22" s="64">
        <v>1729.6</v>
      </c>
      <c r="C22" s="63">
        <v>3.3383323393224904</v>
      </c>
      <c r="D22" s="63"/>
      <c r="E22" s="64">
        <v>806</v>
      </c>
      <c r="F22" s="64">
        <v>768</v>
      </c>
      <c r="G22" s="64">
        <v>44</v>
      </c>
      <c r="H22" s="64">
        <v>13</v>
      </c>
      <c r="I22" s="64">
        <v>38</v>
      </c>
      <c r="J22" s="64" t="s">
        <v>19</v>
      </c>
      <c r="K22" s="64">
        <v>76</v>
      </c>
      <c r="L22" s="64">
        <v>3</v>
      </c>
      <c r="M22" s="64">
        <v>49</v>
      </c>
      <c r="N22" s="64">
        <v>129</v>
      </c>
      <c r="O22" s="64">
        <v>14</v>
      </c>
      <c r="P22" s="64">
        <v>11</v>
      </c>
    </row>
    <row r="23" spans="1:16" s="62" customFormat="1" ht="12.45" x14ac:dyDescent="0.4">
      <c r="A23" s="62" t="s">
        <v>38</v>
      </c>
      <c r="B23" s="64">
        <v>735.7</v>
      </c>
      <c r="C23" s="63">
        <v>1.419987917460428</v>
      </c>
      <c r="D23" s="63"/>
      <c r="E23" s="64">
        <v>328</v>
      </c>
      <c r="F23" s="64">
        <v>369</v>
      </c>
      <c r="G23" s="64">
        <v>26</v>
      </c>
      <c r="H23" s="64">
        <v>8</v>
      </c>
      <c r="I23" s="64">
        <v>19</v>
      </c>
      <c r="J23" s="64" t="s">
        <v>19</v>
      </c>
      <c r="K23" s="64">
        <v>43</v>
      </c>
      <c r="L23" s="64">
        <v>4</v>
      </c>
      <c r="M23" s="64">
        <v>20</v>
      </c>
      <c r="N23" s="64">
        <v>99</v>
      </c>
      <c r="O23" s="64">
        <v>5</v>
      </c>
      <c r="P23" s="64">
        <v>2</v>
      </c>
    </row>
    <row r="24" spans="1:16" s="62" customFormat="1" ht="12.45" x14ac:dyDescent="0.4">
      <c r="A24" s="62" t="s">
        <v>39</v>
      </c>
      <c r="B24" s="64">
        <v>1095.4000000000001</v>
      </c>
      <c r="C24" s="63">
        <v>2.1142514133290105</v>
      </c>
      <c r="D24" s="63"/>
      <c r="E24" s="64">
        <v>562</v>
      </c>
      <c r="F24" s="64">
        <v>251</v>
      </c>
      <c r="G24" s="64">
        <v>29</v>
      </c>
      <c r="H24" s="64">
        <v>16</v>
      </c>
      <c r="I24" s="64">
        <v>14</v>
      </c>
      <c r="J24" s="64" t="s">
        <v>19</v>
      </c>
      <c r="K24" s="64">
        <v>41</v>
      </c>
      <c r="L24" s="64">
        <v>2</v>
      </c>
      <c r="M24" s="64">
        <v>8</v>
      </c>
      <c r="N24" s="64">
        <v>120</v>
      </c>
      <c r="O24" s="64">
        <v>6</v>
      </c>
      <c r="P24" s="64">
        <v>8</v>
      </c>
    </row>
    <row r="25" spans="1:16" s="62" customFormat="1" ht="12.45" x14ac:dyDescent="0.4">
      <c r="A25" s="62" t="s">
        <v>40</v>
      </c>
      <c r="B25" s="64">
        <v>917.5</v>
      </c>
      <c r="C25" s="63">
        <v>1.7708833957726555</v>
      </c>
      <c r="D25" s="63"/>
      <c r="E25" s="64">
        <v>643</v>
      </c>
      <c r="F25" s="64">
        <v>376</v>
      </c>
      <c r="G25" s="64">
        <v>34</v>
      </c>
      <c r="H25" s="64">
        <v>12</v>
      </c>
      <c r="I25" s="64">
        <v>18</v>
      </c>
      <c r="J25" s="64" t="s">
        <v>19</v>
      </c>
      <c r="K25" s="64">
        <v>48</v>
      </c>
      <c r="L25" s="64">
        <v>4</v>
      </c>
      <c r="M25" s="64">
        <v>10</v>
      </c>
      <c r="N25" s="64">
        <v>157</v>
      </c>
      <c r="O25" s="64">
        <v>8</v>
      </c>
      <c r="P25" s="64">
        <v>7</v>
      </c>
    </row>
    <row r="26" spans="1:16" s="62" customFormat="1" ht="12.45" x14ac:dyDescent="0.4">
      <c r="A26" s="116" t="s">
        <v>41</v>
      </c>
      <c r="B26" s="64">
        <v>140.19999999999999</v>
      </c>
      <c r="C26" s="63">
        <v>0.2706025635829169</v>
      </c>
      <c r="D26" s="63"/>
      <c r="E26" s="64">
        <v>77</v>
      </c>
      <c r="F26" s="64">
        <v>129</v>
      </c>
      <c r="G26" s="64">
        <v>13</v>
      </c>
      <c r="H26" s="64">
        <v>2</v>
      </c>
      <c r="I26" s="64">
        <v>8</v>
      </c>
      <c r="J26" s="64" t="s">
        <v>19</v>
      </c>
      <c r="K26" s="64">
        <v>15</v>
      </c>
      <c r="L26" s="64">
        <v>2</v>
      </c>
      <c r="M26" s="64">
        <v>10</v>
      </c>
      <c r="N26" s="64">
        <v>9</v>
      </c>
      <c r="O26" s="64">
        <v>2</v>
      </c>
      <c r="P26" s="64">
        <v>1</v>
      </c>
    </row>
    <row r="27" spans="1:16" s="62" customFormat="1" ht="12.45" x14ac:dyDescent="0.4">
      <c r="A27" s="62" t="s">
        <v>42</v>
      </c>
      <c r="B27" s="64">
        <v>1666</v>
      </c>
      <c r="C27" s="63">
        <v>3.2155768254574864</v>
      </c>
      <c r="D27" s="63"/>
      <c r="E27" s="64">
        <v>852</v>
      </c>
      <c r="F27" s="64">
        <v>771</v>
      </c>
      <c r="G27" s="64">
        <v>40</v>
      </c>
      <c r="H27" s="64">
        <v>23</v>
      </c>
      <c r="I27" s="64">
        <v>43</v>
      </c>
      <c r="J27" s="64" t="s">
        <v>19</v>
      </c>
      <c r="K27" s="64">
        <v>87</v>
      </c>
      <c r="L27" s="64">
        <v>5</v>
      </c>
      <c r="M27" s="64">
        <v>34</v>
      </c>
      <c r="N27" s="64">
        <v>251</v>
      </c>
      <c r="O27" s="64">
        <v>13</v>
      </c>
      <c r="P27" s="64">
        <v>5</v>
      </c>
    </row>
    <row r="28" spans="1:16" s="62" customFormat="1" ht="12.45" x14ac:dyDescent="0.4">
      <c r="A28" s="62" t="s">
        <v>43</v>
      </c>
      <c r="B28" s="64">
        <v>1445.7</v>
      </c>
      <c r="C28" s="63">
        <v>2.7903717986577963</v>
      </c>
      <c r="D28" s="63"/>
      <c r="E28" s="64">
        <v>861</v>
      </c>
      <c r="F28" s="64">
        <v>432</v>
      </c>
      <c r="G28" s="64">
        <v>43</v>
      </c>
      <c r="H28" s="64">
        <v>22</v>
      </c>
      <c r="I28" s="64">
        <v>17</v>
      </c>
      <c r="J28" s="64" t="s">
        <v>19</v>
      </c>
      <c r="K28" s="64">
        <v>60</v>
      </c>
      <c r="L28" s="64">
        <v>4</v>
      </c>
      <c r="M28" s="64">
        <v>37</v>
      </c>
      <c r="N28" s="64">
        <v>88</v>
      </c>
      <c r="O28" s="64">
        <v>7</v>
      </c>
      <c r="P28" s="64">
        <v>15</v>
      </c>
    </row>
    <row r="29" spans="1:16" s="62" customFormat="1" ht="12.45" x14ac:dyDescent="0.4">
      <c r="A29" s="62" t="s">
        <v>44</v>
      </c>
      <c r="B29" s="64">
        <v>987.9</v>
      </c>
      <c r="C29" s="63">
        <v>1.9067637130068733</v>
      </c>
      <c r="D29" s="63"/>
      <c r="E29" s="64">
        <v>481</v>
      </c>
      <c r="F29" s="64">
        <v>276</v>
      </c>
      <c r="G29" s="64">
        <v>39</v>
      </c>
      <c r="H29" s="64">
        <v>9</v>
      </c>
      <c r="I29" s="64">
        <v>11</v>
      </c>
      <c r="J29" s="64" t="s">
        <v>19</v>
      </c>
      <c r="K29" s="64">
        <v>30</v>
      </c>
      <c r="L29" s="64">
        <v>2</v>
      </c>
      <c r="M29" s="64">
        <v>21</v>
      </c>
      <c r="N29" s="64">
        <v>100</v>
      </c>
      <c r="O29" s="64">
        <v>4</v>
      </c>
      <c r="P29" s="64">
        <v>17</v>
      </c>
    </row>
    <row r="30" spans="1:16" s="62" customFormat="1" ht="12.45" x14ac:dyDescent="0.4">
      <c r="A30" s="62" t="s">
        <v>45</v>
      </c>
      <c r="B30" s="64">
        <v>697.9</v>
      </c>
      <c r="C30" s="63">
        <v>1.347029451672737</v>
      </c>
      <c r="D30" s="63"/>
      <c r="E30" s="64">
        <v>226</v>
      </c>
      <c r="F30" s="64">
        <v>503</v>
      </c>
      <c r="G30" s="64">
        <v>28</v>
      </c>
      <c r="H30" s="64">
        <v>6</v>
      </c>
      <c r="I30" s="64">
        <v>32</v>
      </c>
      <c r="J30" s="64" t="s">
        <v>19</v>
      </c>
      <c r="K30" s="64">
        <v>48</v>
      </c>
      <c r="L30" s="64">
        <v>3</v>
      </c>
      <c r="M30" s="64">
        <v>11</v>
      </c>
      <c r="N30" s="64">
        <v>125</v>
      </c>
      <c r="O30" s="64">
        <v>6</v>
      </c>
      <c r="P30" s="64">
        <v>2</v>
      </c>
    </row>
    <row r="31" spans="1:16" s="62" customFormat="1" ht="12.45" x14ac:dyDescent="0.4">
      <c r="A31" s="62" t="s">
        <v>46</v>
      </c>
      <c r="B31" s="64">
        <v>853.2</v>
      </c>
      <c r="C31" s="63">
        <v>1.6467767992078799</v>
      </c>
      <c r="D31" s="63"/>
      <c r="E31" s="64">
        <v>296</v>
      </c>
      <c r="F31" s="64">
        <v>536</v>
      </c>
      <c r="G31" s="64">
        <v>29</v>
      </c>
      <c r="H31" s="64">
        <v>6</v>
      </c>
      <c r="I31" s="64">
        <v>35</v>
      </c>
      <c r="J31" s="64" t="s">
        <v>19</v>
      </c>
      <c r="K31" s="64">
        <v>34</v>
      </c>
      <c r="L31" s="64">
        <v>3</v>
      </c>
      <c r="M31" s="64">
        <v>40</v>
      </c>
      <c r="N31" s="64">
        <v>109</v>
      </c>
      <c r="O31" s="64">
        <v>10</v>
      </c>
      <c r="P31" s="64">
        <v>3</v>
      </c>
    </row>
    <row r="32" spans="1:16" s="62" customFormat="1" ht="12.45" x14ac:dyDescent="0.4">
      <c r="A32" s="62" t="s">
        <v>47</v>
      </c>
      <c r="B32" s="64">
        <v>796.6</v>
      </c>
      <c r="C32" s="63">
        <v>1.5375321123405965</v>
      </c>
      <c r="D32" s="63"/>
      <c r="E32" s="64">
        <v>351</v>
      </c>
      <c r="F32" s="64">
        <v>397</v>
      </c>
      <c r="G32" s="64">
        <v>25</v>
      </c>
      <c r="H32" s="64">
        <v>11</v>
      </c>
      <c r="I32" s="64">
        <v>26</v>
      </c>
      <c r="J32" s="64" t="s">
        <v>19</v>
      </c>
      <c r="K32" s="64">
        <v>47</v>
      </c>
      <c r="L32" s="64">
        <v>3</v>
      </c>
      <c r="M32" s="64">
        <v>21</v>
      </c>
      <c r="N32" s="64">
        <v>106</v>
      </c>
      <c r="O32" s="64">
        <v>4</v>
      </c>
      <c r="P32" s="64">
        <v>6</v>
      </c>
    </row>
    <row r="33" spans="1:20" s="62" customFormat="1" ht="12.45" x14ac:dyDescent="0.4">
      <c r="A33" s="62" t="s">
        <v>48</v>
      </c>
      <c r="B33" s="64">
        <v>683.9</v>
      </c>
      <c r="C33" s="63">
        <v>1.3200077976772959</v>
      </c>
      <c r="D33" s="63"/>
      <c r="E33" s="64">
        <v>276</v>
      </c>
      <c r="F33" s="64">
        <v>279</v>
      </c>
      <c r="G33" s="64">
        <v>20</v>
      </c>
      <c r="H33" s="64">
        <v>8</v>
      </c>
      <c r="I33" s="64">
        <v>14</v>
      </c>
      <c r="J33" s="64" t="s">
        <v>19</v>
      </c>
      <c r="K33" s="64">
        <v>28</v>
      </c>
      <c r="L33" s="64">
        <v>2</v>
      </c>
      <c r="M33" s="64">
        <v>7</v>
      </c>
      <c r="N33" s="64">
        <v>88</v>
      </c>
      <c r="O33" s="64">
        <v>5</v>
      </c>
      <c r="P33" s="64">
        <v>1</v>
      </c>
    </row>
    <row r="34" spans="1:20" s="62" customFormat="1" ht="12.45" x14ac:dyDescent="0.4">
      <c r="A34" s="62" t="s">
        <v>49</v>
      </c>
      <c r="B34" s="64">
        <v>311.10000000000002</v>
      </c>
      <c r="C34" s="63">
        <v>0.60045975414155106</v>
      </c>
      <c r="D34" s="63"/>
      <c r="E34" s="64">
        <v>202</v>
      </c>
      <c r="F34" s="64">
        <v>206</v>
      </c>
      <c r="G34" s="64">
        <v>22</v>
      </c>
      <c r="H34" s="64">
        <v>6</v>
      </c>
      <c r="I34" s="64">
        <v>15</v>
      </c>
      <c r="J34" s="64" t="s">
        <v>19</v>
      </c>
      <c r="K34" s="64">
        <v>31</v>
      </c>
      <c r="L34" s="64">
        <v>0</v>
      </c>
      <c r="M34" s="64">
        <v>16</v>
      </c>
      <c r="N34" s="64">
        <v>56</v>
      </c>
      <c r="O34" s="64">
        <v>3</v>
      </c>
      <c r="P34" s="64">
        <v>2</v>
      </c>
    </row>
    <row r="35" spans="1:20" s="62" customFormat="1" ht="12.45" x14ac:dyDescent="0.4">
      <c r="A35" s="62" t="s">
        <v>50</v>
      </c>
      <c r="B35" s="64">
        <v>1077.4000000000001</v>
      </c>
      <c r="C35" s="63">
        <v>2.079509286763443</v>
      </c>
      <c r="D35" s="63"/>
      <c r="E35" s="64">
        <v>565</v>
      </c>
      <c r="F35" s="64">
        <v>368</v>
      </c>
      <c r="G35" s="64">
        <v>40</v>
      </c>
      <c r="H35" s="64">
        <v>11</v>
      </c>
      <c r="I35" s="64">
        <v>13</v>
      </c>
      <c r="J35" s="64" t="s">
        <v>19</v>
      </c>
      <c r="K35" s="64">
        <v>36</v>
      </c>
      <c r="L35" s="64">
        <v>2</v>
      </c>
      <c r="M35" s="64">
        <v>11</v>
      </c>
      <c r="N35" s="64">
        <v>0</v>
      </c>
      <c r="O35" s="64">
        <v>0</v>
      </c>
      <c r="P35" s="64">
        <v>0</v>
      </c>
    </row>
    <row r="36" spans="1:20" s="62" customFormat="1" ht="12.45" x14ac:dyDescent="0.4">
      <c r="A36" s="62" t="s">
        <v>51</v>
      </c>
      <c r="B36" s="64">
        <v>640.29999999999995</v>
      </c>
      <c r="C36" s="63">
        <v>1.2358546466629223</v>
      </c>
      <c r="D36" s="63"/>
      <c r="E36" s="64">
        <v>249</v>
      </c>
      <c r="F36" s="64">
        <v>376</v>
      </c>
      <c r="G36" s="64">
        <v>27</v>
      </c>
      <c r="H36" s="64">
        <v>6</v>
      </c>
      <c r="I36" s="64">
        <v>18</v>
      </c>
      <c r="J36" s="64" t="s">
        <v>19</v>
      </c>
      <c r="K36" s="64">
        <v>35</v>
      </c>
      <c r="L36" s="64">
        <v>1</v>
      </c>
      <c r="M36" s="64">
        <v>16</v>
      </c>
      <c r="N36" s="64">
        <v>82</v>
      </c>
      <c r="O36" s="64">
        <v>6</v>
      </c>
      <c r="P36" s="64">
        <v>4</v>
      </c>
    </row>
    <row r="37" spans="1:20" s="62" customFormat="1" ht="14.15" x14ac:dyDescent="0.4">
      <c r="A37" s="62" t="s">
        <v>52</v>
      </c>
      <c r="B37" s="64">
        <v>454.1</v>
      </c>
      <c r="C37" s="63">
        <v>0.87646664852355627</v>
      </c>
      <c r="D37" s="63"/>
      <c r="E37" s="64">
        <v>214</v>
      </c>
      <c r="F37" s="64">
        <v>340</v>
      </c>
      <c r="G37" s="64">
        <v>19</v>
      </c>
      <c r="H37" s="64">
        <v>4</v>
      </c>
      <c r="I37" s="64">
        <v>22</v>
      </c>
      <c r="J37" s="64" t="s">
        <v>19</v>
      </c>
      <c r="K37" s="64">
        <v>28</v>
      </c>
      <c r="L37" s="64">
        <v>2</v>
      </c>
      <c r="M37" s="64">
        <v>15</v>
      </c>
      <c r="N37" s="64">
        <v>33</v>
      </c>
      <c r="O37" s="64">
        <v>6</v>
      </c>
      <c r="P37" s="64">
        <v>3</v>
      </c>
      <c r="R37" s="53"/>
      <c r="S37" s="53"/>
      <c r="T37" s="53"/>
    </row>
    <row r="38" spans="1:20" s="62" customFormat="1" ht="14.15" x14ac:dyDescent="0.4">
      <c r="A38" s="62" t="s">
        <v>53</v>
      </c>
      <c r="B38" s="64">
        <v>1067.5999999999999</v>
      </c>
      <c r="C38" s="63">
        <v>2.0605941289666343</v>
      </c>
      <c r="D38" s="63"/>
      <c r="E38" s="64">
        <v>461</v>
      </c>
      <c r="F38" s="64">
        <v>444</v>
      </c>
      <c r="G38" s="64">
        <v>25</v>
      </c>
      <c r="H38" s="64">
        <v>11</v>
      </c>
      <c r="I38" s="64">
        <v>19</v>
      </c>
      <c r="J38" s="64" t="s">
        <v>19</v>
      </c>
      <c r="K38" s="64">
        <v>46</v>
      </c>
      <c r="L38" s="64">
        <v>3</v>
      </c>
      <c r="M38" s="64">
        <v>20</v>
      </c>
      <c r="N38" s="64">
        <v>118</v>
      </c>
      <c r="O38" s="64">
        <v>7</v>
      </c>
      <c r="P38" s="64">
        <v>5</v>
      </c>
      <c r="R38" s="55"/>
      <c r="S38" s="55"/>
      <c r="T38" s="55"/>
    </row>
    <row r="39" spans="1:20" s="62" customFormat="1" ht="12.45" x14ac:dyDescent="0.4">
      <c r="A39" s="62" t="s">
        <v>54</v>
      </c>
      <c r="B39" s="64">
        <v>714.1</v>
      </c>
      <c r="C39" s="63">
        <v>1.3782973655817474</v>
      </c>
      <c r="D39" s="63"/>
      <c r="E39" s="64">
        <v>254</v>
      </c>
      <c r="F39" s="64">
        <v>504</v>
      </c>
      <c r="G39" s="64">
        <v>24</v>
      </c>
      <c r="H39" s="64">
        <v>7</v>
      </c>
      <c r="I39" s="64">
        <v>28</v>
      </c>
      <c r="J39" s="64" t="s">
        <v>19</v>
      </c>
      <c r="K39" s="64">
        <v>44</v>
      </c>
      <c r="L39" s="64">
        <v>2</v>
      </c>
      <c r="M39" s="64">
        <v>16</v>
      </c>
      <c r="N39" s="64">
        <v>91</v>
      </c>
      <c r="O39" s="64">
        <v>4</v>
      </c>
      <c r="P39" s="64">
        <v>3</v>
      </c>
    </row>
    <row r="40" spans="1:20" s="62" customFormat="1" ht="12.45" x14ac:dyDescent="0.4">
      <c r="A40" s="62" t="s">
        <v>55</v>
      </c>
      <c r="B40" s="64">
        <v>1113.2</v>
      </c>
      <c r="C40" s="63">
        <v>2.1486075162660709</v>
      </c>
      <c r="D40" s="63"/>
      <c r="E40" s="64">
        <v>621.5</v>
      </c>
      <c r="F40" s="64">
        <v>100</v>
      </c>
      <c r="G40" s="64">
        <v>31</v>
      </c>
      <c r="H40" s="64">
        <v>17</v>
      </c>
      <c r="I40" s="64">
        <v>7</v>
      </c>
      <c r="J40" s="64" t="s">
        <v>19</v>
      </c>
      <c r="K40" s="64">
        <v>40</v>
      </c>
      <c r="L40" s="64">
        <v>2</v>
      </c>
      <c r="M40" s="64">
        <v>16</v>
      </c>
      <c r="N40" s="64">
        <v>99</v>
      </c>
      <c r="O40" s="64">
        <v>8</v>
      </c>
      <c r="P40" s="64">
        <v>3</v>
      </c>
    </row>
    <row r="41" spans="1:20" s="62" customFormat="1" ht="14.15" x14ac:dyDescent="0.4">
      <c r="A41" s="62" t="s">
        <v>56</v>
      </c>
      <c r="B41" s="64">
        <v>535.1</v>
      </c>
      <c r="C41" s="63">
        <v>1.0328062180686082</v>
      </c>
      <c r="D41" s="63"/>
      <c r="E41" s="64">
        <v>270</v>
      </c>
      <c r="F41" s="64">
        <v>167</v>
      </c>
      <c r="G41" s="64">
        <v>20</v>
      </c>
      <c r="H41" s="64">
        <v>7</v>
      </c>
      <c r="I41" s="64">
        <v>12</v>
      </c>
      <c r="J41" s="64" t="s">
        <v>19</v>
      </c>
      <c r="K41" s="64">
        <v>27</v>
      </c>
      <c r="L41" s="64">
        <v>3</v>
      </c>
      <c r="M41" s="64">
        <v>14</v>
      </c>
      <c r="N41" s="64">
        <v>32</v>
      </c>
      <c r="O41" s="64">
        <v>4</v>
      </c>
      <c r="P41" s="64">
        <v>3</v>
      </c>
      <c r="R41" s="55"/>
      <c r="S41" s="55"/>
      <c r="T41" s="55"/>
    </row>
    <row r="42" spans="1:20" s="62" customFormat="1" ht="14.15" x14ac:dyDescent="0.4">
      <c r="A42" s="62" t="s">
        <v>57</v>
      </c>
      <c r="B42" s="64">
        <v>792.9</v>
      </c>
      <c r="C42" s="63">
        <v>1.5303906752132299</v>
      </c>
      <c r="D42" s="63"/>
      <c r="E42" s="64">
        <v>387</v>
      </c>
      <c r="F42" s="64">
        <v>401</v>
      </c>
      <c r="G42" s="64">
        <v>37</v>
      </c>
      <c r="H42" s="64">
        <v>9</v>
      </c>
      <c r="I42" s="64">
        <v>19</v>
      </c>
      <c r="J42" s="64" t="s">
        <v>19</v>
      </c>
      <c r="K42" s="64">
        <v>46</v>
      </c>
      <c r="L42" s="64">
        <v>2</v>
      </c>
      <c r="M42" s="64">
        <v>57</v>
      </c>
      <c r="N42" s="64">
        <v>116</v>
      </c>
      <c r="O42" s="64">
        <v>6</v>
      </c>
      <c r="P42" s="64">
        <v>4</v>
      </c>
      <c r="R42" s="55"/>
      <c r="S42" s="55"/>
      <c r="T42" s="55"/>
    </row>
    <row r="43" spans="1:20" s="62" customFormat="1" ht="14.15" x14ac:dyDescent="0.4">
      <c r="A43" s="116" t="s">
        <v>58</v>
      </c>
      <c r="B43" s="64">
        <v>2.2000000000000002</v>
      </c>
      <c r="C43" s="63">
        <v>4.246259913569311E-3</v>
      </c>
      <c r="D43" s="63"/>
      <c r="E43" s="64">
        <v>12</v>
      </c>
      <c r="F43" s="64">
        <v>39</v>
      </c>
      <c r="G43" s="64">
        <v>0</v>
      </c>
      <c r="H43" s="64">
        <v>1</v>
      </c>
      <c r="I43" s="64">
        <v>5</v>
      </c>
      <c r="J43" s="64" t="s">
        <v>19</v>
      </c>
      <c r="K43" s="64">
        <v>3</v>
      </c>
      <c r="L43" s="64">
        <v>0</v>
      </c>
      <c r="M43" s="64">
        <v>4</v>
      </c>
      <c r="N43" s="64">
        <v>2</v>
      </c>
      <c r="O43" s="64">
        <v>2</v>
      </c>
      <c r="P43" s="64">
        <v>0</v>
      </c>
    </row>
    <row r="44" spans="1:20" s="53" customFormat="1" ht="25.5" customHeight="1" x14ac:dyDescent="0.4">
      <c r="A44" s="53" t="s">
        <v>59</v>
      </c>
      <c r="B44" s="59">
        <v>18994</v>
      </c>
      <c r="C44" s="59">
        <v>36.660663999243397</v>
      </c>
      <c r="D44" s="59"/>
      <c r="E44" s="59">
        <v>13708</v>
      </c>
      <c r="F44" s="59">
        <v>578</v>
      </c>
      <c r="G44" s="59">
        <v>455</v>
      </c>
      <c r="H44" s="59">
        <v>287</v>
      </c>
      <c r="I44" s="59">
        <v>20</v>
      </c>
      <c r="J44" s="64" t="s">
        <v>19</v>
      </c>
      <c r="K44" s="59">
        <v>465</v>
      </c>
      <c r="L44" s="59">
        <v>38</v>
      </c>
      <c r="M44" s="59">
        <v>212</v>
      </c>
      <c r="N44" s="59">
        <v>1396</v>
      </c>
      <c r="O44" s="59">
        <v>67</v>
      </c>
      <c r="P44" s="59">
        <v>91</v>
      </c>
    </row>
    <row r="45" spans="1:20" s="62" customFormat="1" ht="12.45" x14ac:dyDescent="0.4">
      <c r="A45" s="62" t="s">
        <v>60</v>
      </c>
      <c r="B45" s="64">
        <v>2601</v>
      </c>
      <c r="C45" s="63">
        <v>5.0202372887244433</v>
      </c>
      <c r="D45" s="63"/>
      <c r="E45" s="64">
        <v>1888</v>
      </c>
      <c r="F45" s="64">
        <v>35</v>
      </c>
      <c r="G45" s="64">
        <v>69</v>
      </c>
      <c r="H45" s="64">
        <v>40</v>
      </c>
      <c r="I45" s="64">
        <v>1</v>
      </c>
      <c r="J45" s="64" t="s">
        <v>19</v>
      </c>
      <c r="K45" s="64">
        <v>66</v>
      </c>
      <c r="L45" s="64">
        <v>7</v>
      </c>
      <c r="M45" s="64">
        <v>18</v>
      </c>
      <c r="N45" s="64">
        <v>160</v>
      </c>
      <c r="O45" s="64">
        <v>14</v>
      </c>
      <c r="P45" s="64">
        <v>10</v>
      </c>
    </row>
    <row r="46" spans="1:20" s="62" customFormat="1" ht="12.45" x14ac:dyDescent="0.4">
      <c r="A46" s="62" t="s">
        <v>61</v>
      </c>
      <c r="B46" s="64">
        <v>1350.6</v>
      </c>
      <c r="C46" s="63">
        <v>2.6068175633030499</v>
      </c>
      <c r="D46" s="63"/>
      <c r="E46" s="64">
        <v>923</v>
      </c>
      <c r="F46" s="64">
        <v>230</v>
      </c>
      <c r="G46" s="64">
        <v>49</v>
      </c>
      <c r="H46" s="64">
        <v>26</v>
      </c>
      <c r="I46" s="64">
        <v>0</v>
      </c>
      <c r="J46" s="64" t="s">
        <v>19</v>
      </c>
      <c r="K46" s="64">
        <v>43</v>
      </c>
      <c r="L46" s="64">
        <v>4</v>
      </c>
      <c r="M46" s="64">
        <v>34</v>
      </c>
      <c r="N46" s="64">
        <v>161</v>
      </c>
      <c r="O46" s="64">
        <v>13</v>
      </c>
      <c r="P46" s="64">
        <v>9</v>
      </c>
    </row>
    <row r="47" spans="1:20" s="62" customFormat="1" ht="12.45" x14ac:dyDescent="0.4">
      <c r="A47" s="62" t="s">
        <v>62</v>
      </c>
      <c r="B47" s="64">
        <v>1317.3</v>
      </c>
      <c r="C47" s="63">
        <v>2.5425446291567506</v>
      </c>
      <c r="D47" s="63"/>
      <c r="E47" s="64">
        <v>786</v>
      </c>
      <c r="F47" s="64">
        <v>108</v>
      </c>
      <c r="G47" s="64">
        <v>42</v>
      </c>
      <c r="H47" s="64">
        <v>18</v>
      </c>
      <c r="I47" s="64">
        <v>5</v>
      </c>
      <c r="J47" s="64" t="s">
        <v>19</v>
      </c>
      <c r="K47" s="64">
        <v>32</v>
      </c>
      <c r="L47" s="64">
        <v>3</v>
      </c>
      <c r="M47" s="64">
        <v>8</v>
      </c>
      <c r="N47" s="64">
        <v>145</v>
      </c>
      <c r="O47" s="64">
        <v>7</v>
      </c>
      <c r="P47" s="64">
        <v>4</v>
      </c>
    </row>
    <row r="48" spans="1:20" s="62" customFormat="1" ht="12.45" x14ac:dyDescent="0.4">
      <c r="A48" s="62" t="s">
        <v>63</v>
      </c>
      <c r="B48" s="64">
        <v>1106.4000000000001</v>
      </c>
      <c r="C48" s="63">
        <v>2.1354827128968568</v>
      </c>
      <c r="D48" s="63"/>
      <c r="E48" s="64">
        <v>867</v>
      </c>
      <c r="F48" s="64">
        <v>20</v>
      </c>
      <c r="G48" s="64">
        <v>53</v>
      </c>
      <c r="H48" s="64">
        <v>16</v>
      </c>
      <c r="I48" s="64">
        <v>1</v>
      </c>
      <c r="J48" s="64" t="s">
        <v>19</v>
      </c>
      <c r="K48" s="64">
        <v>31</v>
      </c>
      <c r="L48" s="64">
        <v>3</v>
      </c>
      <c r="M48" s="64">
        <v>15</v>
      </c>
      <c r="N48" s="64">
        <v>97</v>
      </c>
      <c r="O48" s="64">
        <v>6</v>
      </c>
      <c r="P48" s="64">
        <v>2</v>
      </c>
    </row>
    <row r="49" spans="1:24" s="62" customFormat="1" ht="12" customHeight="1" x14ac:dyDescent="0.4">
      <c r="A49" s="62" t="s">
        <v>64</v>
      </c>
      <c r="B49" s="64">
        <v>2638.7</v>
      </c>
      <c r="C49" s="63">
        <v>5.0930027426978812</v>
      </c>
      <c r="D49" s="63"/>
      <c r="E49" s="64">
        <v>1868</v>
      </c>
      <c r="F49" s="64">
        <v>0</v>
      </c>
      <c r="G49" s="64">
        <v>65</v>
      </c>
      <c r="H49" s="64">
        <v>39</v>
      </c>
      <c r="I49" s="64">
        <v>0</v>
      </c>
      <c r="J49" s="64" t="s">
        <v>19</v>
      </c>
      <c r="K49" s="64">
        <v>61</v>
      </c>
      <c r="L49" s="64">
        <v>4</v>
      </c>
      <c r="M49" s="64">
        <v>22</v>
      </c>
      <c r="N49" s="64">
        <v>109</v>
      </c>
      <c r="O49" s="64">
        <v>17</v>
      </c>
      <c r="P49" s="64">
        <v>10</v>
      </c>
    </row>
    <row r="50" spans="1:24" s="62" customFormat="1" ht="13.5" customHeight="1" x14ac:dyDescent="0.4">
      <c r="A50" s="62" t="s">
        <v>65</v>
      </c>
      <c r="B50" s="64">
        <v>2226.8000000000002</v>
      </c>
      <c r="C50" s="63">
        <v>4.2979870797891548</v>
      </c>
      <c r="D50" s="63"/>
      <c r="E50" s="64">
        <v>1476</v>
      </c>
      <c r="F50" s="64">
        <v>185</v>
      </c>
      <c r="G50" s="64">
        <v>59</v>
      </c>
      <c r="H50" s="64">
        <v>35</v>
      </c>
      <c r="I50" s="64">
        <v>13</v>
      </c>
      <c r="J50" s="64" t="s">
        <v>19</v>
      </c>
      <c r="K50" s="64">
        <v>63</v>
      </c>
      <c r="L50" s="64">
        <v>6</v>
      </c>
      <c r="M50" s="64">
        <v>21</v>
      </c>
      <c r="N50" s="64">
        <v>306</v>
      </c>
      <c r="O50" s="64">
        <v>10</v>
      </c>
      <c r="P50" s="64">
        <v>18</v>
      </c>
    </row>
    <row r="51" spans="1:24" s="62" customFormat="1" ht="12.45" x14ac:dyDescent="0.4">
      <c r="A51" s="70" t="s">
        <v>66</v>
      </c>
      <c r="B51" s="72">
        <v>7753.2</v>
      </c>
      <c r="C51" s="71">
        <v>14.964591982675261</v>
      </c>
      <c r="D51" s="71"/>
      <c r="E51" s="72">
        <v>5900</v>
      </c>
      <c r="F51" s="72">
        <v>0</v>
      </c>
      <c r="G51" s="72">
        <v>118</v>
      </c>
      <c r="H51" s="72">
        <v>113</v>
      </c>
      <c r="I51" s="72">
        <v>0</v>
      </c>
      <c r="J51" s="64" t="s">
        <v>19</v>
      </c>
      <c r="K51" s="72">
        <v>169</v>
      </c>
      <c r="L51" s="72">
        <v>11</v>
      </c>
      <c r="M51" s="72">
        <v>94</v>
      </c>
      <c r="N51" s="72">
        <v>418</v>
      </c>
      <c r="O51" s="72">
        <v>0</v>
      </c>
      <c r="P51" s="72">
        <v>38</v>
      </c>
    </row>
    <row r="52" spans="1:24" s="55" customFormat="1" ht="6" customHeight="1" x14ac:dyDescent="0.4">
      <c r="E52" s="73"/>
      <c r="F52" s="74"/>
      <c r="G52" s="74"/>
      <c r="U52" s="62"/>
      <c r="V52" s="62"/>
      <c r="W52" s="62"/>
      <c r="X52" s="62"/>
    </row>
    <row r="53" spans="1:24" s="62" customFormat="1" ht="14.15" x14ac:dyDescent="0.4">
      <c r="A53" s="62" t="s">
        <v>67</v>
      </c>
      <c r="E53" s="76"/>
      <c r="F53" s="76"/>
      <c r="G53" s="64"/>
      <c r="R53" s="55"/>
      <c r="S53" s="55"/>
      <c r="T53" s="55"/>
      <c r="U53" s="55"/>
    </row>
    <row r="54" spans="1:24" s="62" customFormat="1" ht="14.15" x14ac:dyDescent="0.4">
      <c r="A54" s="62" t="s">
        <v>68</v>
      </c>
      <c r="E54" s="76"/>
      <c r="F54" s="76"/>
      <c r="G54" s="64"/>
      <c r="R54" s="55"/>
      <c r="S54" s="55"/>
      <c r="T54" s="55"/>
      <c r="U54" s="55"/>
    </row>
    <row r="55" spans="1:24" s="62" customFormat="1" ht="14.15" x14ac:dyDescent="0.4">
      <c r="A55" s="62" t="s">
        <v>69</v>
      </c>
      <c r="E55" s="76"/>
      <c r="F55" s="76"/>
      <c r="G55" s="64"/>
      <c r="R55" s="55"/>
      <c r="S55" s="55"/>
      <c r="T55" s="55"/>
      <c r="U55" s="55"/>
    </row>
    <row r="56" spans="1:24" s="62" customFormat="1" ht="24" customHeight="1" x14ac:dyDescent="0.4">
      <c r="A56" s="326" t="s">
        <v>70</v>
      </c>
      <c r="B56" s="326"/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326"/>
      <c r="N56" s="326"/>
      <c r="O56" s="326"/>
      <c r="P56" s="326"/>
      <c r="R56" s="55"/>
      <c r="S56" s="55"/>
      <c r="T56" s="55"/>
      <c r="U56" s="55"/>
    </row>
    <row r="57" spans="1:24" s="62" customFormat="1" ht="14.15" x14ac:dyDescent="0.4">
      <c r="A57" s="62" t="s">
        <v>71</v>
      </c>
      <c r="E57" s="76"/>
      <c r="F57" s="76"/>
      <c r="G57" s="64"/>
      <c r="R57" s="55"/>
      <c r="S57" s="55"/>
      <c r="T57" s="55"/>
      <c r="U57" s="55"/>
    </row>
    <row r="58" spans="1:24" s="62" customFormat="1" ht="14.15" x14ac:dyDescent="0.4">
      <c r="A58" s="78" t="s">
        <v>72</v>
      </c>
      <c r="E58" s="76"/>
      <c r="F58" s="76"/>
      <c r="G58" s="64"/>
      <c r="R58" s="55"/>
      <c r="S58" s="55"/>
      <c r="T58" s="55"/>
      <c r="U58" s="55"/>
    </row>
    <row r="59" spans="1:24" s="62" customFormat="1" ht="5.25" customHeight="1" x14ac:dyDescent="0.4">
      <c r="A59" s="78"/>
      <c r="E59" s="76"/>
      <c r="F59" s="76"/>
      <c r="G59" s="64"/>
      <c r="R59" s="55"/>
      <c r="S59" s="55"/>
      <c r="T59" s="55"/>
      <c r="U59" s="55"/>
    </row>
    <row r="60" spans="1:24" s="62" customFormat="1" ht="15" customHeight="1" x14ac:dyDescent="0.4">
      <c r="A60" s="78" t="s">
        <v>73</v>
      </c>
      <c r="E60" s="76"/>
      <c r="F60" s="76"/>
      <c r="G60" s="64"/>
      <c r="R60" s="55"/>
      <c r="S60" s="55"/>
      <c r="T60" s="55"/>
      <c r="U60" s="55"/>
    </row>
    <row r="61" spans="1:24" s="62" customFormat="1" ht="14.15" x14ac:dyDescent="0.4">
      <c r="A61" s="62" t="s">
        <v>74</v>
      </c>
      <c r="E61" s="76"/>
      <c r="F61" s="64"/>
      <c r="G61" s="64"/>
      <c r="J61" s="55"/>
      <c r="R61" s="55"/>
      <c r="S61" s="55"/>
      <c r="T61" s="55"/>
      <c r="U61" s="55"/>
      <c r="V61" s="55"/>
      <c r="W61" s="55"/>
      <c r="X61" s="55"/>
    </row>
    <row r="62" spans="1:24" s="55" customFormat="1" ht="14.15" x14ac:dyDescent="0.4">
      <c r="E62" s="73"/>
      <c r="F62" s="74"/>
      <c r="G62" s="74"/>
    </row>
    <row r="63" spans="1:24" s="55" customFormat="1" ht="14.15" x14ac:dyDescent="0.4">
      <c r="E63" s="73"/>
      <c r="F63" s="74"/>
      <c r="G63" s="74"/>
    </row>
    <row r="64" spans="1:24" s="55" customFormat="1" ht="14.15" x14ac:dyDescent="0.4">
      <c r="E64" s="73"/>
      <c r="F64" s="74"/>
      <c r="G64" s="74"/>
    </row>
    <row r="65" spans="1:16" s="55" customFormat="1" ht="14.15" x14ac:dyDescent="0.4">
      <c r="E65" s="73"/>
      <c r="F65" s="74"/>
      <c r="G65" s="74"/>
    </row>
    <row r="66" spans="1:16" s="55" customFormat="1" ht="14.15" x14ac:dyDescent="0.4">
      <c r="E66" s="73"/>
      <c r="F66" s="74"/>
      <c r="G66" s="74"/>
    </row>
    <row r="67" spans="1:16" s="55" customFormat="1" ht="14.15" x14ac:dyDescent="0.4">
      <c r="E67" s="73"/>
      <c r="F67" s="74"/>
      <c r="G67" s="74"/>
    </row>
    <row r="68" spans="1:16" s="55" customFormat="1" ht="14.15" x14ac:dyDescent="0.4">
      <c r="A68" s="170" t="s">
        <v>75</v>
      </c>
      <c r="B68" s="172">
        <v>710.3</v>
      </c>
      <c r="C68" s="171">
        <v>1.3709629166401276</v>
      </c>
      <c r="D68" s="171"/>
      <c r="E68" s="172">
        <v>295</v>
      </c>
      <c r="F68" s="172">
        <v>372</v>
      </c>
      <c r="G68" s="172">
        <v>26</v>
      </c>
      <c r="H68" s="172">
        <v>7</v>
      </c>
      <c r="I68" s="172">
        <v>19</v>
      </c>
      <c r="J68" s="172" t="s">
        <v>19</v>
      </c>
      <c r="K68" s="172">
        <v>40</v>
      </c>
      <c r="L68" s="172">
        <v>2</v>
      </c>
      <c r="M68" s="172">
        <v>26</v>
      </c>
      <c r="N68" s="172">
        <v>82</v>
      </c>
      <c r="O68" s="172">
        <v>5</v>
      </c>
      <c r="P68" s="172">
        <v>6</v>
      </c>
    </row>
    <row r="69" spans="1:16" s="55" customFormat="1" ht="14.15" x14ac:dyDescent="0.4">
      <c r="A69" s="170" t="s">
        <v>76</v>
      </c>
      <c r="B69" s="172">
        <v>654.9</v>
      </c>
      <c r="C69" s="171">
        <v>1.2640343715438822</v>
      </c>
      <c r="D69" s="171"/>
      <c r="E69" s="172">
        <v>226</v>
      </c>
      <c r="F69" s="172">
        <v>355</v>
      </c>
      <c r="G69" s="172">
        <v>23</v>
      </c>
      <c r="H69" s="172">
        <v>6</v>
      </c>
      <c r="I69" s="172">
        <v>18</v>
      </c>
      <c r="J69" s="172" t="s">
        <v>19</v>
      </c>
      <c r="K69" s="172">
        <v>35</v>
      </c>
      <c r="L69" s="172">
        <v>2</v>
      </c>
      <c r="M69" s="172">
        <v>27</v>
      </c>
      <c r="N69" s="172">
        <v>51</v>
      </c>
      <c r="O69" s="172">
        <v>5</v>
      </c>
      <c r="P69" s="172">
        <v>2</v>
      </c>
    </row>
    <row r="70" spans="1:16" s="55" customFormat="1" ht="14.15" x14ac:dyDescent="0.4">
      <c r="F70" s="74"/>
      <c r="G70" s="74"/>
    </row>
    <row r="71" spans="1:16" s="55" customFormat="1" ht="14.15" x14ac:dyDescent="0.4">
      <c r="F71" s="74"/>
      <c r="G71" s="74"/>
    </row>
    <row r="72" spans="1:16" s="55" customFormat="1" ht="14.15" x14ac:dyDescent="0.4">
      <c r="F72" s="74"/>
      <c r="G72" s="74"/>
    </row>
    <row r="73" spans="1:16" s="55" customFormat="1" ht="14.15" x14ac:dyDescent="0.4">
      <c r="F73" s="74"/>
      <c r="G73" s="74"/>
    </row>
    <row r="74" spans="1:16" s="55" customFormat="1" ht="14.15" x14ac:dyDescent="0.4">
      <c r="F74" s="74"/>
      <c r="G74" s="74"/>
    </row>
    <row r="75" spans="1:16" s="55" customFormat="1" ht="14.15" x14ac:dyDescent="0.4">
      <c r="F75" s="74"/>
      <c r="G75" s="74"/>
    </row>
    <row r="76" spans="1:16" s="55" customFormat="1" ht="14.15" x14ac:dyDescent="0.4">
      <c r="F76" s="74"/>
      <c r="G76" s="74"/>
    </row>
    <row r="77" spans="1:16" s="55" customFormat="1" ht="14.15" x14ac:dyDescent="0.4">
      <c r="F77" s="74"/>
      <c r="G77" s="74"/>
    </row>
    <row r="78" spans="1:16" s="55" customFormat="1" ht="14.15" x14ac:dyDescent="0.4">
      <c r="F78" s="74"/>
      <c r="G78" s="74"/>
    </row>
    <row r="79" spans="1:16" s="55" customFormat="1" ht="14.15" x14ac:dyDescent="0.4">
      <c r="F79" s="74"/>
      <c r="G79" s="74"/>
    </row>
    <row r="80" spans="1:16" s="55" customFormat="1" ht="14.15" x14ac:dyDescent="0.4">
      <c r="F80" s="74"/>
      <c r="G80" s="74"/>
    </row>
    <row r="81" spans="6:7" s="55" customFormat="1" ht="14.15" x14ac:dyDescent="0.4">
      <c r="F81" s="74"/>
      <c r="G81" s="74"/>
    </row>
    <row r="82" spans="6:7" s="55" customFormat="1" ht="14.15" x14ac:dyDescent="0.4">
      <c r="F82" s="74"/>
      <c r="G82" s="74"/>
    </row>
    <row r="83" spans="6:7" s="55" customFormat="1" ht="14.15" x14ac:dyDescent="0.4">
      <c r="F83" s="74"/>
      <c r="G83" s="74"/>
    </row>
    <row r="84" spans="6:7" s="55" customFormat="1" ht="14.15" x14ac:dyDescent="0.4">
      <c r="F84" s="74"/>
      <c r="G84" s="74"/>
    </row>
    <row r="85" spans="6:7" s="55" customFormat="1" ht="14.15" x14ac:dyDescent="0.4">
      <c r="F85" s="74"/>
      <c r="G85" s="74"/>
    </row>
    <row r="86" spans="6:7" s="55" customFormat="1" ht="14.15" x14ac:dyDescent="0.4">
      <c r="F86" s="74"/>
      <c r="G86" s="74"/>
    </row>
    <row r="87" spans="6:7" s="55" customFormat="1" ht="14.15" x14ac:dyDescent="0.4">
      <c r="F87" s="74"/>
      <c r="G87" s="74"/>
    </row>
    <row r="88" spans="6:7" s="55" customFormat="1" ht="14.15" x14ac:dyDescent="0.4">
      <c r="F88" s="74"/>
      <c r="G88" s="74"/>
    </row>
    <row r="89" spans="6:7" s="55" customFormat="1" ht="14.15" x14ac:dyDescent="0.4">
      <c r="F89" s="74"/>
      <c r="G89" s="74"/>
    </row>
    <row r="90" spans="6:7" s="55" customFormat="1" ht="14.15" x14ac:dyDescent="0.4">
      <c r="F90" s="74"/>
      <c r="G90" s="74"/>
    </row>
    <row r="91" spans="6:7" s="55" customFormat="1" ht="14.15" x14ac:dyDescent="0.4">
      <c r="F91" s="74"/>
      <c r="G91" s="74"/>
    </row>
    <row r="92" spans="6:7" s="55" customFormat="1" ht="14.15" x14ac:dyDescent="0.4">
      <c r="F92" s="74"/>
      <c r="G92" s="74"/>
    </row>
    <row r="93" spans="6:7" s="55" customFormat="1" ht="14.15" x14ac:dyDescent="0.4">
      <c r="F93" s="74"/>
      <c r="G93" s="74"/>
    </row>
    <row r="94" spans="6:7" s="55" customFormat="1" ht="14.15" x14ac:dyDescent="0.4">
      <c r="F94" s="74"/>
      <c r="G94" s="74"/>
    </row>
    <row r="95" spans="6:7" s="55" customFormat="1" ht="14.15" x14ac:dyDescent="0.4">
      <c r="F95" s="74"/>
      <c r="G95" s="74"/>
    </row>
    <row r="96" spans="6:7" s="55" customFormat="1" ht="14.15" x14ac:dyDescent="0.4">
      <c r="F96" s="74"/>
      <c r="G96" s="74"/>
    </row>
    <row r="97" spans="6:7" s="55" customFormat="1" ht="14.15" x14ac:dyDescent="0.4">
      <c r="F97" s="74"/>
      <c r="G97" s="74"/>
    </row>
    <row r="98" spans="6:7" s="55" customFormat="1" ht="14.15" x14ac:dyDescent="0.4">
      <c r="F98" s="74"/>
      <c r="G98" s="74"/>
    </row>
    <row r="99" spans="6:7" s="55" customFormat="1" ht="14.15" x14ac:dyDescent="0.4">
      <c r="F99" s="74"/>
      <c r="G99" s="74"/>
    </row>
    <row r="100" spans="6:7" s="55" customFormat="1" ht="14.15" x14ac:dyDescent="0.4">
      <c r="F100" s="74"/>
      <c r="G100" s="74"/>
    </row>
    <row r="101" spans="6:7" s="55" customFormat="1" ht="14.15" x14ac:dyDescent="0.4">
      <c r="F101" s="74"/>
      <c r="G101" s="74"/>
    </row>
    <row r="102" spans="6:7" s="55" customFormat="1" ht="14.15" x14ac:dyDescent="0.4">
      <c r="F102" s="74"/>
      <c r="G102" s="74"/>
    </row>
    <row r="103" spans="6:7" s="55" customFormat="1" ht="14.15" x14ac:dyDescent="0.4">
      <c r="F103" s="74"/>
      <c r="G103" s="74"/>
    </row>
    <row r="104" spans="6:7" s="55" customFormat="1" ht="14.15" x14ac:dyDescent="0.4">
      <c r="F104" s="74"/>
      <c r="G104" s="74"/>
    </row>
    <row r="105" spans="6:7" s="55" customFormat="1" ht="14.15" x14ac:dyDescent="0.4">
      <c r="F105" s="74"/>
      <c r="G105" s="74"/>
    </row>
    <row r="106" spans="6:7" s="55" customFormat="1" ht="14.15" x14ac:dyDescent="0.4">
      <c r="F106" s="74"/>
      <c r="G106" s="74"/>
    </row>
    <row r="107" spans="6:7" s="55" customFormat="1" ht="14.15" x14ac:dyDescent="0.4">
      <c r="F107" s="74"/>
      <c r="G107" s="74"/>
    </row>
    <row r="108" spans="6:7" s="55" customFormat="1" ht="14.15" x14ac:dyDescent="0.4">
      <c r="F108" s="74"/>
      <c r="G108" s="74"/>
    </row>
    <row r="109" spans="6:7" s="55" customFormat="1" ht="14.15" x14ac:dyDescent="0.4">
      <c r="F109" s="74"/>
      <c r="G109" s="74"/>
    </row>
    <row r="110" spans="6:7" s="55" customFormat="1" ht="14.15" x14ac:dyDescent="0.4">
      <c r="F110" s="74"/>
      <c r="G110" s="74"/>
    </row>
    <row r="111" spans="6:7" s="55" customFormat="1" ht="14.15" x14ac:dyDescent="0.4">
      <c r="F111" s="74"/>
      <c r="G111" s="74"/>
    </row>
    <row r="112" spans="6:7" s="55" customFormat="1" ht="14.15" x14ac:dyDescent="0.4">
      <c r="F112" s="74"/>
      <c r="G112" s="74"/>
    </row>
    <row r="113" spans="6:7" s="55" customFormat="1" ht="14.15" x14ac:dyDescent="0.4">
      <c r="F113" s="74"/>
      <c r="G113" s="74"/>
    </row>
    <row r="114" spans="6:7" s="55" customFormat="1" ht="14.15" x14ac:dyDescent="0.4">
      <c r="F114" s="74"/>
      <c r="G114" s="74"/>
    </row>
    <row r="115" spans="6:7" s="55" customFormat="1" ht="14.15" x14ac:dyDescent="0.4">
      <c r="F115" s="74"/>
      <c r="G115" s="74"/>
    </row>
    <row r="116" spans="6:7" s="55" customFormat="1" ht="14.15" x14ac:dyDescent="0.4">
      <c r="F116" s="74"/>
      <c r="G116" s="74"/>
    </row>
    <row r="117" spans="6:7" s="55" customFormat="1" ht="14.15" x14ac:dyDescent="0.4">
      <c r="F117" s="74"/>
      <c r="G117" s="74"/>
    </row>
    <row r="118" spans="6:7" s="55" customFormat="1" ht="14.15" x14ac:dyDescent="0.4">
      <c r="F118" s="74"/>
      <c r="G118" s="74"/>
    </row>
    <row r="119" spans="6:7" s="55" customFormat="1" ht="14.15" x14ac:dyDescent="0.4">
      <c r="F119" s="74"/>
      <c r="G119" s="74"/>
    </row>
    <row r="120" spans="6:7" s="55" customFormat="1" ht="14.15" x14ac:dyDescent="0.4">
      <c r="F120" s="74"/>
      <c r="G120" s="74"/>
    </row>
    <row r="121" spans="6:7" s="55" customFormat="1" ht="14.15" x14ac:dyDescent="0.4">
      <c r="F121" s="74"/>
      <c r="G121" s="74"/>
    </row>
    <row r="122" spans="6:7" s="55" customFormat="1" ht="14.15" x14ac:dyDescent="0.4">
      <c r="F122" s="74"/>
      <c r="G122" s="74"/>
    </row>
    <row r="123" spans="6:7" s="55" customFormat="1" ht="14.15" x14ac:dyDescent="0.4">
      <c r="F123" s="74"/>
      <c r="G123" s="74"/>
    </row>
    <row r="124" spans="6:7" s="55" customFormat="1" ht="14.15" x14ac:dyDescent="0.4">
      <c r="F124" s="74"/>
      <c r="G124" s="74"/>
    </row>
    <row r="125" spans="6:7" s="55" customFormat="1" ht="14.15" x14ac:dyDescent="0.4">
      <c r="F125" s="74"/>
      <c r="G125" s="74"/>
    </row>
    <row r="126" spans="6:7" s="55" customFormat="1" ht="14.15" x14ac:dyDescent="0.4">
      <c r="F126" s="74"/>
      <c r="G126" s="74"/>
    </row>
    <row r="127" spans="6:7" s="55" customFormat="1" ht="14.15" x14ac:dyDescent="0.4">
      <c r="F127" s="74"/>
      <c r="G127" s="74"/>
    </row>
    <row r="128" spans="6:7" s="55" customFormat="1" ht="14.15" x14ac:dyDescent="0.4">
      <c r="F128" s="74"/>
      <c r="G128" s="74"/>
    </row>
    <row r="129" spans="6:7" s="55" customFormat="1" ht="14.15" x14ac:dyDescent="0.4">
      <c r="F129" s="74"/>
      <c r="G129" s="74"/>
    </row>
    <row r="130" spans="6:7" s="55" customFormat="1" ht="14.15" x14ac:dyDescent="0.4">
      <c r="F130" s="74"/>
      <c r="G130" s="74"/>
    </row>
    <row r="131" spans="6:7" s="55" customFormat="1" ht="14.15" x14ac:dyDescent="0.4">
      <c r="F131" s="74"/>
      <c r="G131" s="74"/>
    </row>
    <row r="132" spans="6:7" s="55" customFormat="1" ht="14.15" x14ac:dyDescent="0.4">
      <c r="F132" s="74"/>
      <c r="G132" s="74"/>
    </row>
    <row r="133" spans="6:7" s="55" customFormat="1" ht="14.15" x14ac:dyDescent="0.4">
      <c r="F133" s="74"/>
      <c r="G133" s="74"/>
    </row>
    <row r="134" spans="6:7" s="55" customFormat="1" ht="14.15" x14ac:dyDescent="0.4">
      <c r="F134" s="74"/>
      <c r="G134" s="74"/>
    </row>
    <row r="135" spans="6:7" s="55" customFormat="1" ht="14.15" x14ac:dyDescent="0.4">
      <c r="F135" s="74"/>
      <c r="G135" s="74"/>
    </row>
    <row r="136" spans="6:7" s="55" customFormat="1" ht="14.15" x14ac:dyDescent="0.4">
      <c r="F136" s="74"/>
      <c r="G136" s="74"/>
    </row>
    <row r="137" spans="6:7" s="55" customFormat="1" ht="14.15" x14ac:dyDescent="0.4">
      <c r="F137" s="74"/>
      <c r="G137" s="74"/>
    </row>
    <row r="138" spans="6:7" s="55" customFormat="1" ht="14.15" x14ac:dyDescent="0.4">
      <c r="F138" s="74"/>
      <c r="G138" s="74"/>
    </row>
    <row r="139" spans="6:7" s="55" customFormat="1" ht="14.15" x14ac:dyDescent="0.4">
      <c r="F139" s="74"/>
      <c r="G139" s="74"/>
    </row>
    <row r="140" spans="6:7" s="55" customFormat="1" ht="14.15" x14ac:dyDescent="0.4">
      <c r="F140" s="74"/>
      <c r="G140" s="74"/>
    </row>
    <row r="141" spans="6:7" s="55" customFormat="1" ht="14.15" x14ac:dyDescent="0.4">
      <c r="F141" s="74"/>
      <c r="G141" s="74"/>
    </row>
    <row r="142" spans="6:7" s="55" customFormat="1" ht="14.15" x14ac:dyDescent="0.4">
      <c r="F142" s="74"/>
      <c r="G142" s="74"/>
    </row>
    <row r="143" spans="6:7" s="55" customFormat="1" ht="14.15" x14ac:dyDescent="0.4">
      <c r="F143" s="74"/>
      <c r="G143" s="74"/>
    </row>
    <row r="144" spans="6:7" s="55" customFormat="1" ht="14.15" x14ac:dyDescent="0.4">
      <c r="F144" s="74"/>
      <c r="G144" s="74"/>
    </row>
    <row r="145" spans="6:7" s="55" customFormat="1" ht="14.15" x14ac:dyDescent="0.4">
      <c r="F145" s="74"/>
      <c r="G145" s="74"/>
    </row>
    <row r="146" spans="6:7" s="55" customFormat="1" ht="14.15" x14ac:dyDescent="0.4">
      <c r="F146" s="74"/>
      <c r="G146" s="74"/>
    </row>
    <row r="147" spans="6:7" s="55" customFormat="1" ht="14.15" x14ac:dyDescent="0.4">
      <c r="F147" s="74"/>
      <c r="G147" s="74"/>
    </row>
    <row r="148" spans="6:7" s="55" customFormat="1" ht="14.15" x14ac:dyDescent="0.4">
      <c r="F148" s="74"/>
      <c r="G148" s="74"/>
    </row>
    <row r="149" spans="6:7" s="55" customFormat="1" ht="14.15" x14ac:dyDescent="0.4">
      <c r="F149" s="74"/>
      <c r="G149" s="74"/>
    </row>
    <row r="150" spans="6:7" s="55" customFormat="1" ht="14.15" x14ac:dyDescent="0.4">
      <c r="F150" s="74"/>
      <c r="G150" s="74"/>
    </row>
    <row r="151" spans="6:7" s="55" customFormat="1" ht="14.15" x14ac:dyDescent="0.4">
      <c r="F151" s="74"/>
      <c r="G151" s="74"/>
    </row>
    <row r="152" spans="6:7" s="55" customFormat="1" ht="14.15" x14ac:dyDescent="0.4">
      <c r="F152" s="74"/>
      <c r="G152" s="74"/>
    </row>
    <row r="153" spans="6:7" s="55" customFormat="1" ht="14.15" x14ac:dyDescent="0.4">
      <c r="F153" s="74"/>
      <c r="G153" s="74"/>
    </row>
    <row r="154" spans="6:7" s="55" customFormat="1" ht="14.15" x14ac:dyDescent="0.4">
      <c r="F154" s="74"/>
      <c r="G154" s="74"/>
    </row>
    <row r="155" spans="6:7" s="55" customFormat="1" ht="14.15" x14ac:dyDescent="0.4">
      <c r="F155" s="74"/>
      <c r="G155" s="74"/>
    </row>
    <row r="156" spans="6:7" s="55" customFormat="1" ht="14.15" x14ac:dyDescent="0.4">
      <c r="F156" s="74"/>
      <c r="G156" s="74"/>
    </row>
    <row r="157" spans="6:7" s="55" customFormat="1" ht="14.15" x14ac:dyDescent="0.4">
      <c r="F157" s="74"/>
      <c r="G157" s="74"/>
    </row>
    <row r="158" spans="6:7" s="55" customFormat="1" ht="14.15" x14ac:dyDescent="0.4">
      <c r="F158" s="74"/>
      <c r="G158" s="74"/>
    </row>
    <row r="159" spans="6:7" s="55" customFormat="1" ht="14.15" x14ac:dyDescent="0.4">
      <c r="F159" s="74"/>
      <c r="G159" s="74"/>
    </row>
    <row r="160" spans="6:7" s="55" customFormat="1" ht="14.15" x14ac:dyDescent="0.4">
      <c r="F160" s="74"/>
      <c r="G160" s="74"/>
    </row>
    <row r="161" spans="6:7" s="55" customFormat="1" ht="14.15" x14ac:dyDescent="0.4">
      <c r="F161" s="74"/>
      <c r="G161" s="74"/>
    </row>
    <row r="162" spans="6:7" s="55" customFormat="1" ht="14.15" x14ac:dyDescent="0.4">
      <c r="F162" s="74"/>
      <c r="G162" s="74"/>
    </row>
    <row r="163" spans="6:7" s="55" customFormat="1" ht="14.15" x14ac:dyDescent="0.4">
      <c r="F163" s="74"/>
      <c r="G163" s="74"/>
    </row>
    <row r="164" spans="6:7" s="55" customFormat="1" ht="14.15" x14ac:dyDescent="0.4">
      <c r="F164" s="74"/>
      <c r="G164" s="74"/>
    </row>
    <row r="165" spans="6:7" s="55" customFormat="1" ht="14.15" x14ac:dyDescent="0.4">
      <c r="F165" s="74"/>
      <c r="G165" s="74"/>
    </row>
    <row r="166" spans="6:7" s="55" customFormat="1" ht="14.15" x14ac:dyDescent="0.4">
      <c r="F166" s="74"/>
      <c r="G166" s="74"/>
    </row>
    <row r="167" spans="6:7" s="55" customFormat="1" ht="14.15" x14ac:dyDescent="0.4">
      <c r="F167" s="74"/>
      <c r="G167" s="74"/>
    </row>
    <row r="168" spans="6:7" s="55" customFormat="1" ht="14.15" x14ac:dyDescent="0.4">
      <c r="F168" s="74"/>
      <c r="G168" s="74"/>
    </row>
    <row r="169" spans="6:7" s="55" customFormat="1" ht="14.15" x14ac:dyDescent="0.4">
      <c r="F169" s="74"/>
      <c r="G169" s="74"/>
    </row>
    <row r="170" spans="6:7" s="55" customFormat="1" ht="14.15" x14ac:dyDescent="0.4">
      <c r="F170" s="74"/>
      <c r="G170" s="74"/>
    </row>
    <row r="171" spans="6:7" s="55" customFormat="1" ht="14.15" x14ac:dyDescent="0.4">
      <c r="F171" s="74"/>
      <c r="G171" s="74"/>
    </row>
    <row r="172" spans="6:7" s="55" customFormat="1" ht="14.15" x14ac:dyDescent="0.4">
      <c r="F172" s="74"/>
      <c r="G172" s="74"/>
    </row>
    <row r="173" spans="6:7" s="55" customFormat="1" ht="14.15" x14ac:dyDescent="0.4">
      <c r="F173" s="74"/>
      <c r="G173" s="74"/>
    </row>
    <row r="174" spans="6:7" s="55" customFormat="1" ht="14.15" x14ac:dyDescent="0.4">
      <c r="F174" s="74"/>
      <c r="G174" s="74"/>
    </row>
    <row r="175" spans="6:7" s="55" customFormat="1" ht="14.15" x14ac:dyDescent="0.4">
      <c r="F175" s="74"/>
      <c r="G175" s="74"/>
    </row>
    <row r="176" spans="6:7" s="55" customFormat="1" ht="14.15" x14ac:dyDescent="0.4">
      <c r="F176" s="74"/>
      <c r="G176" s="74"/>
    </row>
    <row r="177" spans="6:7" s="55" customFormat="1" ht="14.15" x14ac:dyDescent="0.4">
      <c r="F177" s="74"/>
      <c r="G177" s="74"/>
    </row>
    <row r="178" spans="6:7" s="55" customFormat="1" ht="14.15" x14ac:dyDescent="0.4">
      <c r="F178" s="74"/>
      <c r="G178" s="74"/>
    </row>
    <row r="179" spans="6:7" s="55" customFormat="1" ht="14.15" x14ac:dyDescent="0.4">
      <c r="F179" s="74"/>
      <c r="G179" s="74"/>
    </row>
    <row r="180" spans="6:7" s="55" customFormat="1" ht="14.15" x14ac:dyDescent="0.4">
      <c r="F180" s="74"/>
      <c r="G180" s="74"/>
    </row>
    <row r="181" spans="6:7" s="55" customFormat="1" ht="14.15" x14ac:dyDescent="0.4">
      <c r="F181" s="74"/>
      <c r="G181" s="74"/>
    </row>
    <row r="182" spans="6:7" s="55" customFormat="1" ht="14.15" x14ac:dyDescent="0.4">
      <c r="F182" s="74"/>
      <c r="G182" s="74"/>
    </row>
    <row r="183" spans="6:7" s="55" customFormat="1" ht="14.15" x14ac:dyDescent="0.4">
      <c r="F183" s="74"/>
      <c r="G183" s="74"/>
    </row>
    <row r="184" spans="6:7" s="55" customFormat="1" ht="14.15" x14ac:dyDescent="0.4">
      <c r="F184" s="74"/>
      <c r="G184" s="74"/>
    </row>
    <row r="185" spans="6:7" s="55" customFormat="1" ht="14.15" x14ac:dyDescent="0.4">
      <c r="F185" s="74"/>
      <c r="G185" s="74"/>
    </row>
    <row r="186" spans="6:7" s="55" customFormat="1" ht="14.15" x14ac:dyDescent="0.4">
      <c r="F186" s="74"/>
      <c r="G186" s="74"/>
    </row>
    <row r="187" spans="6:7" s="55" customFormat="1" ht="14.15" x14ac:dyDescent="0.4">
      <c r="F187" s="74"/>
      <c r="G187" s="74"/>
    </row>
    <row r="188" spans="6:7" s="55" customFormat="1" ht="14.15" x14ac:dyDescent="0.4">
      <c r="F188" s="74"/>
      <c r="G188" s="74"/>
    </row>
    <row r="189" spans="6:7" s="55" customFormat="1" ht="14.15" x14ac:dyDescent="0.4">
      <c r="F189" s="74"/>
      <c r="G189" s="74"/>
    </row>
    <row r="190" spans="6:7" s="55" customFormat="1" ht="14.15" x14ac:dyDescent="0.4">
      <c r="F190" s="74"/>
      <c r="G190" s="74"/>
    </row>
    <row r="191" spans="6:7" s="55" customFormat="1" ht="14.15" x14ac:dyDescent="0.4">
      <c r="F191" s="74"/>
      <c r="G191" s="74"/>
    </row>
    <row r="192" spans="6:7" s="55" customFormat="1" ht="14.15" x14ac:dyDescent="0.4">
      <c r="F192" s="74"/>
      <c r="G192" s="74"/>
    </row>
    <row r="193" spans="6:7" s="55" customFormat="1" ht="14.15" x14ac:dyDescent="0.4">
      <c r="F193" s="74"/>
      <c r="G193" s="74"/>
    </row>
    <row r="194" spans="6:7" s="55" customFormat="1" ht="14.15" x14ac:dyDescent="0.4">
      <c r="F194" s="74"/>
      <c r="G194" s="74"/>
    </row>
    <row r="195" spans="6:7" s="55" customFormat="1" ht="14.15" x14ac:dyDescent="0.4">
      <c r="F195" s="74"/>
      <c r="G195" s="74"/>
    </row>
    <row r="196" spans="6:7" s="55" customFormat="1" ht="14.15" x14ac:dyDescent="0.4">
      <c r="F196" s="74"/>
      <c r="G196" s="74"/>
    </row>
    <row r="197" spans="6:7" s="55" customFormat="1" ht="14.15" x14ac:dyDescent="0.4">
      <c r="F197" s="74"/>
      <c r="G197" s="74"/>
    </row>
    <row r="198" spans="6:7" s="55" customFormat="1" ht="14.15" x14ac:dyDescent="0.4">
      <c r="F198" s="74"/>
      <c r="G198" s="74"/>
    </row>
    <row r="199" spans="6:7" s="55" customFormat="1" ht="14.15" x14ac:dyDescent="0.4">
      <c r="F199" s="74"/>
      <c r="G199" s="74"/>
    </row>
    <row r="200" spans="6:7" s="55" customFormat="1" ht="14.15" x14ac:dyDescent="0.4">
      <c r="F200" s="74"/>
      <c r="G200" s="74"/>
    </row>
    <row r="201" spans="6:7" s="55" customFormat="1" ht="14.15" x14ac:dyDescent="0.4">
      <c r="F201" s="74"/>
      <c r="G201" s="74"/>
    </row>
    <row r="202" spans="6:7" s="55" customFormat="1" ht="14.15" x14ac:dyDescent="0.4">
      <c r="F202" s="74"/>
      <c r="G202" s="74"/>
    </row>
    <row r="203" spans="6:7" s="55" customFormat="1" ht="14.15" x14ac:dyDescent="0.4">
      <c r="F203" s="74"/>
      <c r="G203" s="74"/>
    </row>
    <row r="204" spans="6:7" s="55" customFormat="1" ht="14.15" x14ac:dyDescent="0.4">
      <c r="F204" s="74"/>
      <c r="G204" s="74"/>
    </row>
    <row r="205" spans="6:7" s="55" customFormat="1" ht="14.15" x14ac:dyDescent="0.4">
      <c r="F205" s="74"/>
      <c r="G205" s="74"/>
    </row>
    <row r="206" spans="6:7" s="55" customFormat="1" ht="14.15" x14ac:dyDescent="0.4">
      <c r="F206" s="74"/>
      <c r="G206" s="74"/>
    </row>
    <row r="207" spans="6:7" s="55" customFormat="1" ht="14.15" x14ac:dyDescent="0.4">
      <c r="F207" s="74"/>
      <c r="G207" s="74"/>
    </row>
    <row r="208" spans="6:7" s="55" customFormat="1" ht="14.15" x14ac:dyDescent="0.4">
      <c r="F208" s="74"/>
      <c r="G208" s="74"/>
    </row>
    <row r="209" spans="6:7" s="55" customFormat="1" ht="14.15" x14ac:dyDescent="0.4">
      <c r="F209" s="74"/>
      <c r="G209" s="74"/>
    </row>
    <row r="210" spans="6:7" s="55" customFormat="1" ht="14.15" x14ac:dyDescent="0.4">
      <c r="F210" s="74"/>
      <c r="G210" s="74"/>
    </row>
    <row r="211" spans="6:7" s="55" customFormat="1" ht="14.15" x14ac:dyDescent="0.4">
      <c r="F211" s="74"/>
      <c r="G211" s="74"/>
    </row>
    <row r="212" spans="6:7" s="55" customFormat="1" ht="14.15" x14ac:dyDescent="0.4">
      <c r="F212" s="74"/>
      <c r="G212" s="74"/>
    </row>
    <row r="213" spans="6:7" s="55" customFormat="1" ht="14.15" x14ac:dyDescent="0.4">
      <c r="F213" s="74"/>
      <c r="G213" s="74"/>
    </row>
    <row r="214" spans="6:7" s="55" customFormat="1" ht="14.15" x14ac:dyDescent="0.4">
      <c r="F214" s="74"/>
      <c r="G214" s="74"/>
    </row>
    <row r="215" spans="6:7" s="55" customFormat="1" ht="14.15" x14ac:dyDescent="0.4">
      <c r="F215" s="74"/>
      <c r="G215" s="74"/>
    </row>
    <row r="216" spans="6:7" s="55" customFormat="1" ht="14.15" x14ac:dyDescent="0.4">
      <c r="F216" s="74"/>
      <c r="G216" s="74"/>
    </row>
    <row r="217" spans="6:7" s="55" customFormat="1" ht="14.15" x14ac:dyDescent="0.4">
      <c r="F217" s="74"/>
      <c r="G217" s="74"/>
    </row>
    <row r="218" spans="6:7" s="55" customFormat="1" ht="14.15" x14ac:dyDescent="0.4">
      <c r="F218" s="74"/>
      <c r="G218" s="74"/>
    </row>
    <row r="219" spans="6:7" s="55" customFormat="1" ht="14.15" x14ac:dyDescent="0.4">
      <c r="F219" s="74"/>
      <c r="G219" s="74"/>
    </row>
    <row r="220" spans="6:7" s="55" customFormat="1" ht="14.15" x14ac:dyDescent="0.4">
      <c r="F220" s="74"/>
      <c r="G220" s="74"/>
    </row>
    <row r="221" spans="6:7" s="55" customFormat="1" ht="14.15" x14ac:dyDescent="0.4">
      <c r="F221" s="74"/>
      <c r="G221" s="74"/>
    </row>
    <row r="222" spans="6:7" s="55" customFormat="1" ht="14.15" x14ac:dyDescent="0.4">
      <c r="F222" s="74"/>
      <c r="G222" s="74"/>
    </row>
    <row r="223" spans="6:7" s="55" customFormat="1" ht="14.15" x14ac:dyDescent="0.4">
      <c r="F223" s="74"/>
      <c r="G223" s="74"/>
    </row>
    <row r="224" spans="6:7" s="55" customFormat="1" ht="14.15" x14ac:dyDescent="0.4">
      <c r="F224" s="74"/>
      <c r="G224" s="74"/>
    </row>
    <row r="225" spans="6:7" s="55" customFormat="1" ht="14.15" x14ac:dyDescent="0.4">
      <c r="F225" s="74"/>
      <c r="G225" s="74"/>
    </row>
    <row r="226" spans="6:7" s="55" customFormat="1" ht="14.15" x14ac:dyDescent="0.4">
      <c r="F226" s="74"/>
      <c r="G226" s="74"/>
    </row>
    <row r="227" spans="6:7" s="55" customFormat="1" ht="14.15" x14ac:dyDescent="0.4">
      <c r="F227" s="74"/>
      <c r="G227" s="74"/>
    </row>
    <row r="228" spans="6:7" s="55" customFormat="1" ht="14.15" x14ac:dyDescent="0.4">
      <c r="F228" s="74"/>
      <c r="G228" s="74"/>
    </row>
    <row r="229" spans="6:7" s="55" customFormat="1" ht="14.15" x14ac:dyDescent="0.4">
      <c r="F229" s="74"/>
      <c r="G229" s="74"/>
    </row>
    <row r="230" spans="6:7" s="55" customFormat="1" ht="14.15" x14ac:dyDescent="0.4">
      <c r="F230" s="74"/>
      <c r="G230" s="74"/>
    </row>
    <row r="231" spans="6:7" s="55" customFormat="1" ht="14.15" x14ac:dyDescent="0.4">
      <c r="F231" s="74"/>
      <c r="G231" s="74"/>
    </row>
    <row r="232" spans="6:7" s="55" customFormat="1" ht="14.15" x14ac:dyDescent="0.4">
      <c r="F232" s="74"/>
      <c r="G232" s="74"/>
    </row>
    <row r="233" spans="6:7" s="55" customFormat="1" ht="14.15" x14ac:dyDescent="0.4">
      <c r="F233" s="74"/>
      <c r="G233" s="74"/>
    </row>
    <row r="234" spans="6:7" s="55" customFormat="1" ht="14.15" x14ac:dyDescent="0.4">
      <c r="F234" s="74"/>
      <c r="G234" s="74"/>
    </row>
    <row r="235" spans="6:7" s="55" customFormat="1" ht="14.15" x14ac:dyDescent="0.4">
      <c r="F235" s="74"/>
      <c r="G235" s="74"/>
    </row>
    <row r="236" spans="6:7" s="55" customFormat="1" ht="14.15" x14ac:dyDescent="0.4">
      <c r="F236" s="74"/>
      <c r="G236" s="74"/>
    </row>
    <row r="237" spans="6:7" s="55" customFormat="1" ht="14.15" x14ac:dyDescent="0.4">
      <c r="F237" s="74"/>
      <c r="G237" s="74"/>
    </row>
    <row r="238" spans="6:7" s="55" customFormat="1" ht="14.15" x14ac:dyDescent="0.4">
      <c r="F238" s="74"/>
      <c r="G238" s="74"/>
    </row>
    <row r="239" spans="6:7" s="55" customFormat="1" ht="14.15" x14ac:dyDescent="0.4">
      <c r="F239" s="74"/>
      <c r="G239" s="74"/>
    </row>
    <row r="240" spans="6:7" s="55" customFormat="1" ht="14.15" x14ac:dyDescent="0.4">
      <c r="F240" s="74"/>
      <c r="G240" s="74"/>
    </row>
    <row r="241" spans="6:7" s="55" customFormat="1" ht="14.15" x14ac:dyDescent="0.4">
      <c r="F241" s="74"/>
      <c r="G241" s="74"/>
    </row>
    <row r="242" spans="6:7" s="55" customFormat="1" ht="14.15" x14ac:dyDescent="0.4">
      <c r="F242" s="74"/>
      <c r="G242" s="74"/>
    </row>
    <row r="243" spans="6:7" s="55" customFormat="1" ht="14.15" x14ac:dyDescent="0.4">
      <c r="F243" s="74"/>
      <c r="G243" s="74"/>
    </row>
    <row r="244" spans="6:7" s="55" customFormat="1" ht="14.15" x14ac:dyDescent="0.4">
      <c r="F244" s="74"/>
      <c r="G244" s="74"/>
    </row>
    <row r="245" spans="6:7" s="55" customFormat="1" ht="14.15" x14ac:dyDescent="0.4">
      <c r="F245" s="74"/>
      <c r="G245" s="74"/>
    </row>
    <row r="246" spans="6:7" s="55" customFormat="1" ht="14.15" x14ac:dyDescent="0.4">
      <c r="F246" s="74"/>
      <c r="G246" s="74"/>
    </row>
    <row r="247" spans="6:7" s="55" customFormat="1" ht="14.15" x14ac:dyDescent="0.4">
      <c r="F247" s="74"/>
      <c r="G247" s="74"/>
    </row>
    <row r="248" spans="6:7" s="55" customFormat="1" ht="14.15" x14ac:dyDescent="0.4">
      <c r="F248" s="74"/>
      <c r="G248" s="74"/>
    </row>
    <row r="249" spans="6:7" s="55" customFormat="1" ht="14.15" x14ac:dyDescent="0.4">
      <c r="F249" s="74"/>
      <c r="G249" s="74"/>
    </row>
    <row r="250" spans="6:7" s="55" customFormat="1" ht="14.15" x14ac:dyDescent="0.4">
      <c r="F250" s="74"/>
      <c r="G250" s="74"/>
    </row>
    <row r="251" spans="6:7" s="55" customFormat="1" ht="14.15" x14ac:dyDescent="0.4">
      <c r="F251" s="74"/>
      <c r="G251" s="74"/>
    </row>
    <row r="252" spans="6:7" s="55" customFormat="1" ht="14.15" x14ac:dyDescent="0.4">
      <c r="F252" s="74"/>
      <c r="G252" s="74"/>
    </row>
    <row r="253" spans="6:7" s="55" customFormat="1" ht="14.15" x14ac:dyDescent="0.4">
      <c r="F253" s="74"/>
      <c r="G253" s="74"/>
    </row>
    <row r="254" spans="6:7" s="55" customFormat="1" ht="14.15" x14ac:dyDescent="0.4">
      <c r="F254" s="74"/>
      <c r="G254" s="74"/>
    </row>
    <row r="255" spans="6:7" s="55" customFormat="1" ht="14.15" x14ac:dyDescent="0.4">
      <c r="F255" s="74"/>
      <c r="G255" s="74"/>
    </row>
    <row r="256" spans="6:7" s="55" customFormat="1" ht="14.15" x14ac:dyDescent="0.4">
      <c r="F256" s="74"/>
      <c r="G256" s="74"/>
    </row>
    <row r="257" spans="6:7" s="55" customFormat="1" ht="14.15" x14ac:dyDescent="0.4">
      <c r="F257" s="74"/>
      <c r="G257" s="74"/>
    </row>
    <row r="258" spans="6:7" s="55" customFormat="1" ht="14.15" x14ac:dyDescent="0.4">
      <c r="F258" s="74"/>
      <c r="G258" s="74"/>
    </row>
    <row r="259" spans="6:7" s="55" customFormat="1" ht="14.15" x14ac:dyDescent="0.4">
      <c r="F259" s="74"/>
      <c r="G259" s="74"/>
    </row>
    <row r="260" spans="6:7" s="55" customFormat="1" ht="14.15" x14ac:dyDescent="0.4">
      <c r="F260" s="74"/>
      <c r="G260" s="74"/>
    </row>
    <row r="261" spans="6:7" s="55" customFormat="1" ht="14.15" x14ac:dyDescent="0.4">
      <c r="F261" s="74"/>
      <c r="G261" s="74"/>
    </row>
    <row r="262" spans="6:7" s="55" customFormat="1" ht="14.15" x14ac:dyDescent="0.4">
      <c r="F262" s="74"/>
      <c r="G262" s="74"/>
    </row>
    <row r="263" spans="6:7" s="55" customFormat="1" ht="14.15" x14ac:dyDescent="0.4">
      <c r="F263" s="74"/>
      <c r="G263" s="74"/>
    </row>
    <row r="264" spans="6:7" s="55" customFormat="1" ht="14.15" x14ac:dyDescent="0.4">
      <c r="F264" s="74"/>
      <c r="G264" s="74"/>
    </row>
    <row r="265" spans="6:7" s="55" customFormat="1" ht="14.15" x14ac:dyDescent="0.4">
      <c r="F265" s="74"/>
      <c r="G265" s="74"/>
    </row>
    <row r="266" spans="6:7" s="55" customFormat="1" ht="14.15" x14ac:dyDescent="0.4">
      <c r="F266" s="74"/>
      <c r="G266" s="74"/>
    </row>
    <row r="267" spans="6:7" s="55" customFormat="1" ht="14.15" x14ac:dyDescent="0.4">
      <c r="F267" s="74"/>
      <c r="G267" s="74"/>
    </row>
    <row r="268" spans="6:7" s="55" customFormat="1" ht="14.15" x14ac:dyDescent="0.4">
      <c r="F268" s="74"/>
      <c r="G268" s="74"/>
    </row>
    <row r="269" spans="6:7" s="55" customFormat="1" ht="14.15" x14ac:dyDescent="0.4">
      <c r="F269" s="74"/>
      <c r="G269" s="74"/>
    </row>
    <row r="270" spans="6:7" s="55" customFormat="1" ht="14.15" x14ac:dyDescent="0.4">
      <c r="F270" s="74"/>
      <c r="G270" s="74"/>
    </row>
    <row r="271" spans="6:7" s="55" customFormat="1" ht="14.15" x14ac:dyDescent="0.4">
      <c r="F271" s="74"/>
      <c r="G271" s="74"/>
    </row>
    <row r="272" spans="6:7" s="55" customFormat="1" ht="14.15" x14ac:dyDescent="0.4">
      <c r="F272" s="74"/>
      <c r="G272" s="74"/>
    </row>
    <row r="273" spans="6:7" s="55" customFormat="1" ht="14.15" x14ac:dyDescent="0.4">
      <c r="F273" s="74"/>
      <c r="G273" s="74"/>
    </row>
    <row r="274" spans="6:7" s="55" customFormat="1" ht="14.15" x14ac:dyDescent="0.4">
      <c r="F274" s="74"/>
      <c r="G274" s="74"/>
    </row>
    <row r="275" spans="6:7" s="55" customFormat="1" ht="14.15" x14ac:dyDescent="0.4">
      <c r="F275" s="74"/>
      <c r="G275" s="74"/>
    </row>
    <row r="276" spans="6:7" s="55" customFormat="1" ht="14.15" x14ac:dyDescent="0.4">
      <c r="F276" s="74"/>
      <c r="G276" s="74"/>
    </row>
    <row r="277" spans="6:7" s="55" customFormat="1" ht="14.15" x14ac:dyDescent="0.4">
      <c r="F277" s="74"/>
      <c r="G277" s="74"/>
    </row>
    <row r="278" spans="6:7" s="55" customFormat="1" ht="14.15" x14ac:dyDescent="0.4">
      <c r="F278" s="74"/>
      <c r="G278" s="74"/>
    </row>
    <row r="279" spans="6:7" s="55" customFormat="1" ht="14.15" x14ac:dyDescent="0.4">
      <c r="F279" s="74"/>
      <c r="G279" s="74"/>
    </row>
    <row r="280" spans="6:7" s="55" customFormat="1" ht="14.15" x14ac:dyDescent="0.4">
      <c r="F280" s="74"/>
      <c r="G280" s="74"/>
    </row>
    <row r="281" spans="6:7" s="55" customFormat="1" ht="14.15" x14ac:dyDescent="0.4">
      <c r="F281" s="74"/>
      <c r="G281" s="74"/>
    </row>
    <row r="282" spans="6:7" s="55" customFormat="1" ht="14.15" x14ac:dyDescent="0.4">
      <c r="F282" s="74"/>
      <c r="G282" s="74"/>
    </row>
    <row r="283" spans="6:7" s="55" customFormat="1" ht="14.15" x14ac:dyDescent="0.4">
      <c r="F283" s="74"/>
      <c r="G283" s="74"/>
    </row>
    <row r="284" spans="6:7" s="55" customFormat="1" ht="14.15" x14ac:dyDescent="0.4">
      <c r="F284" s="74"/>
      <c r="G284" s="74"/>
    </row>
    <row r="285" spans="6:7" s="55" customFormat="1" ht="14.15" x14ac:dyDescent="0.4">
      <c r="F285" s="74"/>
      <c r="G285" s="74"/>
    </row>
    <row r="286" spans="6:7" s="55" customFormat="1" ht="14.15" x14ac:dyDescent="0.4">
      <c r="F286" s="74"/>
      <c r="G286" s="74"/>
    </row>
    <row r="287" spans="6:7" s="55" customFormat="1" ht="14.15" x14ac:dyDescent="0.4">
      <c r="F287" s="74"/>
      <c r="G287" s="74"/>
    </row>
    <row r="288" spans="6:7" s="55" customFormat="1" ht="14.15" x14ac:dyDescent="0.4">
      <c r="F288" s="74"/>
      <c r="G288" s="74"/>
    </row>
    <row r="289" spans="6:7" s="55" customFormat="1" ht="14.15" x14ac:dyDescent="0.4">
      <c r="F289" s="74"/>
      <c r="G289" s="74"/>
    </row>
    <row r="290" spans="6:7" s="55" customFormat="1" ht="14.15" x14ac:dyDescent="0.4">
      <c r="F290" s="74"/>
      <c r="G290" s="74"/>
    </row>
    <row r="291" spans="6:7" s="55" customFormat="1" ht="14.15" x14ac:dyDescent="0.4">
      <c r="F291" s="74"/>
      <c r="G291" s="74"/>
    </row>
    <row r="292" spans="6:7" s="55" customFormat="1" ht="14.15" x14ac:dyDescent="0.4">
      <c r="F292" s="74"/>
      <c r="G292" s="74"/>
    </row>
    <row r="293" spans="6:7" s="55" customFormat="1" ht="14.15" x14ac:dyDescent="0.4">
      <c r="F293" s="74"/>
      <c r="G293" s="74"/>
    </row>
    <row r="294" spans="6:7" s="55" customFormat="1" ht="14.15" x14ac:dyDescent="0.4">
      <c r="F294" s="74"/>
      <c r="G294" s="74"/>
    </row>
    <row r="295" spans="6:7" s="55" customFormat="1" ht="14.15" x14ac:dyDescent="0.4">
      <c r="F295" s="74"/>
      <c r="G295" s="74"/>
    </row>
    <row r="296" spans="6:7" s="55" customFormat="1" ht="14.15" x14ac:dyDescent="0.4">
      <c r="F296" s="74"/>
      <c r="G296" s="74"/>
    </row>
    <row r="297" spans="6:7" s="55" customFormat="1" ht="14.15" x14ac:dyDescent="0.4">
      <c r="F297" s="74"/>
      <c r="G297" s="74"/>
    </row>
    <row r="298" spans="6:7" s="55" customFormat="1" ht="14.15" x14ac:dyDescent="0.4">
      <c r="F298" s="74"/>
      <c r="G298" s="74"/>
    </row>
    <row r="299" spans="6:7" s="55" customFormat="1" ht="14.15" x14ac:dyDescent="0.4">
      <c r="F299" s="74"/>
      <c r="G299" s="74"/>
    </row>
    <row r="300" spans="6:7" s="55" customFormat="1" ht="14.15" x14ac:dyDescent="0.4">
      <c r="F300" s="74"/>
      <c r="G300" s="74"/>
    </row>
    <row r="301" spans="6:7" s="55" customFormat="1" ht="14.15" x14ac:dyDescent="0.4">
      <c r="F301" s="74"/>
      <c r="G301" s="74"/>
    </row>
    <row r="302" spans="6:7" s="55" customFormat="1" ht="14.15" x14ac:dyDescent="0.4">
      <c r="F302" s="74"/>
      <c r="G302" s="74"/>
    </row>
    <row r="303" spans="6:7" s="55" customFormat="1" ht="14.15" x14ac:dyDescent="0.4">
      <c r="F303" s="74"/>
      <c r="G303" s="74"/>
    </row>
    <row r="304" spans="6:7" s="55" customFormat="1" ht="14.15" x14ac:dyDescent="0.4">
      <c r="F304" s="74"/>
      <c r="G304" s="74"/>
    </row>
    <row r="305" spans="6:7" s="55" customFormat="1" ht="14.15" x14ac:dyDescent="0.4">
      <c r="F305" s="74"/>
      <c r="G305" s="74"/>
    </row>
    <row r="306" spans="6:7" s="55" customFormat="1" ht="14.15" x14ac:dyDescent="0.4">
      <c r="F306" s="74"/>
      <c r="G306" s="74"/>
    </row>
    <row r="307" spans="6:7" s="55" customFormat="1" ht="14.15" x14ac:dyDescent="0.4">
      <c r="F307" s="74"/>
      <c r="G307" s="74"/>
    </row>
    <row r="308" spans="6:7" s="55" customFormat="1" ht="14.15" x14ac:dyDescent="0.4">
      <c r="F308" s="74"/>
      <c r="G308" s="74"/>
    </row>
    <row r="309" spans="6:7" s="55" customFormat="1" ht="14.15" x14ac:dyDescent="0.4">
      <c r="F309" s="74"/>
      <c r="G309" s="74"/>
    </row>
    <row r="310" spans="6:7" s="55" customFormat="1" ht="14.15" x14ac:dyDescent="0.4">
      <c r="F310" s="74"/>
      <c r="G310" s="74"/>
    </row>
    <row r="311" spans="6:7" s="55" customFormat="1" ht="14.15" x14ac:dyDescent="0.4">
      <c r="F311" s="74"/>
      <c r="G311" s="74"/>
    </row>
    <row r="312" spans="6:7" s="55" customFormat="1" ht="14.15" x14ac:dyDescent="0.4">
      <c r="F312" s="74"/>
      <c r="G312" s="74"/>
    </row>
    <row r="313" spans="6:7" s="55" customFormat="1" ht="14.15" x14ac:dyDescent="0.4">
      <c r="F313" s="74"/>
      <c r="G313" s="74"/>
    </row>
    <row r="314" spans="6:7" s="55" customFormat="1" ht="14.15" x14ac:dyDescent="0.4">
      <c r="F314" s="74"/>
      <c r="G314" s="74"/>
    </row>
    <row r="315" spans="6:7" s="55" customFormat="1" ht="14.15" x14ac:dyDescent="0.4">
      <c r="F315" s="74"/>
      <c r="G315" s="74"/>
    </row>
    <row r="316" spans="6:7" s="55" customFormat="1" ht="14.15" x14ac:dyDescent="0.4">
      <c r="F316" s="74"/>
      <c r="G316" s="74"/>
    </row>
    <row r="317" spans="6:7" s="55" customFormat="1" ht="14.15" x14ac:dyDescent="0.4">
      <c r="F317" s="74"/>
      <c r="G317" s="74"/>
    </row>
    <row r="318" spans="6:7" s="55" customFormat="1" ht="14.15" x14ac:dyDescent="0.4">
      <c r="F318" s="74"/>
      <c r="G318" s="74"/>
    </row>
    <row r="319" spans="6:7" s="55" customFormat="1" ht="14.15" x14ac:dyDescent="0.4">
      <c r="F319" s="74"/>
      <c r="G319" s="74"/>
    </row>
    <row r="320" spans="6:7" s="55" customFormat="1" ht="14.15" x14ac:dyDescent="0.4">
      <c r="F320" s="74"/>
      <c r="G320" s="74"/>
    </row>
    <row r="321" spans="6:7" s="55" customFormat="1" ht="14.15" x14ac:dyDescent="0.4">
      <c r="F321" s="74"/>
      <c r="G321" s="74"/>
    </row>
    <row r="322" spans="6:7" s="55" customFormat="1" ht="14.15" x14ac:dyDescent="0.4">
      <c r="F322" s="74"/>
      <c r="G322" s="74"/>
    </row>
    <row r="323" spans="6:7" s="55" customFormat="1" ht="14.15" x14ac:dyDescent="0.4">
      <c r="F323" s="74"/>
      <c r="G323" s="74"/>
    </row>
    <row r="324" spans="6:7" s="55" customFormat="1" ht="14.15" x14ac:dyDescent="0.4">
      <c r="F324" s="74"/>
      <c r="G324" s="74"/>
    </row>
    <row r="325" spans="6:7" s="55" customFormat="1" ht="14.15" x14ac:dyDescent="0.4">
      <c r="F325" s="74"/>
      <c r="G325" s="74"/>
    </row>
    <row r="326" spans="6:7" s="55" customFormat="1" ht="14.15" x14ac:dyDescent="0.4">
      <c r="F326" s="74"/>
      <c r="G326" s="74"/>
    </row>
    <row r="327" spans="6:7" s="55" customFormat="1" ht="14.15" x14ac:dyDescent="0.4">
      <c r="F327" s="74"/>
      <c r="G327" s="74"/>
    </row>
    <row r="328" spans="6:7" s="55" customFormat="1" ht="14.15" x14ac:dyDescent="0.4">
      <c r="F328" s="74"/>
      <c r="G328" s="74"/>
    </row>
    <row r="329" spans="6:7" s="55" customFormat="1" ht="14.15" x14ac:dyDescent="0.4">
      <c r="F329" s="74"/>
      <c r="G329" s="74"/>
    </row>
    <row r="330" spans="6:7" s="55" customFormat="1" ht="14.15" x14ac:dyDescent="0.4">
      <c r="F330" s="74"/>
      <c r="G330" s="74"/>
    </row>
    <row r="331" spans="6:7" s="55" customFormat="1" ht="14.15" x14ac:dyDescent="0.4">
      <c r="F331" s="74"/>
      <c r="G331" s="74"/>
    </row>
    <row r="332" spans="6:7" s="55" customFormat="1" ht="14.15" x14ac:dyDescent="0.4">
      <c r="F332" s="74"/>
      <c r="G332" s="74"/>
    </row>
    <row r="333" spans="6:7" s="55" customFormat="1" ht="14.15" x14ac:dyDescent="0.4">
      <c r="F333" s="74"/>
      <c r="G333" s="74"/>
    </row>
    <row r="334" spans="6:7" s="55" customFormat="1" ht="14.15" x14ac:dyDescent="0.4">
      <c r="F334" s="74"/>
      <c r="G334" s="74"/>
    </row>
    <row r="335" spans="6:7" s="55" customFormat="1" ht="14.15" x14ac:dyDescent="0.4">
      <c r="F335" s="74"/>
      <c r="G335" s="74"/>
    </row>
    <row r="336" spans="6:7" s="55" customFormat="1" ht="14.15" x14ac:dyDescent="0.4">
      <c r="F336" s="74"/>
      <c r="G336" s="74"/>
    </row>
    <row r="337" spans="6:7" s="55" customFormat="1" ht="14.15" x14ac:dyDescent="0.4">
      <c r="F337" s="74"/>
      <c r="G337" s="74"/>
    </row>
    <row r="338" spans="6:7" s="55" customFormat="1" ht="14.15" x14ac:dyDescent="0.4">
      <c r="F338" s="74"/>
      <c r="G338" s="74"/>
    </row>
    <row r="339" spans="6:7" s="55" customFormat="1" ht="14.15" x14ac:dyDescent="0.4">
      <c r="F339" s="74"/>
      <c r="G339" s="74"/>
    </row>
    <row r="340" spans="6:7" s="55" customFormat="1" ht="14.15" x14ac:dyDescent="0.4">
      <c r="F340" s="74"/>
      <c r="G340" s="74"/>
    </row>
    <row r="341" spans="6:7" s="55" customFormat="1" ht="14.15" x14ac:dyDescent="0.4">
      <c r="F341" s="74"/>
      <c r="G341" s="74"/>
    </row>
    <row r="342" spans="6:7" s="55" customFormat="1" ht="14.15" x14ac:dyDescent="0.4">
      <c r="F342" s="74"/>
      <c r="G342" s="74"/>
    </row>
    <row r="343" spans="6:7" s="55" customFormat="1" ht="14.15" x14ac:dyDescent="0.4">
      <c r="F343" s="74"/>
      <c r="G343" s="74"/>
    </row>
    <row r="344" spans="6:7" s="55" customFormat="1" ht="14.15" x14ac:dyDescent="0.4">
      <c r="F344" s="74"/>
      <c r="G344" s="74"/>
    </row>
    <row r="345" spans="6:7" s="55" customFormat="1" ht="14.15" x14ac:dyDescent="0.4">
      <c r="F345" s="74"/>
      <c r="G345" s="74"/>
    </row>
    <row r="346" spans="6:7" s="55" customFormat="1" ht="14.15" x14ac:dyDescent="0.4">
      <c r="F346" s="74"/>
      <c r="G346" s="74"/>
    </row>
    <row r="347" spans="6:7" s="55" customFormat="1" ht="14.15" x14ac:dyDescent="0.4">
      <c r="F347" s="74"/>
      <c r="G347" s="74"/>
    </row>
    <row r="348" spans="6:7" s="55" customFormat="1" ht="14.15" x14ac:dyDescent="0.4">
      <c r="F348" s="74"/>
      <c r="G348" s="74"/>
    </row>
    <row r="349" spans="6:7" s="55" customFormat="1" ht="14.15" x14ac:dyDescent="0.4">
      <c r="F349" s="74"/>
      <c r="G349" s="74"/>
    </row>
    <row r="350" spans="6:7" s="55" customFormat="1" ht="14.15" x14ac:dyDescent="0.4">
      <c r="F350" s="74"/>
      <c r="G350" s="74"/>
    </row>
    <row r="351" spans="6:7" s="55" customFormat="1" ht="14.15" x14ac:dyDescent="0.4">
      <c r="F351" s="74"/>
      <c r="G351" s="74"/>
    </row>
    <row r="352" spans="6:7" s="55" customFormat="1" ht="14.15" x14ac:dyDescent="0.4">
      <c r="F352" s="74"/>
      <c r="G352" s="74"/>
    </row>
    <row r="353" spans="6:7" s="55" customFormat="1" ht="14.15" x14ac:dyDescent="0.4">
      <c r="F353" s="74"/>
      <c r="G353" s="74"/>
    </row>
    <row r="354" spans="6:7" s="55" customFormat="1" ht="14.15" x14ac:dyDescent="0.4">
      <c r="F354" s="74"/>
      <c r="G354" s="74"/>
    </row>
    <row r="355" spans="6:7" s="55" customFormat="1" ht="14.15" x14ac:dyDescent="0.4">
      <c r="F355" s="74"/>
      <c r="G355" s="74"/>
    </row>
    <row r="356" spans="6:7" s="55" customFormat="1" ht="14.15" x14ac:dyDescent="0.4">
      <c r="F356" s="74"/>
      <c r="G356" s="74"/>
    </row>
    <row r="357" spans="6:7" s="55" customFormat="1" ht="14.15" x14ac:dyDescent="0.4">
      <c r="F357" s="74"/>
      <c r="G357" s="74"/>
    </row>
    <row r="358" spans="6:7" s="55" customFormat="1" ht="14.15" x14ac:dyDescent="0.4">
      <c r="F358" s="74"/>
      <c r="G358" s="74"/>
    </row>
    <row r="359" spans="6:7" s="55" customFormat="1" ht="14.15" x14ac:dyDescent="0.4">
      <c r="F359" s="74"/>
      <c r="G359" s="74"/>
    </row>
    <row r="360" spans="6:7" s="55" customFormat="1" ht="14.15" x14ac:dyDescent="0.4">
      <c r="F360" s="74"/>
      <c r="G360" s="74"/>
    </row>
    <row r="361" spans="6:7" s="55" customFormat="1" ht="14.15" x14ac:dyDescent="0.4">
      <c r="F361" s="74"/>
      <c r="G361" s="74"/>
    </row>
    <row r="362" spans="6:7" s="55" customFormat="1" ht="14.15" x14ac:dyDescent="0.4">
      <c r="F362" s="74"/>
      <c r="G362" s="74"/>
    </row>
    <row r="363" spans="6:7" s="55" customFormat="1" ht="14.15" x14ac:dyDescent="0.4">
      <c r="F363" s="74"/>
      <c r="G363" s="74"/>
    </row>
    <row r="364" spans="6:7" s="55" customFormat="1" ht="14.15" x14ac:dyDescent="0.4">
      <c r="F364" s="74"/>
      <c r="G364" s="74"/>
    </row>
    <row r="365" spans="6:7" s="55" customFormat="1" ht="14.15" x14ac:dyDescent="0.4">
      <c r="F365" s="74"/>
      <c r="G365" s="74"/>
    </row>
    <row r="366" spans="6:7" s="55" customFormat="1" ht="14.15" x14ac:dyDescent="0.4">
      <c r="F366" s="74"/>
      <c r="G366" s="74"/>
    </row>
    <row r="367" spans="6:7" s="55" customFormat="1" ht="14.15" x14ac:dyDescent="0.4">
      <c r="F367" s="74"/>
      <c r="G367" s="74"/>
    </row>
    <row r="368" spans="6:7" s="55" customFormat="1" ht="14.15" x14ac:dyDescent="0.4">
      <c r="F368" s="74"/>
      <c r="G368" s="74"/>
    </row>
    <row r="369" spans="6:7" s="55" customFormat="1" ht="14.15" x14ac:dyDescent="0.4">
      <c r="F369" s="74"/>
      <c r="G369" s="74"/>
    </row>
    <row r="370" spans="6:7" s="55" customFormat="1" ht="14.15" x14ac:dyDescent="0.4">
      <c r="F370" s="74"/>
      <c r="G370" s="74"/>
    </row>
    <row r="371" spans="6:7" s="55" customFormat="1" ht="14.15" x14ac:dyDescent="0.4">
      <c r="F371" s="74"/>
      <c r="G371" s="74"/>
    </row>
    <row r="372" spans="6:7" s="55" customFormat="1" ht="14.15" x14ac:dyDescent="0.4">
      <c r="F372" s="74"/>
      <c r="G372" s="74"/>
    </row>
    <row r="373" spans="6:7" s="55" customFormat="1" ht="14.15" x14ac:dyDescent="0.4">
      <c r="F373" s="74"/>
      <c r="G373" s="74"/>
    </row>
    <row r="374" spans="6:7" s="55" customFormat="1" ht="14.15" x14ac:dyDescent="0.4">
      <c r="F374" s="74"/>
      <c r="G374" s="74"/>
    </row>
    <row r="375" spans="6:7" s="55" customFormat="1" ht="14.15" x14ac:dyDescent="0.4">
      <c r="F375" s="74"/>
      <c r="G375" s="74"/>
    </row>
    <row r="376" spans="6:7" s="55" customFormat="1" ht="14.15" x14ac:dyDescent="0.4">
      <c r="F376" s="74"/>
      <c r="G376" s="74"/>
    </row>
    <row r="377" spans="6:7" s="55" customFormat="1" ht="14.15" x14ac:dyDescent="0.4">
      <c r="F377" s="74"/>
      <c r="G377" s="74"/>
    </row>
    <row r="378" spans="6:7" s="55" customFormat="1" ht="14.15" x14ac:dyDescent="0.4">
      <c r="F378" s="74"/>
      <c r="G378" s="74"/>
    </row>
    <row r="379" spans="6:7" s="55" customFormat="1" ht="14.15" x14ac:dyDescent="0.4">
      <c r="F379" s="74"/>
      <c r="G379" s="74"/>
    </row>
    <row r="380" spans="6:7" s="55" customFormat="1" ht="14.15" x14ac:dyDescent="0.4">
      <c r="F380" s="74"/>
      <c r="G380" s="74"/>
    </row>
    <row r="381" spans="6:7" s="55" customFormat="1" ht="14.15" x14ac:dyDescent="0.4">
      <c r="F381" s="74"/>
      <c r="G381" s="74"/>
    </row>
    <row r="382" spans="6:7" s="55" customFormat="1" ht="14.15" x14ac:dyDescent="0.4">
      <c r="F382" s="74"/>
      <c r="G382" s="74"/>
    </row>
    <row r="383" spans="6:7" s="55" customFormat="1" ht="14.15" x14ac:dyDescent="0.4">
      <c r="F383" s="74"/>
      <c r="G383" s="74"/>
    </row>
    <row r="384" spans="6:7" s="55" customFormat="1" ht="14.15" x14ac:dyDescent="0.4">
      <c r="F384" s="74"/>
      <c r="G384" s="74"/>
    </row>
    <row r="385" spans="6:7" s="55" customFormat="1" ht="14.15" x14ac:dyDescent="0.4">
      <c r="F385" s="74"/>
      <c r="G385" s="74"/>
    </row>
    <row r="386" spans="6:7" s="55" customFormat="1" ht="14.15" x14ac:dyDescent="0.4">
      <c r="F386" s="74"/>
      <c r="G386" s="74"/>
    </row>
    <row r="387" spans="6:7" s="55" customFormat="1" ht="14.15" x14ac:dyDescent="0.4">
      <c r="F387" s="74"/>
      <c r="G387" s="74"/>
    </row>
    <row r="388" spans="6:7" s="55" customFormat="1" ht="14.15" x14ac:dyDescent="0.4">
      <c r="F388" s="74"/>
      <c r="G388" s="74"/>
    </row>
    <row r="389" spans="6:7" s="55" customFormat="1" ht="14.15" x14ac:dyDescent="0.4">
      <c r="F389" s="74"/>
      <c r="G389" s="74"/>
    </row>
    <row r="390" spans="6:7" s="55" customFormat="1" ht="14.15" x14ac:dyDescent="0.4">
      <c r="F390" s="74"/>
      <c r="G390" s="74"/>
    </row>
    <row r="391" spans="6:7" s="55" customFormat="1" ht="14.15" x14ac:dyDescent="0.4">
      <c r="F391" s="74"/>
      <c r="G391" s="74"/>
    </row>
    <row r="392" spans="6:7" s="55" customFormat="1" ht="14.15" x14ac:dyDescent="0.4">
      <c r="F392" s="74"/>
      <c r="G392" s="74"/>
    </row>
    <row r="393" spans="6:7" s="55" customFormat="1" ht="14.15" x14ac:dyDescent="0.4">
      <c r="F393" s="74"/>
      <c r="G393" s="74"/>
    </row>
    <row r="394" spans="6:7" s="55" customFormat="1" ht="14.15" x14ac:dyDescent="0.4">
      <c r="F394" s="74"/>
      <c r="G394" s="74"/>
    </row>
    <row r="395" spans="6:7" s="55" customFormat="1" ht="14.15" x14ac:dyDescent="0.4">
      <c r="F395" s="74"/>
      <c r="G395" s="74"/>
    </row>
    <row r="396" spans="6:7" s="55" customFormat="1" ht="14.15" x14ac:dyDescent="0.4">
      <c r="F396" s="74"/>
      <c r="G396" s="74"/>
    </row>
    <row r="397" spans="6:7" s="55" customFormat="1" ht="14.15" x14ac:dyDescent="0.4">
      <c r="F397" s="74"/>
      <c r="G397" s="74"/>
    </row>
    <row r="398" spans="6:7" s="55" customFormat="1" ht="14.15" x14ac:dyDescent="0.4">
      <c r="F398" s="74"/>
      <c r="G398" s="74"/>
    </row>
    <row r="399" spans="6:7" s="55" customFormat="1" ht="14.15" x14ac:dyDescent="0.4">
      <c r="F399" s="74"/>
      <c r="G399" s="74"/>
    </row>
    <row r="400" spans="6:7" s="55" customFormat="1" ht="14.15" x14ac:dyDescent="0.4">
      <c r="F400" s="74"/>
      <c r="G400" s="74"/>
    </row>
    <row r="401" spans="6:7" s="55" customFormat="1" ht="14.15" x14ac:dyDescent="0.4">
      <c r="F401" s="74"/>
      <c r="G401" s="74"/>
    </row>
    <row r="402" spans="6:7" s="55" customFormat="1" ht="14.15" x14ac:dyDescent="0.4">
      <c r="F402" s="74"/>
      <c r="G402" s="74"/>
    </row>
    <row r="403" spans="6:7" s="55" customFormat="1" ht="14.15" x14ac:dyDescent="0.4">
      <c r="F403" s="74"/>
      <c r="G403" s="74"/>
    </row>
    <row r="404" spans="6:7" s="55" customFormat="1" ht="14.15" x14ac:dyDescent="0.4">
      <c r="F404" s="74"/>
      <c r="G404" s="74"/>
    </row>
    <row r="405" spans="6:7" s="55" customFormat="1" ht="14.15" x14ac:dyDescent="0.4">
      <c r="F405" s="74"/>
      <c r="G405" s="74"/>
    </row>
    <row r="406" spans="6:7" s="55" customFormat="1" ht="14.15" x14ac:dyDescent="0.4">
      <c r="F406" s="74"/>
      <c r="G406" s="74"/>
    </row>
    <row r="407" spans="6:7" s="55" customFormat="1" ht="14.15" x14ac:dyDescent="0.4">
      <c r="F407" s="74"/>
      <c r="G407" s="74"/>
    </row>
    <row r="408" spans="6:7" s="55" customFormat="1" ht="14.15" x14ac:dyDescent="0.4">
      <c r="F408" s="74"/>
      <c r="G408" s="74"/>
    </row>
    <row r="409" spans="6:7" s="55" customFormat="1" ht="14.15" x14ac:dyDescent="0.4">
      <c r="F409" s="74"/>
      <c r="G409" s="74"/>
    </row>
    <row r="410" spans="6:7" s="55" customFormat="1" ht="14.15" x14ac:dyDescent="0.4">
      <c r="F410" s="74"/>
      <c r="G410" s="74"/>
    </row>
    <row r="411" spans="6:7" s="55" customFormat="1" ht="14.15" x14ac:dyDescent="0.4">
      <c r="F411" s="74"/>
      <c r="G411" s="74"/>
    </row>
    <row r="412" spans="6:7" s="55" customFormat="1" ht="14.15" x14ac:dyDescent="0.4">
      <c r="F412" s="74"/>
      <c r="G412" s="74"/>
    </row>
    <row r="413" spans="6:7" s="55" customFormat="1" ht="14.15" x14ac:dyDescent="0.4">
      <c r="F413" s="74"/>
      <c r="G413" s="74"/>
    </row>
    <row r="414" spans="6:7" s="55" customFormat="1" ht="14.15" x14ac:dyDescent="0.4">
      <c r="F414" s="74"/>
      <c r="G414" s="74"/>
    </row>
    <row r="415" spans="6:7" s="55" customFormat="1" ht="14.15" x14ac:dyDescent="0.4">
      <c r="F415" s="74"/>
      <c r="G415" s="74"/>
    </row>
    <row r="416" spans="6:7" s="55" customFormat="1" ht="14.15" x14ac:dyDescent="0.4">
      <c r="F416" s="74"/>
      <c r="G416" s="74"/>
    </row>
    <row r="417" spans="6:7" s="55" customFormat="1" ht="14.15" x14ac:dyDescent="0.4">
      <c r="F417" s="74"/>
      <c r="G417" s="74"/>
    </row>
    <row r="418" spans="6:7" s="55" customFormat="1" ht="14.15" x14ac:dyDescent="0.4">
      <c r="F418" s="74"/>
      <c r="G418" s="74"/>
    </row>
    <row r="419" spans="6:7" s="55" customFormat="1" ht="14.15" x14ac:dyDescent="0.4">
      <c r="F419" s="74"/>
      <c r="G419" s="74"/>
    </row>
    <row r="420" spans="6:7" s="55" customFormat="1" ht="14.15" x14ac:dyDescent="0.4">
      <c r="F420" s="74"/>
      <c r="G420" s="74"/>
    </row>
    <row r="421" spans="6:7" s="55" customFormat="1" ht="14.15" x14ac:dyDescent="0.4">
      <c r="F421" s="74"/>
      <c r="G421" s="74"/>
    </row>
    <row r="422" spans="6:7" s="55" customFormat="1" ht="14.15" x14ac:dyDescent="0.4">
      <c r="F422" s="74"/>
      <c r="G422" s="74"/>
    </row>
    <row r="423" spans="6:7" s="55" customFormat="1" ht="14.15" x14ac:dyDescent="0.4">
      <c r="F423" s="74"/>
      <c r="G423" s="74"/>
    </row>
    <row r="424" spans="6:7" s="55" customFormat="1" ht="14.15" x14ac:dyDescent="0.4">
      <c r="F424" s="74"/>
      <c r="G424" s="74"/>
    </row>
    <row r="425" spans="6:7" s="55" customFormat="1" ht="14.15" x14ac:dyDescent="0.4">
      <c r="F425" s="74"/>
      <c r="G425" s="74"/>
    </row>
    <row r="426" spans="6:7" s="55" customFormat="1" ht="14.15" x14ac:dyDescent="0.4">
      <c r="F426" s="74"/>
      <c r="G426" s="74"/>
    </row>
    <row r="427" spans="6:7" s="55" customFormat="1" ht="14.15" x14ac:dyDescent="0.4">
      <c r="F427" s="74"/>
      <c r="G427" s="74"/>
    </row>
    <row r="428" spans="6:7" s="55" customFormat="1" ht="14.15" x14ac:dyDescent="0.4">
      <c r="F428" s="74"/>
      <c r="G428" s="74"/>
    </row>
    <row r="429" spans="6:7" s="55" customFormat="1" ht="14.15" x14ac:dyDescent="0.4">
      <c r="F429" s="74"/>
      <c r="G429" s="74"/>
    </row>
    <row r="430" spans="6:7" s="55" customFormat="1" ht="14.15" x14ac:dyDescent="0.4">
      <c r="F430" s="74"/>
      <c r="G430" s="74"/>
    </row>
    <row r="431" spans="6:7" s="55" customFormat="1" ht="14.15" x14ac:dyDescent="0.4">
      <c r="F431" s="74"/>
      <c r="G431" s="74"/>
    </row>
    <row r="432" spans="6:7" s="55" customFormat="1" ht="14.15" x14ac:dyDescent="0.4">
      <c r="F432" s="74"/>
      <c r="G432" s="74"/>
    </row>
    <row r="433" spans="6:7" s="55" customFormat="1" ht="14.15" x14ac:dyDescent="0.4">
      <c r="F433" s="74"/>
      <c r="G433" s="74"/>
    </row>
    <row r="434" spans="6:7" s="55" customFormat="1" ht="14.15" x14ac:dyDescent="0.4">
      <c r="F434" s="74"/>
      <c r="G434" s="74"/>
    </row>
    <row r="435" spans="6:7" s="55" customFormat="1" ht="14.15" x14ac:dyDescent="0.4">
      <c r="F435" s="74"/>
      <c r="G435" s="74"/>
    </row>
    <row r="436" spans="6:7" s="55" customFormat="1" ht="14.15" x14ac:dyDescent="0.4">
      <c r="F436" s="74"/>
      <c r="G436" s="74"/>
    </row>
    <row r="437" spans="6:7" s="55" customFormat="1" ht="14.15" x14ac:dyDescent="0.4">
      <c r="F437" s="74"/>
      <c r="G437" s="74"/>
    </row>
    <row r="438" spans="6:7" s="55" customFormat="1" ht="14.15" x14ac:dyDescent="0.4">
      <c r="F438" s="74"/>
      <c r="G438" s="74"/>
    </row>
    <row r="439" spans="6:7" s="55" customFormat="1" ht="14.15" x14ac:dyDescent="0.4">
      <c r="F439" s="74"/>
      <c r="G439" s="74"/>
    </row>
    <row r="440" spans="6:7" s="55" customFormat="1" ht="14.15" x14ac:dyDescent="0.4">
      <c r="F440" s="74"/>
      <c r="G440" s="74"/>
    </row>
    <row r="441" spans="6:7" s="55" customFormat="1" ht="14.15" x14ac:dyDescent="0.4">
      <c r="F441" s="74"/>
      <c r="G441" s="74"/>
    </row>
    <row r="442" spans="6:7" s="55" customFormat="1" ht="14.15" x14ac:dyDescent="0.4">
      <c r="F442" s="74"/>
      <c r="G442" s="74"/>
    </row>
    <row r="443" spans="6:7" s="55" customFormat="1" ht="14.15" x14ac:dyDescent="0.4">
      <c r="F443" s="74"/>
      <c r="G443" s="74"/>
    </row>
    <row r="444" spans="6:7" s="55" customFormat="1" ht="14.15" x14ac:dyDescent="0.4">
      <c r="F444" s="74"/>
      <c r="G444" s="74"/>
    </row>
    <row r="445" spans="6:7" s="55" customFormat="1" ht="14.15" x14ac:dyDescent="0.4">
      <c r="F445" s="74"/>
      <c r="G445" s="74"/>
    </row>
    <row r="446" spans="6:7" s="55" customFormat="1" ht="14.15" x14ac:dyDescent="0.4">
      <c r="F446" s="74"/>
      <c r="G446" s="74"/>
    </row>
    <row r="447" spans="6:7" s="55" customFormat="1" ht="14.15" x14ac:dyDescent="0.4">
      <c r="F447" s="74"/>
      <c r="G447" s="74"/>
    </row>
    <row r="448" spans="6:7" s="55" customFormat="1" ht="14.15" x14ac:dyDescent="0.4">
      <c r="F448" s="74"/>
      <c r="G448" s="74"/>
    </row>
    <row r="449" spans="6:7" s="55" customFormat="1" ht="14.15" x14ac:dyDescent="0.4">
      <c r="F449" s="74"/>
      <c r="G449" s="74"/>
    </row>
    <row r="450" spans="6:7" s="55" customFormat="1" ht="14.15" x14ac:dyDescent="0.4">
      <c r="F450" s="74"/>
      <c r="G450" s="74"/>
    </row>
    <row r="451" spans="6:7" s="55" customFormat="1" ht="14.15" x14ac:dyDescent="0.4">
      <c r="F451" s="74"/>
      <c r="G451" s="74"/>
    </row>
    <row r="452" spans="6:7" s="55" customFormat="1" ht="14.15" x14ac:dyDescent="0.4">
      <c r="F452" s="74"/>
      <c r="G452" s="74"/>
    </row>
    <row r="453" spans="6:7" s="55" customFormat="1" ht="14.15" x14ac:dyDescent="0.4">
      <c r="F453" s="74"/>
      <c r="G453" s="74"/>
    </row>
    <row r="454" spans="6:7" s="55" customFormat="1" ht="14.15" x14ac:dyDescent="0.4">
      <c r="F454" s="74"/>
      <c r="G454" s="74"/>
    </row>
    <row r="455" spans="6:7" s="55" customFormat="1" ht="14.15" x14ac:dyDescent="0.4">
      <c r="F455" s="74"/>
      <c r="G455" s="74"/>
    </row>
    <row r="456" spans="6:7" s="55" customFormat="1" ht="14.15" x14ac:dyDescent="0.4">
      <c r="F456" s="74"/>
      <c r="G456" s="74"/>
    </row>
    <row r="457" spans="6:7" s="55" customFormat="1" ht="14.15" x14ac:dyDescent="0.4">
      <c r="F457" s="74"/>
      <c r="G457" s="74"/>
    </row>
    <row r="458" spans="6:7" s="55" customFormat="1" ht="14.15" x14ac:dyDescent="0.4">
      <c r="F458" s="74"/>
      <c r="G458" s="74"/>
    </row>
    <row r="459" spans="6:7" s="55" customFormat="1" ht="14.15" x14ac:dyDescent="0.4">
      <c r="F459" s="74"/>
      <c r="G459" s="74"/>
    </row>
    <row r="460" spans="6:7" s="55" customFormat="1" ht="14.15" x14ac:dyDescent="0.4">
      <c r="F460" s="74"/>
      <c r="G460" s="74"/>
    </row>
    <row r="461" spans="6:7" s="55" customFormat="1" ht="14.15" x14ac:dyDescent="0.4">
      <c r="F461" s="74"/>
      <c r="G461" s="74"/>
    </row>
    <row r="462" spans="6:7" s="55" customFormat="1" ht="14.15" x14ac:dyDescent="0.4">
      <c r="F462" s="74"/>
      <c r="G462" s="74"/>
    </row>
    <row r="463" spans="6:7" s="55" customFormat="1" ht="14.15" x14ac:dyDescent="0.4">
      <c r="F463" s="74"/>
      <c r="G463" s="74"/>
    </row>
    <row r="464" spans="6:7" s="55" customFormat="1" ht="14.15" x14ac:dyDescent="0.4">
      <c r="F464" s="74"/>
      <c r="G464" s="74"/>
    </row>
    <row r="465" spans="6:7" s="55" customFormat="1" ht="14.15" x14ac:dyDescent="0.4">
      <c r="F465" s="74"/>
      <c r="G465" s="74"/>
    </row>
    <row r="466" spans="6:7" s="55" customFormat="1" ht="14.15" x14ac:dyDescent="0.4">
      <c r="F466" s="74"/>
      <c r="G466" s="74"/>
    </row>
    <row r="467" spans="6:7" s="55" customFormat="1" ht="14.15" x14ac:dyDescent="0.4">
      <c r="F467" s="74"/>
      <c r="G467" s="74"/>
    </row>
    <row r="468" spans="6:7" s="55" customFormat="1" ht="14.15" x14ac:dyDescent="0.4">
      <c r="F468" s="74"/>
      <c r="G468" s="74"/>
    </row>
    <row r="469" spans="6:7" s="55" customFormat="1" ht="14.15" x14ac:dyDescent="0.4">
      <c r="F469" s="74"/>
      <c r="G469" s="74"/>
    </row>
    <row r="470" spans="6:7" s="55" customFormat="1" ht="14.15" x14ac:dyDescent="0.4">
      <c r="F470" s="74"/>
      <c r="G470" s="74"/>
    </row>
    <row r="471" spans="6:7" s="55" customFormat="1" ht="14.15" x14ac:dyDescent="0.4">
      <c r="F471" s="74"/>
      <c r="G471" s="74"/>
    </row>
    <row r="472" spans="6:7" s="55" customFormat="1" ht="14.15" x14ac:dyDescent="0.4">
      <c r="F472" s="74"/>
      <c r="G472" s="74"/>
    </row>
    <row r="473" spans="6:7" s="55" customFormat="1" ht="14.15" x14ac:dyDescent="0.4">
      <c r="F473" s="74"/>
      <c r="G473" s="74"/>
    </row>
    <row r="474" spans="6:7" s="55" customFormat="1" ht="14.15" x14ac:dyDescent="0.4">
      <c r="F474" s="74"/>
      <c r="G474" s="74"/>
    </row>
    <row r="475" spans="6:7" s="55" customFormat="1" ht="14.15" x14ac:dyDescent="0.4">
      <c r="F475" s="74"/>
      <c r="G475" s="74"/>
    </row>
    <row r="476" spans="6:7" s="55" customFormat="1" ht="14.15" x14ac:dyDescent="0.4">
      <c r="F476" s="74"/>
      <c r="G476" s="74"/>
    </row>
    <row r="477" spans="6:7" s="55" customFormat="1" ht="14.15" x14ac:dyDescent="0.4">
      <c r="F477" s="74"/>
      <c r="G477" s="74"/>
    </row>
    <row r="478" spans="6:7" s="55" customFormat="1" ht="14.15" x14ac:dyDescent="0.4">
      <c r="F478" s="74"/>
      <c r="G478" s="74"/>
    </row>
    <row r="479" spans="6:7" s="55" customFormat="1" ht="14.15" x14ac:dyDescent="0.4">
      <c r="F479" s="74"/>
      <c r="G479" s="74"/>
    </row>
    <row r="480" spans="6:7" s="55" customFormat="1" ht="14.15" x14ac:dyDescent="0.4">
      <c r="F480" s="74"/>
      <c r="G480" s="74"/>
    </row>
    <row r="481" spans="6:7" s="55" customFormat="1" ht="14.15" x14ac:dyDescent="0.4">
      <c r="F481" s="74"/>
      <c r="G481" s="74"/>
    </row>
    <row r="482" spans="6:7" s="55" customFormat="1" ht="14.15" x14ac:dyDescent="0.4">
      <c r="F482" s="74"/>
      <c r="G482" s="74"/>
    </row>
    <row r="483" spans="6:7" s="55" customFormat="1" ht="14.15" x14ac:dyDescent="0.4">
      <c r="F483" s="74"/>
      <c r="G483" s="74"/>
    </row>
    <row r="484" spans="6:7" s="55" customFormat="1" ht="14.15" x14ac:dyDescent="0.4">
      <c r="F484" s="74"/>
      <c r="G484" s="74"/>
    </row>
    <row r="485" spans="6:7" s="55" customFormat="1" ht="14.15" x14ac:dyDescent="0.4">
      <c r="F485" s="74"/>
      <c r="G485" s="74"/>
    </row>
    <row r="486" spans="6:7" s="55" customFormat="1" ht="14.15" x14ac:dyDescent="0.4">
      <c r="F486" s="74"/>
      <c r="G486" s="74"/>
    </row>
    <row r="487" spans="6:7" s="55" customFormat="1" ht="14.15" x14ac:dyDescent="0.4">
      <c r="F487" s="74"/>
      <c r="G487" s="74"/>
    </row>
    <row r="488" spans="6:7" s="55" customFormat="1" ht="14.15" x14ac:dyDescent="0.4">
      <c r="F488" s="74"/>
      <c r="G488" s="74"/>
    </row>
    <row r="489" spans="6:7" s="55" customFormat="1" ht="14.15" x14ac:dyDescent="0.4">
      <c r="F489" s="74"/>
      <c r="G489" s="74"/>
    </row>
    <row r="490" spans="6:7" s="55" customFormat="1" ht="14.15" x14ac:dyDescent="0.4">
      <c r="F490" s="74"/>
      <c r="G490" s="74"/>
    </row>
    <row r="491" spans="6:7" s="55" customFormat="1" ht="14.15" x14ac:dyDescent="0.4">
      <c r="F491" s="74"/>
      <c r="G491" s="74"/>
    </row>
    <row r="492" spans="6:7" s="55" customFormat="1" ht="14.15" x14ac:dyDescent="0.4">
      <c r="F492" s="74"/>
      <c r="G492" s="74"/>
    </row>
    <row r="493" spans="6:7" s="55" customFormat="1" ht="14.15" x14ac:dyDescent="0.4">
      <c r="F493" s="74"/>
      <c r="G493" s="74"/>
    </row>
    <row r="494" spans="6:7" s="55" customFormat="1" ht="14.15" x14ac:dyDescent="0.4">
      <c r="F494" s="74"/>
      <c r="G494" s="74"/>
    </row>
    <row r="495" spans="6:7" s="55" customFormat="1" ht="14.15" x14ac:dyDescent="0.4">
      <c r="F495" s="74"/>
      <c r="G495" s="74"/>
    </row>
    <row r="496" spans="6:7" s="55" customFormat="1" ht="14.15" x14ac:dyDescent="0.4">
      <c r="F496" s="74"/>
      <c r="G496" s="74"/>
    </row>
    <row r="497" spans="6:7" s="55" customFormat="1" ht="14.15" x14ac:dyDescent="0.4">
      <c r="F497" s="74"/>
      <c r="G497" s="74"/>
    </row>
    <row r="498" spans="6:7" s="55" customFormat="1" ht="14.15" x14ac:dyDescent="0.4">
      <c r="F498" s="74"/>
      <c r="G498" s="74"/>
    </row>
    <row r="499" spans="6:7" s="55" customFormat="1" ht="14.15" x14ac:dyDescent="0.4">
      <c r="F499" s="74"/>
      <c r="G499" s="74"/>
    </row>
    <row r="500" spans="6:7" s="55" customFormat="1" ht="14.15" x14ac:dyDescent="0.4">
      <c r="F500" s="74"/>
      <c r="G500" s="74"/>
    </row>
    <row r="501" spans="6:7" s="55" customFormat="1" ht="14.15" x14ac:dyDescent="0.4">
      <c r="F501" s="74"/>
      <c r="G501" s="74"/>
    </row>
    <row r="502" spans="6:7" s="55" customFormat="1" ht="14.15" x14ac:dyDescent="0.4">
      <c r="F502" s="74"/>
      <c r="G502" s="74"/>
    </row>
    <row r="503" spans="6:7" s="55" customFormat="1" ht="14.15" x14ac:dyDescent="0.4">
      <c r="F503" s="74"/>
      <c r="G503" s="74"/>
    </row>
    <row r="504" spans="6:7" s="55" customFormat="1" ht="14.15" x14ac:dyDescent="0.4">
      <c r="F504" s="74"/>
      <c r="G504" s="74"/>
    </row>
    <row r="505" spans="6:7" s="55" customFormat="1" ht="14.15" x14ac:dyDescent="0.4">
      <c r="F505" s="74"/>
      <c r="G505" s="74"/>
    </row>
    <row r="506" spans="6:7" s="55" customFormat="1" ht="14.15" x14ac:dyDescent="0.4">
      <c r="F506" s="74"/>
      <c r="G506" s="74"/>
    </row>
    <row r="507" spans="6:7" s="55" customFormat="1" ht="14.15" x14ac:dyDescent="0.4">
      <c r="F507" s="74"/>
      <c r="G507" s="74"/>
    </row>
    <row r="508" spans="6:7" s="55" customFormat="1" ht="14.15" x14ac:dyDescent="0.4">
      <c r="F508" s="74"/>
      <c r="G508" s="74"/>
    </row>
    <row r="509" spans="6:7" s="55" customFormat="1" ht="14.15" x14ac:dyDescent="0.4">
      <c r="F509" s="74"/>
      <c r="G509" s="74"/>
    </row>
    <row r="510" spans="6:7" s="55" customFormat="1" ht="14.15" x14ac:dyDescent="0.4">
      <c r="F510" s="74"/>
      <c r="G510" s="74"/>
    </row>
    <row r="511" spans="6:7" s="55" customFormat="1" ht="14.15" x14ac:dyDescent="0.4">
      <c r="F511" s="74"/>
      <c r="G511" s="74"/>
    </row>
    <row r="512" spans="6:7" s="55" customFormat="1" ht="14.15" x14ac:dyDescent="0.4">
      <c r="F512" s="74"/>
      <c r="G512" s="74"/>
    </row>
    <row r="513" spans="6:7" s="55" customFormat="1" ht="14.15" x14ac:dyDescent="0.4">
      <c r="F513" s="74"/>
      <c r="G513" s="74"/>
    </row>
    <row r="514" spans="6:7" s="55" customFormat="1" ht="14.15" x14ac:dyDescent="0.4">
      <c r="F514" s="74"/>
      <c r="G514" s="74"/>
    </row>
    <row r="515" spans="6:7" s="55" customFormat="1" ht="14.15" x14ac:dyDescent="0.4">
      <c r="F515" s="74"/>
      <c r="G515" s="74"/>
    </row>
    <row r="516" spans="6:7" s="55" customFormat="1" ht="14.15" x14ac:dyDescent="0.4">
      <c r="F516" s="74"/>
      <c r="G516" s="74"/>
    </row>
    <row r="517" spans="6:7" s="55" customFormat="1" ht="14.15" x14ac:dyDescent="0.4">
      <c r="F517" s="74"/>
      <c r="G517" s="74"/>
    </row>
    <row r="518" spans="6:7" s="55" customFormat="1" ht="14.15" x14ac:dyDescent="0.4">
      <c r="F518" s="74"/>
      <c r="G518" s="74"/>
    </row>
    <row r="519" spans="6:7" s="55" customFormat="1" ht="14.15" x14ac:dyDescent="0.4">
      <c r="F519" s="74"/>
      <c r="G519" s="74"/>
    </row>
    <row r="520" spans="6:7" s="55" customFormat="1" ht="14.15" x14ac:dyDescent="0.4">
      <c r="F520" s="74"/>
      <c r="G520" s="74"/>
    </row>
    <row r="521" spans="6:7" s="55" customFormat="1" ht="14.15" x14ac:dyDescent="0.4">
      <c r="F521" s="74"/>
      <c r="G521" s="74"/>
    </row>
    <row r="522" spans="6:7" s="55" customFormat="1" ht="14.15" x14ac:dyDescent="0.4">
      <c r="F522" s="74"/>
      <c r="G522" s="74"/>
    </row>
    <row r="523" spans="6:7" s="55" customFormat="1" ht="14.15" x14ac:dyDescent="0.4">
      <c r="F523" s="74"/>
      <c r="G523" s="74"/>
    </row>
    <row r="524" spans="6:7" s="55" customFormat="1" ht="14.15" x14ac:dyDescent="0.4">
      <c r="F524" s="74"/>
      <c r="G524" s="74"/>
    </row>
    <row r="525" spans="6:7" s="55" customFormat="1" ht="14.15" x14ac:dyDescent="0.4">
      <c r="F525" s="74"/>
      <c r="G525" s="74"/>
    </row>
    <row r="526" spans="6:7" s="55" customFormat="1" ht="14.15" x14ac:dyDescent="0.4">
      <c r="F526" s="74"/>
      <c r="G526" s="74"/>
    </row>
    <row r="527" spans="6:7" s="55" customFormat="1" ht="14.15" x14ac:dyDescent="0.4">
      <c r="F527" s="74"/>
      <c r="G527" s="74"/>
    </row>
    <row r="528" spans="6:7" s="55" customFormat="1" ht="14.15" x14ac:dyDescent="0.4">
      <c r="F528" s="74"/>
      <c r="G528" s="74"/>
    </row>
    <row r="529" spans="6:7" s="55" customFormat="1" ht="14.15" x14ac:dyDescent="0.4">
      <c r="F529" s="74"/>
      <c r="G529" s="74"/>
    </row>
    <row r="530" spans="6:7" s="55" customFormat="1" ht="14.15" x14ac:dyDescent="0.4">
      <c r="F530" s="74"/>
      <c r="G530" s="74"/>
    </row>
    <row r="531" spans="6:7" s="55" customFormat="1" ht="14.15" x14ac:dyDescent="0.4">
      <c r="F531" s="74"/>
      <c r="G531" s="74"/>
    </row>
    <row r="532" spans="6:7" s="55" customFormat="1" ht="14.15" x14ac:dyDescent="0.4">
      <c r="F532" s="74"/>
      <c r="G532" s="74"/>
    </row>
    <row r="533" spans="6:7" s="55" customFormat="1" ht="14.15" x14ac:dyDescent="0.4">
      <c r="F533" s="74"/>
      <c r="G533" s="74"/>
    </row>
    <row r="534" spans="6:7" s="55" customFormat="1" ht="14.15" x14ac:dyDescent="0.4">
      <c r="F534" s="74"/>
      <c r="G534" s="74"/>
    </row>
    <row r="535" spans="6:7" s="55" customFormat="1" ht="14.15" x14ac:dyDescent="0.4">
      <c r="F535" s="74"/>
      <c r="G535" s="74"/>
    </row>
    <row r="536" spans="6:7" s="55" customFormat="1" ht="14.15" x14ac:dyDescent="0.4">
      <c r="F536" s="74"/>
      <c r="G536" s="74"/>
    </row>
    <row r="537" spans="6:7" s="55" customFormat="1" ht="14.15" x14ac:dyDescent="0.4">
      <c r="F537" s="74"/>
      <c r="G537" s="74"/>
    </row>
    <row r="538" spans="6:7" s="55" customFormat="1" ht="14.15" x14ac:dyDescent="0.4">
      <c r="F538" s="74"/>
      <c r="G538" s="74"/>
    </row>
    <row r="539" spans="6:7" s="55" customFormat="1" ht="14.15" x14ac:dyDescent="0.4">
      <c r="F539" s="74"/>
      <c r="G539" s="74"/>
    </row>
    <row r="540" spans="6:7" s="55" customFormat="1" ht="14.15" x14ac:dyDescent="0.4">
      <c r="F540" s="74"/>
      <c r="G540" s="74"/>
    </row>
    <row r="541" spans="6:7" s="55" customFormat="1" ht="14.15" x14ac:dyDescent="0.4">
      <c r="F541" s="74"/>
      <c r="G541" s="74"/>
    </row>
    <row r="542" spans="6:7" s="55" customFormat="1" ht="14.15" x14ac:dyDescent="0.4">
      <c r="F542" s="74"/>
      <c r="G542" s="74"/>
    </row>
    <row r="543" spans="6:7" s="55" customFormat="1" ht="14.15" x14ac:dyDescent="0.4">
      <c r="F543" s="74"/>
      <c r="G543" s="74"/>
    </row>
    <row r="544" spans="6:7" s="55" customFormat="1" ht="14.15" x14ac:dyDescent="0.4">
      <c r="F544" s="74"/>
      <c r="G544" s="74"/>
    </row>
    <row r="545" spans="6:7" s="55" customFormat="1" ht="14.15" x14ac:dyDescent="0.4">
      <c r="F545" s="74"/>
      <c r="G545" s="74"/>
    </row>
    <row r="546" spans="6:7" s="55" customFormat="1" ht="14.15" x14ac:dyDescent="0.4">
      <c r="F546" s="74"/>
      <c r="G546" s="74"/>
    </row>
    <row r="547" spans="6:7" s="55" customFormat="1" ht="14.15" x14ac:dyDescent="0.4">
      <c r="F547" s="74"/>
      <c r="G547" s="74"/>
    </row>
    <row r="548" spans="6:7" s="55" customFormat="1" ht="14.15" x14ac:dyDescent="0.4">
      <c r="F548" s="74"/>
      <c r="G548" s="74"/>
    </row>
    <row r="549" spans="6:7" s="55" customFormat="1" ht="14.15" x14ac:dyDescent="0.4">
      <c r="F549" s="74"/>
      <c r="G549" s="74"/>
    </row>
    <row r="550" spans="6:7" s="55" customFormat="1" ht="14.15" x14ac:dyDescent="0.4">
      <c r="F550" s="74"/>
      <c r="G550" s="74"/>
    </row>
    <row r="551" spans="6:7" s="55" customFormat="1" ht="14.15" x14ac:dyDescent="0.4">
      <c r="F551" s="74"/>
      <c r="G551" s="74"/>
    </row>
    <row r="552" spans="6:7" s="55" customFormat="1" ht="14.15" x14ac:dyDescent="0.4">
      <c r="F552" s="74"/>
      <c r="G552" s="74"/>
    </row>
    <row r="553" spans="6:7" s="55" customFormat="1" ht="14.15" x14ac:dyDescent="0.4">
      <c r="F553" s="74"/>
      <c r="G553" s="74"/>
    </row>
    <row r="554" spans="6:7" s="55" customFormat="1" ht="14.15" x14ac:dyDescent="0.4">
      <c r="F554" s="74"/>
      <c r="G554" s="74"/>
    </row>
    <row r="555" spans="6:7" s="55" customFormat="1" ht="14.15" x14ac:dyDescent="0.4">
      <c r="F555" s="74"/>
      <c r="G555" s="74"/>
    </row>
    <row r="556" spans="6:7" s="55" customFormat="1" ht="14.15" x14ac:dyDescent="0.4">
      <c r="F556" s="74"/>
      <c r="G556" s="74"/>
    </row>
    <row r="557" spans="6:7" s="55" customFormat="1" ht="14.15" x14ac:dyDescent="0.4">
      <c r="F557" s="74"/>
      <c r="G557" s="74"/>
    </row>
    <row r="558" spans="6:7" s="55" customFormat="1" ht="14.15" x14ac:dyDescent="0.4">
      <c r="F558" s="74"/>
      <c r="G558" s="74"/>
    </row>
    <row r="559" spans="6:7" s="55" customFormat="1" ht="14.15" x14ac:dyDescent="0.4">
      <c r="F559" s="74"/>
      <c r="G559" s="74"/>
    </row>
    <row r="560" spans="6:7" s="55" customFormat="1" ht="14.15" x14ac:dyDescent="0.4">
      <c r="F560" s="74"/>
      <c r="G560" s="74"/>
    </row>
    <row r="561" spans="6:7" s="55" customFormat="1" ht="14.15" x14ac:dyDescent="0.4">
      <c r="F561" s="74"/>
      <c r="G561" s="74"/>
    </row>
    <row r="562" spans="6:7" s="55" customFormat="1" ht="14.15" x14ac:dyDescent="0.4">
      <c r="F562" s="74"/>
      <c r="G562" s="74"/>
    </row>
    <row r="563" spans="6:7" s="55" customFormat="1" ht="14.15" x14ac:dyDescent="0.4">
      <c r="F563" s="74"/>
      <c r="G563" s="74"/>
    </row>
    <row r="564" spans="6:7" s="55" customFormat="1" ht="14.15" x14ac:dyDescent="0.4">
      <c r="F564" s="74"/>
      <c r="G564" s="74"/>
    </row>
    <row r="565" spans="6:7" s="55" customFormat="1" ht="14.15" x14ac:dyDescent="0.4">
      <c r="F565" s="74"/>
      <c r="G565" s="74"/>
    </row>
    <row r="566" spans="6:7" s="55" customFormat="1" ht="14.15" x14ac:dyDescent="0.4">
      <c r="F566" s="74"/>
      <c r="G566" s="74"/>
    </row>
    <row r="567" spans="6:7" s="55" customFormat="1" ht="14.15" x14ac:dyDescent="0.4">
      <c r="F567" s="74"/>
      <c r="G567" s="74"/>
    </row>
    <row r="568" spans="6:7" s="55" customFormat="1" ht="14.15" x14ac:dyDescent="0.4">
      <c r="F568" s="74"/>
      <c r="G568" s="74"/>
    </row>
    <row r="569" spans="6:7" s="55" customFormat="1" ht="14.15" x14ac:dyDescent="0.4">
      <c r="F569" s="74"/>
      <c r="G569" s="74"/>
    </row>
    <row r="570" spans="6:7" s="55" customFormat="1" ht="14.15" x14ac:dyDescent="0.4">
      <c r="F570" s="74"/>
      <c r="G570" s="74"/>
    </row>
    <row r="571" spans="6:7" s="55" customFormat="1" ht="14.15" x14ac:dyDescent="0.4">
      <c r="F571" s="74"/>
      <c r="G571" s="74"/>
    </row>
    <row r="572" spans="6:7" s="55" customFormat="1" ht="14.15" x14ac:dyDescent="0.4">
      <c r="F572" s="74"/>
      <c r="G572" s="74"/>
    </row>
    <row r="573" spans="6:7" s="55" customFormat="1" ht="14.15" x14ac:dyDescent="0.4">
      <c r="F573" s="74"/>
      <c r="G573" s="74"/>
    </row>
    <row r="574" spans="6:7" s="55" customFormat="1" ht="14.15" x14ac:dyDescent="0.4">
      <c r="F574" s="74"/>
      <c r="G574" s="74"/>
    </row>
    <row r="575" spans="6:7" s="55" customFormat="1" ht="14.15" x14ac:dyDescent="0.4">
      <c r="F575" s="74"/>
      <c r="G575" s="74"/>
    </row>
    <row r="576" spans="6:7" s="55" customFormat="1" ht="14.15" x14ac:dyDescent="0.4">
      <c r="F576" s="74"/>
      <c r="G576" s="74"/>
    </row>
    <row r="577" spans="6:7" s="55" customFormat="1" ht="14.15" x14ac:dyDescent="0.4">
      <c r="F577" s="74"/>
      <c r="G577" s="74"/>
    </row>
    <row r="578" spans="6:7" s="55" customFormat="1" ht="14.15" x14ac:dyDescent="0.4">
      <c r="F578" s="74"/>
      <c r="G578" s="74"/>
    </row>
    <row r="579" spans="6:7" s="55" customFormat="1" ht="14.15" x14ac:dyDescent="0.4">
      <c r="F579" s="74"/>
      <c r="G579" s="74"/>
    </row>
    <row r="580" spans="6:7" s="55" customFormat="1" ht="14.15" x14ac:dyDescent="0.4">
      <c r="F580" s="74"/>
      <c r="G580" s="74"/>
    </row>
    <row r="581" spans="6:7" s="55" customFormat="1" ht="14.15" x14ac:dyDescent="0.4">
      <c r="F581" s="74"/>
      <c r="G581" s="74"/>
    </row>
    <row r="582" spans="6:7" s="55" customFormat="1" ht="14.15" x14ac:dyDescent="0.4">
      <c r="F582" s="74"/>
      <c r="G582" s="74"/>
    </row>
    <row r="583" spans="6:7" s="55" customFormat="1" ht="14.15" x14ac:dyDescent="0.4">
      <c r="F583" s="74"/>
      <c r="G583" s="74"/>
    </row>
    <row r="584" spans="6:7" s="55" customFormat="1" ht="14.15" x14ac:dyDescent="0.4">
      <c r="F584" s="74"/>
      <c r="G584" s="74"/>
    </row>
    <row r="585" spans="6:7" s="55" customFormat="1" ht="14.15" x14ac:dyDescent="0.4">
      <c r="F585" s="74"/>
      <c r="G585" s="74"/>
    </row>
    <row r="586" spans="6:7" s="55" customFormat="1" ht="14.15" x14ac:dyDescent="0.4">
      <c r="F586" s="74"/>
      <c r="G586" s="74"/>
    </row>
    <row r="587" spans="6:7" s="55" customFormat="1" ht="14.15" x14ac:dyDescent="0.4">
      <c r="F587" s="74"/>
      <c r="G587" s="74"/>
    </row>
    <row r="588" spans="6:7" s="55" customFormat="1" ht="14.15" x14ac:dyDescent="0.4">
      <c r="F588" s="74"/>
      <c r="G588" s="74"/>
    </row>
    <row r="589" spans="6:7" s="55" customFormat="1" ht="14.15" x14ac:dyDescent="0.4">
      <c r="F589" s="74"/>
      <c r="G589" s="74"/>
    </row>
    <row r="590" spans="6:7" s="55" customFormat="1" ht="14.15" x14ac:dyDescent="0.4">
      <c r="F590" s="74"/>
      <c r="G590" s="74"/>
    </row>
    <row r="591" spans="6:7" s="55" customFormat="1" ht="14.15" x14ac:dyDescent="0.4">
      <c r="F591" s="74"/>
      <c r="G591" s="74"/>
    </row>
    <row r="592" spans="6:7" s="55" customFormat="1" ht="14.15" x14ac:dyDescent="0.4">
      <c r="F592" s="74"/>
      <c r="G592" s="74"/>
    </row>
    <row r="593" spans="6:7" s="55" customFormat="1" ht="14.15" x14ac:dyDescent="0.4">
      <c r="F593" s="74"/>
      <c r="G593" s="74"/>
    </row>
    <row r="594" spans="6:7" s="55" customFormat="1" ht="14.15" x14ac:dyDescent="0.4">
      <c r="F594" s="74"/>
      <c r="G594" s="74"/>
    </row>
    <row r="595" spans="6:7" s="55" customFormat="1" ht="14.15" x14ac:dyDescent="0.4">
      <c r="F595" s="74"/>
      <c r="G595" s="74"/>
    </row>
    <row r="596" spans="6:7" s="55" customFormat="1" ht="14.15" x14ac:dyDescent="0.4">
      <c r="F596" s="74"/>
      <c r="G596" s="74"/>
    </row>
    <row r="597" spans="6:7" s="55" customFormat="1" ht="14.15" x14ac:dyDescent="0.4">
      <c r="F597" s="74"/>
      <c r="G597" s="74"/>
    </row>
    <row r="598" spans="6:7" s="55" customFormat="1" ht="14.15" x14ac:dyDescent="0.4">
      <c r="F598" s="74"/>
      <c r="G598" s="74"/>
    </row>
    <row r="599" spans="6:7" s="55" customFormat="1" ht="14.15" x14ac:dyDescent="0.4">
      <c r="F599" s="74"/>
      <c r="G599" s="74"/>
    </row>
    <row r="600" spans="6:7" s="55" customFormat="1" ht="14.15" x14ac:dyDescent="0.4">
      <c r="F600" s="74"/>
      <c r="G600" s="74"/>
    </row>
    <row r="601" spans="6:7" s="55" customFormat="1" ht="14.15" x14ac:dyDescent="0.4">
      <c r="F601" s="74"/>
      <c r="G601" s="74"/>
    </row>
    <row r="602" spans="6:7" s="55" customFormat="1" ht="14.15" x14ac:dyDescent="0.4">
      <c r="F602" s="74"/>
      <c r="G602" s="74"/>
    </row>
    <row r="603" spans="6:7" s="55" customFormat="1" ht="14.15" x14ac:dyDescent="0.4">
      <c r="F603" s="74"/>
      <c r="G603" s="74"/>
    </row>
    <row r="604" spans="6:7" s="55" customFormat="1" ht="14.15" x14ac:dyDescent="0.4">
      <c r="F604" s="74"/>
      <c r="G604" s="74"/>
    </row>
    <row r="605" spans="6:7" s="55" customFormat="1" ht="14.15" x14ac:dyDescent="0.4">
      <c r="F605" s="74"/>
      <c r="G605" s="74"/>
    </row>
    <row r="606" spans="6:7" s="55" customFormat="1" ht="14.15" x14ac:dyDescent="0.4">
      <c r="F606" s="74"/>
      <c r="G606" s="74"/>
    </row>
    <row r="607" spans="6:7" s="55" customFormat="1" ht="14.15" x14ac:dyDescent="0.4">
      <c r="F607" s="74"/>
      <c r="G607" s="74"/>
    </row>
    <row r="608" spans="6:7" s="55" customFormat="1" ht="14.15" x14ac:dyDescent="0.4">
      <c r="F608" s="74"/>
      <c r="G608" s="74"/>
    </row>
    <row r="609" spans="6:7" s="55" customFormat="1" ht="14.15" x14ac:dyDescent="0.4">
      <c r="F609" s="74"/>
      <c r="G609" s="74"/>
    </row>
    <row r="610" spans="6:7" s="55" customFormat="1" ht="14.15" x14ac:dyDescent="0.4">
      <c r="F610" s="74"/>
      <c r="G610" s="74"/>
    </row>
    <row r="611" spans="6:7" s="55" customFormat="1" ht="14.15" x14ac:dyDescent="0.4">
      <c r="F611" s="74"/>
      <c r="G611" s="74"/>
    </row>
    <row r="612" spans="6:7" s="55" customFormat="1" ht="14.15" x14ac:dyDescent="0.4">
      <c r="F612" s="74"/>
      <c r="G612" s="74"/>
    </row>
    <row r="613" spans="6:7" s="55" customFormat="1" ht="14.15" x14ac:dyDescent="0.4">
      <c r="F613" s="74"/>
      <c r="G613" s="74"/>
    </row>
    <row r="614" spans="6:7" s="55" customFormat="1" ht="14.15" x14ac:dyDescent="0.4">
      <c r="F614" s="74"/>
      <c r="G614" s="74"/>
    </row>
    <row r="615" spans="6:7" s="55" customFormat="1" ht="14.15" x14ac:dyDescent="0.4">
      <c r="F615" s="74"/>
      <c r="G615" s="74"/>
    </row>
    <row r="616" spans="6:7" s="55" customFormat="1" ht="14.15" x14ac:dyDescent="0.4">
      <c r="F616" s="74"/>
      <c r="G616" s="74"/>
    </row>
    <row r="617" spans="6:7" s="55" customFormat="1" ht="14.15" x14ac:dyDescent="0.4">
      <c r="F617" s="74"/>
      <c r="G617" s="74"/>
    </row>
    <row r="618" spans="6:7" s="55" customFormat="1" ht="14.15" x14ac:dyDescent="0.4">
      <c r="F618" s="74"/>
      <c r="G618" s="74"/>
    </row>
    <row r="619" spans="6:7" s="55" customFormat="1" ht="14.15" x14ac:dyDescent="0.4">
      <c r="F619" s="74"/>
      <c r="G619" s="74"/>
    </row>
    <row r="620" spans="6:7" s="55" customFormat="1" ht="14.15" x14ac:dyDescent="0.4">
      <c r="F620" s="74"/>
      <c r="G620" s="74"/>
    </row>
    <row r="621" spans="6:7" s="55" customFormat="1" ht="14.15" x14ac:dyDescent="0.4">
      <c r="F621" s="74"/>
      <c r="G621" s="74"/>
    </row>
    <row r="622" spans="6:7" s="55" customFormat="1" ht="14.15" x14ac:dyDescent="0.4">
      <c r="F622" s="74"/>
      <c r="G622" s="74"/>
    </row>
    <row r="623" spans="6:7" s="55" customFormat="1" ht="14.15" x14ac:dyDescent="0.4">
      <c r="F623" s="74"/>
      <c r="G623" s="74"/>
    </row>
    <row r="624" spans="6:7" s="55" customFormat="1" ht="14.15" x14ac:dyDescent="0.4">
      <c r="F624" s="74"/>
      <c r="G624" s="74"/>
    </row>
    <row r="625" spans="6:7" s="55" customFormat="1" ht="14.15" x14ac:dyDescent="0.4">
      <c r="F625" s="74"/>
      <c r="G625" s="74"/>
    </row>
    <row r="626" spans="6:7" s="55" customFormat="1" ht="14.15" x14ac:dyDescent="0.4">
      <c r="F626" s="74"/>
      <c r="G626" s="74"/>
    </row>
    <row r="627" spans="6:7" s="55" customFormat="1" ht="14.15" x14ac:dyDescent="0.4">
      <c r="F627" s="74"/>
      <c r="G627" s="74"/>
    </row>
    <row r="628" spans="6:7" s="55" customFormat="1" ht="14.15" x14ac:dyDescent="0.4">
      <c r="F628" s="74"/>
      <c r="G628" s="74"/>
    </row>
    <row r="629" spans="6:7" s="55" customFormat="1" ht="14.15" x14ac:dyDescent="0.4">
      <c r="F629" s="74"/>
      <c r="G629" s="74"/>
    </row>
    <row r="630" spans="6:7" s="55" customFormat="1" ht="14.15" x14ac:dyDescent="0.4">
      <c r="F630" s="74"/>
      <c r="G630" s="74"/>
    </row>
    <row r="631" spans="6:7" s="55" customFormat="1" ht="14.15" x14ac:dyDescent="0.4">
      <c r="F631" s="74"/>
      <c r="G631" s="74"/>
    </row>
    <row r="632" spans="6:7" s="55" customFormat="1" ht="14.15" x14ac:dyDescent="0.4">
      <c r="F632" s="74"/>
      <c r="G632" s="74"/>
    </row>
    <row r="633" spans="6:7" s="55" customFormat="1" ht="14.15" x14ac:dyDescent="0.4">
      <c r="F633" s="74"/>
      <c r="G633" s="74"/>
    </row>
    <row r="634" spans="6:7" s="55" customFormat="1" ht="14.15" x14ac:dyDescent="0.4">
      <c r="F634" s="74"/>
      <c r="G634" s="74"/>
    </row>
    <row r="635" spans="6:7" s="55" customFormat="1" ht="14.15" x14ac:dyDescent="0.4">
      <c r="F635" s="74"/>
      <c r="G635" s="74"/>
    </row>
    <row r="636" spans="6:7" s="55" customFormat="1" ht="14.15" x14ac:dyDescent="0.4">
      <c r="F636" s="74"/>
      <c r="G636" s="74"/>
    </row>
    <row r="637" spans="6:7" s="55" customFormat="1" ht="14.15" x14ac:dyDescent="0.4">
      <c r="F637" s="74"/>
      <c r="G637" s="74"/>
    </row>
    <row r="638" spans="6:7" s="55" customFormat="1" ht="14.15" x14ac:dyDescent="0.4">
      <c r="F638" s="74"/>
      <c r="G638" s="74"/>
    </row>
    <row r="639" spans="6:7" s="55" customFormat="1" ht="14.15" x14ac:dyDescent="0.4">
      <c r="F639" s="74"/>
      <c r="G639" s="74"/>
    </row>
    <row r="640" spans="6:7" s="55" customFormat="1" ht="14.15" x14ac:dyDescent="0.4">
      <c r="F640" s="74"/>
      <c r="G640" s="74"/>
    </row>
    <row r="641" spans="6:7" s="55" customFormat="1" ht="14.15" x14ac:dyDescent="0.4">
      <c r="F641" s="74"/>
      <c r="G641" s="74"/>
    </row>
    <row r="642" spans="6:7" s="55" customFormat="1" ht="14.15" x14ac:dyDescent="0.4">
      <c r="F642" s="74"/>
      <c r="G642" s="74"/>
    </row>
    <row r="643" spans="6:7" s="55" customFormat="1" ht="14.15" x14ac:dyDescent="0.4">
      <c r="F643" s="74"/>
      <c r="G643" s="74"/>
    </row>
    <row r="644" spans="6:7" s="55" customFormat="1" ht="14.15" x14ac:dyDescent="0.4">
      <c r="F644" s="74"/>
      <c r="G644" s="74"/>
    </row>
    <row r="645" spans="6:7" s="55" customFormat="1" ht="14.15" x14ac:dyDescent="0.4">
      <c r="F645" s="74"/>
      <c r="G645" s="74"/>
    </row>
    <row r="646" spans="6:7" s="55" customFormat="1" ht="14.15" x14ac:dyDescent="0.4">
      <c r="F646" s="74"/>
      <c r="G646" s="74"/>
    </row>
    <row r="647" spans="6:7" s="55" customFormat="1" ht="14.15" x14ac:dyDescent="0.4">
      <c r="F647" s="74"/>
      <c r="G647" s="74"/>
    </row>
    <row r="648" spans="6:7" s="55" customFormat="1" ht="14.15" x14ac:dyDescent="0.4">
      <c r="F648" s="74"/>
      <c r="G648" s="74"/>
    </row>
    <row r="649" spans="6:7" s="55" customFormat="1" ht="14.15" x14ac:dyDescent="0.4">
      <c r="F649" s="74"/>
      <c r="G649" s="74"/>
    </row>
    <row r="650" spans="6:7" s="55" customFormat="1" ht="14.15" x14ac:dyDescent="0.4">
      <c r="F650" s="74"/>
      <c r="G650" s="74"/>
    </row>
    <row r="651" spans="6:7" s="55" customFormat="1" ht="14.15" x14ac:dyDescent="0.4">
      <c r="F651" s="74"/>
      <c r="G651" s="74"/>
    </row>
    <row r="652" spans="6:7" s="55" customFormat="1" ht="14.15" x14ac:dyDescent="0.4">
      <c r="F652" s="74"/>
      <c r="G652" s="74"/>
    </row>
    <row r="653" spans="6:7" s="55" customFormat="1" ht="14.15" x14ac:dyDescent="0.4">
      <c r="F653" s="74"/>
      <c r="G653" s="74"/>
    </row>
    <row r="654" spans="6:7" s="55" customFormat="1" ht="14.15" x14ac:dyDescent="0.4">
      <c r="F654" s="74"/>
      <c r="G654" s="74"/>
    </row>
    <row r="655" spans="6:7" s="55" customFormat="1" ht="14.15" x14ac:dyDescent="0.4">
      <c r="F655" s="74"/>
      <c r="G655" s="74"/>
    </row>
    <row r="656" spans="6:7" s="55" customFormat="1" ht="14.15" x14ac:dyDescent="0.4">
      <c r="F656" s="74"/>
      <c r="G656" s="74"/>
    </row>
    <row r="657" spans="6:7" s="55" customFormat="1" ht="14.15" x14ac:dyDescent="0.4">
      <c r="F657" s="74"/>
      <c r="G657" s="74"/>
    </row>
    <row r="658" spans="6:7" s="55" customFormat="1" ht="14.15" x14ac:dyDescent="0.4">
      <c r="F658" s="74"/>
      <c r="G658" s="74"/>
    </row>
    <row r="659" spans="6:7" s="55" customFormat="1" ht="14.15" x14ac:dyDescent="0.4">
      <c r="F659" s="74"/>
      <c r="G659" s="74"/>
    </row>
    <row r="660" spans="6:7" s="55" customFormat="1" ht="14.15" x14ac:dyDescent="0.4">
      <c r="F660" s="74"/>
      <c r="G660" s="74"/>
    </row>
    <row r="661" spans="6:7" s="55" customFormat="1" ht="14.15" x14ac:dyDescent="0.4">
      <c r="F661" s="74"/>
      <c r="G661" s="74"/>
    </row>
    <row r="662" spans="6:7" s="55" customFormat="1" ht="14.15" x14ac:dyDescent="0.4">
      <c r="F662" s="74"/>
      <c r="G662" s="74"/>
    </row>
    <row r="663" spans="6:7" s="55" customFormat="1" ht="14.15" x14ac:dyDescent="0.4">
      <c r="F663" s="74"/>
      <c r="G663" s="74"/>
    </row>
    <row r="664" spans="6:7" s="55" customFormat="1" ht="14.15" x14ac:dyDescent="0.4">
      <c r="F664" s="74"/>
      <c r="G664" s="74"/>
    </row>
    <row r="665" spans="6:7" s="55" customFormat="1" ht="14.15" x14ac:dyDescent="0.4">
      <c r="F665" s="74"/>
      <c r="G665" s="74"/>
    </row>
    <row r="666" spans="6:7" s="55" customFormat="1" ht="14.15" x14ac:dyDescent="0.4">
      <c r="F666" s="74"/>
      <c r="G666" s="74"/>
    </row>
    <row r="667" spans="6:7" s="55" customFormat="1" ht="14.15" x14ac:dyDescent="0.4">
      <c r="F667" s="74"/>
      <c r="G667" s="74"/>
    </row>
    <row r="668" spans="6:7" s="55" customFormat="1" ht="14.15" x14ac:dyDescent="0.4">
      <c r="F668" s="74"/>
      <c r="G668" s="74"/>
    </row>
    <row r="669" spans="6:7" s="55" customFormat="1" ht="14.15" x14ac:dyDescent="0.4">
      <c r="F669" s="74"/>
      <c r="G669" s="74"/>
    </row>
    <row r="670" spans="6:7" s="55" customFormat="1" ht="14.15" x14ac:dyDescent="0.4">
      <c r="F670" s="74"/>
      <c r="G670" s="74"/>
    </row>
    <row r="671" spans="6:7" s="55" customFormat="1" ht="14.15" x14ac:dyDescent="0.4">
      <c r="F671" s="74"/>
      <c r="G671" s="74"/>
    </row>
    <row r="672" spans="6:7" s="55" customFormat="1" ht="14.15" x14ac:dyDescent="0.4">
      <c r="F672" s="74"/>
      <c r="G672" s="74"/>
    </row>
    <row r="673" spans="6:7" s="55" customFormat="1" ht="14.15" x14ac:dyDescent="0.4">
      <c r="F673" s="74"/>
      <c r="G673" s="74"/>
    </row>
    <row r="674" spans="6:7" s="55" customFormat="1" ht="14.15" x14ac:dyDescent="0.4">
      <c r="F674" s="74"/>
      <c r="G674" s="74"/>
    </row>
    <row r="675" spans="6:7" s="55" customFormat="1" ht="14.15" x14ac:dyDescent="0.4">
      <c r="F675" s="74"/>
      <c r="G675" s="74"/>
    </row>
    <row r="676" spans="6:7" s="55" customFormat="1" ht="14.15" x14ac:dyDescent="0.4">
      <c r="F676" s="74"/>
      <c r="G676" s="74"/>
    </row>
    <row r="677" spans="6:7" s="55" customFormat="1" ht="14.15" x14ac:dyDescent="0.4">
      <c r="F677" s="74"/>
      <c r="G677" s="74"/>
    </row>
    <row r="678" spans="6:7" s="55" customFormat="1" ht="14.15" x14ac:dyDescent="0.4">
      <c r="F678" s="74"/>
      <c r="G678" s="74"/>
    </row>
    <row r="679" spans="6:7" s="55" customFormat="1" ht="14.15" x14ac:dyDescent="0.4">
      <c r="F679" s="74"/>
      <c r="G679" s="74"/>
    </row>
    <row r="680" spans="6:7" s="55" customFormat="1" ht="14.15" x14ac:dyDescent="0.4">
      <c r="F680" s="74"/>
      <c r="G680" s="74"/>
    </row>
    <row r="681" spans="6:7" s="55" customFormat="1" ht="14.15" x14ac:dyDescent="0.4">
      <c r="F681" s="74"/>
      <c r="G681" s="74"/>
    </row>
    <row r="682" spans="6:7" s="55" customFormat="1" ht="14.15" x14ac:dyDescent="0.4">
      <c r="F682" s="74"/>
      <c r="G682" s="74"/>
    </row>
    <row r="683" spans="6:7" s="55" customFormat="1" ht="14.15" x14ac:dyDescent="0.4">
      <c r="F683" s="74"/>
      <c r="G683" s="74"/>
    </row>
    <row r="684" spans="6:7" s="55" customFormat="1" ht="14.15" x14ac:dyDescent="0.4">
      <c r="F684" s="74"/>
      <c r="G684" s="74"/>
    </row>
    <row r="685" spans="6:7" s="55" customFormat="1" ht="14.15" x14ac:dyDescent="0.4">
      <c r="F685" s="74"/>
      <c r="G685" s="74"/>
    </row>
    <row r="686" spans="6:7" s="55" customFormat="1" ht="14.15" x14ac:dyDescent="0.4">
      <c r="F686" s="74"/>
      <c r="G686" s="74"/>
    </row>
    <row r="687" spans="6:7" s="55" customFormat="1" ht="14.15" x14ac:dyDescent="0.4">
      <c r="F687" s="74"/>
      <c r="G687" s="74"/>
    </row>
    <row r="688" spans="6:7" s="55" customFormat="1" ht="14.15" x14ac:dyDescent="0.4">
      <c r="F688" s="74"/>
      <c r="G688" s="74"/>
    </row>
    <row r="689" spans="6:7" s="55" customFormat="1" ht="14.15" x14ac:dyDescent="0.4">
      <c r="F689" s="74"/>
      <c r="G689" s="74"/>
    </row>
    <row r="690" spans="6:7" s="55" customFormat="1" ht="14.15" x14ac:dyDescent="0.4">
      <c r="F690" s="74"/>
      <c r="G690" s="74"/>
    </row>
    <row r="691" spans="6:7" s="55" customFormat="1" ht="14.15" x14ac:dyDescent="0.4">
      <c r="F691" s="74"/>
      <c r="G691" s="74"/>
    </row>
    <row r="692" spans="6:7" s="55" customFormat="1" ht="14.15" x14ac:dyDescent="0.4">
      <c r="F692" s="74"/>
      <c r="G692" s="74"/>
    </row>
    <row r="693" spans="6:7" s="55" customFormat="1" ht="14.15" x14ac:dyDescent="0.4">
      <c r="F693" s="74"/>
      <c r="G693" s="74"/>
    </row>
    <row r="694" spans="6:7" s="55" customFormat="1" ht="14.15" x14ac:dyDescent="0.4">
      <c r="F694" s="74"/>
      <c r="G694" s="74"/>
    </row>
    <row r="695" spans="6:7" s="55" customFormat="1" ht="14.15" x14ac:dyDescent="0.4">
      <c r="F695" s="74"/>
      <c r="G695" s="74"/>
    </row>
    <row r="696" spans="6:7" s="55" customFormat="1" ht="14.15" x14ac:dyDescent="0.4">
      <c r="F696" s="74"/>
      <c r="G696" s="74"/>
    </row>
    <row r="697" spans="6:7" s="55" customFormat="1" ht="14.15" x14ac:dyDescent="0.4">
      <c r="F697" s="74"/>
      <c r="G697" s="74"/>
    </row>
    <row r="698" spans="6:7" s="55" customFormat="1" ht="14.15" x14ac:dyDescent="0.4">
      <c r="F698" s="74"/>
      <c r="G698" s="74"/>
    </row>
    <row r="699" spans="6:7" s="55" customFormat="1" ht="14.15" x14ac:dyDescent="0.4">
      <c r="F699" s="74"/>
      <c r="G699" s="74"/>
    </row>
    <row r="700" spans="6:7" s="55" customFormat="1" ht="14.15" x14ac:dyDescent="0.4">
      <c r="F700" s="74"/>
      <c r="G700" s="74"/>
    </row>
    <row r="701" spans="6:7" s="55" customFormat="1" ht="14.15" x14ac:dyDescent="0.4">
      <c r="F701" s="74"/>
      <c r="G701" s="74"/>
    </row>
    <row r="702" spans="6:7" s="55" customFormat="1" ht="14.15" x14ac:dyDescent="0.4">
      <c r="F702" s="74"/>
      <c r="G702" s="74"/>
    </row>
    <row r="703" spans="6:7" s="55" customFormat="1" ht="14.15" x14ac:dyDescent="0.4">
      <c r="F703" s="74"/>
      <c r="G703" s="74"/>
    </row>
    <row r="704" spans="6:7" s="55" customFormat="1" ht="14.15" x14ac:dyDescent="0.4">
      <c r="F704" s="74"/>
      <c r="G704" s="74"/>
    </row>
    <row r="705" spans="6:7" s="55" customFormat="1" ht="14.15" x14ac:dyDescent="0.4">
      <c r="F705" s="74"/>
      <c r="G705" s="74"/>
    </row>
    <row r="706" spans="6:7" s="55" customFormat="1" ht="14.15" x14ac:dyDescent="0.4">
      <c r="F706" s="74"/>
      <c r="G706" s="74"/>
    </row>
    <row r="707" spans="6:7" s="55" customFormat="1" ht="14.15" x14ac:dyDescent="0.4">
      <c r="F707" s="74"/>
      <c r="G707" s="74"/>
    </row>
    <row r="708" spans="6:7" s="55" customFormat="1" ht="14.15" x14ac:dyDescent="0.4">
      <c r="F708" s="74"/>
      <c r="G708" s="74"/>
    </row>
    <row r="709" spans="6:7" s="55" customFormat="1" ht="14.15" x14ac:dyDescent="0.4">
      <c r="F709" s="74"/>
      <c r="G709" s="74"/>
    </row>
    <row r="710" spans="6:7" s="55" customFormat="1" ht="14.15" x14ac:dyDescent="0.4">
      <c r="F710" s="74"/>
      <c r="G710" s="74"/>
    </row>
    <row r="711" spans="6:7" s="55" customFormat="1" ht="14.15" x14ac:dyDescent="0.4">
      <c r="F711" s="74"/>
      <c r="G711" s="74"/>
    </row>
    <row r="712" spans="6:7" s="55" customFormat="1" ht="14.15" x14ac:dyDescent="0.4">
      <c r="F712" s="74"/>
      <c r="G712" s="74"/>
    </row>
    <row r="713" spans="6:7" s="55" customFormat="1" ht="14.15" x14ac:dyDescent="0.4">
      <c r="F713" s="74"/>
      <c r="G713" s="74"/>
    </row>
    <row r="714" spans="6:7" s="55" customFormat="1" ht="14.15" x14ac:dyDescent="0.4">
      <c r="F714" s="74"/>
      <c r="G714" s="74"/>
    </row>
    <row r="715" spans="6:7" s="55" customFormat="1" ht="14.15" x14ac:dyDescent="0.4">
      <c r="F715" s="74"/>
      <c r="G715" s="74"/>
    </row>
    <row r="716" spans="6:7" s="55" customFormat="1" ht="14.15" x14ac:dyDescent="0.4">
      <c r="F716" s="74"/>
      <c r="G716" s="74"/>
    </row>
    <row r="717" spans="6:7" s="55" customFormat="1" ht="14.15" x14ac:dyDescent="0.4">
      <c r="F717" s="74"/>
      <c r="G717" s="74"/>
    </row>
    <row r="718" spans="6:7" s="55" customFormat="1" ht="14.15" x14ac:dyDescent="0.4">
      <c r="F718" s="74"/>
      <c r="G718" s="74"/>
    </row>
    <row r="719" spans="6:7" s="55" customFormat="1" ht="14.15" x14ac:dyDescent="0.4">
      <c r="F719" s="74"/>
      <c r="G719" s="74"/>
    </row>
    <row r="720" spans="6:7" s="55" customFormat="1" ht="14.15" x14ac:dyDescent="0.4">
      <c r="F720" s="74"/>
      <c r="G720" s="74"/>
    </row>
    <row r="721" spans="6:7" s="55" customFormat="1" ht="14.15" x14ac:dyDescent="0.4">
      <c r="F721" s="74"/>
      <c r="G721" s="74"/>
    </row>
    <row r="722" spans="6:7" s="55" customFormat="1" ht="14.15" x14ac:dyDescent="0.4">
      <c r="F722" s="74"/>
      <c r="G722" s="74"/>
    </row>
    <row r="723" spans="6:7" s="55" customFormat="1" ht="14.15" x14ac:dyDescent="0.4">
      <c r="F723" s="74"/>
      <c r="G723" s="74"/>
    </row>
    <row r="724" spans="6:7" s="55" customFormat="1" ht="14.15" x14ac:dyDescent="0.4">
      <c r="F724" s="74"/>
      <c r="G724" s="74"/>
    </row>
    <row r="725" spans="6:7" s="55" customFormat="1" ht="14.15" x14ac:dyDescent="0.4">
      <c r="F725" s="74"/>
      <c r="G725" s="74"/>
    </row>
    <row r="726" spans="6:7" s="55" customFormat="1" ht="14.15" x14ac:dyDescent="0.4">
      <c r="F726" s="74"/>
      <c r="G726" s="74"/>
    </row>
    <row r="727" spans="6:7" s="55" customFormat="1" ht="14.15" x14ac:dyDescent="0.4">
      <c r="F727" s="74"/>
      <c r="G727" s="74"/>
    </row>
    <row r="728" spans="6:7" s="55" customFormat="1" ht="14.15" x14ac:dyDescent="0.4">
      <c r="F728" s="74"/>
      <c r="G728" s="74"/>
    </row>
    <row r="729" spans="6:7" s="55" customFormat="1" ht="14.15" x14ac:dyDescent="0.4">
      <c r="F729" s="74"/>
      <c r="G729" s="74"/>
    </row>
    <row r="730" spans="6:7" s="55" customFormat="1" ht="14.15" x14ac:dyDescent="0.4">
      <c r="F730" s="74"/>
      <c r="G730" s="74"/>
    </row>
    <row r="731" spans="6:7" s="55" customFormat="1" ht="14.15" x14ac:dyDescent="0.4">
      <c r="F731" s="74"/>
      <c r="G731" s="74"/>
    </row>
    <row r="732" spans="6:7" s="55" customFormat="1" ht="14.15" x14ac:dyDescent="0.4">
      <c r="F732" s="74"/>
      <c r="G732" s="74"/>
    </row>
    <row r="733" spans="6:7" s="55" customFormat="1" ht="14.15" x14ac:dyDescent="0.4">
      <c r="F733" s="74"/>
      <c r="G733" s="74"/>
    </row>
    <row r="734" spans="6:7" s="55" customFormat="1" ht="14.15" x14ac:dyDescent="0.4">
      <c r="F734" s="74"/>
      <c r="G734" s="74"/>
    </row>
    <row r="735" spans="6:7" s="55" customFormat="1" ht="14.15" x14ac:dyDescent="0.4">
      <c r="F735" s="74"/>
      <c r="G735" s="74"/>
    </row>
    <row r="736" spans="6:7" s="55" customFormat="1" ht="14.15" x14ac:dyDescent="0.4">
      <c r="F736" s="74"/>
      <c r="G736" s="74"/>
    </row>
    <row r="737" spans="6:7" s="55" customFormat="1" ht="14.15" x14ac:dyDescent="0.4">
      <c r="F737" s="74"/>
      <c r="G737" s="74"/>
    </row>
    <row r="738" spans="6:7" s="55" customFormat="1" ht="14.15" x14ac:dyDescent="0.4">
      <c r="F738" s="74"/>
      <c r="G738" s="74"/>
    </row>
    <row r="739" spans="6:7" s="55" customFormat="1" ht="14.15" x14ac:dyDescent="0.4">
      <c r="F739" s="74"/>
      <c r="G739" s="74"/>
    </row>
    <row r="740" spans="6:7" s="55" customFormat="1" ht="14.15" x14ac:dyDescent="0.4">
      <c r="F740" s="74"/>
      <c r="G740" s="74"/>
    </row>
    <row r="741" spans="6:7" s="55" customFormat="1" ht="14.15" x14ac:dyDescent="0.4">
      <c r="F741" s="74"/>
      <c r="G741" s="74"/>
    </row>
    <row r="742" spans="6:7" s="55" customFormat="1" ht="14.15" x14ac:dyDescent="0.4">
      <c r="F742" s="74"/>
      <c r="G742" s="74"/>
    </row>
    <row r="743" spans="6:7" s="55" customFormat="1" ht="14.15" x14ac:dyDescent="0.4">
      <c r="F743" s="74"/>
      <c r="G743" s="74"/>
    </row>
    <row r="744" spans="6:7" s="55" customFormat="1" ht="14.15" x14ac:dyDescent="0.4">
      <c r="F744" s="74"/>
      <c r="G744" s="74"/>
    </row>
    <row r="745" spans="6:7" s="55" customFormat="1" ht="14.15" x14ac:dyDescent="0.4">
      <c r="F745" s="74"/>
      <c r="G745" s="74"/>
    </row>
    <row r="746" spans="6:7" s="55" customFormat="1" ht="14.15" x14ac:dyDescent="0.4">
      <c r="F746" s="74"/>
      <c r="G746" s="74"/>
    </row>
    <row r="747" spans="6:7" s="55" customFormat="1" ht="14.15" x14ac:dyDescent="0.4">
      <c r="F747" s="74"/>
      <c r="G747" s="74"/>
    </row>
    <row r="748" spans="6:7" s="55" customFormat="1" ht="14.15" x14ac:dyDescent="0.4">
      <c r="F748" s="74"/>
      <c r="G748" s="74"/>
    </row>
    <row r="749" spans="6:7" s="55" customFormat="1" ht="14.15" x14ac:dyDescent="0.4">
      <c r="F749" s="74"/>
      <c r="G749" s="74"/>
    </row>
    <row r="750" spans="6:7" s="55" customFormat="1" ht="14.15" x14ac:dyDescent="0.4">
      <c r="F750" s="74"/>
      <c r="G750" s="74"/>
    </row>
    <row r="751" spans="6:7" s="55" customFormat="1" ht="14.15" x14ac:dyDescent="0.4">
      <c r="F751" s="74"/>
      <c r="G751" s="74"/>
    </row>
    <row r="752" spans="6:7" s="55" customFormat="1" ht="14.15" x14ac:dyDescent="0.4">
      <c r="F752" s="74"/>
      <c r="G752" s="74"/>
    </row>
    <row r="753" spans="6:7" s="55" customFormat="1" ht="14.15" x14ac:dyDescent="0.4">
      <c r="F753" s="74"/>
      <c r="G753" s="74"/>
    </row>
    <row r="754" spans="6:7" s="55" customFormat="1" ht="14.15" x14ac:dyDescent="0.4">
      <c r="F754" s="74"/>
      <c r="G754" s="74"/>
    </row>
    <row r="755" spans="6:7" s="55" customFormat="1" ht="14.15" x14ac:dyDescent="0.4">
      <c r="F755" s="74"/>
      <c r="G755" s="74"/>
    </row>
    <row r="756" spans="6:7" s="55" customFormat="1" ht="14.15" x14ac:dyDescent="0.4">
      <c r="F756" s="74"/>
      <c r="G756" s="74"/>
    </row>
    <row r="757" spans="6:7" s="55" customFormat="1" ht="14.15" x14ac:dyDescent="0.4">
      <c r="F757" s="74"/>
      <c r="G757" s="74"/>
    </row>
    <row r="758" spans="6:7" s="55" customFormat="1" ht="14.15" x14ac:dyDescent="0.4">
      <c r="F758" s="74"/>
      <c r="G758" s="74"/>
    </row>
    <row r="759" spans="6:7" s="55" customFormat="1" ht="14.15" x14ac:dyDescent="0.4">
      <c r="F759" s="74"/>
      <c r="G759" s="74"/>
    </row>
    <row r="760" spans="6:7" s="55" customFormat="1" ht="14.15" x14ac:dyDescent="0.4">
      <c r="F760" s="74"/>
      <c r="G760" s="74"/>
    </row>
    <row r="761" spans="6:7" s="55" customFormat="1" ht="14.15" x14ac:dyDescent="0.4">
      <c r="F761" s="74"/>
      <c r="G761" s="74"/>
    </row>
    <row r="762" spans="6:7" s="55" customFormat="1" ht="14.15" x14ac:dyDescent="0.4">
      <c r="F762" s="74"/>
      <c r="G762" s="74"/>
    </row>
    <row r="763" spans="6:7" s="55" customFormat="1" ht="14.15" x14ac:dyDescent="0.4">
      <c r="F763" s="74"/>
      <c r="G763" s="74"/>
    </row>
    <row r="764" spans="6:7" s="55" customFormat="1" ht="14.15" x14ac:dyDescent="0.4">
      <c r="F764" s="74"/>
      <c r="G764" s="74"/>
    </row>
    <row r="765" spans="6:7" s="55" customFormat="1" ht="14.15" x14ac:dyDescent="0.4">
      <c r="F765" s="74"/>
      <c r="G765" s="74"/>
    </row>
    <row r="766" spans="6:7" s="55" customFormat="1" ht="14.15" x14ac:dyDescent="0.4">
      <c r="F766" s="74"/>
      <c r="G766" s="74"/>
    </row>
    <row r="767" spans="6:7" s="55" customFormat="1" ht="14.15" x14ac:dyDescent="0.4">
      <c r="F767" s="74"/>
      <c r="G767" s="74"/>
    </row>
    <row r="768" spans="6:7" s="55" customFormat="1" ht="14.15" x14ac:dyDescent="0.4">
      <c r="F768" s="74"/>
      <c r="G768" s="74"/>
    </row>
    <row r="769" spans="6:7" s="55" customFormat="1" ht="14.15" x14ac:dyDescent="0.4">
      <c r="F769" s="74"/>
      <c r="G769" s="74"/>
    </row>
    <row r="770" spans="6:7" s="55" customFormat="1" ht="14.15" x14ac:dyDescent="0.4">
      <c r="F770" s="74"/>
      <c r="G770" s="74"/>
    </row>
    <row r="771" spans="6:7" s="55" customFormat="1" ht="14.15" x14ac:dyDescent="0.4">
      <c r="F771" s="74"/>
      <c r="G771" s="74"/>
    </row>
    <row r="772" spans="6:7" s="55" customFormat="1" ht="14.15" x14ac:dyDescent="0.4">
      <c r="F772" s="74"/>
      <c r="G772" s="74"/>
    </row>
    <row r="773" spans="6:7" s="55" customFormat="1" ht="14.15" x14ac:dyDescent="0.4">
      <c r="F773" s="74"/>
      <c r="G773" s="74"/>
    </row>
    <row r="774" spans="6:7" s="55" customFormat="1" ht="14.15" x14ac:dyDescent="0.4">
      <c r="F774" s="74"/>
      <c r="G774" s="74"/>
    </row>
    <row r="775" spans="6:7" s="55" customFormat="1" ht="14.15" x14ac:dyDescent="0.4">
      <c r="F775" s="74"/>
      <c r="G775" s="74"/>
    </row>
    <row r="776" spans="6:7" s="55" customFormat="1" ht="14.15" x14ac:dyDescent="0.4">
      <c r="F776" s="74"/>
      <c r="G776" s="74"/>
    </row>
    <row r="777" spans="6:7" s="55" customFormat="1" ht="14.15" x14ac:dyDescent="0.4">
      <c r="F777" s="74"/>
      <c r="G777" s="74"/>
    </row>
    <row r="778" spans="6:7" s="55" customFormat="1" ht="14.15" x14ac:dyDescent="0.4">
      <c r="F778" s="74"/>
      <c r="G778" s="74"/>
    </row>
    <row r="779" spans="6:7" s="55" customFormat="1" ht="14.15" x14ac:dyDescent="0.4">
      <c r="F779" s="74"/>
      <c r="G779" s="74"/>
    </row>
    <row r="780" spans="6:7" s="55" customFormat="1" ht="14.15" x14ac:dyDescent="0.4">
      <c r="F780" s="74"/>
      <c r="G780" s="74"/>
    </row>
    <row r="781" spans="6:7" s="55" customFormat="1" ht="14.15" x14ac:dyDescent="0.4">
      <c r="F781" s="74"/>
      <c r="G781" s="74"/>
    </row>
    <row r="782" spans="6:7" s="55" customFormat="1" ht="14.15" x14ac:dyDescent="0.4">
      <c r="F782" s="74"/>
      <c r="G782" s="74"/>
    </row>
    <row r="783" spans="6:7" s="55" customFormat="1" ht="14.15" x14ac:dyDescent="0.4">
      <c r="F783" s="74"/>
      <c r="G783" s="74"/>
    </row>
    <row r="784" spans="6:7" s="55" customFormat="1" ht="14.15" x14ac:dyDescent="0.4">
      <c r="F784" s="74"/>
      <c r="G784" s="74"/>
    </row>
    <row r="785" spans="6:7" s="55" customFormat="1" ht="14.15" x14ac:dyDescent="0.4">
      <c r="F785" s="74"/>
      <c r="G785" s="74"/>
    </row>
    <row r="786" spans="6:7" s="55" customFormat="1" ht="14.15" x14ac:dyDescent="0.4">
      <c r="F786" s="74"/>
      <c r="G786" s="74"/>
    </row>
    <row r="787" spans="6:7" s="55" customFormat="1" ht="14.15" x14ac:dyDescent="0.4">
      <c r="F787" s="74"/>
      <c r="G787" s="74"/>
    </row>
    <row r="788" spans="6:7" s="55" customFormat="1" ht="14.15" x14ac:dyDescent="0.4">
      <c r="F788" s="74"/>
      <c r="G788" s="74"/>
    </row>
    <row r="789" spans="6:7" s="55" customFormat="1" ht="14.15" x14ac:dyDescent="0.4">
      <c r="F789" s="74"/>
      <c r="G789" s="74"/>
    </row>
    <row r="790" spans="6:7" s="55" customFormat="1" ht="14.15" x14ac:dyDescent="0.4">
      <c r="F790" s="74"/>
      <c r="G790" s="74"/>
    </row>
    <row r="791" spans="6:7" s="55" customFormat="1" ht="14.15" x14ac:dyDescent="0.4">
      <c r="F791" s="74"/>
      <c r="G791" s="74"/>
    </row>
    <row r="792" spans="6:7" s="55" customFormat="1" ht="14.15" x14ac:dyDescent="0.4">
      <c r="F792" s="74"/>
      <c r="G792" s="74"/>
    </row>
    <row r="793" spans="6:7" s="55" customFormat="1" ht="14.15" x14ac:dyDescent="0.4">
      <c r="F793" s="74"/>
      <c r="G793" s="74"/>
    </row>
    <row r="794" spans="6:7" s="55" customFormat="1" ht="14.15" x14ac:dyDescent="0.4">
      <c r="F794" s="74"/>
      <c r="G794" s="74"/>
    </row>
    <row r="795" spans="6:7" s="55" customFormat="1" ht="14.15" x14ac:dyDescent="0.4">
      <c r="F795" s="74"/>
      <c r="G795" s="74"/>
    </row>
    <row r="796" spans="6:7" s="55" customFormat="1" ht="14.15" x14ac:dyDescent="0.4">
      <c r="F796" s="74"/>
      <c r="G796" s="74"/>
    </row>
    <row r="797" spans="6:7" s="55" customFormat="1" ht="14.15" x14ac:dyDescent="0.4">
      <c r="F797" s="74"/>
      <c r="G797" s="74"/>
    </row>
    <row r="798" spans="6:7" s="55" customFormat="1" ht="14.15" x14ac:dyDescent="0.4">
      <c r="F798" s="74"/>
      <c r="G798" s="74"/>
    </row>
    <row r="799" spans="6:7" s="55" customFormat="1" ht="14.15" x14ac:dyDescent="0.4">
      <c r="F799" s="74"/>
      <c r="G799" s="74"/>
    </row>
    <row r="800" spans="6:7" s="55" customFormat="1" ht="14.15" x14ac:dyDescent="0.4">
      <c r="F800" s="74"/>
      <c r="G800" s="74"/>
    </row>
    <row r="801" spans="6:7" s="55" customFormat="1" ht="14.15" x14ac:dyDescent="0.4">
      <c r="F801" s="74"/>
      <c r="G801" s="74"/>
    </row>
    <row r="802" spans="6:7" s="55" customFormat="1" ht="14.15" x14ac:dyDescent="0.4">
      <c r="F802" s="74"/>
      <c r="G802" s="74"/>
    </row>
    <row r="803" spans="6:7" s="55" customFormat="1" ht="14.15" x14ac:dyDescent="0.4">
      <c r="F803" s="74"/>
      <c r="G803" s="74"/>
    </row>
    <row r="804" spans="6:7" s="55" customFormat="1" ht="14.15" x14ac:dyDescent="0.4">
      <c r="F804" s="74"/>
      <c r="G804" s="74"/>
    </row>
    <row r="805" spans="6:7" s="55" customFormat="1" ht="14.15" x14ac:dyDescent="0.4">
      <c r="F805" s="74"/>
      <c r="G805" s="74"/>
    </row>
    <row r="806" spans="6:7" s="55" customFormat="1" ht="14.15" x14ac:dyDescent="0.4">
      <c r="F806" s="74"/>
      <c r="G806" s="74"/>
    </row>
    <row r="807" spans="6:7" s="55" customFormat="1" ht="14.15" x14ac:dyDescent="0.4">
      <c r="F807" s="74"/>
      <c r="G807" s="74"/>
    </row>
    <row r="808" spans="6:7" s="55" customFormat="1" ht="14.15" x14ac:dyDescent="0.4">
      <c r="F808" s="74"/>
      <c r="G808" s="74"/>
    </row>
    <row r="809" spans="6:7" s="55" customFormat="1" ht="14.15" x14ac:dyDescent="0.4">
      <c r="F809" s="74"/>
      <c r="G809" s="74"/>
    </row>
    <row r="810" spans="6:7" s="55" customFormat="1" ht="14.15" x14ac:dyDescent="0.4">
      <c r="F810" s="74"/>
      <c r="G810" s="74"/>
    </row>
    <row r="811" spans="6:7" s="55" customFormat="1" ht="14.15" x14ac:dyDescent="0.4">
      <c r="F811" s="74"/>
      <c r="G811" s="74"/>
    </row>
    <row r="812" spans="6:7" s="55" customFormat="1" ht="14.15" x14ac:dyDescent="0.4">
      <c r="F812" s="74"/>
      <c r="G812" s="74"/>
    </row>
    <row r="813" spans="6:7" s="55" customFormat="1" ht="14.15" x14ac:dyDescent="0.4">
      <c r="F813" s="74"/>
      <c r="G813" s="74"/>
    </row>
    <row r="814" spans="6:7" s="55" customFormat="1" ht="14.15" x14ac:dyDescent="0.4">
      <c r="F814" s="74"/>
      <c r="G814" s="74"/>
    </row>
    <row r="815" spans="6:7" s="55" customFormat="1" ht="14.15" x14ac:dyDescent="0.4">
      <c r="F815" s="74"/>
      <c r="G815" s="74"/>
    </row>
    <row r="816" spans="6:7" s="55" customFormat="1" ht="14.15" x14ac:dyDescent="0.4">
      <c r="F816" s="74"/>
      <c r="G816" s="74"/>
    </row>
    <row r="817" spans="6:7" s="55" customFormat="1" ht="14.15" x14ac:dyDescent="0.4">
      <c r="F817" s="74"/>
      <c r="G817" s="74"/>
    </row>
    <row r="818" spans="6:7" s="55" customFormat="1" ht="14.15" x14ac:dyDescent="0.4">
      <c r="F818" s="74"/>
      <c r="G818" s="74"/>
    </row>
    <row r="819" spans="6:7" s="55" customFormat="1" ht="14.15" x14ac:dyDescent="0.4">
      <c r="F819" s="74"/>
      <c r="G819" s="74"/>
    </row>
    <row r="820" spans="6:7" s="55" customFormat="1" ht="14.15" x14ac:dyDescent="0.4">
      <c r="F820" s="74"/>
      <c r="G820" s="74"/>
    </row>
    <row r="821" spans="6:7" s="55" customFormat="1" ht="14.15" x14ac:dyDescent="0.4">
      <c r="F821" s="74"/>
      <c r="G821" s="74"/>
    </row>
    <row r="822" spans="6:7" s="55" customFormat="1" ht="14.15" x14ac:dyDescent="0.4">
      <c r="F822" s="74"/>
      <c r="G822" s="74"/>
    </row>
    <row r="823" spans="6:7" s="55" customFormat="1" ht="14.15" x14ac:dyDescent="0.4">
      <c r="F823" s="74"/>
      <c r="G823" s="74"/>
    </row>
    <row r="824" spans="6:7" s="55" customFormat="1" ht="14.15" x14ac:dyDescent="0.4">
      <c r="F824" s="74"/>
      <c r="G824" s="74"/>
    </row>
    <row r="825" spans="6:7" s="55" customFormat="1" ht="14.15" x14ac:dyDescent="0.4">
      <c r="F825" s="74"/>
      <c r="G825" s="74"/>
    </row>
    <row r="826" spans="6:7" s="55" customFormat="1" ht="14.15" x14ac:dyDescent="0.4">
      <c r="F826" s="74"/>
      <c r="G826" s="74"/>
    </row>
    <row r="827" spans="6:7" s="55" customFormat="1" ht="14.15" x14ac:dyDescent="0.4">
      <c r="F827" s="74"/>
      <c r="G827" s="74"/>
    </row>
    <row r="828" spans="6:7" s="55" customFormat="1" ht="14.15" x14ac:dyDescent="0.4">
      <c r="F828" s="74"/>
      <c r="G828" s="74"/>
    </row>
    <row r="829" spans="6:7" s="55" customFormat="1" ht="14.15" x14ac:dyDescent="0.4">
      <c r="F829" s="74"/>
      <c r="G829" s="74"/>
    </row>
    <row r="830" spans="6:7" s="55" customFormat="1" ht="14.15" x14ac:dyDescent="0.4">
      <c r="F830" s="74"/>
      <c r="G830" s="74"/>
    </row>
    <row r="831" spans="6:7" s="55" customFormat="1" ht="14.15" x14ac:dyDescent="0.4">
      <c r="F831" s="74"/>
      <c r="G831" s="74"/>
    </row>
    <row r="832" spans="6:7" s="55" customFormat="1" ht="14.15" x14ac:dyDescent="0.4">
      <c r="F832" s="74"/>
      <c r="G832" s="74"/>
    </row>
    <row r="833" spans="6:7" s="55" customFormat="1" ht="14.15" x14ac:dyDescent="0.4">
      <c r="F833" s="74"/>
      <c r="G833" s="74"/>
    </row>
    <row r="834" spans="6:7" s="55" customFormat="1" ht="14.15" x14ac:dyDescent="0.4">
      <c r="F834" s="74"/>
      <c r="G834" s="74"/>
    </row>
    <row r="835" spans="6:7" s="55" customFormat="1" ht="14.15" x14ac:dyDescent="0.4">
      <c r="F835" s="74"/>
      <c r="G835" s="74"/>
    </row>
    <row r="836" spans="6:7" s="55" customFormat="1" ht="14.15" x14ac:dyDescent="0.4">
      <c r="F836" s="74"/>
      <c r="G836" s="74"/>
    </row>
    <row r="837" spans="6:7" s="55" customFormat="1" ht="14.15" x14ac:dyDescent="0.4">
      <c r="F837" s="74"/>
      <c r="G837" s="74"/>
    </row>
    <row r="838" spans="6:7" s="55" customFormat="1" ht="14.15" x14ac:dyDescent="0.4">
      <c r="F838" s="74"/>
      <c r="G838" s="74"/>
    </row>
    <row r="839" spans="6:7" s="55" customFormat="1" ht="14.15" x14ac:dyDescent="0.4">
      <c r="F839" s="74"/>
      <c r="G839" s="74"/>
    </row>
    <row r="840" spans="6:7" s="55" customFormat="1" ht="14.15" x14ac:dyDescent="0.4">
      <c r="F840" s="74"/>
      <c r="G840" s="74"/>
    </row>
    <row r="841" spans="6:7" s="55" customFormat="1" ht="14.15" x14ac:dyDescent="0.4">
      <c r="F841" s="74"/>
      <c r="G841" s="74"/>
    </row>
    <row r="842" spans="6:7" s="55" customFormat="1" ht="14.15" x14ac:dyDescent="0.4">
      <c r="F842" s="74"/>
      <c r="G842" s="74"/>
    </row>
    <row r="843" spans="6:7" s="55" customFormat="1" ht="14.15" x14ac:dyDescent="0.4">
      <c r="F843" s="74"/>
      <c r="G843" s="74"/>
    </row>
    <row r="844" spans="6:7" s="55" customFormat="1" ht="14.15" x14ac:dyDescent="0.4">
      <c r="F844" s="74"/>
      <c r="G844" s="74"/>
    </row>
    <row r="845" spans="6:7" s="55" customFormat="1" ht="14.15" x14ac:dyDescent="0.4">
      <c r="F845" s="74"/>
      <c r="G845" s="74"/>
    </row>
    <row r="846" spans="6:7" s="55" customFormat="1" ht="14.15" x14ac:dyDescent="0.4">
      <c r="F846" s="74"/>
      <c r="G846" s="74"/>
    </row>
    <row r="847" spans="6:7" s="55" customFormat="1" ht="14.15" x14ac:dyDescent="0.4">
      <c r="F847" s="74"/>
      <c r="G847" s="74"/>
    </row>
    <row r="848" spans="6:7" s="55" customFormat="1" ht="14.15" x14ac:dyDescent="0.4">
      <c r="F848" s="74"/>
      <c r="G848" s="74"/>
    </row>
    <row r="849" spans="6:7" s="55" customFormat="1" ht="14.15" x14ac:dyDescent="0.4">
      <c r="F849" s="74"/>
      <c r="G849" s="74"/>
    </row>
    <row r="850" spans="6:7" s="55" customFormat="1" ht="14.15" x14ac:dyDescent="0.4">
      <c r="F850" s="74"/>
      <c r="G850" s="74"/>
    </row>
    <row r="851" spans="6:7" s="55" customFormat="1" ht="14.15" x14ac:dyDescent="0.4">
      <c r="F851" s="74"/>
      <c r="G851" s="74"/>
    </row>
    <row r="852" spans="6:7" s="55" customFormat="1" ht="14.15" x14ac:dyDescent="0.4">
      <c r="F852" s="74"/>
      <c r="G852" s="74"/>
    </row>
    <row r="853" spans="6:7" s="55" customFormat="1" ht="14.15" x14ac:dyDescent="0.4">
      <c r="F853" s="74"/>
      <c r="G853" s="74"/>
    </row>
    <row r="854" spans="6:7" s="55" customFormat="1" ht="14.15" x14ac:dyDescent="0.4">
      <c r="F854" s="74"/>
      <c r="G854" s="74"/>
    </row>
    <row r="855" spans="6:7" s="55" customFormat="1" ht="14.15" x14ac:dyDescent="0.4">
      <c r="F855" s="74"/>
      <c r="G855" s="74"/>
    </row>
    <row r="856" spans="6:7" s="55" customFormat="1" ht="14.15" x14ac:dyDescent="0.4">
      <c r="F856" s="74"/>
      <c r="G856" s="74"/>
    </row>
    <row r="857" spans="6:7" s="55" customFormat="1" ht="14.15" x14ac:dyDescent="0.4">
      <c r="F857" s="74"/>
      <c r="G857" s="74"/>
    </row>
    <row r="858" spans="6:7" s="55" customFormat="1" ht="14.15" x14ac:dyDescent="0.4">
      <c r="F858" s="74"/>
      <c r="G858" s="74"/>
    </row>
    <row r="859" spans="6:7" s="55" customFormat="1" ht="14.15" x14ac:dyDescent="0.4">
      <c r="F859" s="74"/>
      <c r="G859" s="74"/>
    </row>
    <row r="860" spans="6:7" s="55" customFormat="1" ht="14.15" x14ac:dyDescent="0.4">
      <c r="F860" s="74"/>
      <c r="G860" s="74"/>
    </row>
    <row r="861" spans="6:7" s="55" customFormat="1" ht="14.15" x14ac:dyDescent="0.4">
      <c r="F861" s="74"/>
      <c r="G861" s="74"/>
    </row>
    <row r="862" spans="6:7" s="55" customFormat="1" ht="14.15" x14ac:dyDescent="0.4">
      <c r="F862" s="74"/>
      <c r="G862" s="74"/>
    </row>
    <row r="863" spans="6:7" s="55" customFormat="1" ht="14.15" x14ac:dyDescent="0.4">
      <c r="F863" s="74"/>
      <c r="G863" s="74"/>
    </row>
    <row r="864" spans="6:7" s="55" customFormat="1" ht="14.15" x14ac:dyDescent="0.4">
      <c r="F864" s="74"/>
      <c r="G864" s="74"/>
    </row>
    <row r="865" spans="6:7" s="55" customFormat="1" ht="14.15" x14ac:dyDescent="0.4">
      <c r="F865" s="74"/>
      <c r="G865" s="74"/>
    </row>
    <row r="866" spans="6:7" s="55" customFormat="1" ht="14.15" x14ac:dyDescent="0.4">
      <c r="F866" s="74"/>
      <c r="G866" s="74"/>
    </row>
    <row r="867" spans="6:7" s="55" customFormat="1" ht="14.15" x14ac:dyDescent="0.4">
      <c r="F867" s="74"/>
      <c r="G867" s="74"/>
    </row>
    <row r="868" spans="6:7" s="55" customFormat="1" ht="14.15" x14ac:dyDescent="0.4">
      <c r="F868" s="74"/>
      <c r="G868" s="74"/>
    </row>
    <row r="869" spans="6:7" s="55" customFormat="1" ht="14.15" x14ac:dyDescent="0.4">
      <c r="F869" s="74"/>
      <c r="G869" s="74"/>
    </row>
    <row r="870" spans="6:7" s="55" customFormat="1" ht="14.15" x14ac:dyDescent="0.4">
      <c r="F870" s="74"/>
      <c r="G870" s="74"/>
    </row>
    <row r="871" spans="6:7" s="55" customFormat="1" ht="14.15" x14ac:dyDescent="0.4">
      <c r="F871" s="74"/>
      <c r="G871" s="74"/>
    </row>
    <row r="872" spans="6:7" s="55" customFormat="1" ht="14.15" x14ac:dyDescent="0.4">
      <c r="F872" s="74"/>
      <c r="G872" s="74"/>
    </row>
    <row r="873" spans="6:7" s="55" customFormat="1" ht="14.15" x14ac:dyDescent="0.4">
      <c r="F873" s="74"/>
      <c r="G873" s="74"/>
    </row>
    <row r="874" spans="6:7" s="55" customFormat="1" ht="14.15" x14ac:dyDescent="0.4">
      <c r="F874" s="74"/>
      <c r="G874" s="74"/>
    </row>
    <row r="875" spans="6:7" s="55" customFormat="1" ht="14.15" x14ac:dyDescent="0.4">
      <c r="F875" s="74"/>
      <c r="G875" s="74"/>
    </row>
    <row r="876" spans="6:7" s="55" customFormat="1" ht="14.15" x14ac:dyDescent="0.4">
      <c r="F876" s="74"/>
      <c r="G876" s="74"/>
    </row>
    <row r="877" spans="6:7" s="55" customFormat="1" ht="14.15" x14ac:dyDescent="0.4">
      <c r="F877" s="74"/>
      <c r="G877" s="74"/>
    </row>
    <row r="878" spans="6:7" s="55" customFormat="1" ht="14.15" x14ac:dyDescent="0.4">
      <c r="F878" s="74"/>
      <c r="G878" s="74"/>
    </row>
    <row r="879" spans="6:7" s="55" customFormat="1" ht="14.15" x14ac:dyDescent="0.4">
      <c r="F879" s="74"/>
      <c r="G879" s="74"/>
    </row>
    <row r="880" spans="6:7" s="55" customFormat="1" ht="14.15" x14ac:dyDescent="0.4">
      <c r="F880" s="74"/>
      <c r="G880" s="74"/>
    </row>
    <row r="881" spans="6:7" s="55" customFormat="1" ht="14.15" x14ac:dyDescent="0.4">
      <c r="F881" s="74"/>
      <c r="G881" s="74"/>
    </row>
    <row r="882" spans="6:7" s="55" customFormat="1" ht="14.15" x14ac:dyDescent="0.4">
      <c r="F882" s="74"/>
      <c r="G882" s="74"/>
    </row>
    <row r="883" spans="6:7" s="55" customFormat="1" ht="14.15" x14ac:dyDescent="0.4">
      <c r="F883" s="74"/>
      <c r="G883" s="74"/>
    </row>
    <row r="884" spans="6:7" s="55" customFormat="1" ht="14.15" x14ac:dyDescent="0.4">
      <c r="F884" s="74"/>
      <c r="G884" s="74"/>
    </row>
    <row r="885" spans="6:7" s="55" customFormat="1" ht="14.15" x14ac:dyDescent="0.4">
      <c r="F885" s="74"/>
      <c r="G885" s="74"/>
    </row>
    <row r="886" spans="6:7" s="55" customFormat="1" ht="14.15" x14ac:dyDescent="0.4">
      <c r="F886" s="74"/>
      <c r="G886" s="74"/>
    </row>
    <row r="887" spans="6:7" s="55" customFormat="1" ht="14.15" x14ac:dyDescent="0.4">
      <c r="F887" s="74"/>
      <c r="G887" s="74"/>
    </row>
    <row r="888" spans="6:7" s="55" customFormat="1" ht="14.15" x14ac:dyDescent="0.4">
      <c r="F888" s="74"/>
      <c r="G888" s="74"/>
    </row>
    <row r="889" spans="6:7" s="55" customFormat="1" ht="14.15" x14ac:dyDescent="0.4">
      <c r="F889" s="74"/>
      <c r="G889" s="74"/>
    </row>
    <row r="890" spans="6:7" s="55" customFormat="1" ht="14.15" x14ac:dyDescent="0.4">
      <c r="F890" s="74"/>
      <c r="G890" s="74"/>
    </row>
    <row r="891" spans="6:7" s="55" customFormat="1" ht="14.15" x14ac:dyDescent="0.4">
      <c r="F891" s="74"/>
      <c r="G891" s="74"/>
    </row>
    <row r="892" spans="6:7" s="55" customFormat="1" ht="14.15" x14ac:dyDescent="0.4">
      <c r="F892" s="74"/>
      <c r="G892" s="74"/>
    </row>
    <row r="893" spans="6:7" s="55" customFormat="1" ht="14.15" x14ac:dyDescent="0.4">
      <c r="F893" s="74"/>
      <c r="G893" s="74"/>
    </row>
    <row r="894" spans="6:7" s="55" customFormat="1" ht="14.15" x14ac:dyDescent="0.4">
      <c r="F894" s="74"/>
      <c r="G894" s="74"/>
    </row>
    <row r="895" spans="6:7" s="55" customFormat="1" ht="14.15" x14ac:dyDescent="0.4">
      <c r="F895" s="74"/>
      <c r="G895" s="74"/>
    </row>
    <row r="896" spans="6:7" s="55" customFormat="1" ht="14.15" x14ac:dyDescent="0.4">
      <c r="F896" s="74"/>
      <c r="G896" s="74"/>
    </row>
    <row r="897" spans="6:7" s="55" customFormat="1" ht="14.15" x14ac:dyDescent="0.4">
      <c r="F897" s="74"/>
      <c r="G897" s="74"/>
    </row>
    <row r="898" spans="6:7" s="55" customFormat="1" ht="14.15" x14ac:dyDescent="0.4">
      <c r="F898" s="74"/>
      <c r="G898" s="74"/>
    </row>
    <row r="899" spans="6:7" s="55" customFormat="1" ht="14.15" x14ac:dyDescent="0.4">
      <c r="F899" s="74"/>
      <c r="G899" s="74"/>
    </row>
    <row r="900" spans="6:7" s="55" customFormat="1" ht="14.15" x14ac:dyDescent="0.4">
      <c r="F900" s="74"/>
      <c r="G900" s="74"/>
    </row>
    <row r="901" spans="6:7" s="55" customFormat="1" ht="14.15" x14ac:dyDescent="0.4">
      <c r="F901" s="74"/>
      <c r="G901" s="74"/>
    </row>
    <row r="902" spans="6:7" s="55" customFormat="1" ht="14.15" x14ac:dyDescent="0.4">
      <c r="F902" s="74"/>
      <c r="G902" s="74"/>
    </row>
    <row r="903" spans="6:7" s="55" customFormat="1" ht="14.15" x14ac:dyDescent="0.4">
      <c r="F903" s="74"/>
      <c r="G903" s="74"/>
    </row>
    <row r="904" spans="6:7" s="55" customFormat="1" ht="14.15" x14ac:dyDescent="0.4">
      <c r="F904" s="74"/>
      <c r="G904" s="74"/>
    </row>
    <row r="905" spans="6:7" s="55" customFormat="1" ht="14.15" x14ac:dyDescent="0.4">
      <c r="F905" s="74"/>
      <c r="G905" s="74"/>
    </row>
    <row r="906" spans="6:7" s="55" customFormat="1" ht="14.15" x14ac:dyDescent="0.4">
      <c r="F906" s="74"/>
      <c r="G906" s="74"/>
    </row>
    <row r="907" spans="6:7" s="55" customFormat="1" ht="14.15" x14ac:dyDescent="0.4">
      <c r="F907" s="74"/>
      <c r="G907" s="74"/>
    </row>
    <row r="908" spans="6:7" s="55" customFormat="1" ht="14.15" x14ac:dyDescent="0.4">
      <c r="F908" s="74"/>
      <c r="G908" s="74"/>
    </row>
    <row r="909" spans="6:7" s="55" customFormat="1" ht="14.15" x14ac:dyDescent="0.4">
      <c r="F909" s="74"/>
      <c r="G909" s="74"/>
    </row>
    <row r="910" spans="6:7" s="55" customFormat="1" ht="14.15" x14ac:dyDescent="0.4">
      <c r="F910" s="74"/>
      <c r="G910" s="74"/>
    </row>
    <row r="911" spans="6:7" s="55" customFormat="1" ht="14.15" x14ac:dyDescent="0.4">
      <c r="F911" s="74"/>
      <c r="G911" s="74"/>
    </row>
    <row r="912" spans="6:7" s="55" customFormat="1" ht="14.15" x14ac:dyDescent="0.4">
      <c r="F912" s="74"/>
      <c r="G912" s="74"/>
    </row>
    <row r="913" spans="6:7" s="55" customFormat="1" ht="14.15" x14ac:dyDescent="0.4">
      <c r="F913" s="74"/>
      <c r="G913" s="74"/>
    </row>
    <row r="914" spans="6:7" s="55" customFormat="1" ht="14.15" x14ac:dyDescent="0.4">
      <c r="F914" s="74"/>
      <c r="G914" s="74"/>
    </row>
    <row r="915" spans="6:7" s="55" customFormat="1" ht="14.15" x14ac:dyDescent="0.4">
      <c r="F915" s="74"/>
      <c r="G915" s="74"/>
    </row>
    <row r="916" spans="6:7" s="55" customFormat="1" ht="14.15" x14ac:dyDescent="0.4">
      <c r="F916" s="74"/>
      <c r="G916" s="74"/>
    </row>
    <row r="917" spans="6:7" s="55" customFormat="1" ht="14.15" x14ac:dyDescent="0.4">
      <c r="F917" s="74"/>
      <c r="G917" s="74"/>
    </row>
    <row r="918" spans="6:7" s="55" customFormat="1" ht="14.15" x14ac:dyDescent="0.4">
      <c r="F918" s="74"/>
      <c r="G918" s="74"/>
    </row>
    <row r="919" spans="6:7" s="55" customFormat="1" ht="14.15" x14ac:dyDescent="0.4">
      <c r="F919" s="74"/>
      <c r="G919" s="74"/>
    </row>
    <row r="920" spans="6:7" s="55" customFormat="1" ht="14.15" x14ac:dyDescent="0.4">
      <c r="F920" s="74"/>
      <c r="G920" s="74"/>
    </row>
    <row r="921" spans="6:7" s="55" customFormat="1" ht="14.15" x14ac:dyDescent="0.4">
      <c r="F921" s="74"/>
      <c r="G921" s="74"/>
    </row>
    <row r="922" spans="6:7" s="55" customFormat="1" ht="14.15" x14ac:dyDescent="0.4">
      <c r="F922" s="74"/>
      <c r="G922" s="74"/>
    </row>
    <row r="923" spans="6:7" s="55" customFormat="1" ht="14.15" x14ac:dyDescent="0.4">
      <c r="F923" s="74"/>
      <c r="G923" s="74"/>
    </row>
    <row r="924" spans="6:7" s="55" customFormat="1" ht="14.15" x14ac:dyDescent="0.4">
      <c r="F924" s="74"/>
      <c r="G924" s="74"/>
    </row>
    <row r="925" spans="6:7" s="55" customFormat="1" ht="14.15" x14ac:dyDescent="0.4">
      <c r="F925" s="74"/>
      <c r="G925" s="74"/>
    </row>
    <row r="926" spans="6:7" s="55" customFormat="1" ht="14.15" x14ac:dyDescent="0.4">
      <c r="F926" s="74"/>
      <c r="G926" s="74"/>
    </row>
    <row r="927" spans="6:7" s="55" customFormat="1" ht="14.15" x14ac:dyDescent="0.4">
      <c r="F927" s="74"/>
      <c r="G927" s="74"/>
    </row>
    <row r="928" spans="6:7" s="55" customFormat="1" ht="14.15" x14ac:dyDescent="0.4">
      <c r="F928" s="74"/>
      <c r="G928" s="74"/>
    </row>
    <row r="929" spans="6:7" s="55" customFormat="1" ht="14.15" x14ac:dyDescent="0.4">
      <c r="F929" s="74"/>
      <c r="G929" s="74"/>
    </row>
    <row r="930" spans="6:7" s="55" customFormat="1" ht="14.15" x14ac:dyDescent="0.4">
      <c r="F930" s="74"/>
      <c r="G930" s="74"/>
    </row>
    <row r="931" spans="6:7" s="55" customFormat="1" ht="14.15" x14ac:dyDescent="0.4">
      <c r="F931" s="74"/>
      <c r="G931" s="74"/>
    </row>
    <row r="932" spans="6:7" s="55" customFormat="1" ht="14.15" x14ac:dyDescent="0.4">
      <c r="F932" s="74"/>
      <c r="G932" s="74"/>
    </row>
    <row r="933" spans="6:7" s="55" customFormat="1" ht="14.15" x14ac:dyDescent="0.4">
      <c r="F933" s="74"/>
      <c r="G933" s="74"/>
    </row>
    <row r="934" spans="6:7" s="55" customFormat="1" ht="14.15" x14ac:dyDescent="0.4">
      <c r="F934" s="74"/>
      <c r="G934" s="74"/>
    </row>
    <row r="935" spans="6:7" s="55" customFormat="1" ht="14.15" x14ac:dyDescent="0.4">
      <c r="F935" s="74"/>
      <c r="G935" s="74"/>
    </row>
    <row r="936" spans="6:7" s="55" customFormat="1" ht="14.15" x14ac:dyDescent="0.4">
      <c r="F936" s="74"/>
      <c r="G936" s="74"/>
    </row>
    <row r="937" spans="6:7" s="55" customFormat="1" ht="14.15" x14ac:dyDescent="0.4">
      <c r="F937" s="74"/>
      <c r="G937" s="74"/>
    </row>
    <row r="938" spans="6:7" s="55" customFormat="1" ht="14.15" x14ac:dyDescent="0.4">
      <c r="F938" s="74"/>
      <c r="G938" s="74"/>
    </row>
    <row r="939" spans="6:7" s="55" customFormat="1" ht="14.15" x14ac:dyDescent="0.4">
      <c r="F939" s="74"/>
      <c r="G939" s="74"/>
    </row>
    <row r="940" spans="6:7" s="55" customFormat="1" ht="14.15" x14ac:dyDescent="0.4">
      <c r="F940" s="74"/>
      <c r="G940" s="74"/>
    </row>
    <row r="941" spans="6:7" s="55" customFormat="1" ht="14.15" x14ac:dyDescent="0.4">
      <c r="F941" s="74"/>
      <c r="G941" s="74"/>
    </row>
    <row r="942" spans="6:7" s="55" customFormat="1" ht="14.15" x14ac:dyDescent="0.4">
      <c r="F942" s="74"/>
      <c r="G942" s="74"/>
    </row>
    <row r="943" spans="6:7" s="55" customFormat="1" ht="14.15" x14ac:dyDescent="0.4">
      <c r="F943" s="74"/>
      <c r="G943" s="74"/>
    </row>
    <row r="944" spans="6:7" s="55" customFormat="1" ht="14.15" x14ac:dyDescent="0.4">
      <c r="F944" s="74"/>
      <c r="G944" s="74"/>
    </row>
    <row r="945" spans="6:7" s="55" customFormat="1" ht="14.15" x14ac:dyDescent="0.4">
      <c r="F945" s="74"/>
      <c r="G945" s="74"/>
    </row>
    <row r="946" spans="6:7" s="55" customFormat="1" ht="14.15" x14ac:dyDescent="0.4">
      <c r="F946" s="74"/>
      <c r="G946" s="74"/>
    </row>
    <row r="947" spans="6:7" s="55" customFormat="1" ht="14.15" x14ac:dyDescent="0.4">
      <c r="F947" s="74"/>
      <c r="G947" s="74"/>
    </row>
    <row r="948" spans="6:7" s="55" customFormat="1" ht="14.15" x14ac:dyDescent="0.4">
      <c r="F948" s="74"/>
      <c r="G948" s="74"/>
    </row>
    <row r="949" spans="6:7" s="55" customFormat="1" ht="14.15" x14ac:dyDescent="0.4">
      <c r="F949" s="74"/>
      <c r="G949" s="74"/>
    </row>
    <row r="950" spans="6:7" s="55" customFormat="1" ht="14.15" x14ac:dyDescent="0.4">
      <c r="F950" s="74"/>
      <c r="G950" s="74"/>
    </row>
    <row r="951" spans="6:7" s="55" customFormat="1" ht="14.15" x14ac:dyDescent="0.4">
      <c r="F951" s="74"/>
      <c r="G951" s="74"/>
    </row>
    <row r="952" spans="6:7" s="55" customFormat="1" ht="14.15" x14ac:dyDescent="0.4">
      <c r="F952" s="74"/>
      <c r="G952" s="74"/>
    </row>
    <row r="953" spans="6:7" s="55" customFormat="1" ht="14.15" x14ac:dyDescent="0.4">
      <c r="F953" s="74"/>
      <c r="G953" s="74"/>
    </row>
    <row r="954" spans="6:7" s="55" customFormat="1" ht="14.15" x14ac:dyDescent="0.4">
      <c r="F954" s="74"/>
      <c r="G954" s="74"/>
    </row>
    <row r="955" spans="6:7" s="55" customFormat="1" ht="14.15" x14ac:dyDescent="0.4">
      <c r="F955" s="74"/>
      <c r="G955" s="74"/>
    </row>
    <row r="956" spans="6:7" s="55" customFormat="1" ht="14.15" x14ac:dyDescent="0.4">
      <c r="F956" s="74"/>
      <c r="G956" s="74"/>
    </row>
    <row r="957" spans="6:7" s="55" customFormat="1" ht="14.15" x14ac:dyDescent="0.4">
      <c r="F957" s="74"/>
      <c r="G957" s="74"/>
    </row>
    <row r="958" spans="6:7" s="55" customFormat="1" ht="14.15" x14ac:dyDescent="0.4">
      <c r="F958" s="74"/>
      <c r="G958" s="74"/>
    </row>
    <row r="959" spans="6:7" s="55" customFormat="1" ht="14.15" x14ac:dyDescent="0.4">
      <c r="F959" s="74"/>
      <c r="G959" s="74"/>
    </row>
    <row r="960" spans="6:7" s="55" customFormat="1" ht="14.15" x14ac:dyDescent="0.4">
      <c r="F960" s="74"/>
      <c r="G960" s="74"/>
    </row>
    <row r="961" spans="6:7" s="55" customFormat="1" ht="14.15" x14ac:dyDescent="0.4">
      <c r="F961" s="74"/>
      <c r="G961" s="74"/>
    </row>
    <row r="962" spans="6:7" s="55" customFormat="1" ht="14.15" x14ac:dyDescent="0.4">
      <c r="F962" s="74"/>
      <c r="G962" s="74"/>
    </row>
    <row r="963" spans="6:7" s="55" customFormat="1" ht="14.15" x14ac:dyDescent="0.4">
      <c r="F963" s="74"/>
      <c r="G963" s="74"/>
    </row>
    <row r="964" spans="6:7" s="55" customFormat="1" ht="14.15" x14ac:dyDescent="0.4">
      <c r="F964" s="74"/>
      <c r="G964" s="74"/>
    </row>
    <row r="965" spans="6:7" s="55" customFormat="1" ht="14.15" x14ac:dyDescent="0.4">
      <c r="F965" s="74"/>
      <c r="G965" s="74"/>
    </row>
    <row r="966" spans="6:7" s="55" customFormat="1" ht="14.15" x14ac:dyDescent="0.4">
      <c r="F966" s="74"/>
      <c r="G966" s="74"/>
    </row>
    <row r="967" spans="6:7" s="55" customFormat="1" ht="14.15" x14ac:dyDescent="0.4">
      <c r="F967" s="74"/>
      <c r="G967" s="74"/>
    </row>
    <row r="968" spans="6:7" s="55" customFormat="1" ht="14.15" x14ac:dyDescent="0.4">
      <c r="F968" s="74"/>
      <c r="G968" s="74"/>
    </row>
    <row r="969" spans="6:7" s="55" customFormat="1" ht="14.15" x14ac:dyDescent="0.4">
      <c r="F969" s="74"/>
      <c r="G969" s="74"/>
    </row>
    <row r="970" spans="6:7" s="55" customFormat="1" ht="14.15" x14ac:dyDescent="0.4">
      <c r="F970" s="74"/>
      <c r="G970" s="74"/>
    </row>
    <row r="971" spans="6:7" s="55" customFormat="1" ht="14.15" x14ac:dyDescent="0.4">
      <c r="F971" s="74"/>
      <c r="G971" s="74"/>
    </row>
    <row r="972" spans="6:7" s="55" customFormat="1" ht="14.15" x14ac:dyDescent="0.4">
      <c r="F972" s="74"/>
      <c r="G972" s="74"/>
    </row>
    <row r="973" spans="6:7" s="55" customFormat="1" ht="14.15" x14ac:dyDescent="0.4">
      <c r="F973" s="74"/>
      <c r="G973" s="74"/>
    </row>
    <row r="974" spans="6:7" s="55" customFormat="1" ht="14.15" x14ac:dyDescent="0.4">
      <c r="F974" s="74"/>
      <c r="G974" s="74"/>
    </row>
    <row r="975" spans="6:7" s="55" customFormat="1" ht="14.15" x14ac:dyDescent="0.4">
      <c r="F975" s="74"/>
      <c r="G975" s="74"/>
    </row>
    <row r="976" spans="6:7" s="55" customFormat="1" ht="14.15" x14ac:dyDescent="0.4">
      <c r="F976" s="74"/>
      <c r="G976" s="74"/>
    </row>
    <row r="977" spans="6:7" s="55" customFormat="1" ht="14.15" x14ac:dyDescent="0.4">
      <c r="F977" s="74"/>
      <c r="G977" s="74"/>
    </row>
    <row r="978" spans="6:7" s="55" customFormat="1" ht="14.15" x14ac:dyDescent="0.4">
      <c r="F978" s="74"/>
      <c r="G978" s="74"/>
    </row>
    <row r="979" spans="6:7" s="55" customFormat="1" ht="14.15" x14ac:dyDescent="0.4">
      <c r="F979" s="74"/>
      <c r="G979" s="74"/>
    </row>
    <row r="980" spans="6:7" s="55" customFormat="1" ht="14.15" x14ac:dyDescent="0.4">
      <c r="F980" s="74"/>
      <c r="G980" s="74"/>
    </row>
    <row r="981" spans="6:7" s="55" customFormat="1" ht="14.15" x14ac:dyDescent="0.4">
      <c r="F981" s="74"/>
      <c r="G981" s="74"/>
    </row>
    <row r="982" spans="6:7" s="55" customFormat="1" ht="14.15" x14ac:dyDescent="0.4">
      <c r="F982" s="74"/>
      <c r="G982" s="74"/>
    </row>
    <row r="983" spans="6:7" s="55" customFormat="1" ht="14.15" x14ac:dyDescent="0.4">
      <c r="F983" s="74"/>
      <c r="G983" s="74"/>
    </row>
    <row r="984" spans="6:7" s="55" customFormat="1" ht="14.15" x14ac:dyDescent="0.4">
      <c r="F984" s="74"/>
      <c r="G984" s="74"/>
    </row>
    <row r="985" spans="6:7" s="55" customFormat="1" ht="14.15" x14ac:dyDescent="0.4">
      <c r="F985" s="74"/>
      <c r="G985" s="74"/>
    </row>
    <row r="986" spans="6:7" s="55" customFormat="1" ht="14.15" x14ac:dyDescent="0.4">
      <c r="F986" s="74"/>
      <c r="G986" s="74"/>
    </row>
    <row r="987" spans="6:7" s="55" customFormat="1" ht="14.15" x14ac:dyDescent="0.4">
      <c r="F987" s="74"/>
      <c r="G987" s="74"/>
    </row>
    <row r="988" spans="6:7" s="55" customFormat="1" ht="14.15" x14ac:dyDescent="0.4">
      <c r="F988" s="74"/>
      <c r="G988" s="74"/>
    </row>
    <row r="989" spans="6:7" s="55" customFormat="1" ht="14.15" x14ac:dyDescent="0.4">
      <c r="F989" s="74"/>
      <c r="G989" s="74"/>
    </row>
    <row r="990" spans="6:7" s="55" customFormat="1" ht="14.15" x14ac:dyDescent="0.4">
      <c r="F990" s="74"/>
      <c r="G990" s="74"/>
    </row>
    <row r="991" spans="6:7" s="55" customFormat="1" ht="14.15" x14ac:dyDescent="0.4">
      <c r="F991" s="74"/>
      <c r="G991" s="74"/>
    </row>
    <row r="992" spans="6:7" s="55" customFormat="1" ht="14.15" x14ac:dyDescent="0.4">
      <c r="F992" s="74"/>
      <c r="G992" s="74"/>
    </row>
    <row r="993" spans="6:7" s="55" customFormat="1" ht="14.15" x14ac:dyDescent="0.4">
      <c r="F993" s="74"/>
      <c r="G993" s="74"/>
    </row>
    <row r="994" spans="6:7" s="55" customFormat="1" ht="14.15" x14ac:dyDescent="0.4">
      <c r="F994" s="74"/>
      <c r="G994" s="74"/>
    </row>
    <row r="995" spans="6:7" s="55" customFormat="1" ht="14.15" x14ac:dyDescent="0.4">
      <c r="F995" s="74"/>
      <c r="G995" s="74"/>
    </row>
    <row r="996" spans="6:7" s="55" customFormat="1" ht="14.15" x14ac:dyDescent="0.4">
      <c r="F996" s="74"/>
      <c r="G996" s="74"/>
    </row>
    <row r="997" spans="6:7" s="55" customFormat="1" ht="14.15" x14ac:dyDescent="0.4">
      <c r="F997" s="74"/>
      <c r="G997" s="74"/>
    </row>
    <row r="998" spans="6:7" s="55" customFormat="1" ht="14.15" x14ac:dyDescent="0.4">
      <c r="F998" s="74"/>
      <c r="G998" s="74"/>
    </row>
    <row r="999" spans="6:7" s="55" customFormat="1" ht="14.15" x14ac:dyDescent="0.4">
      <c r="F999" s="74"/>
      <c r="G999" s="74"/>
    </row>
    <row r="1000" spans="6:7" s="55" customFormat="1" ht="14.15" x14ac:dyDescent="0.4">
      <c r="F1000" s="74"/>
      <c r="G1000" s="74"/>
    </row>
    <row r="1001" spans="6:7" s="55" customFormat="1" ht="14.15" x14ac:dyDescent="0.4">
      <c r="F1001" s="74"/>
      <c r="G1001" s="74"/>
    </row>
    <row r="1002" spans="6:7" s="55" customFormat="1" ht="14.15" x14ac:dyDescent="0.4">
      <c r="F1002" s="74"/>
      <c r="G1002" s="74"/>
    </row>
    <row r="1003" spans="6:7" s="55" customFormat="1" ht="14.15" x14ac:dyDescent="0.4">
      <c r="F1003" s="74"/>
      <c r="G1003" s="74"/>
    </row>
    <row r="1004" spans="6:7" s="55" customFormat="1" ht="14.15" x14ac:dyDescent="0.4">
      <c r="F1004" s="74"/>
      <c r="G1004" s="74"/>
    </row>
    <row r="1005" spans="6:7" s="55" customFormat="1" ht="14.15" x14ac:dyDescent="0.4">
      <c r="F1005" s="74"/>
      <c r="G1005" s="74"/>
    </row>
    <row r="1006" spans="6:7" s="55" customFormat="1" ht="14.15" x14ac:dyDescent="0.4">
      <c r="F1006" s="74"/>
      <c r="G1006" s="74"/>
    </row>
    <row r="1007" spans="6:7" s="55" customFormat="1" ht="14.15" x14ac:dyDescent="0.4">
      <c r="F1007" s="74"/>
      <c r="G1007" s="74"/>
    </row>
    <row r="1008" spans="6:7" s="55" customFormat="1" ht="14.15" x14ac:dyDescent="0.4">
      <c r="F1008" s="74"/>
      <c r="G1008" s="74"/>
    </row>
    <row r="1009" spans="6:7" s="55" customFormat="1" ht="14.15" x14ac:dyDescent="0.4">
      <c r="F1009" s="74"/>
      <c r="G1009" s="74"/>
    </row>
    <row r="1010" spans="6:7" s="55" customFormat="1" ht="14.15" x14ac:dyDescent="0.4">
      <c r="F1010" s="74"/>
      <c r="G1010" s="74"/>
    </row>
    <row r="1011" spans="6:7" s="55" customFormat="1" ht="14.15" x14ac:dyDescent="0.4">
      <c r="F1011" s="74"/>
      <c r="G1011" s="74"/>
    </row>
    <row r="1012" spans="6:7" s="55" customFormat="1" ht="14.15" x14ac:dyDescent="0.4">
      <c r="F1012" s="74"/>
      <c r="G1012" s="74"/>
    </row>
    <row r="1013" spans="6:7" s="55" customFormat="1" ht="14.15" x14ac:dyDescent="0.4">
      <c r="F1013" s="74"/>
      <c r="G1013" s="74"/>
    </row>
    <row r="1014" spans="6:7" s="55" customFormat="1" ht="14.15" x14ac:dyDescent="0.4">
      <c r="F1014" s="74"/>
      <c r="G1014" s="74"/>
    </row>
    <row r="1015" spans="6:7" s="55" customFormat="1" ht="14.15" x14ac:dyDescent="0.4">
      <c r="F1015" s="74"/>
      <c r="G1015" s="74"/>
    </row>
    <row r="1016" spans="6:7" s="55" customFormat="1" ht="14.15" x14ac:dyDescent="0.4">
      <c r="F1016" s="74"/>
      <c r="G1016" s="74"/>
    </row>
    <row r="1017" spans="6:7" s="55" customFormat="1" ht="14.15" x14ac:dyDescent="0.4">
      <c r="F1017" s="74"/>
      <c r="G1017" s="74"/>
    </row>
    <row r="1018" spans="6:7" s="55" customFormat="1" ht="14.15" x14ac:dyDescent="0.4">
      <c r="F1018" s="74"/>
      <c r="G1018" s="74"/>
    </row>
    <row r="1019" spans="6:7" s="55" customFormat="1" ht="14.15" x14ac:dyDescent="0.4">
      <c r="F1019" s="74"/>
      <c r="G1019" s="74"/>
    </row>
    <row r="1020" spans="6:7" s="55" customFormat="1" ht="14.15" x14ac:dyDescent="0.4">
      <c r="F1020" s="74"/>
      <c r="G1020" s="74"/>
    </row>
    <row r="1021" spans="6:7" s="55" customFormat="1" ht="14.15" x14ac:dyDescent="0.4">
      <c r="F1021" s="74"/>
      <c r="G1021" s="74"/>
    </row>
    <row r="1022" spans="6:7" s="55" customFormat="1" ht="14.15" x14ac:dyDescent="0.4">
      <c r="F1022" s="74"/>
      <c r="G1022" s="74"/>
    </row>
    <row r="1023" spans="6:7" s="55" customFormat="1" ht="14.15" x14ac:dyDescent="0.4">
      <c r="F1023" s="74"/>
      <c r="G1023" s="74"/>
    </row>
    <row r="1024" spans="6:7" s="55" customFormat="1" ht="14.15" x14ac:dyDescent="0.4">
      <c r="F1024" s="74"/>
      <c r="G1024" s="74"/>
    </row>
    <row r="1025" spans="6:7" s="55" customFormat="1" ht="14.15" x14ac:dyDescent="0.4">
      <c r="F1025" s="74"/>
      <c r="G1025" s="74"/>
    </row>
    <row r="1026" spans="6:7" s="55" customFormat="1" ht="14.15" x14ac:dyDescent="0.4">
      <c r="F1026" s="74"/>
      <c r="G1026" s="74"/>
    </row>
    <row r="1027" spans="6:7" s="55" customFormat="1" ht="14.15" x14ac:dyDescent="0.4">
      <c r="F1027" s="74"/>
      <c r="G1027" s="74"/>
    </row>
    <row r="1028" spans="6:7" s="55" customFormat="1" ht="14.15" x14ac:dyDescent="0.4">
      <c r="F1028" s="74"/>
      <c r="G1028" s="74"/>
    </row>
    <row r="1029" spans="6:7" s="55" customFormat="1" ht="14.15" x14ac:dyDescent="0.4">
      <c r="F1029" s="74"/>
      <c r="G1029" s="74"/>
    </row>
    <row r="1030" spans="6:7" s="55" customFormat="1" ht="14.15" x14ac:dyDescent="0.4">
      <c r="F1030" s="74"/>
      <c r="G1030" s="74"/>
    </row>
    <row r="1031" spans="6:7" s="55" customFormat="1" ht="14.15" x14ac:dyDescent="0.4">
      <c r="F1031" s="74"/>
      <c r="G1031" s="74"/>
    </row>
    <row r="1032" spans="6:7" s="55" customFormat="1" ht="14.15" x14ac:dyDescent="0.4">
      <c r="F1032" s="74"/>
      <c r="G1032" s="74"/>
    </row>
    <row r="1033" spans="6:7" s="55" customFormat="1" ht="14.15" x14ac:dyDescent="0.4">
      <c r="F1033" s="74"/>
      <c r="G1033" s="74"/>
    </row>
    <row r="1034" spans="6:7" s="55" customFormat="1" ht="14.15" x14ac:dyDescent="0.4">
      <c r="F1034" s="74"/>
      <c r="G1034" s="74"/>
    </row>
    <row r="1035" spans="6:7" s="55" customFormat="1" ht="14.15" x14ac:dyDescent="0.4">
      <c r="F1035" s="74"/>
      <c r="G1035" s="74"/>
    </row>
    <row r="1036" spans="6:7" s="55" customFormat="1" ht="14.15" x14ac:dyDescent="0.4">
      <c r="F1036" s="74"/>
      <c r="G1036" s="74"/>
    </row>
    <row r="1037" spans="6:7" s="55" customFormat="1" ht="14.15" x14ac:dyDescent="0.4">
      <c r="F1037" s="74"/>
      <c r="G1037" s="74"/>
    </row>
    <row r="1038" spans="6:7" s="55" customFormat="1" ht="14.15" x14ac:dyDescent="0.4">
      <c r="F1038" s="74"/>
      <c r="G1038" s="74"/>
    </row>
    <row r="1039" spans="6:7" s="55" customFormat="1" ht="14.15" x14ac:dyDescent="0.4">
      <c r="F1039" s="74"/>
      <c r="G1039" s="74"/>
    </row>
    <row r="1040" spans="6:7" s="55" customFormat="1" ht="14.15" x14ac:dyDescent="0.4">
      <c r="F1040" s="74"/>
      <c r="G1040" s="74"/>
    </row>
    <row r="1041" spans="6:7" s="55" customFormat="1" ht="14.15" x14ac:dyDescent="0.4">
      <c r="F1041" s="74"/>
      <c r="G1041" s="74"/>
    </row>
    <row r="1042" spans="6:7" s="55" customFormat="1" ht="14.15" x14ac:dyDescent="0.4">
      <c r="F1042" s="74"/>
      <c r="G1042" s="74"/>
    </row>
    <row r="1043" spans="6:7" s="55" customFormat="1" ht="14.15" x14ac:dyDescent="0.4">
      <c r="F1043" s="74"/>
      <c r="G1043" s="74"/>
    </row>
    <row r="1044" spans="6:7" s="55" customFormat="1" ht="14.15" x14ac:dyDescent="0.4">
      <c r="F1044" s="74"/>
      <c r="G1044" s="74"/>
    </row>
    <row r="1045" spans="6:7" s="55" customFormat="1" ht="14.15" x14ac:dyDescent="0.4">
      <c r="F1045" s="74"/>
      <c r="G1045" s="74"/>
    </row>
    <row r="1046" spans="6:7" s="55" customFormat="1" ht="14.15" x14ac:dyDescent="0.4">
      <c r="F1046" s="74"/>
      <c r="G1046" s="74"/>
    </row>
    <row r="1047" spans="6:7" s="55" customFormat="1" ht="14.15" x14ac:dyDescent="0.4">
      <c r="F1047" s="74"/>
      <c r="G1047" s="74"/>
    </row>
    <row r="1048" spans="6:7" s="55" customFormat="1" ht="14.15" x14ac:dyDescent="0.4">
      <c r="F1048" s="74"/>
      <c r="G1048" s="74"/>
    </row>
    <row r="1049" spans="6:7" s="55" customFormat="1" ht="14.15" x14ac:dyDescent="0.4">
      <c r="F1049" s="74"/>
      <c r="G1049" s="74"/>
    </row>
    <row r="1050" spans="6:7" s="55" customFormat="1" ht="14.15" x14ac:dyDescent="0.4">
      <c r="F1050" s="74"/>
      <c r="G1050" s="74"/>
    </row>
    <row r="1051" spans="6:7" s="55" customFormat="1" ht="14.15" x14ac:dyDescent="0.4">
      <c r="F1051" s="74"/>
      <c r="G1051" s="74"/>
    </row>
    <row r="1052" spans="6:7" s="55" customFormat="1" ht="14.15" x14ac:dyDescent="0.4">
      <c r="F1052" s="74"/>
      <c r="G1052" s="74"/>
    </row>
    <row r="1053" spans="6:7" s="55" customFormat="1" ht="14.15" x14ac:dyDescent="0.4">
      <c r="F1053" s="74"/>
      <c r="G1053" s="74"/>
    </row>
    <row r="1054" spans="6:7" s="55" customFormat="1" ht="14.15" x14ac:dyDescent="0.4">
      <c r="F1054" s="74"/>
      <c r="G1054" s="74"/>
    </row>
    <row r="1055" spans="6:7" s="55" customFormat="1" ht="14.15" x14ac:dyDescent="0.4">
      <c r="F1055" s="74"/>
      <c r="G1055" s="74"/>
    </row>
    <row r="1056" spans="6:7" s="55" customFormat="1" ht="14.15" x14ac:dyDescent="0.4">
      <c r="F1056" s="74"/>
      <c r="G1056" s="74"/>
    </row>
    <row r="1057" spans="6:7" s="55" customFormat="1" ht="14.15" x14ac:dyDescent="0.4">
      <c r="F1057" s="74"/>
      <c r="G1057" s="74"/>
    </row>
    <row r="1058" spans="6:7" s="55" customFormat="1" ht="14.15" x14ac:dyDescent="0.4">
      <c r="F1058" s="74"/>
      <c r="G1058" s="74"/>
    </row>
    <row r="1059" spans="6:7" s="55" customFormat="1" ht="14.15" x14ac:dyDescent="0.4">
      <c r="F1059" s="74"/>
      <c r="G1059" s="74"/>
    </row>
    <row r="1060" spans="6:7" s="55" customFormat="1" ht="14.15" x14ac:dyDescent="0.4">
      <c r="F1060" s="74"/>
      <c r="G1060" s="74"/>
    </row>
    <row r="1061" spans="6:7" s="55" customFormat="1" ht="14.15" x14ac:dyDescent="0.4">
      <c r="F1061" s="74"/>
      <c r="G1061" s="74"/>
    </row>
    <row r="1062" spans="6:7" s="55" customFormat="1" ht="14.15" x14ac:dyDescent="0.4">
      <c r="F1062" s="74"/>
      <c r="G1062" s="74"/>
    </row>
    <row r="1063" spans="6:7" s="55" customFormat="1" ht="14.15" x14ac:dyDescent="0.4">
      <c r="F1063" s="74"/>
      <c r="G1063" s="74"/>
    </row>
    <row r="1064" spans="6:7" s="55" customFormat="1" ht="14.15" x14ac:dyDescent="0.4">
      <c r="F1064" s="74"/>
      <c r="G1064" s="74"/>
    </row>
    <row r="1065" spans="6:7" s="55" customFormat="1" ht="14.15" x14ac:dyDescent="0.4">
      <c r="F1065" s="74"/>
      <c r="G1065" s="74"/>
    </row>
    <row r="1066" spans="6:7" s="55" customFormat="1" ht="14.15" x14ac:dyDescent="0.4">
      <c r="F1066" s="74"/>
      <c r="G1066" s="74"/>
    </row>
    <row r="1067" spans="6:7" s="55" customFormat="1" ht="14.15" x14ac:dyDescent="0.4">
      <c r="F1067" s="74"/>
      <c r="G1067" s="74"/>
    </row>
    <row r="1068" spans="6:7" s="55" customFormat="1" ht="14.15" x14ac:dyDescent="0.4">
      <c r="F1068" s="74"/>
      <c r="G1068" s="74"/>
    </row>
    <row r="1069" spans="6:7" s="55" customFormat="1" ht="14.15" x14ac:dyDescent="0.4">
      <c r="F1069" s="74"/>
      <c r="G1069" s="74"/>
    </row>
    <row r="1070" spans="6:7" s="55" customFormat="1" ht="14.15" x14ac:dyDescent="0.4">
      <c r="F1070" s="74"/>
      <c r="G1070" s="74"/>
    </row>
    <row r="1071" spans="6:7" s="55" customFormat="1" ht="14.15" x14ac:dyDescent="0.4">
      <c r="F1071" s="74"/>
      <c r="G1071" s="74"/>
    </row>
    <row r="1072" spans="6:7" s="55" customFormat="1" ht="14.15" x14ac:dyDescent="0.4">
      <c r="F1072" s="74"/>
      <c r="G1072" s="74"/>
    </row>
    <row r="1073" spans="6:7" s="55" customFormat="1" ht="14.15" x14ac:dyDescent="0.4">
      <c r="F1073" s="74"/>
      <c r="G1073" s="74"/>
    </row>
    <row r="1074" spans="6:7" s="55" customFormat="1" ht="14.15" x14ac:dyDescent="0.4">
      <c r="F1074" s="74"/>
      <c r="G1074" s="74"/>
    </row>
    <row r="1075" spans="6:7" s="55" customFormat="1" ht="14.15" x14ac:dyDescent="0.4">
      <c r="F1075" s="74"/>
      <c r="G1075" s="74"/>
    </row>
    <row r="1076" spans="6:7" s="55" customFormat="1" ht="14.15" x14ac:dyDescent="0.4">
      <c r="F1076" s="74"/>
      <c r="G1076" s="74"/>
    </row>
    <row r="1077" spans="6:7" s="55" customFormat="1" ht="14.15" x14ac:dyDescent="0.4">
      <c r="F1077" s="74"/>
      <c r="G1077" s="74"/>
    </row>
    <row r="1078" spans="6:7" s="55" customFormat="1" ht="14.15" x14ac:dyDescent="0.4">
      <c r="F1078" s="74"/>
      <c r="G1078" s="74"/>
    </row>
    <row r="1079" spans="6:7" s="55" customFormat="1" ht="14.15" x14ac:dyDescent="0.4">
      <c r="F1079" s="74"/>
      <c r="G1079" s="74"/>
    </row>
    <row r="1080" spans="6:7" s="55" customFormat="1" ht="14.15" x14ac:dyDescent="0.4">
      <c r="F1080" s="74"/>
      <c r="G1080" s="74"/>
    </row>
    <row r="1081" spans="6:7" s="55" customFormat="1" ht="14.15" x14ac:dyDescent="0.4">
      <c r="F1081" s="74"/>
      <c r="G1081" s="74"/>
    </row>
    <row r="1082" spans="6:7" s="55" customFormat="1" ht="14.15" x14ac:dyDescent="0.4">
      <c r="F1082" s="74"/>
      <c r="G1082" s="74"/>
    </row>
    <row r="1083" spans="6:7" s="55" customFormat="1" ht="14.15" x14ac:dyDescent="0.4">
      <c r="F1083" s="74"/>
      <c r="G1083" s="74"/>
    </row>
    <row r="1084" spans="6:7" s="55" customFormat="1" ht="14.15" x14ac:dyDescent="0.4">
      <c r="F1084" s="74"/>
      <c r="G1084" s="74"/>
    </row>
    <row r="1085" spans="6:7" s="55" customFormat="1" ht="14.15" x14ac:dyDescent="0.4">
      <c r="F1085" s="74"/>
      <c r="G1085" s="74"/>
    </row>
    <row r="1086" spans="6:7" s="55" customFormat="1" ht="14.15" x14ac:dyDescent="0.4">
      <c r="F1086" s="74"/>
      <c r="G1086" s="74"/>
    </row>
    <row r="1087" spans="6:7" s="55" customFormat="1" ht="14.15" x14ac:dyDescent="0.4">
      <c r="F1087" s="74"/>
      <c r="G1087" s="74"/>
    </row>
    <row r="1088" spans="6:7" s="55" customFormat="1" ht="14.15" x14ac:dyDescent="0.4">
      <c r="F1088" s="74"/>
      <c r="G1088" s="74"/>
    </row>
    <row r="1089" spans="6:7" s="55" customFormat="1" ht="14.15" x14ac:dyDescent="0.4">
      <c r="F1089" s="74"/>
      <c r="G1089" s="74"/>
    </row>
    <row r="1090" spans="6:7" s="55" customFormat="1" ht="14.15" x14ac:dyDescent="0.4">
      <c r="F1090" s="74"/>
      <c r="G1090" s="74"/>
    </row>
    <row r="1091" spans="6:7" s="55" customFormat="1" ht="14.15" x14ac:dyDescent="0.4">
      <c r="F1091" s="74"/>
      <c r="G1091" s="74"/>
    </row>
    <row r="1092" spans="6:7" s="55" customFormat="1" ht="14.15" x14ac:dyDescent="0.4">
      <c r="F1092" s="74"/>
      <c r="G1092" s="74"/>
    </row>
    <row r="1093" spans="6:7" s="55" customFormat="1" ht="14.15" x14ac:dyDescent="0.4">
      <c r="F1093" s="74"/>
      <c r="G1093" s="74"/>
    </row>
    <row r="1094" spans="6:7" s="55" customFormat="1" ht="14.15" x14ac:dyDescent="0.4">
      <c r="F1094" s="74"/>
      <c r="G1094" s="74"/>
    </row>
    <row r="1095" spans="6:7" s="55" customFormat="1" ht="14.15" x14ac:dyDescent="0.4">
      <c r="F1095" s="74"/>
      <c r="G1095" s="74"/>
    </row>
    <row r="1096" spans="6:7" s="55" customFormat="1" ht="14.15" x14ac:dyDescent="0.4">
      <c r="F1096" s="74"/>
      <c r="G1096" s="74"/>
    </row>
    <row r="1097" spans="6:7" s="55" customFormat="1" ht="14.15" x14ac:dyDescent="0.4">
      <c r="F1097" s="74"/>
      <c r="G1097" s="74"/>
    </row>
    <row r="1098" spans="6:7" s="55" customFormat="1" ht="14.15" x14ac:dyDescent="0.4">
      <c r="F1098" s="74"/>
      <c r="G1098" s="74"/>
    </row>
    <row r="1099" spans="6:7" s="55" customFormat="1" ht="14.15" x14ac:dyDescent="0.4">
      <c r="F1099" s="74"/>
      <c r="G1099" s="74"/>
    </row>
    <row r="1100" spans="6:7" s="55" customFormat="1" ht="14.15" x14ac:dyDescent="0.4">
      <c r="F1100" s="74"/>
      <c r="G1100" s="74"/>
    </row>
    <row r="1101" spans="6:7" s="55" customFormat="1" ht="14.15" x14ac:dyDescent="0.4">
      <c r="F1101" s="74"/>
      <c r="G1101" s="74"/>
    </row>
    <row r="1102" spans="6:7" s="55" customFormat="1" ht="14.15" x14ac:dyDescent="0.4">
      <c r="F1102" s="74"/>
      <c r="G1102" s="74"/>
    </row>
    <row r="1103" spans="6:7" s="55" customFormat="1" ht="14.15" x14ac:dyDescent="0.4">
      <c r="F1103" s="74"/>
      <c r="G1103" s="74"/>
    </row>
    <row r="1104" spans="6:7" s="55" customFormat="1" ht="14.15" x14ac:dyDescent="0.4">
      <c r="F1104" s="74"/>
      <c r="G1104" s="74"/>
    </row>
    <row r="1105" spans="6:7" s="55" customFormat="1" ht="14.15" x14ac:dyDescent="0.4">
      <c r="F1105" s="74"/>
      <c r="G1105" s="74"/>
    </row>
    <row r="1106" spans="6:7" s="55" customFormat="1" ht="14.15" x14ac:dyDescent="0.4">
      <c r="F1106" s="74"/>
      <c r="G1106" s="74"/>
    </row>
    <row r="1107" spans="6:7" s="55" customFormat="1" ht="14.15" x14ac:dyDescent="0.4">
      <c r="F1107" s="74"/>
      <c r="G1107" s="74"/>
    </row>
    <row r="1108" spans="6:7" s="55" customFormat="1" ht="14.15" x14ac:dyDescent="0.4">
      <c r="F1108" s="74"/>
      <c r="G1108" s="74"/>
    </row>
    <row r="1109" spans="6:7" s="55" customFormat="1" ht="14.15" x14ac:dyDescent="0.4">
      <c r="F1109" s="74"/>
      <c r="G1109" s="74"/>
    </row>
    <row r="1110" spans="6:7" s="55" customFormat="1" ht="14.15" x14ac:dyDescent="0.4">
      <c r="F1110" s="74"/>
      <c r="G1110" s="74"/>
    </row>
    <row r="1111" spans="6:7" s="55" customFormat="1" ht="14.15" x14ac:dyDescent="0.4">
      <c r="F1111" s="74"/>
      <c r="G1111" s="74"/>
    </row>
    <row r="1112" spans="6:7" s="55" customFormat="1" ht="14.15" x14ac:dyDescent="0.4">
      <c r="F1112" s="74"/>
      <c r="G1112" s="74"/>
    </row>
    <row r="1113" spans="6:7" s="55" customFormat="1" ht="14.15" x14ac:dyDescent="0.4">
      <c r="F1113" s="74"/>
      <c r="G1113" s="74"/>
    </row>
    <row r="1114" spans="6:7" s="55" customFormat="1" ht="14.15" x14ac:dyDescent="0.4">
      <c r="F1114" s="74"/>
      <c r="G1114" s="74"/>
    </row>
    <row r="1115" spans="6:7" s="55" customFormat="1" ht="14.15" x14ac:dyDescent="0.4">
      <c r="F1115" s="74"/>
      <c r="G1115" s="74"/>
    </row>
    <row r="1116" spans="6:7" s="55" customFormat="1" ht="14.15" x14ac:dyDescent="0.4">
      <c r="F1116" s="74"/>
      <c r="G1116" s="74"/>
    </row>
    <row r="1117" spans="6:7" s="55" customFormat="1" ht="14.15" x14ac:dyDescent="0.4">
      <c r="F1117" s="74"/>
      <c r="G1117" s="74"/>
    </row>
    <row r="1118" spans="6:7" s="55" customFormat="1" ht="14.15" x14ac:dyDescent="0.4">
      <c r="F1118" s="74"/>
      <c r="G1118" s="74"/>
    </row>
    <row r="1119" spans="6:7" s="55" customFormat="1" ht="14.15" x14ac:dyDescent="0.4">
      <c r="F1119" s="74"/>
      <c r="G1119" s="74"/>
    </row>
    <row r="1120" spans="6:7" s="55" customFormat="1" ht="14.15" x14ac:dyDescent="0.4">
      <c r="F1120" s="74"/>
      <c r="G1120" s="74"/>
    </row>
    <row r="1121" spans="6:7" s="55" customFormat="1" ht="14.15" x14ac:dyDescent="0.4">
      <c r="F1121" s="74"/>
      <c r="G1121" s="74"/>
    </row>
    <row r="1122" spans="6:7" s="55" customFormat="1" ht="14.15" x14ac:dyDescent="0.4">
      <c r="F1122" s="74"/>
      <c r="G1122" s="74"/>
    </row>
    <row r="1123" spans="6:7" s="55" customFormat="1" ht="14.15" x14ac:dyDescent="0.4">
      <c r="F1123" s="74"/>
      <c r="G1123" s="74"/>
    </row>
    <row r="1124" spans="6:7" s="55" customFormat="1" ht="14.15" x14ac:dyDescent="0.4">
      <c r="F1124" s="74"/>
      <c r="G1124" s="74"/>
    </row>
    <row r="1125" spans="6:7" s="55" customFormat="1" ht="14.15" x14ac:dyDescent="0.4">
      <c r="F1125" s="74"/>
      <c r="G1125" s="74"/>
    </row>
    <row r="1126" spans="6:7" s="55" customFormat="1" ht="14.15" x14ac:dyDescent="0.4">
      <c r="F1126" s="74"/>
      <c r="G1126" s="74"/>
    </row>
    <row r="1127" spans="6:7" s="55" customFormat="1" ht="14.15" x14ac:dyDescent="0.4">
      <c r="F1127" s="74"/>
      <c r="G1127" s="74"/>
    </row>
    <row r="1128" spans="6:7" s="55" customFormat="1" ht="14.15" x14ac:dyDescent="0.4">
      <c r="F1128" s="74"/>
      <c r="G1128" s="74"/>
    </row>
    <row r="1129" spans="6:7" s="55" customFormat="1" ht="14.15" x14ac:dyDescent="0.4">
      <c r="F1129" s="74"/>
      <c r="G1129" s="74"/>
    </row>
    <row r="1130" spans="6:7" s="55" customFormat="1" ht="14.15" x14ac:dyDescent="0.4">
      <c r="F1130" s="74"/>
      <c r="G1130" s="74"/>
    </row>
    <row r="1131" spans="6:7" s="55" customFormat="1" ht="14.15" x14ac:dyDescent="0.4">
      <c r="F1131" s="74"/>
      <c r="G1131" s="74"/>
    </row>
    <row r="1132" spans="6:7" s="55" customFormat="1" ht="14.15" x14ac:dyDescent="0.4">
      <c r="F1132" s="74"/>
      <c r="G1132" s="74"/>
    </row>
    <row r="1133" spans="6:7" s="55" customFormat="1" ht="14.15" x14ac:dyDescent="0.4">
      <c r="F1133" s="74"/>
      <c r="G1133" s="74"/>
    </row>
    <row r="1134" spans="6:7" s="55" customFormat="1" ht="14.15" x14ac:dyDescent="0.4">
      <c r="F1134" s="74"/>
      <c r="G1134" s="74"/>
    </row>
    <row r="1135" spans="6:7" s="55" customFormat="1" ht="14.15" x14ac:dyDescent="0.4">
      <c r="F1135" s="74"/>
      <c r="G1135" s="74"/>
    </row>
    <row r="1136" spans="6:7" s="55" customFormat="1" ht="14.15" x14ac:dyDescent="0.4">
      <c r="F1136" s="74"/>
      <c r="G1136" s="74"/>
    </row>
    <row r="1137" spans="6:7" s="55" customFormat="1" ht="14.15" x14ac:dyDescent="0.4">
      <c r="F1137" s="74"/>
      <c r="G1137" s="74"/>
    </row>
    <row r="1138" spans="6:7" s="55" customFormat="1" ht="14.15" x14ac:dyDescent="0.4">
      <c r="F1138" s="74"/>
      <c r="G1138" s="74"/>
    </row>
    <row r="1139" spans="6:7" s="55" customFormat="1" ht="14.15" x14ac:dyDescent="0.4">
      <c r="F1139" s="74"/>
      <c r="G1139" s="74"/>
    </row>
    <row r="1140" spans="6:7" s="55" customFormat="1" ht="14.15" x14ac:dyDescent="0.4">
      <c r="F1140" s="74"/>
      <c r="G1140" s="74"/>
    </row>
    <row r="1141" spans="6:7" s="55" customFormat="1" ht="14.15" x14ac:dyDescent="0.4">
      <c r="F1141" s="74"/>
      <c r="G1141" s="74"/>
    </row>
    <row r="1142" spans="6:7" s="55" customFormat="1" ht="14.15" x14ac:dyDescent="0.4">
      <c r="F1142" s="74"/>
      <c r="G1142" s="74"/>
    </row>
    <row r="1143" spans="6:7" s="55" customFormat="1" ht="14.15" x14ac:dyDescent="0.4">
      <c r="F1143" s="74"/>
      <c r="G1143" s="74"/>
    </row>
    <row r="1144" spans="6:7" s="55" customFormat="1" ht="14.15" x14ac:dyDescent="0.4">
      <c r="F1144" s="74"/>
      <c r="G1144" s="74"/>
    </row>
    <row r="1145" spans="6:7" s="55" customFormat="1" ht="14.15" x14ac:dyDescent="0.4">
      <c r="F1145" s="74"/>
      <c r="G1145" s="74"/>
    </row>
    <row r="1146" spans="6:7" s="55" customFormat="1" ht="14.15" x14ac:dyDescent="0.4">
      <c r="F1146" s="74"/>
      <c r="G1146" s="74"/>
    </row>
    <row r="1147" spans="6:7" s="55" customFormat="1" ht="14.15" x14ac:dyDescent="0.4">
      <c r="F1147" s="74"/>
      <c r="G1147" s="74"/>
    </row>
    <row r="1148" spans="6:7" s="55" customFormat="1" ht="14.15" x14ac:dyDescent="0.4">
      <c r="F1148" s="74"/>
      <c r="G1148" s="74"/>
    </row>
    <row r="1149" spans="6:7" s="55" customFormat="1" ht="14.15" x14ac:dyDescent="0.4">
      <c r="F1149" s="74"/>
      <c r="G1149" s="74"/>
    </row>
    <row r="1150" spans="6:7" s="55" customFormat="1" ht="14.15" x14ac:dyDescent="0.4">
      <c r="F1150" s="74"/>
      <c r="G1150" s="74"/>
    </row>
    <row r="1151" spans="6:7" s="55" customFormat="1" ht="14.15" x14ac:dyDescent="0.4">
      <c r="F1151" s="74"/>
      <c r="G1151" s="74"/>
    </row>
    <row r="1152" spans="6:7" s="55" customFormat="1" ht="14.15" x14ac:dyDescent="0.4">
      <c r="F1152" s="74"/>
      <c r="G1152" s="74"/>
    </row>
    <row r="1153" spans="6:7" s="55" customFormat="1" ht="14.15" x14ac:dyDescent="0.4">
      <c r="F1153" s="74"/>
      <c r="G1153" s="74"/>
    </row>
    <row r="1154" spans="6:7" s="55" customFormat="1" ht="14.15" x14ac:dyDescent="0.4">
      <c r="F1154" s="74"/>
      <c r="G1154" s="74"/>
    </row>
    <row r="1155" spans="6:7" s="55" customFormat="1" ht="14.15" x14ac:dyDescent="0.4">
      <c r="F1155" s="74"/>
      <c r="G1155" s="74"/>
    </row>
    <row r="1156" spans="6:7" s="55" customFormat="1" ht="14.15" x14ac:dyDescent="0.4">
      <c r="F1156" s="74"/>
      <c r="G1156" s="74"/>
    </row>
    <row r="1157" spans="6:7" s="55" customFormat="1" ht="14.15" x14ac:dyDescent="0.4">
      <c r="F1157" s="74"/>
      <c r="G1157" s="74"/>
    </row>
    <row r="1158" spans="6:7" s="55" customFormat="1" ht="14.15" x14ac:dyDescent="0.4">
      <c r="F1158" s="74"/>
      <c r="G1158" s="74"/>
    </row>
    <row r="1159" spans="6:7" s="55" customFormat="1" ht="14.15" x14ac:dyDescent="0.4">
      <c r="F1159" s="74"/>
      <c r="G1159" s="74"/>
    </row>
    <row r="1160" spans="6:7" s="55" customFormat="1" ht="14.15" x14ac:dyDescent="0.4">
      <c r="F1160" s="74"/>
      <c r="G1160" s="74"/>
    </row>
    <row r="1161" spans="6:7" s="55" customFormat="1" ht="14.15" x14ac:dyDescent="0.4">
      <c r="F1161" s="74"/>
      <c r="G1161" s="74"/>
    </row>
    <row r="1162" spans="6:7" s="55" customFormat="1" ht="14.15" x14ac:dyDescent="0.4">
      <c r="F1162" s="74"/>
      <c r="G1162" s="74"/>
    </row>
    <row r="1163" spans="6:7" s="55" customFormat="1" ht="14.15" x14ac:dyDescent="0.4">
      <c r="F1163" s="74"/>
      <c r="G1163" s="74"/>
    </row>
    <row r="1164" spans="6:7" s="55" customFormat="1" ht="14.15" x14ac:dyDescent="0.4">
      <c r="F1164" s="74"/>
      <c r="G1164" s="74"/>
    </row>
    <row r="1165" spans="6:7" s="55" customFormat="1" ht="14.15" x14ac:dyDescent="0.4">
      <c r="F1165" s="74"/>
      <c r="G1165" s="74"/>
    </row>
    <row r="1166" spans="6:7" s="55" customFormat="1" ht="14.15" x14ac:dyDescent="0.4">
      <c r="F1166" s="74"/>
      <c r="G1166" s="74"/>
    </row>
    <row r="1167" spans="6:7" s="55" customFormat="1" ht="14.15" x14ac:dyDescent="0.4">
      <c r="F1167" s="74"/>
      <c r="G1167" s="74"/>
    </row>
    <row r="1168" spans="6:7" s="55" customFormat="1" ht="14.15" x14ac:dyDescent="0.4">
      <c r="F1168" s="74"/>
      <c r="G1168" s="74"/>
    </row>
    <row r="1169" spans="6:7" s="55" customFormat="1" ht="14.15" x14ac:dyDescent="0.4">
      <c r="F1169" s="74"/>
      <c r="G1169" s="74"/>
    </row>
    <row r="1170" spans="6:7" s="55" customFormat="1" ht="14.15" x14ac:dyDescent="0.4">
      <c r="F1170" s="74"/>
      <c r="G1170" s="74"/>
    </row>
    <row r="1171" spans="6:7" s="55" customFormat="1" ht="14.15" x14ac:dyDescent="0.4">
      <c r="F1171" s="74"/>
      <c r="G1171" s="74"/>
    </row>
    <row r="1172" spans="6:7" s="55" customFormat="1" ht="14.15" x14ac:dyDescent="0.4">
      <c r="F1172" s="74"/>
      <c r="G1172" s="74"/>
    </row>
    <row r="1173" spans="6:7" s="55" customFormat="1" ht="14.15" x14ac:dyDescent="0.4">
      <c r="F1173" s="74"/>
      <c r="G1173" s="74"/>
    </row>
    <row r="1174" spans="6:7" s="55" customFormat="1" ht="14.15" x14ac:dyDescent="0.4">
      <c r="F1174" s="74"/>
      <c r="G1174" s="74"/>
    </row>
    <row r="1175" spans="6:7" s="55" customFormat="1" ht="14.15" x14ac:dyDescent="0.4">
      <c r="F1175" s="74"/>
      <c r="G1175" s="74"/>
    </row>
    <row r="1176" spans="6:7" s="55" customFormat="1" ht="14.15" x14ac:dyDescent="0.4">
      <c r="F1176" s="74"/>
      <c r="G1176" s="74"/>
    </row>
    <row r="1177" spans="6:7" s="55" customFormat="1" ht="14.15" x14ac:dyDescent="0.4">
      <c r="F1177" s="74"/>
      <c r="G1177" s="74"/>
    </row>
    <row r="1178" spans="6:7" s="55" customFormat="1" ht="14.15" x14ac:dyDescent="0.4">
      <c r="F1178" s="74"/>
      <c r="G1178" s="74"/>
    </row>
    <row r="1179" spans="6:7" s="55" customFormat="1" ht="14.15" x14ac:dyDescent="0.4">
      <c r="F1179" s="74"/>
      <c r="G1179" s="74"/>
    </row>
    <row r="1180" spans="6:7" s="55" customFormat="1" ht="14.15" x14ac:dyDescent="0.4">
      <c r="F1180" s="74"/>
      <c r="G1180" s="74"/>
    </row>
    <row r="1181" spans="6:7" s="55" customFormat="1" ht="14.15" x14ac:dyDescent="0.4">
      <c r="F1181" s="74"/>
      <c r="G1181" s="74"/>
    </row>
    <row r="1182" spans="6:7" s="55" customFormat="1" ht="14.15" x14ac:dyDescent="0.4">
      <c r="F1182" s="74"/>
      <c r="G1182" s="74"/>
    </row>
    <row r="1183" spans="6:7" s="55" customFormat="1" ht="14.15" x14ac:dyDescent="0.4">
      <c r="F1183" s="74"/>
      <c r="G1183" s="74"/>
    </row>
    <row r="1184" spans="6:7" s="55" customFormat="1" ht="14.15" x14ac:dyDescent="0.4">
      <c r="F1184" s="74"/>
      <c r="G1184" s="74"/>
    </row>
    <row r="1185" spans="6:7" s="55" customFormat="1" ht="14.15" x14ac:dyDescent="0.4">
      <c r="F1185" s="74"/>
      <c r="G1185" s="74"/>
    </row>
    <row r="1186" spans="6:7" s="55" customFormat="1" ht="14.15" x14ac:dyDescent="0.4">
      <c r="F1186" s="74"/>
      <c r="G1186" s="74"/>
    </row>
    <row r="1187" spans="6:7" s="55" customFormat="1" ht="14.15" x14ac:dyDescent="0.4">
      <c r="F1187" s="74"/>
      <c r="G1187" s="74"/>
    </row>
    <row r="1188" spans="6:7" s="55" customFormat="1" ht="14.15" x14ac:dyDescent="0.4">
      <c r="F1188" s="74"/>
      <c r="G1188" s="74"/>
    </row>
    <row r="1189" spans="6:7" s="55" customFormat="1" ht="14.15" x14ac:dyDescent="0.4">
      <c r="F1189" s="74"/>
      <c r="G1189" s="74"/>
    </row>
    <row r="1190" spans="6:7" s="55" customFormat="1" ht="14.15" x14ac:dyDescent="0.4">
      <c r="F1190" s="74"/>
      <c r="G1190" s="74"/>
    </row>
    <row r="1191" spans="6:7" s="55" customFormat="1" ht="14.15" x14ac:dyDescent="0.4">
      <c r="F1191" s="74"/>
      <c r="G1191" s="74"/>
    </row>
    <row r="1192" spans="6:7" s="55" customFormat="1" ht="14.15" x14ac:dyDescent="0.4">
      <c r="F1192" s="74"/>
      <c r="G1192" s="74"/>
    </row>
    <row r="1193" spans="6:7" s="55" customFormat="1" ht="14.15" x14ac:dyDescent="0.4">
      <c r="F1193" s="74"/>
      <c r="G1193" s="74"/>
    </row>
    <row r="1194" spans="6:7" s="55" customFormat="1" ht="14.15" x14ac:dyDescent="0.4">
      <c r="F1194" s="74"/>
      <c r="G1194" s="74"/>
    </row>
    <row r="1195" spans="6:7" s="55" customFormat="1" ht="14.15" x14ac:dyDescent="0.4">
      <c r="F1195" s="74"/>
      <c r="G1195" s="74"/>
    </row>
    <row r="1196" spans="6:7" s="55" customFormat="1" ht="14.15" x14ac:dyDescent="0.4">
      <c r="F1196" s="74"/>
      <c r="G1196" s="74"/>
    </row>
    <row r="1197" spans="6:7" s="55" customFormat="1" ht="14.15" x14ac:dyDescent="0.4">
      <c r="F1197" s="74"/>
      <c r="G1197" s="74"/>
    </row>
    <row r="1198" spans="6:7" s="55" customFormat="1" ht="14.15" x14ac:dyDescent="0.4">
      <c r="F1198" s="74"/>
      <c r="G1198" s="74"/>
    </row>
    <row r="1199" spans="6:7" s="55" customFormat="1" ht="14.15" x14ac:dyDescent="0.4">
      <c r="F1199" s="74"/>
      <c r="G1199" s="74"/>
    </row>
    <row r="1200" spans="6:7" s="55" customFormat="1" ht="14.15" x14ac:dyDescent="0.4">
      <c r="F1200" s="74"/>
      <c r="G1200" s="74"/>
    </row>
    <row r="1201" spans="6:7" s="55" customFormat="1" ht="14.15" x14ac:dyDescent="0.4">
      <c r="F1201" s="74"/>
      <c r="G1201" s="74"/>
    </row>
    <row r="1202" spans="6:7" s="55" customFormat="1" ht="14.15" x14ac:dyDescent="0.4">
      <c r="F1202" s="74"/>
      <c r="G1202" s="74"/>
    </row>
    <row r="1203" spans="6:7" s="55" customFormat="1" ht="14.15" x14ac:dyDescent="0.4">
      <c r="F1203" s="74"/>
      <c r="G1203" s="74"/>
    </row>
    <row r="1204" spans="6:7" s="55" customFormat="1" ht="14.15" x14ac:dyDescent="0.4">
      <c r="F1204" s="74"/>
      <c r="G1204" s="74"/>
    </row>
    <row r="1205" spans="6:7" s="55" customFormat="1" ht="14.15" x14ac:dyDescent="0.4">
      <c r="F1205" s="74"/>
      <c r="G1205" s="74"/>
    </row>
    <row r="1206" spans="6:7" s="55" customFormat="1" ht="14.15" x14ac:dyDescent="0.4">
      <c r="F1206" s="74"/>
      <c r="G1206" s="74"/>
    </row>
    <row r="1207" spans="6:7" s="55" customFormat="1" ht="14.15" x14ac:dyDescent="0.4">
      <c r="F1207" s="74"/>
      <c r="G1207" s="74"/>
    </row>
    <row r="1208" spans="6:7" s="55" customFormat="1" ht="14.15" x14ac:dyDescent="0.4">
      <c r="F1208" s="74"/>
      <c r="G1208" s="74"/>
    </row>
    <row r="1209" spans="6:7" s="55" customFormat="1" ht="14.15" x14ac:dyDescent="0.4">
      <c r="F1209" s="74"/>
      <c r="G1209" s="74"/>
    </row>
    <row r="1210" spans="6:7" s="55" customFormat="1" ht="14.15" x14ac:dyDescent="0.4">
      <c r="F1210" s="74"/>
      <c r="G1210" s="74"/>
    </row>
    <row r="1211" spans="6:7" s="55" customFormat="1" ht="14.15" x14ac:dyDescent="0.4">
      <c r="F1211" s="74"/>
      <c r="G1211" s="74"/>
    </row>
    <row r="1212" spans="6:7" s="55" customFormat="1" ht="14.15" x14ac:dyDescent="0.4">
      <c r="F1212" s="74"/>
      <c r="G1212" s="74"/>
    </row>
    <row r="1213" spans="6:7" s="55" customFormat="1" ht="14.15" x14ac:dyDescent="0.4">
      <c r="F1213" s="74"/>
      <c r="G1213" s="74"/>
    </row>
    <row r="1214" spans="6:7" s="55" customFormat="1" ht="14.15" x14ac:dyDescent="0.4">
      <c r="F1214" s="74"/>
      <c r="G1214" s="74"/>
    </row>
    <row r="1215" spans="6:7" s="55" customFormat="1" ht="14.15" x14ac:dyDescent="0.4">
      <c r="F1215" s="74"/>
      <c r="G1215" s="74"/>
    </row>
    <row r="1216" spans="6:7" s="55" customFormat="1" ht="14.15" x14ac:dyDescent="0.4">
      <c r="F1216" s="74"/>
      <c r="G1216" s="74"/>
    </row>
    <row r="1217" spans="6:7" s="55" customFormat="1" ht="14.15" x14ac:dyDescent="0.4">
      <c r="F1217" s="74"/>
      <c r="G1217" s="74"/>
    </row>
    <row r="1218" spans="6:7" s="55" customFormat="1" ht="14.15" x14ac:dyDescent="0.4">
      <c r="F1218" s="74"/>
      <c r="G1218" s="74"/>
    </row>
    <row r="1219" spans="6:7" s="55" customFormat="1" ht="14.15" x14ac:dyDescent="0.4">
      <c r="F1219" s="74"/>
      <c r="G1219" s="74"/>
    </row>
    <row r="1220" spans="6:7" s="55" customFormat="1" ht="14.15" x14ac:dyDescent="0.4">
      <c r="F1220" s="74"/>
      <c r="G1220" s="74"/>
    </row>
    <row r="1221" spans="6:7" s="55" customFormat="1" ht="14.15" x14ac:dyDescent="0.4">
      <c r="F1221" s="74"/>
      <c r="G1221" s="74"/>
    </row>
    <row r="1222" spans="6:7" s="55" customFormat="1" ht="14.15" x14ac:dyDescent="0.4">
      <c r="F1222" s="74"/>
      <c r="G1222" s="74"/>
    </row>
    <row r="1223" spans="6:7" s="55" customFormat="1" ht="14.15" x14ac:dyDescent="0.4">
      <c r="F1223" s="74"/>
      <c r="G1223" s="74"/>
    </row>
    <row r="1224" spans="6:7" s="55" customFormat="1" ht="14.15" x14ac:dyDescent="0.4">
      <c r="F1224" s="74"/>
      <c r="G1224" s="74"/>
    </row>
    <row r="1225" spans="6:7" s="55" customFormat="1" ht="14.15" x14ac:dyDescent="0.4">
      <c r="F1225" s="74"/>
      <c r="G1225" s="74"/>
    </row>
    <row r="1226" spans="6:7" s="55" customFormat="1" ht="14.15" x14ac:dyDescent="0.4">
      <c r="F1226" s="74"/>
      <c r="G1226" s="74"/>
    </row>
    <row r="1227" spans="6:7" s="55" customFormat="1" ht="14.15" x14ac:dyDescent="0.4">
      <c r="F1227" s="74"/>
      <c r="G1227" s="74"/>
    </row>
    <row r="1228" spans="6:7" s="55" customFormat="1" ht="14.15" x14ac:dyDescent="0.4">
      <c r="F1228" s="74"/>
      <c r="G1228" s="74"/>
    </row>
    <row r="1229" spans="6:7" s="55" customFormat="1" ht="14.15" x14ac:dyDescent="0.4">
      <c r="F1229" s="74"/>
      <c r="G1229" s="74"/>
    </row>
    <row r="1230" spans="6:7" s="55" customFormat="1" ht="14.15" x14ac:dyDescent="0.4">
      <c r="F1230" s="74"/>
      <c r="G1230" s="74"/>
    </row>
    <row r="1231" spans="6:7" s="55" customFormat="1" ht="14.15" x14ac:dyDescent="0.4">
      <c r="F1231" s="74"/>
      <c r="G1231" s="74"/>
    </row>
    <row r="1232" spans="6:7" s="55" customFormat="1" ht="14.15" x14ac:dyDescent="0.4">
      <c r="F1232" s="74"/>
      <c r="G1232" s="74"/>
    </row>
    <row r="1233" spans="6:7" s="55" customFormat="1" ht="14.15" x14ac:dyDescent="0.4">
      <c r="F1233" s="74"/>
      <c r="G1233" s="74"/>
    </row>
    <row r="1234" spans="6:7" s="55" customFormat="1" ht="14.15" x14ac:dyDescent="0.4">
      <c r="F1234" s="74"/>
      <c r="G1234" s="74"/>
    </row>
    <row r="1235" spans="6:7" s="55" customFormat="1" ht="14.15" x14ac:dyDescent="0.4">
      <c r="F1235" s="74"/>
      <c r="G1235" s="74"/>
    </row>
    <row r="1236" spans="6:7" s="55" customFormat="1" ht="14.15" x14ac:dyDescent="0.4">
      <c r="F1236" s="74"/>
      <c r="G1236" s="74"/>
    </row>
    <row r="1237" spans="6:7" s="55" customFormat="1" ht="14.15" x14ac:dyDescent="0.4">
      <c r="F1237" s="74"/>
      <c r="G1237" s="74"/>
    </row>
    <row r="1238" spans="6:7" s="55" customFormat="1" ht="14.15" x14ac:dyDescent="0.4">
      <c r="F1238" s="74"/>
      <c r="G1238" s="74"/>
    </row>
    <row r="1239" spans="6:7" s="55" customFormat="1" ht="14.15" x14ac:dyDescent="0.4">
      <c r="F1239" s="74"/>
      <c r="G1239" s="74"/>
    </row>
    <row r="1240" spans="6:7" s="55" customFormat="1" ht="14.15" x14ac:dyDescent="0.4">
      <c r="F1240" s="74"/>
      <c r="G1240" s="74"/>
    </row>
    <row r="1241" spans="6:7" s="55" customFormat="1" ht="14.15" x14ac:dyDescent="0.4">
      <c r="F1241" s="74"/>
      <c r="G1241" s="74"/>
    </row>
    <row r="1242" spans="6:7" s="55" customFormat="1" ht="14.15" x14ac:dyDescent="0.4">
      <c r="F1242" s="74"/>
      <c r="G1242" s="74"/>
    </row>
    <row r="1243" spans="6:7" s="55" customFormat="1" ht="14.15" x14ac:dyDescent="0.4">
      <c r="F1243" s="74"/>
      <c r="G1243" s="74"/>
    </row>
    <row r="1244" spans="6:7" s="55" customFormat="1" ht="14.15" x14ac:dyDescent="0.4">
      <c r="F1244" s="74"/>
      <c r="G1244" s="74"/>
    </row>
    <row r="1245" spans="6:7" s="55" customFormat="1" ht="14.15" x14ac:dyDescent="0.4">
      <c r="F1245" s="74"/>
      <c r="G1245" s="74"/>
    </row>
    <row r="1246" spans="6:7" s="55" customFormat="1" ht="14.15" x14ac:dyDescent="0.4">
      <c r="F1246" s="74"/>
      <c r="G1246" s="74"/>
    </row>
    <row r="1247" spans="6:7" s="55" customFormat="1" ht="14.15" x14ac:dyDescent="0.4">
      <c r="F1247" s="74"/>
      <c r="G1247" s="74"/>
    </row>
    <row r="1248" spans="6:7" s="55" customFormat="1" ht="14.15" x14ac:dyDescent="0.4">
      <c r="F1248" s="74"/>
      <c r="G1248" s="74"/>
    </row>
    <row r="1249" spans="6:7" s="55" customFormat="1" ht="14.15" x14ac:dyDescent="0.4">
      <c r="F1249" s="74"/>
      <c r="G1249" s="74"/>
    </row>
    <row r="1250" spans="6:7" s="55" customFormat="1" ht="14.15" x14ac:dyDescent="0.4">
      <c r="F1250" s="74"/>
      <c r="G1250" s="74"/>
    </row>
    <row r="1251" spans="6:7" s="55" customFormat="1" ht="14.15" x14ac:dyDescent="0.4">
      <c r="F1251" s="74"/>
      <c r="G1251" s="74"/>
    </row>
    <row r="1252" spans="6:7" s="55" customFormat="1" ht="14.15" x14ac:dyDescent="0.4">
      <c r="F1252" s="74"/>
      <c r="G1252" s="74"/>
    </row>
    <row r="1253" spans="6:7" s="55" customFormat="1" ht="14.15" x14ac:dyDescent="0.4">
      <c r="F1253" s="74"/>
      <c r="G1253" s="74"/>
    </row>
    <row r="1254" spans="6:7" s="55" customFormat="1" ht="14.15" x14ac:dyDescent="0.4">
      <c r="F1254" s="74"/>
      <c r="G1254" s="74"/>
    </row>
    <row r="1255" spans="6:7" s="55" customFormat="1" ht="14.15" x14ac:dyDescent="0.4">
      <c r="F1255" s="74"/>
      <c r="G1255" s="74"/>
    </row>
    <row r="1256" spans="6:7" s="55" customFormat="1" ht="14.15" x14ac:dyDescent="0.4">
      <c r="F1256" s="74"/>
      <c r="G1256" s="74"/>
    </row>
    <row r="1257" spans="6:7" s="55" customFormat="1" ht="14.15" x14ac:dyDescent="0.4">
      <c r="F1257" s="74"/>
      <c r="G1257" s="74"/>
    </row>
    <row r="1258" spans="6:7" s="55" customFormat="1" ht="14.15" x14ac:dyDescent="0.4">
      <c r="F1258" s="74"/>
      <c r="G1258" s="74"/>
    </row>
    <row r="1259" spans="6:7" s="55" customFormat="1" ht="14.15" x14ac:dyDescent="0.4">
      <c r="F1259" s="74"/>
      <c r="G1259" s="74"/>
    </row>
    <row r="1260" spans="6:7" s="55" customFormat="1" ht="14.15" x14ac:dyDescent="0.4">
      <c r="F1260" s="74"/>
      <c r="G1260" s="74"/>
    </row>
    <row r="1261" spans="6:7" s="55" customFormat="1" ht="14.15" x14ac:dyDescent="0.4">
      <c r="F1261" s="74"/>
      <c r="G1261" s="74"/>
    </row>
    <row r="1262" spans="6:7" s="55" customFormat="1" ht="14.15" x14ac:dyDescent="0.4">
      <c r="F1262" s="74"/>
      <c r="G1262" s="74"/>
    </row>
    <row r="1263" spans="6:7" s="55" customFormat="1" ht="14.15" x14ac:dyDescent="0.4">
      <c r="F1263" s="74"/>
      <c r="G1263" s="74"/>
    </row>
    <row r="1264" spans="6:7" s="55" customFormat="1" ht="14.15" x14ac:dyDescent="0.4">
      <c r="F1264" s="74"/>
      <c r="G1264" s="74"/>
    </row>
    <row r="1265" spans="6:7" s="55" customFormat="1" ht="14.15" x14ac:dyDescent="0.4">
      <c r="F1265" s="74"/>
      <c r="G1265" s="74"/>
    </row>
    <row r="1266" spans="6:7" s="55" customFormat="1" ht="14.15" x14ac:dyDescent="0.4">
      <c r="F1266" s="74"/>
      <c r="G1266" s="74"/>
    </row>
    <row r="1267" spans="6:7" s="55" customFormat="1" ht="14.15" x14ac:dyDescent="0.4">
      <c r="F1267" s="74"/>
      <c r="G1267" s="74"/>
    </row>
    <row r="1268" spans="6:7" s="55" customFormat="1" ht="14.15" x14ac:dyDescent="0.4">
      <c r="F1268" s="74"/>
      <c r="G1268" s="74"/>
    </row>
    <row r="1269" spans="6:7" s="55" customFormat="1" ht="14.15" x14ac:dyDescent="0.4">
      <c r="F1269" s="74"/>
      <c r="G1269" s="74"/>
    </row>
    <row r="1270" spans="6:7" s="55" customFormat="1" ht="14.15" x14ac:dyDescent="0.4">
      <c r="F1270" s="74"/>
      <c r="G1270" s="74"/>
    </row>
    <row r="1271" spans="6:7" s="55" customFormat="1" ht="14.15" x14ac:dyDescent="0.4">
      <c r="F1271" s="74"/>
      <c r="G1271" s="74"/>
    </row>
    <row r="1272" spans="6:7" s="55" customFormat="1" ht="14.15" x14ac:dyDescent="0.4">
      <c r="F1272" s="74"/>
      <c r="G1272" s="74"/>
    </row>
    <row r="1273" spans="6:7" s="55" customFormat="1" ht="14.15" x14ac:dyDescent="0.4">
      <c r="F1273" s="74"/>
      <c r="G1273" s="74"/>
    </row>
    <row r="1274" spans="6:7" s="55" customFormat="1" ht="14.15" x14ac:dyDescent="0.4">
      <c r="F1274" s="74"/>
      <c r="G1274" s="74"/>
    </row>
    <row r="1275" spans="6:7" s="55" customFormat="1" ht="14.15" x14ac:dyDescent="0.4">
      <c r="F1275" s="74"/>
      <c r="G1275" s="74"/>
    </row>
    <row r="1276" spans="6:7" s="55" customFormat="1" ht="14.15" x14ac:dyDescent="0.4">
      <c r="F1276" s="74"/>
      <c r="G1276" s="74"/>
    </row>
    <row r="1277" spans="6:7" s="55" customFormat="1" ht="14.15" x14ac:dyDescent="0.4">
      <c r="F1277" s="74"/>
      <c r="G1277" s="74"/>
    </row>
    <row r="1278" spans="6:7" s="55" customFormat="1" ht="14.15" x14ac:dyDescent="0.4">
      <c r="F1278" s="74"/>
      <c r="G1278" s="74"/>
    </row>
    <row r="1279" spans="6:7" s="55" customFormat="1" ht="14.15" x14ac:dyDescent="0.4">
      <c r="F1279" s="74"/>
      <c r="G1279" s="74"/>
    </row>
    <row r="1280" spans="6:7" s="55" customFormat="1" ht="14.15" x14ac:dyDescent="0.4">
      <c r="F1280" s="74"/>
      <c r="G1280" s="74"/>
    </row>
    <row r="1281" spans="6:7" s="55" customFormat="1" ht="14.15" x14ac:dyDescent="0.4">
      <c r="F1281" s="74"/>
      <c r="G1281" s="74"/>
    </row>
    <row r="1282" spans="6:7" s="55" customFormat="1" ht="14.15" x14ac:dyDescent="0.4">
      <c r="F1282" s="74"/>
      <c r="G1282" s="74"/>
    </row>
    <row r="1283" spans="6:7" s="55" customFormat="1" ht="14.15" x14ac:dyDescent="0.4">
      <c r="F1283" s="74"/>
      <c r="G1283" s="74"/>
    </row>
    <row r="1284" spans="6:7" s="55" customFormat="1" ht="14.15" x14ac:dyDescent="0.4">
      <c r="F1284" s="74"/>
      <c r="G1284" s="74"/>
    </row>
    <row r="1285" spans="6:7" s="55" customFormat="1" ht="14.15" x14ac:dyDescent="0.4">
      <c r="F1285" s="74"/>
      <c r="G1285" s="74"/>
    </row>
    <row r="1286" spans="6:7" s="55" customFormat="1" ht="14.15" x14ac:dyDescent="0.4">
      <c r="F1286" s="74"/>
      <c r="G1286" s="74"/>
    </row>
    <row r="1287" spans="6:7" s="55" customFormat="1" ht="14.15" x14ac:dyDescent="0.4">
      <c r="F1287" s="74"/>
      <c r="G1287" s="74"/>
    </row>
    <row r="1288" spans="6:7" s="55" customFormat="1" ht="14.15" x14ac:dyDescent="0.4">
      <c r="F1288" s="74"/>
      <c r="G1288" s="74"/>
    </row>
    <row r="1289" spans="6:7" s="55" customFormat="1" ht="14.15" x14ac:dyDescent="0.4">
      <c r="F1289" s="74"/>
      <c r="G1289" s="74"/>
    </row>
    <row r="1290" spans="6:7" s="55" customFormat="1" ht="14.15" x14ac:dyDescent="0.4">
      <c r="F1290" s="74"/>
      <c r="G1290" s="74"/>
    </row>
    <row r="1291" spans="6:7" s="55" customFormat="1" ht="14.15" x14ac:dyDescent="0.4">
      <c r="F1291" s="74"/>
      <c r="G1291" s="74"/>
    </row>
    <row r="1292" spans="6:7" s="55" customFormat="1" ht="14.15" x14ac:dyDescent="0.4">
      <c r="F1292" s="74"/>
      <c r="G1292" s="74"/>
    </row>
    <row r="1293" spans="6:7" s="55" customFormat="1" ht="14.15" x14ac:dyDescent="0.4">
      <c r="F1293" s="74"/>
      <c r="G1293" s="74"/>
    </row>
    <row r="1294" spans="6:7" s="55" customFormat="1" ht="14.15" x14ac:dyDescent="0.4">
      <c r="F1294" s="74"/>
      <c r="G1294" s="74"/>
    </row>
    <row r="1295" spans="6:7" s="55" customFormat="1" ht="14.15" x14ac:dyDescent="0.4">
      <c r="F1295" s="74"/>
      <c r="G1295" s="74"/>
    </row>
    <row r="1296" spans="6:7" s="55" customFormat="1" ht="14.15" x14ac:dyDescent="0.4">
      <c r="F1296" s="74"/>
      <c r="G1296" s="74"/>
    </row>
    <row r="1297" spans="6:7" s="55" customFormat="1" ht="14.15" x14ac:dyDescent="0.4">
      <c r="F1297" s="74"/>
      <c r="G1297" s="74"/>
    </row>
    <row r="1298" spans="6:7" s="55" customFormat="1" ht="14.15" x14ac:dyDescent="0.4">
      <c r="F1298" s="74"/>
      <c r="G1298" s="74"/>
    </row>
    <row r="1299" spans="6:7" s="55" customFormat="1" ht="14.15" x14ac:dyDescent="0.4">
      <c r="F1299" s="74"/>
      <c r="G1299" s="74"/>
    </row>
    <row r="1300" spans="6:7" s="55" customFormat="1" ht="14.15" x14ac:dyDescent="0.4">
      <c r="F1300" s="74"/>
      <c r="G1300" s="74"/>
    </row>
    <row r="1301" spans="6:7" s="55" customFormat="1" ht="14.15" x14ac:dyDescent="0.4">
      <c r="F1301" s="74"/>
      <c r="G1301" s="74"/>
    </row>
    <row r="1302" spans="6:7" s="55" customFormat="1" ht="14.15" x14ac:dyDescent="0.4">
      <c r="F1302" s="74"/>
      <c r="G1302" s="74"/>
    </row>
    <row r="1303" spans="6:7" s="55" customFormat="1" ht="14.15" x14ac:dyDescent="0.4">
      <c r="F1303" s="74"/>
      <c r="G1303" s="74"/>
    </row>
    <row r="1304" spans="6:7" s="55" customFormat="1" ht="14.15" x14ac:dyDescent="0.4">
      <c r="F1304" s="74"/>
      <c r="G1304" s="74"/>
    </row>
    <row r="1305" spans="6:7" s="55" customFormat="1" ht="14.15" x14ac:dyDescent="0.4">
      <c r="F1305" s="74"/>
      <c r="G1305" s="74"/>
    </row>
    <row r="1306" spans="6:7" s="55" customFormat="1" ht="14.15" x14ac:dyDescent="0.4">
      <c r="F1306" s="74"/>
      <c r="G1306" s="74"/>
    </row>
    <row r="1307" spans="6:7" s="55" customFormat="1" ht="14.15" x14ac:dyDescent="0.4">
      <c r="F1307" s="74"/>
      <c r="G1307" s="74"/>
    </row>
    <row r="1308" spans="6:7" s="55" customFormat="1" ht="14.15" x14ac:dyDescent="0.4">
      <c r="F1308" s="74"/>
      <c r="G1308" s="74"/>
    </row>
    <row r="1309" spans="6:7" s="55" customFormat="1" ht="14.15" x14ac:dyDescent="0.4">
      <c r="F1309" s="74"/>
      <c r="G1309" s="74"/>
    </row>
    <row r="1310" spans="6:7" s="55" customFormat="1" ht="14.15" x14ac:dyDescent="0.4">
      <c r="F1310" s="74"/>
      <c r="G1310" s="74"/>
    </row>
    <row r="1311" spans="6:7" s="55" customFormat="1" ht="14.15" x14ac:dyDescent="0.4">
      <c r="F1311" s="74"/>
      <c r="G1311" s="74"/>
    </row>
    <row r="1312" spans="6:7" s="55" customFormat="1" ht="14.15" x14ac:dyDescent="0.4">
      <c r="F1312" s="74"/>
      <c r="G1312" s="74"/>
    </row>
    <row r="1313" spans="6:7" s="55" customFormat="1" ht="14.15" x14ac:dyDescent="0.4">
      <c r="F1313" s="74"/>
      <c r="G1313" s="74"/>
    </row>
    <row r="1314" spans="6:7" s="55" customFormat="1" ht="14.15" x14ac:dyDescent="0.4">
      <c r="F1314" s="74"/>
      <c r="G1314" s="74"/>
    </row>
    <row r="1315" spans="6:7" s="55" customFormat="1" ht="14.15" x14ac:dyDescent="0.4">
      <c r="F1315" s="74"/>
      <c r="G1315" s="74"/>
    </row>
    <row r="1316" spans="6:7" s="55" customFormat="1" ht="14.15" x14ac:dyDescent="0.4">
      <c r="F1316" s="74"/>
      <c r="G1316" s="74"/>
    </row>
    <row r="1317" spans="6:7" s="55" customFormat="1" ht="14.15" x14ac:dyDescent="0.4">
      <c r="F1317" s="74"/>
      <c r="G1317" s="74"/>
    </row>
    <row r="1318" spans="6:7" s="55" customFormat="1" ht="14.15" x14ac:dyDescent="0.4">
      <c r="F1318" s="74"/>
      <c r="G1318" s="74"/>
    </row>
    <row r="1319" spans="6:7" s="55" customFormat="1" ht="14.15" x14ac:dyDescent="0.4">
      <c r="F1319" s="74"/>
      <c r="G1319" s="74"/>
    </row>
    <row r="1320" spans="6:7" s="55" customFormat="1" ht="14.15" x14ac:dyDescent="0.4">
      <c r="F1320" s="74"/>
      <c r="G1320" s="74"/>
    </row>
    <row r="1321" spans="6:7" s="55" customFormat="1" ht="14.15" x14ac:dyDescent="0.4">
      <c r="F1321" s="74"/>
      <c r="G1321" s="74"/>
    </row>
    <row r="1322" spans="6:7" s="55" customFormat="1" ht="14.15" x14ac:dyDescent="0.4">
      <c r="F1322" s="74"/>
      <c r="G1322" s="74"/>
    </row>
    <row r="1323" spans="6:7" s="55" customFormat="1" ht="14.15" x14ac:dyDescent="0.4">
      <c r="F1323" s="74"/>
      <c r="G1323" s="74"/>
    </row>
    <row r="1324" spans="6:7" s="55" customFormat="1" ht="14.15" x14ac:dyDescent="0.4">
      <c r="F1324" s="74"/>
      <c r="G1324" s="74"/>
    </row>
    <row r="1325" spans="6:7" s="55" customFormat="1" ht="14.15" x14ac:dyDescent="0.4">
      <c r="F1325" s="74"/>
      <c r="G1325" s="74"/>
    </row>
    <row r="1326" spans="6:7" s="55" customFormat="1" ht="14.15" x14ac:dyDescent="0.4">
      <c r="F1326" s="74"/>
      <c r="G1326" s="74"/>
    </row>
    <row r="1327" spans="6:7" s="55" customFormat="1" ht="14.15" x14ac:dyDescent="0.4">
      <c r="F1327" s="74"/>
      <c r="G1327" s="74"/>
    </row>
    <row r="1328" spans="6:7" s="55" customFormat="1" ht="14.15" x14ac:dyDescent="0.4">
      <c r="F1328" s="74"/>
      <c r="G1328" s="74"/>
    </row>
    <row r="1329" spans="6:7" s="55" customFormat="1" ht="14.15" x14ac:dyDescent="0.4">
      <c r="F1329" s="74"/>
      <c r="G1329" s="74"/>
    </row>
    <row r="1330" spans="6:7" s="55" customFormat="1" ht="14.15" x14ac:dyDescent="0.4">
      <c r="F1330" s="74"/>
      <c r="G1330" s="74"/>
    </row>
    <row r="1331" spans="6:7" s="55" customFormat="1" ht="14.15" x14ac:dyDescent="0.4">
      <c r="F1331" s="74"/>
      <c r="G1331" s="74"/>
    </row>
    <row r="1332" spans="6:7" s="55" customFormat="1" ht="14.15" x14ac:dyDescent="0.4">
      <c r="F1332" s="74"/>
      <c r="G1332" s="74"/>
    </row>
    <row r="1333" spans="6:7" s="55" customFormat="1" ht="14.15" x14ac:dyDescent="0.4">
      <c r="F1333" s="74"/>
      <c r="G1333" s="74"/>
    </row>
    <row r="1334" spans="6:7" s="55" customFormat="1" ht="14.15" x14ac:dyDescent="0.4">
      <c r="F1334" s="74"/>
      <c r="G1334" s="74"/>
    </row>
    <row r="1335" spans="6:7" s="55" customFormat="1" ht="14.15" x14ac:dyDescent="0.4">
      <c r="F1335" s="74"/>
      <c r="G1335" s="74"/>
    </row>
    <row r="1336" spans="6:7" s="55" customFormat="1" ht="14.15" x14ac:dyDescent="0.4">
      <c r="F1336" s="74"/>
      <c r="G1336" s="74"/>
    </row>
    <row r="1337" spans="6:7" s="55" customFormat="1" ht="14.15" x14ac:dyDescent="0.4">
      <c r="F1337" s="74"/>
      <c r="G1337" s="74"/>
    </row>
    <row r="1338" spans="6:7" s="55" customFormat="1" ht="14.15" x14ac:dyDescent="0.4">
      <c r="F1338" s="74"/>
      <c r="G1338" s="74"/>
    </row>
    <row r="1339" spans="6:7" s="55" customFormat="1" ht="14.15" x14ac:dyDescent="0.4">
      <c r="F1339" s="74"/>
      <c r="G1339" s="74"/>
    </row>
    <row r="1340" spans="6:7" s="55" customFormat="1" ht="14.15" x14ac:dyDescent="0.4">
      <c r="F1340" s="74"/>
      <c r="G1340" s="74"/>
    </row>
    <row r="1341" spans="6:7" s="55" customFormat="1" ht="14.15" x14ac:dyDescent="0.4">
      <c r="F1341" s="74"/>
      <c r="G1341" s="74"/>
    </row>
    <row r="1342" spans="6:7" s="55" customFormat="1" ht="14.15" x14ac:dyDescent="0.4">
      <c r="F1342" s="74"/>
      <c r="G1342" s="74"/>
    </row>
    <row r="1343" spans="6:7" s="55" customFormat="1" ht="14.15" x14ac:dyDescent="0.4">
      <c r="F1343" s="74"/>
      <c r="G1343" s="74"/>
    </row>
    <row r="1344" spans="6:7" s="55" customFormat="1" ht="14.15" x14ac:dyDescent="0.4">
      <c r="F1344" s="74"/>
      <c r="G1344" s="74"/>
    </row>
    <row r="1345" spans="6:7" s="55" customFormat="1" ht="14.15" x14ac:dyDescent="0.4">
      <c r="F1345" s="74"/>
      <c r="G1345" s="74"/>
    </row>
    <row r="1346" spans="6:7" s="55" customFormat="1" ht="14.15" x14ac:dyDescent="0.4">
      <c r="F1346" s="74"/>
      <c r="G1346" s="74"/>
    </row>
    <row r="1347" spans="6:7" s="55" customFormat="1" ht="14.15" x14ac:dyDescent="0.4">
      <c r="F1347" s="74"/>
      <c r="G1347" s="74"/>
    </row>
    <row r="1348" spans="6:7" s="55" customFormat="1" ht="14.15" x14ac:dyDescent="0.4">
      <c r="F1348" s="74"/>
      <c r="G1348" s="74"/>
    </row>
    <row r="1349" spans="6:7" s="55" customFormat="1" ht="14.15" x14ac:dyDescent="0.4">
      <c r="F1349" s="74"/>
      <c r="G1349" s="74"/>
    </row>
    <row r="1350" spans="6:7" s="55" customFormat="1" ht="14.15" x14ac:dyDescent="0.4">
      <c r="F1350" s="74"/>
      <c r="G1350" s="74"/>
    </row>
    <row r="1351" spans="6:7" s="55" customFormat="1" ht="14.15" x14ac:dyDescent="0.4">
      <c r="F1351" s="74"/>
      <c r="G1351" s="74"/>
    </row>
    <row r="1352" spans="6:7" s="55" customFormat="1" ht="14.15" x14ac:dyDescent="0.4">
      <c r="F1352" s="74"/>
      <c r="G1352" s="74"/>
    </row>
    <row r="1353" spans="6:7" s="55" customFormat="1" ht="14.15" x14ac:dyDescent="0.4">
      <c r="F1353" s="74"/>
      <c r="G1353" s="74"/>
    </row>
    <row r="1354" spans="6:7" s="55" customFormat="1" ht="14.15" x14ac:dyDescent="0.4">
      <c r="F1354" s="74"/>
      <c r="G1354" s="74"/>
    </row>
    <row r="1355" spans="6:7" s="55" customFormat="1" ht="14.15" x14ac:dyDescent="0.4">
      <c r="F1355" s="74"/>
      <c r="G1355" s="74"/>
    </row>
    <row r="1356" spans="6:7" s="55" customFormat="1" ht="14.15" x14ac:dyDescent="0.4">
      <c r="F1356" s="74"/>
      <c r="G1356" s="74"/>
    </row>
    <row r="1357" spans="6:7" s="55" customFormat="1" ht="14.15" x14ac:dyDescent="0.4">
      <c r="F1357" s="74"/>
      <c r="G1357" s="74"/>
    </row>
    <row r="1358" spans="6:7" s="55" customFormat="1" ht="14.15" x14ac:dyDescent="0.4">
      <c r="F1358" s="74"/>
      <c r="G1358" s="74"/>
    </row>
    <row r="1359" spans="6:7" s="55" customFormat="1" ht="14.15" x14ac:dyDescent="0.4">
      <c r="F1359" s="74"/>
      <c r="G1359" s="74"/>
    </row>
    <row r="1360" spans="6:7" s="55" customFormat="1" ht="14.15" x14ac:dyDescent="0.4">
      <c r="F1360" s="74"/>
      <c r="G1360" s="74"/>
    </row>
    <row r="1361" spans="6:7" s="55" customFormat="1" ht="14.15" x14ac:dyDescent="0.4">
      <c r="F1361" s="74"/>
      <c r="G1361" s="74"/>
    </row>
    <row r="1362" spans="6:7" s="55" customFormat="1" ht="14.15" x14ac:dyDescent="0.4">
      <c r="F1362" s="74"/>
      <c r="G1362" s="74"/>
    </row>
    <row r="1363" spans="6:7" s="55" customFormat="1" ht="14.15" x14ac:dyDescent="0.4">
      <c r="F1363" s="74"/>
      <c r="G1363" s="74"/>
    </row>
    <row r="1364" spans="6:7" s="55" customFormat="1" ht="14.15" x14ac:dyDescent="0.4">
      <c r="F1364" s="74"/>
      <c r="G1364" s="74"/>
    </row>
    <row r="1365" spans="6:7" s="55" customFormat="1" ht="14.15" x14ac:dyDescent="0.4">
      <c r="F1365" s="74"/>
      <c r="G1365" s="74"/>
    </row>
    <row r="1366" spans="6:7" s="55" customFormat="1" ht="14.15" x14ac:dyDescent="0.4">
      <c r="F1366" s="74"/>
      <c r="G1366" s="74"/>
    </row>
    <row r="1367" spans="6:7" s="55" customFormat="1" ht="14.15" x14ac:dyDescent="0.4">
      <c r="F1367" s="74"/>
      <c r="G1367" s="74"/>
    </row>
    <row r="1368" spans="6:7" s="55" customFormat="1" ht="14.15" x14ac:dyDescent="0.4">
      <c r="F1368" s="74"/>
      <c r="G1368" s="74"/>
    </row>
    <row r="1369" spans="6:7" s="55" customFormat="1" ht="14.15" x14ac:dyDescent="0.4">
      <c r="F1369" s="74"/>
      <c r="G1369" s="74"/>
    </row>
    <row r="1370" spans="6:7" s="55" customFormat="1" ht="14.15" x14ac:dyDescent="0.4">
      <c r="F1370" s="74"/>
      <c r="G1370" s="74"/>
    </row>
    <row r="1371" spans="6:7" s="55" customFormat="1" ht="14.15" x14ac:dyDescent="0.4">
      <c r="F1371" s="74"/>
      <c r="G1371" s="74"/>
    </row>
    <row r="1372" spans="6:7" s="55" customFormat="1" ht="14.15" x14ac:dyDescent="0.4">
      <c r="F1372" s="74"/>
      <c r="G1372" s="74"/>
    </row>
    <row r="1373" spans="6:7" s="55" customFormat="1" ht="14.15" x14ac:dyDescent="0.4">
      <c r="F1373" s="74"/>
      <c r="G1373" s="74"/>
    </row>
    <row r="1374" spans="6:7" s="55" customFormat="1" ht="14.15" x14ac:dyDescent="0.4">
      <c r="F1374" s="74"/>
      <c r="G1374" s="74"/>
    </row>
    <row r="1375" spans="6:7" s="55" customFormat="1" ht="14.15" x14ac:dyDescent="0.4">
      <c r="F1375" s="74"/>
      <c r="G1375" s="74"/>
    </row>
    <row r="1376" spans="6:7" s="55" customFormat="1" ht="14.15" x14ac:dyDescent="0.4">
      <c r="F1376" s="74"/>
      <c r="G1376" s="74"/>
    </row>
    <row r="1377" spans="6:7" s="55" customFormat="1" ht="14.15" x14ac:dyDescent="0.4">
      <c r="F1377" s="74"/>
      <c r="G1377" s="74"/>
    </row>
    <row r="1378" spans="6:7" s="55" customFormat="1" ht="14.15" x14ac:dyDescent="0.4">
      <c r="F1378" s="74"/>
      <c r="G1378" s="74"/>
    </row>
    <row r="1379" spans="6:7" s="55" customFormat="1" ht="14.15" x14ac:dyDescent="0.4">
      <c r="F1379" s="74"/>
      <c r="G1379" s="74"/>
    </row>
    <row r="1380" spans="6:7" s="55" customFormat="1" ht="14.15" x14ac:dyDescent="0.4">
      <c r="F1380" s="74"/>
      <c r="G1380" s="74"/>
    </row>
    <row r="1381" spans="6:7" s="55" customFormat="1" ht="14.15" x14ac:dyDescent="0.4">
      <c r="F1381" s="74"/>
      <c r="G1381" s="74"/>
    </row>
    <row r="1382" spans="6:7" s="55" customFormat="1" ht="14.15" x14ac:dyDescent="0.4">
      <c r="F1382" s="74"/>
      <c r="G1382" s="74"/>
    </row>
    <row r="1383" spans="6:7" s="55" customFormat="1" ht="14.15" x14ac:dyDescent="0.4">
      <c r="F1383" s="74"/>
      <c r="G1383" s="74"/>
    </row>
    <row r="1384" spans="6:7" s="55" customFormat="1" ht="14.15" x14ac:dyDescent="0.4">
      <c r="F1384" s="74"/>
      <c r="G1384" s="74"/>
    </row>
    <row r="1385" spans="6:7" s="55" customFormat="1" ht="14.15" x14ac:dyDescent="0.4">
      <c r="F1385" s="74"/>
      <c r="G1385" s="74"/>
    </row>
    <row r="1386" spans="6:7" s="55" customFormat="1" ht="14.15" x14ac:dyDescent="0.4">
      <c r="F1386" s="74"/>
      <c r="G1386" s="74"/>
    </row>
    <row r="1387" spans="6:7" s="55" customFormat="1" ht="14.15" x14ac:dyDescent="0.4">
      <c r="F1387" s="74"/>
      <c r="G1387" s="74"/>
    </row>
    <row r="1388" spans="6:7" s="55" customFormat="1" ht="14.15" x14ac:dyDescent="0.4">
      <c r="F1388" s="74"/>
      <c r="G1388" s="74"/>
    </row>
    <row r="1389" spans="6:7" s="55" customFormat="1" ht="14.15" x14ac:dyDescent="0.4">
      <c r="F1389" s="74"/>
      <c r="G1389" s="74"/>
    </row>
    <row r="1390" spans="6:7" s="55" customFormat="1" ht="14.15" x14ac:dyDescent="0.4">
      <c r="F1390" s="74"/>
      <c r="G1390" s="74"/>
    </row>
    <row r="1391" spans="6:7" s="55" customFormat="1" ht="14.15" x14ac:dyDescent="0.4">
      <c r="F1391" s="74"/>
      <c r="G1391" s="74"/>
    </row>
    <row r="1392" spans="6:7" s="55" customFormat="1" ht="14.15" x14ac:dyDescent="0.4">
      <c r="F1392" s="74"/>
      <c r="G1392" s="74"/>
    </row>
    <row r="1393" spans="6:7" s="55" customFormat="1" ht="14.15" x14ac:dyDescent="0.4">
      <c r="F1393" s="74"/>
      <c r="G1393" s="74"/>
    </row>
    <row r="1394" spans="6:7" s="55" customFormat="1" ht="14.15" x14ac:dyDescent="0.4">
      <c r="F1394" s="74"/>
      <c r="G1394" s="74"/>
    </row>
    <row r="1395" spans="6:7" s="55" customFormat="1" ht="14.15" x14ac:dyDescent="0.4">
      <c r="F1395" s="74"/>
      <c r="G1395" s="74"/>
    </row>
    <row r="1396" spans="6:7" s="55" customFormat="1" ht="14.15" x14ac:dyDescent="0.4">
      <c r="F1396" s="74"/>
      <c r="G1396" s="74"/>
    </row>
    <row r="1397" spans="6:7" s="55" customFormat="1" ht="14.15" x14ac:dyDescent="0.4">
      <c r="F1397" s="74"/>
      <c r="G1397" s="74"/>
    </row>
    <row r="1398" spans="6:7" s="55" customFormat="1" ht="14.15" x14ac:dyDescent="0.4">
      <c r="F1398" s="74"/>
      <c r="G1398" s="74"/>
    </row>
    <row r="1399" spans="6:7" s="55" customFormat="1" ht="14.15" x14ac:dyDescent="0.4">
      <c r="F1399" s="74"/>
      <c r="G1399" s="74"/>
    </row>
    <row r="1400" spans="6:7" s="55" customFormat="1" ht="14.15" x14ac:dyDescent="0.4">
      <c r="F1400" s="74"/>
      <c r="G1400" s="74"/>
    </row>
    <row r="1401" spans="6:7" s="55" customFormat="1" ht="14.15" x14ac:dyDescent="0.4">
      <c r="F1401" s="74"/>
      <c r="G1401" s="74"/>
    </row>
    <row r="1402" spans="6:7" s="55" customFormat="1" ht="14.15" x14ac:dyDescent="0.4">
      <c r="F1402" s="74"/>
      <c r="G1402" s="74"/>
    </row>
    <row r="1403" spans="6:7" s="55" customFormat="1" ht="14.15" x14ac:dyDescent="0.4">
      <c r="F1403" s="74"/>
      <c r="G1403" s="74"/>
    </row>
    <row r="1404" spans="6:7" s="55" customFormat="1" ht="14.15" x14ac:dyDescent="0.4">
      <c r="F1404" s="74"/>
      <c r="G1404" s="74"/>
    </row>
    <row r="1405" spans="6:7" s="55" customFormat="1" ht="14.15" x14ac:dyDescent="0.4">
      <c r="F1405" s="74"/>
      <c r="G1405" s="74"/>
    </row>
    <row r="1406" spans="6:7" s="55" customFormat="1" ht="14.15" x14ac:dyDescent="0.4">
      <c r="F1406" s="74"/>
      <c r="G1406" s="74"/>
    </row>
    <row r="1407" spans="6:7" s="55" customFormat="1" ht="14.15" x14ac:dyDescent="0.4">
      <c r="F1407" s="74"/>
      <c r="G1407" s="74"/>
    </row>
    <row r="1408" spans="6:7" s="55" customFormat="1" ht="14.15" x14ac:dyDescent="0.4">
      <c r="F1408" s="74"/>
      <c r="G1408" s="74"/>
    </row>
    <row r="1409" spans="6:7" s="55" customFormat="1" ht="14.15" x14ac:dyDescent="0.4">
      <c r="F1409" s="74"/>
      <c r="G1409" s="74"/>
    </row>
    <row r="1410" spans="6:7" s="55" customFormat="1" ht="14.15" x14ac:dyDescent="0.4">
      <c r="F1410" s="74"/>
      <c r="G1410" s="74"/>
    </row>
    <row r="1411" spans="6:7" s="55" customFormat="1" ht="14.15" x14ac:dyDescent="0.4">
      <c r="F1411" s="74"/>
      <c r="G1411" s="74"/>
    </row>
    <row r="1412" spans="6:7" s="55" customFormat="1" ht="14.15" x14ac:dyDescent="0.4">
      <c r="F1412" s="74"/>
      <c r="G1412" s="74"/>
    </row>
    <row r="1413" spans="6:7" s="55" customFormat="1" ht="14.15" x14ac:dyDescent="0.4">
      <c r="F1413" s="74"/>
      <c r="G1413" s="74"/>
    </row>
    <row r="1414" spans="6:7" s="55" customFormat="1" ht="14.15" x14ac:dyDescent="0.4">
      <c r="F1414" s="74"/>
      <c r="G1414" s="74"/>
    </row>
    <row r="1415" spans="6:7" s="55" customFormat="1" ht="14.15" x14ac:dyDescent="0.4">
      <c r="F1415" s="74"/>
      <c r="G1415" s="74"/>
    </row>
    <row r="1416" spans="6:7" s="55" customFormat="1" ht="14.15" x14ac:dyDescent="0.4">
      <c r="F1416" s="74"/>
      <c r="G1416" s="74"/>
    </row>
    <row r="1417" spans="6:7" s="55" customFormat="1" ht="14.15" x14ac:dyDescent="0.4">
      <c r="F1417" s="74"/>
      <c r="G1417" s="74"/>
    </row>
    <row r="1418" spans="6:7" s="55" customFormat="1" ht="14.15" x14ac:dyDescent="0.4">
      <c r="F1418" s="74"/>
      <c r="G1418" s="74"/>
    </row>
    <row r="1419" spans="6:7" s="55" customFormat="1" ht="14.15" x14ac:dyDescent="0.4">
      <c r="F1419" s="74"/>
      <c r="G1419" s="74"/>
    </row>
    <row r="1420" spans="6:7" s="55" customFormat="1" ht="14.15" x14ac:dyDescent="0.4">
      <c r="F1420" s="74"/>
      <c r="G1420" s="74"/>
    </row>
    <row r="1421" spans="6:7" s="55" customFormat="1" ht="14.15" x14ac:dyDescent="0.4">
      <c r="F1421" s="74"/>
      <c r="G1421" s="74"/>
    </row>
    <row r="1422" spans="6:7" s="55" customFormat="1" ht="14.15" x14ac:dyDescent="0.4">
      <c r="F1422" s="74"/>
      <c r="G1422" s="74"/>
    </row>
    <row r="1423" spans="6:7" s="55" customFormat="1" ht="14.15" x14ac:dyDescent="0.4">
      <c r="F1423" s="74"/>
      <c r="G1423" s="74"/>
    </row>
    <row r="1424" spans="6:7" s="55" customFormat="1" ht="14.15" x14ac:dyDescent="0.4">
      <c r="F1424" s="74"/>
      <c r="G1424" s="74"/>
    </row>
    <row r="1425" spans="6:7" s="55" customFormat="1" ht="14.15" x14ac:dyDescent="0.4">
      <c r="F1425" s="74"/>
      <c r="G1425" s="74"/>
    </row>
    <row r="1426" spans="6:7" s="55" customFormat="1" ht="14.15" x14ac:dyDescent="0.4">
      <c r="F1426" s="74"/>
      <c r="G1426" s="74"/>
    </row>
    <row r="1427" spans="6:7" s="55" customFormat="1" ht="14.15" x14ac:dyDescent="0.4">
      <c r="F1427" s="74"/>
      <c r="G1427" s="74"/>
    </row>
    <row r="1428" spans="6:7" s="55" customFormat="1" ht="14.15" x14ac:dyDescent="0.4">
      <c r="F1428" s="74"/>
      <c r="G1428" s="74"/>
    </row>
    <row r="1429" spans="6:7" s="55" customFormat="1" ht="14.15" x14ac:dyDescent="0.4">
      <c r="F1429" s="74"/>
      <c r="G1429" s="74"/>
    </row>
    <row r="1430" spans="6:7" s="55" customFormat="1" ht="14.15" x14ac:dyDescent="0.4">
      <c r="F1430" s="74"/>
      <c r="G1430" s="74"/>
    </row>
    <row r="1431" spans="6:7" s="55" customFormat="1" ht="14.15" x14ac:dyDescent="0.4">
      <c r="F1431" s="74"/>
      <c r="G1431" s="74"/>
    </row>
    <row r="1432" spans="6:7" s="55" customFormat="1" ht="14.15" x14ac:dyDescent="0.4">
      <c r="F1432" s="74"/>
      <c r="G1432" s="74"/>
    </row>
    <row r="1433" spans="6:7" s="55" customFormat="1" ht="14.15" x14ac:dyDescent="0.4">
      <c r="F1433" s="74"/>
      <c r="G1433" s="74"/>
    </row>
    <row r="1434" spans="6:7" s="55" customFormat="1" ht="14.15" x14ac:dyDescent="0.4">
      <c r="F1434" s="74"/>
      <c r="G1434" s="74"/>
    </row>
    <row r="1435" spans="6:7" s="55" customFormat="1" ht="14.15" x14ac:dyDescent="0.4">
      <c r="F1435" s="74"/>
      <c r="G1435" s="74"/>
    </row>
    <row r="1436" spans="6:7" s="55" customFormat="1" ht="14.15" x14ac:dyDescent="0.4">
      <c r="F1436" s="74"/>
      <c r="G1436" s="74"/>
    </row>
    <row r="1437" spans="6:7" s="55" customFormat="1" ht="14.15" x14ac:dyDescent="0.4">
      <c r="F1437" s="74"/>
      <c r="G1437" s="74"/>
    </row>
    <row r="1438" spans="6:7" s="55" customFormat="1" ht="14.15" x14ac:dyDescent="0.4">
      <c r="F1438" s="74"/>
      <c r="G1438" s="74"/>
    </row>
    <row r="1439" spans="6:7" s="55" customFormat="1" ht="14.15" x14ac:dyDescent="0.4">
      <c r="F1439" s="74"/>
      <c r="G1439" s="74"/>
    </row>
    <row r="1440" spans="6:7" s="55" customFormat="1" ht="14.15" x14ac:dyDescent="0.4">
      <c r="F1440" s="74"/>
      <c r="G1440" s="74"/>
    </row>
    <row r="1441" spans="6:7" s="55" customFormat="1" ht="14.15" x14ac:dyDescent="0.4">
      <c r="F1441" s="74"/>
      <c r="G1441" s="74"/>
    </row>
    <row r="1442" spans="6:7" s="55" customFormat="1" ht="14.15" x14ac:dyDescent="0.4">
      <c r="F1442" s="74"/>
      <c r="G1442" s="74"/>
    </row>
    <row r="1443" spans="6:7" s="55" customFormat="1" ht="14.15" x14ac:dyDescent="0.4">
      <c r="F1443" s="74"/>
      <c r="G1443" s="74"/>
    </row>
    <row r="1444" spans="6:7" s="55" customFormat="1" ht="14.15" x14ac:dyDescent="0.4">
      <c r="F1444" s="74"/>
      <c r="G1444" s="74"/>
    </row>
    <row r="1445" spans="6:7" s="55" customFormat="1" ht="14.15" x14ac:dyDescent="0.4">
      <c r="F1445" s="74"/>
      <c r="G1445" s="74"/>
    </row>
    <row r="1446" spans="6:7" s="55" customFormat="1" ht="14.15" x14ac:dyDescent="0.4">
      <c r="F1446" s="74"/>
      <c r="G1446" s="74"/>
    </row>
    <row r="1447" spans="6:7" s="55" customFormat="1" ht="14.15" x14ac:dyDescent="0.4">
      <c r="F1447" s="74"/>
      <c r="G1447" s="74"/>
    </row>
    <row r="1448" spans="6:7" s="55" customFormat="1" ht="14.15" x14ac:dyDescent="0.4">
      <c r="F1448" s="74"/>
      <c r="G1448" s="74"/>
    </row>
    <row r="1449" spans="6:7" s="55" customFormat="1" ht="14.15" x14ac:dyDescent="0.4">
      <c r="F1449" s="74"/>
      <c r="G1449" s="74"/>
    </row>
    <row r="1450" spans="6:7" s="55" customFormat="1" ht="14.15" x14ac:dyDescent="0.4">
      <c r="F1450" s="74"/>
      <c r="G1450" s="74"/>
    </row>
    <row r="1451" spans="6:7" s="55" customFormat="1" ht="14.15" x14ac:dyDescent="0.4">
      <c r="F1451" s="74"/>
      <c r="G1451" s="74"/>
    </row>
    <row r="1452" spans="6:7" s="55" customFormat="1" ht="14.15" x14ac:dyDescent="0.4">
      <c r="F1452" s="74"/>
      <c r="G1452" s="74"/>
    </row>
    <row r="1453" spans="6:7" s="55" customFormat="1" ht="14.15" x14ac:dyDescent="0.4">
      <c r="F1453" s="74"/>
      <c r="G1453" s="74"/>
    </row>
    <row r="1454" spans="6:7" s="55" customFormat="1" ht="14.15" x14ac:dyDescent="0.4">
      <c r="F1454" s="74"/>
      <c r="G1454" s="74"/>
    </row>
    <row r="1455" spans="6:7" s="55" customFormat="1" ht="14.15" x14ac:dyDescent="0.4">
      <c r="F1455" s="74"/>
      <c r="G1455" s="74"/>
    </row>
    <row r="1456" spans="6:7" s="55" customFormat="1" ht="14.15" x14ac:dyDescent="0.4">
      <c r="F1456" s="74"/>
      <c r="G1456" s="74"/>
    </row>
    <row r="1457" spans="6:7" s="55" customFormat="1" ht="14.15" x14ac:dyDescent="0.4">
      <c r="F1457" s="74"/>
      <c r="G1457" s="74"/>
    </row>
    <row r="1458" spans="6:7" s="55" customFormat="1" ht="14.15" x14ac:dyDescent="0.4">
      <c r="F1458" s="74"/>
      <c r="G1458" s="74"/>
    </row>
    <row r="1459" spans="6:7" s="55" customFormat="1" ht="14.15" x14ac:dyDescent="0.4">
      <c r="F1459" s="74"/>
      <c r="G1459" s="74"/>
    </row>
    <row r="1460" spans="6:7" s="55" customFormat="1" ht="14.15" x14ac:dyDescent="0.4">
      <c r="F1460" s="74"/>
      <c r="G1460" s="74"/>
    </row>
    <row r="1461" spans="6:7" s="55" customFormat="1" ht="14.15" x14ac:dyDescent="0.4">
      <c r="F1461" s="74"/>
      <c r="G1461" s="74"/>
    </row>
    <row r="1462" spans="6:7" s="55" customFormat="1" ht="14.15" x14ac:dyDescent="0.4">
      <c r="F1462" s="74"/>
      <c r="G1462" s="74"/>
    </row>
    <row r="1463" spans="6:7" s="55" customFormat="1" ht="14.15" x14ac:dyDescent="0.4">
      <c r="F1463" s="74"/>
      <c r="G1463" s="74"/>
    </row>
    <row r="1464" spans="6:7" s="55" customFormat="1" ht="14.15" x14ac:dyDescent="0.4">
      <c r="F1464" s="74"/>
      <c r="G1464" s="74"/>
    </row>
    <row r="1465" spans="6:7" s="55" customFormat="1" ht="14.15" x14ac:dyDescent="0.4">
      <c r="F1465" s="74"/>
      <c r="G1465" s="74"/>
    </row>
    <row r="1466" spans="6:7" s="55" customFormat="1" ht="14.15" x14ac:dyDescent="0.4">
      <c r="F1466" s="74"/>
      <c r="G1466" s="74"/>
    </row>
    <row r="1467" spans="6:7" s="55" customFormat="1" ht="14.15" x14ac:dyDescent="0.4">
      <c r="F1467" s="74"/>
      <c r="G1467" s="74"/>
    </row>
    <row r="1468" spans="6:7" s="55" customFormat="1" ht="14.15" x14ac:dyDescent="0.4">
      <c r="F1468" s="74"/>
      <c r="G1468" s="74"/>
    </row>
    <row r="1469" spans="6:7" s="55" customFormat="1" ht="14.15" x14ac:dyDescent="0.4">
      <c r="F1469" s="74"/>
      <c r="G1469" s="74"/>
    </row>
    <row r="1470" spans="6:7" s="55" customFormat="1" ht="14.15" x14ac:dyDescent="0.4">
      <c r="F1470" s="74"/>
      <c r="G1470" s="74"/>
    </row>
    <row r="1471" spans="6:7" s="55" customFormat="1" ht="14.15" x14ac:dyDescent="0.4">
      <c r="F1471" s="74"/>
      <c r="G1471" s="74"/>
    </row>
    <row r="1472" spans="6:7" s="55" customFormat="1" ht="14.15" x14ac:dyDescent="0.4">
      <c r="F1472" s="74"/>
      <c r="G1472" s="74"/>
    </row>
    <row r="1473" spans="6:7" s="55" customFormat="1" ht="14.15" x14ac:dyDescent="0.4">
      <c r="F1473" s="74"/>
      <c r="G1473" s="74"/>
    </row>
    <row r="1474" spans="6:7" s="55" customFormat="1" ht="14.15" x14ac:dyDescent="0.4">
      <c r="F1474" s="74"/>
      <c r="G1474" s="74"/>
    </row>
    <row r="1475" spans="6:7" s="55" customFormat="1" ht="14.15" x14ac:dyDescent="0.4">
      <c r="F1475" s="74"/>
      <c r="G1475" s="74"/>
    </row>
    <row r="1476" spans="6:7" s="55" customFormat="1" ht="14.15" x14ac:dyDescent="0.4">
      <c r="F1476" s="74"/>
      <c r="G1476" s="74"/>
    </row>
    <row r="1477" spans="6:7" s="55" customFormat="1" ht="14.15" x14ac:dyDescent="0.4">
      <c r="F1477" s="74"/>
      <c r="G1477" s="74"/>
    </row>
    <row r="1478" spans="6:7" s="55" customFormat="1" ht="14.15" x14ac:dyDescent="0.4">
      <c r="F1478" s="74"/>
      <c r="G1478" s="74"/>
    </row>
    <row r="1479" spans="6:7" s="55" customFormat="1" ht="14.15" x14ac:dyDescent="0.4">
      <c r="F1479" s="74"/>
      <c r="G1479" s="74"/>
    </row>
    <row r="1480" spans="6:7" s="55" customFormat="1" ht="14.15" x14ac:dyDescent="0.4">
      <c r="F1480" s="74"/>
      <c r="G1480" s="74"/>
    </row>
    <row r="1481" spans="6:7" s="55" customFormat="1" ht="14.15" x14ac:dyDescent="0.4">
      <c r="F1481" s="74"/>
      <c r="G1481" s="74"/>
    </row>
    <row r="1482" spans="6:7" s="55" customFormat="1" ht="14.15" x14ac:dyDescent="0.4">
      <c r="F1482" s="74"/>
      <c r="G1482" s="74"/>
    </row>
    <row r="1483" spans="6:7" s="55" customFormat="1" ht="14.15" x14ac:dyDescent="0.4">
      <c r="F1483" s="74"/>
      <c r="G1483" s="74"/>
    </row>
    <row r="1484" spans="6:7" s="55" customFormat="1" ht="14.15" x14ac:dyDescent="0.4">
      <c r="F1484" s="74"/>
      <c r="G1484" s="74"/>
    </row>
    <row r="1485" spans="6:7" s="55" customFormat="1" ht="14.15" x14ac:dyDescent="0.4">
      <c r="F1485" s="74"/>
      <c r="G1485" s="74"/>
    </row>
    <row r="1486" spans="6:7" s="55" customFormat="1" ht="14.15" x14ac:dyDescent="0.4">
      <c r="F1486" s="74"/>
      <c r="G1486" s="74"/>
    </row>
    <row r="1487" spans="6:7" s="55" customFormat="1" ht="14.15" x14ac:dyDescent="0.4">
      <c r="F1487" s="74"/>
      <c r="G1487" s="74"/>
    </row>
    <row r="1488" spans="6:7" s="55" customFormat="1" ht="14.15" x14ac:dyDescent="0.4">
      <c r="F1488" s="74"/>
      <c r="G1488" s="74"/>
    </row>
    <row r="1489" spans="6:7" s="55" customFormat="1" ht="14.15" x14ac:dyDescent="0.4">
      <c r="F1489" s="74"/>
      <c r="G1489" s="74"/>
    </row>
    <row r="1490" spans="6:7" s="55" customFormat="1" ht="14.15" x14ac:dyDescent="0.4">
      <c r="F1490" s="74"/>
      <c r="G1490" s="74"/>
    </row>
    <row r="1491" spans="6:7" s="55" customFormat="1" ht="14.15" x14ac:dyDescent="0.4">
      <c r="F1491" s="74"/>
      <c r="G1491" s="74"/>
    </row>
    <row r="1492" spans="6:7" s="55" customFormat="1" ht="14.15" x14ac:dyDescent="0.4">
      <c r="F1492" s="74"/>
      <c r="G1492" s="74"/>
    </row>
    <row r="1493" spans="6:7" s="55" customFormat="1" ht="14.15" x14ac:dyDescent="0.4">
      <c r="F1493" s="74"/>
      <c r="G1493" s="74"/>
    </row>
    <row r="1494" spans="6:7" s="55" customFormat="1" ht="14.15" x14ac:dyDescent="0.4">
      <c r="F1494" s="74"/>
      <c r="G1494" s="74"/>
    </row>
    <row r="1495" spans="6:7" s="55" customFormat="1" ht="14.15" x14ac:dyDescent="0.4">
      <c r="F1495" s="74"/>
      <c r="G1495" s="74"/>
    </row>
    <row r="1496" spans="6:7" s="55" customFormat="1" ht="14.15" x14ac:dyDescent="0.4">
      <c r="F1496" s="74"/>
      <c r="G1496" s="74"/>
    </row>
    <row r="1497" spans="6:7" s="55" customFormat="1" ht="14.15" x14ac:dyDescent="0.4">
      <c r="F1497" s="74"/>
      <c r="G1497" s="74"/>
    </row>
    <row r="1498" spans="6:7" s="55" customFormat="1" ht="14.15" x14ac:dyDescent="0.4">
      <c r="F1498" s="74"/>
      <c r="G1498" s="74"/>
    </row>
    <row r="1499" spans="6:7" s="55" customFormat="1" ht="14.15" x14ac:dyDescent="0.4">
      <c r="F1499" s="74"/>
      <c r="G1499" s="74"/>
    </row>
    <row r="1500" spans="6:7" s="55" customFormat="1" ht="14.15" x14ac:dyDescent="0.4">
      <c r="F1500" s="74"/>
      <c r="G1500" s="74"/>
    </row>
    <row r="1501" spans="6:7" s="55" customFormat="1" ht="14.15" x14ac:dyDescent="0.4">
      <c r="F1501" s="74"/>
      <c r="G1501" s="74"/>
    </row>
    <row r="1502" spans="6:7" s="55" customFormat="1" ht="14.15" x14ac:dyDescent="0.4">
      <c r="F1502" s="74"/>
      <c r="G1502" s="74"/>
    </row>
    <row r="1503" spans="6:7" s="55" customFormat="1" ht="14.15" x14ac:dyDescent="0.4">
      <c r="F1503" s="74"/>
      <c r="G1503" s="74"/>
    </row>
    <row r="1504" spans="6:7" s="55" customFormat="1" ht="14.15" x14ac:dyDescent="0.4">
      <c r="F1504" s="74"/>
      <c r="G1504" s="74"/>
    </row>
    <row r="1505" spans="6:7" s="55" customFormat="1" ht="14.15" x14ac:dyDescent="0.4">
      <c r="F1505" s="74"/>
      <c r="G1505" s="74"/>
    </row>
    <row r="1506" spans="6:7" s="55" customFormat="1" ht="14.15" x14ac:dyDescent="0.4">
      <c r="F1506" s="74"/>
      <c r="G1506" s="74"/>
    </row>
    <row r="1507" spans="6:7" s="55" customFormat="1" ht="14.15" x14ac:dyDescent="0.4">
      <c r="F1507" s="74"/>
      <c r="G1507" s="74"/>
    </row>
    <row r="1508" spans="6:7" s="55" customFormat="1" ht="14.15" x14ac:dyDescent="0.4">
      <c r="F1508" s="74"/>
      <c r="G1508" s="74"/>
    </row>
    <row r="1509" spans="6:7" s="55" customFormat="1" ht="14.15" x14ac:dyDescent="0.4">
      <c r="F1509" s="74"/>
      <c r="G1509" s="74"/>
    </row>
    <row r="1510" spans="6:7" s="55" customFormat="1" ht="14.15" x14ac:dyDescent="0.4">
      <c r="F1510" s="74"/>
      <c r="G1510" s="74"/>
    </row>
    <row r="1511" spans="6:7" s="55" customFormat="1" ht="14.15" x14ac:dyDescent="0.4">
      <c r="F1511" s="74"/>
      <c r="G1511" s="74"/>
    </row>
    <row r="1512" spans="6:7" s="55" customFormat="1" ht="14.15" x14ac:dyDescent="0.4">
      <c r="F1512" s="74"/>
      <c r="G1512" s="74"/>
    </row>
    <row r="1513" spans="6:7" s="55" customFormat="1" ht="14.15" x14ac:dyDescent="0.4">
      <c r="F1513" s="74"/>
      <c r="G1513" s="74"/>
    </row>
    <row r="1514" spans="6:7" s="55" customFormat="1" ht="14.15" x14ac:dyDescent="0.4">
      <c r="F1514" s="74"/>
      <c r="G1514" s="74"/>
    </row>
    <row r="1515" spans="6:7" s="55" customFormat="1" ht="14.15" x14ac:dyDescent="0.4">
      <c r="F1515" s="74"/>
      <c r="G1515" s="74"/>
    </row>
    <row r="1516" spans="6:7" s="55" customFormat="1" ht="14.15" x14ac:dyDescent="0.4">
      <c r="F1516" s="74"/>
      <c r="G1516" s="74"/>
    </row>
    <row r="1517" spans="6:7" s="55" customFormat="1" ht="14.15" x14ac:dyDescent="0.4">
      <c r="F1517" s="74"/>
      <c r="G1517" s="74"/>
    </row>
    <row r="1518" spans="6:7" s="55" customFormat="1" ht="14.15" x14ac:dyDescent="0.4">
      <c r="F1518" s="74"/>
      <c r="G1518" s="74"/>
    </row>
    <row r="1519" spans="6:7" s="55" customFormat="1" ht="14.15" x14ac:dyDescent="0.4">
      <c r="F1519" s="74"/>
      <c r="G1519" s="74"/>
    </row>
    <row r="1520" spans="6:7" s="55" customFormat="1" ht="14.15" x14ac:dyDescent="0.4">
      <c r="F1520" s="74"/>
      <c r="G1520" s="74"/>
    </row>
    <row r="1521" spans="6:7" s="55" customFormat="1" ht="14.15" x14ac:dyDescent="0.4">
      <c r="F1521" s="74"/>
      <c r="G1521" s="74"/>
    </row>
    <row r="1522" spans="6:7" s="55" customFormat="1" ht="14.15" x14ac:dyDescent="0.4">
      <c r="F1522" s="74"/>
      <c r="G1522" s="74"/>
    </row>
    <row r="1523" spans="6:7" s="55" customFormat="1" ht="14.15" x14ac:dyDescent="0.4">
      <c r="F1523" s="74"/>
      <c r="G1523" s="74"/>
    </row>
    <row r="1524" spans="6:7" s="55" customFormat="1" ht="14.15" x14ac:dyDescent="0.4">
      <c r="F1524" s="74"/>
      <c r="G1524" s="74"/>
    </row>
    <row r="1525" spans="6:7" s="55" customFormat="1" ht="14.15" x14ac:dyDescent="0.4">
      <c r="F1525" s="74"/>
      <c r="G1525" s="74"/>
    </row>
    <row r="1526" spans="6:7" s="55" customFormat="1" ht="14.15" x14ac:dyDescent="0.4">
      <c r="F1526" s="74"/>
      <c r="G1526" s="74"/>
    </row>
    <row r="1527" spans="6:7" s="55" customFormat="1" ht="14.15" x14ac:dyDescent="0.4">
      <c r="F1527" s="74"/>
      <c r="G1527" s="74"/>
    </row>
    <row r="1528" spans="6:7" s="55" customFormat="1" ht="14.15" x14ac:dyDescent="0.4">
      <c r="F1528" s="74"/>
      <c r="G1528" s="74"/>
    </row>
    <row r="1529" spans="6:7" s="55" customFormat="1" ht="14.15" x14ac:dyDescent="0.4">
      <c r="F1529" s="74"/>
      <c r="G1529" s="74"/>
    </row>
    <row r="1530" spans="6:7" s="55" customFormat="1" ht="14.15" x14ac:dyDescent="0.4">
      <c r="F1530" s="74"/>
      <c r="G1530" s="74"/>
    </row>
    <row r="1531" spans="6:7" s="55" customFormat="1" ht="14.15" x14ac:dyDescent="0.4">
      <c r="F1531" s="74"/>
      <c r="G1531" s="74"/>
    </row>
    <row r="1532" spans="6:7" s="55" customFormat="1" ht="14.15" x14ac:dyDescent="0.4">
      <c r="F1532" s="74"/>
      <c r="G1532" s="74"/>
    </row>
    <row r="1533" spans="6:7" s="55" customFormat="1" ht="14.15" x14ac:dyDescent="0.4">
      <c r="F1533" s="74"/>
      <c r="G1533" s="74"/>
    </row>
    <row r="1534" spans="6:7" s="55" customFormat="1" ht="14.15" x14ac:dyDescent="0.4">
      <c r="F1534" s="74"/>
      <c r="G1534" s="74"/>
    </row>
    <row r="1535" spans="6:7" s="55" customFormat="1" ht="14.15" x14ac:dyDescent="0.4">
      <c r="F1535" s="74"/>
      <c r="G1535" s="74"/>
    </row>
    <row r="1536" spans="6:7" s="55" customFormat="1" ht="14.15" x14ac:dyDescent="0.4">
      <c r="F1536" s="74"/>
      <c r="G1536" s="74"/>
    </row>
    <row r="1537" spans="6:7" s="55" customFormat="1" ht="14.15" x14ac:dyDescent="0.4">
      <c r="F1537" s="74"/>
      <c r="G1537" s="74"/>
    </row>
    <row r="1538" spans="6:7" s="55" customFormat="1" ht="14.15" x14ac:dyDescent="0.4">
      <c r="F1538" s="74"/>
      <c r="G1538" s="74"/>
    </row>
    <row r="1539" spans="6:7" s="55" customFormat="1" ht="14.15" x14ac:dyDescent="0.4">
      <c r="F1539" s="74"/>
      <c r="G1539" s="74"/>
    </row>
    <row r="1540" spans="6:7" s="55" customFormat="1" ht="14.15" x14ac:dyDescent="0.4">
      <c r="F1540" s="74"/>
      <c r="G1540" s="74"/>
    </row>
    <row r="1541" spans="6:7" s="55" customFormat="1" ht="14.15" x14ac:dyDescent="0.4">
      <c r="F1541" s="74"/>
      <c r="G1541" s="74"/>
    </row>
    <row r="1542" spans="6:7" s="55" customFormat="1" ht="14.15" x14ac:dyDescent="0.4">
      <c r="F1542" s="74"/>
      <c r="G1542" s="74"/>
    </row>
    <row r="1543" spans="6:7" s="55" customFormat="1" ht="14.15" x14ac:dyDescent="0.4">
      <c r="F1543" s="74"/>
      <c r="G1543" s="74"/>
    </row>
    <row r="1544" spans="6:7" s="55" customFormat="1" ht="14.15" x14ac:dyDescent="0.4">
      <c r="F1544" s="74"/>
      <c r="G1544" s="74"/>
    </row>
    <row r="1545" spans="6:7" s="55" customFormat="1" ht="14.15" x14ac:dyDescent="0.4">
      <c r="F1545" s="74"/>
      <c r="G1545" s="74"/>
    </row>
    <row r="1546" spans="6:7" s="55" customFormat="1" ht="14.15" x14ac:dyDescent="0.4">
      <c r="F1546" s="74"/>
      <c r="G1546" s="74"/>
    </row>
    <row r="1547" spans="6:7" s="55" customFormat="1" ht="14.15" x14ac:dyDescent="0.4">
      <c r="F1547" s="74"/>
      <c r="G1547" s="74"/>
    </row>
    <row r="1548" spans="6:7" s="55" customFormat="1" ht="14.15" x14ac:dyDescent="0.4">
      <c r="F1548" s="74"/>
      <c r="G1548" s="74"/>
    </row>
    <row r="1549" spans="6:7" s="55" customFormat="1" ht="14.15" x14ac:dyDescent="0.4">
      <c r="F1549" s="74"/>
      <c r="G1549" s="74"/>
    </row>
    <row r="1550" spans="6:7" s="55" customFormat="1" ht="14.15" x14ac:dyDescent="0.4">
      <c r="F1550" s="74"/>
      <c r="G1550" s="74"/>
    </row>
    <row r="1551" spans="6:7" s="55" customFormat="1" ht="14.15" x14ac:dyDescent="0.4">
      <c r="F1551" s="74"/>
      <c r="G1551" s="74"/>
    </row>
    <row r="1552" spans="6:7" s="55" customFormat="1" ht="14.15" x14ac:dyDescent="0.4">
      <c r="F1552" s="74"/>
      <c r="G1552" s="74"/>
    </row>
    <row r="1553" spans="6:7" s="55" customFormat="1" ht="14.15" x14ac:dyDescent="0.4">
      <c r="F1553" s="74"/>
      <c r="G1553" s="74"/>
    </row>
    <row r="1554" spans="6:7" s="55" customFormat="1" ht="14.15" x14ac:dyDescent="0.4">
      <c r="F1554" s="74"/>
      <c r="G1554" s="74"/>
    </row>
    <row r="1555" spans="6:7" s="55" customFormat="1" ht="14.15" x14ac:dyDescent="0.4">
      <c r="F1555" s="74"/>
      <c r="G1555" s="74"/>
    </row>
    <row r="1556" spans="6:7" s="55" customFormat="1" ht="14.15" x14ac:dyDescent="0.4">
      <c r="F1556" s="74"/>
      <c r="G1556" s="74"/>
    </row>
    <row r="1557" spans="6:7" s="55" customFormat="1" ht="14.15" x14ac:dyDescent="0.4">
      <c r="F1557" s="74"/>
      <c r="G1557" s="74"/>
    </row>
    <row r="1558" spans="6:7" s="55" customFormat="1" ht="14.15" x14ac:dyDescent="0.4">
      <c r="F1558" s="74"/>
      <c r="G1558" s="74"/>
    </row>
    <row r="1559" spans="6:7" s="55" customFormat="1" ht="14.15" x14ac:dyDescent="0.4">
      <c r="F1559" s="74"/>
      <c r="G1559" s="74"/>
    </row>
    <row r="1560" spans="6:7" s="55" customFormat="1" ht="14.15" x14ac:dyDescent="0.4">
      <c r="F1560" s="74"/>
      <c r="G1560" s="74"/>
    </row>
    <row r="1561" spans="6:7" s="55" customFormat="1" ht="14.15" x14ac:dyDescent="0.4">
      <c r="F1561" s="74"/>
      <c r="G1561" s="74"/>
    </row>
    <row r="1562" spans="6:7" s="55" customFormat="1" ht="14.15" x14ac:dyDescent="0.4">
      <c r="F1562" s="74"/>
      <c r="G1562" s="74"/>
    </row>
    <row r="1563" spans="6:7" s="55" customFormat="1" ht="14.15" x14ac:dyDescent="0.4">
      <c r="F1563" s="74"/>
      <c r="G1563" s="74"/>
    </row>
    <row r="1564" spans="6:7" s="55" customFormat="1" ht="14.15" x14ac:dyDescent="0.4">
      <c r="F1564" s="74"/>
      <c r="G1564" s="74"/>
    </row>
    <row r="1565" spans="6:7" s="55" customFormat="1" ht="14.15" x14ac:dyDescent="0.4">
      <c r="F1565" s="74"/>
      <c r="G1565" s="74"/>
    </row>
    <row r="1566" spans="6:7" s="55" customFormat="1" ht="14.15" x14ac:dyDescent="0.4">
      <c r="F1566" s="74"/>
      <c r="G1566" s="74"/>
    </row>
    <row r="1567" spans="6:7" s="55" customFormat="1" ht="14.15" x14ac:dyDescent="0.4">
      <c r="F1567" s="74"/>
      <c r="G1567" s="74"/>
    </row>
    <row r="1568" spans="6:7" s="55" customFormat="1" ht="14.15" x14ac:dyDescent="0.4">
      <c r="F1568" s="74"/>
      <c r="G1568" s="74"/>
    </row>
    <row r="1569" spans="6:7" s="55" customFormat="1" ht="14.15" x14ac:dyDescent="0.4">
      <c r="F1569" s="74"/>
      <c r="G1569" s="74"/>
    </row>
    <row r="1570" spans="6:7" s="55" customFormat="1" ht="14.15" x14ac:dyDescent="0.4">
      <c r="F1570" s="74"/>
      <c r="G1570" s="74"/>
    </row>
    <row r="1571" spans="6:7" s="55" customFormat="1" ht="14.15" x14ac:dyDescent="0.4">
      <c r="F1571" s="74"/>
      <c r="G1571" s="74"/>
    </row>
    <row r="1572" spans="6:7" s="55" customFormat="1" ht="14.15" x14ac:dyDescent="0.4">
      <c r="F1572" s="74"/>
      <c r="G1572" s="74"/>
    </row>
    <row r="1573" spans="6:7" s="55" customFormat="1" ht="14.15" x14ac:dyDescent="0.4">
      <c r="F1573" s="74"/>
      <c r="G1573" s="74"/>
    </row>
    <row r="1574" spans="6:7" s="55" customFormat="1" ht="14.15" x14ac:dyDescent="0.4">
      <c r="F1574" s="74"/>
      <c r="G1574" s="74"/>
    </row>
    <row r="1575" spans="6:7" s="55" customFormat="1" ht="14.15" x14ac:dyDescent="0.4">
      <c r="F1575" s="74"/>
      <c r="G1575" s="74"/>
    </row>
    <row r="1576" spans="6:7" s="55" customFormat="1" ht="14.15" x14ac:dyDescent="0.4">
      <c r="F1576" s="74"/>
      <c r="G1576" s="74"/>
    </row>
    <row r="1577" spans="6:7" s="55" customFormat="1" ht="14.15" x14ac:dyDescent="0.4">
      <c r="F1577" s="74"/>
      <c r="G1577" s="74"/>
    </row>
    <row r="1578" spans="6:7" s="55" customFormat="1" ht="14.15" x14ac:dyDescent="0.4">
      <c r="F1578" s="74"/>
      <c r="G1578" s="74"/>
    </row>
    <row r="1579" spans="6:7" s="55" customFormat="1" ht="14.15" x14ac:dyDescent="0.4">
      <c r="F1579" s="74"/>
      <c r="G1579" s="74"/>
    </row>
    <row r="1580" spans="6:7" s="55" customFormat="1" ht="14.15" x14ac:dyDescent="0.4">
      <c r="F1580" s="74"/>
      <c r="G1580" s="74"/>
    </row>
    <row r="1581" spans="6:7" s="55" customFormat="1" ht="14.15" x14ac:dyDescent="0.4">
      <c r="F1581" s="74"/>
      <c r="G1581" s="74"/>
    </row>
    <row r="1582" spans="6:7" s="55" customFormat="1" ht="14.15" x14ac:dyDescent="0.4">
      <c r="F1582" s="74"/>
      <c r="G1582" s="74"/>
    </row>
    <row r="1583" spans="6:7" s="55" customFormat="1" ht="14.15" x14ac:dyDescent="0.4">
      <c r="F1583" s="74"/>
      <c r="G1583" s="74"/>
    </row>
    <row r="1584" spans="6:7" s="55" customFormat="1" ht="14.15" x14ac:dyDescent="0.4">
      <c r="F1584" s="74"/>
      <c r="G1584" s="74"/>
    </row>
    <row r="1585" spans="6:7" s="55" customFormat="1" ht="14.15" x14ac:dyDescent="0.4">
      <c r="F1585" s="74"/>
      <c r="G1585" s="74"/>
    </row>
    <row r="1586" spans="6:7" s="55" customFormat="1" ht="14.15" x14ac:dyDescent="0.4">
      <c r="F1586" s="74"/>
      <c r="G1586" s="74"/>
    </row>
    <row r="1587" spans="6:7" s="55" customFormat="1" ht="14.15" x14ac:dyDescent="0.4">
      <c r="F1587" s="74"/>
      <c r="G1587" s="74"/>
    </row>
    <row r="1588" spans="6:7" s="55" customFormat="1" ht="14.15" x14ac:dyDescent="0.4">
      <c r="F1588" s="74"/>
      <c r="G1588" s="74"/>
    </row>
    <row r="1589" spans="6:7" s="55" customFormat="1" ht="14.15" x14ac:dyDescent="0.4">
      <c r="F1589" s="74"/>
      <c r="G1589" s="74"/>
    </row>
    <row r="1590" spans="6:7" s="55" customFormat="1" ht="14.15" x14ac:dyDescent="0.4">
      <c r="F1590" s="74"/>
      <c r="G1590" s="74"/>
    </row>
    <row r="1591" spans="6:7" s="55" customFormat="1" ht="14.15" x14ac:dyDescent="0.4">
      <c r="F1591" s="74"/>
      <c r="G1591" s="74"/>
    </row>
    <row r="1592" spans="6:7" s="55" customFormat="1" ht="14.15" x14ac:dyDescent="0.4">
      <c r="F1592" s="74"/>
      <c r="G1592" s="74"/>
    </row>
    <row r="1593" spans="6:7" s="55" customFormat="1" ht="14.15" x14ac:dyDescent="0.4">
      <c r="F1593" s="74"/>
      <c r="G1593" s="74"/>
    </row>
    <row r="1594" spans="6:7" s="55" customFormat="1" ht="14.15" x14ac:dyDescent="0.4">
      <c r="F1594" s="74"/>
      <c r="G1594" s="74"/>
    </row>
    <row r="1595" spans="6:7" s="55" customFormat="1" ht="14.15" x14ac:dyDescent="0.4">
      <c r="F1595" s="74"/>
      <c r="G1595" s="74"/>
    </row>
    <row r="1596" spans="6:7" s="55" customFormat="1" ht="14.15" x14ac:dyDescent="0.4">
      <c r="F1596" s="74"/>
      <c r="G1596" s="74"/>
    </row>
    <row r="1597" spans="6:7" s="55" customFormat="1" ht="14.15" x14ac:dyDescent="0.4">
      <c r="F1597" s="74"/>
      <c r="G1597" s="74"/>
    </row>
    <row r="1598" spans="6:7" s="55" customFormat="1" ht="14.15" x14ac:dyDescent="0.4">
      <c r="F1598" s="74"/>
      <c r="G1598" s="74"/>
    </row>
    <row r="1599" spans="6:7" s="55" customFormat="1" ht="14.15" x14ac:dyDescent="0.4">
      <c r="F1599" s="74"/>
      <c r="G1599" s="74"/>
    </row>
    <row r="1600" spans="6:7" s="55" customFormat="1" ht="14.15" x14ac:dyDescent="0.4">
      <c r="F1600" s="74"/>
      <c r="G1600" s="74"/>
    </row>
    <row r="1601" spans="6:7" s="55" customFormat="1" ht="14.15" x14ac:dyDescent="0.4">
      <c r="F1601" s="74"/>
      <c r="G1601" s="74"/>
    </row>
    <row r="1602" spans="6:7" s="55" customFormat="1" ht="14.15" x14ac:dyDescent="0.4">
      <c r="F1602" s="74"/>
      <c r="G1602" s="74"/>
    </row>
    <row r="1603" spans="6:7" s="55" customFormat="1" ht="14.15" x14ac:dyDescent="0.4">
      <c r="F1603" s="74"/>
      <c r="G1603" s="74"/>
    </row>
    <row r="1604" spans="6:7" s="55" customFormat="1" ht="14.15" x14ac:dyDescent="0.4">
      <c r="F1604" s="74"/>
      <c r="G1604" s="74"/>
    </row>
    <row r="1605" spans="6:7" s="55" customFormat="1" ht="14.15" x14ac:dyDescent="0.4">
      <c r="F1605" s="74"/>
      <c r="G1605" s="74"/>
    </row>
    <row r="1606" spans="6:7" s="55" customFormat="1" ht="14.15" x14ac:dyDescent="0.4">
      <c r="F1606" s="74"/>
      <c r="G1606" s="74"/>
    </row>
    <row r="1607" spans="6:7" s="55" customFormat="1" ht="14.15" x14ac:dyDescent="0.4">
      <c r="F1607" s="74"/>
      <c r="G1607" s="74"/>
    </row>
    <row r="1608" spans="6:7" s="55" customFormat="1" ht="14.15" x14ac:dyDescent="0.4">
      <c r="F1608" s="74"/>
      <c r="G1608" s="74"/>
    </row>
    <row r="1609" spans="6:7" s="55" customFormat="1" ht="14.15" x14ac:dyDescent="0.4">
      <c r="F1609" s="74"/>
      <c r="G1609" s="74"/>
    </row>
    <row r="1610" spans="6:7" s="55" customFormat="1" ht="14.15" x14ac:dyDescent="0.4">
      <c r="F1610" s="74"/>
      <c r="G1610" s="74"/>
    </row>
    <row r="1611" spans="6:7" s="55" customFormat="1" ht="14.15" x14ac:dyDescent="0.4">
      <c r="F1611" s="74"/>
      <c r="G1611" s="74"/>
    </row>
    <row r="1612" spans="6:7" s="55" customFormat="1" ht="14.15" x14ac:dyDescent="0.4">
      <c r="F1612" s="74"/>
      <c r="G1612" s="74"/>
    </row>
    <row r="1613" spans="6:7" s="55" customFormat="1" ht="14.15" x14ac:dyDescent="0.4">
      <c r="F1613" s="74"/>
      <c r="G1613" s="74"/>
    </row>
    <row r="1614" spans="6:7" s="55" customFormat="1" ht="14.15" x14ac:dyDescent="0.4">
      <c r="F1614" s="74"/>
      <c r="G1614" s="74"/>
    </row>
    <row r="1615" spans="6:7" s="55" customFormat="1" ht="14.15" x14ac:dyDescent="0.4">
      <c r="F1615" s="74"/>
      <c r="G1615" s="74"/>
    </row>
    <row r="1616" spans="6:7" s="55" customFormat="1" ht="14.15" x14ac:dyDescent="0.4">
      <c r="F1616" s="74"/>
      <c r="G1616" s="74"/>
    </row>
    <row r="1617" spans="6:7" s="55" customFormat="1" ht="14.15" x14ac:dyDescent="0.4">
      <c r="F1617" s="74"/>
      <c r="G1617" s="74"/>
    </row>
    <row r="1618" spans="6:7" s="55" customFormat="1" ht="14.15" x14ac:dyDescent="0.4">
      <c r="F1618" s="74"/>
      <c r="G1618" s="74"/>
    </row>
    <row r="1619" spans="6:7" s="55" customFormat="1" ht="14.15" x14ac:dyDescent="0.4">
      <c r="F1619" s="74"/>
      <c r="G1619" s="74"/>
    </row>
    <row r="1620" spans="6:7" s="55" customFormat="1" ht="14.15" x14ac:dyDescent="0.4">
      <c r="F1620" s="74"/>
      <c r="G1620" s="74"/>
    </row>
    <row r="1621" spans="6:7" s="55" customFormat="1" ht="14.15" x14ac:dyDescent="0.4">
      <c r="F1621" s="74"/>
      <c r="G1621" s="74"/>
    </row>
    <row r="1622" spans="6:7" s="55" customFormat="1" ht="14.15" x14ac:dyDescent="0.4">
      <c r="F1622" s="74"/>
      <c r="G1622" s="74"/>
    </row>
    <row r="1623" spans="6:7" s="55" customFormat="1" ht="14.15" x14ac:dyDescent="0.4">
      <c r="F1623" s="74"/>
      <c r="G1623" s="74"/>
    </row>
    <row r="1624" spans="6:7" s="55" customFormat="1" ht="14.15" x14ac:dyDescent="0.4">
      <c r="F1624" s="74"/>
      <c r="G1624" s="74"/>
    </row>
    <row r="1625" spans="6:7" s="55" customFormat="1" ht="14.15" x14ac:dyDescent="0.4">
      <c r="F1625" s="74"/>
      <c r="G1625" s="74"/>
    </row>
    <row r="1626" spans="6:7" s="55" customFormat="1" ht="14.15" x14ac:dyDescent="0.4">
      <c r="F1626" s="74"/>
      <c r="G1626" s="74"/>
    </row>
    <row r="1627" spans="6:7" s="55" customFormat="1" ht="14.15" x14ac:dyDescent="0.4">
      <c r="F1627" s="74"/>
      <c r="G1627" s="74"/>
    </row>
    <row r="1628" spans="6:7" s="55" customFormat="1" ht="14.15" x14ac:dyDescent="0.4">
      <c r="F1628" s="74"/>
      <c r="G1628" s="74"/>
    </row>
    <row r="1629" spans="6:7" s="55" customFormat="1" ht="14.15" x14ac:dyDescent="0.4">
      <c r="F1629" s="74"/>
      <c r="G1629" s="74"/>
    </row>
    <row r="1630" spans="6:7" s="55" customFormat="1" ht="14.15" x14ac:dyDescent="0.4">
      <c r="F1630" s="74"/>
      <c r="G1630" s="74"/>
    </row>
    <row r="1631" spans="6:7" s="55" customFormat="1" ht="14.15" x14ac:dyDescent="0.4">
      <c r="F1631" s="74"/>
      <c r="G1631" s="74"/>
    </row>
    <row r="1632" spans="6:7" s="55" customFormat="1" ht="14.15" x14ac:dyDescent="0.4">
      <c r="F1632" s="74"/>
      <c r="G1632" s="74"/>
    </row>
    <row r="1633" spans="6:7" s="55" customFormat="1" ht="14.15" x14ac:dyDescent="0.4">
      <c r="F1633" s="74"/>
      <c r="G1633" s="74"/>
    </row>
    <row r="1634" spans="6:7" s="55" customFormat="1" ht="14.15" x14ac:dyDescent="0.4">
      <c r="F1634" s="74"/>
      <c r="G1634" s="74"/>
    </row>
    <row r="1635" spans="6:7" s="55" customFormat="1" ht="14.15" x14ac:dyDescent="0.4">
      <c r="F1635" s="74"/>
      <c r="G1635" s="74"/>
    </row>
    <row r="1636" spans="6:7" s="55" customFormat="1" ht="14.15" x14ac:dyDescent="0.4">
      <c r="F1636" s="74"/>
      <c r="G1636" s="74"/>
    </row>
    <row r="1637" spans="6:7" s="55" customFormat="1" ht="14.15" x14ac:dyDescent="0.4">
      <c r="F1637" s="74"/>
      <c r="G1637" s="74"/>
    </row>
    <row r="1638" spans="6:7" s="55" customFormat="1" ht="14.15" x14ac:dyDescent="0.4">
      <c r="F1638" s="74"/>
      <c r="G1638" s="74"/>
    </row>
    <row r="1639" spans="6:7" s="55" customFormat="1" ht="14.15" x14ac:dyDescent="0.4">
      <c r="F1639" s="74"/>
      <c r="G1639" s="74"/>
    </row>
    <row r="1640" spans="6:7" s="55" customFormat="1" ht="14.15" x14ac:dyDescent="0.4">
      <c r="F1640" s="74"/>
      <c r="G1640" s="74"/>
    </row>
    <row r="1641" spans="6:7" s="55" customFormat="1" ht="14.15" x14ac:dyDescent="0.4">
      <c r="F1641" s="74"/>
      <c r="G1641" s="74"/>
    </row>
    <row r="1642" spans="6:7" s="55" customFormat="1" ht="14.15" x14ac:dyDescent="0.4">
      <c r="F1642" s="74"/>
      <c r="G1642" s="74"/>
    </row>
    <row r="1643" spans="6:7" s="55" customFormat="1" ht="14.15" x14ac:dyDescent="0.4">
      <c r="F1643" s="74"/>
      <c r="G1643" s="74"/>
    </row>
    <row r="1644" spans="6:7" s="55" customFormat="1" ht="14.15" x14ac:dyDescent="0.4">
      <c r="F1644" s="74"/>
      <c r="G1644" s="74"/>
    </row>
    <row r="1645" spans="6:7" s="55" customFormat="1" ht="14.15" x14ac:dyDescent="0.4">
      <c r="F1645" s="74"/>
      <c r="G1645" s="74"/>
    </row>
    <row r="1646" spans="6:7" s="55" customFormat="1" ht="14.15" x14ac:dyDescent="0.4">
      <c r="F1646" s="74"/>
      <c r="G1646" s="74"/>
    </row>
    <row r="1647" spans="6:7" s="55" customFormat="1" ht="14.15" x14ac:dyDescent="0.4">
      <c r="F1647" s="74"/>
      <c r="G1647" s="74"/>
    </row>
    <row r="1648" spans="6:7" s="55" customFormat="1" ht="14.15" x14ac:dyDescent="0.4">
      <c r="F1648" s="74"/>
      <c r="G1648" s="74"/>
    </row>
    <row r="1649" spans="6:7" s="55" customFormat="1" ht="14.15" x14ac:dyDescent="0.4">
      <c r="F1649" s="74"/>
      <c r="G1649" s="74"/>
    </row>
    <row r="1650" spans="6:7" s="55" customFormat="1" ht="14.15" x14ac:dyDescent="0.4">
      <c r="F1650" s="74"/>
      <c r="G1650" s="74"/>
    </row>
    <row r="1651" spans="6:7" s="55" customFormat="1" ht="14.15" x14ac:dyDescent="0.4">
      <c r="F1651" s="74"/>
      <c r="G1651" s="74"/>
    </row>
    <row r="1652" spans="6:7" s="55" customFormat="1" ht="14.15" x14ac:dyDescent="0.4">
      <c r="F1652" s="74"/>
      <c r="G1652" s="74"/>
    </row>
    <row r="1653" spans="6:7" s="55" customFormat="1" ht="14.15" x14ac:dyDescent="0.4">
      <c r="F1653" s="74"/>
      <c r="G1653" s="74"/>
    </row>
    <row r="1654" spans="6:7" s="55" customFormat="1" ht="14.15" x14ac:dyDescent="0.4">
      <c r="F1654" s="74"/>
      <c r="G1654" s="74"/>
    </row>
    <row r="1655" spans="6:7" s="55" customFormat="1" ht="14.15" x14ac:dyDescent="0.4">
      <c r="F1655" s="74"/>
      <c r="G1655" s="74"/>
    </row>
    <row r="1656" spans="6:7" s="55" customFormat="1" ht="14.15" x14ac:dyDescent="0.4">
      <c r="F1656" s="74"/>
      <c r="G1656" s="74"/>
    </row>
    <row r="1657" spans="6:7" s="55" customFormat="1" ht="14.15" x14ac:dyDescent="0.4">
      <c r="F1657" s="74"/>
      <c r="G1657" s="74"/>
    </row>
    <row r="1658" spans="6:7" s="55" customFormat="1" ht="14.15" x14ac:dyDescent="0.4">
      <c r="F1658" s="74"/>
      <c r="G1658" s="74"/>
    </row>
    <row r="1659" spans="6:7" s="55" customFormat="1" ht="14.15" x14ac:dyDescent="0.4">
      <c r="F1659" s="74"/>
      <c r="G1659" s="74"/>
    </row>
    <row r="1660" spans="6:7" s="55" customFormat="1" ht="14.15" x14ac:dyDescent="0.4">
      <c r="F1660" s="74"/>
      <c r="G1660" s="74"/>
    </row>
    <row r="1661" spans="6:7" s="55" customFormat="1" ht="14.15" x14ac:dyDescent="0.4">
      <c r="F1661" s="74"/>
      <c r="G1661" s="74"/>
    </row>
    <row r="1662" spans="6:7" s="55" customFormat="1" ht="14.15" x14ac:dyDescent="0.4">
      <c r="F1662" s="74"/>
      <c r="G1662" s="74"/>
    </row>
    <row r="1663" spans="6:7" s="55" customFormat="1" ht="14.15" x14ac:dyDescent="0.4">
      <c r="F1663" s="74"/>
      <c r="G1663" s="74"/>
    </row>
    <row r="1664" spans="6:7" s="55" customFormat="1" ht="14.15" x14ac:dyDescent="0.4">
      <c r="F1664" s="74"/>
      <c r="G1664" s="74"/>
    </row>
    <row r="1665" spans="6:7" s="55" customFormat="1" ht="14.15" x14ac:dyDescent="0.4">
      <c r="F1665" s="74"/>
      <c r="G1665" s="74"/>
    </row>
    <row r="1666" spans="6:7" s="55" customFormat="1" ht="14.15" x14ac:dyDescent="0.4">
      <c r="F1666" s="74"/>
      <c r="G1666" s="74"/>
    </row>
    <row r="1667" spans="6:7" s="55" customFormat="1" ht="14.15" x14ac:dyDescent="0.4">
      <c r="F1667" s="74"/>
      <c r="G1667" s="74"/>
    </row>
    <row r="1668" spans="6:7" s="55" customFormat="1" ht="14.15" x14ac:dyDescent="0.4">
      <c r="F1668" s="74"/>
      <c r="G1668" s="74"/>
    </row>
    <row r="1669" spans="6:7" s="55" customFormat="1" ht="14.15" x14ac:dyDescent="0.4">
      <c r="F1669" s="74"/>
      <c r="G1669" s="74"/>
    </row>
    <row r="1670" spans="6:7" s="55" customFormat="1" ht="14.15" x14ac:dyDescent="0.4">
      <c r="F1670" s="74"/>
      <c r="G1670" s="74"/>
    </row>
    <row r="1671" spans="6:7" s="55" customFormat="1" ht="14.15" x14ac:dyDescent="0.4">
      <c r="F1671" s="74"/>
      <c r="G1671" s="74"/>
    </row>
    <row r="1672" spans="6:7" s="55" customFormat="1" ht="14.15" x14ac:dyDescent="0.4">
      <c r="F1672" s="74"/>
      <c r="G1672" s="74"/>
    </row>
    <row r="1673" spans="6:7" s="55" customFormat="1" ht="14.15" x14ac:dyDescent="0.4">
      <c r="F1673" s="74"/>
      <c r="G1673" s="74"/>
    </row>
    <row r="1674" spans="6:7" s="55" customFormat="1" ht="14.15" x14ac:dyDescent="0.4">
      <c r="F1674" s="74"/>
      <c r="G1674" s="74"/>
    </row>
    <row r="1675" spans="6:7" s="55" customFormat="1" ht="14.15" x14ac:dyDescent="0.4">
      <c r="F1675" s="74"/>
      <c r="G1675" s="74"/>
    </row>
    <row r="1676" spans="6:7" s="55" customFormat="1" ht="14.15" x14ac:dyDescent="0.4">
      <c r="F1676" s="74"/>
      <c r="G1676" s="74"/>
    </row>
    <row r="1677" spans="6:7" s="55" customFormat="1" ht="14.15" x14ac:dyDescent="0.4">
      <c r="F1677" s="74"/>
      <c r="G1677" s="74"/>
    </row>
    <row r="1678" spans="6:7" s="55" customFormat="1" ht="14.15" x14ac:dyDescent="0.4">
      <c r="F1678" s="74"/>
      <c r="G1678" s="74"/>
    </row>
    <row r="1679" spans="6:7" s="55" customFormat="1" ht="14.15" x14ac:dyDescent="0.4">
      <c r="F1679" s="74"/>
      <c r="G1679" s="74"/>
    </row>
    <row r="1680" spans="6:7" s="55" customFormat="1" ht="14.15" x14ac:dyDescent="0.4">
      <c r="F1680" s="74"/>
      <c r="G1680" s="74"/>
    </row>
    <row r="1681" spans="6:7" s="55" customFormat="1" ht="14.15" x14ac:dyDescent="0.4">
      <c r="F1681" s="74"/>
      <c r="G1681" s="74"/>
    </row>
    <row r="1682" spans="6:7" s="55" customFormat="1" ht="14.15" x14ac:dyDescent="0.4">
      <c r="F1682" s="74"/>
      <c r="G1682" s="74"/>
    </row>
    <row r="1683" spans="6:7" s="55" customFormat="1" ht="14.15" x14ac:dyDescent="0.4">
      <c r="F1683" s="74"/>
      <c r="G1683" s="74"/>
    </row>
    <row r="1684" spans="6:7" s="55" customFormat="1" ht="14.15" x14ac:dyDescent="0.4">
      <c r="F1684" s="74"/>
      <c r="G1684" s="74"/>
    </row>
    <row r="1685" spans="6:7" s="55" customFormat="1" ht="14.15" x14ac:dyDescent="0.4">
      <c r="F1685" s="74"/>
      <c r="G1685" s="74"/>
    </row>
    <row r="1686" spans="6:7" s="55" customFormat="1" ht="14.15" x14ac:dyDescent="0.4">
      <c r="F1686" s="74"/>
      <c r="G1686" s="74"/>
    </row>
    <row r="1687" spans="6:7" s="55" customFormat="1" ht="14.15" x14ac:dyDescent="0.4">
      <c r="F1687" s="74"/>
      <c r="G1687" s="74"/>
    </row>
    <row r="1688" spans="6:7" s="55" customFormat="1" ht="14.15" x14ac:dyDescent="0.4">
      <c r="F1688" s="74"/>
      <c r="G1688" s="74"/>
    </row>
    <row r="1689" spans="6:7" s="55" customFormat="1" ht="14.15" x14ac:dyDescent="0.4">
      <c r="F1689" s="74"/>
      <c r="G1689" s="74"/>
    </row>
    <row r="1690" spans="6:7" s="55" customFormat="1" ht="14.15" x14ac:dyDescent="0.4">
      <c r="F1690" s="74"/>
      <c r="G1690" s="74"/>
    </row>
    <row r="1691" spans="6:7" s="55" customFormat="1" ht="14.15" x14ac:dyDescent="0.4">
      <c r="F1691" s="74"/>
      <c r="G1691" s="74"/>
    </row>
    <row r="1692" spans="6:7" s="55" customFormat="1" ht="14.15" x14ac:dyDescent="0.4">
      <c r="F1692" s="74"/>
      <c r="G1692" s="74"/>
    </row>
    <row r="1693" spans="6:7" s="55" customFormat="1" ht="14.15" x14ac:dyDescent="0.4">
      <c r="F1693" s="74"/>
      <c r="G1693" s="74"/>
    </row>
    <row r="1694" spans="6:7" s="55" customFormat="1" ht="14.15" x14ac:dyDescent="0.4">
      <c r="F1694" s="74"/>
      <c r="G1694" s="74"/>
    </row>
    <row r="1695" spans="6:7" s="55" customFormat="1" ht="14.15" x14ac:dyDescent="0.4">
      <c r="F1695" s="74"/>
      <c r="G1695" s="74"/>
    </row>
    <row r="1696" spans="6:7" s="55" customFormat="1" ht="14.15" x14ac:dyDescent="0.4">
      <c r="F1696" s="74"/>
      <c r="G1696" s="74"/>
    </row>
    <row r="1697" spans="6:7" s="55" customFormat="1" ht="14.15" x14ac:dyDescent="0.4">
      <c r="F1697" s="74"/>
      <c r="G1697" s="74"/>
    </row>
    <row r="1698" spans="6:7" s="55" customFormat="1" ht="14.15" x14ac:dyDescent="0.4">
      <c r="F1698" s="74"/>
      <c r="G1698" s="74"/>
    </row>
    <row r="1699" spans="6:7" s="55" customFormat="1" ht="14.15" x14ac:dyDescent="0.4">
      <c r="F1699" s="74"/>
      <c r="G1699" s="74"/>
    </row>
    <row r="1700" spans="6:7" s="55" customFormat="1" ht="14.15" x14ac:dyDescent="0.4">
      <c r="F1700" s="74"/>
      <c r="G1700" s="74"/>
    </row>
    <row r="1701" spans="6:7" s="55" customFormat="1" ht="14.15" x14ac:dyDescent="0.4">
      <c r="F1701" s="74"/>
      <c r="G1701" s="74"/>
    </row>
    <row r="1702" spans="6:7" s="55" customFormat="1" ht="14.15" x14ac:dyDescent="0.4">
      <c r="F1702" s="74"/>
      <c r="G1702" s="74"/>
    </row>
    <row r="1703" spans="6:7" s="55" customFormat="1" ht="14.15" x14ac:dyDescent="0.4">
      <c r="F1703" s="74"/>
      <c r="G1703" s="74"/>
    </row>
    <row r="1704" spans="6:7" s="55" customFormat="1" ht="14.15" x14ac:dyDescent="0.4">
      <c r="F1704" s="74"/>
      <c r="G1704" s="74"/>
    </row>
    <row r="1705" spans="6:7" s="55" customFormat="1" ht="14.15" x14ac:dyDescent="0.4">
      <c r="F1705" s="74"/>
      <c r="G1705" s="74"/>
    </row>
    <row r="1706" spans="6:7" s="55" customFormat="1" ht="14.15" x14ac:dyDescent="0.4">
      <c r="F1706" s="74"/>
      <c r="G1706" s="74"/>
    </row>
    <row r="1707" spans="6:7" s="55" customFormat="1" ht="14.15" x14ac:dyDescent="0.4">
      <c r="F1707" s="74"/>
      <c r="G1707" s="74"/>
    </row>
    <row r="1708" spans="6:7" s="55" customFormat="1" ht="14.15" x14ac:dyDescent="0.4">
      <c r="F1708" s="74"/>
      <c r="G1708" s="74"/>
    </row>
    <row r="1709" spans="6:7" s="55" customFormat="1" ht="14.15" x14ac:dyDescent="0.4">
      <c r="F1709" s="74"/>
      <c r="G1709" s="74"/>
    </row>
    <row r="1710" spans="6:7" s="55" customFormat="1" ht="14.15" x14ac:dyDescent="0.4">
      <c r="F1710" s="74"/>
      <c r="G1710" s="74"/>
    </row>
    <row r="1711" spans="6:7" s="55" customFormat="1" ht="14.15" x14ac:dyDescent="0.4">
      <c r="F1711" s="74"/>
      <c r="G1711" s="74"/>
    </row>
    <row r="1712" spans="6:7" s="55" customFormat="1" ht="14.15" x14ac:dyDescent="0.4">
      <c r="F1712" s="74"/>
      <c r="G1712" s="74"/>
    </row>
    <row r="1713" spans="6:7" s="55" customFormat="1" ht="14.15" x14ac:dyDescent="0.4">
      <c r="F1713" s="74"/>
      <c r="G1713" s="74"/>
    </row>
    <row r="1714" spans="6:7" s="55" customFormat="1" ht="14.15" x14ac:dyDescent="0.4">
      <c r="F1714" s="74"/>
      <c r="G1714" s="74"/>
    </row>
    <row r="1715" spans="6:7" s="55" customFormat="1" ht="14.15" x14ac:dyDescent="0.4">
      <c r="F1715" s="74"/>
      <c r="G1715" s="74"/>
    </row>
    <row r="1716" spans="6:7" s="55" customFormat="1" ht="14.15" x14ac:dyDescent="0.4">
      <c r="F1716" s="74"/>
      <c r="G1716" s="74"/>
    </row>
    <row r="1717" spans="6:7" s="55" customFormat="1" ht="14.15" x14ac:dyDescent="0.4">
      <c r="F1717" s="74"/>
      <c r="G1717" s="74"/>
    </row>
    <row r="1718" spans="6:7" s="55" customFormat="1" ht="14.15" x14ac:dyDescent="0.4">
      <c r="F1718" s="74"/>
      <c r="G1718" s="74"/>
    </row>
    <row r="1719" spans="6:7" s="55" customFormat="1" ht="14.15" x14ac:dyDescent="0.4">
      <c r="F1719" s="74"/>
      <c r="G1719" s="74"/>
    </row>
    <row r="1720" spans="6:7" s="55" customFormat="1" ht="14.15" x14ac:dyDescent="0.4">
      <c r="F1720" s="74"/>
      <c r="G1720" s="74"/>
    </row>
    <row r="1721" spans="6:7" s="55" customFormat="1" ht="14.15" x14ac:dyDescent="0.4">
      <c r="F1721" s="74"/>
      <c r="G1721" s="74"/>
    </row>
    <row r="1722" spans="6:7" s="55" customFormat="1" ht="14.15" x14ac:dyDescent="0.4">
      <c r="F1722" s="74"/>
      <c r="G1722" s="74"/>
    </row>
    <row r="1723" spans="6:7" s="55" customFormat="1" ht="14.15" x14ac:dyDescent="0.4">
      <c r="F1723" s="74"/>
      <c r="G1723" s="74"/>
    </row>
    <row r="1724" spans="6:7" s="55" customFormat="1" ht="14.15" x14ac:dyDescent="0.4">
      <c r="F1724" s="74"/>
      <c r="G1724" s="74"/>
    </row>
    <row r="1725" spans="6:7" s="55" customFormat="1" ht="14.15" x14ac:dyDescent="0.4">
      <c r="F1725" s="74"/>
      <c r="G1725" s="74"/>
    </row>
    <row r="1726" spans="6:7" s="55" customFormat="1" ht="14.15" x14ac:dyDescent="0.4">
      <c r="F1726" s="74"/>
      <c r="G1726" s="74"/>
    </row>
    <row r="1727" spans="6:7" s="55" customFormat="1" ht="14.15" x14ac:dyDescent="0.4">
      <c r="F1727" s="74"/>
      <c r="G1727" s="74"/>
    </row>
    <row r="1728" spans="6:7" s="55" customFormat="1" ht="14.15" x14ac:dyDescent="0.4">
      <c r="F1728" s="74"/>
      <c r="G1728" s="74"/>
    </row>
    <row r="1729" spans="6:7" s="55" customFormat="1" ht="14.15" x14ac:dyDescent="0.4">
      <c r="F1729" s="74"/>
      <c r="G1729" s="74"/>
    </row>
    <row r="1730" spans="6:7" s="55" customFormat="1" ht="14.15" x14ac:dyDescent="0.4">
      <c r="F1730" s="74"/>
      <c r="G1730" s="74"/>
    </row>
    <row r="1731" spans="6:7" s="55" customFormat="1" ht="14.15" x14ac:dyDescent="0.4">
      <c r="F1731" s="74"/>
      <c r="G1731" s="74"/>
    </row>
    <row r="1732" spans="6:7" s="55" customFormat="1" ht="14.15" x14ac:dyDescent="0.4">
      <c r="F1732" s="74"/>
      <c r="G1732" s="74"/>
    </row>
    <row r="1733" spans="6:7" s="55" customFormat="1" ht="14.15" x14ac:dyDescent="0.4">
      <c r="F1733" s="74"/>
      <c r="G1733" s="74"/>
    </row>
    <row r="1734" spans="6:7" s="55" customFormat="1" ht="14.15" x14ac:dyDescent="0.4">
      <c r="F1734" s="74"/>
      <c r="G1734" s="74"/>
    </row>
    <row r="1735" spans="6:7" s="55" customFormat="1" ht="14.15" x14ac:dyDescent="0.4">
      <c r="F1735" s="74"/>
      <c r="G1735" s="74"/>
    </row>
    <row r="1736" spans="6:7" s="55" customFormat="1" ht="14.15" x14ac:dyDescent="0.4">
      <c r="F1736" s="74"/>
      <c r="G1736" s="74"/>
    </row>
    <row r="1737" spans="6:7" s="55" customFormat="1" ht="14.15" x14ac:dyDescent="0.4">
      <c r="F1737" s="74"/>
      <c r="G1737" s="74"/>
    </row>
    <row r="1738" spans="6:7" s="55" customFormat="1" ht="14.15" x14ac:dyDescent="0.4">
      <c r="F1738" s="74"/>
      <c r="G1738" s="74"/>
    </row>
    <row r="1739" spans="6:7" s="55" customFormat="1" ht="14.15" x14ac:dyDescent="0.4">
      <c r="F1739" s="74"/>
      <c r="G1739" s="74"/>
    </row>
    <row r="1740" spans="6:7" s="55" customFormat="1" ht="14.15" x14ac:dyDescent="0.4">
      <c r="F1740" s="74"/>
      <c r="G1740" s="74"/>
    </row>
    <row r="1741" spans="6:7" s="55" customFormat="1" ht="14.15" x14ac:dyDescent="0.4">
      <c r="F1741" s="74"/>
      <c r="G1741" s="74"/>
    </row>
    <row r="1742" spans="6:7" s="55" customFormat="1" ht="14.15" x14ac:dyDescent="0.4">
      <c r="F1742" s="74"/>
      <c r="G1742" s="74"/>
    </row>
    <row r="1743" spans="6:7" s="55" customFormat="1" ht="14.15" x14ac:dyDescent="0.4">
      <c r="F1743" s="74"/>
      <c r="G1743" s="74"/>
    </row>
    <row r="1744" spans="6:7" s="55" customFormat="1" ht="14.15" x14ac:dyDescent="0.4">
      <c r="F1744" s="74"/>
      <c r="G1744" s="74"/>
    </row>
    <row r="1745" spans="6:7" s="55" customFormat="1" ht="14.15" x14ac:dyDescent="0.4">
      <c r="F1745" s="74"/>
      <c r="G1745" s="74"/>
    </row>
    <row r="1746" spans="6:7" s="55" customFormat="1" ht="14.15" x14ac:dyDescent="0.4">
      <c r="F1746" s="74"/>
      <c r="G1746" s="74"/>
    </row>
    <row r="1747" spans="6:7" s="55" customFormat="1" ht="14.15" x14ac:dyDescent="0.4">
      <c r="F1747" s="74"/>
      <c r="G1747" s="74"/>
    </row>
    <row r="1748" spans="6:7" s="55" customFormat="1" ht="14.15" x14ac:dyDescent="0.4">
      <c r="F1748" s="74"/>
      <c r="G1748" s="74"/>
    </row>
    <row r="1749" spans="6:7" s="55" customFormat="1" ht="14.15" x14ac:dyDescent="0.4">
      <c r="F1749" s="74"/>
      <c r="G1749" s="74"/>
    </row>
    <row r="1750" spans="6:7" s="55" customFormat="1" ht="14.15" x14ac:dyDescent="0.4">
      <c r="F1750" s="74"/>
      <c r="G1750" s="74"/>
    </row>
    <row r="1751" spans="6:7" s="55" customFormat="1" ht="14.15" x14ac:dyDescent="0.4">
      <c r="F1751" s="74"/>
      <c r="G1751" s="74"/>
    </row>
    <row r="1752" spans="6:7" s="55" customFormat="1" ht="14.15" x14ac:dyDescent="0.4">
      <c r="F1752" s="74"/>
      <c r="G1752" s="74"/>
    </row>
    <row r="1753" spans="6:7" s="55" customFormat="1" ht="14.15" x14ac:dyDescent="0.4">
      <c r="F1753" s="74"/>
      <c r="G1753" s="74"/>
    </row>
    <row r="1754" spans="6:7" s="55" customFormat="1" ht="14.15" x14ac:dyDescent="0.4">
      <c r="F1754" s="74"/>
      <c r="G1754" s="74"/>
    </row>
    <row r="1755" spans="6:7" s="55" customFormat="1" ht="14.15" x14ac:dyDescent="0.4">
      <c r="F1755" s="74"/>
      <c r="G1755" s="74"/>
    </row>
    <row r="1756" spans="6:7" s="55" customFormat="1" ht="14.15" x14ac:dyDescent="0.4">
      <c r="F1756" s="74"/>
      <c r="G1756" s="74"/>
    </row>
    <row r="1757" spans="6:7" s="55" customFormat="1" ht="14.15" x14ac:dyDescent="0.4">
      <c r="F1757" s="74"/>
      <c r="G1757" s="74"/>
    </row>
    <row r="1758" spans="6:7" s="55" customFormat="1" ht="14.15" x14ac:dyDescent="0.4">
      <c r="F1758" s="74"/>
      <c r="G1758" s="74"/>
    </row>
    <row r="1759" spans="6:7" s="55" customFormat="1" ht="14.15" x14ac:dyDescent="0.4">
      <c r="F1759" s="74"/>
      <c r="G1759" s="74"/>
    </row>
    <row r="1760" spans="6:7" s="55" customFormat="1" ht="14.15" x14ac:dyDescent="0.4">
      <c r="F1760" s="74"/>
      <c r="G1760" s="74"/>
    </row>
    <row r="1761" spans="6:7" s="55" customFormat="1" ht="14.15" x14ac:dyDescent="0.4">
      <c r="F1761" s="74"/>
      <c r="G1761" s="74"/>
    </row>
    <row r="1762" spans="6:7" s="55" customFormat="1" ht="14.15" x14ac:dyDescent="0.4">
      <c r="F1762" s="74"/>
      <c r="G1762" s="74"/>
    </row>
    <row r="1763" spans="6:7" s="55" customFormat="1" ht="14.15" x14ac:dyDescent="0.4">
      <c r="F1763" s="74"/>
      <c r="G1763" s="74"/>
    </row>
    <row r="1764" spans="6:7" s="55" customFormat="1" ht="14.15" x14ac:dyDescent="0.4">
      <c r="F1764" s="74"/>
      <c r="G1764" s="74"/>
    </row>
    <row r="1765" spans="6:7" s="55" customFormat="1" ht="14.15" x14ac:dyDescent="0.4">
      <c r="F1765" s="74"/>
      <c r="G1765" s="74"/>
    </row>
    <row r="1766" spans="6:7" s="55" customFormat="1" ht="14.15" x14ac:dyDescent="0.4">
      <c r="F1766" s="74"/>
      <c r="G1766" s="74"/>
    </row>
    <row r="1767" spans="6:7" s="55" customFormat="1" ht="14.15" x14ac:dyDescent="0.4">
      <c r="F1767" s="74"/>
      <c r="G1767" s="74"/>
    </row>
    <row r="1768" spans="6:7" s="55" customFormat="1" ht="14.15" x14ac:dyDescent="0.4">
      <c r="F1768" s="74"/>
      <c r="G1768" s="74"/>
    </row>
    <row r="1769" spans="6:7" s="55" customFormat="1" ht="14.15" x14ac:dyDescent="0.4">
      <c r="F1769" s="74"/>
      <c r="G1769" s="74"/>
    </row>
    <row r="1770" spans="6:7" s="55" customFormat="1" ht="14.15" x14ac:dyDescent="0.4">
      <c r="F1770" s="74"/>
      <c r="G1770" s="74"/>
    </row>
    <row r="1771" spans="6:7" s="55" customFormat="1" ht="14.15" x14ac:dyDescent="0.4">
      <c r="F1771" s="74"/>
      <c r="G1771" s="74"/>
    </row>
    <row r="1772" spans="6:7" s="55" customFormat="1" ht="14.15" x14ac:dyDescent="0.4">
      <c r="F1772" s="74"/>
      <c r="G1772" s="74"/>
    </row>
    <row r="1773" spans="6:7" s="55" customFormat="1" ht="14.15" x14ac:dyDescent="0.4">
      <c r="F1773" s="74"/>
      <c r="G1773" s="74"/>
    </row>
    <row r="1774" spans="6:7" s="55" customFormat="1" ht="14.15" x14ac:dyDescent="0.4">
      <c r="F1774" s="74"/>
      <c r="G1774" s="74"/>
    </row>
    <row r="1775" spans="6:7" s="55" customFormat="1" ht="14.15" x14ac:dyDescent="0.4">
      <c r="F1775" s="74"/>
      <c r="G1775" s="74"/>
    </row>
    <row r="1776" spans="6:7" s="55" customFormat="1" ht="14.15" x14ac:dyDescent="0.4">
      <c r="F1776" s="74"/>
      <c r="G1776" s="74"/>
    </row>
    <row r="1777" spans="6:7" s="55" customFormat="1" ht="14.15" x14ac:dyDescent="0.4">
      <c r="F1777" s="74"/>
      <c r="G1777" s="74"/>
    </row>
    <row r="1778" spans="6:7" s="55" customFormat="1" ht="14.15" x14ac:dyDescent="0.4">
      <c r="F1778" s="74"/>
      <c r="G1778" s="74"/>
    </row>
    <row r="1779" spans="6:7" s="55" customFormat="1" ht="14.15" x14ac:dyDescent="0.4">
      <c r="F1779" s="74"/>
      <c r="G1779" s="74"/>
    </row>
    <row r="1780" spans="6:7" s="55" customFormat="1" ht="14.15" x14ac:dyDescent="0.4">
      <c r="F1780" s="74"/>
      <c r="G1780" s="74"/>
    </row>
    <row r="1781" spans="6:7" s="55" customFormat="1" ht="14.15" x14ac:dyDescent="0.4">
      <c r="F1781" s="74"/>
      <c r="G1781" s="74"/>
    </row>
    <row r="1782" spans="6:7" s="55" customFormat="1" ht="14.15" x14ac:dyDescent="0.4">
      <c r="F1782" s="74"/>
      <c r="G1782" s="74"/>
    </row>
    <row r="1783" spans="6:7" s="55" customFormat="1" ht="14.15" x14ac:dyDescent="0.4">
      <c r="F1783" s="74"/>
      <c r="G1783" s="74"/>
    </row>
    <row r="1784" spans="6:7" s="55" customFormat="1" ht="14.15" x14ac:dyDescent="0.4">
      <c r="F1784" s="74"/>
      <c r="G1784" s="74"/>
    </row>
    <row r="1785" spans="6:7" s="55" customFormat="1" ht="14.15" x14ac:dyDescent="0.4">
      <c r="F1785" s="74"/>
      <c r="G1785" s="74"/>
    </row>
    <row r="1786" spans="6:7" s="55" customFormat="1" ht="14.15" x14ac:dyDescent="0.4">
      <c r="F1786" s="74"/>
      <c r="G1786" s="74"/>
    </row>
    <row r="1787" spans="6:7" s="55" customFormat="1" ht="14.15" x14ac:dyDescent="0.4">
      <c r="F1787" s="74"/>
      <c r="G1787" s="74"/>
    </row>
    <row r="1788" spans="6:7" s="55" customFormat="1" ht="14.15" x14ac:dyDescent="0.4">
      <c r="F1788" s="74"/>
      <c r="G1788" s="74"/>
    </row>
    <row r="1789" spans="6:7" s="55" customFormat="1" ht="14.15" x14ac:dyDescent="0.4">
      <c r="F1789" s="74"/>
      <c r="G1789" s="74"/>
    </row>
    <row r="1790" spans="6:7" s="55" customFormat="1" ht="14.15" x14ac:dyDescent="0.4">
      <c r="F1790" s="74"/>
      <c r="G1790" s="74"/>
    </row>
    <row r="1791" spans="6:7" s="55" customFormat="1" ht="14.15" x14ac:dyDescent="0.4">
      <c r="F1791" s="74"/>
      <c r="G1791" s="74"/>
    </row>
    <row r="1792" spans="6:7" s="55" customFormat="1" ht="14.15" x14ac:dyDescent="0.4">
      <c r="F1792" s="74"/>
      <c r="G1792" s="74"/>
    </row>
    <row r="1793" spans="6:7" s="55" customFormat="1" ht="14.15" x14ac:dyDescent="0.4">
      <c r="F1793" s="74"/>
      <c r="G1793" s="74"/>
    </row>
    <row r="1794" spans="6:7" s="55" customFormat="1" ht="14.15" x14ac:dyDescent="0.4">
      <c r="F1794" s="74"/>
      <c r="G1794" s="74"/>
    </row>
    <row r="1795" spans="6:7" s="55" customFormat="1" ht="14.15" x14ac:dyDescent="0.4">
      <c r="F1795" s="74"/>
      <c r="G1795" s="74"/>
    </row>
    <row r="1796" spans="6:7" s="55" customFormat="1" ht="14.15" x14ac:dyDescent="0.4">
      <c r="F1796" s="74"/>
      <c r="G1796" s="74"/>
    </row>
    <row r="1797" spans="6:7" s="55" customFormat="1" ht="14.15" x14ac:dyDescent="0.4">
      <c r="F1797" s="74"/>
      <c r="G1797" s="74"/>
    </row>
    <row r="1798" spans="6:7" s="55" customFormat="1" ht="14.15" x14ac:dyDescent="0.4">
      <c r="F1798" s="74"/>
      <c r="G1798" s="74"/>
    </row>
    <row r="1799" spans="6:7" s="55" customFormat="1" ht="14.15" x14ac:dyDescent="0.4">
      <c r="F1799" s="74"/>
      <c r="G1799" s="74"/>
    </row>
    <row r="1800" spans="6:7" s="55" customFormat="1" ht="14.15" x14ac:dyDescent="0.4">
      <c r="F1800" s="74"/>
      <c r="G1800" s="74"/>
    </row>
    <row r="1801" spans="6:7" s="55" customFormat="1" ht="14.15" x14ac:dyDescent="0.4">
      <c r="F1801" s="74"/>
      <c r="G1801" s="74"/>
    </row>
    <row r="1802" spans="6:7" s="55" customFormat="1" ht="14.15" x14ac:dyDescent="0.4">
      <c r="F1802" s="74"/>
      <c r="G1802" s="74"/>
    </row>
    <row r="1803" spans="6:7" s="55" customFormat="1" ht="14.15" x14ac:dyDescent="0.4">
      <c r="F1803" s="74"/>
      <c r="G1803" s="74"/>
    </row>
    <row r="1804" spans="6:7" s="55" customFormat="1" ht="14.15" x14ac:dyDescent="0.4">
      <c r="F1804" s="74"/>
      <c r="G1804" s="74"/>
    </row>
    <row r="1805" spans="6:7" s="55" customFormat="1" ht="14.15" x14ac:dyDescent="0.4">
      <c r="F1805" s="74"/>
      <c r="G1805" s="74"/>
    </row>
    <row r="1806" spans="6:7" s="55" customFormat="1" ht="14.15" x14ac:dyDescent="0.4">
      <c r="F1806" s="74"/>
      <c r="G1806" s="74"/>
    </row>
    <row r="1807" spans="6:7" s="55" customFormat="1" ht="14.15" x14ac:dyDescent="0.4">
      <c r="F1807" s="74"/>
      <c r="G1807" s="74"/>
    </row>
    <row r="1808" spans="6:7" s="55" customFormat="1" ht="14.15" x14ac:dyDescent="0.4">
      <c r="F1808" s="74"/>
      <c r="G1808" s="74"/>
    </row>
    <row r="1809" spans="6:7" s="55" customFormat="1" ht="14.15" x14ac:dyDescent="0.4">
      <c r="F1809" s="74"/>
      <c r="G1809" s="74"/>
    </row>
    <row r="1810" spans="6:7" s="55" customFormat="1" ht="14.15" x14ac:dyDescent="0.4">
      <c r="F1810" s="74"/>
      <c r="G1810" s="74"/>
    </row>
    <row r="1811" spans="6:7" s="55" customFormat="1" ht="14.15" x14ac:dyDescent="0.4">
      <c r="F1811" s="74"/>
      <c r="G1811" s="74"/>
    </row>
    <row r="1812" spans="6:7" s="55" customFormat="1" ht="14.15" x14ac:dyDescent="0.4">
      <c r="F1812" s="74"/>
      <c r="G1812" s="74"/>
    </row>
    <row r="1813" spans="6:7" s="55" customFormat="1" ht="14.15" x14ac:dyDescent="0.4">
      <c r="F1813" s="74"/>
      <c r="G1813" s="74"/>
    </row>
    <row r="1814" spans="6:7" s="55" customFormat="1" ht="14.15" x14ac:dyDescent="0.4">
      <c r="F1814" s="74"/>
      <c r="G1814" s="74"/>
    </row>
    <row r="1815" spans="6:7" s="55" customFormat="1" ht="14.15" x14ac:dyDescent="0.4">
      <c r="F1815" s="74"/>
      <c r="G1815" s="74"/>
    </row>
    <row r="1816" spans="6:7" s="55" customFormat="1" ht="14.15" x14ac:dyDescent="0.4">
      <c r="F1816" s="74"/>
      <c r="G1816" s="74"/>
    </row>
    <row r="1817" spans="6:7" s="55" customFormat="1" ht="14.15" x14ac:dyDescent="0.4">
      <c r="F1817" s="74"/>
      <c r="G1817" s="74"/>
    </row>
    <row r="1818" spans="6:7" s="55" customFormat="1" ht="14.15" x14ac:dyDescent="0.4">
      <c r="F1818" s="74"/>
      <c r="G1818" s="74"/>
    </row>
    <row r="1819" spans="6:7" s="55" customFormat="1" ht="14.15" x14ac:dyDescent="0.4">
      <c r="F1819" s="74"/>
      <c r="G1819" s="74"/>
    </row>
    <row r="1820" spans="6:7" s="55" customFormat="1" ht="14.15" x14ac:dyDescent="0.4">
      <c r="F1820" s="74"/>
      <c r="G1820" s="74"/>
    </row>
    <row r="1821" spans="6:7" s="55" customFormat="1" ht="14.15" x14ac:dyDescent="0.4">
      <c r="F1821" s="74"/>
      <c r="G1821" s="74"/>
    </row>
    <row r="1822" spans="6:7" s="55" customFormat="1" ht="14.15" x14ac:dyDescent="0.4">
      <c r="F1822" s="74"/>
      <c r="G1822" s="74"/>
    </row>
    <row r="1823" spans="6:7" s="55" customFormat="1" ht="14.15" x14ac:dyDescent="0.4">
      <c r="F1823" s="74"/>
      <c r="G1823" s="74"/>
    </row>
    <row r="1824" spans="6:7" s="55" customFormat="1" ht="14.15" x14ac:dyDescent="0.4">
      <c r="F1824" s="74"/>
      <c r="G1824" s="74"/>
    </row>
    <row r="1825" spans="6:7" s="55" customFormat="1" ht="14.15" x14ac:dyDescent="0.4">
      <c r="F1825" s="74"/>
      <c r="G1825" s="74"/>
    </row>
    <row r="1826" spans="6:7" s="55" customFormat="1" ht="14.15" x14ac:dyDescent="0.4">
      <c r="F1826" s="74"/>
      <c r="G1826" s="74"/>
    </row>
    <row r="1827" spans="6:7" s="55" customFormat="1" ht="14.15" x14ac:dyDescent="0.4">
      <c r="F1827" s="74"/>
      <c r="G1827" s="74"/>
    </row>
    <row r="1828" spans="6:7" s="55" customFormat="1" ht="14.15" x14ac:dyDescent="0.4">
      <c r="F1828" s="74"/>
      <c r="G1828" s="74"/>
    </row>
    <row r="1829" spans="6:7" s="55" customFormat="1" ht="14.15" x14ac:dyDescent="0.4">
      <c r="F1829" s="74"/>
      <c r="G1829" s="74"/>
    </row>
    <row r="1830" spans="6:7" s="55" customFormat="1" ht="14.15" x14ac:dyDescent="0.4">
      <c r="F1830" s="74"/>
      <c r="G1830" s="74"/>
    </row>
    <row r="1831" spans="6:7" s="55" customFormat="1" ht="14.15" x14ac:dyDescent="0.4">
      <c r="F1831" s="74"/>
      <c r="G1831" s="74"/>
    </row>
    <row r="1832" spans="6:7" s="55" customFormat="1" ht="14.15" x14ac:dyDescent="0.4">
      <c r="F1832" s="74"/>
      <c r="G1832" s="74"/>
    </row>
    <row r="1833" spans="6:7" s="55" customFormat="1" ht="14.15" x14ac:dyDescent="0.4">
      <c r="F1833" s="74"/>
      <c r="G1833" s="74"/>
    </row>
    <row r="1834" spans="6:7" s="55" customFormat="1" ht="14.15" x14ac:dyDescent="0.4">
      <c r="F1834" s="74"/>
      <c r="G1834" s="74"/>
    </row>
    <row r="1835" spans="6:7" s="55" customFormat="1" ht="14.15" x14ac:dyDescent="0.4">
      <c r="F1835" s="74"/>
      <c r="G1835" s="74"/>
    </row>
    <row r="1836" spans="6:7" s="55" customFormat="1" ht="14.15" x14ac:dyDescent="0.4">
      <c r="F1836" s="74"/>
      <c r="G1836" s="74"/>
    </row>
    <row r="1837" spans="6:7" s="55" customFormat="1" ht="14.15" x14ac:dyDescent="0.4">
      <c r="F1837" s="74"/>
      <c r="G1837" s="74"/>
    </row>
    <row r="1838" spans="6:7" s="55" customFormat="1" ht="14.15" x14ac:dyDescent="0.4">
      <c r="F1838" s="74"/>
      <c r="G1838" s="74"/>
    </row>
    <row r="1839" spans="6:7" s="55" customFormat="1" ht="14.15" x14ac:dyDescent="0.4">
      <c r="F1839" s="74"/>
      <c r="G1839" s="74"/>
    </row>
    <row r="1840" spans="6:7" s="55" customFormat="1" ht="14.15" x14ac:dyDescent="0.4">
      <c r="F1840" s="74"/>
      <c r="G1840" s="74"/>
    </row>
    <row r="1841" spans="6:7" s="55" customFormat="1" ht="14.15" x14ac:dyDescent="0.4">
      <c r="F1841" s="74"/>
      <c r="G1841" s="74"/>
    </row>
    <row r="1842" spans="6:7" s="55" customFormat="1" ht="14.15" x14ac:dyDescent="0.4">
      <c r="F1842" s="74"/>
      <c r="G1842" s="74"/>
    </row>
    <row r="1843" spans="6:7" s="55" customFormat="1" ht="14.15" x14ac:dyDescent="0.4">
      <c r="F1843" s="74"/>
      <c r="G1843" s="74"/>
    </row>
    <row r="1844" spans="6:7" s="55" customFormat="1" ht="14.15" x14ac:dyDescent="0.4">
      <c r="F1844" s="74"/>
      <c r="G1844" s="74"/>
    </row>
    <row r="1845" spans="6:7" s="55" customFormat="1" ht="14.15" x14ac:dyDescent="0.4">
      <c r="F1845" s="74"/>
      <c r="G1845" s="74"/>
    </row>
    <row r="1846" spans="6:7" s="55" customFormat="1" ht="14.15" x14ac:dyDescent="0.4">
      <c r="F1846" s="74"/>
      <c r="G1846" s="74"/>
    </row>
    <row r="1847" spans="6:7" s="55" customFormat="1" ht="14.15" x14ac:dyDescent="0.4">
      <c r="F1847" s="74"/>
      <c r="G1847" s="74"/>
    </row>
    <row r="1848" spans="6:7" s="55" customFormat="1" ht="14.15" x14ac:dyDescent="0.4">
      <c r="F1848" s="74"/>
      <c r="G1848" s="74"/>
    </row>
    <row r="1849" spans="6:7" s="55" customFormat="1" ht="14.15" x14ac:dyDescent="0.4">
      <c r="F1849" s="74"/>
      <c r="G1849" s="74"/>
    </row>
    <row r="1850" spans="6:7" s="55" customFormat="1" ht="14.15" x14ac:dyDescent="0.4">
      <c r="F1850" s="74"/>
      <c r="G1850" s="74"/>
    </row>
    <row r="1851" spans="6:7" s="55" customFormat="1" ht="14.15" x14ac:dyDescent="0.4">
      <c r="F1851" s="74"/>
      <c r="G1851" s="74"/>
    </row>
    <row r="1852" spans="6:7" s="55" customFormat="1" ht="14.15" x14ac:dyDescent="0.4">
      <c r="F1852" s="74"/>
      <c r="G1852" s="74"/>
    </row>
    <row r="1853" spans="6:7" s="55" customFormat="1" ht="14.15" x14ac:dyDescent="0.4">
      <c r="F1853" s="74"/>
      <c r="G1853" s="74"/>
    </row>
    <row r="1854" spans="6:7" s="55" customFormat="1" ht="14.15" x14ac:dyDescent="0.4">
      <c r="F1854" s="74"/>
      <c r="G1854" s="74"/>
    </row>
    <row r="1855" spans="6:7" s="55" customFormat="1" ht="14.15" x14ac:dyDescent="0.4">
      <c r="F1855" s="74"/>
      <c r="G1855" s="74"/>
    </row>
    <row r="1856" spans="6:7" s="55" customFormat="1" ht="14.15" x14ac:dyDescent="0.4">
      <c r="F1856" s="74"/>
      <c r="G1856" s="74"/>
    </row>
    <row r="1857" spans="6:7" s="55" customFormat="1" ht="14.15" x14ac:dyDescent="0.4">
      <c r="F1857" s="74"/>
      <c r="G1857" s="74"/>
    </row>
    <row r="1858" spans="6:7" s="55" customFormat="1" ht="14.15" x14ac:dyDescent="0.4">
      <c r="F1858" s="74"/>
      <c r="G1858" s="74"/>
    </row>
    <row r="1859" spans="6:7" s="55" customFormat="1" ht="14.15" x14ac:dyDescent="0.4">
      <c r="F1859" s="74"/>
      <c r="G1859" s="74"/>
    </row>
    <row r="1860" spans="6:7" s="55" customFormat="1" ht="14.15" x14ac:dyDescent="0.4">
      <c r="F1860" s="74"/>
      <c r="G1860" s="74"/>
    </row>
    <row r="1861" spans="6:7" s="55" customFormat="1" ht="14.15" x14ac:dyDescent="0.4">
      <c r="F1861" s="74"/>
      <c r="G1861" s="74"/>
    </row>
    <row r="1862" spans="6:7" s="55" customFormat="1" ht="14.15" x14ac:dyDescent="0.4">
      <c r="F1862" s="74"/>
      <c r="G1862" s="74"/>
    </row>
    <row r="1863" spans="6:7" s="55" customFormat="1" ht="14.15" x14ac:dyDescent="0.4">
      <c r="F1863" s="74"/>
      <c r="G1863" s="74"/>
    </row>
    <row r="1864" spans="6:7" s="55" customFormat="1" ht="14.15" x14ac:dyDescent="0.4">
      <c r="F1864" s="74"/>
      <c r="G1864" s="74"/>
    </row>
    <row r="1865" spans="6:7" s="55" customFormat="1" ht="14.15" x14ac:dyDescent="0.4">
      <c r="F1865" s="74"/>
      <c r="G1865" s="74"/>
    </row>
    <row r="1866" spans="6:7" s="55" customFormat="1" ht="14.15" x14ac:dyDescent="0.4">
      <c r="F1866" s="74"/>
      <c r="G1866" s="74"/>
    </row>
    <row r="1867" spans="6:7" s="55" customFormat="1" ht="14.15" x14ac:dyDescent="0.4">
      <c r="F1867" s="74"/>
      <c r="G1867" s="74"/>
    </row>
    <row r="1868" spans="6:7" s="55" customFormat="1" ht="14.15" x14ac:dyDescent="0.4">
      <c r="F1868" s="74"/>
      <c r="G1868" s="74"/>
    </row>
    <row r="1869" spans="6:7" s="55" customFormat="1" ht="14.15" x14ac:dyDescent="0.4">
      <c r="F1869" s="74"/>
      <c r="G1869" s="74"/>
    </row>
    <row r="1870" spans="6:7" s="55" customFormat="1" ht="14.15" x14ac:dyDescent="0.4">
      <c r="F1870" s="74"/>
      <c r="G1870" s="74"/>
    </row>
    <row r="1871" spans="6:7" s="55" customFormat="1" ht="14.15" x14ac:dyDescent="0.4">
      <c r="F1871" s="74"/>
      <c r="G1871" s="74"/>
    </row>
    <row r="1872" spans="6:7" s="55" customFormat="1" ht="14.15" x14ac:dyDescent="0.4">
      <c r="F1872" s="74"/>
      <c r="G1872" s="74"/>
    </row>
    <row r="1873" spans="6:7" s="55" customFormat="1" ht="14.15" x14ac:dyDescent="0.4">
      <c r="F1873" s="74"/>
      <c r="G1873" s="74"/>
    </row>
    <row r="1874" spans="6:7" s="55" customFormat="1" ht="14.15" x14ac:dyDescent="0.4">
      <c r="F1874" s="74"/>
      <c r="G1874" s="74"/>
    </row>
    <row r="1875" spans="6:7" s="55" customFormat="1" ht="14.15" x14ac:dyDescent="0.4">
      <c r="F1875" s="74"/>
      <c r="G1875" s="74"/>
    </row>
    <row r="1876" spans="6:7" s="55" customFormat="1" ht="14.15" x14ac:dyDescent="0.4">
      <c r="F1876" s="74"/>
      <c r="G1876" s="74"/>
    </row>
    <row r="1877" spans="6:7" s="55" customFormat="1" ht="14.15" x14ac:dyDescent="0.4">
      <c r="F1877" s="74"/>
      <c r="G1877" s="74"/>
    </row>
    <row r="1878" spans="6:7" s="55" customFormat="1" ht="14.15" x14ac:dyDescent="0.4">
      <c r="F1878" s="74"/>
      <c r="G1878" s="74"/>
    </row>
    <row r="1879" spans="6:7" s="55" customFormat="1" ht="14.15" x14ac:dyDescent="0.4">
      <c r="F1879" s="74"/>
      <c r="G1879" s="74"/>
    </row>
    <row r="1880" spans="6:7" s="55" customFormat="1" ht="14.15" x14ac:dyDescent="0.4">
      <c r="F1880" s="74"/>
      <c r="G1880" s="74"/>
    </row>
    <row r="1881" spans="6:7" s="55" customFormat="1" ht="14.15" x14ac:dyDescent="0.4">
      <c r="F1881" s="74"/>
      <c r="G1881" s="74"/>
    </row>
    <row r="1882" spans="6:7" s="55" customFormat="1" ht="14.15" x14ac:dyDescent="0.4">
      <c r="F1882" s="74"/>
      <c r="G1882" s="74"/>
    </row>
    <row r="1883" spans="6:7" s="55" customFormat="1" ht="14.15" x14ac:dyDescent="0.4">
      <c r="F1883" s="74"/>
      <c r="G1883" s="74"/>
    </row>
    <row r="1884" spans="6:7" s="55" customFormat="1" ht="14.15" x14ac:dyDescent="0.4">
      <c r="F1884" s="74"/>
      <c r="G1884" s="74"/>
    </row>
    <row r="1885" spans="6:7" s="55" customFormat="1" ht="14.15" x14ac:dyDescent="0.4">
      <c r="F1885" s="74"/>
      <c r="G1885" s="74"/>
    </row>
    <row r="1886" spans="6:7" s="55" customFormat="1" ht="14.15" x14ac:dyDescent="0.4">
      <c r="F1886" s="74"/>
      <c r="G1886" s="74"/>
    </row>
    <row r="1887" spans="6:7" s="55" customFormat="1" ht="14.15" x14ac:dyDescent="0.4">
      <c r="F1887" s="74"/>
      <c r="G1887" s="74"/>
    </row>
    <row r="1888" spans="6:7" s="55" customFormat="1" ht="14.15" x14ac:dyDescent="0.4">
      <c r="F1888" s="74"/>
      <c r="G1888" s="74"/>
    </row>
    <row r="1889" spans="6:7" s="55" customFormat="1" ht="14.15" x14ac:dyDescent="0.4">
      <c r="F1889" s="74"/>
      <c r="G1889" s="74"/>
    </row>
    <row r="1890" spans="6:7" s="55" customFormat="1" ht="14.15" x14ac:dyDescent="0.4">
      <c r="F1890" s="74"/>
      <c r="G1890" s="74"/>
    </row>
    <row r="1891" spans="6:7" s="55" customFormat="1" ht="14.15" x14ac:dyDescent="0.4">
      <c r="F1891" s="74"/>
      <c r="G1891" s="74"/>
    </row>
    <row r="1892" spans="6:7" s="55" customFormat="1" ht="14.15" x14ac:dyDescent="0.4">
      <c r="F1892" s="74"/>
      <c r="G1892" s="74"/>
    </row>
    <row r="1893" spans="6:7" s="55" customFormat="1" ht="14.15" x14ac:dyDescent="0.4">
      <c r="F1893" s="74"/>
      <c r="G1893" s="74"/>
    </row>
    <row r="1894" spans="6:7" s="55" customFormat="1" ht="14.15" x14ac:dyDescent="0.4">
      <c r="F1894" s="74"/>
      <c r="G1894" s="74"/>
    </row>
    <row r="1895" spans="6:7" s="55" customFormat="1" ht="14.15" x14ac:dyDescent="0.4">
      <c r="F1895" s="74"/>
      <c r="G1895" s="74"/>
    </row>
    <row r="1896" spans="6:7" s="55" customFormat="1" ht="14.15" x14ac:dyDescent="0.4">
      <c r="F1896" s="74"/>
      <c r="G1896" s="74"/>
    </row>
    <row r="1897" spans="6:7" s="55" customFormat="1" ht="14.15" x14ac:dyDescent="0.4">
      <c r="F1897" s="74"/>
      <c r="G1897" s="74"/>
    </row>
    <row r="1898" spans="6:7" s="55" customFormat="1" ht="14.15" x14ac:dyDescent="0.4">
      <c r="F1898" s="74"/>
      <c r="G1898" s="74"/>
    </row>
    <row r="1899" spans="6:7" s="55" customFormat="1" ht="14.15" x14ac:dyDescent="0.4">
      <c r="F1899" s="74"/>
      <c r="G1899" s="74"/>
    </row>
    <row r="1900" spans="6:7" s="55" customFormat="1" ht="14.15" x14ac:dyDescent="0.4">
      <c r="F1900" s="74"/>
      <c r="G1900" s="74"/>
    </row>
    <row r="1901" spans="6:7" s="55" customFormat="1" ht="14.15" x14ac:dyDescent="0.4">
      <c r="F1901" s="74"/>
      <c r="G1901" s="74"/>
    </row>
    <row r="1902" spans="6:7" s="55" customFormat="1" ht="14.15" x14ac:dyDescent="0.4">
      <c r="F1902" s="74"/>
      <c r="G1902" s="74"/>
    </row>
    <row r="1903" spans="6:7" s="55" customFormat="1" ht="14.15" x14ac:dyDescent="0.4">
      <c r="F1903" s="74"/>
      <c r="G1903" s="74"/>
    </row>
    <row r="1904" spans="6:7" s="55" customFormat="1" ht="14.15" x14ac:dyDescent="0.4">
      <c r="F1904" s="74"/>
      <c r="G1904" s="74"/>
    </row>
    <row r="1905" spans="6:7" s="55" customFormat="1" ht="14.15" x14ac:dyDescent="0.4">
      <c r="F1905" s="74"/>
      <c r="G1905" s="74"/>
    </row>
    <row r="1906" spans="6:7" s="55" customFormat="1" ht="14.15" x14ac:dyDescent="0.4">
      <c r="F1906" s="74"/>
      <c r="G1906" s="74"/>
    </row>
    <row r="1907" spans="6:7" s="55" customFormat="1" ht="14.15" x14ac:dyDescent="0.4">
      <c r="F1907" s="74"/>
      <c r="G1907" s="74"/>
    </row>
    <row r="1908" spans="6:7" s="55" customFormat="1" ht="14.15" x14ac:dyDescent="0.4">
      <c r="F1908" s="74"/>
      <c r="G1908" s="74"/>
    </row>
    <row r="1909" spans="6:7" s="55" customFormat="1" ht="14.15" x14ac:dyDescent="0.4">
      <c r="F1909" s="74"/>
      <c r="G1909" s="74"/>
    </row>
    <row r="1910" spans="6:7" s="55" customFormat="1" ht="14.15" x14ac:dyDescent="0.4">
      <c r="F1910" s="74"/>
      <c r="G1910" s="74"/>
    </row>
    <row r="1911" spans="6:7" s="55" customFormat="1" ht="14.15" x14ac:dyDescent="0.4">
      <c r="F1911" s="74"/>
      <c r="G1911" s="74"/>
    </row>
    <row r="1912" spans="6:7" s="55" customFormat="1" ht="14.15" x14ac:dyDescent="0.4">
      <c r="F1912" s="74"/>
      <c r="G1912" s="74"/>
    </row>
    <row r="1913" spans="6:7" s="55" customFormat="1" ht="14.15" x14ac:dyDescent="0.4">
      <c r="F1913" s="74"/>
      <c r="G1913" s="74"/>
    </row>
    <row r="1914" spans="6:7" s="55" customFormat="1" ht="14.15" x14ac:dyDescent="0.4">
      <c r="F1914" s="74"/>
      <c r="G1914" s="74"/>
    </row>
    <row r="1915" spans="6:7" s="55" customFormat="1" ht="14.15" x14ac:dyDescent="0.4">
      <c r="F1915" s="74"/>
      <c r="G1915" s="74"/>
    </row>
    <row r="1916" spans="6:7" s="55" customFormat="1" ht="14.15" x14ac:dyDescent="0.4">
      <c r="F1916" s="74"/>
      <c r="G1916" s="74"/>
    </row>
    <row r="1917" spans="6:7" s="55" customFormat="1" ht="14.15" x14ac:dyDescent="0.4">
      <c r="F1917" s="74"/>
      <c r="G1917" s="74"/>
    </row>
    <row r="1918" spans="6:7" s="55" customFormat="1" ht="14.15" x14ac:dyDescent="0.4">
      <c r="F1918" s="74"/>
      <c r="G1918" s="74"/>
    </row>
    <row r="1919" spans="6:7" s="55" customFormat="1" ht="14.15" x14ac:dyDescent="0.4">
      <c r="F1919" s="74"/>
      <c r="G1919" s="74"/>
    </row>
    <row r="1920" spans="6:7" s="55" customFormat="1" ht="14.15" x14ac:dyDescent="0.4">
      <c r="F1920" s="74"/>
      <c r="G1920" s="74"/>
    </row>
    <row r="1921" spans="6:7" s="55" customFormat="1" ht="14.15" x14ac:dyDescent="0.4">
      <c r="F1921" s="74"/>
      <c r="G1921" s="74"/>
    </row>
    <row r="1922" spans="6:7" s="55" customFormat="1" ht="14.15" x14ac:dyDescent="0.4">
      <c r="F1922" s="74"/>
      <c r="G1922" s="74"/>
    </row>
    <row r="1923" spans="6:7" s="55" customFormat="1" ht="14.15" x14ac:dyDescent="0.4">
      <c r="F1923" s="74"/>
      <c r="G1923" s="74"/>
    </row>
    <row r="1924" spans="6:7" s="55" customFormat="1" ht="14.15" x14ac:dyDescent="0.4">
      <c r="F1924" s="74"/>
      <c r="G1924" s="74"/>
    </row>
    <row r="1925" spans="6:7" s="55" customFormat="1" ht="14.15" x14ac:dyDescent="0.4">
      <c r="F1925" s="74"/>
      <c r="G1925" s="74"/>
    </row>
    <row r="1926" spans="6:7" s="55" customFormat="1" ht="14.15" x14ac:dyDescent="0.4">
      <c r="F1926" s="74"/>
      <c r="G1926" s="74"/>
    </row>
    <row r="1927" spans="6:7" s="55" customFormat="1" ht="14.15" x14ac:dyDescent="0.4">
      <c r="F1927" s="74"/>
      <c r="G1927" s="74"/>
    </row>
    <row r="1928" spans="6:7" s="55" customFormat="1" ht="14.15" x14ac:dyDescent="0.4">
      <c r="F1928" s="74"/>
      <c r="G1928" s="74"/>
    </row>
    <row r="1929" spans="6:7" s="55" customFormat="1" ht="14.15" x14ac:dyDescent="0.4">
      <c r="F1929" s="74"/>
      <c r="G1929" s="74"/>
    </row>
    <row r="1930" spans="6:7" s="55" customFormat="1" ht="14.15" x14ac:dyDescent="0.4">
      <c r="F1930" s="74"/>
      <c r="G1930" s="74"/>
    </row>
    <row r="1931" spans="6:7" s="55" customFormat="1" ht="14.15" x14ac:dyDescent="0.4">
      <c r="F1931" s="74"/>
      <c r="G1931" s="74"/>
    </row>
    <row r="1932" spans="6:7" s="55" customFormat="1" ht="14.15" x14ac:dyDescent="0.4">
      <c r="F1932" s="74"/>
      <c r="G1932" s="74"/>
    </row>
    <row r="1933" spans="6:7" s="55" customFormat="1" ht="14.15" x14ac:dyDescent="0.4">
      <c r="F1933" s="74"/>
      <c r="G1933" s="74"/>
    </row>
    <row r="1934" spans="6:7" s="55" customFormat="1" ht="14.15" x14ac:dyDescent="0.4">
      <c r="F1934" s="74"/>
      <c r="G1934" s="74"/>
    </row>
    <row r="1935" spans="6:7" s="55" customFormat="1" ht="14.15" x14ac:dyDescent="0.4">
      <c r="F1935" s="74"/>
      <c r="G1935" s="74"/>
    </row>
    <row r="1936" spans="6:7" s="55" customFormat="1" ht="14.15" x14ac:dyDescent="0.4">
      <c r="F1936" s="74"/>
      <c r="G1936" s="74"/>
    </row>
    <row r="1937" spans="6:7" s="55" customFormat="1" ht="14.15" x14ac:dyDescent="0.4">
      <c r="F1937" s="74"/>
      <c r="G1937" s="74"/>
    </row>
    <row r="1938" spans="6:7" s="55" customFormat="1" ht="14.15" x14ac:dyDescent="0.4">
      <c r="F1938" s="74"/>
      <c r="G1938" s="74"/>
    </row>
    <row r="1939" spans="6:7" s="55" customFormat="1" ht="14.15" x14ac:dyDescent="0.4">
      <c r="F1939" s="74"/>
      <c r="G1939" s="74"/>
    </row>
    <row r="1940" spans="6:7" s="55" customFormat="1" ht="14.15" x14ac:dyDescent="0.4">
      <c r="F1940" s="74"/>
      <c r="G1940" s="74"/>
    </row>
    <row r="1941" spans="6:7" s="55" customFormat="1" ht="14.15" x14ac:dyDescent="0.4">
      <c r="F1941" s="74"/>
      <c r="G1941" s="74"/>
    </row>
    <row r="1942" spans="6:7" s="55" customFormat="1" ht="14.15" x14ac:dyDescent="0.4">
      <c r="F1942" s="74"/>
      <c r="G1942" s="74"/>
    </row>
    <row r="1943" spans="6:7" s="55" customFormat="1" ht="14.15" x14ac:dyDescent="0.4">
      <c r="F1943" s="74"/>
      <c r="G1943" s="74"/>
    </row>
    <row r="1944" spans="6:7" s="55" customFormat="1" ht="14.15" x14ac:dyDescent="0.4">
      <c r="F1944" s="74"/>
      <c r="G1944" s="74"/>
    </row>
    <row r="1945" spans="6:7" s="55" customFormat="1" ht="14.15" x14ac:dyDescent="0.4">
      <c r="F1945" s="74"/>
      <c r="G1945" s="74"/>
    </row>
    <row r="1946" spans="6:7" s="55" customFormat="1" ht="14.15" x14ac:dyDescent="0.4">
      <c r="F1946" s="74"/>
      <c r="G1946" s="74"/>
    </row>
    <row r="1947" spans="6:7" s="55" customFormat="1" ht="14.15" x14ac:dyDescent="0.4">
      <c r="F1947" s="74"/>
      <c r="G1947" s="74"/>
    </row>
    <row r="1948" spans="6:7" s="55" customFormat="1" ht="14.15" x14ac:dyDescent="0.4">
      <c r="F1948" s="74"/>
      <c r="G1948" s="74"/>
    </row>
    <row r="1949" spans="6:7" s="55" customFormat="1" ht="14.15" x14ac:dyDescent="0.4">
      <c r="F1949" s="74"/>
      <c r="G1949" s="74"/>
    </row>
    <row r="1950" spans="6:7" s="55" customFormat="1" ht="14.15" x14ac:dyDescent="0.4">
      <c r="F1950" s="74"/>
      <c r="G1950" s="74"/>
    </row>
    <row r="1951" spans="6:7" s="55" customFormat="1" ht="14.15" x14ac:dyDescent="0.4">
      <c r="F1951" s="74"/>
      <c r="G1951" s="74"/>
    </row>
    <row r="1952" spans="6:7" s="55" customFormat="1" ht="14.15" x14ac:dyDescent="0.4">
      <c r="F1952" s="74"/>
      <c r="G1952" s="74"/>
    </row>
    <row r="1953" spans="6:7" s="55" customFormat="1" ht="14.15" x14ac:dyDescent="0.4">
      <c r="F1953" s="74"/>
      <c r="G1953" s="74"/>
    </row>
    <row r="1954" spans="6:7" s="55" customFormat="1" ht="14.15" x14ac:dyDescent="0.4">
      <c r="F1954" s="74"/>
      <c r="G1954" s="74"/>
    </row>
    <row r="1955" spans="6:7" s="55" customFormat="1" ht="14.15" x14ac:dyDescent="0.4">
      <c r="F1955" s="74"/>
      <c r="G1955" s="74"/>
    </row>
    <row r="1956" spans="6:7" s="55" customFormat="1" ht="14.15" x14ac:dyDescent="0.4">
      <c r="F1956" s="74"/>
      <c r="G1956" s="74"/>
    </row>
    <row r="1957" spans="6:7" s="55" customFormat="1" ht="14.15" x14ac:dyDescent="0.4">
      <c r="F1957" s="74"/>
      <c r="G1957" s="74"/>
    </row>
    <row r="1958" spans="6:7" s="55" customFormat="1" ht="14.15" x14ac:dyDescent="0.4">
      <c r="F1958" s="74"/>
      <c r="G1958" s="74"/>
    </row>
    <row r="1959" spans="6:7" s="55" customFormat="1" ht="14.15" x14ac:dyDescent="0.4">
      <c r="F1959" s="74"/>
      <c r="G1959" s="74"/>
    </row>
    <row r="1960" spans="6:7" s="55" customFormat="1" ht="14.15" x14ac:dyDescent="0.4">
      <c r="F1960" s="74"/>
      <c r="G1960" s="74"/>
    </row>
    <row r="1961" spans="6:7" s="55" customFormat="1" ht="14.15" x14ac:dyDescent="0.4">
      <c r="F1961" s="74"/>
      <c r="G1961" s="74"/>
    </row>
    <row r="1962" spans="6:7" s="55" customFormat="1" ht="14.15" x14ac:dyDescent="0.4">
      <c r="F1962" s="74"/>
      <c r="G1962" s="74"/>
    </row>
    <row r="1963" spans="6:7" s="55" customFormat="1" ht="14.15" x14ac:dyDescent="0.4">
      <c r="F1963" s="74"/>
      <c r="G1963" s="74"/>
    </row>
    <row r="1964" spans="6:7" s="55" customFormat="1" ht="14.15" x14ac:dyDescent="0.4">
      <c r="F1964" s="74"/>
      <c r="G1964" s="74"/>
    </row>
    <row r="1965" spans="6:7" s="55" customFormat="1" ht="14.15" x14ac:dyDescent="0.4">
      <c r="F1965" s="74"/>
      <c r="G1965" s="74"/>
    </row>
    <row r="1966" spans="6:7" s="55" customFormat="1" ht="14.15" x14ac:dyDescent="0.4">
      <c r="F1966" s="74"/>
      <c r="G1966" s="74"/>
    </row>
    <row r="1967" spans="6:7" s="55" customFormat="1" ht="14.15" x14ac:dyDescent="0.4">
      <c r="F1967" s="74"/>
      <c r="G1967" s="74"/>
    </row>
    <row r="1968" spans="6:7" s="55" customFormat="1" ht="14.15" x14ac:dyDescent="0.4">
      <c r="F1968" s="74"/>
      <c r="G1968" s="74"/>
    </row>
    <row r="1969" spans="6:7" s="55" customFormat="1" ht="14.15" x14ac:dyDescent="0.4">
      <c r="F1969" s="74"/>
      <c r="G1969" s="74"/>
    </row>
    <row r="1970" spans="6:7" s="55" customFormat="1" ht="14.15" x14ac:dyDescent="0.4">
      <c r="F1970" s="74"/>
      <c r="G1970" s="74"/>
    </row>
    <row r="1971" spans="6:7" s="55" customFormat="1" ht="14.15" x14ac:dyDescent="0.4">
      <c r="F1971" s="74"/>
      <c r="G1971" s="74"/>
    </row>
    <row r="1972" spans="6:7" s="55" customFormat="1" ht="14.15" x14ac:dyDescent="0.4">
      <c r="F1972" s="74"/>
      <c r="G1972" s="74"/>
    </row>
    <row r="1973" spans="6:7" s="55" customFormat="1" ht="14.15" x14ac:dyDescent="0.4">
      <c r="F1973" s="74"/>
      <c r="G1973" s="74"/>
    </row>
    <row r="1974" spans="6:7" s="55" customFormat="1" ht="14.15" x14ac:dyDescent="0.4">
      <c r="F1974" s="74"/>
      <c r="G1974" s="74"/>
    </row>
    <row r="1975" spans="6:7" s="55" customFormat="1" ht="14.15" x14ac:dyDescent="0.4">
      <c r="F1975" s="74"/>
      <c r="G1975" s="74"/>
    </row>
    <row r="1976" spans="6:7" s="55" customFormat="1" ht="14.15" x14ac:dyDescent="0.4">
      <c r="F1976" s="74"/>
      <c r="G1976" s="74"/>
    </row>
    <row r="1977" spans="6:7" s="55" customFormat="1" ht="14.15" x14ac:dyDescent="0.4">
      <c r="F1977" s="74"/>
      <c r="G1977" s="74"/>
    </row>
    <row r="1978" spans="6:7" s="55" customFormat="1" ht="14.15" x14ac:dyDescent="0.4">
      <c r="F1978" s="74"/>
      <c r="G1978" s="74"/>
    </row>
    <row r="1979" spans="6:7" s="55" customFormat="1" ht="14.15" x14ac:dyDescent="0.4">
      <c r="F1979" s="74"/>
      <c r="G1979" s="74"/>
    </row>
    <row r="1980" spans="6:7" s="55" customFormat="1" ht="14.15" x14ac:dyDescent="0.4">
      <c r="F1980" s="74"/>
      <c r="G1980" s="74"/>
    </row>
    <row r="1981" spans="6:7" s="55" customFormat="1" ht="14.15" x14ac:dyDescent="0.4">
      <c r="F1981" s="74"/>
      <c r="G1981" s="74"/>
    </row>
    <row r="1982" spans="6:7" s="55" customFormat="1" ht="14.15" x14ac:dyDescent="0.4">
      <c r="F1982" s="74"/>
      <c r="G1982" s="74"/>
    </row>
    <row r="1983" spans="6:7" s="55" customFormat="1" ht="14.15" x14ac:dyDescent="0.4">
      <c r="F1983" s="74"/>
      <c r="G1983" s="74"/>
    </row>
    <row r="1984" spans="6:7" s="55" customFormat="1" ht="14.15" x14ac:dyDescent="0.4">
      <c r="F1984" s="74"/>
      <c r="G1984" s="74"/>
    </row>
    <row r="1985" spans="6:7" s="55" customFormat="1" ht="14.15" x14ac:dyDescent="0.4">
      <c r="F1985" s="74"/>
      <c r="G1985" s="74"/>
    </row>
    <row r="1986" spans="6:7" s="55" customFormat="1" ht="14.15" x14ac:dyDescent="0.4">
      <c r="F1986" s="74"/>
      <c r="G1986" s="74"/>
    </row>
    <row r="1987" spans="6:7" s="55" customFormat="1" ht="14.15" x14ac:dyDescent="0.4">
      <c r="F1987" s="74"/>
      <c r="G1987" s="74"/>
    </row>
    <row r="1988" spans="6:7" s="55" customFormat="1" ht="14.15" x14ac:dyDescent="0.4">
      <c r="F1988" s="74"/>
      <c r="G1988" s="74"/>
    </row>
    <row r="1989" spans="6:7" s="55" customFormat="1" ht="14.15" x14ac:dyDescent="0.4">
      <c r="F1989" s="74"/>
      <c r="G1989" s="74"/>
    </row>
    <row r="1990" spans="6:7" s="55" customFormat="1" ht="14.15" x14ac:dyDescent="0.4">
      <c r="F1990" s="74"/>
      <c r="G1990" s="74"/>
    </row>
    <row r="1991" spans="6:7" s="55" customFormat="1" ht="14.15" x14ac:dyDescent="0.4">
      <c r="F1991" s="74"/>
      <c r="G1991" s="74"/>
    </row>
    <row r="1992" spans="6:7" s="55" customFormat="1" ht="14.15" x14ac:dyDescent="0.4">
      <c r="F1992" s="74"/>
      <c r="G1992" s="74"/>
    </row>
    <row r="1993" spans="6:7" s="55" customFormat="1" ht="14.15" x14ac:dyDescent="0.4">
      <c r="F1993" s="74"/>
      <c r="G1993" s="74"/>
    </row>
    <row r="1994" spans="6:7" s="55" customFormat="1" ht="14.15" x14ac:dyDescent="0.4">
      <c r="F1994" s="74"/>
      <c r="G1994" s="74"/>
    </row>
    <row r="1995" spans="6:7" s="55" customFormat="1" ht="14.15" x14ac:dyDescent="0.4">
      <c r="F1995" s="74"/>
      <c r="G1995" s="74"/>
    </row>
    <row r="1996" spans="6:7" s="55" customFormat="1" ht="14.15" x14ac:dyDescent="0.4">
      <c r="F1996" s="74"/>
      <c r="G1996" s="74"/>
    </row>
    <row r="1997" spans="6:7" s="55" customFormat="1" ht="14.15" x14ac:dyDescent="0.4">
      <c r="F1997" s="74"/>
      <c r="G1997" s="74"/>
    </row>
    <row r="1998" spans="6:7" s="55" customFormat="1" ht="14.15" x14ac:dyDescent="0.4">
      <c r="F1998" s="74"/>
      <c r="G1998" s="74"/>
    </row>
    <row r="1999" spans="6:7" s="55" customFormat="1" ht="14.15" x14ac:dyDescent="0.4">
      <c r="F1999" s="74"/>
      <c r="G1999" s="74"/>
    </row>
    <row r="2000" spans="6:7" s="55" customFormat="1" ht="14.15" x14ac:dyDescent="0.4">
      <c r="F2000" s="74"/>
      <c r="G2000" s="74"/>
    </row>
    <row r="2001" spans="6:7" s="55" customFormat="1" ht="14.15" x14ac:dyDescent="0.4">
      <c r="F2001" s="74"/>
      <c r="G2001" s="74"/>
    </row>
    <row r="2002" spans="6:7" s="55" customFormat="1" ht="14.15" x14ac:dyDescent="0.4">
      <c r="F2002" s="74"/>
      <c r="G2002" s="74"/>
    </row>
    <row r="2003" spans="6:7" s="55" customFormat="1" ht="14.15" x14ac:dyDescent="0.4">
      <c r="F2003" s="74"/>
      <c r="G2003" s="74"/>
    </row>
    <row r="2004" spans="6:7" s="55" customFormat="1" ht="14.15" x14ac:dyDescent="0.4">
      <c r="F2004" s="74"/>
      <c r="G2004" s="74"/>
    </row>
    <row r="2005" spans="6:7" s="55" customFormat="1" ht="14.15" x14ac:dyDescent="0.4">
      <c r="F2005" s="74"/>
      <c r="G2005" s="74"/>
    </row>
    <row r="2006" spans="6:7" s="55" customFormat="1" ht="14.15" x14ac:dyDescent="0.4">
      <c r="F2006" s="74"/>
      <c r="G2006" s="74"/>
    </row>
    <row r="2007" spans="6:7" s="55" customFormat="1" ht="14.15" x14ac:dyDescent="0.4">
      <c r="F2007" s="74"/>
      <c r="G2007" s="74"/>
    </row>
    <row r="2008" spans="6:7" s="55" customFormat="1" ht="14.15" x14ac:dyDescent="0.4">
      <c r="F2008" s="74"/>
      <c r="G2008" s="74"/>
    </row>
    <row r="2009" spans="6:7" s="55" customFormat="1" ht="14.15" x14ac:dyDescent="0.4">
      <c r="F2009" s="74"/>
      <c r="G2009" s="74"/>
    </row>
    <row r="2010" spans="6:7" s="55" customFormat="1" ht="14.15" x14ac:dyDescent="0.4">
      <c r="F2010" s="74"/>
      <c r="G2010" s="74"/>
    </row>
    <row r="2011" spans="6:7" s="55" customFormat="1" ht="14.15" x14ac:dyDescent="0.4">
      <c r="F2011" s="74"/>
      <c r="G2011" s="74"/>
    </row>
    <row r="2012" spans="6:7" s="55" customFormat="1" ht="14.15" x14ac:dyDescent="0.4">
      <c r="F2012" s="74"/>
      <c r="G2012" s="74"/>
    </row>
    <row r="2013" spans="6:7" s="55" customFormat="1" ht="14.15" x14ac:dyDescent="0.4">
      <c r="F2013" s="74"/>
      <c r="G2013" s="74"/>
    </row>
    <row r="2014" spans="6:7" s="55" customFormat="1" ht="14.15" x14ac:dyDescent="0.4">
      <c r="F2014" s="74"/>
      <c r="G2014" s="74"/>
    </row>
    <row r="2015" spans="6:7" s="55" customFormat="1" ht="14.15" x14ac:dyDescent="0.4">
      <c r="F2015" s="74"/>
      <c r="G2015" s="74"/>
    </row>
    <row r="2016" spans="6:7" s="55" customFormat="1" ht="14.15" x14ac:dyDescent="0.4">
      <c r="F2016" s="74"/>
      <c r="G2016" s="74"/>
    </row>
    <row r="2017" spans="6:7" s="55" customFormat="1" ht="14.15" x14ac:dyDescent="0.4">
      <c r="F2017" s="74"/>
      <c r="G2017" s="74"/>
    </row>
    <row r="2018" spans="6:7" s="55" customFormat="1" ht="14.15" x14ac:dyDescent="0.4">
      <c r="F2018" s="74"/>
      <c r="G2018" s="74"/>
    </row>
    <row r="2019" spans="6:7" s="55" customFormat="1" ht="14.15" x14ac:dyDescent="0.4">
      <c r="F2019" s="74"/>
      <c r="G2019" s="74"/>
    </row>
    <row r="2020" spans="6:7" s="55" customFormat="1" ht="14.15" x14ac:dyDescent="0.4">
      <c r="F2020" s="74"/>
      <c r="G2020" s="74"/>
    </row>
    <row r="2021" spans="6:7" s="55" customFormat="1" ht="14.15" x14ac:dyDescent="0.4">
      <c r="F2021" s="74"/>
      <c r="G2021" s="74"/>
    </row>
    <row r="2022" spans="6:7" s="55" customFormat="1" ht="14.15" x14ac:dyDescent="0.4">
      <c r="F2022" s="74"/>
      <c r="G2022" s="74"/>
    </row>
    <row r="2023" spans="6:7" s="55" customFormat="1" ht="14.15" x14ac:dyDescent="0.4">
      <c r="F2023" s="74"/>
      <c r="G2023" s="74"/>
    </row>
    <row r="2024" spans="6:7" s="55" customFormat="1" ht="14.15" x14ac:dyDescent="0.4">
      <c r="F2024" s="74"/>
      <c r="G2024" s="74"/>
    </row>
    <row r="2025" spans="6:7" s="55" customFormat="1" ht="14.15" x14ac:dyDescent="0.4">
      <c r="F2025" s="74"/>
      <c r="G2025" s="74"/>
    </row>
    <row r="2026" spans="6:7" s="55" customFormat="1" ht="14.15" x14ac:dyDescent="0.4">
      <c r="F2026" s="74"/>
      <c r="G2026" s="74"/>
    </row>
    <row r="2027" spans="6:7" s="55" customFormat="1" ht="14.15" x14ac:dyDescent="0.4">
      <c r="F2027" s="74"/>
      <c r="G2027" s="74"/>
    </row>
    <row r="2028" spans="6:7" s="55" customFormat="1" ht="14.15" x14ac:dyDescent="0.4">
      <c r="F2028" s="74"/>
      <c r="G2028" s="74"/>
    </row>
    <row r="2029" spans="6:7" s="55" customFormat="1" ht="14.15" x14ac:dyDescent="0.4">
      <c r="F2029" s="74"/>
      <c r="G2029" s="74"/>
    </row>
    <row r="2030" spans="6:7" s="55" customFormat="1" ht="14.15" x14ac:dyDescent="0.4">
      <c r="F2030" s="74"/>
      <c r="G2030" s="74"/>
    </row>
    <row r="2031" spans="6:7" s="55" customFormat="1" ht="14.15" x14ac:dyDescent="0.4">
      <c r="F2031" s="74"/>
      <c r="G2031" s="74"/>
    </row>
    <row r="2032" spans="6:7" s="55" customFormat="1" ht="14.15" x14ac:dyDescent="0.4">
      <c r="F2032" s="74"/>
      <c r="G2032" s="74"/>
    </row>
    <row r="2033" spans="6:7" s="55" customFormat="1" ht="14.15" x14ac:dyDescent="0.4">
      <c r="F2033" s="74"/>
      <c r="G2033" s="74"/>
    </row>
    <row r="2034" spans="6:7" s="55" customFormat="1" ht="14.15" x14ac:dyDescent="0.4">
      <c r="F2034" s="74"/>
      <c r="G2034" s="74"/>
    </row>
    <row r="2035" spans="6:7" s="55" customFormat="1" ht="14.15" x14ac:dyDescent="0.4">
      <c r="F2035" s="74"/>
      <c r="G2035" s="74"/>
    </row>
    <row r="2036" spans="6:7" s="55" customFormat="1" ht="14.15" x14ac:dyDescent="0.4">
      <c r="F2036" s="74"/>
      <c r="G2036" s="74"/>
    </row>
    <row r="2037" spans="6:7" s="55" customFormat="1" ht="14.15" x14ac:dyDescent="0.4">
      <c r="F2037" s="74"/>
      <c r="G2037" s="74"/>
    </row>
    <row r="2038" spans="6:7" s="55" customFormat="1" ht="14.15" x14ac:dyDescent="0.4">
      <c r="F2038" s="74"/>
      <c r="G2038" s="74"/>
    </row>
    <row r="2039" spans="6:7" s="55" customFormat="1" ht="14.15" x14ac:dyDescent="0.4">
      <c r="F2039" s="74"/>
      <c r="G2039" s="74"/>
    </row>
    <row r="2040" spans="6:7" s="55" customFormat="1" ht="14.15" x14ac:dyDescent="0.4">
      <c r="F2040" s="74"/>
      <c r="G2040" s="74"/>
    </row>
    <row r="2041" spans="6:7" s="55" customFormat="1" ht="14.15" x14ac:dyDescent="0.4">
      <c r="F2041" s="74"/>
      <c r="G2041" s="74"/>
    </row>
    <row r="2042" spans="6:7" s="55" customFormat="1" ht="14.15" x14ac:dyDescent="0.4">
      <c r="F2042" s="74"/>
      <c r="G2042" s="74"/>
    </row>
    <row r="2043" spans="6:7" s="55" customFormat="1" ht="14.15" x14ac:dyDescent="0.4">
      <c r="F2043" s="74"/>
      <c r="G2043" s="74"/>
    </row>
    <row r="2044" spans="6:7" s="55" customFormat="1" ht="14.15" x14ac:dyDescent="0.4">
      <c r="F2044" s="74"/>
      <c r="G2044" s="74"/>
    </row>
    <row r="2045" spans="6:7" s="55" customFormat="1" ht="14.15" x14ac:dyDescent="0.4">
      <c r="F2045" s="74"/>
      <c r="G2045" s="74"/>
    </row>
    <row r="2046" spans="6:7" s="55" customFormat="1" ht="14.15" x14ac:dyDescent="0.4">
      <c r="F2046" s="74"/>
      <c r="G2046" s="74"/>
    </row>
    <row r="2047" spans="6:7" s="55" customFormat="1" ht="14.15" x14ac:dyDescent="0.4">
      <c r="F2047" s="74"/>
      <c r="G2047" s="74"/>
    </row>
    <row r="2048" spans="6:7" s="55" customFormat="1" ht="14.15" x14ac:dyDescent="0.4">
      <c r="F2048" s="74"/>
      <c r="G2048" s="74"/>
    </row>
    <row r="2049" spans="6:7" s="55" customFormat="1" ht="14.15" x14ac:dyDescent="0.4">
      <c r="F2049" s="74"/>
      <c r="G2049" s="74"/>
    </row>
    <row r="2050" spans="6:7" s="55" customFormat="1" ht="14.15" x14ac:dyDescent="0.4">
      <c r="F2050" s="74"/>
      <c r="G2050" s="74"/>
    </row>
    <row r="2051" spans="6:7" s="55" customFormat="1" ht="14.15" x14ac:dyDescent="0.4">
      <c r="F2051" s="74"/>
      <c r="G2051" s="74"/>
    </row>
    <row r="2052" spans="6:7" s="55" customFormat="1" ht="14.15" x14ac:dyDescent="0.4">
      <c r="F2052" s="74"/>
      <c r="G2052" s="74"/>
    </row>
    <row r="2053" spans="6:7" s="55" customFormat="1" ht="14.15" x14ac:dyDescent="0.4">
      <c r="F2053" s="74"/>
      <c r="G2053" s="74"/>
    </row>
    <row r="2054" spans="6:7" s="55" customFormat="1" ht="14.15" x14ac:dyDescent="0.4">
      <c r="F2054" s="74"/>
      <c r="G2054" s="74"/>
    </row>
    <row r="2055" spans="6:7" s="55" customFormat="1" ht="14.15" x14ac:dyDescent="0.4">
      <c r="F2055" s="74"/>
      <c r="G2055" s="74"/>
    </row>
    <row r="2056" spans="6:7" s="55" customFormat="1" ht="14.15" x14ac:dyDescent="0.4">
      <c r="F2056" s="74"/>
      <c r="G2056" s="74"/>
    </row>
    <row r="2057" spans="6:7" s="55" customFormat="1" ht="14.15" x14ac:dyDescent="0.4">
      <c r="F2057" s="74"/>
      <c r="G2057" s="74"/>
    </row>
    <row r="2058" spans="6:7" s="55" customFormat="1" ht="14.15" x14ac:dyDescent="0.4">
      <c r="F2058" s="74"/>
      <c r="G2058" s="74"/>
    </row>
    <row r="2059" spans="6:7" s="55" customFormat="1" ht="14.15" x14ac:dyDescent="0.4">
      <c r="F2059" s="74"/>
      <c r="G2059" s="74"/>
    </row>
    <row r="2060" spans="6:7" s="55" customFormat="1" ht="14.15" x14ac:dyDescent="0.4">
      <c r="F2060" s="74"/>
      <c r="G2060" s="74"/>
    </row>
    <row r="2061" spans="6:7" s="55" customFormat="1" ht="14.15" x14ac:dyDescent="0.4">
      <c r="F2061" s="74"/>
      <c r="G2061" s="74"/>
    </row>
    <row r="2062" spans="6:7" s="55" customFormat="1" ht="14.15" x14ac:dyDescent="0.4">
      <c r="F2062" s="74"/>
      <c r="G2062" s="74"/>
    </row>
    <row r="2063" spans="6:7" s="55" customFormat="1" ht="14.15" x14ac:dyDescent="0.4">
      <c r="F2063" s="74"/>
      <c r="G2063" s="74"/>
    </row>
    <row r="2064" spans="6:7" s="55" customFormat="1" ht="14.15" x14ac:dyDescent="0.4">
      <c r="F2064" s="74"/>
      <c r="G2064" s="74"/>
    </row>
    <row r="2065" spans="6:7" s="55" customFormat="1" ht="14.15" x14ac:dyDescent="0.4">
      <c r="F2065" s="74"/>
      <c r="G2065" s="74"/>
    </row>
    <row r="2066" spans="6:7" s="55" customFormat="1" ht="14.15" x14ac:dyDescent="0.4">
      <c r="F2066" s="74"/>
      <c r="G2066" s="74"/>
    </row>
    <row r="2067" spans="6:7" s="55" customFormat="1" ht="14.15" x14ac:dyDescent="0.4">
      <c r="F2067" s="74"/>
      <c r="G2067" s="74"/>
    </row>
    <row r="2068" spans="6:7" s="55" customFormat="1" ht="14.15" x14ac:dyDescent="0.4">
      <c r="F2068" s="74"/>
      <c r="G2068" s="74"/>
    </row>
    <row r="2069" spans="6:7" s="55" customFormat="1" ht="14.15" x14ac:dyDescent="0.4">
      <c r="F2069" s="74"/>
      <c r="G2069" s="74"/>
    </row>
    <row r="2070" spans="6:7" s="55" customFormat="1" ht="14.15" x14ac:dyDescent="0.4">
      <c r="F2070" s="74"/>
      <c r="G2070" s="74"/>
    </row>
    <row r="2071" spans="6:7" s="55" customFormat="1" ht="14.15" x14ac:dyDescent="0.4">
      <c r="F2071" s="74"/>
      <c r="G2071" s="74"/>
    </row>
    <row r="2072" spans="6:7" s="55" customFormat="1" ht="14.15" x14ac:dyDescent="0.4">
      <c r="F2072" s="74"/>
      <c r="G2072" s="74"/>
    </row>
    <row r="2073" spans="6:7" s="55" customFormat="1" ht="14.15" x14ac:dyDescent="0.4">
      <c r="F2073" s="74"/>
      <c r="G2073" s="74"/>
    </row>
    <row r="2074" spans="6:7" s="55" customFormat="1" ht="14.15" x14ac:dyDescent="0.4">
      <c r="F2074" s="74"/>
      <c r="G2074" s="74"/>
    </row>
    <row r="2075" spans="6:7" s="55" customFormat="1" ht="14.15" x14ac:dyDescent="0.4">
      <c r="F2075" s="74"/>
      <c r="G2075" s="74"/>
    </row>
    <row r="2076" spans="6:7" s="55" customFormat="1" ht="14.15" x14ac:dyDescent="0.4">
      <c r="F2076" s="74"/>
      <c r="G2076" s="74"/>
    </row>
    <row r="2077" spans="6:7" s="55" customFormat="1" ht="14.15" x14ac:dyDescent="0.4">
      <c r="F2077" s="74"/>
      <c r="G2077" s="74"/>
    </row>
    <row r="2078" spans="6:7" s="55" customFormat="1" ht="14.15" x14ac:dyDescent="0.4">
      <c r="F2078" s="74"/>
      <c r="G2078" s="74"/>
    </row>
    <row r="2079" spans="6:7" s="55" customFormat="1" ht="14.15" x14ac:dyDescent="0.4">
      <c r="F2079" s="74"/>
      <c r="G2079" s="74"/>
    </row>
    <row r="2080" spans="6:7" s="55" customFormat="1" ht="14.15" x14ac:dyDescent="0.4">
      <c r="F2080" s="74"/>
      <c r="G2080" s="74"/>
    </row>
    <row r="2081" spans="6:7" s="55" customFormat="1" ht="14.15" x14ac:dyDescent="0.4">
      <c r="F2081" s="74"/>
      <c r="G2081" s="74"/>
    </row>
    <row r="2082" spans="6:7" s="55" customFormat="1" ht="14.15" x14ac:dyDescent="0.4">
      <c r="F2082" s="74"/>
      <c r="G2082" s="74"/>
    </row>
    <row r="2083" spans="6:7" s="55" customFormat="1" ht="14.15" x14ac:dyDescent="0.4">
      <c r="F2083" s="74"/>
      <c r="G2083" s="74"/>
    </row>
    <row r="2084" spans="6:7" s="55" customFormat="1" ht="14.15" x14ac:dyDescent="0.4">
      <c r="F2084" s="74"/>
      <c r="G2084" s="74"/>
    </row>
    <row r="2085" spans="6:7" s="55" customFormat="1" ht="14.15" x14ac:dyDescent="0.4">
      <c r="F2085" s="74"/>
      <c r="G2085" s="74"/>
    </row>
    <row r="2086" spans="6:7" s="55" customFormat="1" ht="14.15" x14ac:dyDescent="0.4">
      <c r="F2086" s="74"/>
      <c r="G2086" s="74"/>
    </row>
    <row r="2087" spans="6:7" s="55" customFormat="1" ht="14.15" x14ac:dyDescent="0.4">
      <c r="F2087" s="74"/>
      <c r="G2087" s="74"/>
    </row>
    <row r="2088" spans="6:7" s="55" customFormat="1" ht="14.15" x14ac:dyDescent="0.4">
      <c r="F2088" s="74"/>
      <c r="G2088" s="74"/>
    </row>
    <row r="2089" spans="6:7" s="55" customFormat="1" ht="14.15" x14ac:dyDescent="0.4">
      <c r="F2089" s="74"/>
      <c r="G2089" s="74"/>
    </row>
    <row r="2090" spans="6:7" s="55" customFormat="1" ht="14.15" x14ac:dyDescent="0.4">
      <c r="F2090" s="74"/>
      <c r="G2090" s="74"/>
    </row>
    <row r="2091" spans="6:7" s="55" customFormat="1" ht="14.15" x14ac:dyDescent="0.4">
      <c r="F2091" s="74"/>
      <c r="G2091" s="74"/>
    </row>
    <row r="2092" spans="6:7" s="55" customFormat="1" ht="14.15" x14ac:dyDescent="0.4">
      <c r="F2092" s="74"/>
      <c r="G2092" s="74"/>
    </row>
    <row r="2093" spans="6:7" s="55" customFormat="1" ht="14.15" x14ac:dyDescent="0.4">
      <c r="F2093" s="74"/>
      <c r="G2093" s="74"/>
    </row>
    <row r="2094" spans="6:7" s="55" customFormat="1" ht="14.15" x14ac:dyDescent="0.4">
      <c r="F2094" s="74"/>
      <c r="G2094" s="74"/>
    </row>
    <row r="2095" spans="6:7" s="55" customFormat="1" ht="14.15" x14ac:dyDescent="0.4">
      <c r="F2095" s="74"/>
      <c r="G2095" s="74"/>
    </row>
    <row r="2096" spans="6:7" s="55" customFormat="1" ht="14.15" x14ac:dyDescent="0.4">
      <c r="F2096" s="74"/>
      <c r="G2096" s="74"/>
    </row>
    <row r="2097" spans="6:7" s="55" customFormat="1" ht="14.15" x14ac:dyDescent="0.4">
      <c r="F2097" s="74"/>
      <c r="G2097" s="74"/>
    </row>
    <row r="2098" spans="6:7" s="55" customFormat="1" ht="14.15" x14ac:dyDescent="0.4">
      <c r="F2098" s="74"/>
      <c r="G2098" s="74"/>
    </row>
    <row r="2099" spans="6:7" s="55" customFormat="1" ht="14.15" x14ac:dyDescent="0.4">
      <c r="F2099" s="74"/>
      <c r="G2099" s="74"/>
    </row>
    <row r="2100" spans="6:7" s="55" customFormat="1" ht="14.15" x14ac:dyDescent="0.4">
      <c r="F2100" s="74"/>
      <c r="G2100" s="74"/>
    </row>
    <row r="2101" spans="6:7" s="55" customFormat="1" ht="14.15" x14ac:dyDescent="0.4">
      <c r="F2101" s="74"/>
      <c r="G2101" s="74"/>
    </row>
    <row r="2102" spans="6:7" s="55" customFormat="1" ht="14.15" x14ac:dyDescent="0.4">
      <c r="F2102" s="74"/>
      <c r="G2102" s="74"/>
    </row>
    <row r="2103" spans="6:7" s="55" customFormat="1" ht="14.15" x14ac:dyDescent="0.4">
      <c r="F2103" s="74"/>
      <c r="G2103" s="74"/>
    </row>
    <row r="2104" spans="6:7" s="55" customFormat="1" ht="14.15" x14ac:dyDescent="0.4">
      <c r="F2104" s="74"/>
      <c r="G2104" s="74"/>
    </row>
    <row r="2105" spans="6:7" s="55" customFormat="1" ht="14.15" x14ac:dyDescent="0.4">
      <c r="F2105" s="74"/>
      <c r="G2105" s="74"/>
    </row>
    <row r="2106" spans="6:7" s="55" customFormat="1" ht="14.15" x14ac:dyDescent="0.4">
      <c r="F2106" s="74"/>
      <c r="G2106" s="74"/>
    </row>
    <row r="2107" spans="6:7" s="55" customFormat="1" ht="14.15" x14ac:dyDescent="0.4">
      <c r="F2107" s="74"/>
      <c r="G2107" s="74"/>
    </row>
    <row r="2108" spans="6:7" s="55" customFormat="1" ht="14.15" x14ac:dyDescent="0.4">
      <c r="F2108" s="74"/>
      <c r="G2108" s="74"/>
    </row>
    <row r="2109" spans="6:7" s="55" customFormat="1" ht="14.15" x14ac:dyDescent="0.4">
      <c r="F2109" s="74"/>
      <c r="G2109" s="74"/>
    </row>
    <row r="2110" spans="6:7" s="55" customFormat="1" ht="14.15" x14ac:dyDescent="0.4">
      <c r="F2110" s="74"/>
      <c r="G2110" s="74"/>
    </row>
    <row r="2111" spans="6:7" s="55" customFormat="1" ht="14.15" x14ac:dyDescent="0.4">
      <c r="F2111" s="74"/>
      <c r="G2111" s="74"/>
    </row>
    <row r="2112" spans="6:7" s="55" customFormat="1" ht="14.15" x14ac:dyDescent="0.4">
      <c r="F2112" s="74"/>
      <c r="G2112" s="74"/>
    </row>
    <row r="2113" spans="6:7" s="55" customFormat="1" ht="14.15" x14ac:dyDescent="0.4">
      <c r="F2113" s="74"/>
      <c r="G2113" s="74"/>
    </row>
    <row r="2114" spans="6:7" s="55" customFormat="1" ht="14.15" x14ac:dyDescent="0.4">
      <c r="F2114" s="74"/>
      <c r="G2114" s="74"/>
    </row>
    <row r="2115" spans="6:7" s="55" customFormat="1" ht="14.15" x14ac:dyDescent="0.4">
      <c r="F2115" s="74"/>
      <c r="G2115" s="74"/>
    </row>
    <row r="2116" spans="6:7" s="55" customFormat="1" ht="14.15" x14ac:dyDescent="0.4">
      <c r="F2116" s="74"/>
      <c r="G2116" s="74"/>
    </row>
    <row r="2117" spans="6:7" s="55" customFormat="1" ht="14.15" x14ac:dyDescent="0.4">
      <c r="F2117" s="74"/>
      <c r="G2117" s="74"/>
    </row>
    <row r="2118" spans="6:7" s="55" customFormat="1" ht="14.15" x14ac:dyDescent="0.4">
      <c r="F2118" s="74"/>
      <c r="G2118" s="74"/>
    </row>
    <row r="2119" spans="6:7" s="55" customFormat="1" ht="14.15" x14ac:dyDescent="0.4">
      <c r="F2119" s="74"/>
      <c r="G2119" s="74"/>
    </row>
    <row r="2120" spans="6:7" s="55" customFormat="1" ht="14.15" x14ac:dyDescent="0.4">
      <c r="F2120" s="74"/>
      <c r="G2120" s="74"/>
    </row>
    <row r="2121" spans="6:7" s="55" customFormat="1" ht="14.15" x14ac:dyDescent="0.4">
      <c r="F2121" s="74"/>
      <c r="G2121" s="74"/>
    </row>
    <row r="2122" spans="6:7" s="55" customFormat="1" ht="14.15" x14ac:dyDescent="0.4">
      <c r="F2122" s="74"/>
      <c r="G2122" s="74"/>
    </row>
    <row r="2123" spans="6:7" s="55" customFormat="1" ht="14.15" x14ac:dyDescent="0.4">
      <c r="F2123" s="74"/>
      <c r="G2123" s="74"/>
    </row>
    <row r="2124" spans="6:7" s="55" customFormat="1" ht="14.15" x14ac:dyDescent="0.4">
      <c r="F2124" s="74"/>
      <c r="G2124" s="74"/>
    </row>
    <row r="2125" spans="6:7" s="55" customFormat="1" ht="14.15" x14ac:dyDescent="0.4">
      <c r="F2125" s="74"/>
      <c r="G2125" s="74"/>
    </row>
    <row r="2126" spans="6:7" s="55" customFormat="1" ht="14.15" x14ac:dyDescent="0.4">
      <c r="F2126" s="74"/>
      <c r="G2126" s="74"/>
    </row>
    <row r="2127" spans="6:7" s="55" customFormat="1" ht="14.15" x14ac:dyDescent="0.4">
      <c r="F2127" s="74"/>
      <c r="G2127" s="74"/>
    </row>
    <row r="2128" spans="6:7" s="55" customFormat="1" ht="14.15" x14ac:dyDescent="0.4">
      <c r="F2128" s="74"/>
      <c r="G2128" s="74"/>
    </row>
    <row r="2129" spans="6:7" s="55" customFormat="1" ht="14.15" x14ac:dyDescent="0.4">
      <c r="F2129" s="74"/>
      <c r="G2129" s="74"/>
    </row>
    <row r="2130" spans="6:7" s="55" customFormat="1" ht="14.15" x14ac:dyDescent="0.4">
      <c r="F2130" s="74"/>
      <c r="G2130" s="74"/>
    </row>
    <row r="2131" spans="6:7" s="55" customFormat="1" ht="14.15" x14ac:dyDescent="0.4">
      <c r="F2131" s="74"/>
      <c r="G2131" s="74"/>
    </row>
    <row r="2132" spans="6:7" s="55" customFormat="1" ht="14.15" x14ac:dyDescent="0.4">
      <c r="F2132" s="74"/>
      <c r="G2132" s="74"/>
    </row>
    <row r="2133" spans="6:7" s="55" customFormat="1" ht="14.15" x14ac:dyDescent="0.4">
      <c r="F2133" s="74"/>
      <c r="G2133" s="74"/>
    </row>
    <row r="2134" spans="6:7" s="55" customFormat="1" ht="14.15" x14ac:dyDescent="0.4">
      <c r="F2134" s="74"/>
      <c r="G2134" s="74"/>
    </row>
    <row r="2135" spans="6:7" s="55" customFormat="1" ht="14.15" x14ac:dyDescent="0.4">
      <c r="F2135" s="74"/>
      <c r="G2135" s="74"/>
    </row>
    <row r="2136" spans="6:7" s="55" customFormat="1" ht="14.15" x14ac:dyDescent="0.4">
      <c r="F2136" s="74"/>
      <c r="G2136" s="74"/>
    </row>
    <row r="2137" spans="6:7" s="55" customFormat="1" ht="14.15" x14ac:dyDescent="0.4">
      <c r="F2137" s="74"/>
      <c r="G2137" s="74"/>
    </row>
    <row r="2138" spans="6:7" s="55" customFormat="1" ht="14.15" x14ac:dyDescent="0.4">
      <c r="F2138" s="74"/>
      <c r="G2138" s="74"/>
    </row>
    <row r="2139" spans="6:7" s="55" customFormat="1" ht="14.15" x14ac:dyDescent="0.4">
      <c r="F2139" s="74"/>
      <c r="G2139" s="74"/>
    </row>
    <row r="2140" spans="6:7" s="55" customFormat="1" ht="14.15" x14ac:dyDescent="0.4">
      <c r="F2140" s="74"/>
      <c r="G2140" s="74"/>
    </row>
    <row r="2141" spans="6:7" s="55" customFormat="1" ht="14.15" x14ac:dyDescent="0.4">
      <c r="F2141" s="74"/>
      <c r="G2141" s="74"/>
    </row>
    <row r="2142" spans="6:7" s="55" customFormat="1" ht="14.15" x14ac:dyDescent="0.4">
      <c r="F2142" s="74"/>
      <c r="G2142" s="74"/>
    </row>
    <row r="2143" spans="6:7" s="55" customFormat="1" ht="14.15" x14ac:dyDescent="0.4">
      <c r="F2143" s="74"/>
      <c r="G2143" s="74"/>
    </row>
    <row r="2144" spans="6:7" s="55" customFormat="1" ht="14.15" x14ac:dyDescent="0.4">
      <c r="F2144" s="74"/>
      <c r="G2144" s="74"/>
    </row>
    <row r="2145" spans="6:7" s="55" customFormat="1" ht="14.15" x14ac:dyDescent="0.4">
      <c r="F2145" s="74"/>
      <c r="G2145" s="74"/>
    </row>
    <row r="2146" spans="6:7" s="55" customFormat="1" ht="14.15" x14ac:dyDescent="0.4">
      <c r="F2146" s="74"/>
      <c r="G2146" s="74"/>
    </row>
    <row r="2147" spans="6:7" s="55" customFormat="1" ht="14.15" x14ac:dyDescent="0.4">
      <c r="F2147" s="74"/>
      <c r="G2147" s="74"/>
    </row>
    <row r="2148" spans="6:7" s="55" customFormat="1" ht="14.15" x14ac:dyDescent="0.4">
      <c r="F2148" s="74"/>
      <c r="G2148" s="74"/>
    </row>
    <row r="2149" spans="6:7" s="55" customFormat="1" ht="14.15" x14ac:dyDescent="0.4">
      <c r="F2149" s="74"/>
      <c r="G2149" s="74"/>
    </row>
    <row r="2150" spans="6:7" s="55" customFormat="1" ht="14.15" x14ac:dyDescent="0.4">
      <c r="F2150" s="74"/>
      <c r="G2150" s="74"/>
    </row>
    <row r="2151" spans="6:7" s="55" customFormat="1" ht="14.15" x14ac:dyDescent="0.4">
      <c r="F2151" s="74"/>
      <c r="G2151" s="74"/>
    </row>
    <row r="2152" spans="6:7" s="55" customFormat="1" ht="14.15" x14ac:dyDescent="0.4">
      <c r="F2152" s="74"/>
      <c r="G2152" s="74"/>
    </row>
    <row r="2153" spans="6:7" s="55" customFormat="1" ht="14.15" x14ac:dyDescent="0.4">
      <c r="F2153" s="74"/>
      <c r="G2153" s="74"/>
    </row>
    <row r="2154" spans="6:7" s="55" customFormat="1" ht="14.15" x14ac:dyDescent="0.4">
      <c r="F2154" s="74"/>
      <c r="G2154" s="74"/>
    </row>
    <row r="2155" spans="6:7" s="55" customFormat="1" ht="14.15" x14ac:dyDescent="0.4">
      <c r="F2155" s="74"/>
      <c r="G2155" s="74"/>
    </row>
    <row r="2156" spans="6:7" s="55" customFormat="1" ht="14.15" x14ac:dyDescent="0.4">
      <c r="F2156" s="74"/>
      <c r="G2156" s="74"/>
    </row>
    <row r="2157" spans="6:7" s="55" customFormat="1" ht="14.15" x14ac:dyDescent="0.4">
      <c r="F2157" s="74"/>
      <c r="G2157" s="74"/>
    </row>
    <row r="2158" spans="6:7" s="55" customFormat="1" ht="14.15" x14ac:dyDescent="0.4">
      <c r="F2158" s="74"/>
      <c r="G2158" s="74"/>
    </row>
    <row r="2159" spans="6:7" s="55" customFormat="1" ht="14.15" x14ac:dyDescent="0.4">
      <c r="F2159" s="74"/>
      <c r="G2159" s="74"/>
    </row>
    <row r="2160" spans="6:7" s="55" customFormat="1" ht="14.15" x14ac:dyDescent="0.4">
      <c r="F2160" s="74"/>
      <c r="G2160" s="74"/>
    </row>
    <row r="2161" spans="6:7" s="55" customFormat="1" ht="14.15" x14ac:dyDescent="0.4">
      <c r="F2161" s="74"/>
      <c r="G2161" s="74"/>
    </row>
    <row r="2162" spans="6:7" s="55" customFormat="1" ht="14.15" x14ac:dyDescent="0.4">
      <c r="F2162" s="74"/>
      <c r="G2162" s="74"/>
    </row>
    <row r="2163" spans="6:7" s="55" customFormat="1" ht="14.15" x14ac:dyDescent="0.4">
      <c r="F2163" s="74"/>
      <c r="G2163" s="74"/>
    </row>
    <row r="2164" spans="6:7" s="55" customFormat="1" ht="14.15" x14ac:dyDescent="0.4">
      <c r="F2164" s="74"/>
      <c r="G2164" s="74"/>
    </row>
    <row r="2165" spans="6:7" s="55" customFormat="1" ht="14.15" x14ac:dyDescent="0.4">
      <c r="F2165" s="74"/>
      <c r="G2165" s="74"/>
    </row>
    <row r="2166" spans="6:7" s="55" customFormat="1" ht="14.15" x14ac:dyDescent="0.4">
      <c r="F2166" s="74"/>
      <c r="G2166" s="74"/>
    </row>
    <row r="2167" spans="6:7" s="55" customFormat="1" ht="14.15" x14ac:dyDescent="0.4">
      <c r="F2167" s="74"/>
      <c r="G2167" s="74"/>
    </row>
    <row r="2168" spans="6:7" s="55" customFormat="1" ht="14.15" x14ac:dyDescent="0.4">
      <c r="F2168" s="74"/>
      <c r="G2168" s="74"/>
    </row>
    <row r="2169" spans="6:7" s="55" customFormat="1" ht="14.15" x14ac:dyDescent="0.4">
      <c r="F2169" s="74"/>
      <c r="G2169" s="74"/>
    </row>
    <row r="2170" spans="6:7" s="55" customFormat="1" ht="14.15" x14ac:dyDescent="0.4">
      <c r="F2170" s="74"/>
      <c r="G2170" s="74"/>
    </row>
    <row r="2171" spans="6:7" s="55" customFormat="1" ht="14.15" x14ac:dyDescent="0.4">
      <c r="F2171" s="74"/>
      <c r="G2171" s="74"/>
    </row>
    <row r="2172" spans="6:7" s="55" customFormat="1" ht="14.15" x14ac:dyDescent="0.4">
      <c r="F2172" s="74"/>
      <c r="G2172" s="74"/>
    </row>
    <row r="2173" spans="6:7" s="55" customFormat="1" ht="14.15" x14ac:dyDescent="0.4">
      <c r="F2173" s="74"/>
      <c r="G2173" s="74"/>
    </row>
    <row r="2174" spans="6:7" s="55" customFormat="1" ht="14.15" x14ac:dyDescent="0.4">
      <c r="F2174" s="74"/>
      <c r="G2174" s="74"/>
    </row>
    <row r="2175" spans="6:7" s="55" customFormat="1" ht="14.15" x14ac:dyDescent="0.4">
      <c r="F2175" s="74"/>
      <c r="G2175" s="74"/>
    </row>
    <row r="2176" spans="6:7" s="55" customFormat="1" ht="14.15" x14ac:dyDescent="0.4">
      <c r="F2176" s="74"/>
      <c r="G2176" s="74"/>
    </row>
    <row r="2177" spans="6:7" s="55" customFormat="1" ht="14.15" x14ac:dyDescent="0.4">
      <c r="F2177" s="74"/>
      <c r="G2177" s="74"/>
    </row>
    <row r="2178" spans="6:7" s="55" customFormat="1" ht="14.15" x14ac:dyDescent="0.4">
      <c r="F2178" s="74"/>
      <c r="G2178" s="74"/>
    </row>
    <row r="2179" spans="6:7" s="55" customFormat="1" ht="14.15" x14ac:dyDescent="0.4">
      <c r="F2179" s="74"/>
      <c r="G2179" s="74"/>
    </row>
    <row r="2180" spans="6:7" s="55" customFormat="1" ht="14.15" x14ac:dyDescent="0.4">
      <c r="F2180" s="74"/>
      <c r="G2180" s="74"/>
    </row>
    <row r="2181" spans="6:7" s="55" customFormat="1" ht="14.15" x14ac:dyDescent="0.4">
      <c r="F2181" s="74"/>
      <c r="G2181" s="74"/>
    </row>
    <row r="2182" spans="6:7" s="55" customFormat="1" ht="14.15" x14ac:dyDescent="0.4">
      <c r="F2182" s="74"/>
      <c r="G2182" s="74"/>
    </row>
    <row r="2183" spans="6:7" s="55" customFormat="1" ht="14.15" x14ac:dyDescent="0.4">
      <c r="F2183" s="74"/>
      <c r="G2183" s="74"/>
    </row>
    <row r="2184" spans="6:7" s="55" customFormat="1" ht="14.15" x14ac:dyDescent="0.4">
      <c r="F2184" s="74"/>
      <c r="G2184" s="74"/>
    </row>
    <row r="2185" spans="6:7" s="55" customFormat="1" ht="14.15" x14ac:dyDescent="0.4">
      <c r="F2185" s="74"/>
      <c r="G2185" s="74"/>
    </row>
    <row r="2186" spans="6:7" s="55" customFormat="1" ht="14.15" x14ac:dyDescent="0.4">
      <c r="F2186" s="74"/>
      <c r="G2186" s="74"/>
    </row>
    <row r="2187" spans="6:7" s="55" customFormat="1" ht="14.15" x14ac:dyDescent="0.4">
      <c r="F2187" s="74"/>
      <c r="G2187" s="74"/>
    </row>
    <row r="2188" spans="6:7" s="55" customFormat="1" ht="14.15" x14ac:dyDescent="0.4">
      <c r="F2188" s="74"/>
      <c r="G2188" s="74"/>
    </row>
    <row r="2189" spans="6:7" s="55" customFormat="1" ht="14.15" x14ac:dyDescent="0.4">
      <c r="F2189" s="74"/>
      <c r="G2189" s="74"/>
    </row>
    <row r="2190" spans="6:7" s="55" customFormat="1" ht="14.15" x14ac:dyDescent="0.4">
      <c r="F2190" s="74"/>
      <c r="G2190" s="74"/>
    </row>
    <row r="2191" spans="6:7" s="55" customFormat="1" ht="14.15" x14ac:dyDescent="0.4">
      <c r="F2191" s="74"/>
      <c r="G2191" s="74"/>
    </row>
    <row r="2192" spans="6:7" s="55" customFormat="1" ht="14.15" x14ac:dyDescent="0.4">
      <c r="F2192" s="74"/>
      <c r="G2192" s="74"/>
    </row>
    <row r="2193" spans="6:7" s="55" customFormat="1" ht="14.15" x14ac:dyDescent="0.4">
      <c r="F2193" s="74"/>
      <c r="G2193" s="74"/>
    </row>
    <row r="2194" spans="6:7" s="55" customFormat="1" ht="14.15" x14ac:dyDescent="0.4">
      <c r="F2194" s="74"/>
      <c r="G2194" s="74"/>
    </row>
    <row r="2195" spans="6:7" s="55" customFormat="1" ht="14.15" x14ac:dyDescent="0.4">
      <c r="F2195" s="74"/>
      <c r="G2195" s="74"/>
    </row>
    <row r="2196" spans="6:7" s="55" customFormat="1" ht="14.15" x14ac:dyDescent="0.4">
      <c r="F2196" s="74"/>
      <c r="G2196" s="74"/>
    </row>
    <row r="2197" spans="6:7" s="55" customFormat="1" ht="14.15" x14ac:dyDescent="0.4">
      <c r="F2197" s="74"/>
      <c r="G2197" s="74"/>
    </row>
    <row r="2198" spans="6:7" s="55" customFormat="1" ht="14.15" x14ac:dyDescent="0.4">
      <c r="F2198" s="74"/>
      <c r="G2198" s="74"/>
    </row>
    <row r="2199" spans="6:7" s="55" customFormat="1" ht="14.15" x14ac:dyDescent="0.4">
      <c r="F2199" s="74"/>
      <c r="G2199" s="74"/>
    </row>
    <row r="2200" spans="6:7" s="55" customFormat="1" ht="14.15" x14ac:dyDescent="0.4">
      <c r="F2200" s="74"/>
      <c r="G2200" s="74"/>
    </row>
    <row r="2201" spans="6:7" s="55" customFormat="1" ht="14.15" x14ac:dyDescent="0.4">
      <c r="F2201" s="74"/>
      <c r="G2201" s="74"/>
    </row>
    <row r="2202" spans="6:7" s="55" customFormat="1" ht="14.15" x14ac:dyDescent="0.4">
      <c r="F2202" s="74"/>
      <c r="G2202" s="74"/>
    </row>
    <row r="2203" spans="6:7" s="55" customFormat="1" ht="14.15" x14ac:dyDescent="0.4">
      <c r="F2203" s="74"/>
      <c r="G2203" s="74"/>
    </row>
    <row r="2204" spans="6:7" s="55" customFormat="1" ht="14.15" x14ac:dyDescent="0.4">
      <c r="F2204" s="74"/>
      <c r="G2204" s="74"/>
    </row>
    <row r="2205" spans="6:7" s="55" customFormat="1" ht="14.15" x14ac:dyDescent="0.4">
      <c r="F2205" s="74"/>
      <c r="G2205" s="74"/>
    </row>
    <row r="2206" spans="6:7" s="55" customFormat="1" ht="14.15" x14ac:dyDescent="0.4">
      <c r="F2206" s="74"/>
      <c r="G2206" s="74"/>
    </row>
    <row r="2207" spans="6:7" s="55" customFormat="1" ht="14.15" x14ac:dyDescent="0.4">
      <c r="F2207" s="74"/>
      <c r="G2207" s="74"/>
    </row>
    <row r="2208" spans="6:7" s="55" customFormat="1" ht="14.15" x14ac:dyDescent="0.4">
      <c r="F2208" s="74"/>
      <c r="G2208" s="74"/>
    </row>
    <row r="2209" spans="6:7" s="55" customFormat="1" ht="14.15" x14ac:dyDescent="0.4">
      <c r="F2209" s="74"/>
      <c r="G2209" s="74"/>
    </row>
    <row r="2210" spans="6:7" s="55" customFormat="1" ht="14.15" x14ac:dyDescent="0.4">
      <c r="F2210" s="74"/>
      <c r="G2210" s="74"/>
    </row>
    <row r="2211" spans="6:7" s="55" customFormat="1" ht="14.15" x14ac:dyDescent="0.4">
      <c r="F2211" s="74"/>
      <c r="G2211" s="74"/>
    </row>
    <row r="2212" spans="6:7" s="55" customFormat="1" ht="14.15" x14ac:dyDescent="0.4">
      <c r="F2212" s="74"/>
      <c r="G2212" s="74"/>
    </row>
    <row r="2213" spans="6:7" s="55" customFormat="1" ht="14.15" x14ac:dyDescent="0.4">
      <c r="F2213" s="74"/>
      <c r="G2213" s="74"/>
    </row>
    <row r="2214" spans="6:7" s="55" customFormat="1" ht="14.15" x14ac:dyDescent="0.4">
      <c r="F2214" s="74"/>
      <c r="G2214" s="74"/>
    </row>
    <row r="2215" spans="6:7" s="55" customFormat="1" ht="14.15" x14ac:dyDescent="0.4">
      <c r="F2215" s="74"/>
      <c r="G2215" s="74"/>
    </row>
    <row r="2216" spans="6:7" s="55" customFormat="1" ht="14.15" x14ac:dyDescent="0.4">
      <c r="F2216" s="74"/>
      <c r="G2216" s="74"/>
    </row>
    <row r="2217" spans="6:7" s="55" customFormat="1" ht="14.15" x14ac:dyDescent="0.4">
      <c r="F2217" s="74"/>
      <c r="G2217" s="74"/>
    </row>
    <row r="2218" spans="6:7" s="55" customFormat="1" ht="14.15" x14ac:dyDescent="0.4">
      <c r="F2218" s="74"/>
      <c r="G2218" s="74"/>
    </row>
    <row r="2219" spans="6:7" s="55" customFormat="1" ht="14.15" x14ac:dyDescent="0.4">
      <c r="F2219" s="74"/>
      <c r="G2219" s="74"/>
    </row>
    <row r="2220" spans="6:7" s="55" customFormat="1" ht="14.15" x14ac:dyDescent="0.4">
      <c r="F2220" s="74"/>
      <c r="G2220" s="74"/>
    </row>
    <row r="2221" spans="6:7" s="55" customFormat="1" ht="14.15" x14ac:dyDescent="0.4">
      <c r="F2221" s="74"/>
      <c r="G2221" s="74"/>
    </row>
    <row r="2222" spans="6:7" s="55" customFormat="1" ht="14.15" x14ac:dyDescent="0.4">
      <c r="F2222" s="74"/>
      <c r="G2222" s="74"/>
    </row>
    <row r="2223" spans="6:7" s="55" customFormat="1" ht="14.15" x14ac:dyDescent="0.4">
      <c r="F2223" s="74"/>
      <c r="G2223" s="74"/>
    </row>
    <row r="2224" spans="6:7" s="55" customFormat="1" ht="14.15" x14ac:dyDescent="0.4">
      <c r="F2224" s="74"/>
      <c r="G2224" s="74"/>
    </row>
    <row r="2225" spans="6:7" s="55" customFormat="1" ht="14.15" x14ac:dyDescent="0.4">
      <c r="F2225" s="74"/>
      <c r="G2225" s="74"/>
    </row>
    <row r="2226" spans="6:7" s="55" customFormat="1" ht="14.15" x14ac:dyDescent="0.4">
      <c r="F2226" s="74"/>
      <c r="G2226" s="74"/>
    </row>
    <row r="2227" spans="6:7" s="55" customFormat="1" ht="14.15" x14ac:dyDescent="0.4">
      <c r="F2227" s="74"/>
      <c r="G2227" s="74"/>
    </row>
    <row r="2228" spans="6:7" s="55" customFormat="1" ht="14.15" x14ac:dyDescent="0.4">
      <c r="F2228" s="74"/>
      <c r="G2228" s="74"/>
    </row>
    <row r="2229" spans="6:7" s="55" customFormat="1" ht="14.15" x14ac:dyDescent="0.4">
      <c r="F2229" s="74"/>
      <c r="G2229" s="74"/>
    </row>
    <row r="2230" spans="6:7" s="55" customFormat="1" ht="14.15" x14ac:dyDescent="0.4">
      <c r="F2230" s="74"/>
      <c r="G2230" s="74"/>
    </row>
    <row r="2231" spans="6:7" s="55" customFormat="1" ht="14.15" x14ac:dyDescent="0.4">
      <c r="F2231" s="74"/>
      <c r="G2231" s="74"/>
    </row>
    <row r="2232" spans="6:7" s="55" customFormat="1" ht="14.15" x14ac:dyDescent="0.4">
      <c r="F2232" s="74"/>
      <c r="G2232" s="74"/>
    </row>
    <row r="2233" spans="6:7" s="55" customFormat="1" ht="14.15" x14ac:dyDescent="0.4">
      <c r="F2233" s="74"/>
      <c r="G2233" s="74"/>
    </row>
    <row r="2234" spans="6:7" s="55" customFormat="1" ht="14.15" x14ac:dyDescent="0.4">
      <c r="F2234" s="74"/>
      <c r="G2234" s="74"/>
    </row>
    <row r="2235" spans="6:7" s="55" customFormat="1" ht="14.15" x14ac:dyDescent="0.4">
      <c r="F2235" s="74"/>
      <c r="G2235" s="74"/>
    </row>
    <row r="2236" spans="6:7" s="55" customFormat="1" ht="14.15" x14ac:dyDescent="0.4">
      <c r="F2236" s="74"/>
      <c r="G2236" s="74"/>
    </row>
    <row r="2237" spans="6:7" s="55" customFormat="1" ht="14.15" x14ac:dyDescent="0.4">
      <c r="F2237" s="74"/>
      <c r="G2237" s="74"/>
    </row>
    <row r="2238" spans="6:7" s="55" customFormat="1" ht="14.15" x14ac:dyDescent="0.4">
      <c r="F2238" s="74"/>
      <c r="G2238" s="74"/>
    </row>
    <row r="2239" spans="6:7" s="55" customFormat="1" ht="14.15" x14ac:dyDescent="0.4">
      <c r="F2239" s="74"/>
      <c r="G2239" s="74"/>
    </row>
    <row r="2240" spans="6:7" s="55" customFormat="1" ht="14.15" x14ac:dyDescent="0.4">
      <c r="F2240" s="74"/>
      <c r="G2240" s="74"/>
    </row>
    <row r="2241" spans="6:7" s="55" customFormat="1" ht="14.15" x14ac:dyDescent="0.4">
      <c r="F2241" s="74"/>
      <c r="G2241" s="74"/>
    </row>
    <row r="2242" spans="6:7" s="55" customFormat="1" ht="14.15" x14ac:dyDescent="0.4">
      <c r="F2242" s="74"/>
      <c r="G2242" s="74"/>
    </row>
    <row r="2243" spans="6:7" s="55" customFormat="1" ht="14.15" x14ac:dyDescent="0.4">
      <c r="F2243" s="74"/>
      <c r="G2243" s="74"/>
    </row>
    <row r="2244" spans="6:7" s="55" customFormat="1" ht="14.15" x14ac:dyDescent="0.4">
      <c r="F2244" s="74"/>
      <c r="G2244" s="74"/>
    </row>
    <row r="2245" spans="6:7" s="55" customFormat="1" ht="14.15" x14ac:dyDescent="0.4">
      <c r="F2245" s="74"/>
      <c r="G2245" s="74"/>
    </row>
    <row r="2246" spans="6:7" s="55" customFormat="1" ht="14.15" x14ac:dyDescent="0.4">
      <c r="F2246" s="74"/>
      <c r="G2246" s="74"/>
    </row>
    <row r="2247" spans="6:7" s="55" customFormat="1" ht="14.15" x14ac:dyDescent="0.4">
      <c r="F2247" s="74"/>
      <c r="G2247" s="74"/>
    </row>
    <row r="2248" spans="6:7" s="55" customFormat="1" ht="14.15" x14ac:dyDescent="0.4">
      <c r="F2248" s="74"/>
      <c r="G2248" s="74"/>
    </row>
    <row r="2249" spans="6:7" s="55" customFormat="1" ht="14.15" x14ac:dyDescent="0.4">
      <c r="F2249" s="74"/>
      <c r="G2249" s="74"/>
    </row>
    <row r="2250" spans="6:7" s="55" customFormat="1" ht="14.15" x14ac:dyDescent="0.4">
      <c r="F2250" s="74"/>
      <c r="G2250" s="74"/>
    </row>
    <row r="2251" spans="6:7" s="55" customFormat="1" ht="14.15" x14ac:dyDescent="0.4">
      <c r="F2251" s="74"/>
      <c r="G2251" s="74"/>
    </row>
    <row r="2252" spans="6:7" s="55" customFormat="1" ht="14.15" x14ac:dyDescent="0.4">
      <c r="F2252" s="74"/>
      <c r="G2252" s="74"/>
    </row>
    <row r="2253" spans="6:7" s="55" customFormat="1" ht="14.15" x14ac:dyDescent="0.4">
      <c r="F2253" s="74"/>
      <c r="G2253" s="74"/>
    </row>
    <row r="2254" spans="6:7" s="55" customFormat="1" ht="14.15" x14ac:dyDescent="0.4">
      <c r="F2254" s="74"/>
      <c r="G2254" s="74"/>
    </row>
    <row r="2255" spans="6:7" s="55" customFormat="1" ht="14.15" x14ac:dyDescent="0.4">
      <c r="F2255" s="74"/>
      <c r="G2255" s="74"/>
    </row>
    <row r="2256" spans="6:7" s="55" customFormat="1" ht="14.15" x14ac:dyDescent="0.4">
      <c r="F2256" s="74"/>
      <c r="G2256" s="74"/>
    </row>
    <row r="2257" spans="6:7" s="55" customFormat="1" ht="14.15" x14ac:dyDescent="0.4">
      <c r="F2257" s="74"/>
      <c r="G2257" s="74"/>
    </row>
    <row r="2258" spans="6:7" s="55" customFormat="1" ht="14.15" x14ac:dyDescent="0.4">
      <c r="F2258" s="74"/>
      <c r="G2258" s="74"/>
    </row>
    <row r="2259" spans="6:7" s="55" customFormat="1" ht="14.15" x14ac:dyDescent="0.4">
      <c r="F2259" s="74"/>
      <c r="G2259" s="74"/>
    </row>
    <row r="2260" spans="6:7" s="55" customFormat="1" ht="14.15" x14ac:dyDescent="0.4">
      <c r="F2260" s="74"/>
      <c r="G2260" s="74"/>
    </row>
    <row r="2261" spans="6:7" s="55" customFormat="1" ht="14.15" x14ac:dyDescent="0.4">
      <c r="F2261" s="74"/>
      <c r="G2261" s="74"/>
    </row>
    <row r="2262" spans="6:7" s="55" customFormat="1" ht="14.15" x14ac:dyDescent="0.4">
      <c r="F2262" s="74"/>
      <c r="G2262" s="74"/>
    </row>
    <row r="2263" spans="6:7" s="55" customFormat="1" ht="14.15" x14ac:dyDescent="0.4">
      <c r="F2263" s="74"/>
      <c r="G2263" s="74"/>
    </row>
    <row r="2264" spans="6:7" s="55" customFormat="1" ht="14.15" x14ac:dyDescent="0.4">
      <c r="F2264" s="74"/>
      <c r="G2264" s="74"/>
    </row>
    <row r="2265" spans="6:7" s="55" customFormat="1" ht="14.15" x14ac:dyDescent="0.4">
      <c r="F2265" s="74"/>
      <c r="G2265" s="74"/>
    </row>
    <row r="2266" spans="6:7" s="55" customFormat="1" ht="14.15" x14ac:dyDescent="0.4">
      <c r="F2266" s="74"/>
      <c r="G2266" s="74"/>
    </row>
    <row r="2267" spans="6:7" s="55" customFormat="1" ht="14.15" x14ac:dyDescent="0.4">
      <c r="F2267" s="74"/>
      <c r="G2267" s="74"/>
    </row>
    <row r="2268" spans="6:7" s="55" customFormat="1" ht="14.15" x14ac:dyDescent="0.4">
      <c r="F2268" s="74"/>
      <c r="G2268" s="74"/>
    </row>
    <row r="2269" spans="6:7" s="55" customFormat="1" ht="14.15" x14ac:dyDescent="0.4">
      <c r="F2269" s="74"/>
      <c r="G2269" s="74"/>
    </row>
    <row r="2270" spans="6:7" s="55" customFormat="1" ht="14.15" x14ac:dyDescent="0.4">
      <c r="F2270" s="74"/>
      <c r="G2270" s="74"/>
    </row>
    <row r="2271" spans="6:7" s="55" customFormat="1" ht="14.15" x14ac:dyDescent="0.4">
      <c r="F2271" s="74"/>
      <c r="G2271" s="74"/>
    </row>
    <row r="2272" spans="6:7" s="55" customFormat="1" ht="14.15" x14ac:dyDescent="0.4">
      <c r="F2272" s="74"/>
      <c r="G2272" s="74"/>
    </row>
    <row r="2273" spans="6:7" s="55" customFormat="1" ht="14.15" x14ac:dyDescent="0.4">
      <c r="F2273" s="74"/>
      <c r="G2273" s="74"/>
    </row>
    <row r="2274" spans="6:7" s="55" customFormat="1" ht="14.15" x14ac:dyDescent="0.4">
      <c r="F2274" s="74"/>
      <c r="G2274" s="74"/>
    </row>
    <row r="2275" spans="6:7" s="55" customFormat="1" ht="14.15" x14ac:dyDescent="0.4">
      <c r="F2275" s="74"/>
      <c r="G2275" s="74"/>
    </row>
    <row r="2276" spans="6:7" s="55" customFormat="1" ht="14.15" x14ac:dyDescent="0.4">
      <c r="F2276" s="74"/>
      <c r="G2276" s="74"/>
    </row>
    <row r="2277" spans="6:7" s="55" customFormat="1" ht="14.15" x14ac:dyDescent="0.4">
      <c r="F2277" s="74"/>
      <c r="G2277" s="74"/>
    </row>
    <row r="2278" spans="6:7" s="55" customFormat="1" ht="14.15" x14ac:dyDescent="0.4">
      <c r="F2278" s="74"/>
      <c r="G2278" s="74"/>
    </row>
    <row r="2279" spans="6:7" s="55" customFormat="1" ht="14.15" x14ac:dyDescent="0.4">
      <c r="F2279" s="74"/>
      <c r="G2279" s="74"/>
    </row>
    <row r="2280" spans="6:7" s="55" customFormat="1" ht="14.15" x14ac:dyDescent="0.4">
      <c r="F2280" s="74"/>
      <c r="G2280" s="74"/>
    </row>
    <row r="2281" spans="6:7" s="55" customFormat="1" ht="14.15" x14ac:dyDescent="0.4">
      <c r="F2281" s="74"/>
      <c r="G2281" s="74"/>
    </row>
    <row r="2282" spans="6:7" s="55" customFormat="1" ht="14.15" x14ac:dyDescent="0.4">
      <c r="F2282" s="74"/>
      <c r="G2282" s="74"/>
    </row>
    <row r="2283" spans="6:7" s="55" customFormat="1" ht="14.15" x14ac:dyDescent="0.4">
      <c r="F2283" s="74"/>
      <c r="G2283" s="74"/>
    </row>
    <row r="2284" spans="6:7" s="55" customFormat="1" ht="14.15" x14ac:dyDescent="0.4">
      <c r="F2284" s="74"/>
      <c r="G2284" s="74"/>
    </row>
    <row r="2285" spans="6:7" s="55" customFormat="1" ht="14.15" x14ac:dyDescent="0.4">
      <c r="F2285" s="74"/>
      <c r="G2285" s="74"/>
    </row>
    <row r="2286" spans="6:7" s="55" customFormat="1" ht="14.15" x14ac:dyDescent="0.4">
      <c r="F2286" s="74"/>
      <c r="G2286" s="74"/>
    </row>
    <row r="2287" spans="6:7" s="55" customFormat="1" ht="14.15" x14ac:dyDescent="0.4">
      <c r="F2287" s="74"/>
      <c r="G2287" s="74"/>
    </row>
    <row r="2288" spans="6:7" s="55" customFormat="1" ht="14.15" x14ac:dyDescent="0.4">
      <c r="F2288" s="74"/>
      <c r="G2288" s="74"/>
    </row>
    <row r="2289" spans="6:7" s="55" customFormat="1" ht="14.15" x14ac:dyDescent="0.4">
      <c r="F2289" s="74"/>
      <c r="G2289" s="74"/>
    </row>
    <row r="2290" spans="6:7" s="55" customFormat="1" ht="14.15" x14ac:dyDescent="0.4">
      <c r="F2290" s="74"/>
      <c r="G2290" s="74"/>
    </row>
    <row r="2291" spans="6:7" s="55" customFormat="1" ht="14.15" x14ac:dyDescent="0.4">
      <c r="F2291" s="74"/>
      <c r="G2291" s="74"/>
    </row>
    <row r="2292" spans="6:7" s="55" customFormat="1" ht="14.15" x14ac:dyDescent="0.4">
      <c r="F2292" s="74"/>
      <c r="G2292" s="74"/>
    </row>
    <row r="2293" spans="6:7" s="55" customFormat="1" ht="14.15" x14ac:dyDescent="0.4">
      <c r="F2293" s="74"/>
      <c r="G2293" s="74"/>
    </row>
    <row r="2294" spans="6:7" s="55" customFormat="1" ht="14.15" x14ac:dyDescent="0.4">
      <c r="F2294" s="74"/>
      <c r="G2294" s="74"/>
    </row>
    <row r="2295" spans="6:7" s="55" customFormat="1" ht="14.15" x14ac:dyDescent="0.4">
      <c r="F2295" s="74"/>
      <c r="G2295" s="74"/>
    </row>
    <row r="2296" spans="6:7" s="55" customFormat="1" ht="14.15" x14ac:dyDescent="0.4">
      <c r="F2296" s="74"/>
      <c r="G2296" s="74"/>
    </row>
    <row r="2297" spans="6:7" s="55" customFormat="1" ht="14.15" x14ac:dyDescent="0.4">
      <c r="F2297" s="74"/>
      <c r="G2297" s="74"/>
    </row>
    <row r="2298" spans="6:7" s="55" customFormat="1" ht="14.15" x14ac:dyDescent="0.4">
      <c r="F2298" s="74"/>
      <c r="G2298" s="74"/>
    </row>
    <row r="2299" spans="6:7" s="55" customFormat="1" ht="14.15" x14ac:dyDescent="0.4">
      <c r="F2299" s="74"/>
      <c r="G2299" s="74"/>
    </row>
    <row r="2300" spans="6:7" s="55" customFormat="1" ht="14.15" x14ac:dyDescent="0.4">
      <c r="F2300" s="74"/>
      <c r="G2300" s="74"/>
    </row>
    <row r="2301" spans="6:7" s="55" customFormat="1" ht="14.15" x14ac:dyDescent="0.4">
      <c r="F2301" s="74"/>
      <c r="G2301" s="74"/>
    </row>
    <row r="2302" spans="6:7" s="55" customFormat="1" ht="14.15" x14ac:dyDescent="0.4">
      <c r="F2302" s="74"/>
      <c r="G2302" s="74"/>
    </row>
    <row r="2303" spans="6:7" s="55" customFormat="1" ht="14.15" x14ac:dyDescent="0.4">
      <c r="F2303" s="74"/>
      <c r="G2303" s="74"/>
    </row>
    <row r="2304" spans="6:7" s="55" customFormat="1" ht="14.15" x14ac:dyDescent="0.4">
      <c r="F2304" s="74"/>
      <c r="G2304" s="74"/>
    </row>
    <row r="2305" spans="6:7" s="55" customFormat="1" ht="14.15" x14ac:dyDescent="0.4">
      <c r="F2305" s="74"/>
      <c r="G2305" s="74"/>
    </row>
    <row r="2306" spans="6:7" s="55" customFormat="1" ht="14.15" x14ac:dyDescent="0.4">
      <c r="F2306" s="74"/>
      <c r="G2306" s="74"/>
    </row>
    <row r="2307" spans="6:7" s="55" customFormat="1" ht="14.15" x14ac:dyDescent="0.4">
      <c r="F2307" s="74"/>
      <c r="G2307" s="74"/>
    </row>
    <row r="2308" spans="6:7" s="55" customFormat="1" ht="14.15" x14ac:dyDescent="0.4">
      <c r="F2308" s="74"/>
      <c r="G2308" s="74"/>
    </row>
    <row r="2309" spans="6:7" s="55" customFormat="1" ht="14.15" x14ac:dyDescent="0.4">
      <c r="F2309" s="74"/>
      <c r="G2309" s="74"/>
    </row>
    <row r="2310" spans="6:7" s="55" customFormat="1" ht="14.15" x14ac:dyDescent="0.4">
      <c r="F2310" s="74"/>
      <c r="G2310" s="74"/>
    </row>
    <row r="2311" spans="6:7" s="55" customFormat="1" ht="14.15" x14ac:dyDescent="0.4">
      <c r="F2311" s="74"/>
      <c r="G2311" s="74"/>
    </row>
    <row r="2312" spans="6:7" s="55" customFormat="1" ht="14.15" x14ac:dyDescent="0.4">
      <c r="F2312" s="74"/>
      <c r="G2312" s="74"/>
    </row>
    <row r="2313" spans="6:7" s="55" customFormat="1" ht="14.15" x14ac:dyDescent="0.4">
      <c r="F2313" s="74"/>
      <c r="G2313" s="74"/>
    </row>
    <row r="2314" spans="6:7" s="55" customFormat="1" ht="14.15" x14ac:dyDescent="0.4">
      <c r="F2314" s="74"/>
      <c r="G2314" s="74"/>
    </row>
    <row r="2315" spans="6:7" s="55" customFormat="1" ht="14.15" x14ac:dyDescent="0.4">
      <c r="F2315" s="74"/>
      <c r="G2315" s="74"/>
    </row>
    <row r="2316" spans="6:7" s="55" customFormat="1" ht="14.15" x14ac:dyDescent="0.4">
      <c r="F2316" s="74"/>
      <c r="G2316" s="74"/>
    </row>
    <row r="2317" spans="6:7" s="55" customFormat="1" ht="14.15" x14ac:dyDescent="0.4">
      <c r="F2317" s="74"/>
      <c r="G2317" s="74"/>
    </row>
    <row r="2318" spans="6:7" s="55" customFormat="1" ht="14.15" x14ac:dyDescent="0.4">
      <c r="F2318" s="74"/>
      <c r="G2318" s="74"/>
    </row>
    <row r="2319" spans="6:7" s="55" customFormat="1" ht="14.15" x14ac:dyDescent="0.4">
      <c r="F2319" s="74"/>
      <c r="G2319" s="74"/>
    </row>
    <row r="2320" spans="6:7" s="55" customFormat="1" ht="14.15" x14ac:dyDescent="0.4">
      <c r="F2320" s="74"/>
      <c r="G2320" s="74"/>
    </row>
    <row r="2321" spans="6:7" s="55" customFormat="1" ht="14.15" x14ac:dyDescent="0.4">
      <c r="F2321" s="74"/>
      <c r="G2321" s="74"/>
    </row>
    <row r="2322" spans="6:7" s="55" customFormat="1" ht="14.15" x14ac:dyDescent="0.4">
      <c r="F2322" s="74"/>
      <c r="G2322" s="74"/>
    </row>
    <row r="2323" spans="6:7" s="55" customFormat="1" ht="14.15" x14ac:dyDescent="0.4">
      <c r="F2323" s="74"/>
      <c r="G2323" s="74"/>
    </row>
    <row r="2324" spans="6:7" s="55" customFormat="1" ht="14.15" x14ac:dyDescent="0.4">
      <c r="F2324" s="74"/>
      <c r="G2324" s="74"/>
    </row>
    <row r="2325" spans="6:7" s="55" customFormat="1" ht="14.15" x14ac:dyDescent="0.4">
      <c r="F2325" s="74"/>
      <c r="G2325" s="74"/>
    </row>
    <row r="2326" spans="6:7" s="55" customFormat="1" ht="14.15" x14ac:dyDescent="0.4">
      <c r="F2326" s="74"/>
      <c r="G2326" s="74"/>
    </row>
    <row r="2327" spans="6:7" s="55" customFormat="1" ht="14.15" x14ac:dyDescent="0.4">
      <c r="F2327" s="74"/>
      <c r="G2327" s="74"/>
    </row>
    <row r="2328" spans="6:7" s="55" customFormat="1" ht="14.15" x14ac:dyDescent="0.4">
      <c r="F2328" s="74"/>
      <c r="G2328" s="74"/>
    </row>
    <row r="2329" spans="6:7" s="55" customFormat="1" ht="14.15" x14ac:dyDescent="0.4">
      <c r="F2329" s="74"/>
      <c r="G2329" s="74"/>
    </row>
    <row r="2330" spans="6:7" s="55" customFormat="1" ht="14.15" x14ac:dyDescent="0.4">
      <c r="F2330" s="74"/>
      <c r="G2330" s="74"/>
    </row>
    <row r="2331" spans="6:7" s="55" customFormat="1" ht="14.15" x14ac:dyDescent="0.4">
      <c r="F2331" s="74"/>
      <c r="G2331" s="74"/>
    </row>
    <row r="2332" spans="6:7" s="55" customFormat="1" ht="14.15" x14ac:dyDescent="0.4">
      <c r="F2332" s="74"/>
      <c r="G2332" s="74"/>
    </row>
    <row r="2333" spans="6:7" s="55" customFormat="1" ht="14.15" x14ac:dyDescent="0.4">
      <c r="F2333" s="74"/>
      <c r="G2333" s="74"/>
    </row>
    <row r="2334" spans="6:7" s="55" customFormat="1" ht="14.15" x14ac:dyDescent="0.4">
      <c r="F2334" s="74"/>
      <c r="G2334" s="74"/>
    </row>
    <row r="2335" spans="6:7" s="55" customFormat="1" ht="14.15" x14ac:dyDescent="0.4">
      <c r="F2335" s="74"/>
      <c r="G2335" s="74"/>
    </row>
    <row r="2336" spans="6:7" s="55" customFormat="1" ht="14.15" x14ac:dyDescent="0.4">
      <c r="F2336" s="74"/>
      <c r="G2336" s="74"/>
    </row>
    <row r="2337" spans="6:7" s="55" customFormat="1" ht="14.15" x14ac:dyDescent="0.4">
      <c r="F2337" s="74"/>
      <c r="G2337" s="74"/>
    </row>
    <row r="2338" spans="6:7" s="55" customFormat="1" ht="14.15" x14ac:dyDescent="0.4">
      <c r="F2338" s="74"/>
      <c r="G2338" s="74"/>
    </row>
    <row r="2339" spans="6:7" s="55" customFormat="1" ht="14.15" x14ac:dyDescent="0.4">
      <c r="F2339" s="74"/>
      <c r="G2339" s="74"/>
    </row>
    <row r="2340" spans="6:7" s="55" customFormat="1" ht="14.15" x14ac:dyDescent="0.4">
      <c r="F2340" s="74"/>
      <c r="G2340" s="74"/>
    </row>
    <row r="2341" spans="6:7" s="55" customFormat="1" ht="14.15" x14ac:dyDescent="0.4">
      <c r="F2341" s="74"/>
      <c r="G2341" s="74"/>
    </row>
    <row r="2342" spans="6:7" s="55" customFormat="1" ht="14.15" x14ac:dyDescent="0.4">
      <c r="F2342" s="74"/>
      <c r="G2342" s="74"/>
    </row>
    <row r="2343" spans="6:7" s="55" customFormat="1" ht="14.15" x14ac:dyDescent="0.4">
      <c r="F2343" s="74"/>
      <c r="G2343" s="74"/>
    </row>
    <row r="2344" spans="6:7" s="55" customFormat="1" ht="14.15" x14ac:dyDescent="0.4">
      <c r="F2344" s="74"/>
      <c r="G2344" s="74"/>
    </row>
    <row r="2345" spans="6:7" s="55" customFormat="1" ht="14.15" x14ac:dyDescent="0.4">
      <c r="F2345" s="74"/>
      <c r="G2345" s="74"/>
    </row>
    <row r="2346" spans="6:7" s="55" customFormat="1" ht="14.15" x14ac:dyDescent="0.4">
      <c r="F2346" s="74"/>
      <c r="G2346" s="74"/>
    </row>
    <row r="2347" spans="6:7" s="55" customFormat="1" ht="14.15" x14ac:dyDescent="0.4">
      <c r="F2347" s="74"/>
      <c r="G2347" s="74"/>
    </row>
    <row r="2348" spans="6:7" s="55" customFormat="1" ht="14.15" x14ac:dyDescent="0.4">
      <c r="F2348" s="74"/>
      <c r="G2348" s="74"/>
    </row>
    <row r="2349" spans="6:7" s="55" customFormat="1" ht="14.15" x14ac:dyDescent="0.4">
      <c r="F2349" s="74"/>
      <c r="G2349" s="74"/>
    </row>
    <row r="2350" spans="6:7" s="55" customFormat="1" ht="14.15" x14ac:dyDescent="0.4">
      <c r="F2350" s="74"/>
      <c r="G2350" s="74"/>
    </row>
    <row r="2351" spans="6:7" s="55" customFormat="1" ht="14.15" x14ac:dyDescent="0.4">
      <c r="F2351" s="74"/>
      <c r="G2351" s="74"/>
    </row>
    <row r="2352" spans="6:7" s="55" customFormat="1" ht="14.15" x14ac:dyDescent="0.4">
      <c r="F2352" s="74"/>
      <c r="G2352" s="74"/>
    </row>
    <row r="2353" spans="6:7" s="55" customFormat="1" ht="14.15" x14ac:dyDescent="0.4">
      <c r="F2353" s="74"/>
      <c r="G2353" s="74"/>
    </row>
    <row r="2354" spans="6:7" s="55" customFormat="1" ht="14.15" x14ac:dyDescent="0.4">
      <c r="F2354" s="74"/>
      <c r="G2354" s="74"/>
    </row>
    <row r="2355" spans="6:7" s="55" customFormat="1" ht="14.15" x14ac:dyDescent="0.4">
      <c r="F2355" s="74"/>
      <c r="G2355" s="74"/>
    </row>
    <row r="2356" spans="6:7" s="55" customFormat="1" ht="14.15" x14ac:dyDescent="0.4">
      <c r="F2356" s="74"/>
      <c r="G2356" s="74"/>
    </row>
    <row r="2357" spans="6:7" s="55" customFormat="1" ht="14.15" x14ac:dyDescent="0.4">
      <c r="F2357" s="74"/>
      <c r="G2357" s="74"/>
    </row>
    <row r="2358" spans="6:7" s="55" customFormat="1" ht="14.15" x14ac:dyDescent="0.4">
      <c r="F2358" s="74"/>
      <c r="G2358" s="74"/>
    </row>
    <row r="2359" spans="6:7" s="55" customFormat="1" ht="14.15" x14ac:dyDescent="0.4">
      <c r="F2359" s="74"/>
      <c r="G2359" s="74"/>
    </row>
    <row r="2360" spans="6:7" s="55" customFormat="1" ht="14.15" x14ac:dyDescent="0.4">
      <c r="F2360" s="74"/>
      <c r="G2360" s="74"/>
    </row>
    <row r="2361" spans="6:7" s="55" customFormat="1" ht="14.15" x14ac:dyDescent="0.4">
      <c r="F2361" s="74"/>
      <c r="G2361" s="74"/>
    </row>
    <row r="2362" spans="6:7" s="55" customFormat="1" ht="14.15" x14ac:dyDescent="0.4">
      <c r="F2362" s="74"/>
      <c r="G2362" s="74"/>
    </row>
    <row r="2363" spans="6:7" s="55" customFormat="1" ht="14.15" x14ac:dyDescent="0.4">
      <c r="F2363" s="74"/>
      <c r="G2363" s="74"/>
    </row>
    <row r="2364" spans="6:7" s="55" customFormat="1" ht="14.15" x14ac:dyDescent="0.4">
      <c r="F2364" s="74"/>
      <c r="G2364" s="74"/>
    </row>
    <row r="2365" spans="6:7" s="55" customFormat="1" ht="14.15" x14ac:dyDescent="0.4">
      <c r="F2365" s="74"/>
      <c r="G2365" s="74"/>
    </row>
    <row r="2366" spans="6:7" s="55" customFormat="1" ht="14.15" x14ac:dyDescent="0.4">
      <c r="F2366" s="74"/>
      <c r="G2366" s="74"/>
    </row>
    <row r="2367" spans="6:7" s="55" customFormat="1" ht="14.15" x14ac:dyDescent="0.4">
      <c r="F2367" s="74"/>
      <c r="G2367" s="74"/>
    </row>
    <row r="2368" spans="6:7" s="55" customFormat="1" ht="14.15" x14ac:dyDescent="0.4">
      <c r="F2368" s="74"/>
      <c r="G2368" s="74"/>
    </row>
    <row r="2369" spans="6:7" s="55" customFormat="1" ht="14.15" x14ac:dyDescent="0.4">
      <c r="F2369" s="74"/>
      <c r="G2369" s="74"/>
    </row>
    <row r="2370" spans="6:7" s="55" customFormat="1" ht="14.15" x14ac:dyDescent="0.4">
      <c r="F2370" s="74"/>
      <c r="G2370" s="74"/>
    </row>
    <row r="2371" spans="6:7" s="55" customFormat="1" ht="14.15" x14ac:dyDescent="0.4">
      <c r="F2371" s="74"/>
      <c r="G2371" s="74"/>
    </row>
    <row r="2372" spans="6:7" s="55" customFormat="1" ht="14.15" x14ac:dyDescent="0.4">
      <c r="F2372" s="74"/>
      <c r="G2372" s="74"/>
    </row>
    <row r="2373" spans="6:7" s="55" customFormat="1" ht="14.15" x14ac:dyDescent="0.4">
      <c r="F2373" s="74"/>
      <c r="G2373" s="74"/>
    </row>
    <row r="2374" spans="6:7" s="55" customFormat="1" ht="14.15" x14ac:dyDescent="0.4">
      <c r="F2374" s="74"/>
      <c r="G2374" s="74"/>
    </row>
    <row r="2375" spans="6:7" s="55" customFormat="1" ht="14.15" x14ac:dyDescent="0.4">
      <c r="F2375" s="74"/>
      <c r="G2375" s="74"/>
    </row>
    <row r="2376" spans="6:7" s="55" customFormat="1" ht="14.15" x14ac:dyDescent="0.4">
      <c r="F2376" s="74"/>
      <c r="G2376" s="74"/>
    </row>
    <row r="2377" spans="6:7" s="55" customFormat="1" ht="14.15" x14ac:dyDescent="0.4">
      <c r="F2377" s="74"/>
      <c r="G2377" s="74"/>
    </row>
    <row r="2378" spans="6:7" s="55" customFormat="1" ht="14.15" x14ac:dyDescent="0.4">
      <c r="F2378" s="74"/>
      <c r="G2378" s="74"/>
    </row>
    <row r="2379" spans="6:7" s="55" customFormat="1" ht="14.15" x14ac:dyDescent="0.4">
      <c r="F2379" s="74"/>
      <c r="G2379" s="74"/>
    </row>
    <row r="2380" spans="6:7" s="55" customFormat="1" ht="14.15" x14ac:dyDescent="0.4">
      <c r="F2380" s="74"/>
      <c r="G2380" s="74"/>
    </row>
    <row r="2381" spans="6:7" s="55" customFormat="1" ht="14.15" x14ac:dyDescent="0.4">
      <c r="F2381" s="74"/>
      <c r="G2381" s="74"/>
    </row>
    <row r="2382" spans="6:7" s="55" customFormat="1" ht="14.15" x14ac:dyDescent="0.4">
      <c r="F2382" s="74"/>
      <c r="G2382" s="74"/>
    </row>
    <row r="2383" spans="6:7" s="55" customFormat="1" ht="14.15" x14ac:dyDescent="0.4">
      <c r="F2383" s="74"/>
      <c r="G2383" s="74"/>
    </row>
    <row r="2384" spans="6:7" s="55" customFormat="1" ht="14.15" x14ac:dyDescent="0.4">
      <c r="F2384" s="74"/>
      <c r="G2384" s="74"/>
    </row>
    <row r="2385" spans="6:7" s="55" customFormat="1" ht="14.15" x14ac:dyDescent="0.4">
      <c r="F2385" s="74"/>
      <c r="G2385" s="74"/>
    </row>
    <row r="2386" spans="6:7" s="55" customFormat="1" ht="14.15" x14ac:dyDescent="0.4">
      <c r="F2386" s="74"/>
      <c r="G2386" s="74"/>
    </row>
    <row r="2387" spans="6:7" s="55" customFormat="1" ht="14.15" x14ac:dyDescent="0.4">
      <c r="F2387" s="74"/>
      <c r="G2387" s="74"/>
    </row>
    <row r="2388" spans="6:7" s="55" customFormat="1" ht="14.15" x14ac:dyDescent="0.4">
      <c r="F2388" s="74"/>
      <c r="G2388" s="74"/>
    </row>
    <row r="2389" spans="6:7" s="55" customFormat="1" ht="14.15" x14ac:dyDescent="0.4">
      <c r="F2389" s="74"/>
      <c r="G2389" s="74"/>
    </row>
    <row r="2390" spans="6:7" s="55" customFormat="1" ht="14.15" x14ac:dyDescent="0.4">
      <c r="F2390" s="74"/>
      <c r="G2390" s="74"/>
    </row>
    <row r="2391" spans="6:7" s="55" customFormat="1" ht="14.15" x14ac:dyDescent="0.4">
      <c r="F2391" s="74"/>
      <c r="G2391" s="74"/>
    </row>
    <row r="2392" spans="6:7" s="55" customFormat="1" ht="14.15" x14ac:dyDescent="0.4">
      <c r="F2392" s="74"/>
      <c r="G2392" s="74"/>
    </row>
    <row r="2393" spans="6:7" s="55" customFormat="1" ht="14.15" x14ac:dyDescent="0.4">
      <c r="F2393" s="74"/>
      <c r="G2393" s="74"/>
    </row>
    <row r="2394" spans="6:7" s="55" customFormat="1" ht="14.15" x14ac:dyDescent="0.4">
      <c r="F2394" s="74"/>
      <c r="G2394" s="74"/>
    </row>
    <row r="2395" spans="6:7" s="55" customFormat="1" ht="14.15" x14ac:dyDescent="0.4">
      <c r="F2395" s="74"/>
      <c r="G2395" s="74"/>
    </row>
    <row r="2396" spans="6:7" s="55" customFormat="1" ht="14.15" x14ac:dyDescent="0.4">
      <c r="F2396" s="74"/>
      <c r="G2396" s="74"/>
    </row>
    <row r="2397" spans="6:7" s="55" customFormat="1" ht="14.15" x14ac:dyDescent="0.4">
      <c r="F2397" s="74"/>
      <c r="G2397" s="74"/>
    </row>
    <row r="2398" spans="6:7" s="55" customFormat="1" ht="14.15" x14ac:dyDescent="0.4">
      <c r="F2398" s="74"/>
      <c r="G2398" s="74"/>
    </row>
    <row r="2399" spans="6:7" s="55" customFormat="1" ht="14.15" x14ac:dyDescent="0.4">
      <c r="F2399" s="74"/>
      <c r="G2399" s="74"/>
    </row>
    <row r="2400" spans="6:7" s="55" customFormat="1" ht="14.15" x14ac:dyDescent="0.4">
      <c r="F2400" s="74"/>
      <c r="G2400" s="74"/>
    </row>
    <row r="2401" spans="6:7" s="55" customFormat="1" ht="14.15" x14ac:dyDescent="0.4">
      <c r="F2401" s="74"/>
      <c r="G2401" s="74"/>
    </row>
    <row r="2402" spans="6:7" s="55" customFormat="1" ht="14.15" x14ac:dyDescent="0.4">
      <c r="F2402" s="74"/>
      <c r="G2402" s="74"/>
    </row>
    <row r="2403" spans="6:7" s="55" customFormat="1" ht="14.15" x14ac:dyDescent="0.4">
      <c r="F2403" s="74"/>
      <c r="G2403" s="74"/>
    </row>
    <row r="2404" spans="6:7" s="55" customFormat="1" ht="14.15" x14ac:dyDescent="0.4">
      <c r="F2404" s="74"/>
      <c r="G2404" s="74"/>
    </row>
    <row r="2405" spans="6:7" s="55" customFormat="1" ht="14.15" x14ac:dyDescent="0.4">
      <c r="F2405" s="74"/>
      <c r="G2405" s="74"/>
    </row>
    <row r="2406" spans="6:7" s="55" customFormat="1" ht="14.15" x14ac:dyDescent="0.4">
      <c r="F2406" s="74"/>
      <c r="G2406" s="74"/>
    </row>
    <row r="2407" spans="6:7" s="55" customFormat="1" ht="14.15" x14ac:dyDescent="0.4">
      <c r="F2407" s="74"/>
      <c r="G2407" s="74"/>
    </row>
    <row r="2408" spans="6:7" s="55" customFormat="1" ht="14.15" x14ac:dyDescent="0.4">
      <c r="F2408" s="74"/>
      <c r="G2408" s="74"/>
    </row>
    <row r="2409" spans="6:7" s="55" customFormat="1" ht="14.15" x14ac:dyDescent="0.4">
      <c r="F2409" s="74"/>
      <c r="G2409" s="74"/>
    </row>
    <row r="2410" spans="6:7" s="55" customFormat="1" ht="14.15" x14ac:dyDescent="0.4">
      <c r="F2410" s="74"/>
      <c r="G2410" s="74"/>
    </row>
    <row r="2411" spans="6:7" s="55" customFormat="1" ht="14.15" x14ac:dyDescent="0.4">
      <c r="F2411" s="74"/>
      <c r="G2411" s="74"/>
    </row>
    <row r="2412" spans="6:7" s="55" customFormat="1" ht="14.15" x14ac:dyDescent="0.4">
      <c r="F2412" s="74"/>
      <c r="G2412" s="74"/>
    </row>
    <row r="2413" spans="6:7" s="55" customFormat="1" ht="14.15" x14ac:dyDescent="0.4">
      <c r="F2413" s="74"/>
      <c r="G2413" s="74"/>
    </row>
    <row r="2414" spans="6:7" s="55" customFormat="1" ht="14.15" x14ac:dyDescent="0.4">
      <c r="F2414" s="74"/>
      <c r="G2414" s="74"/>
    </row>
    <row r="2415" spans="6:7" s="55" customFormat="1" ht="14.15" x14ac:dyDescent="0.4">
      <c r="F2415" s="74"/>
      <c r="G2415" s="74"/>
    </row>
    <row r="2416" spans="6:7" s="55" customFormat="1" ht="14.15" x14ac:dyDescent="0.4">
      <c r="F2416" s="74"/>
      <c r="G2416" s="74"/>
    </row>
    <row r="2417" spans="6:7" s="55" customFormat="1" ht="14.15" x14ac:dyDescent="0.4">
      <c r="F2417" s="74"/>
      <c r="G2417" s="74"/>
    </row>
    <row r="2418" spans="6:7" s="55" customFormat="1" ht="14.15" x14ac:dyDescent="0.4">
      <c r="F2418" s="74"/>
      <c r="G2418" s="74"/>
    </row>
    <row r="2419" spans="6:7" s="55" customFormat="1" ht="14.15" x14ac:dyDescent="0.4">
      <c r="F2419" s="74"/>
      <c r="G2419" s="74"/>
    </row>
    <row r="2420" spans="6:7" s="55" customFormat="1" ht="14.15" x14ac:dyDescent="0.4">
      <c r="F2420" s="74"/>
      <c r="G2420" s="74"/>
    </row>
    <row r="2421" spans="6:7" s="55" customFormat="1" ht="14.15" x14ac:dyDescent="0.4">
      <c r="F2421" s="74"/>
      <c r="G2421" s="74"/>
    </row>
    <row r="2422" spans="6:7" s="55" customFormat="1" ht="14.15" x14ac:dyDescent="0.4">
      <c r="F2422" s="74"/>
      <c r="G2422" s="74"/>
    </row>
    <row r="2423" spans="6:7" s="55" customFormat="1" ht="14.15" x14ac:dyDescent="0.4">
      <c r="F2423" s="74"/>
      <c r="G2423" s="74"/>
    </row>
    <row r="2424" spans="6:7" s="55" customFormat="1" ht="14.15" x14ac:dyDescent="0.4">
      <c r="F2424" s="74"/>
      <c r="G2424" s="74"/>
    </row>
    <row r="2425" spans="6:7" s="55" customFormat="1" ht="14.15" x14ac:dyDescent="0.4">
      <c r="F2425" s="74"/>
      <c r="G2425" s="74"/>
    </row>
    <row r="2426" spans="6:7" s="55" customFormat="1" ht="14.15" x14ac:dyDescent="0.4">
      <c r="F2426" s="74"/>
      <c r="G2426" s="74"/>
    </row>
    <row r="2427" spans="6:7" s="55" customFormat="1" ht="14.15" x14ac:dyDescent="0.4">
      <c r="F2427" s="74"/>
      <c r="G2427" s="74"/>
    </row>
    <row r="2428" spans="6:7" s="55" customFormat="1" ht="14.15" x14ac:dyDescent="0.4">
      <c r="F2428" s="74"/>
      <c r="G2428" s="74"/>
    </row>
    <row r="2429" spans="6:7" s="55" customFormat="1" ht="14.15" x14ac:dyDescent="0.4">
      <c r="F2429" s="74"/>
      <c r="G2429" s="74"/>
    </row>
    <row r="2430" spans="6:7" s="55" customFormat="1" ht="14.15" x14ac:dyDescent="0.4">
      <c r="F2430" s="74"/>
      <c r="G2430" s="74"/>
    </row>
    <row r="2431" spans="6:7" s="55" customFormat="1" ht="14.15" x14ac:dyDescent="0.4">
      <c r="F2431" s="74"/>
      <c r="G2431" s="74"/>
    </row>
    <row r="2432" spans="6:7" s="55" customFormat="1" ht="14.15" x14ac:dyDescent="0.4">
      <c r="F2432" s="74"/>
      <c r="G2432" s="74"/>
    </row>
    <row r="2433" spans="6:7" s="55" customFormat="1" ht="14.15" x14ac:dyDescent="0.4">
      <c r="F2433" s="74"/>
      <c r="G2433" s="74"/>
    </row>
    <row r="2434" spans="6:7" s="55" customFormat="1" ht="14.15" x14ac:dyDescent="0.4">
      <c r="F2434" s="74"/>
      <c r="G2434" s="74"/>
    </row>
    <row r="2435" spans="6:7" s="55" customFormat="1" ht="14.15" x14ac:dyDescent="0.4">
      <c r="F2435" s="74"/>
      <c r="G2435" s="74"/>
    </row>
    <row r="2436" spans="6:7" s="55" customFormat="1" ht="14.15" x14ac:dyDescent="0.4">
      <c r="F2436" s="74"/>
      <c r="G2436" s="74"/>
    </row>
    <row r="2437" spans="6:7" s="55" customFormat="1" ht="14.15" x14ac:dyDescent="0.4">
      <c r="F2437" s="74"/>
      <c r="G2437" s="74"/>
    </row>
    <row r="2438" spans="6:7" s="55" customFormat="1" ht="14.15" x14ac:dyDescent="0.4">
      <c r="F2438" s="74"/>
      <c r="G2438" s="74"/>
    </row>
    <row r="2439" spans="6:7" s="55" customFormat="1" ht="14.15" x14ac:dyDescent="0.4">
      <c r="F2439" s="74"/>
      <c r="G2439" s="74"/>
    </row>
    <row r="2440" spans="6:7" s="55" customFormat="1" ht="14.15" x14ac:dyDescent="0.4">
      <c r="F2440" s="74"/>
      <c r="G2440" s="74"/>
    </row>
    <row r="2441" spans="6:7" s="55" customFormat="1" ht="14.15" x14ac:dyDescent="0.4">
      <c r="F2441" s="74"/>
      <c r="G2441" s="74"/>
    </row>
    <row r="2442" spans="6:7" s="55" customFormat="1" ht="14.15" x14ac:dyDescent="0.4">
      <c r="F2442" s="74"/>
      <c r="G2442" s="74"/>
    </row>
    <row r="2443" spans="6:7" s="55" customFormat="1" ht="14.15" x14ac:dyDescent="0.4">
      <c r="F2443" s="74"/>
      <c r="G2443" s="74"/>
    </row>
    <row r="2444" spans="6:7" s="55" customFormat="1" ht="14.15" x14ac:dyDescent="0.4">
      <c r="F2444" s="74"/>
      <c r="G2444" s="74"/>
    </row>
    <row r="2445" spans="6:7" s="55" customFormat="1" ht="14.15" x14ac:dyDescent="0.4">
      <c r="F2445" s="74"/>
      <c r="G2445" s="74"/>
    </row>
    <row r="2446" spans="6:7" s="55" customFormat="1" ht="14.15" x14ac:dyDescent="0.4">
      <c r="F2446" s="74"/>
      <c r="G2446" s="74"/>
    </row>
    <row r="2447" spans="6:7" s="55" customFormat="1" ht="14.15" x14ac:dyDescent="0.4">
      <c r="F2447" s="74"/>
      <c r="G2447" s="74"/>
    </row>
    <row r="2448" spans="6:7" s="55" customFormat="1" ht="14.15" x14ac:dyDescent="0.4">
      <c r="F2448" s="74"/>
      <c r="G2448" s="74"/>
    </row>
    <row r="2449" spans="6:7" s="55" customFormat="1" ht="14.15" x14ac:dyDescent="0.4">
      <c r="F2449" s="74"/>
      <c r="G2449" s="74"/>
    </row>
    <row r="2450" spans="6:7" s="55" customFormat="1" ht="14.15" x14ac:dyDescent="0.4">
      <c r="F2450" s="74"/>
      <c r="G2450" s="74"/>
    </row>
    <row r="2451" spans="6:7" s="55" customFormat="1" ht="14.15" x14ac:dyDescent="0.4">
      <c r="F2451" s="74"/>
      <c r="G2451" s="74"/>
    </row>
    <row r="2452" spans="6:7" s="55" customFormat="1" ht="14.15" x14ac:dyDescent="0.4">
      <c r="F2452" s="74"/>
      <c r="G2452" s="74"/>
    </row>
    <row r="2453" spans="6:7" s="55" customFormat="1" ht="14.15" x14ac:dyDescent="0.4">
      <c r="F2453" s="74"/>
      <c r="G2453" s="74"/>
    </row>
    <row r="2454" spans="6:7" s="55" customFormat="1" ht="14.15" x14ac:dyDescent="0.4">
      <c r="F2454" s="74"/>
      <c r="G2454" s="74"/>
    </row>
    <row r="2455" spans="6:7" s="55" customFormat="1" ht="14.15" x14ac:dyDescent="0.4">
      <c r="F2455" s="74"/>
      <c r="G2455" s="74"/>
    </row>
    <row r="2456" spans="6:7" s="55" customFormat="1" ht="14.15" x14ac:dyDescent="0.4">
      <c r="F2456" s="74"/>
      <c r="G2456" s="74"/>
    </row>
    <row r="2457" spans="6:7" s="55" customFormat="1" ht="14.15" x14ac:dyDescent="0.4">
      <c r="F2457" s="74"/>
      <c r="G2457" s="74"/>
    </row>
    <row r="2458" spans="6:7" s="55" customFormat="1" ht="14.15" x14ac:dyDescent="0.4">
      <c r="F2458" s="74"/>
      <c r="G2458" s="74"/>
    </row>
    <row r="2459" spans="6:7" s="55" customFormat="1" ht="14.15" x14ac:dyDescent="0.4">
      <c r="F2459" s="74"/>
      <c r="G2459" s="74"/>
    </row>
    <row r="2460" spans="6:7" s="55" customFormat="1" ht="14.15" x14ac:dyDescent="0.4">
      <c r="F2460" s="74"/>
      <c r="G2460" s="74"/>
    </row>
    <row r="2461" spans="6:7" s="55" customFormat="1" ht="14.15" x14ac:dyDescent="0.4">
      <c r="F2461" s="74"/>
      <c r="G2461" s="74"/>
    </row>
    <row r="2462" spans="6:7" s="55" customFormat="1" ht="14.15" x14ac:dyDescent="0.4">
      <c r="F2462" s="74"/>
      <c r="G2462" s="74"/>
    </row>
    <row r="2463" spans="6:7" s="55" customFormat="1" ht="14.15" x14ac:dyDescent="0.4">
      <c r="F2463" s="74"/>
      <c r="G2463" s="74"/>
    </row>
    <row r="2464" spans="6:7" s="55" customFormat="1" ht="14.15" x14ac:dyDescent="0.4">
      <c r="F2464" s="74"/>
      <c r="G2464" s="74"/>
    </row>
    <row r="2465" spans="6:7" s="55" customFormat="1" ht="14.15" x14ac:dyDescent="0.4">
      <c r="F2465" s="74"/>
      <c r="G2465" s="74"/>
    </row>
    <row r="2466" spans="6:7" s="55" customFormat="1" ht="14.15" x14ac:dyDescent="0.4">
      <c r="F2466" s="74"/>
      <c r="G2466" s="74"/>
    </row>
    <row r="2467" spans="6:7" s="55" customFormat="1" ht="14.15" x14ac:dyDescent="0.4">
      <c r="F2467" s="74"/>
      <c r="G2467" s="74"/>
    </row>
    <row r="2468" spans="6:7" s="55" customFormat="1" ht="14.15" x14ac:dyDescent="0.4">
      <c r="F2468" s="74"/>
      <c r="G2468" s="74"/>
    </row>
    <row r="2469" spans="6:7" s="55" customFormat="1" ht="14.15" x14ac:dyDescent="0.4">
      <c r="F2469" s="74"/>
      <c r="G2469" s="74"/>
    </row>
    <row r="2470" spans="6:7" s="55" customFormat="1" ht="14.15" x14ac:dyDescent="0.4">
      <c r="F2470" s="74"/>
      <c r="G2470" s="74"/>
    </row>
    <row r="2471" spans="6:7" s="55" customFormat="1" ht="14.15" x14ac:dyDescent="0.4">
      <c r="F2471" s="74"/>
      <c r="G2471" s="74"/>
    </row>
    <row r="2472" spans="6:7" s="55" customFormat="1" ht="14.15" x14ac:dyDescent="0.4">
      <c r="F2472" s="74"/>
      <c r="G2472" s="74"/>
    </row>
    <row r="2473" spans="6:7" s="55" customFormat="1" ht="14.15" x14ac:dyDescent="0.4">
      <c r="F2473" s="74"/>
      <c r="G2473" s="74"/>
    </row>
    <row r="2474" spans="6:7" s="55" customFormat="1" ht="14.15" x14ac:dyDescent="0.4">
      <c r="F2474" s="74"/>
      <c r="G2474" s="74"/>
    </row>
    <row r="2475" spans="6:7" s="55" customFormat="1" ht="14.15" x14ac:dyDescent="0.4">
      <c r="F2475" s="74"/>
      <c r="G2475" s="74"/>
    </row>
    <row r="2476" spans="6:7" s="55" customFormat="1" ht="14.15" x14ac:dyDescent="0.4">
      <c r="F2476" s="74"/>
      <c r="G2476" s="74"/>
    </row>
    <row r="2477" spans="6:7" s="55" customFormat="1" ht="14.15" x14ac:dyDescent="0.4">
      <c r="F2477" s="74"/>
      <c r="G2477" s="74"/>
    </row>
    <row r="2478" spans="6:7" s="55" customFormat="1" ht="14.15" x14ac:dyDescent="0.4">
      <c r="F2478" s="74"/>
      <c r="G2478" s="74"/>
    </row>
    <row r="2479" spans="6:7" s="55" customFormat="1" ht="14.15" x14ac:dyDescent="0.4">
      <c r="F2479" s="74"/>
      <c r="G2479" s="74"/>
    </row>
    <row r="2480" spans="6:7" s="55" customFormat="1" ht="14.15" x14ac:dyDescent="0.4">
      <c r="F2480" s="74"/>
      <c r="G2480" s="74"/>
    </row>
    <row r="2481" spans="6:7" s="55" customFormat="1" ht="14.15" x14ac:dyDescent="0.4">
      <c r="F2481" s="74"/>
      <c r="G2481" s="74"/>
    </row>
    <row r="2482" spans="6:7" s="55" customFormat="1" ht="14.15" x14ac:dyDescent="0.4">
      <c r="F2482" s="74"/>
      <c r="G2482" s="74"/>
    </row>
    <row r="2483" spans="6:7" s="55" customFormat="1" ht="14.15" x14ac:dyDescent="0.4">
      <c r="F2483" s="74"/>
      <c r="G2483" s="74"/>
    </row>
    <row r="2484" spans="6:7" s="55" customFormat="1" ht="14.15" x14ac:dyDescent="0.4">
      <c r="F2484" s="74"/>
      <c r="G2484" s="74"/>
    </row>
    <row r="2485" spans="6:7" s="55" customFormat="1" ht="14.15" x14ac:dyDescent="0.4">
      <c r="F2485" s="74"/>
      <c r="G2485" s="74"/>
    </row>
    <row r="2486" spans="6:7" s="55" customFormat="1" ht="14.15" x14ac:dyDescent="0.4">
      <c r="F2486" s="74"/>
      <c r="G2486" s="74"/>
    </row>
    <row r="2487" spans="6:7" s="55" customFormat="1" ht="14.15" x14ac:dyDescent="0.4">
      <c r="F2487" s="74"/>
      <c r="G2487" s="74"/>
    </row>
    <row r="2488" spans="6:7" s="55" customFormat="1" ht="14.15" x14ac:dyDescent="0.4">
      <c r="F2488" s="74"/>
      <c r="G2488" s="74"/>
    </row>
    <row r="2489" spans="6:7" s="55" customFormat="1" ht="14.15" x14ac:dyDescent="0.4">
      <c r="F2489" s="74"/>
      <c r="G2489" s="74"/>
    </row>
    <row r="2490" spans="6:7" s="55" customFormat="1" ht="14.15" x14ac:dyDescent="0.4">
      <c r="F2490" s="74"/>
      <c r="G2490" s="74"/>
    </row>
    <row r="2491" spans="6:7" s="55" customFormat="1" ht="14.15" x14ac:dyDescent="0.4">
      <c r="F2491" s="74"/>
      <c r="G2491" s="74"/>
    </row>
    <row r="2492" spans="6:7" s="55" customFormat="1" ht="14.15" x14ac:dyDescent="0.4">
      <c r="F2492" s="74"/>
      <c r="G2492" s="74"/>
    </row>
    <row r="2493" spans="6:7" s="55" customFormat="1" ht="14.15" x14ac:dyDescent="0.4">
      <c r="F2493" s="74"/>
      <c r="G2493" s="74"/>
    </row>
    <row r="2494" spans="6:7" s="55" customFormat="1" ht="14.15" x14ac:dyDescent="0.4">
      <c r="F2494" s="74"/>
      <c r="G2494" s="74"/>
    </row>
    <row r="2495" spans="6:7" s="55" customFormat="1" ht="14.15" x14ac:dyDescent="0.4">
      <c r="F2495" s="74"/>
      <c r="G2495" s="74"/>
    </row>
    <row r="2496" spans="6:7" s="55" customFormat="1" ht="14.15" x14ac:dyDescent="0.4">
      <c r="F2496" s="74"/>
      <c r="G2496" s="74"/>
    </row>
    <row r="2497" spans="6:7" s="55" customFormat="1" ht="14.15" x14ac:dyDescent="0.4">
      <c r="F2497" s="74"/>
      <c r="G2497" s="74"/>
    </row>
    <row r="2498" spans="6:7" s="55" customFormat="1" ht="14.15" x14ac:dyDescent="0.4">
      <c r="F2498" s="74"/>
      <c r="G2498" s="74"/>
    </row>
    <row r="2499" spans="6:7" s="55" customFormat="1" ht="14.15" x14ac:dyDescent="0.4">
      <c r="F2499" s="74"/>
      <c r="G2499" s="74"/>
    </row>
    <row r="2500" spans="6:7" s="55" customFormat="1" ht="14.15" x14ac:dyDescent="0.4">
      <c r="F2500" s="74"/>
      <c r="G2500" s="74"/>
    </row>
    <row r="2501" spans="6:7" s="55" customFormat="1" ht="14.15" x14ac:dyDescent="0.4">
      <c r="F2501" s="74"/>
      <c r="G2501" s="74"/>
    </row>
    <row r="2502" spans="6:7" s="55" customFormat="1" ht="14.15" x14ac:dyDescent="0.4">
      <c r="F2502" s="74"/>
      <c r="G2502" s="74"/>
    </row>
    <row r="2503" spans="6:7" s="55" customFormat="1" ht="14.15" x14ac:dyDescent="0.4">
      <c r="F2503" s="74"/>
      <c r="G2503" s="74"/>
    </row>
    <row r="2504" spans="6:7" s="55" customFormat="1" ht="14.15" x14ac:dyDescent="0.4">
      <c r="F2504" s="74"/>
      <c r="G2504" s="74"/>
    </row>
    <row r="2505" spans="6:7" s="55" customFormat="1" ht="14.15" x14ac:dyDescent="0.4">
      <c r="F2505" s="74"/>
      <c r="G2505" s="74"/>
    </row>
    <row r="2506" spans="6:7" s="55" customFormat="1" ht="14.15" x14ac:dyDescent="0.4">
      <c r="F2506" s="74"/>
      <c r="G2506" s="74"/>
    </row>
    <row r="2507" spans="6:7" s="55" customFormat="1" ht="14.15" x14ac:dyDescent="0.4">
      <c r="F2507" s="74"/>
      <c r="G2507" s="74"/>
    </row>
    <row r="2508" spans="6:7" s="55" customFormat="1" ht="14.15" x14ac:dyDescent="0.4">
      <c r="F2508" s="74"/>
      <c r="G2508" s="74"/>
    </row>
    <row r="2509" spans="6:7" s="55" customFormat="1" ht="14.15" x14ac:dyDescent="0.4">
      <c r="F2509" s="74"/>
      <c r="G2509" s="74"/>
    </row>
    <row r="2510" spans="6:7" s="55" customFormat="1" ht="14.15" x14ac:dyDescent="0.4">
      <c r="F2510" s="74"/>
      <c r="G2510" s="74"/>
    </row>
    <row r="2511" spans="6:7" s="55" customFormat="1" ht="14.15" x14ac:dyDescent="0.4">
      <c r="F2511" s="74"/>
      <c r="G2511" s="74"/>
    </row>
    <row r="2512" spans="6:7" s="55" customFormat="1" ht="14.15" x14ac:dyDescent="0.4">
      <c r="F2512" s="74"/>
      <c r="G2512" s="74"/>
    </row>
    <row r="2513" spans="6:7" s="55" customFormat="1" ht="14.15" x14ac:dyDescent="0.4">
      <c r="F2513" s="74"/>
      <c r="G2513" s="74"/>
    </row>
    <row r="2514" spans="6:7" s="55" customFormat="1" ht="14.15" x14ac:dyDescent="0.4">
      <c r="F2514" s="74"/>
      <c r="G2514" s="74"/>
    </row>
    <row r="2515" spans="6:7" s="55" customFormat="1" ht="14.15" x14ac:dyDescent="0.4">
      <c r="F2515" s="74"/>
      <c r="G2515" s="74"/>
    </row>
    <row r="2516" spans="6:7" s="55" customFormat="1" ht="14.15" x14ac:dyDescent="0.4">
      <c r="F2516" s="74"/>
      <c r="G2516" s="74"/>
    </row>
    <row r="2517" spans="6:7" s="55" customFormat="1" ht="14.15" x14ac:dyDescent="0.4">
      <c r="F2517" s="74"/>
      <c r="G2517" s="74"/>
    </row>
    <row r="2518" spans="6:7" s="55" customFormat="1" ht="14.15" x14ac:dyDescent="0.4">
      <c r="F2518" s="74"/>
      <c r="G2518" s="74"/>
    </row>
    <row r="2519" spans="6:7" s="55" customFormat="1" ht="14.15" x14ac:dyDescent="0.4">
      <c r="F2519" s="74"/>
      <c r="G2519" s="74"/>
    </row>
    <row r="2520" spans="6:7" s="55" customFormat="1" ht="14.15" x14ac:dyDescent="0.4">
      <c r="F2520" s="74"/>
      <c r="G2520" s="74"/>
    </row>
    <row r="2521" spans="6:7" s="55" customFormat="1" ht="14.15" x14ac:dyDescent="0.4">
      <c r="F2521" s="74"/>
      <c r="G2521" s="74"/>
    </row>
    <row r="2522" spans="6:7" s="55" customFormat="1" ht="14.15" x14ac:dyDescent="0.4">
      <c r="F2522" s="74"/>
      <c r="G2522" s="74"/>
    </row>
    <row r="2523" spans="6:7" s="55" customFormat="1" ht="14.15" x14ac:dyDescent="0.4">
      <c r="F2523" s="74"/>
      <c r="G2523" s="74"/>
    </row>
    <row r="2524" spans="6:7" s="55" customFormat="1" ht="14.15" x14ac:dyDescent="0.4">
      <c r="F2524" s="74"/>
      <c r="G2524" s="74"/>
    </row>
    <row r="2525" spans="6:7" s="55" customFormat="1" ht="14.15" x14ac:dyDescent="0.4">
      <c r="F2525" s="74"/>
      <c r="G2525" s="74"/>
    </row>
    <row r="2526" spans="6:7" s="55" customFormat="1" ht="14.15" x14ac:dyDescent="0.4">
      <c r="F2526" s="74"/>
      <c r="G2526" s="74"/>
    </row>
    <row r="2527" spans="6:7" s="55" customFormat="1" ht="14.15" x14ac:dyDescent="0.4">
      <c r="F2527" s="74"/>
      <c r="G2527" s="74"/>
    </row>
    <row r="2528" spans="6:7" s="55" customFormat="1" ht="14.15" x14ac:dyDescent="0.4">
      <c r="F2528" s="74"/>
      <c r="G2528" s="74"/>
    </row>
    <row r="2529" spans="6:7" s="55" customFormat="1" ht="14.15" x14ac:dyDescent="0.4">
      <c r="F2529" s="74"/>
      <c r="G2529" s="74"/>
    </row>
    <row r="2530" spans="6:7" s="55" customFormat="1" ht="14.15" x14ac:dyDescent="0.4">
      <c r="F2530" s="74"/>
      <c r="G2530" s="74"/>
    </row>
    <row r="2531" spans="6:7" s="55" customFormat="1" ht="14.15" x14ac:dyDescent="0.4">
      <c r="F2531" s="74"/>
      <c r="G2531" s="74"/>
    </row>
    <row r="2532" spans="6:7" s="55" customFormat="1" ht="14.15" x14ac:dyDescent="0.4">
      <c r="F2532" s="74"/>
      <c r="G2532" s="74"/>
    </row>
    <row r="2533" spans="6:7" s="55" customFormat="1" ht="14.15" x14ac:dyDescent="0.4">
      <c r="F2533" s="74"/>
      <c r="G2533" s="74"/>
    </row>
    <row r="2534" spans="6:7" s="55" customFormat="1" ht="14.15" x14ac:dyDescent="0.4">
      <c r="F2534" s="74"/>
      <c r="G2534" s="74"/>
    </row>
    <row r="2535" spans="6:7" s="55" customFormat="1" ht="14.15" x14ac:dyDescent="0.4">
      <c r="F2535" s="74"/>
      <c r="G2535" s="74"/>
    </row>
    <row r="2536" spans="6:7" s="55" customFormat="1" ht="14.15" x14ac:dyDescent="0.4">
      <c r="F2536" s="74"/>
      <c r="G2536" s="74"/>
    </row>
    <row r="2537" spans="6:7" s="55" customFormat="1" ht="14.15" x14ac:dyDescent="0.4">
      <c r="F2537" s="74"/>
      <c r="G2537" s="74"/>
    </row>
    <row r="2538" spans="6:7" s="55" customFormat="1" ht="14.15" x14ac:dyDescent="0.4">
      <c r="F2538" s="74"/>
      <c r="G2538" s="74"/>
    </row>
    <row r="2539" spans="6:7" s="55" customFormat="1" ht="14.15" x14ac:dyDescent="0.4">
      <c r="F2539" s="74"/>
      <c r="G2539" s="74"/>
    </row>
    <row r="2540" spans="6:7" s="55" customFormat="1" ht="14.15" x14ac:dyDescent="0.4">
      <c r="F2540" s="74"/>
      <c r="G2540" s="74"/>
    </row>
    <row r="2541" spans="6:7" s="55" customFormat="1" ht="14.15" x14ac:dyDescent="0.4">
      <c r="F2541" s="74"/>
      <c r="G2541" s="74"/>
    </row>
    <row r="2542" spans="6:7" s="55" customFormat="1" ht="14.15" x14ac:dyDescent="0.4">
      <c r="F2542" s="74"/>
      <c r="G2542" s="74"/>
    </row>
    <row r="2543" spans="6:7" s="55" customFormat="1" ht="14.15" x14ac:dyDescent="0.4">
      <c r="F2543" s="74"/>
      <c r="G2543" s="74"/>
    </row>
    <row r="2544" spans="6:7" s="55" customFormat="1" ht="14.15" x14ac:dyDescent="0.4">
      <c r="F2544" s="74"/>
      <c r="G2544" s="74"/>
    </row>
    <row r="2545" spans="6:7" s="55" customFormat="1" ht="14.15" x14ac:dyDescent="0.4">
      <c r="F2545" s="74"/>
      <c r="G2545" s="74"/>
    </row>
    <row r="2546" spans="6:7" s="55" customFormat="1" ht="14.15" x14ac:dyDescent="0.4">
      <c r="F2546" s="74"/>
      <c r="G2546" s="74"/>
    </row>
    <row r="2547" spans="6:7" s="55" customFormat="1" ht="14.15" x14ac:dyDescent="0.4">
      <c r="F2547" s="74"/>
      <c r="G2547" s="74"/>
    </row>
    <row r="2548" spans="6:7" s="55" customFormat="1" ht="14.15" x14ac:dyDescent="0.4">
      <c r="F2548" s="74"/>
      <c r="G2548" s="74"/>
    </row>
    <row r="2549" spans="6:7" s="55" customFormat="1" ht="14.15" x14ac:dyDescent="0.4">
      <c r="F2549" s="74"/>
      <c r="G2549" s="74"/>
    </row>
    <row r="2550" spans="6:7" s="55" customFormat="1" ht="14.15" x14ac:dyDescent="0.4">
      <c r="F2550" s="74"/>
      <c r="G2550" s="74"/>
    </row>
    <row r="2551" spans="6:7" s="55" customFormat="1" ht="14.15" x14ac:dyDescent="0.4">
      <c r="F2551" s="74"/>
      <c r="G2551" s="74"/>
    </row>
    <row r="2552" spans="6:7" s="55" customFormat="1" ht="14.15" x14ac:dyDescent="0.4">
      <c r="F2552" s="74"/>
      <c r="G2552" s="74"/>
    </row>
    <row r="2553" spans="6:7" s="55" customFormat="1" ht="14.15" x14ac:dyDescent="0.4">
      <c r="F2553" s="74"/>
      <c r="G2553" s="74"/>
    </row>
    <row r="2554" spans="6:7" s="55" customFormat="1" ht="14.15" x14ac:dyDescent="0.4">
      <c r="F2554" s="74"/>
      <c r="G2554" s="74"/>
    </row>
    <row r="2555" spans="6:7" s="55" customFormat="1" ht="14.15" x14ac:dyDescent="0.4">
      <c r="F2555" s="74"/>
      <c r="G2555" s="74"/>
    </row>
    <row r="2556" spans="6:7" s="55" customFormat="1" ht="14.15" x14ac:dyDescent="0.4">
      <c r="F2556" s="74"/>
      <c r="G2556" s="74"/>
    </row>
    <row r="2557" spans="6:7" s="55" customFormat="1" ht="14.15" x14ac:dyDescent="0.4">
      <c r="F2557" s="74"/>
      <c r="G2557" s="74"/>
    </row>
    <row r="2558" spans="6:7" s="55" customFormat="1" ht="14.15" x14ac:dyDescent="0.4">
      <c r="F2558" s="74"/>
      <c r="G2558" s="74"/>
    </row>
    <row r="2559" spans="6:7" s="55" customFormat="1" ht="14.15" x14ac:dyDescent="0.4">
      <c r="F2559" s="74"/>
      <c r="G2559" s="74"/>
    </row>
    <row r="2560" spans="6:7" s="55" customFormat="1" ht="14.15" x14ac:dyDescent="0.4">
      <c r="F2560" s="74"/>
      <c r="G2560" s="74"/>
    </row>
    <row r="2561" spans="6:7" s="55" customFormat="1" ht="14.15" x14ac:dyDescent="0.4">
      <c r="F2561" s="74"/>
      <c r="G2561" s="74"/>
    </row>
    <row r="2562" spans="6:7" s="55" customFormat="1" ht="14.15" x14ac:dyDescent="0.4">
      <c r="F2562" s="74"/>
      <c r="G2562" s="74"/>
    </row>
    <row r="2563" spans="6:7" s="55" customFormat="1" ht="14.15" x14ac:dyDescent="0.4">
      <c r="F2563" s="74"/>
      <c r="G2563" s="74"/>
    </row>
    <row r="2564" spans="6:7" s="55" customFormat="1" ht="14.15" x14ac:dyDescent="0.4">
      <c r="F2564" s="74"/>
      <c r="G2564" s="74"/>
    </row>
    <row r="2565" spans="6:7" s="55" customFormat="1" ht="14.15" x14ac:dyDescent="0.4">
      <c r="F2565" s="74"/>
      <c r="G2565" s="74"/>
    </row>
    <row r="2566" spans="6:7" s="55" customFormat="1" ht="14.15" x14ac:dyDescent="0.4">
      <c r="F2566" s="74"/>
      <c r="G2566" s="74"/>
    </row>
    <row r="2567" spans="6:7" s="55" customFormat="1" ht="14.15" x14ac:dyDescent="0.4">
      <c r="F2567" s="74"/>
      <c r="G2567" s="74"/>
    </row>
    <row r="2568" spans="6:7" s="55" customFormat="1" ht="14.15" x14ac:dyDescent="0.4">
      <c r="F2568" s="74"/>
      <c r="G2568" s="74"/>
    </row>
    <row r="2569" spans="6:7" s="55" customFormat="1" ht="14.15" x14ac:dyDescent="0.4">
      <c r="F2569" s="74"/>
      <c r="G2569" s="74"/>
    </row>
    <row r="2570" spans="6:7" s="55" customFormat="1" ht="14.15" x14ac:dyDescent="0.4">
      <c r="F2570" s="74"/>
      <c r="G2570" s="74"/>
    </row>
    <row r="2571" spans="6:7" s="55" customFormat="1" ht="14.15" x14ac:dyDescent="0.4">
      <c r="F2571" s="74"/>
      <c r="G2571" s="74"/>
    </row>
    <row r="2572" spans="6:7" s="55" customFormat="1" ht="14.15" x14ac:dyDescent="0.4">
      <c r="F2572" s="74"/>
      <c r="G2572" s="74"/>
    </row>
    <row r="2573" spans="6:7" s="55" customFormat="1" ht="14.15" x14ac:dyDescent="0.4">
      <c r="F2573" s="74"/>
      <c r="G2573" s="74"/>
    </row>
    <row r="2574" spans="6:7" s="55" customFormat="1" ht="14.15" x14ac:dyDescent="0.4">
      <c r="F2574" s="74"/>
      <c r="G2574" s="74"/>
    </row>
    <row r="2575" spans="6:7" s="55" customFormat="1" ht="14.15" x14ac:dyDescent="0.4">
      <c r="F2575" s="74"/>
      <c r="G2575" s="74"/>
    </row>
    <row r="2576" spans="6:7" s="55" customFormat="1" ht="14.15" x14ac:dyDescent="0.4">
      <c r="F2576" s="74"/>
      <c r="G2576" s="74"/>
    </row>
    <row r="2577" spans="6:7" s="55" customFormat="1" ht="14.15" x14ac:dyDescent="0.4">
      <c r="F2577" s="74"/>
      <c r="G2577" s="74"/>
    </row>
    <row r="2578" spans="6:7" s="55" customFormat="1" ht="14.15" x14ac:dyDescent="0.4">
      <c r="F2578" s="74"/>
      <c r="G2578" s="74"/>
    </row>
    <row r="2579" spans="6:7" s="55" customFormat="1" ht="14.15" x14ac:dyDescent="0.4">
      <c r="F2579" s="74"/>
      <c r="G2579" s="74"/>
    </row>
    <row r="2580" spans="6:7" s="55" customFormat="1" ht="14.15" x14ac:dyDescent="0.4">
      <c r="F2580" s="74"/>
      <c r="G2580" s="74"/>
    </row>
    <row r="2581" spans="6:7" s="55" customFormat="1" ht="14.15" x14ac:dyDescent="0.4">
      <c r="F2581" s="74"/>
      <c r="G2581" s="74"/>
    </row>
    <row r="2582" spans="6:7" s="55" customFormat="1" ht="14.15" x14ac:dyDescent="0.4">
      <c r="F2582" s="74"/>
      <c r="G2582" s="74"/>
    </row>
    <row r="2583" spans="6:7" s="55" customFormat="1" ht="14.15" x14ac:dyDescent="0.4">
      <c r="F2583" s="74"/>
      <c r="G2583" s="74"/>
    </row>
    <row r="2584" spans="6:7" s="55" customFormat="1" ht="14.15" x14ac:dyDescent="0.4">
      <c r="F2584" s="74"/>
      <c r="G2584" s="74"/>
    </row>
    <row r="2585" spans="6:7" s="55" customFormat="1" ht="14.15" x14ac:dyDescent="0.4">
      <c r="F2585" s="74"/>
      <c r="G2585" s="74"/>
    </row>
    <row r="2586" spans="6:7" s="55" customFormat="1" ht="14.15" x14ac:dyDescent="0.4">
      <c r="F2586" s="74"/>
      <c r="G2586" s="74"/>
    </row>
    <row r="2587" spans="6:7" s="55" customFormat="1" ht="14.15" x14ac:dyDescent="0.4">
      <c r="F2587" s="74"/>
      <c r="G2587" s="74"/>
    </row>
    <row r="2588" spans="6:7" s="55" customFormat="1" ht="14.15" x14ac:dyDescent="0.4">
      <c r="F2588" s="74"/>
      <c r="G2588" s="74"/>
    </row>
    <row r="2589" spans="6:7" s="55" customFormat="1" ht="14.15" x14ac:dyDescent="0.4">
      <c r="F2589" s="74"/>
      <c r="G2589" s="74"/>
    </row>
    <row r="2590" spans="6:7" s="55" customFormat="1" ht="14.15" x14ac:dyDescent="0.4">
      <c r="F2590" s="74"/>
      <c r="G2590" s="74"/>
    </row>
    <row r="2591" spans="6:7" s="55" customFormat="1" ht="14.15" x14ac:dyDescent="0.4">
      <c r="F2591" s="74"/>
      <c r="G2591" s="74"/>
    </row>
    <row r="2592" spans="6:7" s="55" customFormat="1" ht="14.15" x14ac:dyDescent="0.4">
      <c r="F2592" s="74"/>
      <c r="G2592" s="74"/>
    </row>
    <row r="2593" spans="6:7" s="55" customFormat="1" ht="14.15" x14ac:dyDescent="0.4">
      <c r="F2593" s="74"/>
      <c r="G2593" s="74"/>
    </row>
    <row r="2594" spans="6:7" s="55" customFormat="1" ht="14.15" x14ac:dyDescent="0.4">
      <c r="F2594" s="74"/>
      <c r="G2594" s="74"/>
    </row>
    <row r="2595" spans="6:7" s="55" customFormat="1" ht="14.15" x14ac:dyDescent="0.4">
      <c r="F2595" s="74"/>
      <c r="G2595" s="74"/>
    </row>
    <row r="2596" spans="6:7" s="55" customFormat="1" ht="14.15" x14ac:dyDescent="0.4">
      <c r="F2596" s="74"/>
      <c r="G2596" s="74"/>
    </row>
    <row r="2597" spans="6:7" s="55" customFormat="1" ht="14.15" x14ac:dyDescent="0.4">
      <c r="F2597" s="74"/>
      <c r="G2597" s="74"/>
    </row>
    <row r="2598" spans="6:7" s="55" customFormat="1" ht="14.15" x14ac:dyDescent="0.4">
      <c r="F2598" s="74"/>
      <c r="G2598" s="74"/>
    </row>
    <row r="2599" spans="6:7" s="55" customFormat="1" ht="14.15" x14ac:dyDescent="0.4">
      <c r="F2599" s="74"/>
      <c r="G2599" s="74"/>
    </row>
    <row r="2600" spans="6:7" s="55" customFormat="1" ht="14.15" x14ac:dyDescent="0.4">
      <c r="F2600" s="74"/>
      <c r="G2600" s="74"/>
    </row>
    <row r="2601" spans="6:7" s="55" customFormat="1" ht="14.15" x14ac:dyDescent="0.4">
      <c r="F2601" s="74"/>
      <c r="G2601" s="74"/>
    </row>
    <row r="2602" spans="6:7" s="55" customFormat="1" ht="14.15" x14ac:dyDescent="0.4">
      <c r="F2602" s="74"/>
      <c r="G2602" s="74"/>
    </row>
    <row r="2603" spans="6:7" s="55" customFormat="1" ht="14.15" x14ac:dyDescent="0.4">
      <c r="F2603" s="74"/>
      <c r="G2603" s="74"/>
    </row>
    <row r="2604" spans="6:7" s="55" customFormat="1" ht="14.15" x14ac:dyDescent="0.4">
      <c r="F2604" s="74"/>
      <c r="G2604" s="74"/>
    </row>
    <row r="2605" spans="6:7" s="55" customFormat="1" ht="14.15" x14ac:dyDescent="0.4">
      <c r="F2605" s="74"/>
      <c r="G2605" s="74"/>
    </row>
    <row r="2606" spans="6:7" s="55" customFormat="1" ht="14.15" x14ac:dyDescent="0.4">
      <c r="F2606" s="74"/>
      <c r="G2606" s="74"/>
    </row>
    <row r="2607" spans="6:7" s="55" customFormat="1" ht="14.15" x14ac:dyDescent="0.4">
      <c r="F2607" s="74"/>
      <c r="G2607" s="74"/>
    </row>
    <row r="2608" spans="6:7" s="55" customFormat="1" ht="14.15" x14ac:dyDescent="0.4">
      <c r="F2608" s="74"/>
      <c r="G2608" s="74"/>
    </row>
    <row r="2609" spans="6:7" s="55" customFormat="1" ht="14.15" x14ac:dyDescent="0.4">
      <c r="F2609" s="74"/>
      <c r="G2609" s="74"/>
    </row>
    <row r="2610" spans="6:7" s="55" customFormat="1" ht="14.15" x14ac:dyDescent="0.4">
      <c r="F2610" s="74"/>
      <c r="G2610" s="74"/>
    </row>
    <row r="2611" spans="6:7" s="55" customFormat="1" ht="14.15" x14ac:dyDescent="0.4">
      <c r="F2611" s="74"/>
      <c r="G2611" s="74"/>
    </row>
    <row r="2612" spans="6:7" s="55" customFormat="1" ht="14.15" x14ac:dyDescent="0.4">
      <c r="F2612" s="74"/>
      <c r="G2612" s="74"/>
    </row>
    <row r="2613" spans="6:7" s="55" customFormat="1" ht="14.15" x14ac:dyDescent="0.4">
      <c r="F2613" s="74"/>
      <c r="G2613" s="74"/>
    </row>
    <row r="2614" spans="6:7" s="55" customFormat="1" ht="14.15" x14ac:dyDescent="0.4">
      <c r="F2614" s="74"/>
      <c r="G2614" s="74"/>
    </row>
    <row r="2615" spans="6:7" s="55" customFormat="1" ht="14.15" x14ac:dyDescent="0.4">
      <c r="F2615" s="74"/>
      <c r="G2615" s="74"/>
    </row>
    <row r="2616" spans="6:7" s="55" customFormat="1" ht="14.15" x14ac:dyDescent="0.4">
      <c r="F2616" s="74"/>
      <c r="G2616" s="74"/>
    </row>
    <row r="2617" spans="6:7" s="55" customFormat="1" ht="14.15" x14ac:dyDescent="0.4">
      <c r="F2617" s="74"/>
      <c r="G2617" s="74"/>
    </row>
    <row r="2618" spans="6:7" s="55" customFormat="1" ht="14.15" x14ac:dyDescent="0.4">
      <c r="F2618" s="74"/>
      <c r="G2618" s="74"/>
    </row>
    <row r="2619" spans="6:7" s="55" customFormat="1" ht="14.15" x14ac:dyDescent="0.4">
      <c r="F2619" s="74"/>
      <c r="G2619" s="74"/>
    </row>
    <row r="2620" spans="6:7" s="55" customFormat="1" ht="14.15" x14ac:dyDescent="0.4">
      <c r="F2620" s="74"/>
      <c r="G2620" s="74"/>
    </row>
    <row r="2621" spans="6:7" s="55" customFormat="1" ht="14.15" x14ac:dyDescent="0.4">
      <c r="F2621" s="74"/>
      <c r="G2621" s="74"/>
    </row>
    <row r="2622" spans="6:7" s="55" customFormat="1" ht="14.15" x14ac:dyDescent="0.4">
      <c r="F2622" s="74"/>
      <c r="G2622" s="74"/>
    </row>
    <row r="2623" spans="6:7" s="55" customFormat="1" ht="14.15" x14ac:dyDescent="0.4">
      <c r="F2623" s="74"/>
      <c r="G2623" s="74"/>
    </row>
    <row r="2624" spans="6:7" s="55" customFormat="1" ht="14.15" x14ac:dyDescent="0.4">
      <c r="F2624" s="74"/>
      <c r="G2624" s="74"/>
    </row>
    <row r="2625" spans="6:7" s="55" customFormat="1" ht="14.15" x14ac:dyDescent="0.4">
      <c r="F2625" s="74"/>
      <c r="G2625" s="74"/>
    </row>
    <row r="2626" spans="6:7" s="55" customFormat="1" ht="14.15" x14ac:dyDescent="0.4">
      <c r="F2626" s="74"/>
      <c r="G2626" s="74"/>
    </row>
    <row r="2627" spans="6:7" s="55" customFormat="1" ht="14.15" x14ac:dyDescent="0.4">
      <c r="F2627" s="74"/>
      <c r="G2627" s="74"/>
    </row>
    <row r="2628" spans="6:7" s="55" customFormat="1" ht="14.15" x14ac:dyDescent="0.4">
      <c r="F2628" s="74"/>
      <c r="G2628" s="74"/>
    </row>
    <row r="2629" spans="6:7" s="55" customFormat="1" ht="14.15" x14ac:dyDescent="0.4">
      <c r="F2629" s="74"/>
      <c r="G2629" s="74"/>
    </row>
    <row r="2630" spans="6:7" s="55" customFormat="1" ht="14.15" x14ac:dyDescent="0.4">
      <c r="F2630" s="74"/>
      <c r="G2630" s="74"/>
    </row>
    <row r="2631" spans="6:7" s="55" customFormat="1" ht="14.15" x14ac:dyDescent="0.4">
      <c r="F2631" s="74"/>
      <c r="G2631" s="74"/>
    </row>
    <row r="2632" spans="6:7" s="55" customFormat="1" ht="14.15" x14ac:dyDescent="0.4">
      <c r="F2632" s="74"/>
      <c r="G2632" s="74"/>
    </row>
    <row r="2633" spans="6:7" s="55" customFormat="1" ht="14.15" x14ac:dyDescent="0.4">
      <c r="F2633" s="74"/>
      <c r="G2633" s="74"/>
    </row>
    <row r="2634" spans="6:7" s="55" customFormat="1" ht="14.15" x14ac:dyDescent="0.4">
      <c r="F2634" s="74"/>
      <c r="G2634" s="74"/>
    </row>
    <row r="2635" spans="6:7" s="55" customFormat="1" ht="14.15" x14ac:dyDescent="0.4">
      <c r="F2635" s="74"/>
      <c r="G2635" s="74"/>
    </row>
    <row r="2636" spans="6:7" s="55" customFormat="1" ht="14.15" x14ac:dyDescent="0.4">
      <c r="F2636" s="74"/>
      <c r="G2636" s="74"/>
    </row>
    <row r="2637" spans="6:7" s="55" customFormat="1" ht="14.15" x14ac:dyDescent="0.4">
      <c r="F2637" s="74"/>
      <c r="G2637" s="74"/>
    </row>
    <row r="2638" spans="6:7" s="55" customFormat="1" ht="14.15" x14ac:dyDescent="0.4">
      <c r="F2638" s="74"/>
      <c r="G2638" s="74"/>
    </row>
    <row r="2639" spans="6:7" s="55" customFormat="1" ht="14.15" x14ac:dyDescent="0.4">
      <c r="F2639" s="74"/>
      <c r="G2639" s="74"/>
    </row>
    <row r="2640" spans="6:7" s="55" customFormat="1" ht="14.15" x14ac:dyDescent="0.4">
      <c r="F2640" s="74"/>
      <c r="G2640" s="74"/>
    </row>
    <row r="2641" spans="6:7" s="55" customFormat="1" ht="14.15" x14ac:dyDescent="0.4">
      <c r="F2641" s="74"/>
      <c r="G2641" s="74"/>
    </row>
    <row r="2642" spans="6:7" s="55" customFormat="1" ht="14.15" x14ac:dyDescent="0.4">
      <c r="F2642" s="74"/>
      <c r="G2642" s="74"/>
    </row>
    <row r="2643" spans="6:7" s="55" customFormat="1" ht="14.15" x14ac:dyDescent="0.4">
      <c r="F2643" s="74"/>
      <c r="G2643" s="74"/>
    </row>
    <row r="2644" spans="6:7" s="55" customFormat="1" ht="14.15" x14ac:dyDescent="0.4">
      <c r="F2644" s="74"/>
      <c r="G2644" s="74"/>
    </row>
    <row r="2645" spans="6:7" s="55" customFormat="1" ht="14.15" x14ac:dyDescent="0.4">
      <c r="F2645" s="74"/>
      <c r="G2645" s="74"/>
    </row>
    <row r="2646" spans="6:7" s="55" customFormat="1" ht="14.15" x14ac:dyDescent="0.4">
      <c r="F2646" s="74"/>
      <c r="G2646" s="74"/>
    </row>
    <row r="2647" spans="6:7" s="55" customFormat="1" ht="14.15" x14ac:dyDescent="0.4">
      <c r="F2647" s="74"/>
      <c r="G2647" s="74"/>
    </row>
    <row r="2648" spans="6:7" s="55" customFormat="1" ht="14.15" x14ac:dyDescent="0.4">
      <c r="F2648" s="74"/>
      <c r="G2648" s="74"/>
    </row>
    <row r="2649" spans="6:7" s="55" customFormat="1" ht="14.15" x14ac:dyDescent="0.4">
      <c r="F2649" s="74"/>
      <c r="G2649" s="74"/>
    </row>
    <row r="2650" spans="6:7" s="55" customFormat="1" ht="14.15" x14ac:dyDescent="0.4">
      <c r="F2650" s="74"/>
      <c r="G2650" s="74"/>
    </row>
    <row r="2651" spans="6:7" s="55" customFormat="1" ht="14.15" x14ac:dyDescent="0.4">
      <c r="F2651" s="74"/>
      <c r="G2651" s="74"/>
    </row>
    <row r="2652" spans="6:7" s="55" customFormat="1" ht="14.15" x14ac:dyDescent="0.4">
      <c r="F2652" s="74"/>
      <c r="G2652" s="74"/>
    </row>
    <row r="2653" spans="6:7" s="55" customFormat="1" ht="14.15" x14ac:dyDescent="0.4">
      <c r="F2653" s="74"/>
      <c r="G2653" s="74"/>
    </row>
    <row r="2654" spans="6:7" s="55" customFormat="1" ht="14.15" x14ac:dyDescent="0.4">
      <c r="F2654" s="74"/>
      <c r="G2654" s="74"/>
    </row>
    <row r="2655" spans="6:7" s="55" customFormat="1" ht="14.15" x14ac:dyDescent="0.4">
      <c r="F2655" s="74"/>
      <c r="G2655" s="74"/>
    </row>
    <row r="2656" spans="6:7" s="55" customFormat="1" ht="14.15" x14ac:dyDescent="0.4">
      <c r="F2656" s="74"/>
      <c r="G2656" s="74"/>
    </row>
    <row r="2657" spans="6:7" s="55" customFormat="1" ht="14.15" x14ac:dyDescent="0.4">
      <c r="F2657" s="74"/>
      <c r="G2657" s="74"/>
    </row>
    <row r="2658" spans="6:7" s="55" customFormat="1" ht="14.15" x14ac:dyDescent="0.4">
      <c r="F2658" s="74"/>
      <c r="G2658" s="74"/>
    </row>
    <row r="2659" spans="6:7" s="55" customFormat="1" ht="14.15" x14ac:dyDescent="0.4">
      <c r="F2659" s="74"/>
      <c r="G2659" s="74"/>
    </row>
    <row r="2660" spans="6:7" s="55" customFormat="1" ht="14.15" x14ac:dyDescent="0.4">
      <c r="F2660" s="74"/>
      <c r="G2660" s="74"/>
    </row>
    <row r="2661" spans="6:7" s="55" customFormat="1" ht="14.15" x14ac:dyDescent="0.4">
      <c r="F2661" s="74"/>
      <c r="G2661" s="74"/>
    </row>
    <row r="2662" spans="6:7" s="55" customFormat="1" ht="14.15" x14ac:dyDescent="0.4">
      <c r="F2662" s="74"/>
      <c r="G2662" s="74"/>
    </row>
    <row r="2663" spans="6:7" s="55" customFormat="1" ht="14.15" x14ac:dyDescent="0.4">
      <c r="F2663" s="74"/>
      <c r="G2663" s="74"/>
    </row>
    <row r="2664" spans="6:7" s="55" customFormat="1" ht="14.15" x14ac:dyDescent="0.4">
      <c r="F2664" s="74"/>
      <c r="G2664" s="74"/>
    </row>
    <row r="2665" spans="6:7" s="55" customFormat="1" ht="14.15" x14ac:dyDescent="0.4">
      <c r="F2665" s="74"/>
      <c r="G2665" s="74"/>
    </row>
    <row r="2666" spans="6:7" s="55" customFormat="1" ht="14.15" x14ac:dyDescent="0.4">
      <c r="F2666" s="74"/>
      <c r="G2666" s="74"/>
    </row>
    <row r="2667" spans="6:7" s="55" customFormat="1" ht="14.15" x14ac:dyDescent="0.4">
      <c r="F2667" s="74"/>
      <c r="G2667" s="74"/>
    </row>
    <row r="2668" spans="6:7" s="55" customFormat="1" ht="14.15" x14ac:dyDescent="0.4">
      <c r="F2668" s="74"/>
      <c r="G2668" s="74"/>
    </row>
    <row r="2669" spans="6:7" s="55" customFormat="1" ht="14.15" x14ac:dyDescent="0.4">
      <c r="F2669" s="74"/>
      <c r="G2669" s="74"/>
    </row>
    <row r="2670" spans="6:7" s="55" customFormat="1" ht="14.15" x14ac:dyDescent="0.4">
      <c r="F2670" s="74"/>
      <c r="G2670" s="74"/>
    </row>
    <row r="2671" spans="6:7" s="55" customFormat="1" ht="14.15" x14ac:dyDescent="0.4">
      <c r="F2671" s="74"/>
      <c r="G2671" s="74"/>
    </row>
    <row r="2672" spans="6:7" s="55" customFormat="1" ht="14.15" x14ac:dyDescent="0.4">
      <c r="F2672" s="74"/>
      <c r="G2672" s="74"/>
    </row>
    <row r="2673" spans="6:7" s="55" customFormat="1" ht="14.15" x14ac:dyDescent="0.4">
      <c r="F2673" s="74"/>
      <c r="G2673" s="74"/>
    </row>
    <row r="2674" spans="6:7" s="55" customFormat="1" ht="14.15" x14ac:dyDescent="0.4">
      <c r="F2674" s="74"/>
      <c r="G2674" s="74"/>
    </row>
    <row r="2675" spans="6:7" s="55" customFormat="1" ht="14.15" x14ac:dyDescent="0.4">
      <c r="F2675" s="74"/>
      <c r="G2675" s="74"/>
    </row>
    <row r="2676" spans="6:7" s="55" customFormat="1" ht="14.15" x14ac:dyDescent="0.4">
      <c r="F2676" s="74"/>
      <c r="G2676" s="74"/>
    </row>
    <row r="2677" spans="6:7" s="55" customFormat="1" ht="14.15" x14ac:dyDescent="0.4">
      <c r="F2677" s="74"/>
      <c r="G2677" s="74"/>
    </row>
    <row r="2678" spans="6:7" s="55" customFormat="1" ht="14.15" x14ac:dyDescent="0.4">
      <c r="F2678" s="74"/>
      <c r="G2678" s="74"/>
    </row>
    <row r="2679" spans="6:7" s="55" customFormat="1" ht="14.15" x14ac:dyDescent="0.4">
      <c r="F2679" s="74"/>
      <c r="G2679" s="74"/>
    </row>
    <row r="2680" spans="6:7" s="55" customFormat="1" ht="14.15" x14ac:dyDescent="0.4">
      <c r="F2680" s="74"/>
      <c r="G2680" s="74"/>
    </row>
    <row r="2681" spans="6:7" s="55" customFormat="1" ht="14.15" x14ac:dyDescent="0.4">
      <c r="F2681" s="74"/>
      <c r="G2681" s="74"/>
    </row>
    <row r="2682" spans="6:7" s="55" customFormat="1" ht="14.15" x14ac:dyDescent="0.4">
      <c r="F2682" s="74"/>
      <c r="G2682" s="74"/>
    </row>
    <row r="2683" spans="6:7" s="55" customFormat="1" ht="14.15" x14ac:dyDescent="0.4">
      <c r="F2683" s="74"/>
      <c r="G2683" s="74"/>
    </row>
    <row r="2684" spans="6:7" s="55" customFormat="1" ht="14.15" x14ac:dyDescent="0.4">
      <c r="F2684" s="74"/>
      <c r="G2684" s="74"/>
    </row>
    <row r="2685" spans="6:7" s="55" customFormat="1" ht="14.15" x14ac:dyDescent="0.4">
      <c r="F2685" s="74"/>
      <c r="G2685" s="74"/>
    </row>
    <row r="2686" spans="6:7" s="55" customFormat="1" ht="14.15" x14ac:dyDescent="0.4">
      <c r="F2686" s="74"/>
      <c r="G2686" s="74"/>
    </row>
    <row r="2687" spans="6:7" s="55" customFormat="1" ht="14.15" x14ac:dyDescent="0.4">
      <c r="F2687" s="74"/>
      <c r="G2687" s="74"/>
    </row>
    <row r="2688" spans="6:7" s="55" customFormat="1" ht="14.15" x14ac:dyDescent="0.4">
      <c r="F2688" s="74"/>
      <c r="G2688" s="74"/>
    </row>
    <row r="2689" spans="6:7" s="55" customFormat="1" ht="14.15" x14ac:dyDescent="0.4">
      <c r="F2689" s="74"/>
      <c r="G2689" s="74"/>
    </row>
    <row r="2690" spans="6:7" s="55" customFormat="1" ht="14.15" x14ac:dyDescent="0.4">
      <c r="F2690" s="74"/>
      <c r="G2690" s="74"/>
    </row>
    <row r="2691" spans="6:7" s="55" customFormat="1" ht="14.15" x14ac:dyDescent="0.4">
      <c r="F2691" s="74"/>
      <c r="G2691" s="74"/>
    </row>
    <row r="2692" spans="6:7" s="55" customFormat="1" ht="14.15" x14ac:dyDescent="0.4">
      <c r="F2692" s="74"/>
      <c r="G2692" s="74"/>
    </row>
    <row r="2693" spans="6:7" s="55" customFormat="1" ht="14.15" x14ac:dyDescent="0.4">
      <c r="F2693" s="74"/>
      <c r="G2693" s="74"/>
    </row>
    <row r="2694" spans="6:7" s="55" customFormat="1" ht="14.15" x14ac:dyDescent="0.4">
      <c r="F2694" s="74"/>
      <c r="G2694" s="74"/>
    </row>
    <row r="2695" spans="6:7" s="55" customFormat="1" ht="14.15" x14ac:dyDescent="0.4">
      <c r="F2695" s="74"/>
      <c r="G2695" s="74"/>
    </row>
    <row r="2696" spans="6:7" s="55" customFormat="1" ht="14.15" x14ac:dyDescent="0.4">
      <c r="F2696" s="74"/>
      <c r="G2696" s="74"/>
    </row>
    <row r="2697" spans="6:7" s="55" customFormat="1" ht="14.15" x14ac:dyDescent="0.4">
      <c r="F2697" s="74"/>
      <c r="G2697" s="74"/>
    </row>
    <row r="2698" spans="6:7" s="55" customFormat="1" ht="14.15" x14ac:dyDescent="0.4">
      <c r="F2698" s="74"/>
      <c r="G2698" s="74"/>
    </row>
    <row r="2699" spans="6:7" s="55" customFormat="1" ht="14.15" x14ac:dyDescent="0.4">
      <c r="F2699" s="74"/>
      <c r="G2699" s="74"/>
    </row>
    <row r="2700" spans="6:7" s="55" customFormat="1" ht="14.15" x14ac:dyDescent="0.4">
      <c r="F2700" s="74"/>
      <c r="G2700" s="74"/>
    </row>
    <row r="2701" spans="6:7" s="55" customFormat="1" ht="14.15" x14ac:dyDescent="0.4">
      <c r="F2701" s="74"/>
      <c r="G2701" s="74"/>
    </row>
    <row r="2702" spans="6:7" s="55" customFormat="1" ht="14.15" x14ac:dyDescent="0.4">
      <c r="F2702" s="74"/>
      <c r="G2702" s="74"/>
    </row>
    <row r="2703" spans="6:7" s="55" customFormat="1" ht="14.15" x14ac:dyDescent="0.4">
      <c r="F2703" s="74"/>
      <c r="G2703" s="74"/>
    </row>
    <row r="2704" spans="6:7" s="55" customFormat="1" ht="14.15" x14ac:dyDescent="0.4">
      <c r="F2704" s="74"/>
      <c r="G2704" s="74"/>
    </row>
    <row r="2705" spans="6:7" s="55" customFormat="1" ht="14.15" x14ac:dyDescent="0.4">
      <c r="F2705" s="74"/>
      <c r="G2705" s="74"/>
    </row>
    <row r="2706" spans="6:7" s="55" customFormat="1" ht="14.15" x14ac:dyDescent="0.4">
      <c r="F2706" s="74"/>
      <c r="G2706" s="74"/>
    </row>
    <row r="2707" spans="6:7" s="55" customFormat="1" ht="14.15" x14ac:dyDescent="0.4">
      <c r="F2707" s="74"/>
      <c r="G2707" s="74"/>
    </row>
    <row r="2708" spans="6:7" s="55" customFormat="1" ht="14.15" x14ac:dyDescent="0.4">
      <c r="F2708" s="74"/>
      <c r="G2708" s="74"/>
    </row>
    <row r="2709" spans="6:7" s="55" customFormat="1" ht="14.15" x14ac:dyDescent="0.4">
      <c r="F2709" s="74"/>
      <c r="G2709" s="74"/>
    </row>
    <row r="2710" spans="6:7" s="55" customFormat="1" ht="14.15" x14ac:dyDescent="0.4">
      <c r="F2710" s="74"/>
      <c r="G2710" s="74"/>
    </row>
    <row r="2711" spans="6:7" s="55" customFormat="1" ht="14.15" x14ac:dyDescent="0.4">
      <c r="F2711" s="74"/>
      <c r="G2711" s="74"/>
    </row>
    <row r="2712" spans="6:7" s="55" customFormat="1" ht="14.15" x14ac:dyDescent="0.4">
      <c r="F2712" s="74"/>
      <c r="G2712" s="74"/>
    </row>
    <row r="2713" spans="6:7" s="55" customFormat="1" ht="14.15" x14ac:dyDescent="0.4">
      <c r="F2713" s="74"/>
      <c r="G2713" s="74"/>
    </row>
    <row r="2714" spans="6:7" s="55" customFormat="1" ht="14.15" x14ac:dyDescent="0.4">
      <c r="F2714" s="74"/>
      <c r="G2714" s="74"/>
    </row>
    <row r="2715" spans="6:7" s="55" customFormat="1" ht="14.15" x14ac:dyDescent="0.4">
      <c r="F2715" s="74"/>
      <c r="G2715" s="74"/>
    </row>
    <row r="2716" spans="6:7" s="55" customFormat="1" ht="14.15" x14ac:dyDescent="0.4">
      <c r="F2716" s="74"/>
      <c r="G2716" s="74"/>
    </row>
    <row r="2717" spans="6:7" s="55" customFormat="1" ht="14.15" x14ac:dyDescent="0.4">
      <c r="F2717" s="74"/>
      <c r="G2717" s="74"/>
    </row>
    <row r="2718" spans="6:7" s="55" customFormat="1" ht="14.15" x14ac:dyDescent="0.4">
      <c r="F2718" s="74"/>
      <c r="G2718" s="74"/>
    </row>
    <row r="2719" spans="6:7" s="55" customFormat="1" ht="14.15" x14ac:dyDescent="0.4">
      <c r="F2719" s="74"/>
      <c r="G2719" s="74"/>
    </row>
    <row r="2720" spans="6:7" s="55" customFormat="1" ht="14.15" x14ac:dyDescent="0.4">
      <c r="F2720" s="74"/>
      <c r="G2720" s="74"/>
    </row>
    <row r="2721" spans="6:7" s="55" customFormat="1" ht="14.15" x14ac:dyDescent="0.4">
      <c r="F2721" s="74"/>
      <c r="G2721" s="74"/>
    </row>
    <row r="2722" spans="6:7" s="55" customFormat="1" ht="14.15" x14ac:dyDescent="0.4">
      <c r="F2722" s="74"/>
      <c r="G2722" s="74"/>
    </row>
    <row r="2723" spans="6:7" s="55" customFormat="1" ht="14.15" x14ac:dyDescent="0.4">
      <c r="F2723" s="74"/>
      <c r="G2723" s="74"/>
    </row>
    <row r="2724" spans="6:7" s="55" customFormat="1" ht="14.15" x14ac:dyDescent="0.4">
      <c r="F2724" s="74"/>
      <c r="G2724" s="74"/>
    </row>
    <row r="2725" spans="6:7" s="55" customFormat="1" ht="14.15" x14ac:dyDescent="0.4">
      <c r="F2725" s="74"/>
      <c r="G2725" s="74"/>
    </row>
    <row r="2726" spans="6:7" s="55" customFormat="1" ht="14.15" x14ac:dyDescent="0.4">
      <c r="F2726" s="74"/>
      <c r="G2726" s="74"/>
    </row>
    <row r="2727" spans="6:7" s="55" customFormat="1" ht="14.15" x14ac:dyDescent="0.4">
      <c r="F2727" s="74"/>
      <c r="G2727" s="74"/>
    </row>
    <row r="2728" spans="6:7" s="55" customFormat="1" ht="14.15" x14ac:dyDescent="0.4">
      <c r="F2728" s="74"/>
      <c r="G2728" s="74"/>
    </row>
    <row r="2729" spans="6:7" s="55" customFormat="1" ht="14.15" x14ac:dyDescent="0.4">
      <c r="F2729" s="74"/>
      <c r="G2729" s="74"/>
    </row>
    <row r="2730" spans="6:7" s="55" customFormat="1" ht="14.15" x14ac:dyDescent="0.4">
      <c r="F2730" s="74"/>
      <c r="G2730" s="74"/>
    </row>
    <row r="2731" spans="6:7" s="55" customFormat="1" ht="14.15" x14ac:dyDescent="0.4">
      <c r="F2731" s="74"/>
      <c r="G2731" s="74"/>
    </row>
    <row r="2732" spans="6:7" s="55" customFormat="1" ht="14.15" x14ac:dyDescent="0.4">
      <c r="F2732" s="74"/>
      <c r="G2732" s="74"/>
    </row>
    <row r="2733" spans="6:7" s="55" customFormat="1" ht="14.15" x14ac:dyDescent="0.4">
      <c r="F2733" s="74"/>
      <c r="G2733" s="74"/>
    </row>
    <row r="2734" spans="6:7" s="55" customFormat="1" ht="14.15" x14ac:dyDescent="0.4">
      <c r="F2734" s="74"/>
      <c r="G2734" s="74"/>
    </row>
    <row r="2735" spans="6:7" s="55" customFormat="1" ht="14.15" x14ac:dyDescent="0.4">
      <c r="F2735" s="74"/>
      <c r="G2735" s="74"/>
    </row>
    <row r="2736" spans="6:7" s="55" customFormat="1" ht="14.15" x14ac:dyDescent="0.4">
      <c r="F2736" s="74"/>
      <c r="G2736" s="74"/>
    </row>
    <row r="2737" spans="6:7" s="55" customFormat="1" ht="14.15" x14ac:dyDescent="0.4">
      <c r="F2737" s="74"/>
      <c r="G2737" s="74"/>
    </row>
    <row r="2738" spans="6:7" s="55" customFormat="1" ht="14.15" x14ac:dyDescent="0.4">
      <c r="F2738" s="74"/>
      <c r="G2738" s="74"/>
    </row>
    <row r="2739" spans="6:7" s="55" customFormat="1" ht="14.15" x14ac:dyDescent="0.4">
      <c r="F2739" s="74"/>
      <c r="G2739" s="74"/>
    </row>
    <row r="2740" spans="6:7" s="55" customFormat="1" ht="14.15" x14ac:dyDescent="0.4">
      <c r="F2740" s="74"/>
      <c r="G2740" s="74"/>
    </row>
    <row r="2741" spans="6:7" s="55" customFormat="1" ht="14.15" x14ac:dyDescent="0.4">
      <c r="F2741" s="74"/>
      <c r="G2741" s="74"/>
    </row>
    <row r="2742" spans="6:7" s="55" customFormat="1" ht="14.15" x14ac:dyDescent="0.4">
      <c r="F2742" s="74"/>
      <c r="G2742" s="74"/>
    </row>
    <row r="2743" spans="6:7" s="55" customFormat="1" ht="14.15" x14ac:dyDescent="0.4">
      <c r="F2743" s="74"/>
      <c r="G2743" s="74"/>
    </row>
    <row r="2744" spans="6:7" s="55" customFormat="1" ht="14.15" x14ac:dyDescent="0.4">
      <c r="F2744" s="74"/>
      <c r="G2744" s="74"/>
    </row>
    <row r="2745" spans="6:7" s="55" customFormat="1" ht="14.15" x14ac:dyDescent="0.4">
      <c r="F2745" s="74"/>
      <c r="G2745" s="74"/>
    </row>
    <row r="2746" spans="6:7" s="55" customFormat="1" ht="14.15" x14ac:dyDescent="0.4">
      <c r="F2746" s="74"/>
      <c r="G2746" s="74"/>
    </row>
    <row r="2747" spans="6:7" s="55" customFormat="1" ht="14.15" x14ac:dyDescent="0.4">
      <c r="F2747" s="74"/>
      <c r="G2747" s="74"/>
    </row>
    <row r="2748" spans="6:7" s="55" customFormat="1" ht="14.15" x14ac:dyDescent="0.4">
      <c r="F2748" s="74"/>
      <c r="G2748" s="74"/>
    </row>
    <row r="2749" spans="6:7" s="55" customFormat="1" ht="14.15" x14ac:dyDescent="0.4">
      <c r="F2749" s="74"/>
      <c r="G2749" s="74"/>
    </row>
    <row r="2750" spans="6:7" s="55" customFormat="1" ht="14.15" x14ac:dyDescent="0.4">
      <c r="F2750" s="74"/>
      <c r="G2750" s="74"/>
    </row>
    <row r="2751" spans="6:7" s="55" customFormat="1" ht="14.15" x14ac:dyDescent="0.4">
      <c r="F2751" s="74"/>
      <c r="G2751" s="74"/>
    </row>
    <row r="2752" spans="6:7" s="55" customFormat="1" ht="14.15" x14ac:dyDescent="0.4">
      <c r="F2752" s="74"/>
      <c r="G2752" s="74"/>
    </row>
    <row r="2753" spans="6:7" s="55" customFormat="1" ht="14.15" x14ac:dyDescent="0.4">
      <c r="F2753" s="74"/>
      <c r="G2753" s="74"/>
    </row>
    <row r="2754" spans="6:7" s="55" customFormat="1" ht="14.15" x14ac:dyDescent="0.4">
      <c r="F2754" s="74"/>
      <c r="G2754" s="74"/>
    </row>
    <row r="2755" spans="6:7" s="55" customFormat="1" ht="14.15" x14ac:dyDescent="0.4">
      <c r="F2755" s="74"/>
      <c r="G2755" s="74"/>
    </row>
    <row r="2756" spans="6:7" s="55" customFormat="1" ht="14.15" x14ac:dyDescent="0.4">
      <c r="F2756" s="74"/>
      <c r="G2756" s="74"/>
    </row>
    <row r="2757" spans="6:7" s="55" customFormat="1" ht="14.15" x14ac:dyDescent="0.4">
      <c r="F2757" s="74"/>
      <c r="G2757" s="74"/>
    </row>
    <row r="2758" spans="6:7" s="55" customFormat="1" ht="14.15" x14ac:dyDescent="0.4">
      <c r="F2758" s="74"/>
      <c r="G2758" s="74"/>
    </row>
    <row r="2759" spans="6:7" s="55" customFormat="1" ht="14.15" x14ac:dyDescent="0.4">
      <c r="F2759" s="74"/>
      <c r="G2759" s="74"/>
    </row>
    <row r="2760" spans="6:7" s="55" customFormat="1" ht="14.15" x14ac:dyDescent="0.4">
      <c r="F2760" s="74"/>
      <c r="G2760" s="74"/>
    </row>
    <row r="2761" spans="6:7" s="55" customFormat="1" ht="14.15" x14ac:dyDescent="0.4">
      <c r="F2761" s="74"/>
      <c r="G2761" s="74"/>
    </row>
    <row r="2762" spans="6:7" s="55" customFormat="1" ht="14.15" x14ac:dyDescent="0.4">
      <c r="F2762" s="74"/>
      <c r="G2762" s="74"/>
    </row>
    <row r="2763" spans="6:7" s="55" customFormat="1" ht="14.15" x14ac:dyDescent="0.4">
      <c r="F2763" s="74"/>
      <c r="G2763" s="74"/>
    </row>
    <row r="2764" spans="6:7" s="55" customFormat="1" ht="14.15" x14ac:dyDescent="0.4">
      <c r="F2764" s="74"/>
      <c r="G2764" s="74"/>
    </row>
    <row r="2765" spans="6:7" s="55" customFormat="1" ht="14.15" x14ac:dyDescent="0.4">
      <c r="F2765" s="74"/>
      <c r="G2765" s="74"/>
    </row>
    <row r="2766" spans="6:7" s="55" customFormat="1" ht="14.15" x14ac:dyDescent="0.4">
      <c r="F2766" s="74"/>
      <c r="G2766" s="74"/>
    </row>
    <row r="2767" spans="6:7" s="55" customFormat="1" ht="14.15" x14ac:dyDescent="0.4">
      <c r="F2767" s="74"/>
      <c r="G2767" s="74"/>
    </row>
    <row r="2768" spans="6:7" s="55" customFormat="1" ht="14.15" x14ac:dyDescent="0.4">
      <c r="F2768" s="74"/>
      <c r="G2768" s="74"/>
    </row>
    <row r="2769" spans="6:7" s="55" customFormat="1" ht="14.15" x14ac:dyDescent="0.4">
      <c r="F2769" s="74"/>
      <c r="G2769" s="74"/>
    </row>
    <row r="2770" spans="6:7" s="55" customFormat="1" ht="14.15" x14ac:dyDescent="0.4">
      <c r="F2770" s="74"/>
      <c r="G2770" s="74"/>
    </row>
    <row r="2771" spans="6:7" s="55" customFormat="1" ht="14.15" x14ac:dyDescent="0.4">
      <c r="F2771" s="74"/>
      <c r="G2771" s="74"/>
    </row>
    <row r="2772" spans="6:7" s="55" customFormat="1" ht="14.15" x14ac:dyDescent="0.4">
      <c r="F2772" s="74"/>
      <c r="G2772" s="74"/>
    </row>
    <row r="2773" spans="6:7" s="55" customFormat="1" ht="14.15" x14ac:dyDescent="0.4">
      <c r="F2773" s="74"/>
      <c r="G2773" s="74"/>
    </row>
    <row r="2774" spans="6:7" s="55" customFormat="1" ht="14.15" x14ac:dyDescent="0.4">
      <c r="F2774" s="74"/>
      <c r="G2774" s="74"/>
    </row>
    <row r="2775" spans="6:7" s="55" customFormat="1" ht="14.15" x14ac:dyDescent="0.4">
      <c r="F2775" s="74"/>
      <c r="G2775" s="74"/>
    </row>
    <row r="2776" spans="6:7" s="55" customFormat="1" ht="14.15" x14ac:dyDescent="0.4">
      <c r="F2776" s="74"/>
      <c r="G2776" s="74"/>
    </row>
    <row r="2777" spans="6:7" s="55" customFormat="1" ht="14.15" x14ac:dyDescent="0.4">
      <c r="F2777" s="74"/>
      <c r="G2777" s="74"/>
    </row>
    <row r="2778" spans="6:7" s="55" customFormat="1" ht="14.15" x14ac:dyDescent="0.4">
      <c r="F2778" s="74"/>
      <c r="G2778" s="74"/>
    </row>
    <row r="2779" spans="6:7" s="55" customFormat="1" ht="14.15" x14ac:dyDescent="0.4">
      <c r="F2779" s="74"/>
      <c r="G2779" s="74"/>
    </row>
    <row r="2780" spans="6:7" s="55" customFormat="1" ht="14.15" x14ac:dyDescent="0.4">
      <c r="F2780" s="74"/>
      <c r="G2780" s="74"/>
    </row>
    <row r="2781" spans="6:7" s="55" customFormat="1" ht="14.15" x14ac:dyDescent="0.4">
      <c r="F2781" s="74"/>
      <c r="G2781" s="74"/>
    </row>
    <row r="2782" spans="6:7" s="55" customFormat="1" ht="14.15" x14ac:dyDescent="0.4">
      <c r="F2782" s="74"/>
      <c r="G2782" s="74"/>
    </row>
    <row r="2783" spans="6:7" s="55" customFormat="1" ht="14.15" x14ac:dyDescent="0.4">
      <c r="F2783" s="74"/>
      <c r="G2783" s="74"/>
    </row>
    <row r="2784" spans="6:7" s="55" customFormat="1" ht="14.15" x14ac:dyDescent="0.4">
      <c r="F2784" s="74"/>
      <c r="G2784" s="74"/>
    </row>
    <row r="2785" spans="6:7" s="55" customFormat="1" ht="14.15" x14ac:dyDescent="0.4">
      <c r="F2785" s="74"/>
      <c r="G2785" s="74"/>
    </row>
    <row r="2786" spans="6:7" s="55" customFormat="1" ht="14.15" x14ac:dyDescent="0.4">
      <c r="F2786" s="74"/>
      <c r="G2786" s="74"/>
    </row>
    <row r="2787" spans="6:7" s="55" customFormat="1" ht="14.15" x14ac:dyDescent="0.4">
      <c r="F2787" s="74"/>
      <c r="G2787" s="74"/>
    </row>
    <row r="2788" spans="6:7" s="55" customFormat="1" ht="14.15" x14ac:dyDescent="0.4">
      <c r="F2788" s="74"/>
      <c r="G2788" s="74"/>
    </row>
    <row r="2789" spans="6:7" s="55" customFormat="1" ht="14.15" x14ac:dyDescent="0.4">
      <c r="F2789" s="74"/>
      <c r="G2789" s="74"/>
    </row>
    <row r="2790" spans="6:7" s="55" customFormat="1" ht="14.15" x14ac:dyDescent="0.4">
      <c r="F2790" s="74"/>
      <c r="G2790" s="74"/>
    </row>
    <row r="2791" spans="6:7" s="55" customFormat="1" ht="14.15" x14ac:dyDescent="0.4">
      <c r="F2791" s="74"/>
      <c r="G2791" s="74"/>
    </row>
    <row r="2792" spans="6:7" s="55" customFormat="1" ht="14.15" x14ac:dyDescent="0.4">
      <c r="F2792" s="74"/>
      <c r="G2792" s="74"/>
    </row>
    <row r="2793" spans="6:7" s="55" customFormat="1" ht="14.15" x14ac:dyDescent="0.4">
      <c r="F2793" s="74"/>
      <c r="G2793" s="74"/>
    </row>
    <row r="2794" spans="6:7" s="55" customFormat="1" ht="14.15" x14ac:dyDescent="0.4">
      <c r="F2794" s="74"/>
      <c r="G2794" s="74"/>
    </row>
    <row r="2795" spans="6:7" s="55" customFormat="1" ht="14.15" x14ac:dyDescent="0.4">
      <c r="F2795" s="74"/>
      <c r="G2795" s="74"/>
    </row>
    <row r="2796" spans="6:7" s="55" customFormat="1" ht="14.15" x14ac:dyDescent="0.4">
      <c r="F2796" s="74"/>
      <c r="G2796" s="74"/>
    </row>
    <row r="2797" spans="6:7" s="55" customFormat="1" ht="14.15" x14ac:dyDescent="0.4">
      <c r="F2797" s="74"/>
      <c r="G2797" s="74"/>
    </row>
    <row r="2798" spans="6:7" s="55" customFormat="1" ht="14.15" x14ac:dyDescent="0.4">
      <c r="F2798" s="74"/>
      <c r="G2798" s="74"/>
    </row>
    <row r="2799" spans="6:7" s="55" customFormat="1" ht="14.15" x14ac:dyDescent="0.4">
      <c r="F2799" s="74"/>
      <c r="G2799" s="74"/>
    </row>
    <row r="2800" spans="6:7" s="55" customFormat="1" ht="14.15" x14ac:dyDescent="0.4">
      <c r="F2800" s="74"/>
      <c r="G2800" s="74"/>
    </row>
    <row r="2801" spans="6:7" s="55" customFormat="1" ht="14.15" x14ac:dyDescent="0.4">
      <c r="F2801" s="74"/>
      <c r="G2801" s="74"/>
    </row>
    <row r="2802" spans="6:7" s="55" customFormat="1" ht="14.15" x14ac:dyDescent="0.4">
      <c r="F2802" s="74"/>
      <c r="G2802" s="74"/>
    </row>
    <row r="2803" spans="6:7" s="55" customFormat="1" ht="14.15" x14ac:dyDescent="0.4">
      <c r="F2803" s="74"/>
      <c r="G2803" s="74"/>
    </row>
    <row r="2804" spans="6:7" s="55" customFormat="1" ht="14.15" x14ac:dyDescent="0.4">
      <c r="F2804" s="74"/>
      <c r="G2804" s="74"/>
    </row>
    <row r="2805" spans="6:7" s="55" customFormat="1" ht="14.15" x14ac:dyDescent="0.4">
      <c r="F2805" s="74"/>
      <c r="G2805" s="74"/>
    </row>
    <row r="2806" spans="6:7" s="55" customFormat="1" ht="14.15" x14ac:dyDescent="0.4">
      <c r="F2806" s="74"/>
      <c r="G2806" s="74"/>
    </row>
    <row r="2807" spans="6:7" s="55" customFormat="1" ht="14.15" x14ac:dyDescent="0.4">
      <c r="F2807" s="74"/>
      <c r="G2807" s="74"/>
    </row>
    <row r="2808" spans="6:7" s="55" customFormat="1" ht="14.15" x14ac:dyDescent="0.4">
      <c r="F2808" s="74"/>
      <c r="G2808" s="74"/>
    </row>
    <row r="2809" spans="6:7" s="55" customFormat="1" ht="14.15" x14ac:dyDescent="0.4">
      <c r="F2809" s="74"/>
      <c r="G2809" s="74"/>
    </row>
    <row r="2810" spans="6:7" s="55" customFormat="1" ht="14.15" x14ac:dyDescent="0.4">
      <c r="F2810" s="74"/>
      <c r="G2810" s="74"/>
    </row>
    <row r="2811" spans="6:7" s="55" customFormat="1" ht="14.15" x14ac:dyDescent="0.4">
      <c r="F2811" s="74"/>
      <c r="G2811" s="74"/>
    </row>
    <row r="2812" spans="6:7" s="55" customFormat="1" ht="14.15" x14ac:dyDescent="0.4">
      <c r="F2812" s="74"/>
      <c r="G2812" s="74"/>
    </row>
    <row r="2813" spans="6:7" s="55" customFormat="1" ht="14.15" x14ac:dyDescent="0.4">
      <c r="F2813" s="74"/>
      <c r="G2813" s="74"/>
    </row>
    <row r="2814" spans="6:7" s="55" customFormat="1" ht="14.15" x14ac:dyDescent="0.4">
      <c r="F2814" s="74"/>
      <c r="G2814" s="74"/>
    </row>
    <row r="2815" spans="6:7" s="55" customFormat="1" ht="14.15" x14ac:dyDescent="0.4">
      <c r="F2815" s="74"/>
      <c r="G2815" s="74"/>
    </row>
    <row r="2816" spans="6:7" s="55" customFormat="1" ht="14.15" x14ac:dyDescent="0.4">
      <c r="F2816" s="74"/>
      <c r="G2816" s="74"/>
    </row>
    <row r="2817" spans="6:7" s="55" customFormat="1" ht="14.15" x14ac:dyDescent="0.4">
      <c r="F2817" s="74"/>
      <c r="G2817" s="74"/>
    </row>
    <row r="2818" spans="6:7" s="55" customFormat="1" ht="14.15" x14ac:dyDescent="0.4">
      <c r="F2818" s="74"/>
      <c r="G2818" s="74"/>
    </row>
    <row r="2819" spans="6:7" s="55" customFormat="1" ht="14.15" x14ac:dyDescent="0.4">
      <c r="F2819" s="74"/>
      <c r="G2819" s="74"/>
    </row>
    <row r="2820" spans="6:7" s="55" customFormat="1" ht="14.15" x14ac:dyDescent="0.4">
      <c r="F2820" s="74"/>
      <c r="G2820" s="74"/>
    </row>
    <row r="2821" spans="6:7" s="55" customFormat="1" ht="14.15" x14ac:dyDescent="0.4">
      <c r="F2821" s="74"/>
      <c r="G2821" s="74"/>
    </row>
    <row r="2822" spans="6:7" s="55" customFormat="1" ht="14.15" x14ac:dyDescent="0.4">
      <c r="F2822" s="74"/>
      <c r="G2822" s="74"/>
    </row>
    <row r="2823" spans="6:7" s="55" customFormat="1" ht="14.15" x14ac:dyDescent="0.4">
      <c r="F2823" s="74"/>
      <c r="G2823" s="74"/>
    </row>
    <row r="2824" spans="6:7" s="55" customFormat="1" ht="14.15" x14ac:dyDescent="0.4">
      <c r="F2824" s="74"/>
      <c r="G2824" s="74"/>
    </row>
    <row r="2825" spans="6:7" s="55" customFormat="1" ht="14.15" x14ac:dyDescent="0.4">
      <c r="F2825" s="74"/>
      <c r="G2825" s="74"/>
    </row>
    <row r="2826" spans="6:7" s="55" customFormat="1" ht="14.15" x14ac:dyDescent="0.4">
      <c r="F2826" s="74"/>
      <c r="G2826" s="74"/>
    </row>
    <row r="2827" spans="6:7" s="55" customFormat="1" ht="14.15" x14ac:dyDescent="0.4">
      <c r="F2827" s="74"/>
      <c r="G2827" s="74"/>
    </row>
    <row r="2828" spans="6:7" s="55" customFormat="1" ht="14.15" x14ac:dyDescent="0.4">
      <c r="F2828" s="74"/>
      <c r="G2828" s="74"/>
    </row>
    <row r="2829" spans="6:7" s="55" customFormat="1" ht="14.15" x14ac:dyDescent="0.4">
      <c r="F2829" s="74"/>
      <c r="G2829" s="74"/>
    </row>
    <row r="2830" spans="6:7" s="55" customFormat="1" ht="14.15" x14ac:dyDescent="0.4">
      <c r="F2830" s="74"/>
      <c r="G2830" s="74"/>
    </row>
    <row r="2831" spans="6:7" s="55" customFormat="1" ht="14.15" x14ac:dyDescent="0.4">
      <c r="F2831" s="74"/>
      <c r="G2831" s="74"/>
    </row>
    <row r="2832" spans="6:7" s="55" customFormat="1" ht="14.15" x14ac:dyDescent="0.4">
      <c r="F2832" s="74"/>
      <c r="G2832" s="74"/>
    </row>
    <row r="2833" spans="6:7" s="55" customFormat="1" ht="14.15" x14ac:dyDescent="0.4">
      <c r="F2833" s="74"/>
      <c r="G2833" s="74"/>
    </row>
    <row r="2834" spans="6:7" s="55" customFormat="1" ht="14.15" x14ac:dyDescent="0.4">
      <c r="F2834" s="74"/>
      <c r="G2834" s="74"/>
    </row>
    <row r="2835" spans="6:7" s="55" customFormat="1" ht="14.15" x14ac:dyDescent="0.4">
      <c r="F2835" s="74"/>
      <c r="G2835" s="74"/>
    </row>
    <row r="2836" spans="6:7" s="55" customFormat="1" ht="14.15" x14ac:dyDescent="0.4">
      <c r="F2836" s="74"/>
      <c r="G2836" s="74"/>
    </row>
    <row r="2837" spans="6:7" s="55" customFormat="1" ht="14.15" x14ac:dyDescent="0.4">
      <c r="F2837" s="74"/>
      <c r="G2837" s="74"/>
    </row>
    <row r="2838" spans="6:7" s="55" customFormat="1" ht="14.15" x14ac:dyDescent="0.4">
      <c r="F2838" s="74"/>
      <c r="G2838" s="74"/>
    </row>
    <row r="2839" spans="6:7" s="55" customFormat="1" ht="14.15" x14ac:dyDescent="0.4">
      <c r="F2839" s="74"/>
      <c r="G2839" s="74"/>
    </row>
    <row r="2840" spans="6:7" s="55" customFormat="1" ht="14.15" x14ac:dyDescent="0.4">
      <c r="F2840" s="74"/>
      <c r="G2840" s="74"/>
    </row>
    <row r="2841" spans="6:7" s="55" customFormat="1" ht="14.15" x14ac:dyDescent="0.4">
      <c r="F2841" s="74"/>
      <c r="G2841" s="74"/>
    </row>
    <row r="2842" spans="6:7" s="55" customFormat="1" ht="14.15" x14ac:dyDescent="0.4">
      <c r="F2842" s="74"/>
      <c r="G2842" s="74"/>
    </row>
    <row r="2843" spans="6:7" s="55" customFormat="1" ht="14.15" x14ac:dyDescent="0.4">
      <c r="F2843" s="74"/>
      <c r="G2843" s="74"/>
    </row>
    <row r="2844" spans="6:7" s="55" customFormat="1" ht="14.15" x14ac:dyDescent="0.4">
      <c r="F2844" s="74"/>
      <c r="G2844" s="74"/>
    </row>
    <row r="2845" spans="6:7" s="55" customFormat="1" ht="14.15" x14ac:dyDescent="0.4">
      <c r="F2845" s="74"/>
      <c r="G2845" s="74"/>
    </row>
    <row r="2846" spans="6:7" s="55" customFormat="1" ht="14.15" x14ac:dyDescent="0.4">
      <c r="F2846" s="74"/>
      <c r="G2846" s="74"/>
    </row>
    <row r="2847" spans="6:7" s="55" customFormat="1" ht="14.15" x14ac:dyDescent="0.4">
      <c r="F2847" s="74"/>
      <c r="G2847" s="74"/>
    </row>
    <row r="2848" spans="6:7" s="55" customFormat="1" ht="14.15" x14ac:dyDescent="0.4">
      <c r="F2848" s="74"/>
      <c r="G2848" s="74"/>
    </row>
    <row r="2849" spans="6:7" s="55" customFormat="1" ht="14.15" x14ac:dyDescent="0.4">
      <c r="F2849" s="74"/>
      <c r="G2849" s="74"/>
    </row>
    <row r="2850" spans="6:7" s="55" customFormat="1" ht="14.15" x14ac:dyDescent="0.4">
      <c r="F2850" s="74"/>
      <c r="G2850" s="74"/>
    </row>
    <row r="2851" spans="6:7" s="55" customFormat="1" ht="14.15" x14ac:dyDescent="0.4">
      <c r="F2851" s="74"/>
      <c r="G2851" s="74"/>
    </row>
    <row r="2852" spans="6:7" s="55" customFormat="1" ht="14.15" x14ac:dyDescent="0.4">
      <c r="F2852" s="74"/>
      <c r="G2852" s="74"/>
    </row>
    <row r="2853" spans="6:7" s="55" customFormat="1" ht="14.15" x14ac:dyDescent="0.4">
      <c r="F2853" s="74"/>
      <c r="G2853" s="74"/>
    </row>
    <row r="2854" spans="6:7" s="55" customFormat="1" ht="14.15" x14ac:dyDescent="0.4">
      <c r="F2854" s="74"/>
      <c r="G2854" s="74"/>
    </row>
    <row r="2855" spans="6:7" s="55" customFormat="1" ht="14.15" x14ac:dyDescent="0.4">
      <c r="F2855" s="74"/>
      <c r="G2855" s="74"/>
    </row>
    <row r="2856" spans="6:7" s="55" customFormat="1" ht="14.15" x14ac:dyDescent="0.4">
      <c r="F2856" s="74"/>
      <c r="G2856" s="74"/>
    </row>
    <row r="2857" spans="6:7" s="55" customFormat="1" ht="14.15" x14ac:dyDescent="0.4">
      <c r="F2857" s="74"/>
      <c r="G2857" s="74"/>
    </row>
    <row r="2858" spans="6:7" s="55" customFormat="1" ht="14.15" x14ac:dyDescent="0.4">
      <c r="F2858" s="74"/>
      <c r="G2858" s="74"/>
    </row>
    <row r="2859" spans="6:7" s="55" customFormat="1" ht="14.15" x14ac:dyDescent="0.4">
      <c r="F2859" s="74"/>
      <c r="G2859" s="74"/>
    </row>
    <row r="2860" spans="6:7" s="55" customFormat="1" ht="14.15" x14ac:dyDescent="0.4">
      <c r="F2860" s="74"/>
      <c r="G2860" s="74"/>
    </row>
    <row r="2861" spans="6:7" s="55" customFormat="1" ht="14.15" x14ac:dyDescent="0.4">
      <c r="F2861" s="74"/>
      <c r="G2861" s="74"/>
    </row>
    <row r="2862" spans="6:7" s="55" customFormat="1" ht="14.15" x14ac:dyDescent="0.4">
      <c r="F2862" s="74"/>
      <c r="G2862" s="74"/>
    </row>
    <row r="2863" spans="6:7" s="55" customFormat="1" ht="14.15" x14ac:dyDescent="0.4">
      <c r="F2863" s="74"/>
      <c r="G2863" s="74"/>
    </row>
    <row r="2864" spans="6:7" s="55" customFormat="1" ht="14.15" x14ac:dyDescent="0.4">
      <c r="F2864" s="74"/>
      <c r="G2864" s="74"/>
    </row>
    <row r="2865" spans="6:7" s="55" customFormat="1" ht="14.15" x14ac:dyDescent="0.4">
      <c r="F2865" s="74"/>
      <c r="G2865" s="74"/>
    </row>
    <row r="2866" spans="6:7" s="55" customFormat="1" ht="14.15" x14ac:dyDescent="0.4">
      <c r="F2866" s="74"/>
      <c r="G2866" s="74"/>
    </row>
    <row r="2867" spans="6:7" s="55" customFormat="1" ht="14.15" x14ac:dyDescent="0.4">
      <c r="F2867" s="74"/>
      <c r="G2867" s="74"/>
    </row>
    <row r="2868" spans="6:7" s="55" customFormat="1" ht="14.15" x14ac:dyDescent="0.4">
      <c r="F2868" s="74"/>
      <c r="G2868" s="74"/>
    </row>
    <row r="2869" spans="6:7" s="55" customFormat="1" ht="14.15" x14ac:dyDescent="0.4">
      <c r="F2869" s="74"/>
      <c r="G2869" s="74"/>
    </row>
    <row r="2870" spans="6:7" s="55" customFormat="1" ht="14.15" x14ac:dyDescent="0.4">
      <c r="F2870" s="74"/>
      <c r="G2870" s="74"/>
    </row>
    <row r="2871" spans="6:7" s="55" customFormat="1" ht="14.15" x14ac:dyDescent="0.4">
      <c r="F2871" s="74"/>
      <c r="G2871" s="74"/>
    </row>
    <row r="2872" spans="6:7" s="55" customFormat="1" ht="14.15" x14ac:dyDescent="0.4">
      <c r="F2872" s="74"/>
      <c r="G2872" s="74"/>
    </row>
    <row r="2873" spans="6:7" s="55" customFormat="1" ht="14.15" x14ac:dyDescent="0.4">
      <c r="F2873" s="74"/>
      <c r="G2873" s="74"/>
    </row>
    <row r="2874" spans="6:7" s="55" customFormat="1" ht="14.15" x14ac:dyDescent="0.4">
      <c r="F2874" s="74"/>
      <c r="G2874" s="74"/>
    </row>
    <row r="2875" spans="6:7" s="55" customFormat="1" ht="14.15" x14ac:dyDescent="0.4">
      <c r="F2875" s="74"/>
      <c r="G2875" s="74"/>
    </row>
    <row r="2876" spans="6:7" s="55" customFormat="1" ht="14.15" x14ac:dyDescent="0.4">
      <c r="F2876" s="74"/>
      <c r="G2876" s="74"/>
    </row>
    <row r="2877" spans="6:7" s="55" customFormat="1" ht="14.15" x14ac:dyDescent="0.4">
      <c r="F2877" s="74"/>
      <c r="G2877" s="74"/>
    </row>
    <row r="2878" spans="6:7" s="55" customFormat="1" ht="14.15" x14ac:dyDescent="0.4">
      <c r="F2878" s="74"/>
      <c r="G2878" s="74"/>
    </row>
    <row r="2879" spans="6:7" s="55" customFormat="1" ht="14.15" x14ac:dyDescent="0.4">
      <c r="F2879" s="74"/>
      <c r="G2879" s="74"/>
    </row>
    <row r="2880" spans="6:7" s="55" customFormat="1" ht="14.15" x14ac:dyDescent="0.4">
      <c r="F2880" s="74"/>
      <c r="G2880" s="74"/>
    </row>
    <row r="2881" spans="6:7" s="55" customFormat="1" ht="14.15" x14ac:dyDescent="0.4">
      <c r="F2881" s="74"/>
      <c r="G2881" s="74"/>
    </row>
    <row r="2882" spans="6:7" s="55" customFormat="1" ht="14.15" x14ac:dyDescent="0.4">
      <c r="F2882" s="74"/>
      <c r="G2882" s="74"/>
    </row>
    <row r="2883" spans="6:7" s="55" customFormat="1" ht="14.15" x14ac:dyDescent="0.4">
      <c r="F2883" s="74"/>
      <c r="G2883" s="74"/>
    </row>
    <row r="2884" spans="6:7" s="55" customFormat="1" ht="14.15" x14ac:dyDescent="0.4">
      <c r="F2884" s="74"/>
      <c r="G2884" s="74"/>
    </row>
    <row r="2885" spans="6:7" s="55" customFormat="1" ht="14.15" x14ac:dyDescent="0.4">
      <c r="F2885" s="74"/>
      <c r="G2885" s="74"/>
    </row>
    <row r="2886" spans="6:7" s="55" customFormat="1" ht="14.15" x14ac:dyDescent="0.4">
      <c r="F2886" s="74"/>
      <c r="G2886" s="74"/>
    </row>
    <row r="2887" spans="6:7" s="55" customFormat="1" ht="14.15" x14ac:dyDescent="0.4">
      <c r="F2887" s="74"/>
      <c r="G2887" s="74"/>
    </row>
    <row r="2888" spans="6:7" s="55" customFormat="1" ht="14.15" x14ac:dyDescent="0.4">
      <c r="F2888" s="74"/>
      <c r="G2888" s="74"/>
    </row>
    <row r="2889" spans="6:7" s="55" customFormat="1" ht="14.15" x14ac:dyDescent="0.4">
      <c r="F2889" s="74"/>
      <c r="G2889" s="74"/>
    </row>
    <row r="2890" spans="6:7" s="55" customFormat="1" ht="14.15" x14ac:dyDescent="0.4">
      <c r="F2890" s="74"/>
      <c r="G2890" s="74"/>
    </row>
    <row r="2891" spans="6:7" s="55" customFormat="1" ht="14.15" x14ac:dyDescent="0.4">
      <c r="F2891" s="74"/>
      <c r="G2891" s="74"/>
    </row>
    <row r="2892" spans="6:7" s="55" customFormat="1" ht="14.15" x14ac:dyDescent="0.4">
      <c r="F2892" s="74"/>
      <c r="G2892" s="74"/>
    </row>
    <row r="2893" spans="6:7" s="55" customFormat="1" ht="14.15" x14ac:dyDescent="0.4">
      <c r="F2893" s="74"/>
      <c r="G2893" s="74"/>
    </row>
    <row r="2894" spans="6:7" s="55" customFormat="1" ht="14.15" x14ac:dyDescent="0.4">
      <c r="F2894" s="74"/>
      <c r="G2894" s="74"/>
    </row>
    <row r="2895" spans="6:7" s="55" customFormat="1" ht="14.15" x14ac:dyDescent="0.4">
      <c r="F2895" s="74"/>
      <c r="G2895" s="74"/>
    </row>
    <row r="2896" spans="6:7" s="55" customFormat="1" ht="14.15" x14ac:dyDescent="0.4">
      <c r="F2896" s="74"/>
      <c r="G2896" s="74"/>
    </row>
    <row r="2897" spans="6:7" s="55" customFormat="1" ht="14.15" x14ac:dyDescent="0.4">
      <c r="F2897" s="74"/>
      <c r="G2897" s="74"/>
    </row>
    <row r="2898" spans="6:7" s="55" customFormat="1" ht="14.15" x14ac:dyDescent="0.4">
      <c r="F2898" s="74"/>
      <c r="G2898" s="74"/>
    </row>
    <row r="2899" spans="6:7" s="55" customFormat="1" ht="14.15" x14ac:dyDescent="0.4">
      <c r="F2899" s="74"/>
      <c r="G2899" s="74"/>
    </row>
    <row r="2900" spans="6:7" s="55" customFormat="1" ht="14.15" x14ac:dyDescent="0.4">
      <c r="F2900" s="74"/>
      <c r="G2900" s="74"/>
    </row>
    <row r="2901" spans="6:7" s="55" customFormat="1" ht="14.15" x14ac:dyDescent="0.4">
      <c r="F2901" s="74"/>
      <c r="G2901" s="74"/>
    </row>
    <row r="2902" spans="6:7" s="55" customFormat="1" ht="14.15" x14ac:dyDescent="0.4">
      <c r="F2902" s="74"/>
      <c r="G2902" s="74"/>
    </row>
    <row r="2903" spans="6:7" s="55" customFormat="1" ht="14.15" x14ac:dyDescent="0.4">
      <c r="F2903" s="74"/>
      <c r="G2903" s="74"/>
    </row>
    <row r="2904" spans="6:7" s="55" customFormat="1" ht="14.15" x14ac:dyDescent="0.4">
      <c r="F2904" s="74"/>
      <c r="G2904" s="74"/>
    </row>
    <row r="2905" spans="6:7" s="55" customFormat="1" ht="14.15" x14ac:dyDescent="0.4">
      <c r="F2905" s="74"/>
      <c r="G2905" s="74"/>
    </row>
    <row r="2906" spans="6:7" s="55" customFormat="1" ht="14.15" x14ac:dyDescent="0.4">
      <c r="F2906" s="74"/>
      <c r="G2906" s="74"/>
    </row>
    <row r="2907" spans="6:7" s="55" customFormat="1" ht="14.15" x14ac:dyDescent="0.4">
      <c r="F2907" s="74"/>
      <c r="G2907" s="74"/>
    </row>
    <row r="2908" spans="6:7" s="55" customFormat="1" ht="14.15" x14ac:dyDescent="0.4">
      <c r="F2908" s="74"/>
      <c r="G2908" s="74"/>
    </row>
    <row r="2909" spans="6:7" s="55" customFormat="1" ht="14.15" x14ac:dyDescent="0.4">
      <c r="F2909" s="74"/>
      <c r="G2909" s="74"/>
    </row>
    <row r="2910" spans="6:7" s="55" customFormat="1" ht="14.15" x14ac:dyDescent="0.4">
      <c r="F2910" s="74"/>
      <c r="G2910" s="74"/>
    </row>
    <row r="2911" spans="6:7" s="55" customFormat="1" ht="14.15" x14ac:dyDescent="0.4">
      <c r="F2911" s="74"/>
      <c r="G2911" s="74"/>
    </row>
    <row r="2912" spans="6:7" s="55" customFormat="1" ht="14.15" x14ac:dyDescent="0.4">
      <c r="F2912" s="74"/>
      <c r="G2912" s="74"/>
    </row>
    <row r="2913" spans="6:7" s="55" customFormat="1" ht="14.15" x14ac:dyDescent="0.4">
      <c r="F2913" s="74"/>
      <c r="G2913" s="74"/>
    </row>
    <row r="2914" spans="6:7" s="55" customFormat="1" ht="14.15" x14ac:dyDescent="0.4">
      <c r="F2914" s="74"/>
      <c r="G2914" s="74"/>
    </row>
    <row r="2915" spans="6:7" s="55" customFormat="1" ht="14.15" x14ac:dyDescent="0.4">
      <c r="F2915" s="74"/>
      <c r="G2915" s="74"/>
    </row>
    <row r="2916" spans="6:7" s="55" customFormat="1" ht="14.15" x14ac:dyDescent="0.4">
      <c r="F2916" s="74"/>
      <c r="G2916" s="74"/>
    </row>
    <row r="2917" spans="6:7" s="55" customFormat="1" ht="14.15" x14ac:dyDescent="0.4">
      <c r="F2917" s="74"/>
      <c r="G2917" s="74"/>
    </row>
    <row r="2918" spans="6:7" s="55" customFormat="1" ht="14.15" x14ac:dyDescent="0.4">
      <c r="F2918" s="74"/>
      <c r="G2918" s="74"/>
    </row>
    <row r="2919" spans="6:7" s="55" customFormat="1" ht="14.15" x14ac:dyDescent="0.4">
      <c r="F2919" s="74"/>
      <c r="G2919" s="74"/>
    </row>
    <row r="2920" spans="6:7" s="55" customFormat="1" ht="14.15" x14ac:dyDescent="0.4">
      <c r="F2920" s="74"/>
      <c r="G2920" s="74"/>
    </row>
    <row r="2921" spans="6:7" s="55" customFormat="1" ht="14.15" x14ac:dyDescent="0.4">
      <c r="F2921" s="74"/>
      <c r="G2921" s="74"/>
    </row>
    <row r="2922" spans="6:7" s="55" customFormat="1" ht="14.15" x14ac:dyDescent="0.4">
      <c r="F2922" s="74"/>
      <c r="G2922" s="74"/>
    </row>
    <row r="2923" spans="6:7" s="55" customFormat="1" ht="14.15" x14ac:dyDescent="0.4">
      <c r="F2923" s="74"/>
      <c r="G2923" s="74"/>
    </row>
    <row r="2924" spans="6:7" s="55" customFormat="1" ht="14.15" x14ac:dyDescent="0.4">
      <c r="F2924" s="74"/>
      <c r="G2924" s="74"/>
    </row>
    <row r="2925" spans="6:7" s="55" customFormat="1" ht="14.15" x14ac:dyDescent="0.4">
      <c r="F2925" s="74"/>
      <c r="G2925" s="74"/>
    </row>
    <row r="2926" spans="6:7" s="55" customFormat="1" ht="14.15" x14ac:dyDescent="0.4">
      <c r="F2926" s="74"/>
      <c r="G2926" s="74"/>
    </row>
    <row r="2927" spans="6:7" s="55" customFormat="1" ht="14.15" x14ac:dyDescent="0.4">
      <c r="F2927" s="74"/>
      <c r="G2927" s="74"/>
    </row>
    <row r="2928" spans="6:7" s="55" customFormat="1" ht="14.15" x14ac:dyDescent="0.4">
      <c r="F2928" s="74"/>
      <c r="G2928" s="74"/>
    </row>
    <row r="2929" spans="6:7" s="55" customFormat="1" ht="14.15" x14ac:dyDescent="0.4">
      <c r="F2929" s="74"/>
      <c r="G2929" s="74"/>
    </row>
    <row r="2930" spans="6:7" s="55" customFormat="1" ht="14.15" x14ac:dyDescent="0.4">
      <c r="F2930" s="74"/>
      <c r="G2930" s="74"/>
    </row>
    <row r="2931" spans="6:7" s="55" customFormat="1" ht="14.15" x14ac:dyDescent="0.4">
      <c r="F2931" s="74"/>
      <c r="G2931" s="74"/>
    </row>
    <row r="2932" spans="6:7" s="55" customFormat="1" ht="14.15" x14ac:dyDescent="0.4">
      <c r="F2932" s="74"/>
      <c r="G2932" s="74"/>
    </row>
    <row r="2933" spans="6:7" s="55" customFormat="1" ht="14.15" x14ac:dyDescent="0.4">
      <c r="F2933" s="74"/>
      <c r="G2933" s="74"/>
    </row>
    <row r="2934" spans="6:7" s="55" customFormat="1" ht="14.15" x14ac:dyDescent="0.4">
      <c r="F2934" s="74"/>
      <c r="G2934" s="74"/>
    </row>
    <row r="2935" spans="6:7" s="55" customFormat="1" ht="14.15" x14ac:dyDescent="0.4">
      <c r="F2935" s="74"/>
      <c r="G2935" s="74"/>
    </row>
    <row r="2936" spans="6:7" s="55" customFormat="1" ht="14.15" x14ac:dyDescent="0.4">
      <c r="F2936" s="74"/>
      <c r="G2936" s="74"/>
    </row>
    <row r="2937" spans="6:7" s="55" customFormat="1" ht="14.15" x14ac:dyDescent="0.4">
      <c r="F2937" s="74"/>
      <c r="G2937" s="74"/>
    </row>
    <row r="2938" spans="6:7" s="55" customFormat="1" ht="14.15" x14ac:dyDescent="0.4">
      <c r="F2938" s="74"/>
      <c r="G2938" s="74"/>
    </row>
    <row r="2939" spans="6:7" s="55" customFormat="1" ht="14.15" x14ac:dyDescent="0.4">
      <c r="F2939" s="74"/>
      <c r="G2939" s="74"/>
    </row>
    <row r="2940" spans="6:7" s="55" customFormat="1" ht="14.15" x14ac:dyDescent="0.4">
      <c r="F2940" s="74"/>
      <c r="G2940" s="74"/>
    </row>
    <row r="2941" spans="6:7" s="55" customFormat="1" ht="14.15" x14ac:dyDescent="0.4">
      <c r="F2941" s="74"/>
      <c r="G2941" s="74"/>
    </row>
    <row r="2942" spans="6:7" s="55" customFormat="1" ht="14.15" x14ac:dyDescent="0.4">
      <c r="F2942" s="74"/>
      <c r="G2942" s="74"/>
    </row>
    <row r="2943" spans="6:7" s="55" customFormat="1" ht="14.15" x14ac:dyDescent="0.4">
      <c r="F2943" s="74"/>
      <c r="G2943" s="74"/>
    </row>
    <row r="2944" spans="6:7" s="55" customFormat="1" ht="14.15" x14ac:dyDescent="0.4">
      <c r="F2944" s="74"/>
      <c r="G2944" s="74"/>
    </row>
    <row r="2945" spans="6:7" s="55" customFormat="1" ht="14.15" x14ac:dyDescent="0.4">
      <c r="F2945" s="74"/>
      <c r="G2945" s="74"/>
    </row>
    <row r="2946" spans="6:7" s="55" customFormat="1" ht="14.15" x14ac:dyDescent="0.4">
      <c r="F2946" s="74"/>
      <c r="G2946" s="74"/>
    </row>
    <row r="2947" spans="6:7" s="55" customFormat="1" ht="14.15" x14ac:dyDescent="0.4">
      <c r="F2947" s="74"/>
      <c r="G2947" s="74"/>
    </row>
    <row r="2948" spans="6:7" s="55" customFormat="1" ht="14.15" x14ac:dyDescent="0.4">
      <c r="F2948" s="74"/>
      <c r="G2948" s="74"/>
    </row>
    <row r="2949" spans="6:7" s="55" customFormat="1" ht="14.15" x14ac:dyDescent="0.4">
      <c r="F2949" s="74"/>
      <c r="G2949" s="74"/>
    </row>
    <row r="2950" spans="6:7" s="55" customFormat="1" ht="14.15" x14ac:dyDescent="0.4">
      <c r="F2950" s="74"/>
      <c r="G2950" s="74"/>
    </row>
    <row r="2951" spans="6:7" s="55" customFormat="1" ht="14.15" x14ac:dyDescent="0.4">
      <c r="F2951" s="74"/>
      <c r="G2951" s="74"/>
    </row>
    <row r="2952" spans="6:7" s="55" customFormat="1" ht="14.15" x14ac:dyDescent="0.4">
      <c r="F2952" s="74"/>
      <c r="G2952" s="74"/>
    </row>
    <row r="2953" spans="6:7" s="55" customFormat="1" ht="14.15" x14ac:dyDescent="0.4">
      <c r="F2953" s="74"/>
      <c r="G2953" s="74"/>
    </row>
    <row r="2954" spans="6:7" s="55" customFormat="1" ht="14.15" x14ac:dyDescent="0.4">
      <c r="F2954" s="74"/>
      <c r="G2954" s="74"/>
    </row>
    <row r="2955" spans="6:7" s="55" customFormat="1" ht="14.15" x14ac:dyDescent="0.4">
      <c r="F2955" s="74"/>
      <c r="G2955" s="74"/>
    </row>
    <row r="2956" spans="6:7" s="55" customFormat="1" ht="14.15" x14ac:dyDescent="0.4">
      <c r="F2956" s="74"/>
      <c r="G2956" s="74"/>
    </row>
    <row r="2957" spans="6:7" s="55" customFormat="1" ht="14.15" x14ac:dyDescent="0.4">
      <c r="F2957" s="74"/>
      <c r="G2957" s="74"/>
    </row>
    <row r="2958" spans="6:7" s="55" customFormat="1" ht="14.15" x14ac:dyDescent="0.4">
      <c r="F2958" s="74"/>
      <c r="G2958" s="74"/>
    </row>
    <row r="2959" spans="6:7" s="55" customFormat="1" ht="14.15" x14ac:dyDescent="0.4">
      <c r="F2959" s="74"/>
      <c r="G2959" s="74"/>
    </row>
    <row r="2960" spans="6:7" s="55" customFormat="1" ht="14.15" x14ac:dyDescent="0.4">
      <c r="F2960" s="74"/>
      <c r="G2960" s="74"/>
    </row>
    <row r="2961" spans="6:7" s="55" customFormat="1" ht="14.15" x14ac:dyDescent="0.4">
      <c r="F2961" s="74"/>
      <c r="G2961" s="74"/>
    </row>
    <row r="2962" spans="6:7" s="55" customFormat="1" ht="14.15" x14ac:dyDescent="0.4">
      <c r="F2962" s="74"/>
      <c r="G2962" s="74"/>
    </row>
    <row r="2963" spans="6:7" s="55" customFormat="1" ht="14.15" x14ac:dyDescent="0.4">
      <c r="F2963" s="74"/>
      <c r="G2963" s="74"/>
    </row>
    <row r="2964" spans="6:7" s="55" customFormat="1" ht="14.15" x14ac:dyDescent="0.4">
      <c r="F2964" s="74"/>
      <c r="G2964" s="74"/>
    </row>
    <row r="2965" spans="6:7" s="55" customFormat="1" ht="14.15" x14ac:dyDescent="0.4">
      <c r="F2965" s="74"/>
      <c r="G2965" s="74"/>
    </row>
    <row r="2966" spans="6:7" s="55" customFormat="1" ht="14.15" x14ac:dyDescent="0.4">
      <c r="F2966" s="74"/>
      <c r="G2966" s="74"/>
    </row>
    <row r="2967" spans="6:7" s="55" customFormat="1" ht="14.15" x14ac:dyDescent="0.4">
      <c r="F2967" s="74"/>
      <c r="G2967" s="74"/>
    </row>
    <row r="2968" spans="6:7" s="55" customFormat="1" ht="14.15" x14ac:dyDescent="0.4">
      <c r="F2968" s="74"/>
      <c r="G2968" s="74"/>
    </row>
    <row r="2969" spans="6:7" s="55" customFormat="1" ht="14.15" x14ac:dyDescent="0.4">
      <c r="F2969" s="74"/>
      <c r="G2969" s="74"/>
    </row>
    <row r="2970" spans="6:7" s="55" customFormat="1" ht="14.15" x14ac:dyDescent="0.4">
      <c r="F2970" s="74"/>
      <c r="G2970" s="74"/>
    </row>
    <row r="2971" spans="6:7" s="55" customFormat="1" ht="14.15" x14ac:dyDescent="0.4">
      <c r="F2971" s="74"/>
      <c r="G2971" s="74"/>
    </row>
    <row r="2972" spans="6:7" s="55" customFormat="1" ht="14.15" x14ac:dyDescent="0.4">
      <c r="F2972" s="74"/>
      <c r="G2972" s="74"/>
    </row>
    <row r="2973" spans="6:7" s="55" customFormat="1" ht="14.15" x14ac:dyDescent="0.4">
      <c r="F2973" s="74"/>
      <c r="G2973" s="74"/>
    </row>
    <row r="2974" spans="6:7" s="55" customFormat="1" ht="14.15" x14ac:dyDescent="0.4">
      <c r="F2974" s="74"/>
      <c r="G2974" s="74"/>
    </row>
    <row r="2975" spans="6:7" s="55" customFormat="1" ht="14.15" x14ac:dyDescent="0.4">
      <c r="F2975" s="74"/>
      <c r="G2975" s="74"/>
    </row>
    <row r="2976" spans="6:7" s="55" customFormat="1" ht="14.15" x14ac:dyDescent="0.4">
      <c r="F2976" s="74"/>
      <c r="G2976" s="74"/>
    </row>
    <row r="2977" spans="6:7" s="55" customFormat="1" ht="14.15" x14ac:dyDescent="0.4">
      <c r="F2977" s="74"/>
      <c r="G2977" s="74"/>
    </row>
    <row r="2978" spans="6:7" s="55" customFormat="1" ht="14.15" x14ac:dyDescent="0.4">
      <c r="F2978" s="74"/>
      <c r="G2978" s="74"/>
    </row>
    <row r="2979" spans="6:7" s="55" customFormat="1" ht="14.15" x14ac:dyDescent="0.4">
      <c r="F2979" s="74"/>
      <c r="G2979" s="74"/>
    </row>
    <row r="2980" spans="6:7" s="55" customFormat="1" ht="14.15" x14ac:dyDescent="0.4">
      <c r="F2980" s="74"/>
      <c r="G2980" s="74"/>
    </row>
    <row r="2981" spans="6:7" s="55" customFormat="1" ht="14.15" x14ac:dyDescent="0.4">
      <c r="F2981" s="74"/>
      <c r="G2981" s="74"/>
    </row>
    <row r="2982" spans="6:7" s="55" customFormat="1" ht="14.15" x14ac:dyDescent="0.4">
      <c r="F2982" s="74"/>
      <c r="G2982" s="74"/>
    </row>
    <row r="2983" spans="6:7" s="55" customFormat="1" ht="14.15" x14ac:dyDescent="0.4">
      <c r="F2983" s="74"/>
      <c r="G2983" s="74"/>
    </row>
    <row r="2984" spans="6:7" s="55" customFormat="1" ht="14.15" x14ac:dyDescent="0.4">
      <c r="F2984" s="74"/>
      <c r="G2984" s="74"/>
    </row>
    <row r="2985" spans="6:7" s="55" customFormat="1" ht="14.15" x14ac:dyDescent="0.4">
      <c r="F2985" s="74"/>
      <c r="G2985" s="74"/>
    </row>
    <row r="2986" spans="6:7" s="55" customFormat="1" ht="14.15" x14ac:dyDescent="0.4">
      <c r="F2986" s="74"/>
      <c r="G2986" s="74"/>
    </row>
    <row r="2987" spans="6:7" s="55" customFormat="1" ht="14.15" x14ac:dyDescent="0.4">
      <c r="F2987" s="74"/>
      <c r="G2987" s="74"/>
    </row>
    <row r="2988" spans="6:7" s="55" customFormat="1" ht="14.15" x14ac:dyDescent="0.4">
      <c r="F2988" s="74"/>
      <c r="G2988" s="74"/>
    </row>
    <row r="2989" spans="6:7" s="55" customFormat="1" ht="14.15" x14ac:dyDescent="0.4">
      <c r="F2989" s="74"/>
      <c r="G2989" s="74"/>
    </row>
    <row r="2990" spans="6:7" s="55" customFormat="1" ht="14.15" x14ac:dyDescent="0.4">
      <c r="F2990" s="74"/>
      <c r="G2990" s="74"/>
    </row>
    <row r="2991" spans="6:7" s="55" customFormat="1" ht="14.15" x14ac:dyDescent="0.4">
      <c r="F2991" s="74"/>
      <c r="G2991" s="74"/>
    </row>
    <row r="2992" spans="6:7" s="55" customFormat="1" ht="14.15" x14ac:dyDescent="0.4">
      <c r="F2992" s="74"/>
      <c r="G2992" s="74"/>
    </row>
    <row r="2993" spans="6:7" s="55" customFormat="1" ht="14.15" x14ac:dyDescent="0.4">
      <c r="F2993" s="74"/>
      <c r="G2993" s="74"/>
    </row>
    <row r="2994" spans="6:7" s="55" customFormat="1" ht="14.15" x14ac:dyDescent="0.4">
      <c r="F2994" s="74"/>
      <c r="G2994" s="74"/>
    </row>
    <row r="2995" spans="6:7" s="55" customFormat="1" ht="14.15" x14ac:dyDescent="0.4">
      <c r="F2995" s="74"/>
      <c r="G2995" s="74"/>
    </row>
    <row r="2996" spans="6:7" s="55" customFormat="1" ht="14.15" x14ac:dyDescent="0.4">
      <c r="F2996" s="74"/>
      <c r="G2996" s="74"/>
    </row>
    <row r="2997" spans="6:7" s="55" customFormat="1" ht="14.15" x14ac:dyDescent="0.4">
      <c r="F2997" s="74"/>
      <c r="G2997" s="74"/>
    </row>
    <row r="2998" spans="6:7" s="55" customFormat="1" ht="14.15" x14ac:dyDescent="0.4">
      <c r="F2998" s="74"/>
      <c r="G2998" s="74"/>
    </row>
    <row r="2999" spans="6:7" s="55" customFormat="1" ht="14.15" x14ac:dyDescent="0.4">
      <c r="F2999" s="74"/>
      <c r="G2999" s="74"/>
    </row>
    <row r="3000" spans="6:7" s="55" customFormat="1" ht="14.15" x14ac:dyDescent="0.4">
      <c r="F3000" s="74"/>
      <c r="G3000" s="74"/>
    </row>
    <row r="3001" spans="6:7" s="55" customFormat="1" ht="14.15" x14ac:dyDescent="0.4">
      <c r="F3001" s="74"/>
      <c r="G3001" s="74"/>
    </row>
    <row r="3002" spans="6:7" s="55" customFormat="1" ht="14.15" x14ac:dyDescent="0.4">
      <c r="F3002" s="74"/>
      <c r="G3002" s="74"/>
    </row>
    <row r="3003" spans="6:7" s="55" customFormat="1" ht="14.15" x14ac:dyDescent="0.4">
      <c r="F3003" s="74"/>
      <c r="G3003" s="74"/>
    </row>
    <row r="3004" spans="6:7" s="55" customFormat="1" ht="14.15" x14ac:dyDescent="0.4">
      <c r="F3004" s="74"/>
      <c r="G3004" s="74"/>
    </row>
    <row r="3005" spans="6:7" s="55" customFormat="1" ht="14.15" x14ac:dyDescent="0.4">
      <c r="F3005" s="74"/>
      <c r="G3005" s="74"/>
    </row>
    <row r="3006" spans="6:7" s="55" customFormat="1" ht="14.15" x14ac:dyDescent="0.4">
      <c r="F3006" s="74"/>
      <c r="G3006" s="74"/>
    </row>
    <row r="3007" spans="6:7" s="55" customFormat="1" ht="14.15" x14ac:dyDescent="0.4">
      <c r="F3007" s="74"/>
      <c r="G3007" s="74"/>
    </row>
    <row r="3008" spans="6:7" s="55" customFormat="1" ht="14.15" x14ac:dyDescent="0.4">
      <c r="F3008" s="74"/>
      <c r="G3008" s="74"/>
    </row>
    <row r="3009" spans="6:7" s="55" customFormat="1" ht="14.15" x14ac:dyDescent="0.4">
      <c r="F3009" s="74"/>
      <c r="G3009" s="74"/>
    </row>
    <row r="3010" spans="6:7" s="55" customFormat="1" ht="14.15" x14ac:dyDescent="0.4">
      <c r="F3010" s="74"/>
      <c r="G3010" s="74"/>
    </row>
    <row r="3011" spans="6:7" s="55" customFormat="1" ht="14.15" x14ac:dyDescent="0.4">
      <c r="F3011" s="74"/>
      <c r="G3011" s="74"/>
    </row>
    <row r="3012" spans="6:7" s="55" customFormat="1" ht="14.15" x14ac:dyDescent="0.4">
      <c r="F3012" s="74"/>
      <c r="G3012" s="74"/>
    </row>
    <row r="3013" spans="6:7" s="55" customFormat="1" ht="14.15" x14ac:dyDescent="0.4">
      <c r="F3013" s="74"/>
      <c r="G3013" s="74"/>
    </row>
    <row r="3014" spans="6:7" s="55" customFormat="1" ht="14.15" x14ac:dyDescent="0.4">
      <c r="F3014" s="74"/>
      <c r="G3014" s="74"/>
    </row>
    <row r="3015" spans="6:7" s="55" customFormat="1" ht="14.15" x14ac:dyDescent="0.4">
      <c r="F3015" s="74"/>
      <c r="G3015" s="74"/>
    </row>
    <row r="3016" spans="6:7" s="55" customFormat="1" ht="14.15" x14ac:dyDescent="0.4">
      <c r="F3016" s="74"/>
      <c r="G3016" s="74"/>
    </row>
    <row r="3017" spans="6:7" s="55" customFormat="1" ht="14.15" x14ac:dyDescent="0.4">
      <c r="F3017" s="74"/>
      <c r="G3017" s="74"/>
    </row>
    <row r="3018" spans="6:7" s="55" customFormat="1" ht="14.15" x14ac:dyDescent="0.4">
      <c r="F3018" s="74"/>
      <c r="G3018" s="74"/>
    </row>
    <row r="3019" spans="6:7" s="55" customFormat="1" ht="14.15" x14ac:dyDescent="0.4">
      <c r="F3019" s="74"/>
      <c r="G3019" s="74"/>
    </row>
    <row r="3020" spans="6:7" s="55" customFormat="1" ht="14.15" x14ac:dyDescent="0.4">
      <c r="F3020" s="74"/>
      <c r="G3020" s="74"/>
    </row>
    <row r="3021" spans="6:7" s="55" customFormat="1" ht="14.15" x14ac:dyDescent="0.4">
      <c r="F3021" s="74"/>
      <c r="G3021" s="74"/>
    </row>
    <row r="3022" spans="6:7" s="55" customFormat="1" ht="14.15" x14ac:dyDescent="0.4">
      <c r="F3022" s="74"/>
      <c r="G3022" s="74"/>
    </row>
    <row r="3023" spans="6:7" s="55" customFormat="1" ht="14.15" x14ac:dyDescent="0.4">
      <c r="F3023" s="74"/>
      <c r="G3023" s="74"/>
    </row>
    <row r="3024" spans="6:7" s="55" customFormat="1" ht="14.15" x14ac:dyDescent="0.4">
      <c r="F3024" s="74"/>
      <c r="G3024" s="74"/>
    </row>
    <row r="3025" spans="6:7" s="55" customFormat="1" ht="14.15" x14ac:dyDescent="0.4">
      <c r="F3025" s="74"/>
      <c r="G3025" s="74"/>
    </row>
    <row r="3026" spans="6:7" s="55" customFormat="1" ht="14.15" x14ac:dyDescent="0.4">
      <c r="F3026" s="74"/>
      <c r="G3026" s="74"/>
    </row>
    <row r="3027" spans="6:7" s="55" customFormat="1" ht="14.15" x14ac:dyDescent="0.4">
      <c r="F3027" s="74"/>
      <c r="G3027" s="74"/>
    </row>
    <row r="3028" spans="6:7" s="55" customFormat="1" ht="14.15" x14ac:dyDescent="0.4">
      <c r="F3028" s="74"/>
      <c r="G3028" s="74"/>
    </row>
    <row r="3029" spans="6:7" s="55" customFormat="1" ht="14.15" x14ac:dyDescent="0.4">
      <c r="F3029" s="74"/>
      <c r="G3029" s="74"/>
    </row>
    <row r="3030" spans="6:7" s="55" customFormat="1" ht="14.15" x14ac:dyDescent="0.4">
      <c r="F3030" s="74"/>
      <c r="G3030" s="74"/>
    </row>
    <row r="3031" spans="6:7" s="55" customFormat="1" ht="14.15" x14ac:dyDescent="0.4">
      <c r="F3031" s="74"/>
      <c r="G3031" s="74"/>
    </row>
    <row r="3032" spans="6:7" s="55" customFormat="1" ht="14.15" x14ac:dyDescent="0.4">
      <c r="F3032" s="74"/>
      <c r="G3032" s="74"/>
    </row>
    <row r="3033" spans="6:7" s="55" customFormat="1" ht="14.15" x14ac:dyDescent="0.4">
      <c r="F3033" s="74"/>
      <c r="G3033" s="74"/>
    </row>
    <row r="3034" spans="6:7" s="55" customFormat="1" ht="14.15" x14ac:dyDescent="0.4">
      <c r="F3034" s="74"/>
      <c r="G3034" s="74"/>
    </row>
    <row r="3035" spans="6:7" s="55" customFormat="1" ht="14.15" x14ac:dyDescent="0.4">
      <c r="F3035" s="74"/>
      <c r="G3035" s="74"/>
    </row>
    <row r="3036" spans="6:7" s="55" customFormat="1" ht="14.15" x14ac:dyDescent="0.4">
      <c r="F3036" s="74"/>
      <c r="G3036" s="74"/>
    </row>
    <row r="3037" spans="6:7" s="55" customFormat="1" ht="14.15" x14ac:dyDescent="0.4">
      <c r="F3037" s="74"/>
      <c r="G3037" s="74"/>
    </row>
    <row r="3038" spans="6:7" s="55" customFormat="1" ht="14.15" x14ac:dyDescent="0.4">
      <c r="F3038" s="74"/>
      <c r="G3038" s="74"/>
    </row>
    <row r="3039" spans="6:7" s="55" customFormat="1" ht="14.15" x14ac:dyDescent="0.4">
      <c r="F3039" s="74"/>
      <c r="G3039" s="74"/>
    </row>
    <row r="3040" spans="6:7" s="55" customFormat="1" ht="14.15" x14ac:dyDescent="0.4">
      <c r="F3040" s="74"/>
      <c r="G3040" s="74"/>
    </row>
    <row r="3041" spans="6:7" s="55" customFormat="1" ht="14.15" x14ac:dyDescent="0.4">
      <c r="F3041" s="74"/>
      <c r="G3041" s="74"/>
    </row>
    <row r="3042" spans="6:7" s="55" customFormat="1" ht="14.15" x14ac:dyDescent="0.4">
      <c r="F3042" s="74"/>
      <c r="G3042" s="74"/>
    </row>
    <row r="3043" spans="6:7" s="55" customFormat="1" ht="14.15" x14ac:dyDescent="0.4">
      <c r="F3043" s="74"/>
      <c r="G3043" s="74"/>
    </row>
    <row r="3044" spans="6:7" s="55" customFormat="1" ht="14.15" x14ac:dyDescent="0.4">
      <c r="F3044" s="74"/>
      <c r="G3044" s="74"/>
    </row>
    <row r="3045" spans="6:7" s="55" customFormat="1" ht="14.15" x14ac:dyDescent="0.4">
      <c r="F3045" s="74"/>
      <c r="G3045" s="74"/>
    </row>
    <row r="3046" spans="6:7" s="55" customFormat="1" ht="14.15" x14ac:dyDescent="0.4">
      <c r="F3046" s="74"/>
      <c r="G3046" s="74"/>
    </row>
    <row r="3047" spans="6:7" s="55" customFormat="1" ht="14.15" x14ac:dyDescent="0.4">
      <c r="F3047" s="74"/>
      <c r="G3047" s="74"/>
    </row>
    <row r="3048" spans="6:7" s="55" customFormat="1" ht="14.15" x14ac:dyDescent="0.4">
      <c r="F3048" s="74"/>
      <c r="G3048" s="74"/>
    </row>
    <row r="3049" spans="6:7" s="55" customFormat="1" ht="14.15" x14ac:dyDescent="0.4">
      <c r="F3049" s="74"/>
      <c r="G3049" s="74"/>
    </row>
    <row r="3050" spans="6:7" s="55" customFormat="1" ht="14.15" x14ac:dyDescent="0.4">
      <c r="F3050" s="74"/>
      <c r="G3050" s="74"/>
    </row>
    <row r="3051" spans="6:7" s="55" customFormat="1" ht="14.15" x14ac:dyDescent="0.4">
      <c r="F3051" s="74"/>
      <c r="G3051" s="74"/>
    </row>
    <row r="3052" spans="6:7" s="55" customFormat="1" ht="14.15" x14ac:dyDescent="0.4">
      <c r="F3052" s="74"/>
      <c r="G3052" s="74"/>
    </row>
    <row r="3053" spans="6:7" s="55" customFormat="1" ht="14.15" x14ac:dyDescent="0.4">
      <c r="F3053" s="74"/>
      <c r="G3053" s="74"/>
    </row>
    <row r="3054" spans="6:7" s="55" customFormat="1" ht="14.15" x14ac:dyDescent="0.4">
      <c r="F3054" s="74"/>
      <c r="G3054" s="74"/>
    </row>
    <row r="3055" spans="6:7" s="55" customFormat="1" ht="14.15" x14ac:dyDescent="0.4">
      <c r="F3055" s="74"/>
      <c r="G3055" s="74"/>
    </row>
    <row r="3056" spans="6:7" s="55" customFormat="1" ht="14.15" x14ac:dyDescent="0.4">
      <c r="F3056" s="74"/>
      <c r="G3056" s="74"/>
    </row>
    <row r="3057" spans="6:7" s="55" customFormat="1" ht="14.15" x14ac:dyDescent="0.4">
      <c r="F3057" s="74"/>
      <c r="G3057" s="74"/>
    </row>
    <row r="3058" spans="6:7" s="55" customFormat="1" ht="14.15" x14ac:dyDescent="0.4">
      <c r="F3058" s="74"/>
      <c r="G3058" s="74"/>
    </row>
    <row r="3059" spans="6:7" s="55" customFormat="1" ht="14.15" x14ac:dyDescent="0.4">
      <c r="F3059" s="74"/>
      <c r="G3059" s="74"/>
    </row>
    <row r="3060" spans="6:7" s="55" customFormat="1" ht="14.15" x14ac:dyDescent="0.4">
      <c r="F3060" s="74"/>
      <c r="G3060" s="74"/>
    </row>
    <row r="3061" spans="6:7" s="55" customFormat="1" ht="14.15" x14ac:dyDescent="0.4">
      <c r="F3061" s="74"/>
      <c r="G3061" s="74"/>
    </row>
    <row r="3062" spans="6:7" s="55" customFormat="1" ht="14.15" x14ac:dyDescent="0.4">
      <c r="F3062" s="74"/>
      <c r="G3062" s="74"/>
    </row>
    <row r="3063" spans="6:7" s="55" customFormat="1" ht="14.15" x14ac:dyDescent="0.4">
      <c r="F3063" s="74"/>
      <c r="G3063" s="74"/>
    </row>
    <row r="3064" spans="6:7" s="55" customFormat="1" ht="14.15" x14ac:dyDescent="0.4">
      <c r="F3064" s="74"/>
      <c r="G3064" s="74"/>
    </row>
    <row r="3065" spans="6:7" s="55" customFormat="1" ht="14.15" x14ac:dyDescent="0.4">
      <c r="F3065" s="74"/>
      <c r="G3065" s="74"/>
    </row>
    <row r="3066" spans="6:7" s="55" customFormat="1" ht="14.15" x14ac:dyDescent="0.4">
      <c r="F3066" s="74"/>
      <c r="G3066" s="74"/>
    </row>
    <row r="3067" spans="6:7" s="55" customFormat="1" ht="14.15" x14ac:dyDescent="0.4">
      <c r="F3067" s="74"/>
      <c r="G3067" s="74"/>
    </row>
    <row r="3068" spans="6:7" s="55" customFormat="1" ht="14.15" x14ac:dyDescent="0.4">
      <c r="F3068" s="74"/>
      <c r="G3068" s="74"/>
    </row>
    <row r="3069" spans="6:7" s="55" customFormat="1" ht="14.15" x14ac:dyDescent="0.4">
      <c r="F3069" s="74"/>
      <c r="G3069" s="74"/>
    </row>
    <row r="3070" spans="6:7" s="55" customFormat="1" ht="14.15" x14ac:dyDescent="0.4">
      <c r="F3070" s="74"/>
      <c r="G3070" s="74"/>
    </row>
    <row r="3071" spans="6:7" s="55" customFormat="1" ht="14.15" x14ac:dyDescent="0.4">
      <c r="F3071" s="74"/>
      <c r="G3071" s="74"/>
    </row>
    <row r="3072" spans="6:7" s="55" customFormat="1" ht="14.15" x14ac:dyDescent="0.4">
      <c r="F3072" s="74"/>
      <c r="G3072" s="74"/>
    </row>
    <row r="3073" spans="6:7" s="55" customFormat="1" ht="14.15" x14ac:dyDescent="0.4">
      <c r="F3073" s="74"/>
      <c r="G3073" s="74"/>
    </row>
    <row r="3074" spans="6:7" s="55" customFormat="1" ht="14.15" x14ac:dyDescent="0.4">
      <c r="F3074" s="74"/>
      <c r="G3074" s="74"/>
    </row>
    <row r="3075" spans="6:7" s="55" customFormat="1" ht="14.15" x14ac:dyDescent="0.4">
      <c r="F3075" s="74"/>
      <c r="G3075" s="74"/>
    </row>
    <row r="3076" spans="6:7" s="55" customFormat="1" ht="14.15" x14ac:dyDescent="0.4">
      <c r="F3076" s="74"/>
      <c r="G3076" s="74"/>
    </row>
    <row r="3077" spans="6:7" s="55" customFormat="1" ht="14.15" x14ac:dyDescent="0.4">
      <c r="F3077" s="74"/>
      <c r="G3077" s="74"/>
    </row>
    <row r="3078" spans="6:7" s="55" customFormat="1" ht="14.15" x14ac:dyDescent="0.4">
      <c r="F3078" s="74"/>
      <c r="G3078" s="74"/>
    </row>
    <row r="3079" spans="6:7" s="55" customFormat="1" ht="14.15" x14ac:dyDescent="0.4">
      <c r="F3079" s="74"/>
      <c r="G3079" s="74"/>
    </row>
    <row r="3080" spans="6:7" s="55" customFormat="1" ht="14.15" x14ac:dyDescent="0.4">
      <c r="F3080" s="74"/>
      <c r="G3080" s="74"/>
    </row>
    <row r="3081" spans="6:7" s="55" customFormat="1" ht="14.15" x14ac:dyDescent="0.4">
      <c r="F3081" s="74"/>
      <c r="G3081" s="74"/>
    </row>
    <row r="3082" spans="6:7" s="55" customFormat="1" ht="14.15" x14ac:dyDescent="0.4">
      <c r="F3082" s="74"/>
      <c r="G3082" s="74"/>
    </row>
    <row r="3083" spans="6:7" s="55" customFormat="1" ht="14.15" x14ac:dyDescent="0.4">
      <c r="F3083" s="74"/>
      <c r="G3083" s="74"/>
    </row>
    <row r="3084" spans="6:7" s="55" customFormat="1" ht="14.15" x14ac:dyDescent="0.4">
      <c r="F3084" s="74"/>
      <c r="G3084" s="74"/>
    </row>
    <row r="3085" spans="6:7" s="55" customFormat="1" ht="14.15" x14ac:dyDescent="0.4">
      <c r="F3085" s="74"/>
      <c r="G3085" s="74"/>
    </row>
    <row r="3086" spans="6:7" s="55" customFormat="1" ht="14.15" x14ac:dyDescent="0.4">
      <c r="F3086" s="74"/>
      <c r="G3086" s="74"/>
    </row>
    <row r="3087" spans="6:7" s="55" customFormat="1" ht="14.15" x14ac:dyDescent="0.4">
      <c r="F3087" s="74"/>
      <c r="G3087" s="74"/>
    </row>
    <row r="3088" spans="6:7" s="55" customFormat="1" ht="14.15" x14ac:dyDescent="0.4">
      <c r="F3088" s="74"/>
      <c r="G3088" s="74"/>
    </row>
    <row r="3089" spans="6:7" s="55" customFormat="1" ht="14.15" x14ac:dyDescent="0.4">
      <c r="F3089" s="74"/>
      <c r="G3089" s="74"/>
    </row>
    <row r="3090" spans="6:7" s="55" customFormat="1" ht="14.15" x14ac:dyDescent="0.4">
      <c r="F3090" s="74"/>
      <c r="G3090" s="74"/>
    </row>
    <row r="3091" spans="6:7" s="55" customFormat="1" ht="14.15" x14ac:dyDescent="0.4">
      <c r="F3091" s="74"/>
      <c r="G3091" s="74"/>
    </row>
    <row r="3092" spans="6:7" s="55" customFormat="1" ht="14.15" x14ac:dyDescent="0.4">
      <c r="F3092" s="74"/>
      <c r="G3092" s="74"/>
    </row>
    <row r="3093" spans="6:7" s="55" customFormat="1" ht="14.15" x14ac:dyDescent="0.4">
      <c r="F3093" s="74"/>
      <c r="G3093" s="74"/>
    </row>
    <row r="3094" spans="6:7" s="55" customFormat="1" ht="14.15" x14ac:dyDescent="0.4">
      <c r="F3094" s="74"/>
      <c r="G3094" s="74"/>
    </row>
    <row r="3095" spans="6:7" s="55" customFormat="1" ht="14.15" x14ac:dyDescent="0.4">
      <c r="F3095" s="74"/>
      <c r="G3095" s="74"/>
    </row>
    <row r="3096" spans="6:7" s="55" customFormat="1" ht="14.15" x14ac:dyDescent="0.4">
      <c r="F3096" s="74"/>
      <c r="G3096" s="74"/>
    </row>
    <row r="3097" spans="6:7" s="55" customFormat="1" ht="14.15" x14ac:dyDescent="0.4">
      <c r="F3097" s="74"/>
      <c r="G3097" s="74"/>
    </row>
    <row r="3098" spans="6:7" s="55" customFormat="1" ht="14.15" x14ac:dyDescent="0.4">
      <c r="F3098" s="74"/>
      <c r="G3098" s="74"/>
    </row>
    <row r="3099" spans="6:7" s="55" customFormat="1" ht="14.15" x14ac:dyDescent="0.4">
      <c r="F3099" s="74"/>
      <c r="G3099" s="74"/>
    </row>
    <row r="3100" spans="6:7" s="55" customFormat="1" ht="14.15" x14ac:dyDescent="0.4">
      <c r="F3100" s="74"/>
      <c r="G3100" s="74"/>
    </row>
    <row r="3101" spans="6:7" s="55" customFormat="1" ht="14.15" x14ac:dyDescent="0.4">
      <c r="F3101" s="74"/>
      <c r="G3101" s="74"/>
    </row>
    <row r="3102" spans="6:7" s="55" customFormat="1" ht="14.15" x14ac:dyDescent="0.4">
      <c r="F3102" s="74"/>
      <c r="G3102" s="74"/>
    </row>
    <row r="3103" spans="6:7" s="55" customFormat="1" ht="14.15" x14ac:dyDescent="0.4">
      <c r="F3103" s="74"/>
      <c r="G3103" s="74"/>
    </row>
    <row r="3104" spans="6:7" s="55" customFormat="1" ht="14.15" x14ac:dyDescent="0.4">
      <c r="F3104" s="74"/>
      <c r="G3104" s="74"/>
    </row>
    <row r="3105" spans="6:7" s="55" customFormat="1" ht="14.15" x14ac:dyDescent="0.4">
      <c r="F3105" s="74"/>
      <c r="G3105" s="74"/>
    </row>
    <row r="3106" spans="6:7" s="55" customFormat="1" ht="14.15" x14ac:dyDescent="0.4">
      <c r="F3106" s="74"/>
      <c r="G3106" s="74"/>
    </row>
    <row r="3107" spans="6:7" s="55" customFormat="1" ht="14.15" x14ac:dyDescent="0.4">
      <c r="F3107" s="74"/>
      <c r="G3107" s="74"/>
    </row>
    <row r="3108" spans="6:7" s="55" customFormat="1" ht="14.15" x14ac:dyDescent="0.4">
      <c r="F3108" s="74"/>
      <c r="G3108" s="74"/>
    </row>
    <row r="3109" spans="6:7" s="55" customFormat="1" ht="14.15" x14ac:dyDescent="0.4">
      <c r="F3109" s="74"/>
      <c r="G3109" s="74"/>
    </row>
    <row r="3110" spans="6:7" s="55" customFormat="1" ht="14.15" x14ac:dyDescent="0.4">
      <c r="F3110" s="74"/>
      <c r="G3110" s="74"/>
    </row>
    <row r="3111" spans="6:7" s="55" customFormat="1" ht="14.15" x14ac:dyDescent="0.4">
      <c r="F3111" s="74"/>
      <c r="G3111" s="74"/>
    </row>
    <row r="3112" spans="6:7" s="55" customFormat="1" ht="14.15" x14ac:dyDescent="0.4">
      <c r="F3112" s="74"/>
      <c r="G3112" s="74"/>
    </row>
    <row r="3113" spans="6:7" s="55" customFormat="1" ht="14.15" x14ac:dyDescent="0.4">
      <c r="F3113" s="74"/>
      <c r="G3113" s="74"/>
    </row>
    <row r="3114" spans="6:7" s="55" customFormat="1" ht="14.15" x14ac:dyDescent="0.4">
      <c r="F3114" s="74"/>
      <c r="G3114" s="74"/>
    </row>
    <row r="3115" spans="6:7" s="55" customFormat="1" ht="14.15" x14ac:dyDescent="0.4">
      <c r="F3115" s="74"/>
      <c r="G3115" s="74"/>
    </row>
    <row r="3116" spans="6:7" s="55" customFormat="1" ht="14.15" x14ac:dyDescent="0.4">
      <c r="F3116" s="74"/>
      <c r="G3116" s="74"/>
    </row>
    <row r="3117" spans="6:7" s="55" customFormat="1" ht="14.15" x14ac:dyDescent="0.4">
      <c r="F3117" s="74"/>
      <c r="G3117" s="74"/>
    </row>
    <row r="3118" spans="6:7" s="55" customFormat="1" ht="14.15" x14ac:dyDescent="0.4">
      <c r="F3118" s="74"/>
      <c r="G3118" s="74"/>
    </row>
    <row r="3119" spans="6:7" s="55" customFormat="1" ht="14.15" x14ac:dyDescent="0.4">
      <c r="F3119" s="74"/>
      <c r="G3119" s="74"/>
    </row>
    <row r="3120" spans="6:7" s="55" customFormat="1" ht="14.15" x14ac:dyDescent="0.4">
      <c r="F3120" s="74"/>
      <c r="G3120" s="74"/>
    </row>
    <row r="3121" spans="6:7" s="55" customFormat="1" ht="14.15" x14ac:dyDescent="0.4">
      <c r="F3121" s="74"/>
      <c r="G3121" s="74"/>
    </row>
    <row r="3122" spans="6:7" s="55" customFormat="1" ht="14.15" x14ac:dyDescent="0.4">
      <c r="F3122" s="74"/>
      <c r="G3122" s="74"/>
    </row>
    <row r="3123" spans="6:7" s="55" customFormat="1" ht="14.15" x14ac:dyDescent="0.4">
      <c r="F3123" s="74"/>
      <c r="G3123" s="74"/>
    </row>
    <row r="3124" spans="6:7" s="55" customFormat="1" ht="14.15" x14ac:dyDescent="0.4">
      <c r="F3124" s="74"/>
      <c r="G3124" s="74"/>
    </row>
    <row r="3125" spans="6:7" s="55" customFormat="1" ht="14.15" x14ac:dyDescent="0.4">
      <c r="F3125" s="74"/>
      <c r="G3125" s="74"/>
    </row>
    <row r="3126" spans="6:7" s="55" customFormat="1" ht="14.15" x14ac:dyDescent="0.4">
      <c r="F3126" s="74"/>
      <c r="G3126" s="74"/>
    </row>
    <row r="3127" spans="6:7" s="55" customFormat="1" ht="14.15" x14ac:dyDescent="0.4">
      <c r="F3127" s="74"/>
      <c r="G3127" s="74"/>
    </row>
    <row r="3128" spans="6:7" s="55" customFormat="1" ht="14.15" x14ac:dyDescent="0.4">
      <c r="F3128" s="74"/>
      <c r="G3128" s="74"/>
    </row>
    <row r="3129" spans="6:7" s="55" customFormat="1" ht="14.15" x14ac:dyDescent="0.4">
      <c r="F3129" s="74"/>
      <c r="G3129" s="74"/>
    </row>
    <row r="3130" spans="6:7" s="55" customFormat="1" ht="14.15" x14ac:dyDescent="0.4">
      <c r="F3130" s="74"/>
      <c r="G3130" s="74"/>
    </row>
    <row r="3131" spans="6:7" s="55" customFormat="1" ht="14.15" x14ac:dyDescent="0.4">
      <c r="F3131" s="74"/>
      <c r="G3131" s="74"/>
    </row>
    <row r="3132" spans="6:7" s="55" customFormat="1" ht="14.15" x14ac:dyDescent="0.4">
      <c r="F3132" s="74"/>
      <c r="G3132" s="74"/>
    </row>
    <row r="3133" spans="6:7" s="55" customFormat="1" ht="14.15" x14ac:dyDescent="0.4">
      <c r="F3133" s="74"/>
      <c r="G3133" s="74"/>
    </row>
    <row r="3134" spans="6:7" s="55" customFormat="1" ht="14.15" x14ac:dyDescent="0.4">
      <c r="F3134" s="74"/>
      <c r="G3134" s="74"/>
    </row>
    <row r="3135" spans="6:7" s="55" customFormat="1" ht="14.15" x14ac:dyDescent="0.4">
      <c r="F3135" s="74"/>
      <c r="G3135" s="74"/>
    </row>
    <row r="3136" spans="6:7" s="55" customFormat="1" ht="14.15" x14ac:dyDescent="0.4">
      <c r="F3136" s="74"/>
      <c r="G3136" s="74"/>
    </row>
    <row r="3137" spans="6:7" s="55" customFormat="1" ht="14.15" x14ac:dyDescent="0.4">
      <c r="F3137" s="74"/>
      <c r="G3137" s="74"/>
    </row>
    <row r="3138" spans="6:7" s="55" customFormat="1" ht="14.15" x14ac:dyDescent="0.4">
      <c r="F3138" s="74"/>
      <c r="G3138" s="74"/>
    </row>
    <row r="3139" spans="6:7" s="55" customFormat="1" ht="14.15" x14ac:dyDescent="0.4">
      <c r="F3139" s="74"/>
      <c r="G3139" s="74"/>
    </row>
    <row r="3140" spans="6:7" s="55" customFormat="1" ht="14.15" x14ac:dyDescent="0.4">
      <c r="F3140" s="74"/>
      <c r="G3140" s="74"/>
    </row>
    <row r="3141" spans="6:7" s="55" customFormat="1" ht="14.15" x14ac:dyDescent="0.4">
      <c r="F3141" s="74"/>
      <c r="G3141" s="74"/>
    </row>
    <row r="3142" spans="6:7" s="55" customFormat="1" ht="14.15" x14ac:dyDescent="0.4">
      <c r="F3142" s="74"/>
      <c r="G3142" s="74"/>
    </row>
    <row r="3143" spans="6:7" s="55" customFormat="1" ht="14.15" x14ac:dyDescent="0.4">
      <c r="F3143" s="74"/>
      <c r="G3143" s="74"/>
    </row>
    <row r="3144" spans="6:7" s="55" customFormat="1" ht="14.15" x14ac:dyDescent="0.4">
      <c r="F3144" s="74"/>
      <c r="G3144" s="74"/>
    </row>
    <row r="3145" spans="6:7" s="55" customFormat="1" ht="14.15" x14ac:dyDescent="0.4">
      <c r="F3145" s="74"/>
      <c r="G3145" s="74"/>
    </row>
    <row r="3146" spans="6:7" s="55" customFormat="1" ht="14.15" x14ac:dyDescent="0.4">
      <c r="F3146" s="74"/>
      <c r="G3146" s="74"/>
    </row>
    <row r="3147" spans="6:7" s="55" customFormat="1" ht="14.15" x14ac:dyDescent="0.4">
      <c r="F3147" s="74"/>
      <c r="G3147" s="74"/>
    </row>
    <row r="3148" spans="6:7" s="55" customFormat="1" ht="14.15" x14ac:dyDescent="0.4">
      <c r="F3148" s="74"/>
      <c r="G3148" s="74"/>
    </row>
    <row r="3149" spans="6:7" s="55" customFormat="1" ht="14.15" x14ac:dyDescent="0.4">
      <c r="F3149" s="74"/>
      <c r="G3149" s="74"/>
    </row>
    <row r="3150" spans="6:7" s="55" customFormat="1" ht="14.15" x14ac:dyDescent="0.4">
      <c r="F3150" s="74"/>
      <c r="G3150" s="74"/>
    </row>
    <row r="3151" spans="6:7" s="55" customFormat="1" ht="14.15" x14ac:dyDescent="0.4">
      <c r="F3151" s="74"/>
      <c r="G3151" s="74"/>
    </row>
    <row r="3152" spans="6:7" s="55" customFormat="1" ht="14.15" x14ac:dyDescent="0.4">
      <c r="F3152" s="74"/>
      <c r="G3152" s="74"/>
    </row>
    <row r="3153" spans="6:7" s="55" customFormat="1" ht="14.15" x14ac:dyDescent="0.4">
      <c r="F3153" s="74"/>
      <c r="G3153" s="74"/>
    </row>
    <row r="3154" spans="6:7" s="55" customFormat="1" ht="14.15" x14ac:dyDescent="0.4">
      <c r="F3154" s="74"/>
      <c r="G3154" s="74"/>
    </row>
    <row r="3155" spans="6:7" s="55" customFormat="1" ht="14.15" x14ac:dyDescent="0.4">
      <c r="F3155" s="74"/>
      <c r="G3155" s="74"/>
    </row>
    <row r="3156" spans="6:7" s="55" customFormat="1" ht="14.15" x14ac:dyDescent="0.4">
      <c r="F3156" s="74"/>
      <c r="G3156" s="74"/>
    </row>
    <row r="3157" spans="6:7" s="55" customFormat="1" ht="14.15" x14ac:dyDescent="0.4">
      <c r="F3157" s="74"/>
      <c r="G3157" s="74"/>
    </row>
    <row r="3158" spans="6:7" s="55" customFormat="1" ht="14.15" x14ac:dyDescent="0.4">
      <c r="F3158" s="74"/>
      <c r="G3158" s="74"/>
    </row>
    <row r="3159" spans="6:7" s="55" customFormat="1" ht="14.15" x14ac:dyDescent="0.4">
      <c r="F3159" s="74"/>
      <c r="G3159" s="74"/>
    </row>
    <row r="3160" spans="6:7" s="55" customFormat="1" ht="14.15" x14ac:dyDescent="0.4">
      <c r="F3160" s="74"/>
      <c r="G3160" s="74"/>
    </row>
    <row r="3161" spans="6:7" s="55" customFormat="1" ht="14.15" x14ac:dyDescent="0.4">
      <c r="F3161" s="74"/>
      <c r="G3161" s="74"/>
    </row>
    <row r="3162" spans="6:7" s="55" customFormat="1" ht="14.15" x14ac:dyDescent="0.4">
      <c r="F3162" s="74"/>
      <c r="G3162" s="74"/>
    </row>
    <row r="3163" spans="6:7" s="55" customFormat="1" ht="14.15" x14ac:dyDescent="0.4">
      <c r="F3163" s="74"/>
      <c r="G3163" s="74"/>
    </row>
    <row r="3164" spans="6:7" s="55" customFormat="1" ht="14.15" x14ac:dyDescent="0.4">
      <c r="F3164" s="74"/>
      <c r="G3164" s="74"/>
    </row>
    <row r="3165" spans="6:7" s="55" customFormat="1" ht="14.15" x14ac:dyDescent="0.4">
      <c r="F3165" s="74"/>
      <c r="G3165" s="74"/>
    </row>
    <row r="3166" spans="6:7" s="55" customFormat="1" ht="14.15" x14ac:dyDescent="0.4">
      <c r="F3166" s="74"/>
      <c r="G3166" s="74"/>
    </row>
    <row r="3167" spans="6:7" s="55" customFormat="1" ht="14.15" x14ac:dyDescent="0.4">
      <c r="F3167" s="74"/>
      <c r="G3167" s="74"/>
    </row>
    <row r="3168" spans="6:7" s="55" customFormat="1" ht="14.15" x14ac:dyDescent="0.4">
      <c r="F3168" s="74"/>
      <c r="G3168" s="74"/>
    </row>
    <row r="3169" spans="6:7" s="55" customFormat="1" ht="14.15" x14ac:dyDescent="0.4">
      <c r="F3169" s="74"/>
      <c r="G3169" s="74"/>
    </row>
    <row r="3170" spans="6:7" s="55" customFormat="1" ht="14.15" x14ac:dyDescent="0.4">
      <c r="F3170" s="74"/>
      <c r="G3170" s="74"/>
    </row>
    <row r="3171" spans="6:7" s="55" customFormat="1" ht="14.15" x14ac:dyDescent="0.4">
      <c r="F3171" s="74"/>
      <c r="G3171" s="74"/>
    </row>
    <row r="3172" spans="6:7" s="55" customFormat="1" ht="14.15" x14ac:dyDescent="0.4">
      <c r="F3172" s="74"/>
      <c r="G3172" s="74"/>
    </row>
    <row r="3173" spans="6:7" s="55" customFormat="1" ht="14.15" x14ac:dyDescent="0.4">
      <c r="F3173" s="74"/>
      <c r="G3173" s="74"/>
    </row>
    <row r="3174" spans="6:7" s="55" customFormat="1" ht="14.15" x14ac:dyDescent="0.4">
      <c r="F3174" s="74"/>
      <c r="G3174" s="74"/>
    </row>
    <row r="3175" spans="6:7" s="55" customFormat="1" ht="14.15" x14ac:dyDescent="0.4">
      <c r="F3175" s="74"/>
      <c r="G3175" s="74"/>
    </row>
    <row r="3176" spans="6:7" s="55" customFormat="1" ht="14.15" x14ac:dyDescent="0.4">
      <c r="F3176" s="74"/>
      <c r="G3176" s="74"/>
    </row>
    <row r="3177" spans="6:7" s="55" customFormat="1" ht="14.15" x14ac:dyDescent="0.4">
      <c r="F3177" s="74"/>
      <c r="G3177" s="74"/>
    </row>
    <row r="3178" spans="6:7" s="55" customFormat="1" ht="14.15" x14ac:dyDescent="0.4">
      <c r="F3178" s="74"/>
      <c r="G3178" s="74"/>
    </row>
    <row r="3179" spans="6:7" s="55" customFormat="1" ht="14.15" x14ac:dyDescent="0.4">
      <c r="F3179" s="74"/>
      <c r="G3179" s="74"/>
    </row>
    <row r="3180" spans="6:7" s="55" customFormat="1" ht="14.15" x14ac:dyDescent="0.4">
      <c r="F3180" s="74"/>
      <c r="G3180" s="74"/>
    </row>
    <row r="3181" spans="6:7" s="55" customFormat="1" ht="14.15" x14ac:dyDescent="0.4">
      <c r="F3181" s="74"/>
      <c r="G3181" s="74"/>
    </row>
    <row r="3182" spans="6:7" s="55" customFormat="1" ht="14.15" x14ac:dyDescent="0.4">
      <c r="F3182" s="74"/>
      <c r="G3182" s="74"/>
    </row>
    <row r="3183" spans="6:7" s="55" customFormat="1" ht="14.15" x14ac:dyDescent="0.4">
      <c r="F3183" s="74"/>
      <c r="G3183" s="74"/>
    </row>
    <row r="3184" spans="6:7" s="55" customFormat="1" ht="14.15" x14ac:dyDescent="0.4">
      <c r="F3184" s="74"/>
      <c r="G3184" s="74"/>
    </row>
    <row r="3185" spans="6:7" s="55" customFormat="1" ht="14.15" x14ac:dyDescent="0.4">
      <c r="F3185" s="74"/>
      <c r="G3185" s="74"/>
    </row>
    <row r="3186" spans="6:7" s="55" customFormat="1" ht="14.15" x14ac:dyDescent="0.4">
      <c r="F3186" s="74"/>
      <c r="G3186" s="74"/>
    </row>
    <row r="3187" spans="6:7" s="55" customFormat="1" ht="14.15" x14ac:dyDescent="0.4">
      <c r="F3187" s="74"/>
      <c r="G3187" s="74"/>
    </row>
    <row r="3188" spans="6:7" s="55" customFormat="1" ht="14.15" x14ac:dyDescent="0.4">
      <c r="F3188" s="74"/>
      <c r="G3188" s="74"/>
    </row>
    <row r="3189" spans="6:7" s="55" customFormat="1" ht="14.15" x14ac:dyDescent="0.4">
      <c r="F3189" s="74"/>
      <c r="G3189" s="74"/>
    </row>
    <row r="3190" spans="6:7" s="55" customFormat="1" ht="14.15" x14ac:dyDescent="0.4">
      <c r="F3190" s="74"/>
      <c r="G3190" s="74"/>
    </row>
    <row r="3191" spans="6:7" s="55" customFormat="1" ht="14.15" x14ac:dyDescent="0.4">
      <c r="F3191" s="74"/>
      <c r="G3191" s="74"/>
    </row>
    <row r="3192" spans="6:7" s="55" customFormat="1" ht="14.15" x14ac:dyDescent="0.4">
      <c r="F3192" s="74"/>
      <c r="G3192" s="74"/>
    </row>
    <row r="3193" spans="6:7" s="55" customFormat="1" ht="14.15" x14ac:dyDescent="0.4">
      <c r="F3193" s="74"/>
      <c r="G3193" s="74"/>
    </row>
    <row r="3194" spans="6:7" s="55" customFormat="1" ht="14.15" x14ac:dyDescent="0.4">
      <c r="F3194" s="74"/>
      <c r="G3194" s="74"/>
    </row>
    <row r="3195" spans="6:7" s="55" customFormat="1" ht="14.15" x14ac:dyDescent="0.4">
      <c r="F3195" s="74"/>
      <c r="G3195" s="74"/>
    </row>
    <row r="3196" spans="6:7" s="55" customFormat="1" ht="14.15" x14ac:dyDescent="0.4">
      <c r="F3196" s="74"/>
      <c r="G3196" s="74"/>
    </row>
    <row r="3197" spans="6:7" s="55" customFormat="1" ht="14.15" x14ac:dyDescent="0.4">
      <c r="F3197" s="74"/>
      <c r="G3197" s="74"/>
    </row>
    <row r="3198" spans="6:7" s="55" customFormat="1" ht="14.15" x14ac:dyDescent="0.4">
      <c r="F3198" s="74"/>
      <c r="G3198" s="74"/>
    </row>
    <row r="3199" spans="6:7" s="55" customFormat="1" ht="14.15" x14ac:dyDescent="0.4">
      <c r="F3199" s="74"/>
      <c r="G3199" s="74"/>
    </row>
    <row r="3200" spans="6:7" s="55" customFormat="1" ht="14.15" x14ac:dyDescent="0.4">
      <c r="F3200" s="74"/>
      <c r="G3200" s="74"/>
    </row>
    <row r="3201" spans="6:7" s="55" customFormat="1" ht="14.15" x14ac:dyDescent="0.4">
      <c r="F3201" s="74"/>
      <c r="G3201" s="74"/>
    </row>
    <row r="3202" spans="6:7" s="55" customFormat="1" ht="14.15" x14ac:dyDescent="0.4">
      <c r="F3202" s="74"/>
      <c r="G3202" s="74"/>
    </row>
    <row r="3203" spans="6:7" s="55" customFormat="1" ht="14.15" x14ac:dyDescent="0.4">
      <c r="F3203" s="74"/>
      <c r="G3203" s="74"/>
    </row>
    <row r="3204" spans="6:7" s="55" customFormat="1" ht="14.15" x14ac:dyDescent="0.4">
      <c r="F3204" s="74"/>
      <c r="G3204" s="74"/>
    </row>
    <row r="3205" spans="6:7" s="55" customFormat="1" ht="14.15" x14ac:dyDescent="0.4">
      <c r="F3205" s="74"/>
      <c r="G3205" s="74"/>
    </row>
    <row r="3206" spans="6:7" s="55" customFormat="1" ht="14.15" x14ac:dyDescent="0.4">
      <c r="F3206" s="74"/>
      <c r="G3206" s="74"/>
    </row>
    <row r="3207" spans="6:7" s="55" customFormat="1" ht="14.15" x14ac:dyDescent="0.4">
      <c r="F3207" s="74"/>
      <c r="G3207" s="74"/>
    </row>
    <row r="3208" spans="6:7" s="55" customFormat="1" ht="14.15" x14ac:dyDescent="0.4">
      <c r="F3208" s="74"/>
      <c r="G3208" s="74"/>
    </row>
    <row r="3209" spans="6:7" s="55" customFormat="1" ht="14.15" x14ac:dyDescent="0.4">
      <c r="F3209" s="74"/>
      <c r="G3209" s="74"/>
    </row>
    <row r="3210" spans="6:7" s="55" customFormat="1" ht="14.15" x14ac:dyDescent="0.4">
      <c r="F3210" s="74"/>
      <c r="G3210" s="74"/>
    </row>
    <row r="3211" spans="6:7" s="55" customFormat="1" ht="14.15" x14ac:dyDescent="0.4">
      <c r="F3211" s="74"/>
      <c r="G3211" s="74"/>
    </row>
    <row r="3212" spans="6:7" s="55" customFormat="1" ht="14.15" x14ac:dyDescent="0.4">
      <c r="F3212" s="74"/>
      <c r="G3212" s="74"/>
    </row>
    <row r="3213" spans="6:7" s="55" customFormat="1" ht="14.15" x14ac:dyDescent="0.4">
      <c r="F3213" s="74"/>
      <c r="G3213" s="74"/>
    </row>
    <row r="3214" spans="6:7" s="55" customFormat="1" ht="14.15" x14ac:dyDescent="0.4">
      <c r="F3214" s="74"/>
      <c r="G3214" s="74"/>
    </row>
    <row r="3215" spans="6:7" s="55" customFormat="1" ht="14.15" x14ac:dyDescent="0.4">
      <c r="F3215" s="74"/>
      <c r="G3215" s="74"/>
    </row>
    <row r="3216" spans="6:7" s="55" customFormat="1" ht="14.15" x14ac:dyDescent="0.4">
      <c r="F3216" s="74"/>
      <c r="G3216" s="74"/>
    </row>
    <row r="3217" spans="6:7" s="55" customFormat="1" ht="14.15" x14ac:dyDescent="0.4">
      <c r="F3217" s="74"/>
      <c r="G3217" s="74"/>
    </row>
    <row r="3218" spans="6:7" s="55" customFormat="1" ht="14.15" x14ac:dyDescent="0.4">
      <c r="F3218" s="74"/>
      <c r="G3218" s="74"/>
    </row>
    <row r="3219" spans="6:7" s="55" customFormat="1" ht="14.15" x14ac:dyDescent="0.4">
      <c r="F3219" s="74"/>
      <c r="G3219" s="74"/>
    </row>
    <row r="3220" spans="6:7" s="55" customFormat="1" ht="14.15" x14ac:dyDescent="0.4">
      <c r="F3220" s="74"/>
      <c r="G3220" s="74"/>
    </row>
    <row r="3221" spans="6:7" s="55" customFormat="1" ht="14.15" x14ac:dyDescent="0.4">
      <c r="F3221" s="74"/>
      <c r="G3221" s="74"/>
    </row>
    <row r="3222" spans="6:7" s="55" customFormat="1" ht="14.15" x14ac:dyDescent="0.4">
      <c r="F3222" s="74"/>
      <c r="G3222" s="74"/>
    </row>
    <row r="3223" spans="6:7" s="55" customFormat="1" ht="14.15" x14ac:dyDescent="0.4">
      <c r="F3223" s="74"/>
      <c r="G3223" s="74"/>
    </row>
    <row r="3224" spans="6:7" s="55" customFormat="1" ht="14.15" x14ac:dyDescent="0.4">
      <c r="F3224" s="74"/>
      <c r="G3224" s="74"/>
    </row>
    <row r="3225" spans="6:7" s="55" customFormat="1" ht="14.15" x14ac:dyDescent="0.4">
      <c r="F3225" s="74"/>
      <c r="G3225" s="74"/>
    </row>
    <row r="3226" spans="6:7" s="55" customFormat="1" ht="14.15" x14ac:dyDescent="0.4">
      <c r="F3226" s="74"/>
      <c r="G3226" s="74"/>
    </row>
    <row r="3227" spans="6:7" s="55" customFormat="1" ht="14.15" x14ac:dyDescent="0.4">
      <c r="F3227" s="74"/>
      <c r="G3227" s="74"/>
    </row>
    <row r="3228" spans="6:7" s="55" customFormat="1" ht="14.15" x14ac:dyDescent="0.4">
      <c r="F3228" s="74"/>
      <c r="G3228" s="74"/>
    </row>
    <row r="3229" spans="6:7" s="55" customFormat="1" ht="14.15" x14ac:dyDescent="0.4">
      <c r="F3229" s="74"/>
      <c r="G3229" s="74"/>
    </row>
    <row r="3230" spans="6:7" s="55" customFormat="1" ht="14.15" x14ac:dyDescent="0.4">
      <c r="F3230" s="74"/>
      <c r="G3230" s="74"/>
    </row>
    <row r="3231" spans="6:7" s="55" customFormat="1" ht="14.15" x14ac:dyDescent="0.4">
      <c r="F3231" s="74"/>
      <c r="G3231" s="74"/>
    </row>
    <row r="3232" spans="6:7" s="55" customFormat="1" ht="14.15" x14ac:dyDescent="0.4">
      <c r="F3232" s="74"/>
      <c r="G3232" s="74"/>
    </row>
    <row r="3233" spans="6:7" s="55" customFormat="1" ht="14.15" x14ac:dyDescent="0.4">
      <c r="F3233" s="74"/>
      <c r="G3233" s="74"/>
    </row>
    <row r="3234" spans="6:7" s="55" customFormat="1" ht="14.15" x14ac:dyDescent="0.4">
      <c r="F3234" s="74"/>
      <c r="G3234" s="74"/>
    </row>
    <row r="3235" spans="6:7" s="55" customFormat="1" ht="14.15" x14ac:dyDescent="0.4">
      <c r="F3235" s="74"/>
      <c r="G3235" s="74"/>
    </row>
    <row r="3236" spans="6:7" s="55" customFormat="1" ht="14.15" x14ac:dyDescent="0.4">
      <c r="F3236" s="74"/>
      <c r="G3236" s="74"/>
    </row>
    <row r="3237" spans="6:7" s="55" customFormat="1" ht="14.15" x14ac:dyDescent="0.4">
      <c r="F3237" s="74"/>
      <c r="G3237" s="74"/>
    </row>
    <row r="3238" spans="6:7" s="55" customFormat="1" ht="14.15" x14ac:dyDescent="0.4">
      <c r="F3238" s="74"/>
      <c r="G3238" s="74"/>
    </row>
    <row r="3239" spans="6:7" s="55" customFormat="1" ht="14.15" x14ac:dyDescent="0.4">
      <c r="F3239" s="74"/>
      <c r="G3239" s="74"/>
    </row>
    <row r="3240" spans="6:7" s="55" customFormat="1" ht="14.15" x14ac:dyDescent="0.4">
      <c r="F3240" s="74"/>
      <c r="G3240" s="74"/>
    </row>
    <row r="3241" spans="6:7" s="55" customFormat="1" ht="14.15" x14ac:dyDescent="0.4">
      <c r="F3241" s="74"/>
      <c r="G3241" s="74"/>
    </row>
    <row r="3242" spans="6:7" s="55" customFormat="1" ht="14.15" x14ac:dyDescent="0.4">
      <c r="F3242" s="74"/>
      <c r="G3242" s="74"/>
    </row>
    <row r="3243" spans="6:7" s="55" customFormat="1" ht="14.15" x14ac:dyDescent="0.4">
      <c r="F3243" s="74"/>
      <c r="G3243" s="74"/>
    </row>
    <row r="3244" spans="6:7" s="55" customFormat="1" ht="14.15" x14ac:dyDescent="0.4">
      <c r="F3244" s="74"/>
      <c r="G3244" s="74"/>
    </row>
    <row r="3245" spans="6:7" s="55" customFormat="1" ht="14.15" x14ac:dyDescent="0.4">
      <c r="F3245" s="74"/>
      <c r="G3245" s="74"/>
    </row>
    <row r="3246" spans="6:7" s="55" customFormat="1" ht="14.15" x14ac:dyDescent="0.4">
      <c r="F3246" s="74"/>
      <c r="G3246" s="74"/>
    </row>
    <row r="3247" spans="6:7" s="55" customFormat="1" ht="14.15" x14ac:dyDescent="0.4">
      <c r="F3247" s="74"/>
      <c r="G3247" s="74"/>
    </row>
    <row r="3248" spans="6:7" s="55" customFormat="1" ht="14.15" x14ac:dyDescent="0.4">
      <c r="F3248" s="74"/>
      <c r="G3248" s="74"/>
    </row>
    <row r="3249" spans="6:7" s="55" customFormat="1" ht="14.15" x14ac:dyDescent="0.4">
      <c r="F3249" s="74"/>
      <c r="G3249" s="74"/>
    </row>
    <row r="3250" spans="6:7" s="55" customFormat="1" ht="14.15" x14ac:dyDescent="0.4">
      <c r="F3250" s="74"/>
      <c r="G3250" s="74"/>
    </row>
    <row r="3251" spans="6:7" s="55" customFormat="1" ht="14.15" x14ac:dyDescent="0.4">
      <c r="F3251" s="74"/>
      <c r="G3251" s="74"/>
    </row>
    <row r="3252" spans="6:7" s="55" customFormat="1" ht="14.15" x14ac:dyDescent="0.4">
      <c r="F3252" s="74"/>
      <c r="G3252" s="74"/>
    </row>
    <row r="3253" spans="6:7" s="55" customFormat="1" ht="14.15" x14ac:dyDescent="0.4">
      <c r="F3253" s="74"/>
      <c r="G3253" s="74"/>
    </row>
    <row r="3254" spans="6:7" s="55" customFormat="1" ht="14.15" x14ac:dyDescent="0.4">
      <c r="F3254" s="74"/>
      <c r="G3254" s="74"/>
    </row>
    <row r="3255" spans="6:7" s="55" customFormat="1" ht="14.15" x14ac:dyDescent="0.4">
      <c r="F3255" s="74"/>
      <c r="G3255" s="74"/>
    </row>
    <row r="3256" spans="6:7" s="55" customFormat="1" ht="14.15" x14ac:dyDescent="0.4">
      <c r="F3256" s="74"/>
      <c r="G3256" s="74"/>
    </row>
    <row r="3257" spans="6:7" s="55" customFormat="1" ht="14.15" x14ac:dyDescent="0.4">
      <c r="F3257" s="74"/>
      <c r="G3257" s="74"/>
    </row>
    <row r="3258" spans="6:7" s="55" customFormat="1" ht="14.15" x14ac:dyDescent="0.4">
      <c r="F3258" s="74"/>
      <c r="G3258" s="74"/>
    </row>
    <row r="3259" spans="6:7" s="55" customFormat="1" ht="14.15" x14ac:dyDescent="0.4">
      <c r="F3259" s="74"/>
      <c r="G3259" s="74"/>
    </row>
    <row r="3260" spans="6:7" s="55" customFormat="1" ht="14.15" x14ac:dyDescent="0.4">
      <c r="F3260" s="74"/>
      <c r="G3260" s="74"/>
    </row>
    <row r="3261" spans="6:7" s="55" customFormat="1" ht="14.15" x14ac:dyDescent="0.4">
      <c r="F3261" s="74"/>
      <c r="G3261" s="74"/>
    </row>
    <row r="3262" spans="6:7" s="55" customFormat="1" ht="14.15" x14ac:dyDescent="0.4">
      <c r="F3262" s="74"/>
      <c r="G3262" s="74"/>
    </row>
    <row r="3263" spans="6:7" s="55" customFormat="1" ht="14.15" x14ac:dyDescent="0.4">
      <c r="F3263" s="74"/>
      <c r="G3263" s="74"/>
    </row>
    <row r="3264" spans="6:7" s="55" customFormat="1" ht="14.15" x14ac:dyDescent="0.4">
      <c r="F3264" s="74"/>
      <c r="G3264" s="74"/>
    </row>
    <row r="3265" spans="6:7" s="55" customFormat="1" ht="14.15" x14ac:dyDescent="0.4">
      <c r="F3265" s="74"/>
      <c r="G3265" s="74"/>
    </row>
    <row r="3266" spans="6:7" s="55" customFormat="1" ht="14.15" x14ac:dyDescent="0.4">
      <c r="F3266" s="74"/>
      <c r="G3266" s="74"/>
    </row>
    <row r="3267" spans="6:7" s="55" customFormat="1" ht="14.15" x14ac:dyDescent="0.4">
      <c r="F3267" s="74"/>
      <c r="G3267" s="74"/>
    </row>
    <row r="3268" spans="6:7" s="55" customFormat="1" ht="14.15" x14ac:dyDescent="0.4">
      <c r="F3268" s="74"/>
      <c r="G3268" s="74"/>
    </row>
    <row r="3269" spans="6:7" s="55" customFormat="1" ht="14.15" x14ac:dyDescent="0.4">
      <c r="F3269" s="74"/>
      <c r="G3269" s="74"/>
    </row>
    <row r="3270" spans="6:7" s="55" customFormat="1" ht="14.15" x14ac:dyDescent="0.4">
      <c r="F3270" s="74"/>
      <c r="G3270" s="74"/>
    </row>
    <row r="3271" spans="6:7" s="55" customFormat="1" ht="14.15" x14ac:dyDescent="0.4">
      <c r="F3271" s="74"/>
      <c r="G3271" s="74"/>
    </row>
    <row r="3272" spans="6:7" s="55" customFormat="1" ht="14.15" x14ac:dyDescent="0.4">
      <c r="F3272" s="74"/>
      <c r="G3272" s="74"/>
    </row>
    <row r="3273" spans="6:7" s="55" customFormat="1" ht="14.15" x14ac:dyDescent="0.4">
      <c r="F3273" s="74"/>
      <c r="G3273" s="74"/>
    </row>
    <row r="3274" spans="6:7" s="55" customFormat="1" ht="14.15" x14ac:dyDescent="0.4">
      <c r="F3274" s="74"/>
      <c r="G3274" s="74"/>
    </row>
    <row r="3275" spans="6:7" s="55" customFormat="1" ht="14.15" x14ac:dyDescent="0.4">
      <c r="F3275" s="74"/>
      <c r="G3275" s="74"/>
    </row>
    <row r="3276" spans="6:7" s="55" customFormat="1" ht="14.15" x14ac:dyDescent="0.4">
      <c r="F3276" s="74"/>
      <c r="G3276" s="74"/>
    </row>
    <row r="3277" spans="6:7" s="55" customFormat="1" ht="14.15" x14ac:dyDescent="0.4">
      <c r="F3277" s="74"/>
      <c r="G3277" s="74"/>
    </row>
    <row r="3278" spans="6:7" s="55" customFormat="1" ht="14.15" x14ac:dyDescent="0.4">
      <c r="F3278" s="74"/>
      <c r="G3278" s="74"/>
    </row>
    <row r="3279" spans="6:7" s="55" customFormat="1" ht="14.15" x14ac:dyDescent="0.4">
      <c r="F3279" s="74"/>
      <c r="G3279" s="74"/>
    </row>
    <row r="3280" spans="6:7" s="55" customFormat="1" ht="14.15" x14ac:dyDescent="0.4">
      <c r="F3280" s="74"/>
      <c r="G3280" s="74"/>
    </row>
    <row r="3281" spans="6:7" s="55" customFormat="1" ht="14.15" x14ac:dyDescent="0.4">
      <c r="F3281" s="74"/>
      <c r="G3281" s="74"/>
    </row>
    <row r="3282" spans="6:7" s="55" customFormat="1" ht="14.15" x14ac:dyDescent="0.4">
      <c r="F3282" s="74"/>
      <c r="G3282" s="74"/>
    </row>
    <row r="3283" spans="6:7" s="55" customFormat="1" ht="14.15" x14ac:dyDescent="0.4">
      <c r="F3283" s="74"/>
      <c r="G3283" s="74"/>
    </row>
    <row r="3284" spans="6:7" s="55" customFormat="1" ht="14.15" x14ac:dyDescent="0.4">
      <c r="F3284" s="74"/>
      <c r="G3284" s="74"/>
    </row>
    <row r="3285" spans="6:7" s="55" customFormat="1" ht="14.15" x14ac:dyDescent="0.4">
      <c r="F3285" s="74"/>
      <c r="G3285" s="74"/>
    </row>
    <row r="3286" spans="6:7" s="55" customFormat="1" ht="14.15" x14ac:dyDescent="0.4">
      <c r="F3286" s="74"/>
      <c r="G3286" s="74"/>
    </row>
    <row r="3287" spans="6:7" s="55" customFormat="1" ht="14.15" x14ac:dyDescent="0.4">
      <c r="F3287" s="74"/>
      <c r="G3287" s="74"/>
    </row>
    <row r="3288" spans="6:7" s="55" customFormat="1" ht="14.15" x14ac:dyDescent="0.4">
      <c r="F3288" s="74"/>
      <c r="G3288" s="74"/>
    </row>
    <row r="3289" spans="6:7" s="55" customFormat="1" ht="14.15" x14ac:dyDescent="0.4">
      <c r="F3289" s="74"/>
      <c r="G3289" s="74"/>
    </row>
    <row r="3290" spans="6:7" s="55" customFormat="1" ht="14.15" x14ac:dyDescent="0.4">
      <c r="F3290" s="74"/>
      <c r="G3290" s="74"/>
    </row>
    <row r="3291" spans="6:7" s="55" customFormat="1" ht="14.15" x14ac:dyDescent="0.4">
      <c r="F3291" s="74"/>
      <c r="G3291" s="74"/>
    </row>
    <row r="3292" spans="6:7" s="55" customFormat="1" ht="14.15" x14ac:dyDescent="0.4">
      <c r="F3292" s="74"/>
      <c r="G3292" s="74"/>
    </row>
    <row r="3293" spans="6:7" s="55" customFormat="1" ht="14.15" x14ac:dyDescent="0.4">
      <c r="F3293" s="74"/>
      <c r="G3293" s="74"/>
    </row>
    <row r="3294" spans="6:7" s="55" customFormat="1" ht="14.15" x14ac:dyDescent="0.4">
      <c r="F3294" s="74"/>
      <c r="G3294" s="74"/>
    </row>
    <row r="3295" spans="6:7" s="55" customFormat="1" ht="14.15" x14ac:dyDescent="0.4">
      <c r="F3295" s="74"/>
      <c r="G3295" s="74"/>
    </row>
    <row r="3296" spans="6:7" s="55" customFormat="1" ht="14.15" x14ac:dyDescent="0.4">
      <c r="F3296" s="74"/>
      <c r="G3296" s="74"/>
    </row>
    <row r="3297" spans="6:7" s="55" customFormat="1" ht="14.15" x14ac:dyDescent="0.4">
      <c r="F3297" s="74"/>
      <c r="G3297" s="74"/>
    </row>
    <row r="3298" spans="6:7" s="55" customFormat="1" ht="14.15" x14ac:dyDescent="0.4">
      <c r="F3298" s="74"/>
      <c r="G3298" s="74"/>
    </row>
    <row r="3299" spans="6:7" s="55" customFormat="1" ht="14.15" x14ac:dyDescent="0.4">
      <c r="F3299" s="74"/>
      <c r="G3299" s="74"/>
    </row>
    <row r="3300" spans="6:7" s="55" customFormat="1" ht="14.15" x14ac:dyDescent="0.4">
      <c r="F3300" s="74"/>
      <c r="G3300" s="74"/>
    </row>
    <row r="3301" spans="6:7" s="55" customFormat="1" ht="14.15" x14ac:dyDescent="0.4">
      <c r="F3301" s="74"/>
      <c r="G3301" s="74"/>
    </row>
    <row r="3302" spans="6:7" s="55" customFormat="1" ht="14.15" x14ac:dyDescent="0.4">
      <c r="F3302" s="74"/>
      <c r="G3302" s="74"/>
    </row>
    <row r="3303" spans="6:7" s="55" customFormat="1" ht="14.15" x14ac:dyDescent="0.4">
      <c r="F3303" s="74"/>
      <c r="G3303" s="74"/>
    </row>
    <row r="3304" spans="6:7" s="55" customFormat="1" ht="14.15" x14ac:dyDescent="0.4">
      <c r="F3304" s="74"/>
      <c r="G3304" s="74"/>
    </row>
    <row r="3305" spans="6:7" s="55" customFormat="1" ht="14.15" x14ac:dyDescent="0.4">
      <c r="F3305" s="74"/>
      <c r="G3305" s="74"/>
    </row>
    <row r="3306" spans="6:7" s="55" customFormat="1" ht="14.15" x14ac:dyDescent="0.4">
      <c r="F3306" s="74"/>
      <c r="G3306" s="74"/>
    </row>
    <row r="3307" spans="6:7" s="55" customFormat="1" ht="14.15" x14ac:dyDescent="0.4">
      <c r="F3307" s="74"/>
      <c r="G3307" s="74"/>
    </row>
    <row r="3308" spans="6:7" s="55" customFormat="1" ht="14.15" x14ac:dyDescent="0.4">
      <c r="F3308" s="74"/>
      <c r="G3308" s="74"/>
    </row>
    <row r="3309" spans="6:7" s="55" customFormat="1" ht="14.15" x14ac:dyDescent="0.4">
      <c r="F3309" s="74"/>
      <c r="G3309" s="74"/>
    </row>
    <row r="3310" spans="6:7" s="55" customFormat="1" ht="14.15" x14ac:dyDescent="0.4">
      <c r="F3310" s="74"/>
      <c r="G3310" s="74"/>
    </row>
    <row r="3311" spans="6:7" s="55" customFormat="1" ht="14.15" x14ac:dyDescent="0.4">
      <c r="F3311" s="74"/>
      <c r="G3311" s="74"/>
    </row>
    <row r="3312" spans="6:7" s="55" customFormat="1" ht="14.15" x14ac:dyDescent="0.4">
      <c r="F3312" s="74"/>
      <c r="G3312" s="74"/>
    </row>
    <row r="3313" spans="6:7" s="55" customFormat="1" ht="14.15" x14ac:dyDescent="0.4">
      <c r="F3313" s="74"/>
      <c r="G3313" s="74"/>
    </row>
    <row r="3314" spans="6:7" s="55" customFormat="1" ht="14.15" x14ac:dyDescent="0.4">
      <c r="F3314" s="74"/>
      <c r="G3314" s="74"/>
    </row>
    <row r="3315" spans="6:7" s="55" customFormat="1" ht="14.15" x14ac:dyDescent="0.4">
      <c r="F3315" s="74"/>
      <c r="G3315" s="74"/>
    </row>
    <row r="3316" spans="6:7" s="55" customFormat="1" ht="14.15" x14ac:dyDescent="0.4">
      <c r="F3316" s="74"/>
      <c r="G3316" s="74"/>
    </row>
    <row r="3317" spans="6:7" s="55" customFormat="1" ht="14.15" x14ac:dyDescent="0.4">
      <c r="F3317" s="74"/>
      <c r="G3317" s="74"/>
    </row>
    <row r="3318" spans="6:7" s="55" customFormat="1" ht="14.15" x14ac:dyDescent="0.4">
      <c r="F3318" s="74"/>
      <c r="G3318" s="74"/>
    </row>
    <row r="3319" spans="6:7" s="55" customFormat="1" ht="14.15" x14ac:dyDescent="0.4">
      <c r="F3319" s="74"/>
      <c r="G3319" s="74"/>
    </row>
    <row r="3320" spans="6:7" s="55" customFormat="1" ht="14.15" x14ac:dyDescent="0.4">
      <c r="F3320" s="74"/>
      <c r="G3320" s="74"/>
    </row>
    <row r="3321" spans="6:7" s="55" customFormat="1" ht="14.15" x14ac:dyDescent="0.4">
      <c r="F3321" s="74"/>
      <c r="G3321" s="74"/>
    </row>
    <row r="3322" spans="6:7" s="55" customFormat="1" ht="14.15" x14ac:dyDescent="0.4">
      <c r="F3322" s="74"/>
      <c r="G3322" s="74"/>
    </row>
    <row r="3323" spans="6:7" s="55" customFormat="1" ht="14.15" x14ac:dyDescent="0.4">
      <c r="F3323" s="74"/>
      <c r="G3323" s="74"/>
    </row>
    <row r="3324" spans="6:7" s="55" customFormat="1" ht="14.15" x14ac:dyDescent="0.4">
      <c r="F3324" s="74"/>
      <c r="G3324" s="74"/>
    </row>
    <row r="3325" spans="6:7" s="55" customFormat="1" ht="14.15" x14ac:dyDescent="0.4">
      <c r="F3325" s="74"/>
      <c r="G3325" s="74"/>
    </row>
    <row r="3326" spans="6:7" s="55" customFormat="1" ht="14.15" x14ac:dyDescent="0.4">
      <c r="F3326" s="74"/>
      <c r="G3326" s="74"/>
    </row>
    <row r="3327" spans="6:7" s="55" customFormat="1" ht="14.15" x14ac:dyDescent="0.4">
      <c r="F3327" s="74"/>
      <c r="G3327" s="74"/>
    </row>
    <row r="3328" spans="6:7" s="55" customFormat="1" ht="14.15" x14ac:dyDescent="0.4">
      <c r="F3328" s="74"/>
      <c r="G3328" s="74"/>
    </row>
    <row r="3329" spans="6:7" s="55" customFormat="1" ht="14.15" x14ac:dyDescent="0.4">
      <c r="F3329" s="74"/>
      <c r="G3329" s="74"/>
    </row>
    <row r="3330" spans="6:7" s="55" customFormat="1" ht="14.15" x14ac:dyDescent="0.4">
      <c r="F3330" s="74"/>
      <c r="G3330" s="74"/>
    </row>
    <row r="3331" spans="6:7" s="55" customFormat="1" ht="14.15" x14ac:dyDescent="0.4">
      <c r="F3331" s="74"/>
      <c r="G3331" s="74"/>
    </row>
    <row r="3332" spans="6:7" s="55" customFormat="1" ht="14.15" x14ac:dyDescent="0.4">
      <c r="F3332" s="74"/>
      <c r="G3332" s="74"/>
    </row>
    <row r="3333" spans="6:7" s="55" customFormat="1" ht="14.15" x14ac:dyDescent="0.4">
      <c r="F3333" s="74"/>
      <c r="G3333" s="74"/>
    </row>
    <row r="3334" spans="6:7" s="55" customFormat="1" ht="14.15" x14ac:dyDescent="0.4">
      <c r="F3334" s="74"/>
      <c r="G3334" s="74"/>
    </row>
    <row r="3335" spans="6:7" s="55" customFormat="1" ht="14.15" x14ac:dyDescent="0.4">
      <c r="F3335" s="74"/>
      <c r="G3335" s="74"/>
    </row>
    <row r="3336" spans="6:7" s="55" customFormat="1" ht="14.15" x14ac:dyDescent="0.4">
      <c r="F3336" s="74"/>
      <c r="G3336" s="74"/>
    </row>
    <row r="3337" spans="6:7" s="55" customFormat="1" ht="14.15" x14ac:dyDescent="0.4">
      <c r="F3337" s="74"/>
      <c r="G3337" s="74"/>
    </row>
    <row r="3338" spans="6:7" s="55" customFormat="1" ht="14.15" x14ac:dyDescent="0.4">
      <c r="F3338" s="74"/>
      <c r="G3338" s="74"/>
    </row>
    <row r="3339" spans="6:7" s="55" customFormat="1" ht="14.15" x14ac:dyDescent="0.4">
      <c r="F3339" s="74"/>
      <c r="G3339" s="74"/>
    </row>
    <row r="3340" spans="6:7" s="55" customFormat="1" ht="14.15" x14ac:dyDescent="0.4">
      <c r="F3340" s="74"/>
      <c r="G3340" s="74"/>
    </row>
    <row r="3341" spans="6:7" s="55" customFormat="1" ht="14.15" x14ac:dyDescent="0.4">
      <c r="F3341" s="74"/>
      <c r="G3341" s="74"/>
    </row>
    <row r="3342" spans="6:7" s="55" customFormat="1" ht="14.15" x14ac:dyDescent="0.4">
      <c r="F3342" s="74"/>
      <c r="G3342" s="74"/>
    </row>
    <row r="3343" spans="6:7" s="55" customFormat="1" ht="14.15" x14ac:dyDescent="0.4">
      <c r="F3343" s="74"/>
      <c r="G3343" s="74"/>
    </row>
    <row r="3344" spans="6:7" s="55" customFormat="1" ht="14.15" x14ac:dyDescent="0.4">
      <c r="F3344" s="74"/>
      <c r="G3344" s="74"/>
    </row>
    <row r="3345" spans="6:7" s="55" customFormat="1" ht="14.15" x14ac:dyDescent="0.4">
      <c r="F3345" s="74"/>
      <c r="G3345" s="74"/>
    </row>
    <row r="3346" spans="6:7" s="55" customFormat="1" ht="14.15" x14ac:dyDescent="0.4">
      <c r="F3346" s="74"/>
      <c r="G3346" s="74"/>
    </row>
    <row r="3347" spans="6:7" s="55" customFormat="1" ht="14.15" x14ac:dyDescent="0.4">
      <c r="F3347" s="74"/>
      <c r="G3347" s="74"/>
    </row>
    <row r="3348" spans="6:7" s="55" customFormat="1" ht="14.15" x14ac:dyDescent="0.4">
      <c r="F3348" s="74"/>
      <c r="G3348" s="74"/>
    </row>
    <row r="3349" spans="6:7" s="55" customFormat="1" ht="14.15" x14ac:dyDescent="0.4">
      <c r="F3349" s="74"/>
      <c r="G3349" s="74"/>
    </row>
    <row r="3350" spans="6:7" s="55" customFormat="1" ht="14.15" x14ac:dyDescent="0.4">
      <c r="F3350" s="74"/>
      <c r="G3350" s="74"/>
    </row>
    <row r="3351" spans="6:7" s="55" customFormat="1" ht="14.15" x14ac:dyDescent="0.4">
      <c r="F3351" s="74"/>
      <c r="G3351" s="74"/>
    </row>
    <row r="3352" spans="6:7" s="55" customFormat="1" ht="14.15" x14ac:dyDescent="0.4">
      <c r="F3352" s="74"/>
      <c r="G3352" s="74"/>
    </row>
    <row r="3353" spans="6:7" s="55" customFormat="1" ht="14.15" x14ac:dyDescent="0.4">
      <c r="F3353" s="74"/>
      <c r="G3353" s="74"/>
    </row>
    <row r="3354" spans="6:7" s="55" customFormat="1" ht="14.15" x14ac:dyDescent="0.4">
      <c r="F3354" s="74"/>
      <c r="G3354" s="74"/>
    </row>
    <row r="3355" spans="6:7" s="55" customFormat="1" ht="14.15" x14ac:dyDescent="0.4">
      <c r="F3355" s="74"/>
      <c r="G3355" s="74"/>
    </row>
    <row r="3356" spans="6:7" s="55" customFormat="1" ht="14.15" x14ac:dyDescent="0.4">
      <c r="F3356" s="74"/>
      <c r="G3356" s="74"/>
    </row>
    <row r="3357" spans="6:7" s="55" customFormat="1" ht="14.15" x14ac:dyDescent="0.4">
      <c r="F3357" s="74"/>
      <c r="G3357" s="74"/>
    </row>
    <row r="3358" spans="6:7" s="55" customFormat="1" ht="14.15" x14ac:dyDescent="0.4">
      <c r="F3358" s="74"/>
      <c r="G3358" s="74"/>
    </row>
    <row r="3359" spans="6:7" s="55" customFormat="1" ht="14.15" x14ac:dyDescent="0.4">
      <c r="F3359" s="74"/>
      <c r="G3359" s="74"/>
    </row>
    <row r="3360" spans="6:7" s="55" customFormat="1" ht="14.15" x14ac:dyDescent="0.4">
      <c r="F3360" s="74"/>
      <c r="G3360" s="74"/>
    </row>
    <row r="3361" spans="6:7" s="55" customFormat="1" ht="14.15" x14ac:dyDescent="0.4">
      <c r="F3361" s="74"/>
      <c r="G3361" s="74"/>
    </row>
    <row r="3362" spans="6:7" s="55" customFormat="1" ht="14.15" x14ac:dyDescent="0.4">
      <c r="F3362" s="74"/>
      <c r="G3362" s="74"/>
    </row>
    <row r="3363" spans="6:7" s="55" customFormat="1" ht="14.15" x14ac:dyDescent="0.4">
      <c r="F3363" s="74"/>
      <c r="G3363" s="74"/>
    </row>
    <row r="3364" spans="6:7" s="55" customFormat="1" ht="14.15" x14ac:dyDescent="0.4">
      <c r="F3364" s="74"/>
      <c r="G3364" s="74"/>
    </row>
    <row r="3365" spans="6:7" s="55" customFormat="1" ht="14.15" x14ac:dyDescent="0.4">
      <c r="F3365" s="74"/>
      <c r="G3365" s="74"/>
    </row>
    <row r="3366" spans="6:7" s="55" customFormat="1" ht="14.15" x14ac:dyDescent="0.4">
      <c r="F3366" s="74"/>
      <c r="G3366" s="74"/>
    </row>
    <row r="3367" spans="6:7" s="55" customFormat="1" ht="14.15" x14ac:dyDescent="0.4">
      <c r="F3367" s="74"/>
      <c r="G3367" s="74"/>
    </row>
    <row r="3368" spans="6:7" s="55" customFormat="1" ht="14.15" x14ac:dyDescent="0.4">
      <c r="F3368" s="74"/>
      <c r="G3368" s="74"/>
    </row>
    <row r="3369" spans="6:7" s="55" customFormat="1" ht="14.15" x14ac:dyDescent="0.4">
      <c r="F3369" s="74"/>
      <c r="G3369" s="74"/>
    </row>
    <row r="3370" spans="6:7" s="55" customFormat="1" ht="14.15" x14ac:dyDescent="0.4">
      <c r="F3370" s="74"/>
      <c r="G3370" s="74"/>
    </row>
    <row r="3371" spans="6:7" s="55" customFormat="1" ht="14.15" x14ac:dyDescent="0.4">
      <c r="F3371" s="74"/>
      <c r="G3371" s="74"/>
    </row>
    <row r="3372" spans="6:7" s="55" customFormat="1" ht="14.15" x14ac:dyDescent="0.4">
      <c r="F3372" s="74"/>
      <c r="G3372" s="74"/>
    </row>
    <row r="3373" spans="6:7" s="55" customFormat="1" ht="14.15" x14ac:dyDescent="0.4">
      <c r="F3373" s="74"/>
      <c r="G3373" s="74"/>
    </row>
    <row r="3374" spans="6:7" s="55" customFormat="1" ht="14.15" x14ac:dyDescent="0.4">
      <c r="F3374" s="74"/>
      <c r="G3374" s="74"/>
    </row>
    <row r="3375" spans="6:7" s="55" customFormat="1" ht="14.15" x14ac:dyDescent="0.4">
      <c r="F3375" s="74"/>
      <c r="G3375" s="74"/>
    </row>
    <row r="3376" spans="6:7" s="55" customFormat="1" ht="14.15" x14ac:dyDescent="0.4">
      <c r="F3376" s="74"/>
      <c r="G3376" s="74"/>
    </row>
    <row r="3377" spans="6:7" s="55" customFormat="1" ht="14.15" x14ac:dyDescent="0.4">
      <c r="F3377" s="74"/>
      <c r="G3377" s="74"/>
    </row>
    <row r="3378" spans="6:7" s="55" customFormat="1" ht="14.15" x14ac:dyDescent="0.4">
      <c r="F3378" s="74"/>
      <c r="G3378" s="74"/>
    </row>
    <row r="3379" spans="6:7" s="55" customFormat="1" ht="14.15" x14ac:dyDescent="0.4">
      <c r="F3379" s="74"/>
      <c r="G3379" s="74"/>
    </row>
    <row r="3380" spans="6:7" s="55" customFormat="1" ht="14.15" x14ac:dyDescent="0.4">
      <c r="F3380" s="74"/>
      <c r="G3380" s="74"/>
    </row>
    <row r="3381" spans="6:7" s="55" customFormat="1" ht="14.15" x14ac:dyDescent="0.4">
      <c r="F3381" s="74"/>
      <c r="G3381" s="74"/>
    </row>
    <row r="3382" spans="6:7" s="55" customFormat="1" ht="14.15" x14ac:dyDescent="0.4">
      <c r="F3382" s="74"/>
      <c r="G3382" s="74"/>
    </row>
    <row r="3383" spans="6:7" s="55" customFormat="1" ht="14.15" x14ac:dyDescent="0.4">
      <c r="F3383" s="74"/>
      <c r="G3383" s="74"/>
    </row>
    <row r="3384" spans="6:7" s="55" customFormat="1" ht="14.15" x14ac:dyDescent="0.4">
      <c r="F3384" s="74"/>
      <c r="G3384" s="74"/>
    </row>
    <row r="3385" spans="6:7" s="55" customFormat="1" ht="14.15" x14ac:dyDescent="0.4">
      <c r="F3385" s="74"/>
      <c r="G3385" s="74"/>
    </row>
    <row r="3386" spans="6:7" s="55" customFormat="1" ht="14.15" x14ac:dyDescent="0.4">
      <c r="F3386" s="74"/>
      <c r="G3386" s="74"/>
    </row>
    <row r="3387" spans="6:7" s="55" customFormat="1" ht="14.15" x14ac:dyDescent="0.4">
      <c r="F3387" s="74"/>
      <c r="G3387" s="74"/>
    </row>
    <row r="3388" spans="6:7" s="55" customFormat="1" ht="14.15" x14ac:dyDescent="0.4">
      <c r="F3388" s="74"/>
      <c r="G3388" s="74"/>
    </row>
    <row r="3389" spans="6:7" s="55" customFormat="1" ht="14.15" x14ac:dyDescent="0.4">
      <c r="F3389" s="74"/>
      <c r="G3389" s="74"/>
    </row>
    <row r="3390" spans="6:7" s="55" customFormat="1" ht="14.15" x14ac:dyDescent="0.4">
      <c r="F3390" s="74"/>
      <c r="G3390" s="74"/>
    </row>
    <row r="3391" spans="6:7" s="55" customFormat="1" ht="14.15" x14ac:dyDescent="0.4">
      <c r="F3391" s="74"/>
      <c r="G3391" s="74"/>
    </row>
    <row r="3392" spans="6:7" s="55" customFormat="1" ht="14.15" x14ac:dyDescent="0.4">
      <c r="F3392" s="74"/>
      <c r="G3392" s="74"/>
    </row>
    <row r="3393" spans="6:7" s="55" customFormat="1" ht="14.15" x14ac:dyDescent="0.4">
      <c r="F3393" s="74"/>
      <c r="G3393" s="74"/>
    </row>
    <row r="3394" spans="6:7" s="55" customFormat="1" ht="14.15" x14ac:dyDescent="0.4">
      <c r="F3394" s="74"/>
      <c r="G3394" s="74"/>
    </row>
    <row r="3395" spans="6:7" s="55" customFormat="1" ht="14.15" x14ac:dyDescent="0.4">
      <c r="F3395" s="74"/>
      <c r="G3395" s="74"/>
    </row>
    <row r="3396" spans="6:7" s="55" customFormat="1" ht="14.15" x14ac:dyDescent="0.4">
      <c r="F3396" s="74"/>
      <c r="G3396" s="74"/>
    </row>
    <row r="3397" spans="6:7" s="55" customFormat="1" ht="14.15" x14ac:dyDescent="0.4">
      <c r="F3397" s="74"/>
      <c r="G3397" s="74"/>
    </row>
    <row r="3398" spans="6:7" s="55" customFormat="1" ht="14.15" x14ac:dyDescent="0.4">
      <c r="F3398" s="74"/>
      <c r="G3398" s="74"/>
    </row>
    <row r="3399" spans="6:7" s="55" customFormat="1" ht="14.15" x14ac:dyDescent="0.4">
      <c r="F3399" s="74"/>
      <c r="G3399" s="74"/>
    </row>
    <row r="3400" spans="6:7" s="55" customFormat="1" ht="14.15" x14ac:dyDescent="0.4">
      <c r="F3400" s="74"/>
      <c r="G3400" s="74"/>
    </row>
    <row r="3401" spans="6:7" s="55" customFormat="1" ht="14.15" x14ac:dyDescent="0.4">
      <c r="F3401" s="74"/>
      <c r="G3401" s="74"/>
    </row>
    <row r="3402" spans="6:7" s="55" customFormat="1" ht="14.15" x14ac:dyDescent="0.4">
      <c r="F3402" s="74"/>
      <c r="G3402" s="74"/>
    </row>
    <row r="3403" spans="6:7" s="55" customFormat="1" ht="14.15" x14ac:dyDescent="0.4">
      <c r="F3403" s="74"/>
      <c r="G3403" s="74"/>
    </row>
    <row r="3404" spans="6:7" s="55" customFormat="1" ht="14.15" x14ac:dyDescent="0.4">
      <c r="F3404" s="74"/>
      <c r="G3404" s="74"/>
    </row>
    <row r="3405" spans="6:7" s="55" customFormat="1" ht="14.15" x14ac:dyDescent="0.4">
      <c r="F3405" s="74"/>
      <c r="G3405" s="74"/>
    </row>
    <row r="3406" spans="6:7" s="55" customFormat="1" ht="14.15" x14ac:dyDescent="0.4">
      <c r="F3406" s="74"/>
      <c r="G3406" s="74"/>
    </row>
    <row r="3407" spans="6:7" s="55" customFormat="1" ht="14.15" x14ac:dyDescent="0.4">
      <c r="F3407" s="74"/>
      <c r="G3407" s="74"/>
    </row>
    <row r="3408" spans="6:7" s="55" customFormat="1" ht="14.15" x14ac:dyDescent="0.4">
      <c r="F3408" s="74"/>
      <c r="G3408" s="74"/>
    </row>
    <row r="3409" spans="6:7" s="55" customFormat="1" ht="14.15" x14ac:dyDescent="0.4">
      <c r="F3409" s="74"/>
      <c r="G3409" s="74"/>
    </row>
    <row r="3410" spans="6:7" s="55" customFormat="1" ht="14.15" x14ac:dyDescent="0.4">
      <c r="F3410" s="74"/>
      <c r="G3410" s="74"/>
    </row>
    <row r="3411" spans="6:7" s="55" customFormat="1" ht="14.15" x14ac:dyDescent="0.4">
      <c r="F3411" s="74"/>
      <c r="G3411" s="74"/>
    </row>
    <row r="3412" spans="6:7" s="55" customFormat="1" ht="14.15" x14ac:dyDescent="0.4">
      <c r="F3412" s="74"/>
      <c r="G3412" s="74"/>
    </row>
    <row r="3413" spans="6:7" s="55" customFormat="1" ht="14.15" x14ac:dyDescent="0.4">
      <c r="F3413" s="74"/>
      <c r="G3413" s="74"/>
    </row>
    <row r="3414" spans="6:7" s="55" customFormat="1" ht="14.15" x14ac:dyDescent="0.4">
      <c r="F3414" s="74"/>
      <c r="G3414" s="74"/>
    </row>
    <row r="3415" spans="6:7" s="55" customFormat="1" ht="14.15" x14ac:dyDescent="0.4">
      <c r="F3415" s="74"/>
      <c r="G3415" s="74"/>
    </row>
    <row r="3416" spans="6:7" s="55" customFormat="1" ht="14.15" x14ac:dyDescent="0.4">
      <c r="F3416" s="74"/>
      <c r="G3416" s="74"/>
    </row>
    <row r="3417" spans="6:7" s="55" customFormat="1" ht="14.15" x14ac:dyDescent="0.4">
      <c r="F3417" s="74"/>
      <c r="G3417" s="74"/>
    </row>
    <row r="3418" spans="6:7" s="55" customFormat="1" ht="14.15" x14ac:dyDescent="0.4">
      <c r="F3418" s="74"/>
      <c r="G3418" s="74"/>
    </row>
    <row r="3419" spans="6:7" s="55" customFormat="1" ht="14.15" x14ac:dyDescent="0.4">
      <c r="F3419" s="74"/>
      <c r="G3419" s="74"/>
    </row>
    <row r="3420" spans="6:7" s="55" customFormat="1" ht="14.15" x14ac:dyDescent="0.4">
      <c r="F3420" s="74"/>
      <c r="G3420" s="74"/>
    </row>
    <row r="3421" spans="6:7" s="55" customFormat="1" ht="14.15" x14ac:dyDescent="0.4">
      <c r="F3421" s="74"/>
      <c r="G3421" s="74"/>
    </row>
    <row r="3422" spans="6:7" s="55" customFormat="1" ht="14.15" x14ac:dyDescent="0.4">
      <c r="F3422" s="74"/>
      <c r="G3422" s="74"/>
    </row>
    <row r="3423" spans="6:7" s="55" customFormat="1" ht="14.15" x14ac:dyDescent="0.4">
      <c r="F3423" s="74"/>
      <c r="G3423" s="74"/>
    </row>
    <row r="3424" spans="6:7" s="55" customFormat="1" ht="14.15" x14ac:dyDescent="0.4">
      <c r="F3424" s="74"/>
      <c r="G3424" s="74"/>
    </row>
    <row r="3425" spans="6:7" s="55" customFormat="1" ht="14.15" x14ac:dyDescent="0.4">
      <c r="F3425" s="74"/>
      <c r="G3425" s="74"/>
    </row>
    <row r="3426" spans="6:7" s="55" customFormat="1" ht="14.15" x14ac:dyDescent="0.4">
      <c r="F3426" s="74"/>
      <c r="G3426" s="74"/>
    </row>
    <row r="3427" spans="6:7" s="55" customFormat="1" ht="14.15" x14ac:dyDescent="0.4">
      <c r="F3427" s="74"/>
      <c r="G3427" s="74"/>
    </row>
    <row r="3428" spans="6:7" s="55" customFormat="1" ht="14.15" x14ac:dyDescent="0.4">
      <c r="F3428" s="74"/>
      <c r="G3428" s="74"/>
    </row>
    <row r="3429" spans="6:7" s="55" customFormat="1" ht="14.15" x14ac:dyDescent="0.4">
      <c r="F3429" s="74"/>
      <c r="G3429" s="74"/>
    </row>
    <row r="3430" spans="6:7" s="55" customFormat="1" ht="14.15" x14ac:dyDescent="0.4">
      <c r="F3430" s="74"/>
      <c r="G3430" s="74"/>
    </row>
    <row r="3431" spans="6:7" s="55" customFormat="1" ht="14.15" x14ac:dyDescent="0.4">
      <c r="F3431" s="74"/>
      <c r="G3431" s="74"/>
    </row>
    <row r="3432" spans="6:7" s="55" customFormat="1" ht="14.15" x14ac:dyDescent="0.4">
      <c r="F3432" s="74"/>
      <c r="G3432" s="74"/>
    </row>
    <row r="3433" spans="6:7" s="55" customFormat="1" ht="14.15" x14ac:dyDescent="0.4">
      <c r="F3433" s="74"/>
      <c r="G3433" s="74"/>
    </row>
    <row r="3434" spans="6:7" s="55" customFormat="1" ht="14.15" x14ac:dyDescent="0.4">
      <c r="F3434" s="74"/>
      <c r="G3434" s="74"/>
    </row>
    <row r="3435" spans="6:7" s="55" customFormat="1" ht="14.15" x14ac:dyDescent="0.4">
      <c r="F3435" s="74"/>
      <c r="G3435" s="74"/>
    </row>
    <row r="3436" spans="6:7" s="55" customFormat="1" ht="14.15" x14ac:dyDescent="0.4">
      <c r="F3436" s="74"/>
      <c r="G3436" s="74"/>
    </row>
    <row r="3437" spans="6:7" s="55" customFormat="1" ht="14.15" x14ac:dyDescent="0.4">
      <c r="F3437" s="74"/>
      <c r="G3437" s="74"/>
    </row>
    <row r="3438" spans="6:7" s="55" customFormat="1" ht="14.15" x14ac:dyDescent="0.4">
      <c r="F3438" s="74"/>
      <c r="G3438" s="74"/>
    </row>
    <row r="3439" spans="6:7" s="55" customFormat="1" ht="14.15" x14ac:dyDescent="0.4">
      <c r="F3439" s="74"/>
      <c r="G3439" s="74"/>
    </row>
    <row r="3440" spans="6:7" s="55" customFormat="1" ht="14.15" x14ac:dyDescent="0.4">
      <c r="F3440" s="74"/>
      <c r="G3440" s="74"/>
    </row>
    <row r="3441" spans="6:7" s="55" customFormat="1" ht="14.15" x14ac:dyDescent="0.4">
      <c r="F3441" s="74"/>
      <c r="G3441" s="74"/>
    </row>
    <row r="3442" spans="6:7" s="55" customFormat="1" ht="14.15" x14ac:dyDescent="0.4">
      <c r="F3442" s="74"/>
      <c r="G3442" s="74"/>
    </row>
    <row r="3443" spans="6:7" s="55" customFormat="1" ht="14.15" x14ac:dyDescent="0.4">
      <c r="F3443" s="74"/>
      <c r="G3443" s="74"/>
    </row>
    <row r="3444" spans="6:7" s="55" customFormat="1" ht="14.15" x14ac:dyDescent="0.4">
      <c r="F3444" s="74"/>
      <c r="G3444" s="74"/>
    </row>
    <row r="3445" spans="6:7" s="55" customFormat="1" ht="14.15" x14ac:dyDescent="0.4">
      <c r="F3445" s="74"/>
      <c r="G3445" s="74"/>
    </row>
    <row r="3446" spans="6:7" s="55" customFormat="1" ht="14.15" x14ac:dyDescent="0.4">
      <c r="F3446" s="74"/>
      <c r="G3446" s="74"/>
    </row>
    <row r="3447" spans="6:7" s="55" customFormat="1" ht="14.15" x14ac:dyDescent="0.4">
      <c r="F3447" s="74"/>
      <c r="G3447" s="74"/>
    </row>
    <row r="3448" spans="6:7" s="55" customFormat="1" ht="14.15" x14ac:dyDescent="0.4">
      <c r="F3448" s="74"/>
      <c r="G3448" s="74"/>
    </row>
    <row r="3449" spans="6:7" s="55" customFormat="1" ht="14.15" x14ac:dyDescent="0.4">
      <c r="F3449" s="74"/>
      <c r="G3449" s="74"/>
    </row>
    <row r="3450" spans="6:7" s="55" customFormat="1" ht="14.15" x14ac:dyDescent="0.4">
      <c r="F3450" s="74"/>
      <c r="G3450" s="74"/>
    </row>
    <row r="3451" spans="6:7" s="55" customFormat="1" ht="14.15" x14ac:dyDescent="0.4">
      <c r="F3451" s="74"/>
      <c r="G3451" s="74"/>
    </row>
    <row r="3452" spans="6:7" s="55" customFormat="1" ht="14.15" x14ac:dyDescent="0.4">
      <c r="F3452" s="74"/>
      <c r="G3452" s="74"/>
    </row>
    <row r="3453" spans="6:7" s="55" customFormat="1" ht="14.15" x14ac:dyDescent="0.4">
      <c r="F3453" s="74"/>
      <c r="G3453" s="74"/>
    </row>
    <row r="3454" spans="6:7" s="55" customFormat="1" ht="14.15" x14ac:dyDescent="0.4">
      <c r="F3454" s="74"/>
      <c r="G3454" s="74"/>
    </row>
    <row r="3455" spans="6:7" s="55" customFormat="1" ht="14.15" x14ac:dyDescent="0.4">
      <c r="F3455" s="74"/>
      <c r="G3455" s="74"/>
    </row>
    <row r="3456" spans="6:7" s="55" customFormat="1" ht="14.15" x14ac:dyDescent="0.4">
      <c r="F3456" s="74"/>
      <c r="G3456" s="74"/>
    </row>
    <row r="3457" spans="6:7" s="55" customFormat="1" ht="14.15" x14ac:dyDescent="0.4">
      <c r="F3457" s="74"/>
      <c r="G3457" s="74"/>
    </row>
    <row r="3458" spans="6:7" s="55" customFormat="1" ht="14.15" x14ac:dyDescent="0.4">
      <c r="F3458" s="74"/>
      <c r="G3458" s="74"/>
    </row>
    <row r="3459" spans="6:7" s="55" customFormat="1" ht="14.15" x14ac:dyDescent="0.4">
      <c r="F3459" s="74"/>
      <c r="G3459" s="74"/>
    </row>
    <row r="3460" spans="6:7" s="55" customFormat="1" ht="14.15" x14ac:dyDescent="0.4">
      <c r="F3460" s="74"/>
      <c r="G3460" s="74"/>
    </row>
    <row r="3461" spans="6:7" s="55" customFormat="1" ht="14.15" x14ac:dyDescent="0.4">
      <c r="F3461" s="74"/>
      <c r="G3461" s="74"/>
    </row>
    <row r="3462" spans="6:7" s="55" customFormat="1" ht="14.15" x14ac:dyDescent="0.4">
      <c r="F3462" s="74"/>
      <c r="G3462" s="74"/>
    </row>
    <row r="3463" spans="6:7" s="55" customFormat="1" ht="14.15" x14ac:dyDescent="0.4">
      <c r="F3463" s="74"/>
      <c r="G3463" s="74"/>
    </row>
    <row r="3464" spans="6:7" s="55" customFormat="1" ht="14.15" x14ac:dyDescent="0.4">
      <c r="F3464" s="74"/>
      <c r="G3464" s="74"/>
    </row>
    <row r="3465" spans="6:7" s="55" customFormat="1" ht="14.15" x14ac:dyDescent="0.4">
      <c r="F3465" s="74"/>
      <c r="G3465" s="74"/>
    </row>
    <row r="3466" spans="6:7" s="55" customFormat="1" ht="14.15" x14ac:dyDescent="0.4">
      <c r="F3466" s="74"/>
      <c r="G3466" s="74"/>
    </row>
    <row r="3467" spans="6:7" s="55" customFormat="1" ht="14.15" x14ac:dyDescent="0.4">
      <c r="F3467" s="74"/>
      <c r="G3467" s="74"/>
    </row>
    <row r="3468" spans="6:7" s="55" customFormat="1" ht="14.15" x14ac:dyDescent="0.4">
      <c r="F3468" s="74"/>
      <c r="G3468" s="74"/>
    </row>
    <row r="3469" spans="6:7" s="55" customFormat="1" ht="14.15" x14ac:dyDescent="0.4">
      <c r="F3469" s="74"/>
      <c r="G3469" s="74"/>
    </row>
    <row r="3470" spans="6:7" s="55" customFormat="1" ht="14.15" x14ac:dyDescent="0.4">
      <c r="F3470" s="74"/>
      <c r="G3470" s="74"/>
    </row>
    <row r="3471" spans="6:7" s="55" customFormat="1" ht="14.15" x14ac:dyDescent="0.4">
      <c r="F3471" s="74"/>
      <c r="G3471" s="74"/>
    </row>
    <row r="3472" spans="6:7" s="55" customFormat="1" ht="14.15" x14ac:dyDescent="0.4">
      <c r="F3472" s="74"/>
      <c r="G3472" s="74"/>
    </row>
    <row r="3473" spans="6:7" s="55" customFormat="1" ht="14.15" x14ac:dyDescent="0.4">
      <c r="F3473" s="74"/>
      <c r="G3473" s="74"/>
    </row>
    <row r="3474" spans="6:7" s="55" customFormat="1" ht="14.15" x14ac:dyDescent="0.4">
      <c r="F3474" s="74"/>
      <c r="G3474" s="74"/>
    </row>
    <row r="3475" spans="6:7" s="55" customFormat="1" ht="14.15" x14ac:dyDescent="0.4">
      <c r="F3475" s="74"/>
      <c r="G3475" s="74"/>
    </row>
    <row r="3476" spans="6:7" s="55" customFormat="1" ht="14.15" x14ac:dyDescent="0.4">
      <c r="F3476" s="74"/>
      <c r="G3476" s="74"/>
    </row>
    <row r="3477" spans="6:7" s="55" customFormat="1" ht="14.15" x14ac:dyDescent="0.4">
      <c r="F3477" s="74"/>
      <c r="G3477" s="74"/>
    </row>
    <row r="3478" spans="6:7" s="55" customFormat="1" ht="14.15" x14ac:dyDescent="0.4">
      <c r="F3478" s="74"/>
      <c r="G3478" s="74"/>
    </row>
    <row r="3479" spans="6:7" s="55" customFormat="1" ht="14.15" x14ac:dyDescent="0.4">
      <c r="F3479" s="74"/>
      <c r="G3479" s="74"/>
    </row>
    <row r="3480" spans="6:7" s="55" customFormat="1" ht="14.15" x14ac:dyDescent="0.4">
      <c r="F3480" s="74"/>
      <c r="G3480" s="74"/>
    </row>
    <row r="3481" spans="6:7" s="55" customFormat="1" ht="14.15" x14ac:dyDescent="0.4">
      <c r="F3481" s="74"/>
      <c r="G3481" s="74"/>
    </row>
    <row r="3482" spans="6:7" s="55" customFormat="1" ht="14.15" x14ac:dyDescent="0.4">
      <c r="F3482" s="74"/>
      <c r="G3482" s="74"/>
    </row>
    <row r="3483" spans="6:7" s="55" customFormat="1" ht="14.15" x14ac:dyDescent="0.4">
      <c r="F3483" s="74"/>
      <c r="G3483" s="74"/>
    </row>
    <row r="3484" spans="6:7" s="55" customFormat="1" ht="14.15" x14ac:dyDescent="0.4">
      <c r="F3484" s="74"/>
      <c r="G3484" s="74"/>
    </row>
    <row r="3485" spans="6:7" s="55" customFormat="1" ht="14.15" x14ac:dyDescent="0.4">
      <c r="F3485" s="74"/>
      <c r="G3485" s="74"/>
    </row>
    <row r="3486" spans="6:7" s="55" customFormat="1" ht="14.15" x14ac:dyDescent="0.4">
      <c r="F3486" s="74"/>
      <c r="G3486" s="74"/>
    </row>
    <row r="3487" spans="6:7" s="55" customFormat="1" ht="14.15" x14ac:dyDescent="0.4">
      <c r="F3487" s="74"/>
      <c r="G3487" s="74"/>
    </row>
    <row r="3488" spans="6:7" s="55" customFormat="1" ht="14.15" x14ac:dyDescent="0.4">
      <c r="F3488" s="74"/>
      <c r="G3488" s="74"/>
    </row>
    <row r="3489" spans="6:7" s="55" customFormat="1" ht="14.15" x14ac:dyDescent="0.4">
      <c r="F3489" s="74"/>
      <c r="G3489" s="74"/>
    </row>
    <row r="3490" spans="6:7" s="55" customFormat="1" ht="14.15" x14ac:dyDescent="0.4">
      <c r="F3490" s="74"/>
      <c r="G3490" s="74"/>
    </row>
    <row r="3491" spans="6:7" s="55" customFormat="1" ht="14.15" x14ac:dyDescent="0.4">
      <c r="F3491" s="74"/>
      <c r="G3491" s="74"/>
    </row>
    <row r="3492" spans="6:7" s="55" customFormat="1" ht="14.15" x14ac:dyDescent="0.4">
      <c r="F3492" s="74"/>
      <c r="G3492" s="74"/>
    </row>
    <row r="3493" spans="6:7" s="55" customFormat="1" ht="14.15" x14ac:dyDescent="0.4">
      <c r="F3493" s="74"/>
      <c r="G3493" s="74"/>
    </row>
    <row r="3494" spans="6:7" s="55" customFormat="1" ht="14.15" x14ac:dyDescent="0.4">
      <c r="F3494" s="74"/>
      <c r="G3494" s="74"/>
    </row>
    <row r="3495" spans="6:7" s="55" customFormat="1" ht="14.15" x14ac:dyDescent="0.4">
      <c r="F3495" s="74"/>
      <c r="G3495" s="74"/>
    </row>
    <row r="3496" spans="6:7" s="55" customFormat="1" ht="14.15" x14ac:dyDescent="0.4">
      <c r="F3496" s="74"/>
      <c r="G3496" s="74"/>
    </row>
    <row r="3497" spans="6:7" s="55" customFormat="1" ht="14.15" x14ac:dyDescent="0.4">
      <c r="F3497" s="74"/>
      <c r="G3497" s="74"/>
    </row>
    <row r="3498" spans="6:7" s="55" customFormat="1" ht="14.15" x14ac:dyDescent="0.4">
      <c r="F3498" s="74"/>
      <c r="G3498" s="74"/>
    </row>
    <row r="3499" spans="6:7" s="55" customFormat="1" ht="14.15" x14ac:dyDescent="0.4">
      <c r="F3499" s="74"/>
      <c r="G3499" s="74"/>
    </row>
    <row r="3500" spans="6:7" s="55" customFormat="1" ht="14.15" x14ac:dyDescent="0.4">
      <c r="F3500" s="74"/>
      <c r="G3500" s="74"/>
    </row>
    <row r="3501" spans="6:7" s="55" customFormat="1" ht="14.15" x14ac:dyDescent="0.4">
      <c r="F3501" s="74"/>
      <c r="G3501" s="74"/>
    </row>
    <row r="3502" spans="6:7" s="55" customFormat="1" ht="14.15" x14ac:dyDescent="0.4">
      <c r="F3502" s="74"/>
      <c r="G3502" s="74"/>
    </row>
    <row r="3503" spans="6:7" s="55" customFormat="1" ht="14.15" x14ac:dyDescent="0.4">
      <c r="F3503" s="74"/>
      <c r="G3503" s="74"/>
    </row>
    <row r="3504" spans="6:7" s="55" customFormat="1" ht="14.15" x14ac:dyDescent="0.4">
      <c r="F3504" s="74"/>
      <c r="G3504" s="74"/>
    </row>
    <row r="3505" spans="6:7" s="55" customFormat="1" ht="14.15" x14ac:dyDescent="0.4">
      <c r="F3505" s="74"/>
      <c r="G3505" s="74"/>
    </row>
    <row r="3506" spans="6:7" s="55" customFormat="1" ht="14.15" x14ac:dyDescent="0.4">
      <c r="F3506" s="74"/>
      <c r="G3506" s="74"/>
    </row>
    <row r="3507" spans="6:7" s="55" customFormat="1" ht="14.15" x14ac:dyDescent="0.4">
      <c r="F3507" s="74"/>
      <c r="G3507" s="74"/>
    </row>
    <row r="3508" spans="6:7" s="55" customFormat="1" ht="14.15" x14ac:dyDescent="0.4">
      <c r="F3508" s="74"/>
      <c r="G3508" s="74"/>
    </row>
    <row r="3509" spans="6:7" s="55" customFormat="1" ht="14.15" x14ac:dyDescent="0.4">
      <c r="F3509" s="74"/>
      <c r="G3509" s="74"/>
    </row>
    <row r="3510" spans="6:7" s="55" customFormat="1" ht="14.15" x14ac:dyDescent="0.4">
      <c r="F3510" s="74"/>
      <c r="G3510" s="74"/>
    </row>
    <row r="3511" spans="6:7" s="55" customFormat="1" ht="14.15" x14ac:dyDescent="0.4">
      <c r="F3511" s="74"/>
      <c r="G3511" s="74"/>
    </row>
    <row r="3512" spans="6:7" s="55" customFormat="1" ht="14.15" x14ac:dyDescent="0.4">
      <c r="F3512" s="74"/>
      <c r="G3512" s="74"/>
    </row>
    <row r="3513" spans="6:7" s="55" customFormat="1" ht="14.15" x14ac:dyDescent="0.4">
      <c r="F3513" s="74"/>
      <c r="G3513" s="74"/>
    </row>
    <row r="3514" spans="6:7" s="55" customFormat="1" ht="14.15" x14ac:dyDescent="0.4">
      <c r="F3514" s="74"/>
      <c r="G3514" s="74"/>
    </row>
    <row r="3515" spans="6:7" s="55" customFormat="1" ht="14.15" x14ac:dyDescent="0.4">
      <c r="F3515" s="74"/>
      <c r="G3515" s="74"/>
    </row>
    <row r="3516" spans="6:7" s="55" customFormat="1" ht="14.15" x14ac:dyDescent="0.4">
      <c r="F3516" s="74"/>
      <c r="G3516" s="74"/>
    </row>
    <row r="3517" spans="6:7" s="55" customFormat="1" ht="14.15" x14ac:dyDescent="0.4">
      <c r="F3517" s="74"/>
      <c r="G3517" s="74"/>
    </row>
    <row r="3518" spans="6:7" s="55" customFormat="1" ht="14.15" x14ac:dyDescent="0.4">
      <c r="F3518" s="74"/>
      <c r="G3518" s="74"/>
    </row>
    <row r="3519" spans="6:7" s="55" customFormat="1" ht="14.15" x14ac:dyDescent="0.4">
      <c r="F3519" s="74"/>
      <c r="G3519" s="74"/>
    </row>
    <row r="3520" spans="6:7" s="55" customFormat="1" ht="14.15" x14ac:dyDescent="0.4">
      <c r="F3520" s="74"/>
      <c r="G3520" s="74"/>
    </row>
    <row r="3521" spans="6:7" s="55" customFormat="1" ht="14.15" x14ac:dyDescent="0.4">
      <c r="F3521" s="74"/>
      <c r="G3521" s="74"/>
    </row>
    <row r="3522" spans="6:7" s="55" customFormat="1" ht="14.15" x14ac:dyDescent="0.4">
      <c r="F3522" s="74"/>
      <c r="G3522" s="74"/>
    </row>
    <row r="3523" spans="6:7" s="55" customFormat="1" ht="14.15" x14ac:dyDescent="0.4">
      <c r="F3523" s="74"/>
      <c r="G3523" s="74"/>
    </row>
    <row r="3524" spans="6:7" s="55" customFormat="1" ht="14.15" x14ac:dyDescent="0.4">
      <c r="F3524" s="74"/>
      <c r="G3524" s="74"/>
    </row>
    <row r="3525" spans="6:7" s="55" customFormat="1" ht="14.15" x14ac:dyDescent="0.4">
      <c r="F3525" s="74"/>
      <c r="G3525" s="74"/>
    </row>
    <row r="3526" spans="6:7" s="55" customFormat="1" ht="14.15" x14ac:dyDescent="0.4">
      <c r="F3526" s="74"/>
      <c r="G3526" s="74"/>
    </row>
    <row r="3527" spans="6:7" s="55" customFormat="1" ht="14.15" x14ac:dyDescent="0.4">
      <c r="F3527" s="74"/>
      <c r="G3527" s="74"/>
    </row>
    <row r="3528" spans="6:7" s="55" customFormat="1" ht="14.15" x14ac:dyDescent="0.4">
      <c r="F3528" s="74"/>
      <c r="G3528" s="74"/>
    </row>
    <row r="3529" spans="6:7" s="55" customFormat="1" ht="14.15" x14ac:dyDescent="0.4">
      <c r="F3529" s="74"/>
      <c r="G3529" s="74"/>
    </row>
    <row r="3530" spans="6:7" s="55" customFormat="1" ht="14.15" x14ac:dyDescent="0.4">
      <c r="F3530" s="74"/>
      <c r="G3530" s="74"/>
    </row>
    <row r="3531" spans="6:7" s="55" customFormat="1" ht="14.15" x14ac:dyDescent="0.4">
      <c r="F3531" s="74"/>
      <c r="G3531" s="74"/>
    </row>
    <row r="3532" spans="6:7" s="55" customFormat="1" ht="14.15" x14ac:dyDescent="0.4">
      <c r="F3532" s="74"/>
      <c r="G3532" s="74"/>
    </row>
    <row r="3533" spans="6:7" s="55" customFormat="1" ht="14.15" x14ac:dyDescent="0.4">
      <c r="F3533" s="74"/>
      <c r="G3533" s="74"/>
    </row>
    <row r="3534" spans="6:7" s="55" customFormat="1" ht="14.15" x14ac:dyDescent="0.4">
      <c r="F3534" s="74"/>
      <c r="G3534" s="74"/>
    </row>
    <row r="3535" spans="6:7" s="55" customFormat="1" ht="14.15" x14ac:dyDescent="0.4">
      <c r="F3535" s="74"/>
      <c r="G3535" s="74"/>
    </row>
    <row r="3536" spans="6:7" s="55" customFormat="1" ht="14.15" x14ac:dyDescent="0.4">
      <c r="F3536" s="74"/>
      <c r="G3536" s="74"/>
    </row>
    <row r="3537" spans="6:7" s="55" customFormat="1" ht="14.15" x14ac:dyDescent="0.4">
      <c r="F3537" s="74"/>
      <c r="G3537" s="74"/>
    </row>
    <row r="3538" spans="6:7" s="55" customFormat="1" ht="14.15" x14ac:dyDescent="0.4">
      <c r="F3538" s="74"/>
      <c r="G3538" s="74"/>
    </row>
    <row r="3539" spans="6:7" s="55" customFormat="1" ht="14.15" x14ac:dyDescent="0.4">
      <c r="F3539" s="74"/>
      <c r="G3539" s="74"/>
    </row>
    <row r="3540" spans="6:7" s="55" customFormat="1" ht="14.15" x14ac:dyDescent="0.4">
      <c r="F3540" s="74"/>
      <c r="G3540" s="74"/>
    </row>
    <row r="3541" spans="6:7" s="55" customFormat="1" ht="14.15" x14ac:dyDescent="0.4">
      <c r="F3541" s="74"/>
      <c r="G3541" s="74"/>
    </row>
    <row r="3542" spans="6:7" s="55" customFormat="1" ht="14.15" x14ac:dyDescent="0.4">
      <c r="F3542" s="74"/>
      <c r="G3542" s="74"/>
    </row>
    <row r="3543" spans="6:7" s="55" customFormat="1" ht="14.15" x14ac:dyDescent="0.4">
      <c r="F3543" s="74"/>
      <c r="G3543" s="74"/>
    </row>
    <row r="3544" spans="6:7" s="55" customFormat="1" ht="14.15" x14ac:dyDescent="0.4">
      <c r="F3544" s="74"/>
      <c r="G3544" s="74"/>
    </row>
    <row r="3545" spans="6:7" s="55" customFormat="1" ht="14.15" x14ac:dyDescent="0.4">
      <c r="F3545" s="74"/>
      <c r="G3545" s="74"/>
    </row>
    <row r="3546" spans="6:7" s="55" customFormat="1" ht="14.15" x14ac:dyDescent="0.4">
      <c r="F3546" s="74"/>
      <c r="G3546" s="74"/>
    </row>
    <row r="3547" spans="6:7" s="55" customFormat="1" ht="14.15" x14ac:dyDescent="0.4">
      <c r="F3547" s="74"/>
      <c r="G3547" s="74"/>
    </row>
    <row r="3548" spans="6:7" s="55" customFormat="1" ht="14.15" x14ac:dyDescent="0.4">
      <c r="F3548" s="74"/>
      <c r="G3548" s="74"/>
    </row>
    <row r="3549" spans="6:7" s="55" customFormat="1" ht="14.15" x14ac:dyDescent="0.4">
      <c r="F3549" s="74"/>
      <c r="G3549" s="74"/>
    </row>
    <row r="3550" spans="6:7" s="55" customFormat="1" ht="14.15" x14ac:dyDescent="0.4">
      <c r="F3550" s="74"/>
      <c r="G3550" s="74"/>
    </row>
    <row r="3551" spans="6:7" s="55" customFormat="1" ht="14.15" x14ac:dyDescent="0.4">
      <c r="F3551" s="74"/>
      <c r="G3551" s="74"/>
    </row>
    <row r="3552" spans="6:7" s="55" customFormat="1" ht="14.15" x14ac:dyDescent="0.4">
      <c r="F3552" s="74"/>
      <c r="G3552" s="74"/>
    </row>
    <row r="3553" spans="6:7" s="55" customFormat="1" ht="14.15" x14ac:dyDescent="0.4">
      <c r="F3553" s="74"/>
      <c r="G3553" s="74"/>
    </row>
    <row r="3554" spans="6:7" s="55" customFormat="1" ht="14.15" x14ac:dyDescent="0.4">
      <c r="F3554" s="74"/>
      <c r="G3554" s="74"/>
    </row>
    <row r="3555" spans="6:7" s="55" customFormat="1" ht="14.15" x14ac:dyDescent="0.4">
      <c r="F3555" s="74"/>
      <c r="G3555" s="74"/>
    </row>
    <row r="3556" spans="6:7" s="55" customFormat="1" ht="14.15" x14ac:dyDescent="0.4">
      <c r="F3556" s="74"/>
      <c r="G3556" s="74"/>
    </row>
    <row r="3557" spans="6:7" s="55" customFormat="1" ht="14.15" x14ac:dyDescent="0.4">
      <c r="F3557" s="74"/>
      <c r="G3557" s="74"/>
    </row>
    <row r="3558" spans="6:7" s="55" customFormat="1" ht="14.15" x14ac:dyDescent="0.4">
      <c r="F3558" s="74"/>
      <c r="G3558" s="74"/>
    </row>
    <row r="3559" spans="6:7" s="55" customFormat="1" ht="14.15" x14ac:dyDescent="0.4">
      <c r="F3559" s="74"/>
      <c r="G3559" s="74"/>
    </row>
    <row r="3560" spans="6:7" s="55" customFormat="1" ht="14.15" x14ac:dyDescent="0.4">
      <c r="F3560" s="74"/>
      <c r="G3560" s="74"/>
    </row>
    <row r="3561" spans="6:7" s="55" customFormat="1" ht="14.15" x14ac:dyDescent="0.4">
      <c r="F3561" s="74"/>
      <c r="G3561" s="74"/>
    </row>
    <row r="3562" spans="6:7" s="55" customFormat="1" ht="14.15" x14ac:dyDescent="0.4">
      <c r="F3562" s="74"/>
      <c r="G3562" s="74"/>
    </row>
    <row r="3563" spans="6:7" s="55" customFormat="1" ht="14.15" x14ac:dyDescent="0.4">
      <c r="F3563" s="74"/>
      <c r="G3563" s="74"/>
    </row>
    <row r="3564" spans="6:7" s="55" customFormat="1" ht="14.15" x14ac:dyDescent="0.4">
      <c r="F3564" s="74"/>
      <c r="G3564" s="74"/>
    </row>
    <row r="3565" spans="6:7" s="55" customFormat="1" ht="14.15" x14ac:dyDescent="0.4">
      <c r="F3565" s="74"/>
      <c r="G3565" s="74"/>
    </row>
    <row r="3566" spans="6:7" s="55" customFormat="1" ht="14.15" x14ac:dyDescent="0.4">
      <c r="F3566" s="74"/>
      <c r="G3566" s="74"/>
    </row>
    <row r="3567" spans="6:7" s="55" customFormat="1" ht="14.15" x14ac:dyDescent="0.4">
      <c r="F3567" s="74"/>
      <c r="G3567" s="74"/>
    </row>
    <row r="3568" spans="6:7" s="55" customFormat="1" ht="14.15" x14ac:dyDescent="0.4">
      <c r="F3568" s="74"/>
      <c r="G3568" s="74"/>
    </row>
    <row r="3569" spans="6:7" s="55" customFormat="1" ht="14.15" x14ac:dyDescent="0.4">
      <c r="F3569" s="74"/>
      <c r="G3569" s="74"/>
    </row>
    <row r="3570" spans="6:7" s="55" customFormat="1" ht="14.15" x14ac:dyDescent="0.4">
      <c r="F3570" s="74"/>
      <c r="G3570" s="74"/>
    </row>
    <row r="3571" spans="6:7" s="55" customFormat="1" ht="14.15" x14ac:dyDescent="0.4">
      <c r="F3571" s="74"/>
      <c r="G3571" s="74"/>
    </row>
    <row r="3572" spans="6:7" s="55" customFormat="1" ht="14.15" x14ac:dyDescent="0.4">
      <c r="F3572" s="74"/>
      <c r="G3572" s="74"/>
    </row>
    <row r="3573" spans="6:7" s="55" customFormat="1" ht="14.15" x14ac:dyDescent="0.4">
      <c r="F3573" s="74"/>
      <c r="G3573" s="74"/>
    </row>
    <row r="3574" spans="6:7" s="55" customFormat="1" ht="14.15" x14ac:dyDescent="0.4">
      <c r="F3574" s="74"/>
      <c r="G3574" s="74"/>
    </row>
    <row r="3575" spans="6:7" s="55" customFormat="1" ht="14.15" x14ac:dyDescent="0.4">
      <c r="F3575" s="74"/>
      <c r="G3575" s="74"/>
    </row>
    <row r="3576" spans="6:7" s="55" customFormat="1" ht="14.15" x14ac:dyDescent="0.4">
      <c r="F3576" s="74"/>
      <c r="G3576" s="74"/>
    </row>
    <row r="3577" spans="6:7" s="55" customFormat="1" ht="14.15" x14ac:dyDescent="0.4">
      <c r="F3577" s="74"/>
      <c r="G3577" s="74"/>
    </row>
    <row r="3578" spans="6:7" s="55" customFormat="1" ht="14.15" x14ac:dyDescent="0.4">
      <c r="F3578" s="74"/>
      <c r="G3578" s="74"/>
    </row>
    <row r="3579" spans="6:7" s="55" customFormat="1" ht="14.15" x14ac:dyDescent="0.4">
      <c r="F3579" s="74"/>
      <c r="G3579" s="74"/>
    </row>
    <row r="3580" spans="6:7" s="55" customFormat="1" ht="14.15" x14ac:dyDescent="0.4">
      <c r="F3580" s="74"/>
      <c r="G3580" s="74"/>
    </row>
    <row r="3581" spans="6:7" s="55" customFormat="1" ht="14.15" x14ac:dyDescent="0.4">
      <c r="F3581" s="74"/>
      <c r="G3581" s="74"/>
    </row>
    <row r="3582" spans="6:7" s="55" customFormat="1" ht="14.15" x14ac:dyDescent="0.4">
      <c r="F3582" s="74"/>
      <c r="G3582" s="74"/>
    </row>
    <row r="3583" spans="6:7" s="55" customFormat="1" ht="14.15" x14ac:dyDescent="0.4">
      <c r="F3583" s="74"/>
      <c r="G3583" s="74"/>
    </row>
    <row r="3584" spans="6:7" s="55" customFormat="1" ht="14.15" x14ac:dyDescent="0.4">
      <c r="F3584" s="74"/>
      <c r="G3584" s="74"/>
    </row>
    <row r="3585" spans="6:7" s="55" customFormat="1" ht="14.15" x14ac:dyDescent="0.4">
      <c r="F3585" s="74"/>
      <c r="G3585" s="74"/>
    </row>
    <row r="3586" spans="6:7" s="55" customFormat="1" ht="14.15" x14ac:dyDescent="0.4">
      <c r="F3586" s="74"/>
      <c r="G3586" s="74"/>
    </row>
    <row r="3587" spans="6:7" s="55" customFormat="1" ht="14.15" x14ac:dyDescent="0.4">
      <c r="F3587" s="74"/>
      <c r="G3587" s="74"/>
    </row>
    <row r="3588" spans="6:7" s="55" customFormat="1" ht="14.15" x14ac:dyDescent="0.4">
      <c r="F3588" s="74"/>
      <c r="G3588" s="74"/>
    </row>
    <row r="3589" spans="6:7" s="55" customFormat="1" ht="14.15" x14ac:dyDescent="0.4">
      <c r="F3589" s="74"/>
      <c r="G3589" s="74"/>
    </row>
    <row r="3590" spans="6:7" s="55" customFormat="1" ht="14.15" x14ac:dyDescent="0.4">
      <c r="F3590" s="74"/>
      <c r="G3590" s="74"/>
    </row>
    <row r="3591" spans="6:7" s="55" customFormat="1" ht="14.15" x14ac:dyDescent="0.4">
      <c r="F3591" s="74"/>
      <c r="G3591" s="74"/>
    </row>
    <row r="3592" spans="6:7" s="55" customFormat="1" ht="14.15" x14ac:dyDescent="0.4">
      <c r="F3592" s="74"/>
      <c r="G3592" s="74"/>
    </row>
    <row r="3593" spans="6:7" s="55" customFormat="1" ht="14.15" x14ac:dyDescent="0.4">
      <c r="F3593" s="74"/>
      <c r="G3593" s="74"/>
    </row>
    <row r="3594" spans="6:7" s="55" customFormat="1" ht="14.15" x14ac:dyDescent="0.4">
      <c r="F3594" s="74"/>
      <c r="G3594" s="74"/>
    </row>
    <row r="3595" spans="6:7" s="55" customFormat="1" ht="14.15" x14ac:dyDescent="0.4">
      <c r="F3595" s="74"/>
      <c r="G3595" s="74"/>
    </row>
    <row r="3596" spans="6:7" s="55" customFormat="1" ht="14.15" x14ac:dyDescent="0.4">
      <c r="F3596" s="74"/>
      <c r="G3596" s="74"/>
    </row>
    <row r="3597" spans="6:7" s="55" customFormat="1" ht="14.15" x14ac:dyDescent="0.4">
      <c r="F3597" s="74"/>
      <c r="G3597" s="74"/>
    </row>
    <row r="3598" spans="6:7" s="55" customFormat="1" ht="14.15" x14ac:dyDescent="0.4">
      <c r="F3598" s="74"/>
      <c r="G3598" s="74"/>
    </row>
    <row r="3599" spans="6:7" s="55" customFormat="1" ht="14.15" x14ac:dyDescent="0.4">
      <c r="F3599" s="74"/>
      <c r="G3599" s="74"/>
    </row>
    <row r="3600" spans="6:7" s="55" customFormat="1" ht="14.15" x14ac:dyDescent="0.4">
      <c r="F3600" s="74"/>
      <c r="G3600" s="74"/>
    </row>
    <row r="3601" spans="6:7" s="55" customFormat="1" ht="14.15" x14ac:dyDescent="0.4">
      <c r="F3601" s="74"/>
      <c r="G3601" s="74"/>
    </row>
    <row r="3602" spans="6:7" s="55" customFormat="1" ht="14.15" x14ac:dyDescent="0.4">
      <c r="F3602" s="74"/>
      <c r="G3602" s="74"/>
    </row>
    <row r="3603" spans="6:7" s="55" customFormat="1" ht="14.15" x14ac:dyDescent="0.4">
      <c r="F3603" s="74"/>
      <c r="G3603" s="74"/>
    </row>
    <row r="3604" spans="6:7" s="55" customFormat="1" ht="14.15" x14ac:dyDescent="0.4">
      <c r="F3604" s="74"/>
      <c r="G3604" s="74"/>
    </row>
    <row r="3605" spans="6:7" s="55" customFormat="1" ht="14.15" x14ac:dyDescent="0.4">
      <c r="F3605" s="74"/>
      <c r="G3605" s="74"/>
    </row>
    <row r="3606" spans="6:7" s="55" customFormat="1" ht="14.15" x14ac:dyDescent="0.4">
      <c r="F3606" s="74"/>
      <c r="G3606" s="74"/>
    </row>
    <row r="3607" spans="6:7" s="55" customFormat="1" ht="14.15" x14ac:dyDescent="0.4">
      <c r="F3607" s="74"/>
      <c r="G3607" s="74"/>
    </row>
    <row r="3608" spans="6:7" s="55" customFormat="1" ht="14.15" x14ac:dyDescent="0.4">
      <c r="F3608" s="74"/>
      <c r="G3608" s="74"/>
    </row>
    <row r="3609" spans="6:7" s="55" customFormat="1" ht="14.15" x14ac:dyDescent="0.4">
      <c r="F3609" s="74"/>
      <c r="G3609" s="74"/>
    </row>
    <row r="3610" spans="6:7" s="55" customFormat="1" ht="14.15" x14ac:dyDescent="0.4">
      <c r="F3610" s="74"/>
      <c r="G3610" s="74"/>
    </row>
    <row r="3611" spans="6:7" s="55" customFormat="1" ht="14.15" x14ac:dyDescent="0.4">
      <c r="F3611" s="74"/>
      <c r="G3611" s="74"/>
    </row>
    <row r="3612" spans="6:7" s="55" customFormat="1" ht="14.15" x14ac:dyDescent="0.4">
      <c r="F3612" s="74"/>
      <c r="G3612" s="74"/>
    </row>
    <row r="3613" spans="6:7" s="55" customFormat="1" ht="14.15" x14ac:dyDescent="0.4">
      <c r="F3613" s="74"/>
      <c r="G3613" s="74"/>
    </row>
    <row r="3614" spans="6:7" s="55" customFormat="1" ht="14.15" x14ac:dyDescent="0.4">
      <c r="F3614" s="74"/>
      <c r="G3614" s="74"/>
    </row>
    <row r="3615" spans="6:7" s="55" customFormat="1" ht="14.15" x14ac:dyDescent="0.4">
      <c r="F3615" s="74"/>
      <c r="G3615" s="74"/>
    </row>
    <row r="3616" spans="6:7" s="55" customFormat="1" ht="14.15" x14ac:dyDescent="0.4">
      <c r="F3616" s="74"/>
      <c r="G3616" s="74"/>
    </row>
    <row r="3617" spans="6:7" s="55" customFormat="1" ht="14.15" x14ac:dyDescent="0.4">
      <c r="F3617" s="74"/>
      <c r="G3617" s="74"/>
    </row>
    <row r="3618" spans="6:7" s="55" customFormat="1" ht="14.15" x14ac:dyDescent="0.4">
      <c r="F3618" s="74"/>
      <c r="G3618" s="74"/>
    </row>
    <row r="3619" spans="6:7" s="55" customFormat="1" ht="14.15" x14ac:dyDescent="0.4">
      <c r="F3619" s="74"/>
      <c r="G3619" s="74"/>
    </row>
    <row r="3620" spans="6:7" s="55" customFormat="1" ht="14.15" x14ac:dyDescent="0.4">
      <c r="F3620" s="74"/>
      <c r="G3620" s="74"/>
    </row>
    <row r="3621" spans="6:7" s="55" customFormat="1" ht="14.15" x14ac:dyDescent="0.4">
      <c r="F3621" s="74"/>
      <c r="G3621" s="74"/>
    </row>
    <row r="3622" spans="6:7" s="55" customFormat="1" ht="14.15" x14ac:dyDescent="0.4">
      <c r="F3622" s="74"/>
      <c r="G3622" s="74"/>
    </row>
    <row r="3623" spans="6:7" s="55" customFormat="1" ht="14.15" x14ac:dyDescent="0.4">
      <c r="F3623" s="74"/>
      <c r="G3623" s="74"/>
    </row>
    <row r="3624" spans="6:7" s="55" customFormat="1" ht="14.15" x14ac:dyDescent="0.4">
      <c r="F3624" s="74"/>
      <c r="G3624" s="74"/>
    </row>
    <row r="3625" spans="6:7" s="55" customFormat="1" ht="14.15" x14ac:dyDescent="0.4">
      <c r="F3625" s="74"/>
      <c r="G3625" s="74"/>
    </row>
    <row r="3626" spans="6:7" s="55" customFormat="1" ht="14.15" x14ac:dyDescent="0.4">
      <c r="F3626" s="74"/>
      <c r="G3626" s="74"/>
    </row>
    <row r="3627" spans="6:7" s="55" customFormat="1" ht="14.15" x14ac:dyDescent="0.4">
      <c r="F3627" s="74"/>
      <c r="G3627" s="74"/>
    </row>
    <row r="3628" spans="6:7" s="55" customFormat="1" ht="14.15" x14ac:dyDescent="0.4">
      <c r="F3628" s="74"/>
      <c r="G3628" s="74"/>
    </row>
    <row r="3629" spans="6:7" s="55" customFormat="1" ht="14.15" x14ac:dyDescent="0.4">
      <c r="F3629" s="74"/>
      <c r="G3629" s="74"/>
    </row>
    <row r="3630" spans="6:7" s="55" customFormat="1" ht="14.15" x14ac:dyDescent="0.4">
      <c r="F3630" s="74"/>
      <c r="G3630" s="74"/>
    </row>
    <row r="3631" spans="6:7" s="55" customFormat="1" ht="14.15" x14ac:dyDescent="0.4">
      <c r="F3631" s="74"/>
      <c r="G3631" s="74"/>
    </row>
    <row r="3632" spans="6:7" s="55" customFormat="1" ht="14.15" x14ac:dyDescent="0.4">
      <c r="F3632" s="74"/>
      <c r="G3632" s="74"/>
    </row>
    <row r="3633" spans="6:7" s="55" customFormat="1" ht="14.15" x14ac:dyDescent="0.4">
      <c r="F3633" s="74"/>
      <c r="G3633" s="74"/>
    </row>
    <row r="3634" spans="6:7" s="55" customFormat="1" ht="14.15" x14ac:dyDescent="0.4">
      <c r="F3634" s="74"/>
      <c r="G3634" s="74"/>
    </row>
    <row r="3635" spans="6:7" s="55" customFormat="1" ht="14.15" x14ac:dyDescent="0.4">
      <c r="F3635" s="74"/>
      <c r="G3635" s="74"/>
    </row>
    <row r="3636" spans="6:7" s="55" customFormat="1" ht="14.15" x14ac:dyDescent="0.4">
      <c r="F3636" s="74"/>
      <c r="G3636" s="74"/>
    </row>
    <row r="3637" spans="6:7" s="55" customFormat="1" ht="14.15" x14ac:dyDescent="0.4">
      <c r="F3637" s="74"/>
      <c r="G3637" s="74"/>
    </row>
    <row r="3638" spans="6:7" s="55" customFormat="1" ht="14.15" x14ac:dyDescent="0.4">
      <c r="F3638" s="74"/>
      <c r="G3638" s="74"/>
    </row>
    <row r="3639" spans="6:7" s="55" customFormat="1" ht="14.15" x14ac:dyDescent="0.4">
      <c r="F3639" s="74"/>
      <c r="G3639" s="74"/>
    </row>
    <row r="3640" spans="6:7" s="55" customFormat="1" ht="14.15" x14ac:dyDescent="0.4">
      <c r="F3640" s="74"/>
      <c r="G3640" s="74"/>
    </row>
    <row r="3641" spans="6:7" s="55" customFormat="1" ht="14.15" x14ac:dyDescent="0.4">
      <c r="F3641" s="74"/>
      <c r="G3641" s="74"/>
    </row>
    <row r="3642" spans="6:7" s="55" customFormat="1" ht="14.15" x14ac:dyDescent="0.4">
      <c r="F3642" s="74"/>
      <c r="G3642" s="74"/>
    </row>
    <row r="3643" spans="6:7" s="55" customFormat="1" ht="14.15" x14ac:dyDescent="0.4">
      <c r="F3643" s="74"/>
      <c r="G3643" s="74"/>
    </row>
    <row r="3644" spans="6:7" s="55" customFormat="1" ht="14.15" x14ac:dyDescent="0.4">
      <c r="F3644" s="74"/>
      <c r="G3644" s="74"/>
    </row>
    <row r="3645" spans="6:7" s="55" customFormat="1" ht="14.15" x14ac:dyDescent="0.4">
      <c r="F3645" s="74"/>
      <c r="G3645" s="74"/>
    </row>
    <row r="3646" spans="6:7" s="55" customFormat="1" ht="14.15" x14ac:dyDescent="0.4">
      <c r="F3646" s="74"/>
      <c r="G3646" s="74"/>
    </row>
    <row r="3647" spans="6:7" s="55" customFormat="1" ht="14.15" x14ac:dyDescent="0.4">
      <c r="F3647" s="74"/>
      <c r="G3647" s="74"/>
    </row>
    <row r="3648" spans="6:7" s="55" customFormat="1" ht="14.15" x14ac:dyDescent="0.4">
      <c r="F3648" s="74"/>
      <c r="G3648" s="74"/>
    </row>
    <row r="3649" spans="6:7" s="55" customFormat="1" ht="14.15" x14ac:dyDescent="0.4">
      <c r="F3649" s="74"/>
      <c r="G3649" s="74"/>
    </row>
    <row r="3650" spans="6:7" s="55" customFormat="1" ht="14.15" x14ac:dyDescent="0.4">
      <c r="F3650" s="74"/>
      <c r="G3650" s="74"/>
    </row>
    <row r="3651" spans="6:7" s="55" customFormat="1" ht="14.15" x14ac:dyDescent="0.4">
      <c r="F3651" s="74"/>
      <c r="G3651" s="74"/>
    </row>
    <row r="3652" spans="6:7" s="55" customFormat="1" ht="14.15" x14ac:dyDescent="0.4">
      <c r="F3652" s="74"/>
      <c r="G3652" s="74"/>
    </row>
    <row r="3653" spans="6:7" s="55" customFormat="1" ht="14.15" x14ac:dyDescent="0.4">
      <c r="F3653" s="74"/>
      <c r="G3653" s="74"/>
    </row>
    <row r="3654" spans="6:7" s="55" customFormat="1" ht="14.15" x14ac:dyDescent="0.4">
      <c r="F3654" s="74"/>
      <c r="G3654" s="74"/>
    </row>
    <row r="3655" spans="6:7" s="55" customFormat="1" ht="14.15" x14ac:dyDescent="0.4">
      <c r="F3655" s="74"/>
      <c r="G3655" s="74"/>
    </row>
    <row r="3656" spans="6:7" s="55" customFormat="1" ht="14.15" x14ac:dyDescent="0.4">
      <c r="F3656" s="74"/>
      <c r="G3656" s="74"/>
    </row>
    <row r="3657" spans="6:7" s="55" customFormat="1" ht="14.15" x14ac:dyDescent="0.4">
      <c r="F3657" s="74"/>
      <c r="G3657" s="74"/>
    </row>
    <row r="3658" spans="6:7" s="55" customFormat="1" ht="14.15" x14ac:dyDescent="0.4">
      <c r="F3658" s="74"/>
      <c r="G3658" s="74"/>
    </row>
    <row r="3659" spans="6:7" s="55" customFormat="1" ht="14.15" x14ac:dyDescent="0.4">
      <c r="F3659" s="74"/>
      <c r="G3659" s="74"/>
    </row>
    <row r="3660" spans="6:7" s="55" customFormat="1" ht="14.15" x14ac:dyDescent="0.4">
      <c r="F3660" s="74"/>
      <c r="G3660" s="74"/>
    </row>
    <row r="3661" spans="6:7" s="55" customFormat="1" ht="14.15" x14ac:dyDescent="0.4">
      <c r="F3661" s="74"/>
      <c r="G3661" s="74"/>
    </row>
    <row r="3662" spans="6:7" s="55" customFormat="1" ht="14.15" x14ac:dyDescent="0.4">
      <c r="F3662" s="74"/>
      <c r="G3662" s="74"/>
    </row>
    <row r="3663" spans="6:7" s="55" customFormat="1" ht="14.15" x14ac:dyDescent="0.4">
      <c r="F3663" s="74"/>
      <c r="G3663" s="74"/>
    </row>
    <row r="3664" spans="6:7" s="55" customFormat="1" ht="14.15" x14ac:dyDescent="0.4">
      <c r="F3664" s="74"/>
      <c r="G3664" s="74"/>
    </row>
    <row r="3665" spans="6:7" s="55" customFormat="1" ht="14.15" x14ac:dyDescent="0.4">
      <c r="F3665" s="74"/>
      <c r="G3665" s="74"/>
    </row>
    <row r="3666" spans="6:7" s="55" customFormat="1" ht="14.15" x14ac:dyDescent="0.4">
      <c r="F3666" s="74"/>
      <c r="G3666" s="74"/>
    </row>
    <row r="3667" spans="6:7" s="55" customFormat="1" ht="14.15" x14ac:dyDescent="0.4">
      <c r="F3667" s="74"/>
      <c r="G3667" s="74"/>
    </row>
    <row r="3668" spans="6:7" s="55" customFormat="1" ht="14.15" x14ac:dyDescent="0.4">
      <c r="F3668" s="74"/>
      <c r="G3668" s="74"/>
    </row>
    <row r="3669" spans="6:7" s="55" customFormat="1" ht="14.15" x14ac:dyDescent="0.4">
      <c r="F3669" s="74"/>
      <c r="G3669" s="74"/>
    </row>
    <row r="3670" spans="6:7" s="55" customFormat="1" ht="14.15" x14ac:dyDescent="0.4">
      <c r="F3670" s="74"/>
      <c r="G3670" s="74"/>
    </row>
    <row r="3671" spans="6:7" s="55" customFormat="1" ht="14.15" x14ac:dyDescent="0.4">
      <c r="F3671" s="74"/>
      <c r="G3671" s="74"/>
    </row>
    <row r="3672" spans="6:7" s="55" customFormat="1" ht="14.15" x14ac:dyDescent="0.4">
      <c r="F3672" s="74"/>
      <c r="G3672" s="74"/>
    </row>
    <row r="3673" spans="6:7" s="55" customFormat="1" ht="14.15" x14ac:dyDescent="0.4">
      <c r="F3673" s="74"/>
      <c r="G3673" s="74"/>
    </row>
    <row r="3674" spans="6:7" s="55" customFormat="1" ht="14.15" x14ac:dyDescent="0.4">
      <c r="F3674" s="74"/>
      <c r="G3674" s="74"/>
    </row>
    <row r="3675" spans="6:7" s="55" customFormat="1" ht="14.15" x14ac:dyDescent="0.4">
      <c r="F3675" s="74"/>
      <c r="G3675" s="74"/>
    </row>
    <row r="3676" spans="6:7" s="55" customFormat="1" ht="14.15" x14ac:dyDescent="0.4">
      <c r="F3676" s="74"/>
      <c r="G3676" s="74"/>
    </row>
    <row r="3677" spans="6:7" s="55" customFormat="1" ht="14.15" x14ac:dyDescent="0.4">
      <c r="F3677" s="74"/>
      <c r="G3677" s="74"/>
    </row>
    <row r="3678" spans="6:7" s="55" customFormat="1" ht="14.15" x14ac:dyDescent="0.4">
      <c r="F3678" s="74"/>
      <c r="G3678" s="74"/>
    </row>
    <row r="3679" spans="6:7" s="55" customFormat="1" ht="14.15" x14ac:dyDescent="0.4">
      <c r="F3679" s="74"/>
      <c r="G3679" s="74"/>
    </row>
    <row r="3680" spans="6:7" s="55" customFormat="1" ht="14.15" x14ac:dyDescent="0.4">
      <c r="F3680" s="74"/>
      <c r="G3680" s="74"/>
    </row>
    <row r="3681" spans="6:7" s="55" customFormat="1" ht="14.15" x14ac:dyDescent="0.4">
      <c r="F3681" s="74"/>
      <c r="G3681" s="74"/>
    </row>
    <row r="3682" spans="6:7" s="55" customFormat="1" ht="14.15" x14ac:dyDescent="0.4">
      <c r="F3682" s="74"/>
      <c r="G3682" s="74"/>
    </row>
    <row r="3683" spans="6:7" s="55" customFormat="1" ht="14.15" x14ac:dyDescent="0.4">
      <c r="F3683" s="74"/>
      <c r="G3683" s="74"/>
    </row>
    <row r="3684" spans="6:7" s="55" customFormat="1" ht="14.15" x14ac:dyDescent="0.4">
      <c r="F3684" s="74"/>
      <c r="G3684" s="74"/>
    </row>
    <row r="3685" spans="6:7" s="55" customFormat="1" ht="14.15" x14ac:dyDescent="0.4">
      <c r="F3685" s="74"/>
      <c r="G3685" s="74"/>
    </row>
    <row r="3686" spans="6:7" s="55" customFormat="1" ht="14.15" x14ac:dyDescent="0.4">
      <c r="F3686" s="74"/>
      <c r="G3686" s="74"/>
    </row>
    <row r="3687" spans="6:7" s="55" customFormat="1" ht="14.15" x14ac:dyDescent="0.4">
      <c r="F3687" s="74"/>
      <c r="G3687" s="74"/>
    </row>
    <row r="3688" spans="6:7" s="55" customFormat="1" ht="14.15" x14ac:dyDescent="0.4">
      <c r="F3688" s="74"/>
      <c r="G3688" s="74"/>
    </row>
    <row r="3689" spans="6:7" s="55" customFormat="1" ht="14.15" x14ac:dyDescent="0.4">
      <c r="F3689" s="74"/>
      <c r="G3689" s="74"/>
    </row>
    <row r="3690" spans="6:7" s="55" customFormat="1" ht="14.15" x14ac:dyDescent="0.4">
      <c r="F3690" s="74"/>
      <c r="G3690" s="74"/>
    </row>
    <row r="3691" spans="6:7" s="55" customFormat="1" ht="14.15" x14ac:dyDescent="0.4">
      <c r="F3691" s="74"/>
      <c r="G3691" s="74"/>
    </row>
    <row r="3692" spans="6:7" s="55" customFormat="1" ht="14.15" x14ac:dyDescent="0.4">
      <c r="F3692" s="74"/>
      <c r="G3692" s="74"/>
    </row>
    <row r="3693" spans="6:7" s="55" customFormat="1" ht="14.15" x14ac:dyDescent="0.4">
      <c r="F3693" s="74"/>
      <c r="G3693" s="74"/>
    </row>
    <row r="3694" spans="6:7" s="55" customFormat="1" ht="14.15" x14ac:dyDescent="0.4">
      <c r="F3694" s="74"/>
      <c r="G3694" s="74"/>
    </row>
    <row r="3695" spans="6:7" s="55" customFormat="1" ht="14.15" x14ac:dyDescent="0.4">
      <c r="F3695" s="74"/>
      <c r="G3695" s="74"/>
    </row>
    <row r="3696" spans="6:7" s="55" customFormat="1" ht="14.15" x14ac:dyDescent="0.4">
      <c r="F3696" s="74"/>
      <c r="G3696" s="74"/>
    </row>
    <row r="3697" spans="6:24" s="55" customFormat="1" ht="14.15" x14ac:dyDescent="0.4">
      <c r="F3697" s="74"/>
      <c r="G3697" s="74"/>
    </row>
    <row r="3698" spans="6:24" s="55" customFormat="1" ht="14.15" x14ac:dyDescent="0.4">
      <c r="F3698" s="74"/>
      <c r="G3698" s="74"/>
    </row>
    <row r="3699" spans="6:24" s="55" customFormat="1" ht="14.15" x14ac:dyDescent="0.4">
      <c r="F3699" s="74"/>
      <c r="G3699" s="74"/>
    </row>
    <row r="3700" spans="6:24" s="55" customFormat="1" ht="14.15" x14ac:dyDescent="0.4">
      <c r="F3700" s="74"/>
      <c r="G3700" s="74"/>
    </row>
    <row r="3701" spans="6:24" s="55" customFormat="1" ht="14.15" x14ac:dyDescent="0.4">
      <c r="F3701" s="74"/>
      <c r="G3701" s="74"/>
    </row>
    <row r="3702" spans="6:24" s="55" customFormat="1" x14ac:dyDescent="0.4">
      <c r="F3702" s="74"/>
      <c r="G3702" s="74"/>
      <c r="R3702" s="43"/>
      <c r="S3702" s="43"/>
      <c r="T3702" s="43"/>
    </row>
    <row r="3703" spans="6:24" s="55" customFormat="1" x14ac:dyDescent="0.4">
      <c r="F3703" s="74"/>
      <c r="G3703" s="74"/>
      <c r="R3703" s="43"/>
      <c r="S3703" s="43"/>
      <c r="T3703" s="43"/>
    </row>
    <row r="3704" spans="6:24" s="55" customFormat="1" x14ac:dyDescent="0.4">
      <c r="F3704" s="74"/>
      <c r="G3704" s="74"/>
      <c r="R3704" s="43"/>
      <c r="S3704" s="43"/>
      <c r="T3704" s="43"/>
    </row>
    <row r="3705" spans="6:24" s="55" customFormat="1" x14ac:dyDescent="0.4">
      <c r="F3705" s="74"/>
      <c r="G3705" s="74"/>
      <c r="R3705" s="43"/>
      <c r="S3705" s="43"/>
      <c r="T3705" s="43"/>
    </row>
    <row r="3706" spans="6:24" s="55" customFormat="1" x14ac:dyDescent="0.4">
      <c r="F3706" s="74"/>
      <c r="G3706" s="74"/>
      <c r="R3706" s="43"/>
      <c r="S3706" s="43"/>
      <c r="T3706" s="43"/>
    </row>
    <row r="3707" spans="6:24" s="55" customFormat="1" x14ac:dyDescent="0.4">
      <c r="F3707" s="74"/>
      <c r="G3707" s="74"/>
      <c r="R3707" s="43"/>
      <c r="S3707" s="43"/>
      <c r="T3707" s="43"/>
      <c r="U3707" s="43"/>
    </row>
    <row r="3708" spans="6:24" s="55" customFormat="1" x14ac:dyDescent="0.4">
      <c r="F3708" s="74"/>
      <c r="G3708" s="74"/>
      <c r="R3708" s="43"/>
      <c r="S3708" s="43"/>
      <c r="T3708" s="43"/>
      <c r="U3708" s="43"/>
    </row>
    <row r="3709" spans="6:24" s="55" customFormat="1" x14ac:dyDescent="0.4">
      <c r="F3709" s="74"/>
      <c r="G3709" s="74"/>
      <c r="J3709" s="43"/>
      <c r="R3709" s="43"/>
      <c r="S3709" s="43"/>
      <c r="T3709" s="43"/>
      <c r="U3709" s="43"/>
      <c r="V3709" s="43"/>
      <c r="W3709" s="43"/>
      <c r="X3709" s="43"/>
    </row>
  </sheetData>
  <mergeCells count="7">
    <mergeCell ref="A56:P56"/>
    <mergeCell ref="N2:P2"/>
    <mergeCell ref="K2:M2"/>
    <mergeCell ref="B2:C2"/>
    <mergeCell ref="E2:G2"/>
    <mergeCell ref="H2:I2"/>
    <mergeCell ref="A2:A3"/>
  </mergeCells>
  <printOptions horizontalCentered="1" verticalCentered="1"/>
  <pageMargins left="0.31496062992125984" right="0.51181102362204722" top="0.19685039370078741" bottom="0.15748031496062992" header="0.15748031496062992" footer="0.15748031496062992"/>
  <pageSetup paperSize="9" scale="65" orientation="landscape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0000"/>
  </sheetPr>
  <dimension ref="A1:AQ3713"/>
  <sheetViews>
    <sheetView topLeftCell="B1" workbookViewId="0">
      <selection activeCell="N11" sqref="N11"/>
    </sheetView>
  </sheetViews>
  <sheetFormatPr defaultRowHeight="15" x14ac:dyDescent="0.4"/>
  <cols>
    <col min="1" max="1" width="10.53515625" style="39" hidden="1" customWidth="1"/>
    <col min="2" max="2" width="22.53515625" style="43" customWidth="1"/>
    <col min="3" max="3" width="2.3828125" style="43" customWidth="1"/>
    <col min="4" max="4" width="11.3828125" style="43" customWidth="1"/>
    <col min="5" max="5" width="12.53515625" style="80" customWidth="1"/>
    <col min="6" max="6" width="12.3828125" style="80" customWidth="1"/>
    <col min="7" max="7" width="13.3828125" style="80" customWidth="1"/>
    <col min="8" max="8" width="16.53515625" style="43" bestFit="1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8" width="9.3828125" style="43"/>
    <col min="19" max="20" width="9.3828125" style="44"/>
    <col min="21" max="256" width="9.3828125" style="43"/>
    <col min="257" max="257" width="0" style="43" hidden="1" customWidth="1"/>
    <col min="258" max="258" width="22.53515625" style="43" customWidth="1"/>
    <col min="259" max="259" width="2.3828125" style="43" customWidth="1"/>
    <col min="260" max="260" width="11.3828125" style="43" customWidth="1"/>
    <col min="261" max="261" width="12.53515625" style="43" customWidth="1"/>
    <col min="262" max="262" width="12.3828125" style="43" customWidth="1"/>
    <col min="263" max="263" width="13.3828125" style="43" customWidth="1"/>
    <col min="264" max="264" width="16.53515625" style="43" bestFit="1" customWidth="1"/>
    <col min="265" max="266" width="12.3828125" style="43" customWidth="1"/>
    <col min="267" max="269" width="13.3828125" style="43" customWidth="1"/>
    <col min="270" max="270" width="13.53515625" style="43" customWidth="1"/>
    <col min="271" max="271" width="12.53515625" style="43" customWidth="1"/>
    <col min="272" max="272" width="11.3828125" style="43" customWidth="1"/>
    <col min="273" max="273" width="7.53515625" style="43" customWidth="1"/>
    <col min="274" max="512" width="9.3828125" style="43"/>
    <col min="513" max="513" width="0" style="43" hidden="1" customWidth="1"/>
    <col min="514" max="514" width="22.53515625" style="43" customWidth="1"/>
    <col min="515" max="515" width="2.3828125" style="43" customWidth="1"/>
    <col min="516" max="516" width="11.3828125" style="43" customWidth="1"/>
    <col min="517" max="517" width="12.53515625" style="43" customWidth="1"/>
    <col min="518" max="518" width="12.3828125" style="43" customWidth="1"/>
    <col min="519" max="519" width="13.3828125" style="43" customWidth="1"/>
    <col min="520" max="520" width="16.53515625" style="43" bestFit="1" customWidth="1"/>
    <col min="521" max="522" width="12.3828125" style="43" customWidth="1"/>
    <col min="523" max="525" width="13.3828125" style="43" customWidth="1"/>
    <col min="526" max="526" width="13.53515625" style="43" customWidth="1"/>
    <col min="527" max="527" width="12.53515625" style="43" customWidth="1"/>
    <col min="528" max="528" width="11.3828125" style="43" customWidth="1"/>
    <col min="529" max="529" width="7.53515625" style="43" customWidth="1"/>
    <col min="530" max="768" width="9.3828125" style="43"/>
    <col min="769" max="769" width="0" style="43" hidden="1" customWidth="1"/>
    <col min="770" max="770" width="22.53515625" style="43" customWidth="1"/>
    <col min="771" max="771" width="2.3828125" style="43" customWidth="1"/>
    <col min="772" max="772" width="11.3828125" style="43" customWidth="1"/>
    <col min="773" max="773" width="12.53515625" style="43" customWidth="1"/>
    <col min="774" max="774" width="12.3828125" style="43" customWidth="1"/>
    <col min="775" max="775" width="13.3828125" style="43" customWidth="1"/>
    <col min="776" max="776" width="16.53515625" style="43" bestFit="1" customWidth="1"/>
    <col min="777" max="778" width="12.3828125" style="43" customWidth="1"/>
    <col min="779" max="781" width="13.3828125" style="43" customWidth="1"/>
    <col min="782" max="782" width="13.53515625" style="43" customWidth="1"/>
    <col min="783" max="783" width="12.53515625" style="43" customWidth="1"/>
    <col min="784" max="784" width="11.3828125" style="43" customWidth="1"/>
    <col min="785" max="785" width="7.53515625" style="43" customWidth="1"/>
    <col min="786" max="1024" width="9.3828125" style="43"/>
    <col min="1025" max="1025" width="0" style="43" hidden="1" customWidth="1"/>
    <col min="1026" max="1026" width="22.53515625" style="43" customWidth="1"/>
    <col min="1027" max="1027" width="2.3828125" style="43" customWidth="1"/>
    <col min="1028" max="1028" width="11.3828125" style="43" customWidth="1"/>
    <col min="1029" max="1029" width="12.53515625" style="43" customWidth="1"/>
    <col min="1030" max="1030" width="12.3828125" style="43" customWidth="1"/>
    <col min="1031" max="1031" width="13.3828125" style="43" customWidth="1"/>
    <col min="1032" max="1032" width="16.53515625" style="43" bestFit="1" customWidth="1"/>
    <col min="1033" max="1034" width="12.3828125" style="43" customWidth="1"/>
    <col min="1035" max="1037" width="13.3828125" style="43" customWidth="1"/>
    <col min="1038" max="1038" width="13.53515625" style="43" customWidth="1"/>
    <col min="1039" max="1039" width="12.53515625" style="43" customWidth="1"/>
    <col min="1040" max="1040" width="11.3828125" style="43" customWidth="1"/>
    <col min="1041" max="1041" width="7.53515625" style="43" customWidth="1"/>
    <col min="1042" max="1280" width="9.3828125" style="43"/>
    <col min="1281" max="1281" width="0" style="43" hidden="1" customWidth="1"/>
    <col min="1282" max="1282" width="22.53515625" style="43" customWidth="1"/>
    <col min="1283" max="1283" width="2.3828125" style="43" customWidth="1"/>
    <col min="1284" max="1284" width="11.3828125" style="43" customWidth="1"/>
    <col min="1285" max="1285" width="12.53515625" style="43" customWidth="1"/>
    <col min="1286" max="1286" width="12.3828125" style="43" customWidth="1"/>
    <col min="1287" max="1287" width="13.3828125" style="43" customWidth="1"/>
    <col min="1288" max="1288" width="16.53515625" style="43" bestFit="1" customWidth="1"/>
    <col min="1289" max="1290" width="12.3828125" style="43" customWidth="1"/>
    <col min="1291" max="1293" width="13.3828125" style="43" customWidth="1"/>
    <col min="1294" max="1294" width="13.53515625" style="43" customWidth="1"/>
    <col min="1295" max="1295" width="12.53515625" style="43" customWidth="1"/>
    <col min="1296" max="1296" width="11.3828125" style="43" customWidth="1"/>
    <col min="1297" max="1297" width="7.53515625" style="43" customWidth="1"/>
    <col min="1298" max="1536" width="9.3828125" style="43"/>
    <col min="1537" max="1537" width="0" style="43" hidden="1" customWidth="1"/>
    <col min="1538" max="1538" width="22.53515625" style="43" customWidth="1"/>
    <col min="1539" max="1539" width="2.3828125" style="43" customWidth="1"/>
    <col min="1540" max="1540" width="11.3828125" style="43" customWidth="1"/>
    <col min="1541" max="1541" width="12.53515625" style="43" customWidth="1"/>
    <col min="1542" max="1542" width="12.3828125" style="43" customWidth="1"/>
    <col min="1543" max="1543" width="13.3828125" style="43" customWidth="1"/>
    <col min="1544" max="1544" width="16.53515625" style="43" bestFit="1" customWidth="1"/>
    <col min="1545" max="1546" width="12.3828125" style="43" customWidth="1"/>
    <col min="1547" max="1549" width="13.3828125" style="43" customWidth="1"/>
    <col min="1550" max="1550" width="13.53515625" style="43" customWidth="1"/>
    <col min="1551" max="1551" width="12.53515625" style="43" customWidth="1"/>
    <col min="1552" max="1552" width="11.3828125" style="43" customWidth="1"/>
    <col min="1553" max="1553" width="7.53515625" style="43" customWidth="1"/>
    <col min="1554" max="1792" width="9.3828125" style="43"/>
    <col min="1793" max="1793" width="0" style="43" hidden="1" customWidth="1"/>
    <col min="1794" max="1794" width="22.53515625" style="43" customWidth="1"/>
    <col min="1795" max="1795" width="2.3828125" style="43" customWidth="1"/>
    <col min="1796" max="1796" width="11.3828125" style="43" customWidth="1"/>
    <col min="1797" max="1797" width="12.53515625" style="43" customWidth="1"/>
    <col min="1798" max="1798" width="12.3828125" style="43" customWidth="1"/>
    <col min="1799" max="1799" width="13.3828125" style="43" customWidth="1"/>
    <col min="1800" max="1800" width="16.53515625" style="43" bestFit="1" customWidth="1"/>
    <col min="1801" max="1802" width="12.3828125" style="43" customWidth="1"/>
    <col min="1803" max="1805" width="13.3828125" style="43" customWidth="1"/>
    <col min="1806" max="1806" width="13.53515625" style="43" customWidth="1"/>
    <col min="1807" max="1807" width="12.53515625" style="43" customWidth="1"/>
    <col min="1808" max="1808" width="11.3828125" style="43" customWidth="1"/>
    <col min="1809" max="1809" width="7.53515625" style="43" customWidth="1"/>
    <col min="1810" max="2048" width="9.3828125" style="43"/>
    <col min="2049" max="2049" width="0" style="43" hidden="1" customWidth="1"/>
    <col min="2050" max="2050" width="22.53515625" style="43" customWidth="1"/>
    <col min="2051" max="2051" width="2.3828125" style="43" customWidth="1"/>
    <col min="2052" max="2052" width="11.3828125" style="43" customWidth="1"/>
    <col min="2053" max="2053" width="12.53515625" style="43" customWidth="1"/>
    <col min="2054" max="2054" width="12.3828125" style="43" customWidth="1"/>
    <col min="2055" max="2055" width="13.3828125" style="43" customWidth="1"/>
    <col min="2056" max="2056" width="16.53515625" style="43" bestFit="1" customWidth="1"/>
    <col min="2057" max="2058" width="12.3828125" style="43" customWidth="1"/>
    <col min="2059" max="2061" width="13.3828125" style="43" customWidth="1"/>
    <col min="2062" max="2062" width="13.53515625" style="43" customWidth="1"/>
    <col min="2063" max="2063" width="12.53515625" style="43" customWidth="1"/>
    <col min="2064" max="2064" width="11.3828125" style="43" customWidth="1"/>
    <col min="2065" max="2065" width="7.53515625" style="43" customWidth="1"/>
    <col min="2066" max="2304" width="9.3828125" style="43"/>
    <col min="2305" max="2305" width="0" style="43" hidden="1" customWidth="1"/>
    <col min="2306" max="2306" width="22.53515625" style="43" customWidth="1"/>
    <col min="2307" max="2307" width="2.3828125" style="43" customWidth="1"/>
    <col min="2308" max="2308" width="11.3828125" style="43" customWidth="1"/>
    <col min="2309" max="2309" width="12.53515625" style="43" customWidth="1"/>
    <col min="2310" max="2310" width="12.3828125" style="43" customWidth="1"/>
    <col min="2311" max="2311" width="13.3828125" style="43" customWidth="1"/>
    <col min="2312" max="2312" width="16.53515625" style="43" bestFit="1" customWidth="1"/>
    <col min="2313" max="2314" width="12.3828125" style="43" customWidth="1"/>
    <col min="2315" max="2317" width="13.3828125" style="43" customWidth="1"/>
    <col min="2318" max="2318" width="13.53515625" style="43" customWidth="1"/>
    <col min="2319" max="2319" width="12.53515625" style="43" customWidth="1"/>
    <col min="2320" max="2320" width="11.3828125" style="43" customWidth="1"/>
    <col min="2321" max="2321" width="7.53515625" style="43" customWidth="1"/>
    <col min="2322" max="2560" width="9.3828125" style="43"/>
    <col min="2561" max="2561" width="0" style="43" hidden="1" customWidth="1"/>
    <col min="2562" max="2562" width="22.53515625" style="43" customWidth="1"/>
    <col min="2563" max="2563" width="2.3828125" style="43" customWidth="1"/>
    <col min="2564" max="2564" width="11.3828125" style="43" customWidth="1"/>
    <col min="2565" max="2565" width="12.53515625" style="43" customWidth="1"/>
    <col min="2566" max="2566" width="12.3828125" style="43" customWidth="1"/>
    <col min="2567" max="2567" width="13.3828125" style="43" customWidth="1"/>
    <col min="2568" max="2568" width="16.53515625" style="43" bestFit="1" customWidth="1"/>
    <col min="2569" max="2570" width="12.3828125" style="43" customWidth="1"/>
    <col min="2571" max="2573" width="13.3828125" style="43" customWidth="1"/>
    <col min="2574" max="2574" width="13.53515625" style="43" customWidth="1"/>
    <col min="2575" max="2575" width="12.53515625" style="43" customWidth="1"/>
    <col min="2576" max="2576" width="11.3828125" style="43" customWidth="1"/>
    <col min="2577" max="2577" width="7.53515625" style="43" customWidth="1"/>
    <col min="2578" max="2816" width="9.3828125" style="43"/>
    <col min="2817" max="2817" width="0" style="43" hidden="1" customWidth="1"/>
    <col min="2818" max="2818" width="22.53515625" style="43" customWidth="1"/>
    <col min="2819" max="2819" width="2.3828125" style="43" customWidth="1"/>
    <col min="2820" max="2820" width="11.3828125" style="43" customWidth="1"/>
    <col min="2821" max="2821" width="12.53515625" style="43" customWidth="1"/>
    <col min="2822" max="2822" width="12.3828125" style="43" customWidth="1"/>
    <col min="2823" max="2823" width="13.3828125" style="43" customWidth="1"/>
    <col min="2824" max="2824" width="16.53515625" style="43" bestFit="1" customWidth="1"/>
    <col min="2825" max="2826" width="12.3828125" style="43" customWidth="1"/>
    <col min="2827" max="2829" width="13.3828125" style="43" customWidth="1"/>
    <col min="2830" max="2830" width="13.53515625" style="43" customWidth="1"/>
    <col min="2831" max="2831" width="12.53515625" style="43" customWidth="1"/>
    <col min="2832" max="2832" width="11.3828125" style="43" customWidth="1"/>
    <col min="2833" max="2833" width="7.53515625" style="43" customWidth="1"/>
    <col min="2834" max="3072" width="9.3828125" style="43"/>
    <col min="3073" max="3073" width="0" style="43" hidden="1" customWidth="1"/>
    <col min="3074" max="3074" width="22.53515625" style="43" customWidth="1"/>
    <col min="3075" max="3075" width="2.3828125" style="43" customWidth="1"/>
    <col min="3076" max="3076" width="11.3828125" style="43" customWidth="1"/>
    <col min="3077" max="3077" width="12.53515625" style="43" customWidth="1"/>
    <col min="3078" max="3078" width="12.3828125" style="43" customWidth="1"/>
    <col min="3079" max="3079" width="13.3828125" style="43" customWidth="1"/>
    <col min="3080" max="3080" width="16.53515625" style="43" bestFit="1" customWidth="1"/>
    <col min="3081" max="3082" width="12.3828125" style="43" customWidth="1"/>
    <col min="3083" max="3085" width="13.3828125" style="43" customWidth="1"/>
    <col min="3086" max="3086" width="13.53515625" style="43" customWidth="1"/>
    <col min="3087" max="3087" width="12.53515625" style="43" customWidth="1"/>
    <col min="3088" max="3088" width="11.3828125" style="43" customWidth="1"/>
    <col min="3089" max="3089" width="7.53515625" style="43" customWidth="1"/>
    <col min="3090" max="3328" width="9.3828125" style="43"/>
    <col min="3329" max="3329" width="0" style="43" hidden="1" customWidth="1"/>
    <col min="3330" max="3330" width="22.53515625" style="43" customWidth="1"/>
    <col min="3331" max="3331" width="2.3828125" style="43" customWidth="1"/>
    <col min="3332" max="3332" width="11.3828125" style="43" customWidth="1"/>
    <col min="3333" max="3333" width="12.53515625" style="43" customWidth="1"/>
    <col min="3334" max="3334" width="12.3828125" style="43" customWidth="1"/>
    <col min="3335" max="3335" width="13.3828125" style="43" customWidth="1"/>
    <col min="3336" max="3336" width="16.53515625" style="43" bestFit="1" customWidth="1"/>
    <col min="3337" max="3338" width="12.3828125" style="43" customWidth="1"/>
    <col min="3339" max="3341" width="13.3828125" style="43" customWidth="1"/>
    <col min="3342" max="3342" width="13.53515625" style="43" customWidth="1"/>
    <col min="3343" max="3343" width="12.53515625" style="43" customWidth="1"/>
    <col min="3344" max="3344" width="11.3828125" style="43" customWidth="1"/>
    <col min="3345" max="3345" width="7.53515625" style="43" customWidth="1"/>
    <col min="3346" max="3584" width="9.3828125" style="43"/>
    <col min="3585" max="3585" width="0" style="43" hidden="1" customWidth="1"/>
    <col min="3586" max="3586" width="22.53515625" style="43" customWidth="1"/>
    <col min="3587" max="3587" width="2.3828125" style="43" customWidth="1"/>
    <col min="3588" max="3588" width="11.3828125" style="43" customWidth="1"/>
    <col min="3589" max="3589" width="12.53515625" style="43" customWidth="1"/>
    <col min="3590" max="3590" width="12.3828125" style="43" customWidth="1"/>
    <col min="3591" max="3591" width="13.3828125" style="43" customWidth="1"/>
    <col min="3592" max="3592" width="16.53515625" style="43" bestFit="1" customWidth="1"/>
    <col min="3593" max="3594" width="12.3828125" style="43" customWidth="1"/>
    <col min="3595" max="3597" width="13.3828125" style="43" customWidth="1"/>
    <col min="3598" max="3598" width="13.53515625" style="43" customWidth="1"/>
    <col min="3599" max="3599" width="12.53515625" style="43" customWidth="1"/>
    <col min="3600" max="3600" width="11.3828125" style="43" customWidth="1"/>
    <col min="3601" max="3601" width="7.53515625" style="43" customWidth="1"/>
    <col min="3602" max="3840" width="9.3828125" style="43"/>
    <col min="3841" max="3841" width="0" style="43" hidden="1" customWidth="1"/>
    <col min="3842" max="3842" width="22.53515625" style="43" customWidth="1"/>
    <col min="3843" max="3843" width="2.3828125" style="43" customWidth="1"/>
    <col min="3844" max="3844" width="11.3828125" style="43" customWidth="1"/>
    <col min="3845" max="3845" width="12.53515625" style="43" customWidth="1"/>
    <col min="3846" max="3846" width="12.3828125" style="43" customWidth="1"/>
    <col min="3847" max="3847" width="13.3828125" style="43" customWidth="1"/>
    <col min="3848" max="3848" width="16.53515625" style="43" bestFit="1" customWidth="1"/>
    <col min="3849" max="3850" width="12.3828125" style="43" customWidth="1"/>
    <col min="3851" max="3853" width="13.3828125" style="43" customWidth="1"/>
    <col min="3854" max="3854" width="13.53515625" style="43" customWidth="1"/>
    <col min="3855" max="3855" width="12.53515625" style="43" customWidth="1"/>
    <col min="3856" max="3856" width="11.3828125" style="43" customWidth="1"/>
    <col min="3857" max="3857" width="7.53515625" style="43" customWidth="1"/>
    <col min="3858" max="4096" width="9.3828125" style="43"/>
    <col min="4097" max="4097" width="0" style="43" hidden="1" customWidth="1"/>
    <col min="4098" max="4098" width="22.53515625" style="43" customWidth="1"/>
    <col min="4099" max="4099" width="2.3828125" style="43" customWidth="1"/>
    <col min="4100" max="4100" width="11.3828125" style="43" customWidth="1"/>
    <col min="4101" max="4101" width="12.53515625" style="43" customWidth="1"/>
    <col min="4102" max="4102" width="12.3828125" style="43" customWidth="1"/>
    <col min="4103" max="4103" width="13.3828125" style="43" customWidth="1"/>
    <col min="4104" max="4104" width="16.53515625" style="43" bestFit="1" customWidth="1"/>
    <col min="4105" max="4106" width="12.3828125" style="43" customWidth="1"/>
    <col min="4107" max="4109" width="13.3828125" style="43" customWidth="1"/>
    <col min="4110" max="4110" width="13.53515625" style="43" customWidth="1"/>
    <col min="4111" max="4111" width="12.53515625" style="43" customWidth="1"/>
    <col min="4112" max="4112" width="11.3828125" style="43" customWidth="1"/>
    <col min="4113" max="4113" width="7.53515625" style="43" customWidth="1"/>
    <col min="4114" max="4352" width="9.3828125" style="43"/>
    <col min="4353" max="4353" width="0" style="43" hidden="1" customWidth="1"/>
    <col min="4354" max="4354" width="22.53515625" style="43" customWidth="1"/>
    <col min="4355" max="4355" width="2.3828125" style="43" customWidth="1"/>
    <col min="4356" max="4356" width="11.3828125" style="43" customWidth="1"/>
    <col min="4357" max="4357" width="12.53515625" style="43" customWidth="1"/>
    <col min="4358" max="4358" width="12.3828125" style="43" customWidth="1"/>
    <col min="4359" max="4359" width="13.3828125" style="43" customWidth="1"/>
    <col min="4360" max="4360" width="16.53515625" style="43" bestFit="1" customWidth="1"/>
    <col min="4361" max="4362" width="12.3828125" style="43" customWidth="1"/>
    <col min="4363" max="4365" width="13.3828125" style="43" customWidth="1"/>
    <col min="4366" max="4366" width="13.53515625" style="43" customWidth="1"/>
    <col min="4367" max="4367" width="12.53515625" style="43" customWidth="1"/>
    <col min="4368" max="4368" width="11.3828125" style="43" customWidth="1"/>
    <col min="4369" max="4369" width="7.53515625" style="43" customWidth="1"/>
    <col min="4370" max="4608" width="9.3828125" style="43"/>
    <col min="4609" max="4609" width="0" style="43" hidden="1" customWidth="1"/>
    <col min="4610" max="4610" width="22.53515625" style="43" customWidth="1"/>
    <col min="4611" max="4611" width="2.3828125" style="43" customWidth="1"/>
    <col min="4612" max="4612" width="11.3828125" style="43" customWidth="1"/>
    <col min="4613" max="4613" width="12.53515625" style="43" customWidth="1"/>
    <col min="4614" max="4614" width="12.3828125" style="43" customWidth="1"/>
    <col min="4615" max="4615" width="13.3828125" style="43" customWidth="1"/>
    <col min="4616" max="4616" width="16.53515625" style="43" bestFit="1" customWidth="1"/>
    <col min="4617" max="4618" width="12.3828125" style="43" customWidth="1"/>
    <col min="4619" max="4621" width="13.3828125" style="43" customWidth="1"/>
    <col min="4622" max="4622" width="13.53515625" style="43" customWidth="1"/>
    <col min="4623" max="4623" width="12.53515625" style="43" customWidth="1"/>
    <col min="4624" max="4624" width="11.3828125" style="43" customWidth="1"/>
    <col min="4625" max="4625" width="7.53515625" style="43" customWidth="1"/>
    <col min="4626" max="4864" width="9.3828125" style="43"/>
    <col min="4865" max="4865" width="0" style="43" hidden="1" customWidth="1"/>
    <col min="4866" max="4866" width="22.53515625" style="43" customWidth="1"/>
    <col min="4867" max="4867" width="2.3828125" style="43" customWidth="1"/>
    <col min="4868" max="4868" width="11.3828125" style="43" customWidth="1"/>
    <col min="4869" max="4869" width="12.53515625" style="43" customWidth="1"/>
    <col min="4870" max="4870" width="12.3828125" style="43" customWidth="1"/>
    <col min="4871" max="4871" width="13.3828125" style="43" customWidth="1"/>
    <col min="4872" max="4872" width="16.53515625" style="43" bestFit="1" customWidth="1"/>
    <col min="4873" max="4874" width="12.3828125" style="43" customWidth="1"/>
    <col min="4875" max="4877" width="13.3828125" style="43" customWidth="1"/>
    <col min="4878" max="4878" width="13.53515625" style="43" customWidth="1"/>
    <col min="4879" max="4879" width="12.53515625" style="43" customWidth="1"/>
    <col min="4880" max="4880" width="11.3828125" style="43" customWidth="1"/>
    <col min="4881" max="4881" width="7.53515625" style="43" customWidth="1"/>
    <col min="4882" max="5120" width="9.3828125" style="43"/>
    <col min="5121" max="5121" width="0" style="43" hidden="1" customWidth="1"/>
    <col min="5122" max="5122" width="22.53515625" style="43" customWidth="1"/>
    <col min="5123" max="5123" width="2.3828125" style="43" customWidth="1"/>
    <col min="5124" max="5124" width="11.3828125" style="43" customWidth="1"/>
    <col min="5125" max="5125" width="12.53515625" style="43" customWidth="1"/>
    <col min="5126" max="5126" width="12.3828125" style="43" customWidth="1"/>
    <col min="5127" max="5127" width="13.3828125" style="43" customWidth="1"/>
    <col min="5128" max="5128" width="16.53515625" style="43" bestFit="1" customWidth="1"/>
    <col min="5129" max="5130" width="12.3828125" style="43" customWidth="1"/>
    <col min="5131" max="5133" width="13.3828125" style="43" customWidth="1"/>
    <col min="5134" max="5134" width="13.53515625" style="43" customWidth="1"/>
    <col min="5135" max="5135" width="12.53515625" style="43" customWidth="1"/>
    <col min="5136" max="5136" width="11.3828125" style="43" customWidth="1"/>
    <col min="5137" max="5137" width="7.53515625" style="43" customWidth="1"/>
    <col min="5138" max="5376" width="9.3828125" style="43"/>
    <col min="5377" max="5377" width="0" style="43" hidden="1" customWidth="1"/>
    <col min="5378" max="5378" width="22.53515625" style="43" customWidth="1"/>
    <col min="5379" max="5379" width="2.3828125" style="43" customWidth="1"/>
    <col min="5380" max="5380" width="11.3828125" style="43" customWidth="1"/>
    <col min="5381" max="5381" width="12.53515625" style="43" customWidth="1"/>
    <col min="5382" max="5382" width="12.3828125" style="43" customWidth="1"/>
    <col min="5383" max="5383" width="13.3828125" style="43" customWidth="1"/>
    <col min="5384" max="5384" width="16.53515625" style="43" bestFit="1" customWidth="1"/>
    <col min="5385" max="5386" width="12.3828125" style="43" customWidth="1"/>
    <col min="5387" max="5389" width="13.3828125" style="43" customWidth="1"/>
    <col min="5390" max="5390" width="13.53515625" style="43" customWidth="1"/>
    <col min="5391" max="5391" width="12.53515625" style="43" customWidth="1"/>
    <col min="5392" max="5392" width="11.3828125" style="43" customWidth="1"/>
    <col min="5393" max="5393" width="7.53515625" style="43" customWidth="1"/>
    <col min="5394" max="5632" width="9.3828125" style="43"/>
    <col min="5633" max="5633" width="0" style="43" hidden="1" customWidth="1"/>
    <col min="5634" max="5634" width="22.53515625" style="43" customWidth="1"/>
    <col min="5635" max="5635" width="2.3828125" style="43" customWidth="1"/>
    <col min="5636" max="5636" width="11.3828125" style="43" customWidth="1"/>
    <col min="5637" max="5637" width="12.53515625" style="43" customWidth="1"/>
    <col min="5638" max="5638" width="12.3828125" style="43" customWidth="1"/>
    <col min="5639" max="5639" width="13.3828125" style="43" customWidth="1"/>
    <col min="5640" max="5640" width="16.53515625" style="43" bestFit="1" customWidth="1"/>
    <col min="5641" max="5642" width="12.3828125" style="43" customWidth="1"/>
    <col min="5643" max="5645" width="13.3828125" style="43" customWidth="1"/>
    <col min="5646" max="5646" width="13.53515625" style="43" customWidth="1"/>
    <col min="5647" max="5647" width="12.53515625" style="43" customWidth="1"/>
    <col min="5648" max="5648" width="11.3828125" style="43" customWidth="1"/>
    <col min="5649" max="5649" width="7.53515625" style="43" customWidth="1"/>
    <col min="5650" max="5888" width="9.3828125" style="43"/>
    <col min="5889" max="5889" width="0" style="43" hidden="1" customWidth="1"/>
    <col min="5890" max="5890" width="22.53515625" style="43" customWidth="1"/>
    <col min="5891" max="5891" width="2.3828125" style="43" customWidth="1"/>
    <col min="5892" max="5892" width="11.3828125" style="43" customWidth="1"/>
    <col min="5893" max="5893" width="12.53515625" style="43" customWidth="1"/>
    <col min="5894" max="5894" width="12.3828125" style="43" customWidth="1"/>
    <col min="5895" max="5895" width="13.3828125" style="43" customWidth="1"/>
    <col min="5896" max="5896" width="16.53515625" style="43" bestFit="1" customWidth="1"/>
    <col min="5897" max="5898" width="12.3828125" style="43" customWidth="1"/>
    <col min="5899" max="5901" width="13.3828125" style="43" customWidth="1"/>
    <col min="5902" max="5902" width="13.53515625" style="43" customWidth="1"/>
    <col min="5903" max="5903" width="12.53515625" style="43" customWidth="1"/>
    <col min="5904" max="5904" width="11.3828125" style="43" customWidth="1"/>
    <col min="5905" max="5905" width="7.53515625" style="43" customWidth="1"/>
    <col min="5906" max="6144" width="9.3828125" style="43"/>
    <col min="6145" max="6145" width="0" style="43" hidden="1" customWidth="1"/>
    <col min="6146" max="6146" width="22.53515625" style="43" customWidth="1"/>
    <col min="6147" max="6147" width="2.3828125" style="43" customWidth="1"/>
    <col min="6148" max="6148" width="11.3828125" style="43" customWidth="1"/>
    <col min="6149" max="6149" width="12.53515625" style="43" customWidth="1"/>
    <col min="6150" max="6150" width="12.3828125" style="43" customWidth="1"/>
    <col min="6151" max="6151" width="13.3828125" style="43" customWidth="1"/>
    <col min="6152" max="6152" width="16.53515625" style="43" bestFit="1" customWidth="1"/>
    <col min="6153" max="6154" width="12.3828125" style="43" customWidth="1"/>
    <col min="6155" max="6157" width="13.3828125" style="43" customWidth="1"/>
    <col min="6158" max="6158" width="13.53515625" style="43" customWidth="1"/>
    <col min="6159" max="6159" width="12.53515625" style="43" customWidth="1"/>
    <col min="6160" max="6160" width="11.3828125" style="43" customWidth="1"/>
    <col min="6161" max="6161" width="7.53515625" style="43" customWidth="1"/>
    <col min="6162" max="6400" width="9.3828125" style="43"/>
    <col min="6401" max="6401" width="0" style="43" hidden="1" customWidth="1"/>
    <col min="6402" max="6402" width="22.53515625" style="43" customWidth="1"/>
    <col min="6403" max="6403" width="2.3828125" style="43" customWidth="1"/>
    <col min="6404" max="6404" width="11.3828125" style="43" customWidth="1"/>
    <col min="6405" max="6405" width="12.53515625" style="43" customWidth="1"/>
    <col min="6406" max="6406" width="12.3828125" style="43" customWidth="1"/>
    <col min="6407" max="6407" width="13.3828125" style="43" customWidth="1"/>
    <col min="6408" max="6408" width="16.53515625" style="43" bestFit="1" customWidth="1"/>
    <col min="6409" max="6410" width="12.3828125" style="43" customWidth="1"/>
    <col min="6411" max="6413" width="13.3828125" style="43" customWidth="1"/>
    <col min="6414" max="6414" width="13.53515625" style="43" customWidth="1"/>
    <col min="6415" max="6415" width="12.53515625" style="43" customWidth="1"/>
    <col min="6416" max="6416" width="11.3828125" style="43" customWidth="1"/>
    <col min="6417" max="6417" width="7.53515625" style="43" customWidth="1"/>
    <col min="6418" max="6656" width="9.3828125" style="43"/>
    <col min="6657" max="6657" width="0" style="43" hidden="1" customWidth="1"/>
    <col min="6658" max="6658" width="22.53515625" style="43" customWidth="1"/>
    <col min="6659" max="6659" width="2.3828125" style="43" customWidth="1"/>
    <col min="6660" max="6660" width="11.3828125" style="43" customWidth="1"/>
    <col min="6661" max="6661" width="12.53515625" style="43" customWidth="1"/>
    <col min="6662" max="6662" width="12.3828125" style="43" customWidth="1"/>
    <col min="6663" max="6663" width="13.3828125" style="43" customWidth="1"/>
    <col min="6664" max="6664" width="16.53515625" style="43" bestFit="1" customWidth="1"/>
    <col min="6665" max="6666" width="12.3828125" style="43" customWidth="1"/>
    <col min="6667" max="6669" width="13.3828125" style="43" customWidth="1"/>
    <col min="6670" max="6670" width="13.53515625" style="43" customWidth="1"/>
    <col min="6671" max="6671" width="12.53515625" style="43" customWidth="1"/>
    <col min="6672" max="6672" width="11.3828125" style="43" customWidth="1"/>
    <col min="6673" max="6673" width="7.53515625" style="43" customWidth="1"/>
    <col min="6674" max="6912" width="9.3828125" style="43"/>
    <col min="6913" max="6913" width="0" style="43" hidden="1" customWidth="1"/>
    <col min="6914" max="6914" width="22.53515625" style="43" customWidth="1"/>
    <col min="6915" max="6915" width="2.3828125" style="43" customWidth="1"/>
    <col min="6916" max="6916" width="11.3828125" style="43" customWidth="1"/>
    <col min="6917" max="6917" width="12.53515625" style="43" customWidth="1"/>
    <col min="6918" max="6918" width="12.3828125" style="43" customWidth="1"/>
    <col min="6919" max="6919" width="13.3828125" style="43" customWidth="1"/>
    <col min="6920" max="6920" width="16.53515625" style="43" bestFit="1" customWidth="1"/>
    <col min="6921" max="6922" width="12.3828125" style="43" customWidth="1"/>
    <col min="6923" max="6925" width="13.3828125" style="43" customWidth="1"/>
    <col min="6926" max="6926" width="13.53515625" style="43" customWidth="1"/>
    <col min="6927" max="6927" width="12.53515625" style="43" customWidth="1"/>
    <col min="6928" max="6928" width="11.3828125" style="43" customWidth="1"/>
    <col min="6929" max="6929" width="7.53515625" style="43" customWidth="1"/>
    <col min="6930" max="7168" width="9.3828125" style="43"/>
    <col min="7169" max="7169" width="0" style="43" hidden="1" customWidth="1"/>
    <col min="7170" max="7170" width="22.53515625" style="43" customWidth="1"/>
    <col min="7171" max="7171" width="2.3828125" style="43" customWidth="1"/>
    <col min="7172" max="7172" width="11.3828125" style="43" customWidth="1"/>
    <col min="7173" max="7173" width="12.53515625" style="43" customWidth="1"/>
    <col min="7174" max="7174" width="12.3828125" style="43" customWidth="1"/>
    <col min="7175" max="7175" width="13.3828125" style="43" customWidth="1"/>
    <col min="7176" max="7176" width="16.53515625" style="43" bestFit="1" customWidth="1"/>
    <col min="7177" max="7178" width="12.3828125" style="43" customWidth="1"/>
    <col min="7179" max="7181" width="13.3828125" style="43" customWidth="1"/>
    <col min="7182" max="7182" width="13.53515625" style="43" customWidth="1"/>
    <col min="7183" max="7183" width="12.53515625" style="43" customWidth="1"/>
    <col min="7184" max="7184" width="11.3828125" style="43" customWidth="1"/>
    <col min="7185" max="7185" width="7.53515625" style="43" customWidth="1"/>
    <col min="7186" max="7424" width="9.3828125" style="43"/>
    <col min="7425" max="7425" width="0" style="43" hidden="1" customWidth="1"/>
    <col min="7426" max="7426" width="22.53515625" style="43" customWidth="1"/>
    <col min="7427" max="7427" width="2.3828125" style="43" customWidth="1"/>
    <col min="7428" max="7428" width="11.3828125" style="43" customWidth="1"/>
    <col min="7429" max="7429" width="12.53515625" style="43" customWidth="1"/>
    <col min="7430" max="7430" width="12.3828125" style="43" customWidth="1"/>
    <col min="7431" max="7431" width="13.3828125" style="43" customWidth="1"/>
    <col min="7432" max="7432" width="16.53515625" style="43" bestFit="1" customWidth="1"/>
    <col min="7433" max="7434" width="12.3828125" style="43" customWidth="1"/>
    <col min="7435" max="7437" width="13.3828125" style="43" customWidth="1"/>
    <col min="7438" max="7438" width="13.53515625" style="43" customWidth="1"/>
    <col min="7439" max="7439" width="12.53515625" style="43" customWidth="1"/>
    <col min="7440" max="7440" width="11.3828125" style="43" customWidth="1"/>
    <col min="7441" max="7441" width="7.53515625" style="43" customWidth="1"/>
    <col min="7442" max="7680" width="9.3828125" style="43"/>
    <col min="7681" max="7681" width="0" style="43" hidden="1" customWidth="1"/>
    <col min="7682" max="7682" width="22.53515625" style="43" customWidth="1"/>
    <col min="7683" max="7683" width="2.3828125" style="43" customWidth="1"/>
    <col min="7684" max="7684" width="11.3828125" style="43" customWidth="1"/>
    <col min="7685" max="7685" width="12.53515625" style="43" customWidth="1"/>
    <col min="7686" max="7686" width="12.3828125" style="43" customWidth="1"/>
    <col min="7687" max="7687" width="13.3828125" style="43" customWidth="1"/>
    <col min="7688" max="7688" width="16.53515625" style="43" bestFit="1" customWidth="1"/>
    <col min="7689" max="7690" width="12.3828125" style="43" customWidth="1"/>
    <col min="7691" max="7693" width="13.3828125" style="43" customWidth="1"/>
    <col min="7694" max="7694" width="13.53515625" style="43" customWidth="1"/>
    <col min="7695" max="7695" width="12.53515625" style="43" customWidth="1"/>
    <col min="7696" max="7696" width="11.3828125" style="43" customWidth="1"/>
    <col min="7697" max="7697" width="7.53515625" style="43" customWidth="1"/>
    <col min="7698" max="7936" width="9.3828125" style="43"/>
    <col min="7937" max="7937" width="0" style="43" hidden="1" customWidth="1"/>
    <col min="7938" max="7938" width="22.53515625" style="43" customWidth="1"/>
    <col min="7939" max="7939" width="2.3828125" style="43" customWidth="1"/>
    <col min="7940" max="7940" width="11.3828125" style="43" customWidth="1"/>
    <col min="7941" max="7941" width="12.53515625" style="43" customWidth="1"/>
    <col min="7942" max="7942" width="12.3828125" style="43" customWidth="1"/>
    <col min="7943" max="7943" width="13.3828125" style="43" customWidth="1"/>
    <col min="7944" max="7944" width="16.53515625" style="43" bestFit="1" customWidth="1"/>
    <col min="7945" max="7946" width="12.3828125" style="43" customWidth="1"/>
    <col min="7947" max="7949" width="13.3828125" style="43" customWidth="1"/>
    <col min="7950" max="7950" width="13.53515625" style="43" customWidth="1"/>
    <col min="7951" max="7951" width="12.53515625" style="43" customWidth="1"/>
    <col min="7952" max="7952" width="11.3828125" style="43" customWidth="1"/>
    <col min="7953" max="7953" width="7.53515625" style="43" customWidth="1"/>
    <col min="7954" max="8192" width="9.3828125" style="43"/>
    <col min="8193" max="8193" width="0" style="43" hidden="1" customWidth="1"/>
    <col min="8194" max="8194" width="22.53515625" style="43" customWidth="1"/>
    <col min="8195" max="8195" width="2.3828125" style="43" customWidth="1"/>
    <col min="8196" max="8196" width="11.3828125" style="43" customWidth="1"/>
    <col min="8197" max="8197" width="12.53515625" style="43" customWidth="1"/>
    <col min="8198" max="8198" width="12.3828125" style="43" customWidth="1"/>
    <col min="8199" max="8199" width="13.3828125" style="43" customWidth="1"/>
    <col min="8200" max="8200" width="16.53515625" style="43" bestFit="1" customWidth="1"/>
    <col min="8201" max="8202" width="12.3828125" style="43" customWidth="1"/>
    <col min="8203" max="8205" width="13.3828125" style="43" customWidth="1"/>
    <col min="8206" max="8206" width="13.53515625" style="43" customWidth="1"/>
    <col min="8207" max="8207" width="12.53515625" style="43" customWidth="1"/>
    <col min="8208" max="8208" width="11.3828125" style="43" customWidth="1"/>
    <col min="8209" max="8209" width="7.53515625" style="43" customWidth="1"/>
    <col min="8210" max="8448" width="9.3828125" style="43"/>
    <col min="8449" max="8449" width="0" style="43" hidden="1" customWidth="1"/>
    <col min="8450" max="8450" width="22.53515625" style="43" customWidth="1"/>
    <col min="8451" max="8451" width="2.3828125" style="43" customWidth="1"/>
    <col min="8452" max="8452" width="11.3828125" style="43" customWidth="1"/>
    <col min="8453" max="8453" width="12.53515625" style="43" customWidth="1"/>
    <col min="8454" max="8454" width="12.3828125" style="43" customWidth="1"/>
    <col min="8455" max="8455" width="13.3828125" style="43" customWidth="1"/>
    <col min="8456" max="8456" width="16.53515625" style="43" bestFit="1" customWidth="1"/>
    <col min="8457" max="8458" width="12.3828125" style="43" customWidth="1"/>
    <col min="8459" max="8461" width="13.3828125" style="43" customWidth="1"/>
    <col min="8462" max="8462" width="13.53515625" style="43" customWidth="1"/>
    <col min="8463" max="8463" width="12.53515625" style="43" customWidth="1"/>
    <col min="8464" max="8464" width="11.3828125" style="43" customWidth="1"/>
    <col min="8465" max="8465" width="7.53515625" style="43" customWidth="1"/>
    <col min="8466" max="8704" width="9.3828125" style="43"/>
    <col min="8705" max="8705" width="0" style="43" hidden="1" customWidth="1"/>
    <col min="8706" max="8706" width="22.53515625" style="43" customWidth="1"/>
    <col min="8707" max="8707" width="2.3828125" style="43" customWidth="1"/>
    <col min="8708" max="8708" width="11.3828125" style="43" customWidth="1"/>
    <col min="8709" max="8709" width="12.53515625" style="43" customWidth="1"/>
    <col min="8710" max="8710" width="12.3828125" style="43" customWidth="1"/>
    <col min="8711" max="8711" width="13.3828125" style="43" customWidth="1"/>
    <col min="8712" max="8712" width="16.53515625" style="43" bestFit="1" customWidth="1"/>
    <col min="8713" max="8714" width="12.3828125" style="43" customWidth="1"/>
    <col min="8715" max="8717" width="13.3828125" style="43" customWidth="1"/>
    <col min="8718" max="8718" width="13.53515625" style="43" customWidth="1"/>
    <col min="8719" max="8719" width="12.53515625" style="43" customWidth="1"/>
    <col min="8720" max="8720" width="11.3828125" style="43" customWidth="1"/>
    <col min="8721" max="8721" width="7.53515625" style="43" customWidth="1"/>
    <col min="8722" max="8960" width="9.3828125" style="43"/>
    <col min="8961" max="8961" width="0" style="43" hidden="1" customWidth="1"/>
    <col min="8962" max="8962" width="22.53515625" style="43" customWidth="1"/>
    <col min="8963" max="8963" width="2.3828125" style="43" customWidth="1"/>
    <col min="8964" max="8964" width="11.3828125" style="43" customWidth="1"/>
    <col min="8965" max="8965" width="12.53515625" style="43" customWidth="1"/>
    <col min="8966" max="8966" width="12.3828125" style="43" customWidth="1"/>
    <col min="8967" max="8967" width="13.3828125" style="43" customWidth="1"/>
    <col min="8968" max="8968" width="16.53515625" style="43" bestFit="1" customWidth="1"/>
    <col min="8969" max="8970" width="12.3828125" style="43" customWidth="1"/>
    <col min="8971" max="8973" width="13.3828125" style="43" customWidth="1"/>
    <col min="8974" max="8974" width="13.53515625" style="43" customWidth="1"/>
    <col min="8975" max="8975" width="12.53515625" style="43" customWidth="1"/>
    <col min="8976" max="8976" width="11.3828125" style="43" customWidth="1"/>
    <col min="8977" max="8977" width="7.53515625" style="43" customWidth="1"/>
    <col min="8978" max="9216" width="9.3828125" style="43"/>
    <col min="9217" max="9217" width="0" style="43" hidden="1" customWidth="1"/>
    <col min="9218" max="9218" width="22.53515625" style="43" customWidth="1"/>
    <col min="9219" max="9219" width="2.3828125" style="43" customWidth="1"/>
    <col min="9220" max="9220" width="11.3828125" style="43" customWidth="1"/>
    <col min="9221" max="9221" width="12.53515625" style="43" customWidth="1"/>
    <col min="9222" max="9222" width="12.3828125" style="43" customWidth="1"/>
    <col min="9223" max="9223" width="13.3828125" style="43" customWidth="1"/>
    <col min="9224" max="9224" width="16.53515625" style="43" bestFit="1" customWidth="1"/>
    <col min="9225" max="9226" width="12.3828125" style="43" customWidth="1"/>
    <col min="9227" max="9229" width="13.3828125" style="43" customWidth="1"/>
    <col min="9230" max="9230" width="13.53515625" style="43" customWidth="1"/>
    <col min="9231" max="9231" width="12.53515625" style="43" customWidth="1"/>
    <col min="9232" max="9232" width="11.3828125" style="43" customWidth="1"/>
    <col min="9233" max="9233" width="7.53515625" style="43" customWidth="1"/>
    <col min="9234" max="9472" width="9.3828125" style="43"/>
    <col min="9473" max="9473" width="0" style="43" hidden="1" customWidth="1"/>
    <col min="9474" max="9474" width="22.53515625" style="43" customWidth="1"/>
    <col min="9475" max="9475" width="2.3828125" style="43" customWidth="1"/>
    <col min="9476" max="9476" width="11.3828125" style="43" customWidth="1"/>
    <col min="9477" max="9477" width="12.53515625" style="43" customWidth="1"/>
    <col min="9478" max="9478" width="12.3828125" style="43" customWidth="1"/>
    <col min="9479" max="9479" width="13.3828125" style="43" customWidth="1"/>
    <col min="9480" max="9480" width="16.53515625" style="43" bestFit="1" customWidth="1"/>
    <col min="9481" max="9482" width="12.3828125" style="43" customWidth="1"/>
    <col min="9483" max="9485" width="13.3828125" style="43" customWidth="1"/>
    <col min="9486" max="9486" width="13.53515625" style="43" customWidth="1"/>
    <col min="9487" max="9487" width="12.53515625" style="43" customWidth="1"/>
    <col min="9488" max="9488" width="11.3828125" style="43" customWidth="1"/>
    <col min="9489" max="9489" width="7.53515625" style="43" customWidth="1"/>
    <col min="9490" max="9728" width="9.3828125" style="43"/>
    <col min="9729" max="9729" width="0" style="43" hidden="1" customWidth="1"/>
    <col min="9730" max="9730" width="22.53515625" style="43" customWidth="1"/>
    <col min="9731" max="9731" width="2.3828125" style="43" customWidth="1"/>
    <col min="9732" max="9732" width="11.3828125" style="43" customWidth="1"/>
    <col min="9733" max="9733" width="12.53515625" style="43" customWidth="1"/>
    <col min="9734" max="9734" width="12.3828125" style="43" customWidth="1"/>
    <col min="9735" max="9735" width="13.3828125" style="43" customWidth="1"/>
    <col min="9736" max="9736" width="16.53515625" style="43" bestFit="1" customWidth="1"/>
    <col min="9737" max="9738" width="12.3828125" style="43" customWidth="1"/>
    <col min="9739" max="9741" width="13.3828125" style="43" customWidth="1"/>
    <col min="9742" max="9742" width="13.53515625" style="43" customWidth="1"/>
    <col min="9743" max="9743" width="12.53515625" style="43" customWidth="1"/>
    <col min="9744" max="9744" width="11.3828125" style="43" customWidth="1"/>
    <col min="9745" max="9745" width="7.53515625" style="43" customWidth="1"/>
    <col min="9746" max="9984" width="9.3828125" style="43"/>
    <col min="9985" max="9985" width="0" style="43" hidden="1" customWidth="1"/>
    <col min="9986" max="9986" width="22.53515625" style="43" customWidth="1"/>
    <col min="9987" max="9987" width="2.3828125" style="43" customWidth="1"/>
    <col min="9988" max="9988" width="11.3828125" style="43" customWidth="1"/>
    <col min="9989" max="9989" width="12.53515625" style="43" customWidth="1"/>
    <col min="9990" max="9990" width="12.3828125" style="43" customWidth="1"/>
    <col min="9991" max="9991" width="13.3828125" style="43" customWidth="1"/>
    <col min="9992" max="9992" width="16.53515625" style="43" bestFit="1" customWidth="1"/>
    <col min="9993" max="9994" width="12.3828125" style="43" customWidth="1"/>
    <col min="9995" max="9997" width="13.3828125" style="43" customWidth="1"/>
    <col min="9998" max="9998" width="13.53515625" style="43" customWidth="1"/>
    <col min="9999" max="9999" width="12.53515625" style="43" customWidth="1"/>
    <col min="10000" max="10000" width="11.3828125" style="43" customWidth="1"/>
    <col min="10001" max="10001" width="7.53515625" style="43" customWidth="1"/>
    <col min="10002" max="10240" width="9.3828125" style="43"/>
    <col min="10241" max="10241" width="0" style="43" hidden="1" customWidth="1"/>
    <col min="10242" max="10242" width="22.53515625" style="43" customWidth="1"/>
    <col min="10243" max="10243" width="2.3828125" style="43" customWidth="1"/>
    <col min="10244" max="10244" width="11.3828125" style="43" customWidth="1"/>
    <col min="10245" max="10245" width="12.53515625" style="43" customWidth="1"/>
    <col min="10246" max="10246" width="12.3828125" style="43" customWidth="1"/>
    <col min="10247" max="10247" width="13.3828125" style="43" customWidth="1"/>
    <col min="10248" max="10248" width="16.53515625" style="43" bestFit="1" customWidth="1"/>
    <col min="10249" max="10250" width="12.3828125" style="43" customWidth="1"/>
    <col min="10251" max="10253" width="13.3828125" style="43" customWidth="1"/>
    <col min="10254" max="10254" width="13.53515625" style="43" customWidth="1"/>
    <col min="10255" max="10255" width="12.53515625" style="43" customWidth="1"/>
    <col min="10256" max="10256" width="11.3828125" style="43" customWidth="1"/>
    <col min="10257" max="10257" width="7.53515625" style="43" customWidth="1"/>
    <col min="10258" max="10496" width="9.3828125" style="43"/>
    <col min="10497" max="10497" width="0" style="43" hidden="1" customWidth="1"/>
    <col min="10498" max="10498" width="22.53515625" style="43" customWidth="1"/>
    <col min="10499" max="10499" width="2.3828125" style="43" customWidth="1"/>
    <col min="10500" max="10500" width="11.3828125" style="43" customWidth="1"/>
    <col min="10501" max="10501" width="12.53515625" style="43" customWidth="1"/>
    <col min="10502" max="10502" width="12.3828125" style="43" customWidth="1"/>
    <col min="10503" max="10503" width="13.3828125" style="43" customWidth="1"/>
    <col min="10504" max="10504" width="16.53515625" style="43" bestFit="1" customWidth="1"/>
    <col min="10505" max="10506" width="12.3828125" style="43" customWidth="1"/>
    <col min="10507" max="10509" width="13.3828125" style="43" customWidth="1"/>
    <col min="10510" max="10510" width="13.53515625" style="43" customWidth="1"/>
    <col min="10511" max="10511" width="12.53515625" style="43" customWidth="1"/>
    <col min="10512" max="10512" width="11.3828125" style="43" customWidth="1"/>
    <col min="10513" max="10513" width="7.53515625" style="43" customWidth="1"/>
    <col min="10514" max="10752" width="9.3828125" style="43"/>
    <col min="10753" max="10753" width="0" style="43" hidden="1" customWidth="1"/>
    <col min="10754" max="10754" width="22.53515625" style="43" customWidth="1"/>
    <col min="10755" max="10755" width="2.3828125" style="43" customWidth="1"/>
    <col min="10756" max="10756" width="11.3828125" style="43" customWidth="1"/>
    <col min="10757" max="10757" width="12.53515625" style="43" customWidth="1"/>
    <col min="10758" max="10758" width="12.3828125" style="43" customWidth="1"/>
    <col min="10759" max="10759" width="13.3828125" style="43" customWidth="1"/>
    <col min="10760" max="10760" width="16.53515625" style="43" bestFit="1" customWidth="1"/>
    <col min="10761" max="10762" width="12.3828125" style="43" customWidth="1"/>
    <col min="10763" max="10765" width="13.3828125" style="43" customWidth="1"/>
    <col min="10766" max="10766" width="13.53515625" style="43" customWidth="1"/>
    <col min="10767" max="10767" width="12.53515625" style="43" customWidth="1"/>
    <col min="10768" max="10768" width="11.3828125" style="43" customWidth="1"/>
    <col min="10769" max="10769" width="7.53515625" style="43" customWidth="1"/>
    <col min="10770" max="11008" width="9.3828125" style="43"/>
    <col min="11009" max="11009" width="0" style="43" hidden="1" customWidth="1"/>
    <col min="11010" max="11010" width="22.53515625" style="43" customWidth="1"/>
    <col min="11011" max="11011" width="2.3828125" style="43" customWidth="1"/>
    <col min="11012" max="11012" width="11.3828125" style="43" customWidth="1"/>
    <col min="11013" max="11013" width="12.53515625" style="43" customWidth="1"/>
    <col min="11014" max="11014" width="12.3828125" style="43" customWidth="1"/>
    <col min="11015" max="11015" width="13.3828125" style="43" customWidth="1"/>
    <col min="11016" max="11016" width="16.53515625" style="43" bestFit="1" customWidth="1"/>
    <col min="11017" max="11018" width="12.3828125" style="43" customWidth="1"/>
    <col min="11019" max="11021" width="13.3828125" style="43" customWidth="1"/>
    <col min="11022" max="11022" width="13.53515625" style="43" customWidth="1"/>
    <col min="11023" max="11023" width="12.53515625" style="43" customWidth="1"/>
    <col min="11024" max="11024" width="11.3828125" style="43" customWidth="1"/>
    <col min="11025" max="11025" width="7.53515625" style="43" customWidth="1"/>
    <col min="11026" max="11264" width="9.3828125" style="43"/>
    <col min="11265" max="11265" width="0" style="43" hidden="1" customWidth="1"/>
    <col min="11266" max="11266" width="22.53515625" style="43" customWidth="1"/>
    <col min="11267" max="11267" width="2.3828125" style="43" customWidth="1"/>
    <col min="11268" max="11268" width="11.3828125" style="43" customWidth="1"/>
    <col min="11269" max="11269" width="12.53515625" style="43" customWidth="1"/>
    <col min="11270" max="11270" width="12.3828125" style="43" customWidth="1"/>
    <col min="11271" max="11271" width="13.3828125" style="43" customWidth="1"/>
    <col min="11272" max="11272" width="16.53515625" style="43" bestFit="1" customWidth="1"/>
    <col min="11273" max="11274" width="12.3828125" style="43" customWidth="1"/>
    <col min="11275" max="11277" width="13.3828125" style="43" customWidth="1"/>
    <col min="11278" max="11278" width="13.53515625" style="43" customWidth="1"/>
    <col min="11279" max="11279" width="12.53515625" style="43" customWidth="1"/>
    <col min="11280" max="11280" width="11.3828125" style="43" customWidth="1"/>
    <col min="11281" max="11281" width="7.53515625" style="43" customWidth="1"/>
    <col min="11282" max="11520" width="9.3828125" style="43"/>
    <col min="11521" max="11521" width="0" style="43" hidden="1" customWidth="1"/>
    <col min="11522" max="11522" width="22.53515625" style="43" customWidth="1"/>
    <col min="11523" max="11523" width="2.3828125" style="43" customWidth="1"/>
    <col min="11524" max="11524" width="11.3828125" style="43" customWidth="1"/>
    <col min="11525" max="11525" width="12.53515625" style="43" customWidth="1"/>
    <col min="11526" max="11526" width="12.3828125" style="43" customWidth="1"/>
    <col min="11527" max="11527" width="13.3828125" style="43" customWidth="1"/>
    <col min="11528" max="11528" width="16.53515625" style="43" bestFit="1" customWidth="1"/>
    <col min="11529" max="11530" width="12.3828125" style="43" customWidth="1"/>
    <col min="11531" max="11533" width="13.3828125" style="43" customWidth="1"/>
    <col min="11534" max="11534" width="13.53515625" style="43" customWidth="1"/>
    <col min="11535" max="11535" width="12.53515625" style="43" customWidth="1"/>
    <col min="11536" max="11536" width="11.3828125" style="43" customWidth="1"/>
    <col min="11537" max="11537" width="7.53515625" style="43" customWidth="1"/>
    <col min="11538" max="11776" width="9.3828125" style="43"/>
    <col min="11777" max="11777" width="0" style="43" hidden="1" customWidth="1"/>
    <col min="11778" max="11778" width="22.53515625" style="43" customWidth="1"/>
    <col min="11779" max="11779" width="2.3828125" style="43" customWidth="1"/>
    <col min="11780" max="11780" width="11.3828125" style="43" customWidth="1"/>
    <col min="11781" max="11781" width="12.53515625" style="43" customWidth="1"/>
    <col min="11782" max="11782" width="12.3828125" style="43" customWidth="1"/>
    <col min="11783" max="11783" width="13.3828125" style="43" customWidth="1"/>
    <col min="11784" max="11784" width="16.53515625" style="43" bestFit="1" customWidth="1"/>
    <col min="11785" max="11786" width="12.3828125" style="43" customWidth="1"/>
    <col min="11787" max="11789" width="13.3828125" style="43" customWidth="1"/>
    <col min="11790" max="11790" width="13.53515625" style="43" customWidth="1"/>
    <col min="11791" max="11791" width="12.53515625" style="43" customWidth="1"/>
    <col min="11792" max="11792" width="11.3828125" style="43" customWidth="1"/>
    <col min="11793" max="11793" width="7.53515625" style="43" customWidth="1"/>
    <col min="11794" max="12032" width="9.3828125" style="43"/>
    <col min="12033" max="12033" width="0" style="43" hidden="1" customWidth="1"/>
    <col min="12034" max="12034" width="22.53515625" style="43" customWidth="1"/>
    <col min="12035" max="12035" width="2.3828125" style="43" customWidth="1"/>
    <col min="12036" max="12036" width="11.3828125" style="43" customWidth="1"/>
    <col min="12037" max="12037" width="12.53515625" style="43" customWidth="1"/>
    <col min="12038" max="12038" width="12.3828125" style="43" customWidth="1"/>
    <col min="12039" max="12039" width="13.3828125" style="43" customWidth="1"/>
    <col min="12040" max="12040" width="16.53515625" style="43" bestFit="1" customWidth="1"/>
    <col min="12041" max="12042" width="12.3828125" style="43" customWidth="1"/>
    <col min="12043" max="12045" width="13.3828125" style="43" customWidth="1"/>
    <col min="12046" max="12046" width="13.53515625" style="43" customWidth="1"/>
    <col min="12047" max="12047" width="12.53515625" style="43" customWidth="1"/>
    <col min="12048" max="12048" width="11.3828125" style="43" customWidth="1"/>
    <col min="12049" max="12049" width="7.53515625" style="43" customWidth="1"/>
    <col min="12050" max="12288" width="9.3828125" style="43"/>
    <col min="12289" max="12289" width="0" style="43" hidden="1" customWidth="1"/>
    <col min="12290" max="12290" width="22.53515625" style="43" customWidth="1"/>
    <col min="12291" max="12291" width="2.3828125" style="43" customWidth="1"/>
    <col min="12292" max="12292" width="11.3828125" style="43" customWidth="1"/>
    <col min="12293" max="12293" width="12.53515625" style="43" customWidth="1"/>
    <col min="12294" max="12294" width="12.3828125" style="43" customWidth="1"/>
    <col min="12295" max="12295" width="13.3828125" style="43" customWidth="1"/>
    <col min="12296" max="12296" width="16.53515625" style="43" bestFit="1" customWidth="1"/>
    <col min="12297" max="12298" width="12.3828125" style="43" customWidth="1"/>
    <col min="12299" max="12301" width="13.3828125" style="43" customWidth="1"/>
    <col min="12302" max="12302" width="13.53515625" style="43" customWidth="1"/>
    <col min="12303" max="12303" width="12.53515625" style="43" customWidth="1"/>
    <col min="12304" max="12304" width="11.3828125" style="43" customWidth="1"/>
    <col min="12305" max="12305" width="7.53515625" style="43" customWidth="1"/>
    <col min="12306" max="12544" width="9.3828125" style="43"/>
    <col min="12545" max="12545" width="0" style="43" hidden="1" customWidth="1"/>
    <col min="12546" max="12546" width="22.53515625" style="43" customWidth="1"/>
    <col min="12547" max="12547" width="2.3828125" style="43" customWidth="1"/>
    <col min="12548" max="12548" width="11.3828125" style="43" customWidth="1"/>
    <col min="12549" max="12549" width="12.53515625" style="43" customWidth="1"/>
    <col min="12550" max="12550" width="12.3828125" style="43" customWidth="1"/>
    <col min="12551" max="12551" width="13.3828125" style="43" customWidth="1"/>
    <col min="12552" max="12552" width="16.53515625" style="43" bestFit="1" customWidth="1"/>
    <col min="12553" max="12554" width="12.3828125" style="43" customWidth="1"/>
    <col min="12555" max="12557" width="13.3828125" style="43" customWidth="1"/>
    <col min="12558" max="12558" width="13.53515625" style="43" customWidth="1"/>
    <col min="12559" max="12559" width="12.53515625" style="43" customWidth="1"/>
    <col min="12560" max="12560" width="11.3828125" style="43" customWidth="1"/>
    <col min="12561" max="12561" width="7.53515625" style="43" customWidth="1"/>
    <col min="12562" max="12800" width="9.3828125" style="43"/>
    <col min="12801" max="12801" width="0" style="43" hidden="1" customWidth="1"/>
    <col min="12802" max="12802" width="22.53515625" style="43" customWidth="1"/>
    <col min="12803" max="12803" width="2.3828125" style="43" customWidth="1"/>
    <col min="12804" max="12804" width="11.3828125" style="43" customWidth="1"/>
    <col min="12805" max="12805" width="12.53515625" style="43" customWidth="1"/>
    <col min="12806" max="12806" width="12.3828125" style="43" customWidth="1"/>
    <col min="12807" max="12807" width="13.3828125" style="43" customWidth="1"/>
    <col min="12808" max="12808" width="16.53515625" style="43" bestFit="1" customWidth="1"/>
    <col min="12809" max="12810" width="12.3828125" style="43" customWidth="1"/>
    <col min="12811" max="12813" width="13.3828125" style="43" customWidth="1"/>
    <col min="12814" max="12814" width="13.53515625" style="43" customWidth="1"/>
    <col min="12815" max="12815" width="12.53515625" style="43" customWidth="1"/>
    <col min="12816" max="12816" width="11.3828125" style="43" customWidth="1"/>
    <col min="12817" max="12817" width="7.53515625" style="43" customWidth="1"/>
    <col min="12818" max="13056" width="9.3828125" style="43"/>
    <col min="13057" max="13057" width="0" style="43" hidden="1" customWidth="1"/>
    <col min="13058" max="13058" width="22.53515625" style="43" customWidth="1"/>
    <col min="13059" max="13059" width="2.3828125" style="43" customWidth="1"/>
    <col min="13060" max="13060" width="11.3828125" style="43" customWidth="1"/>
    <col min="13061" max="13061" width="12.53515625" style="43" customWidth="1"/>
    <col min="13062" max="13062" width="12.3828125" style="43" customWidth="1"/>
    <col min="13063" max="13063" width="13.3828125" style="43" customWidth="1"/>
    <col min="13064" max="13064" width="16.53515625" style="43" bestFit="1" customWidth="1"/>
    <col min="13065" max="13066" width="12.3828125" style="43" customWidth="1"/>
    <col min="13067" max="13069" width="13.3828125" style="43" customWidth="1"/>
    <col min="13070" max="13070" width="13.53515625" style="43" customWidth="1"/>
    <col min="13071" max="13071" width="12.53515625" style="43" customWidth="1"/>
    <col min="13072" max="13072" width="11.3828125" style="43" customWidth="1"/>
    <col min="13073" max="13073" width="7.53515625" style="43" customWidth="1"/>
    <col min="13074" max="13312" width="9.3828125" style="43"/>
    <col min="13313" max="13313" width="0" style="43" hidden="1" customWidth="1"/>
    <col min="13314" max="13314" width="22.53515625" style="43" customWidth="1"/>
    <col min="13315" max="13315" width="2.3828125" style="43" customWidth="1"/>
    <col min="13316" max="13316" width="11.3828125" style="43" customWidth="1"/>
    <col min="13317" max="13317" width="12.53515625" style="43" customWidth="1"/>
    <col min="13318" max="13318" width="12.3828125" style="43" customWidth="1"/>
    <col min="13319" max="13319" width="13.3828125" style="43" customWidth="1"/>
    <col min="13320" max="13320" width="16.53515625" style="43" bestFit="1" customWidth="1"/>
    <col min="13321" max="13322" width="12.3828125" style="43" customWidth="1"/>
    <col min="13323" max="13325" width="13.3828125" style="43" customWidth="1"/>
    <col min="13326" max="13326" width="13.53515625" style="43" customWidth="1"/>
    <col min="13327" max="13327" width="12.53515625" style="43" customWidth="1"/>
    <col min="13328" max="13328" width="11.3828125" style="43" customWidth="1"/>
    <col min="13329" max="13329" width="7.53515625" style="43" customWidth="1"/>
    <col min="13330" max="13568" width="9.3828125" style="43"/>
    <col min="13569" max="13569" width="0" style="43" hidden="1" customWidth="1"/>
    <col min="13570" max="13570" width="22.53515625" style="43" customWidth="1"/>
    <col min="13571" max="13571" width="2.3828125" style="43" customWidth="1"/>
    <col min="13572" max="13572" width="11.3828125" style="43" customWidth="1"/>
    <col min="13573" max="13573" width="12.53515625" style="43" customWidth="1"/>
    <col min="13574" max="13574" width="12.3828125" style="43" customWidth="1"/>
    <col min="13575" max="13575" width="13.3828125" style="43" customWidth="1"/>
    <col min="13576" max="13576" width="16.53515625" style="43" bestFit="1" customWidth="1"/>
    <col min="13577" max="13578" width="12.3828125" style="43" customWidth="1"/>
    <col min="13579" max="13581" width="13.3828125" style="43" customWidth="1"/>
    <col min="13582" max="13582" width="13.53515625" style="43" customWidth="1"/>
    <col min="13583" max="13583" width="12.53515625" style="43" customWidth="1"/>
    <col min="13584" max="13584" width="11.3828125" style="43" customWidth="1"/>
    <col min="13585" max="13585" width="7.53515625" style="43" customWidth="1"/>
    <col min="13586" max="13824" width="9.3828125" style="43"/>
    <col min="13825" max="13825" width="0" style="43" hidden="1" customWidth="1"/>
    <col min="13826" max="13826" width="22.53515625" style="43" customWidth="1"/>
    <col min="13827" max="13827" width="2.3828125" style="43" customWidth="1"/>
    <col min="13828" max="13828" width="11.3828125" style="43" customWidth="1"/>
    <col min="13829" max="13829" width="12.53515625" style="43" customWidth="1"/>
    <col min="13830" max="13830" width="12.3828125" style="43" customWidth="1"/>
    <col min="13831" max="13831" width="13.3828125" style="43" customWidth="1"/>
    <col min="13832" max="13832" width="16.53515625" style="43" bestFit="1" customWidth="1"/>
    <col min="13833" max="13834" width="12.3828125" style="43" customWidth="1"/>
    <col min="13835" max="13837" width="13.3828125" style="43" customWidth="1"/>
    <col min="13838" max="13838" width="13.53515625" style="43" customWidth="1"/>
    <col min="13839" max="13839" width="12.53515625" style="43" customWidth="1"/>
    <col min="13840" max="13840" width="11.3828125" style="43" customWidth="1"/>
    <col min="13841" max="13841" width="7.53515625" style="43" customWidth="1"/>
    <col min="13842" max="14080" width="9.3828125" style="43"/>
    <col min="14081" max="14081" width="0" style="43" hidden="1" customWidth="1"/>
    <col min="14082" max="14082" width="22.53515625" style="43" customWidth="1"/>
    <col min="14083" max="14083" width="2.3828125" style="43" customWidth="1"/>
    <col min="14084" max="14084" width="11.3828125" style="43" customWidth="1"/>
    <col min="14085" max="14085" width="12.53515625" style="43" customWidth="1"/>
    <col min="14086" max="14086" width="12.3828125" style="43" customWidth="1"/>
    <col min="14087" max="14087" width="13.3828125" style="43" customWidth="1"/>
    <col min="14088" max="14088" width="16.53515625" style="43" bestFit="1" customWidth="1"/>
    <col min="14089" max="14090" width="12.3828125" style="43" customWidth="1"/>
    <col min="14091" max="14093" width="13.3828125" style="43" customWidth="1"/>
    <col min="14094" max="14094" width="13.53515625" style="43" customWidth="1"/>
    <col min="14095" max="14095" width="12.53515625" style="43" customWidth="1"/>
    <col min="14096" max="14096" width="11.3828125" style="43" customWidth="1"/>
    <col min="14097" max="14097" width="7.53515625" style="43" customWidth="1"/>
    <col min="14098" max="14336" width="9.3828125" style="43"/>
    <col min="14337" max="14337" width="0" style="43" hidden="1" customWidth="1"/>
    <col min="14338" max="14338" width="22.53515625" style="43" customWidth="1"/>
    <col min="14339" max="14339" width="2.3828125" style="43" customWidth="1"/>
    <col min="14340" max="14340" width="11.3828125" style="43" customWidth="1"/>
    <col min="14341" max="14341" width="12.53515625" style="43" customWidth="1"/>
    <col min="14342" max="14342" width="12.3828125" style="43" customWidth="1"/>
    <col min="14343" max="14343" width="13.3828125" style="43" customWidth="1"/>
    <col min="14344" max="14344" width="16.53515625" style="43" bestFit="1" customWidth="1"/>
    <col min="14345" max="14346" width="12.3828125" style="43" customWidth="1"/>
    <col min="14347" max="14349" width="13.3828125" style="43" customWidth="1"/>
    <col min="14350" max="14350" width="13.53515625" style="43" customWidth="1"/>
    <col min="14351" max="14351" width="12.53515625" style="43" customWidth="1"/>
    <col min="14352" max="14352" width="11.3828125" style="43" customWidth="1"/>
    <col min="14353" max="14353" width="7.53515625" style="43" customWidth="1"/>
    <col min="14354" max="14592" width="9.3828125" style="43"/>
    <col min="14593" max="14593" width="0" style="43" hidden="1" customWidth="1"/>
    <col min="14594" max="14594" width="22.53515625" style="43" customWidth="1"/>
    <col min="14595" max="14595" width="2.3828125" style="43" customWidth="1"/>
    <col min="14596" max="14596" width="11.3828125" style="43" customWidth="1"/>
    <col min="14597" max="14597" width="12.53515625" style="43" customWidth="1"/>
    <col min="14598" max="14598" width="12.3828125" style="43" customWidth="1"/>
    <col min="14599" max="14599" width="13.3828125" style="43" customWidth="1"/>
    <col min="14600" max="14600" width="16.53515625" style="43" bestFit="1" customWidth="1"/>
    <col min="14601" max="14602" width="12.3828125" style="43" customWidth="1"/>
    <col min="14603" max="14605" width="13.3828125" style="43" customWidth="1"/>
    <col min="14606" max="14606" width="13.53515625" style="43" customWidth="1"/>
    <col min="14607" max="14607" width="12.53515625" style="43" customWidth="1"/>
    <col min="14608" max="14608" width="11.3828125" style="43" customWidth="1"/>
    <col min="14609" max="14609" width="7.53515625" style="43" customWidth="1"/>
    <col min="14610" max="14848" width="9.3828125" style="43"/>
    <col min="14849" max="14849" width="0" style="43" hidden="1" customWidth="1"/>
    <col min="14850" max="14850" width="22.53515625" style="43" customWidth="1"/>
    <col min="14851" max="14851" width="2.3828125" style="43" customWidth="1"/>
    <col min="14852" max="14852" width="11.3828125" style="43" customWidth="1"/>
    <col min="14853" max="14853" width="12.53515625" style="43" customWidth="1"/>
    <col min="14854" max="14854" width="12.3828125" style="43" customWidth="1"/>
    <col min="14855" max="14855" width="13.3828125" style="43" customWidth="1"/>
    <col min="14856" max="14856" width="16.53515625" style="43" bestFit="1" customWidth="1"/>
    <col min="14857" max="14858" width="12.3828125" style="43" customWidth="1"/>
    <col min="14859" max="14861" width="13.3828125" style="43" customWidth="1"/>
    <col min="14862" max="14862" width="13.53515625" style="43" customWidth="1"/>
    <col min="14863" max="14863" width="12.53515625" style="43" customWidth="1"/>
    <col min="14864" max="14864" width="11.3828125" style="43" customWidth="1"/>
    <col min="14865" max="14865" width="7.53515625" style="43" customWidth="1"/>
    <col min="14866" max="15104" width="9.3828125" style="43"/>
    <col min="15105" max="15105" width="0" style="43" hidden="1" customWidth="1"/>
    <col min="15106" max="15106" width="22.53515625" style="43" customWidth="1"/>
    <col min="15107" max="15107" width="2.3828125" style="43" customWidth="1"/>
    <col min="15108" max="15108" width="11.3828125" style="43" customWidth="1"/>
    <col min="15109" max="15109" width="12.53515625" style="43" customWidth="1"/>
    <col min="15110" max="15110" width="12.3828125" style="43" customWidth="1"/>
    <col min="15111" max="15111" width="13.3828125" style="43" customWidth="1"/>
    <col min="15112" max="15112" width="16.53515625" style="43" bestFit="1" customWidth="1"/>
    <col min="15113" max="15114" width="12.3828125" style="43" customWidth="1"/>
    <col min="15115" max="15117" width="13.3828125" style="43" customWidth="1"/>
    <col min="15118" max="15118" width="13.53515625" style="43" customWidth="1"/>
    <col min="15119" max="15119" width="12.53515625" style="43" customWidth="1"/>
    <col min="15120" max="15120" width="11.3828125" style="43" customWidth="1"/>
    <col min="15121" max="15121" width="7.53515625" style="43" customWidth="1"/>
    <col min="15122" max="15360" width="9.3828125" style="43"/>
    <col min="15361" max="15361" width="0" style="43" hidden="1" customWidth="1"/>
    <col min="15362" max="15362" width="22.53515625" style="43" customWidth="1"/>
    <col min="15363" max="15363" width="2.3828125" style="43" customWidth="1"/>
    <col min="15364" max="15364" width="11.3828125" style="43" customWidth="1"/>
    <col min="15365" max="15365" width="12.53515625" style="43" customWidth="1"/>
    <col min="15366" max="15366" width="12.3828125" style="43" customWidth="1"/>
    <col min="15367" max="15367" width="13.3828125" style="43" customWidth="1"/>
    <col min="15368" max="15368" width="16.53515625" style="43" bestFit="1" customWidth="1"/>
    <col min="15369" max="15370" width="12.3828125" style="43" customWidth="1"/>
    <col min="15371" max="15373" width="13.3828125" style="43" customWidth="1"/>
    <col min="15374" max="15374" width="13.53515625" style="43" customWidth="1"/>
    <col min="15375" max="15375" width="12.53515625" style="43" customWidth="1"/>
    <col min="15376" max="15376" width="11.3828125" style="43" customWidth="1"/>
    <col min="15377" max="15377" width="7.53515625" style="43" customWidth="1"/>
    <col min="15378" max="15616" width="9.3828125" style="43"/>
    <col min="15617" max="15617" width="0" style="43" hidden="1" customWidth="1"/>
    <col min="15618" max="15618" width="22.53515625" style="43" customWidth="1"/>
    <col min="15619" max="15619" width="2.3828125" style="43" customWidth="1"/>
    <col min="15620" max="15620" width="11.3828125" style="43" customWidth="1"/>
    <col min="15621" max="15621" width="12.53515625" style="43" customWidth="1"/>
    <col min="15622" max="15622" width="12.3828125" style="43" customWidth="1"/>
    <col min="15623" max="15623" width="13.3828125" style="43" customWidth="1"/>
    <col min="15624" max="15624" width="16.53515625" style="43" bestFit="1" customWidth="1"/>
    <col min="15625" max="15626" width="12.3828125" style="43" customWidth="1"/>
    <col min="15627" max="15629" width="13.3828125" style="43" customWidth="1"/>
    <col min="15630" max="15630" width="13.53515625" style="43" customWidth="1"/>
    <col min="15631" max="15631" width="12.53515625" style="43" customWidth="1"/>
    <col min="15632" max="15632" width="11.3828125" style="43" customWidth="1"/>
    <col min="15633" max="15633" width="7.53515625" style="43" customWidth="1"/>
    <col min="15634" max="15872" width="9.3828125" style="43"/>
    <col min="15873" max="15873" width="0" style="43" hidden="1" customWidth="1"/>
    <col min="15874" max="15874" width="22.53515625" style="43" customWidth="1"/>
    <col min="15875" max="15875" width="2.3828125" style="43" customWidth="1"/>
    <col min="15876" max="15876" width="11.3828125" style="43" customWidth="1"/>
    <col min="15877" max="15877" width="12.53515625" style="43" customWidth="1"/>
    <col min="15878" max="15878" width="12.3828125" style="43" customWidth="1"/>
    <col min="15879" max="15879" width="13.3828125" style="43" customWidth="1"/>
    <col min="15880" max="15880" width="16.53515625" style="43" bestFit="1" customWidth="1"/>
    <col min="15881" max="15882" width="12.3828125" style="43" customWidth="1"/>
    <col min="15883" max="15885" width="13.3828125" style="43" customWidth="1"/>
    <col min="15886" max="15886" width="13.53515625" style="43" customWidth="1"/>
    <col min="15887" max="15887" width="12.53515625" style="43" customWidth="1"/>
    <col min="15888" max="15888" width="11.3828125" style="43" customWidth="1"/>
    <col min="15889" max="15889" width="7.53515625" style="43" customWidth="1"/>
    <col min="15890" max="16128" width="9.3828125" style="43"/>
    <col min="16129" max="16129" width="0" style="43" hidden="1" customWidth="1"/>
    <col min="16130" max="16130" width="22.53515625" style="43" customWidth="1"/>
    <col min="16131" max="16131" width="2.3828125" style="43" customWidth="1"/>
    <col min="16132" max="16132" width="11.3828125" style="43" customWidth="1"/>
    <col min="16133" max="16133" width="12.53515625" style="43" customWidth="1"/>
    <col min="16134" max="16134" width="12.3828125" style="43" customWidth="1"/>
    <col min="16135" max="16135" width="13.3828125" style="43" customWidth="1"/>
    <col min="16136" max="16136" width="16.53515625" style="43" bestFit="1" customWidth="1"/>
    <col min="16137" max="16138" width="12.3828125" style="43" customWidth="1"/>
    <col min="16139" max="16141" width="13.3828125" style="43" customWidth="1"/>
    <col min="16142" max="16142" width="13.53515625" style="43" customWidth="1"/>
    <col min="16143" max="16143" width="12.53515625" style="43" customWidth="1"/>
    <col min="16144" max="16144" width="11.3828125" style="43" customWidth="1"/>
    <col min="16145" max="16145" width="7.53515625" style="43" customWidth="1"/>
    <col min="16146" max="16384" width="9.3828125" style="43"/>
  </cols>
  <sheetData>
    <row r="1" spans="1:43" ht="24.75" customHeight="1" x14ac:dyDescent="0.4">
      <c r="B1" s="40" t="s">
        <v>306</v>
      </c>
      <c r="C1" s="41"/>
      <c r="D1" s="41"/>
      <c r="E1" s="42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</row>
    <row r="2" spans="1:43" s="48" customFormat="1" ht="34.5" customHeight="1" x14ac:dyDescent="0.4">
      <c r="A2" s="39"/>
      <c r="B2" s="45"/>
      <c r="C2" s="46"/>
      <c r="D2" s="328"/>
      <c r="E2" s="328"/>
      <c r="F2" s="328"/>
      <c r="G2" s="328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  <c r="S2" s="49"/>
      <c r="T2" s="49"/>
    </row>
    <row r="3" spans="1:43" s="48" customFormat="1" ht="56.6" x14ac:dyDescent="0.4">
      <c r="A3" s="39"/>
      <c r="B3" s="45"/>
      <c r="C3" s="50"/>
      <c r="D3" s="51"/>
      <c r="E3" s="51"/>
      <c r="F3" s="51"/>
      <c r="G3" s="51"/>
      <c r="H3" s="51" t="s">
        <v>8</v>
      </c>
      <c r="I3" s="51" t="s">
        <v>9</v>
      </c>
      <c r="J3" s="51" t="s">
        <v>167</v>
      </c>
      <c r="K3" s="52" t="s">
        <v>12</v>
      </c>
      <c r="L3" s="51" t="s">
        <v>168</v>
      </c>
      <c r="M3" s="51" t="s">
        <v>169</v>
      </c>
      <c r="N3" s="51" t="s">
        <v>170</v>
      </c>
      <c r="O3" s="51" t="s">
        <v>16</v>
      </c>
      <c r="P3" s="51" t="s">
        <v>17</v>
      </c>
    </row>
    <row r="4" spans="1:43" s="53" customFormat="1" ht="25.5" customHeight="1" x14ac:dyDescent="0.4">
      <c r="A4" s="39"/>
      <c r="B4" s="53" t="s">
        <v>18</v>
      </c>
      <c r="C4" s="54"/>
      <c r="H4" s="53">
        <f t="shared" ref="H4:P4" si="0">SUM(H6:H43,H45:H51)</f>
        <v>448</v>
      </c>
      <c r="I4" s="53">
        <f t="shared" si="0"/>
        <v>719</v>
      </c>
      <c r="J4" s="53">
        <f t="shared" si="0"/>
        <v>233</v>
      </c>
      <c r="K4" s="53">
        <f t="shared" si="0"/>
        <v>1899</v>
      </c>
      <c r="L4" s="53">
        <f t="shared" si="0"/>
        <v>108</v>
      </c>
      <c r="M4" s="53">
        <f t="shared" si="0"/>
        <v>1194</v>
      </c>
      <c r="N4" s="53">
        <f t="shared" si="0"/>
        <v>5237</v>
      </c>
      <c r="O4" s="53">
        <f t="shared" si="0"/>
        <v>348</v>
      </c>
      <c r="P4" s="53">
        <f t="shared" si="0"/>
        <v>246</v>
      </c>
      <c r="R4" s="55"/>
      <c r="S4" s="49"/>
      <c r="T4" s="49"/>
      <c r="U4" s="48"/>
      <c r="V4" s="55"/>
      <c r="W4" s="56"/>
      <c r="X4" s="55"/>
      <c r="Y4" s="48"/>
      <c r="Z4" s="48"/>
      <c r="AA4" s="48"/>
      <c r="AB4" s="56"/>
      <c r="AC4" s="56"/>
      <c r="AD4" s="56"/>
      <c r="AE4" s="55"/>
      <c r="AF4" s="48"/>
      <c r="AG4" s="48"/>
      <c r="AH4" s="48"/>
      <c r="AI4" s="55"/>
      <c r="AJ4" s="56"/>
      <c r="AK4" s="56"/>
      <c r="AL4" s="56"/>
      <c r="AM4" s="55"/>
      <c r="AN4" s="55"/>
      <c r="AO4" s="55"/>
      <c r="AP4" s="55"/>
      <c r="AQ4" s="55"/>
    </row>
    <row r="5" spans="1:43" s="60" customFormat="1" ht="25.5" customHeight="1" x14ac:dyDescent="0.4">
      <c r="A5" s="57"/>
      <c r="B5" s="53" t="s">
        <v>20</v>
      </c>
      <c r="C5" s="58"/>
      <c r="D5" s="59"/>
      <c r="E5" s="59"/>
      <c r="F5" s="53"/>
      <c r="G5" s="59"/>
      <c r="H5" s="59">
        <f t="shared" ref="H5:P5" si="1">SUM(H6:H43)</f>
        <v>207</v>
      </c>
      <c r="I5" s="59">
        <f t="shared" si="1"/>
        <v>704</v>
      </c>
      <c r="J5" s="59">
        <f t="shared" si="1"/>
        <v>202</v>
      </c>
      <c r="K5" s="59">
        <f t="shared" si="1"/>
        <v>1514</v>
      </c>
      <c r="L5" s="59">
        <f t="shared" si="1"/>
        <v>88</v>
      </c>
      <c r="M5" s="59">
        <f t="shared" si="1"/>
        <v>953</v>
      </c>
      <c r="N5" s="59">
        <f t="shared" si="1"/>
        <v>4118</v>
      </c>
      <c r="O5" s="59">
        <f t="shared" si="1"/>
        <v>245</v>
      </c>
      <c r="P5" s="59">
        <f t="shared" si="1"/>
        <v>165</v>
      </c>
      <c r="R5" s="55"/>
      <c r="S5" s="61"/>
      <c r="T5" s="61"/>
      <c r="U5" s="48"/>
      <c r="V5" s="55"/>
      <c r="W5" s="56"/>
      <c r="X5" s="55"/>
      <c r="Y5" s="55"/>
      <c r="Z5" s="55"/>
      <c r="AA5" s="55"/>
      <c r="AB5" s="56"/>
      <c r="AC5" s="56"/>
      <c r="AD5" s="56"/>
      <c r="AE5" s="55"/>
      <c r="AF5" s="55"/>
      <c r="AG5" s="55"/>
      <c r="AH5" s="55"/>
      <c r="AI5" s="55"/>
      <c r="AJ5" s="56"/>
      <c r="AK5" s="56"/>
      <c r="AL5" s="56"/>
      <c r="AN5" s="55"/>
      <c r="AO5" s="55"/>
      <c r="AP5" s="55"/>
      <c r="AQ5" s="55"/>
    </row>
    <row r="6" spans="1:43" s="62" customFormat="1" ht="14.25" customHeight="1" x14ac:dyDescent="0.4">
      <c r="A6" s="39">
        <v>51</v>
      </c>
      <c r="B6" s="62" t="s">
        <v>21</v>
      </c>
      <c r="C6" s="63"/>
      <c r="D6" s="64"/>
      <c r="E6" s="64"/>
      <c r="F6" s="53"/>
      <c r="G6" s="64"/>
      <c r="H6" s="64">
        <f>VLOOKUP($B6,Fire2017!$C$10:$I$57,2,FALSE)</f>
        <v>7</v>
      </c>
      <c r="I6" s="64">
        <f>VLOOKUP($B6,Fire2017!$C$10:$I$57,3,FALSE)</f>
        <v>11</v>
      </c>
      <c r="J6" s="64">
        <f>VLOOKUP($B6,Fire2017!$C$10:$I$57,4,FALSE)</f>
        <v>3</v>
      </c>
      <c r="K6" s="64">
        <f>VLOOKUP($B6,Fire2017!$C$10:$O$58,7,FALSE)-L6</f>
        <v>30</v>
      </c>
      <c r="L6" s="64">
        <f>VLOOKUP($B6,Fire2017!$C$10:$Q$58,9,FALSE)</f>
        <v>4</v>
      </c>
      <c r="M6" s="64">
        <f>VLOOKUP($B6,Fire2017!$C$10:$BA$58,11,FALSE)+VLOOKUP($B6,Fire2017!$C$10:$BA$58,15,FALSE)</f>
        <v>38</v>
      </c>
      <c r="N6" s="64">
        <f>VLOOKUP($B6,Fire2017!$C$10:$BA$58,13,FALSE)+VLOOKUP($B6,Fire2017!$C$10:$AZ$58,17,FALSE)</f>
        <v>72</v>
      </c>
      <c r="O6" s="64">
        <f>VLOOKUP($B6,Fire2017!$C$10:$AZ$58,19,FALSE)</f>
        <v>8</v>
      </c>
      <c r="P6" s="64">
        <f>VLOOKUP($B6,Fire2017!$C$10:$AZ$58,21,FALSE)</f>
        <v>4</v>
      </c>
      <c r="R6" s="55"/>
      <c r="S6" s="61"/>
      <c r="T6" s="61"/>
      <c r="U6" s="48"/>
      <c r="V6" s="55"/>
      <c r="W6" s="65"/>
      <c r="X6" s="55"/>
      <c r="Y6" s="55"/>
      <c r="Z6" s="55"/>
      <c r="AA6" s="55"/>
      <c r="AB6" s="56"/>
      <c r="AC6" s="56"/>
      <c r="AD6" s="56"/>
      <c r="AE6" s="55"/>
      <c r="AF6" s="55"/>
      <c r="AG6" s="55"/>
      <c r="AH6" s="55"/>
      <c r="AI6" s="55"/>
      <c r="AJ6" s="56"/>
      <c r="AK6" s="56"/>
      <c r="AL6" s="56"/>
      <c r="AN6" s="55"/>
      <c r="AO6" s="55"/>
      <c r="AP6" s="55"/>
      <c r="AQ6" s="55"/>
    </row>
    <row r="7" spans="1:43" s="62" customFormat="1" ht="14.25" customHeight="1" x14ac:dyDescent="0.4">
      <c r="A7" s="39">
        <v>52</v>
      </c>
      <c r="B7" s="62" t="s">
        <v>22</v>
      </c>
      <c r="C7" s="63"/>
      <c r="D7" s="64"/>
      <c r="E7" s="64"/>
      <c r="F7" s="53"/>
      <c r="G7" s="64"/>
      <c r="H7" s="64">
        <f>VLOOKUP($B7,Fire2017!$C$10:$I$57,2,FALSE)</f>
        <v>3</v>
      </c>
      <c r="I7" s="64">
        <f>VLOOKUP($B7,Fire2017!$C$10:$I$57,3,FALSE)</f>
        <v>8</v>
      </c>
      <c r="J7" s="64">
        <f>VLOOKUP($B7,Fire2017!$C$10:$I$57,4,FALSE)</f>
        <v>3</v>
      </c>
      <c r="K7" s="64">
        <f>VLOOKUP($B7,Fire2017!$C$10:$O$58,7,FALSE)-L7</f>
        <v>24</v>
      </c>
      <c r="L7" s="64">
        <f>VLOOKUP($B7,Fire2017!$C$10:$Q$58,9,FALSE)</f>
        <v>2</v>
      </c>
      <c r="M7" s="64">
        <f>VLOOKUP($B7,Fire2017!$C$10:$BA$58,11,FALSE)+VLOOKUP($B7,Fire2017!$C$10:$BA$58,15,FALSE)</f>
        <v>21</v>
      </c>
      <c r="N7" s="64">
        <f>VLOOKUP($B7,Fire2017!$C$10:$BA$58,13,FALSE)+VLOOKUP($B7,Fire2017!$C$10:$AZ$58,17,FALSE)</f>
        <v>44</v>
      </c>
      <c r="O7" s="64">
        <f>VLOOKUP($B7,Fire2017!$C$10:$AZ$58,19,FALSE)</f>
        <v>4</v>
      </c>
      <c r="P7" s="64">
        <f>VLOOKUP($B7,Fire2017!$C$10:$AZ$58,21,FALSE)</f>
        <v>2</v>
      </c>
      <c r="R7" s="55"/>
      <c r="S7" s="61"/>
      <c r="T7" s="61"/>
      <c r="U7" s="48"/>
      <c r="V7" s="55"/>
      <c r="W7" s="56"/>
      <c r="X7" s="55"/>
      <c r="Y7" s="55"/>
      <c r="Z7" s="55"/>
      <c r="AA7" s="55"/>
      <c r="AB7" s="56"/>
      <c r="AC7" s="56"/>
      <c r="AD7" s="56"/>
      <c r="AE7" s="55"/>
      <c r="AF7" s="55"/>
      <c r="AG7" s="55"/>
      <c r="AH7" s="55"/>
      <c r="AI7" s="55"/>
      <c r="AJ7" s="56"/>
      <c r="AK7" s="56"/>
      <c r="AL7" s="56"/>
      <c r="AN7" s="55"/>
      <c r="AO7" s="55"/>
      <c r="AP7" s="55"/>
      <c r="AQ7" s="55"/>
    </row>
    <row r="8" spans="1:43" s="62" customFormat="1" ht="14.25" customHeight="1" x14ac:dyDescent="0.4">
      <c r="A8" s="39">
        <v>86</v>
      </c>
      <c r="B8" s="62" t="s">
        <v>23</v>
      </c>
      <c r="C8" s="63"/>
      <c r="D8" s="64"/>
      <c r="E8" s="64"/>
      <c r="F8" s="53"/>
      <c r="G8" s="64"/>
      <c r="H8" s="64">
        <f>VLOOKUP($B8,Fire2017!$C$10:$I$57,2,FALSE)</f>
        <v>11</v>
      </c>
      <c r="I8" s="64">
        <f>VLOOKUP($B8,Fire2017!$C$10:$I$57,3,FALSE)</f>
        <v>6</v>
      </c>
      <c r="J8" s="64">
        <f>VLOOKUP($B8,Fire2017!$C$10:$I$57,4,FALSE)</f>
        <v>1</v>
      </c>
      <c r="K8" s="64">
        <f>VLOOKUP($B8,Fire2017!$C$10:$O$58,7,FALSE)-L8</f>
        <v>19</v>
      </c>
      <c r="L8" s="64">
        <f>VLOOKUP($B8,Fire2017!$C$10:$Q$58,9,FALSE)</f>
        <v>1</v>
      </c>
      <c r="M8" s="64">
        <f>VLOOKUP($B8,Fire2017!$C$10:$BA$58,11,FALSE)+VLOOKUP($B8,Fire2017!$C$10:$BA$58,15,FALSE)</f>
        <v>15</v>
      </c>
      <c r="N8" s="64">
        <f>VLOOKUP($B8,Fire2017!$C$10:$BA$58,13,FALSE)+VLOOKUP($B8,Fire2017!$C$10:$AZ$58,17,FALSE)</f>
        <v>69</v>
      </c>
      <c r="O8" s="64">
        <f>VLOOKUP($B8,Fire2017!$C$10:$AZ$58,19,FALSE)</f>
        <v>8</v>
      </c>
      <c r="P8" s="64">
        <f>VLOOKUP($B8,Fire2017!$C$10:$AZ$58,21,FALSE)</f>
        <v>4</v>
      </c>
      <c r="R8" s="55"/>
      <c r="S8" s="61"/>
      <c r="T8" s="61"/>
      <c r="U8" s="48"/>
      <c r="V8" s="55"/>
      <c r="W8" s="56"/>
      <c r="X8" s="55"/>
      <c r="Y8" s="55"/>
      <c r="Z8" s="55"/>
      <c r="AA8" s="55"/>
      <c r="AB8" s="56"/>
      <c r="AC8" s="56"/>
      <c r="AD8" s="56"/>
      <c r="AE8" s="55"/>
      <c r="AF8" s="55"/>
      <c r="AG8" s="55"/>
      <c r="AH8" s="55"/>
      <c r="AI8" s="55"/>
      <c r="AJ8" s="56"/>
      <c r="AK8" s="56"/>
      <c r="AL8" s="56"/>
      <c r="AN8" s="55"/>
      <c r="AO8" s="55"/>
      <c r="AP8" s="55"/>
      <c r="AQ8" s="55"/>
    </row>
    <row r="9" spans="1:43" s="62" customFormat="1" ht="14.25" customHeight="1" x14ac:dyDescent="0.4">
      <c r="A9" s="39">
        <v>53</v>
      </c>
      <c r="B9" s="62" t="s">
        <v>24</v>
      </c>
      <c r="C9" s="63"/>
      <c r="D9" s="64"/>
      <c r="E9" s="64"/>
      <c r="F9" s="53"/>
      <c r="G9" s="64"/>
      <c r="H9" s="64">
        <f>VLOOKUP($B9,Fire2017!$C$10:$I$57,2,FALSE)</f>
        <v>6</v>
      </c>
      <c r="I9" s="64">
        <f>VLOOKUP($B9,Fire2017!$C$10:$I$57,3,FALSE)</f>
        <v>10</v>
      </c>
      <c r="J9" s="64">
        <f>VLOOKUP($B9,Fire2017!$C$10:$I$57,4,FALSE)</f>
        <v>4</v>
      </c>
      <c r="K9" s="64">
        <f>VLOOKUP($B9,Fire2017!$C$10:$O$58,7,FALSE)-L9</f>
        <v>28</v>
      </c>
      <c r="L9" s="64">
        <f>VLOOKUP($B9,Fire2017!$C$10:$Q$58,9,FALSE)</f>
        <v>2</v>
      </c>
      <c r="M9" s="64">
        <f>VLOOKUP($B9,Fire2017!$C$10:$BA$58,11,FALSE)+VLOOKUP($B9,Fire2017!$C$10:$BA$58,15,FALSE)</f>
        <v>13</v>
      </c>
      <c r="N9" s="64">
        <f>VLOOKUP($B9,Fire2017!$C$10:$BA$58,13,FALSE)+VLOOKUP($B9,Fire2017!$C$10:$AZ$58,17,FALSE)</f>
        <v>71</v>
      </c>
      <c r="O9" s="64">
        <f>VLOOKUP($B9,Fire2017!$C$10:$AZ$58,19,FALSE)</f>
        <v>3</v>
      </c>
      <c r="P9" s="64">
        <f>VLOOKUP($B9,Fire2017!$C$10:$AZ$58,21,FALSE)</f>
        <v>3</v>
      </c>
      <c r="R9" s="55"/>
      <c r="S9" s="61"/>
      <c r="T9" s="61"/>
      <c r="U9" s="48"/>
      <c r="V9" s="55"/>
      <c r="W9" s="56"/>
      <c r="X9" s="55"/>
      <c r="Y9" s="55"/>
      <c r="Z9" s="55"/>
      <c r="AA9" s="55"/>
      <c r="AB9" s="56"/>
      <c r="AC9" s="56"/>
      <c r="AD9" s="56"/>
      <c r="AE9" s="55"/>
      <c r="AF9" s="55"/>
      <c r="AG9" s="55"/>
      <c r="AH9" s="55"/>
      <c r="AI9" s="55"/>
      <c r="AJ9" s="56"/>
      <c r="AK9" s="56"/>
      <c r="AL9" s="56"/>
      <c r="AN9" s="55"/>
      <c r="AO9" s="55"/>
      <c r="AP9" s="55"/>
      <c r="AQ9" s="55"/>
    </row>
    <row r="10" spans="1:43" s="62" customFormat="1" ht="14.25" customHeight="1" x14ac:dyDescent="0.4">
      <c r="A10" s="39">
        <v>54</v>
      </c>
      <c r="B10" s="62" t="s">
        <v>25</v>
      </c>
      <c r="C10" s="63"/>
      <c r="D10" s="64"/>
      <c r="E10" s="64"/>
      <c r="F10" s="53"/>
      <c r="G10" s="64"/>
      <c r="H10" s="64">
        <f>VLOOKUP($B10,Fire2017!$C$10:$I$57,2,FALSE)</f>
        <v>3</v>
      </c>
      <c r="I10" s="64">
        <f>VLOOKUP($B10,Fire2017!$C$10:$I$57,3,FALSE)</f>
        <v>20</v>
      </c>
      <c r="J10" s="64">
        <f>VLOOKUP($B10,Fire2017!$C$10:$I$57,4,FALSE)</f>
        <v>4</v>
      </c>
      <c r="K10" s="64">
        <f>VLOOKUP($B10,Fire2017!$C$10:$O$58,7,FALSE)-L10</f>
        <v>34</v>
      </c>
      <c r="L10" s="64">
        <f>VLOOKUP($B10,Fire2017!$C$10:$Q$58,9,FALSE)</f>
        <v>2</v>
      </c>
      <c r="M10" s="64">
        <f>VLOOKUP($B10,Fire2017!$C$10:$BA$58,11,FALSE)+VLOOKUP($B10,Fire2017!$C$10:$BA$58,15,FALSE)</f>
        <v>8</v>
      </c>
      <c r="N10" s="64">
        <f>VLOOKUP($B10,Fire2017!$C$10:$BA$58,13,FALSE)+VLOOKUP($B10,Fire2017!$C$10:$AZ$58,17,FALSE)</f>
        <v>42</v>
      </c>
      <c r="O10" s="64">
        <f>VLOOKUP($B10,Fire2017!$C$10:$AZ$58,19,FALSE)</f>
        <v>4</v>
      </c>
      <c r="P10" s="64">
        <f>VLOOKUP($B10,Fire2017!$C$10:$AZ$58,21,FALSE)</f>
        <v>3</v>
      </c>
      <c r="R10" s="55"/>
      <c r="S10" s="61"/>
      <c r="T10" s="61"/>
      <c r="U10" s="48"/>
      <c r="V10" s="55"/>
      <c r="W10" s="56"/>
      <c r="X10" s="55"/>
      <c r="Y10" s="55"/>
      <c r="Z10" s="55"/>
      <c r="AA10" s="55"/>
      <c r="AB10" s="56"/>
      <c r="AC10" s="56"/>
      <c r="AD10" s="56"/>
      <c r="AE10" s="55"/>
      <c r="AF10" s="55"/>
      <c r="AG10" s="55"/>
      <c r="AH10" s="55"/>
      <c r="AI10" s="55"/>
      <c r="AJ10" s="56"/>
      <c r="AK10" s="56"/>
      <c r="AL10" s="56"/>
      <c r="AN10" s="55"/>
      <c r="AO10" s="55"/>
      <c r="AP10" s="55"/>
      <c r="AQ10" s="55"/>
    </row>
    <row r="11" spans="1:43" s="62" customFormat="1" ht="14.25" customHeight="1" x14ac:dyDescent="0.4">
      <c r="A11" s="39">
        <v>55</v>
      </c>
      <c r="B11" s="62" t="s">
        <v>26</v>
      </c>
      <c r="C11" s="63"/>
      <c r="D11" s="64"/>
      <c r="E11" s="64"/>
      <c r="F11" s="53"/>
      <c r="G11" s="64"/>
      <c r="H11" s="64">
        <f>VLOOKUP($B11,Fire2017!$C$10:$I$57,2,FALSE)</f>
        <v>6</v>
      </c>
      <c r="I11" s="64">
        <f>VLOOKUP($B11,Fire2017!$C$10:$I$57,3,FALSE)</f>
        <v>11</v>
      </c>
      <c r="J11" s="64">
        <f>VLOOKUP($B11,Fire2017!$C$10:$I$57,4,FALSE)</f>
        <v>10</v>
      </c>
      <c r="K11" s="64">
        <f>VLOOKUP($B11,Fire2017!$C$10:$O$58,7,FALSE)-L11</f>
        <v>37</v>
      </c>
      <c r="L11" s="64">
        <f>VLOOKUP($B11,Fire2017!$C$10:$Q$58,9,FALSE)</f>
        <v>3</v>
      </c>
      <c r="M11" s="64">
        <f>VLOOKUP($B11,Fire2017!$C$10:$BA$58,11,FALSE)+VLOOKUP($B11,Fire2017!$C$10:$BA$58,15,FALSE)</f>
        <v>30</v>
      </c>
      <c r="N11" s="64">
        <f>VLOOKUP($B11,Fire2017!$C$10:$BA$58,13,FALSE)+VLOOKUP($B11,Fire2017!$C$10:$AZ$58,17,FALSE)</f>
        <v>171</v>
      </c>
      <c r="O11" s="64">
        <f>VLOOKUP($B11,Fire2017!$C$10:$AZ$58,19,FALSE)</f>
        <v>5</v>
      </c>
      <c r="P11" s="64">
        <f>VLOOKUP($B11,Fire2017!$C$10:$AZ$58,21,FALSE)</f>
        <v>4</v>
      </c>
      <c r="R11" s="55"/>
      <c r="S11" s="61"/>
      <c r="T11" s="61"/>
      <c r="U11" s="48"/>
      <c r="V11" s="55"/>
      <c r="W11" s="56"/>
      <c r="X11" s="55"/>
      <c r="Y11" s="55"/>
      <c r="Z11" s="55"/>
      <c r="AA11" s="55"/>
      <c r="AB11" s="56"/>
      <c r="AC11" s="56"/>
      <c r="AD11" s="56"/>
      <c r="AE11" s="55"/>
      <c r="AF11" s="55"/>
      <c r="AG11" s="55"/>
      <c r="AH11" s="55"/>
      <c r="AI11" s="55"/>
      <c r="AJ11" s="56"/>
      <c r="AK11" s="56"/>
      <c r="AL11" s="56"/>
      <c r="AN11" s="55"/>
      <c r="AO11" s="55"/>
      <c r="AP11" s="55"/>
      <c r="AQ11" s="55"/>
    </row>
    <row r="12" spans="1:43" s="62" customFormat="1" ht="14.25" customHeight="1" x14ac:dyDescent="0.4">
      <c r="A12" s="39">
        <v>56</v>
      </c>
      <c r="B12" s="62" t="s">
        <v>27</v>
      </c>
      <c r="C12" s="63"/>
      <c r="D12" s="64"/>
      <c r="E12" s="64"/>
      <c r="F12" s="53"/>
      <c r="G12" s="64"/>
      <c r="H12" s="64">
        <f>VLOOKUP($B12,Fire2017!$C$10:$I$57,2,FALSE)</f>
        <v>7</v>
      </c>
      <c r="I12" s="64">
        <f>VLOOKUP($B12,Fire2017!$C$10:$I$57,3,FALSE)</f>
        <v>6</v>
      </c>
      <c r="J12" s="64">
        <f>VLOOKUP($B12,Fire2017!$C$10:$I$57,4,FALSE)</f>
        <v>1</v>
      </c>
      <c r="K12" s="64">
        <f>VLOOKUP($B12,Fire2017!$C$10:$O$58,7,FALSE)-L12</f>
        <v>19</v>
      </c>
      <c r="L12" s="64">
        <f>VLOOKUP($B12,Fire2017!$C$10:$Q$58,9,FALSE)</f>
        <v>4</v>
      </c>
      <c r="M12" s="64">
        <f>VLOOKUP($B12,Fire2017!$C$10:$BA$58,11,FALSE)+VLOOKUP($B12,Fire2017!$C$10:$BA$58,15,FALSE)</f>
        <v>13</v>
      </c>
      <c r="N12" s="64">
        <f>VLOOKUP($B12,Fire2017!$C$10:$BA$58,13,FALSE)+VLOOKUP($B12,Fire2017!$C$10:$AZ$58,17,FALSE)</f>
        <v>63</v>
      </c>
      <c r="O12" s="64">
        <f>VLOOKUP($B12,Fire2017!$C$10:$AZ$58,19,FALSE)</f>
        <v>6</v>
      </c>
      <c r="P12" s="64">
        <f>VLOOKUP($B12,Fire2017!$C$10:$AZ$58,21,FALSE)</f>
        <v>2</v>
      </c>
      <c r="R12" s="55"/>
      <c r="S12" s="61"/>
      <c r="T12" s="61"/>
      <c r="U12" s="48"/>
      <c r="V12" s="55"/>
      <c r="W12" s="56"/>
      <c r="X12" s="55"/>
      <c r="Y12" s="55"/>
      <c r="Z12" s="55"/>
      <c r="AA12" s="55"/>
      <c r="AB12" s="56"/>
      <c r="AC12" s="56"/>
      <c r="AD12" s="56"/>
      <c r="AE12" s="55"/>
      <c r="AF12" s="55"/>
      <c r="AG12" s="55"/>
      <c r="AH12" s="55"/>
      <c r="AI12" s="55"/>
      <c r="AJ12" s="56"/>
      <c r="AK12" s="56"/>
      <c r="AL12" s="56"/>
      <c r="AN12" s="55"/>
      <c r="AO12" s="55"/>
      <c r="AP12" s="55"/>
      <c r="AQ12" s="55"/>
    </row>
    <row r="13" spans="1:43" s="62" customFormat="1" ht="14.25" customHeight="1" x14ac:dyDescent="0.4">
      <c r="A13" s="39">
        <v>57</v>
      </c>
      <c r="B13" s="62" t="s">
        <v>28</v>
      </c>
      <c r="C13" s="63"/>
      <c r="D13" s="64"/>
      <c r="E13" s="64"/>
      <c r="F13" s="53"/>
      <c r="G13" s="64"/>
      <c r="H13" s="64">
        <f>VLOOKUP($B13,Fire2017!$C$10:$I$57,2,FALSE)</f>
        <v>2</v>
      </c>
      <c r="I13" s="64">
        <f>VLOOKUP($B13,Fire2017!$C$10:$I$57,3,FALSE)</f>
        <v>24</v>
      </c>
      <c r="J13" s="64">
        <f>VLOOKUP($B13,Fire2017!$C$10:$I$57,4,FALSE)</f>
        <v>5</v>
      </c>
      <c r="K13" s="64">
        <f>VLOOKUP($B13,Fire2017!$C$10:$O$58,7,FALSE)-L13</f>
        <v>43</v>
      </c>
      <c r="L13" s="64">
        <f>VLOOKUP($B13,Fire2017!$C$10:$Q$58,9,FALSE)</f>
        <v>2</v>
      </c>
      <c r="M13" s="64">
        <f>VLOOKUP($B13,Fire2017!$C$10:$BA$58,11,FALSE)+VLOOKUP($B13,Fire2017!$C$10:$BA$58,15,FALSE)</f>
        <v>49</v>
      </c>
      <c r="N13" s="64">
        <f>VLOOKUP($B13,Fire2017!$C$10:$BA$58,13,FALSE)+VLOOKUP($B13,Fire2017!$C$10:$AZ$58,17,FALSE)</f>
        <v>100</v>
      </c>
      <c r="O13" s="64">
        <f>VLOOKUP($B13,Fire2017!$C$10:$AZ$58,19,FALSE)</f>
        <v>7</v>
      </c>
      <c r="P13" s="64">
        <f>VLOOKUP($B13,Fire2017!$C$10:$AZ$58,21,FALSE)</f>
        <v>3</v>
      </c>
      <c r="R13" s="55"/>
      <c r="S13" s="61"/>
      <c r="T13" s="61"/>
      <c r="U13" s="48"/>
      <c r="V13" s="55"/>
      <c r="W13" s="56"/>
      <c r="X13" s="55"/>
      <c r="Y13" s="55"/>
      <c r="Z13" s="55"/>
      <c r="AA13" s="55"/>
      <c r="AB13" s="56"/>
      <c r="AC13" s="56"/>
      <c r="AD13" s="56"/>
      <c r="AE13" s="55"/>
      <c r="AF13" s="55"/>
      <c r="AG13" s="55"/>
      <c r="AH13" s="55"/>
      <c r="AI13" s="55"/>
      <c r="AJ13" s="56"/>
      <c r="AK13" s="56"/>
      <c r="AL13" s="56"/>
      <c r="AN13" s="55"/>
      <c r="AO13" s="55"/>
      <c r="AP13" s="55"/>
      <c r="AQ13" s="55"/>
    </row>
    <row r="14" spans="1:43" s="62" customFormat="1" ht="14.25" customHeight="1" x14ac:dyDescent="0.4">
      <c r="A14" s="39">
        <v>59</v>
      </c>
      <c r="B14" s="62" t="s">
        <v>29</v>
      </c>
      <c r="C14" s="63"/>
      <c r="D14" s="64"/>
      <c r="E14" s="64"/>
      <c r="F14" s="53"/>
      <c r="G14" s="64"/>
      <c r="H14" s="64">
        <f>VLOOKUP($B14,Fire2017!$C$10:$I$57,2,FALSE)</f>
        <v>3</v>
      </c>
      <c r="I14" s="64">
        <f>VLOOKUP($B14,Fire2017!$C$10:$I$57,3,FALSE)</f>
        <v>30</v>
      </c>
      <c r="J14" s="64">
        <f>VLOOKUP($B14,Fire2017!$C$10:$I$57,4,FALSE)</f>
        <v>5</v>
      </c>
      <c r="K14" s="64">
        <f>VLOOKUP($B14,Fire2017!$C$10:$O$58,7,FALSE)-L14</f>
        <v>43</v>
      </c>
      <c r="L14" s="64">
        <f>VLOOKUP($B14,Fire2017!$C$10:$Q$58,9,FALSE)</f>
        <v>2</v>
      </c>
      <c r="M14" s="64">
        <f>VLOOKUP($B14,Fire2017!$C$10:$BA$58,11,FALSE)+VLOOKUP($B14,Fire2017!$C$10:$BA$58,15,FALSE)</f>
        <v>8</v>
      </c>
      <c r="N14" s="64">
        <f>VLOOKUP($B14,Fire2017!$C$10:$BA$58,13,FALSE)+VLOOKUP($B14,Fire2017!$C$10:$AZ$58,17,FALSE)</f>
        <v>102</v>
      </c>
      <c r="O14" s="64">
        <f>VLOOKUP($B14,Fire2017!$C$10:$AZ$58,19,FALSE)</f>
        <v>4</v>
      </c>
      <c r="P14" s="64">
        <f>VLOOKUP($B14,Fire2017!$C$10:$AZ$58,21,FALSE)</f>
        <v>4</v>
      </c>
      <c r="R14" s="55"/>
      <c r="S14" s="61"/>
      <c r="T14" s="61"/>
      <c r="U14" s="48"/>
      <c r="V14" s="55"/>
      <c r="W14" s="56"/>
      <c r="X14" s="55"/>
      <c r="Y14" s="55"/>
      <c r="Z14" s="55"/>
      <c r="AA14" s="55"/>
      <c r="AB14" s="56"/>
      <c r="AC14" s="56"/>
      <c r="AD14" s="56"/>
      <c r="AE14" s="55"/>
      <c r="AF14" s="55"/>
      <c r="AG14" s="55"/>
      <c r="AH14" s="55"/>
      <c r="AI14" s="55"/>
      <c r="AJ14" s="56"/>
      <c r="AK14" s="56"/>
      <c r="AL14" s="56"/>
      <c r="AN14" s="55"/>
      <c r="AO14" s="55"/>
      <c r="AP14" s="55"/>
      <c r="AQ14" s="55"/>
    </row>
    <row r="15" spans="1:43" s="62" customFormat="1" ht="14.25" customHeight="1" x14ac:dyDescent="0.4">
      <c r="A15" s="39">
        <v>60</v>
      </c>
      <c r="B15" s="62" t="s">
        <v>30</v>
      </c>
      <c r="C15" s="63"/>
      <c r="D15" s="64"/>
      <c r="E15" s="64"/>
      <c r="F15" s="53"/>
      <c r="G15" s="64"/>
      <c r="H15" s="64">
        <f>VLOOKUP($B15,Fire2017!$C$10:$I$57,2,FALSE)</f>
        <v>4</v>
      </c>
      <c r="I15" s="64">
        <f>VLOOKUP($B15,Fire2017!$C$10:$I$57,3,FALSE)</f>
        <v>19</v>
      </c>
      <c r="J15" s="64">
        <f>VLOOKUP($B15,Fire2017!$C$10:$I$57,4,FALSE)</f>
        <v>8</v>
      </c>
      <c r="K15" s="64">
        <f>VLOOKUP($B15,Fire2017!$C$10:$O$58,7,FALSE)-L15</f>
        <v>42</v>
      </c>
      <c r="L15" s="64">
        <f>VLOOKUP($B15,Fire2017!$C$10:$Q$58,9,FALSE)</f>
        <v>3</v>
      </c>
      <c r="M15" s="64">
        <f>VLOOKUP($B15,Fire2017!$C$10:$BA$58,11,FALSE)+VLOOKUP($B15,Fire2017!$C$10:$BA$58,15,FALSE)</f>
        <v>18</v>
      </c>
      <c r="N15" s="64">
        <f>VLOOKUP($B15,Fire2017!$C$10:$BA$58,13,FALSE)+VLOOKUP($B15,Fire2017!$C$10:$AZ$58,17,FALSE)</f>
        <v>172</v>
      </c>
      <c r="O15" s="64">
        <f>VLOOKUP($B15,Fire2017!$C$10:$AZ$58,19,FALSE)</f>
        <v>4</v>
      </c>
      <c r="P15" s="64">
        <f>VLOOKUP($B15,Fire2017!$C$10:$AZ$58,21,FALSE)</f>
        <v>8</v>
      </c>
      <c r="R15" s="55"/>
      <c r="S15" s="61"/>
      <c r="T15" s="61"/>
      <c r="U15" s="48"/>
      <c r="V15" s="55"/>
      <c r="W15" s="56"/>
      <c r="X15" s="55"/>
      <c r="Y15" s="55"/>
      <c r="Z15" s="55"/>
      <c r="AA15" s="55"/>
      <c r="AB15" s="56"/>
      <c r="AC15" s="56"/>
      <c r="AD15" s="56"/>
      <c r="AE15" s="55"/>
      <c r="AF15" s="55"/>
      <c r="AG15" s="55"/>
      <c r="AH15" s="55"/>
      <c r="AI15" s="55"/>
      <c r="AJ15" s="56"/>
      <c r="AK15" s="56"/>
      <c r="AL15" s="56"/>
      <c r="AN15" s="55"/>
      <c r="AO15" s="55"/>
      <c r="AP15" s="55"/>
      <c r="AQ15" s="55"/>
    </row>
    <row r="16" spans="1:43" s="62" customFormat="1" ht="14.25" customHeight="1" x14ac:dyDescent="0.4">
      <c r="A16" s="39">
        <v>61</v>
      </c>
      <c r="B16" s="62" t="s">
        <v>266</v>
      </c>
      <c r="C16" s="63"/>
      <c r="D16" s="64"/>
      <c r="E16" s="64"/>
      <c r="F16" s="53"/>
      <c r="G16" s="64"/>
      <c r="H16" s="64">
        <f>VLOOKUP($B16,Fire2017!$C$10:$I$57,2,FALSE)</f>
        <v>3</v>
      </c>
      <c r="I16" s="64">
        <f>VLOOKUP($B16,Fire2017!$C$10:$I$57,3,FALSE)</f>
        <v>73</v>
      </c>
      <c r="J16" s="64">
        <f>VLOOKUP($B16,Fire2017!$C$10:$I$57,4,FALSE)</f>
        <v>9</v>
      </c>
      <c r="K16" s="64">
        <f>VLOOKUP($B16,Fire2017!$C$10:$O$58,7,FALSE)-L16</f>
        <v>121</v>
      </c>
      <c r="L16" s="64">
        <f>VLOOKUP($B16,Fire2017!$C$10:$Q$58,9,FALSE)</f>
        <v>7</v>
      </c>
      <c r="M16" s="64">
        <f>VLOOKUP($B16,Fire2017!$C$10:$BA$58,11,FALSE)+VLOOKUP($B16,Fire2017!$C$10:$BA$58,15,FALSE)</f>
        <v>69</v>
      </c>
      <c r="N16" s="64">
        <f>VLOOKUP($B16,Fire2017!$C$10:$BA$58,13,FALSE)+VLOOKUP($B16,Fire2017!$C$10:$AZ$58,17,FALSE)</f>
        <v>327</v>
      </c>
      <c r="O16" s="64">
        <f>VLOOKUP($B16,Fire2017!$C$10:$AZ$58,19,FALSE)</f>
        <v>19</v>
      </c>
      <c r="P16" s="64">
        <f>VLOOKUP($B16,Fire2017!$C$10:$AZ$58,21,FALSE)</f>
        <v>12</v>
      </c>
      <c r="R16" s="55"/>
      <c r="S16" s="61"/>
      <c r="T16" s="61"/>
      <c r="U16" s="48"/>
      <c r="V16" s="55"/>
      <c r="W16" s="56"/>
      <c r="X16" s="55"/>
      <c r="Y16" s="55"/>
      <c r="Z16" s="55"/>
      <c r="AA16" s="55"/>
      <c r="AB16" s="56"/>
      <c r="AC16" s="56"/>
      <c r="AD16" s="56"/>
      <c r="AE16" s="55"/>
      <c r="AF16" s="55"/>
      <c r="AG16" s="55"/>
      <c r="AH16" s="55"/>
      <c r="AI16" s="55"/>
      <c r="AJ16" s="56"/>
      <c r="AK16" s="56"/>
      <c r="AL16" s="56"/>
      <c r="AN16" s="55"/>
      <c r="AO16" s="55"/>
      <c r="AP16" s="55"/>
      <c r="AQ16" s="55"/>
    </row>
    <row r="17" spans="1:43" s="62" customFormat="1" ht="14.25" customHeight="1" x14ac:dyDescent="0.4">
      <c r="A17" s="39">
        <v>62</v>
      </c>
      <c r="B17" s="62" t="s">
        <v>307</v>
      </c>
      <c r="C17" s="63"/>
      <c r="D17" s="64"/>
      <c r="E17" s="64"/>
      <c r="F17" s="53"/>
      <c r="G17" s="64"/>
      <c r="H17" s="64">
        <f>VLOOKUP($B17,Fire2017!$C$10:$I$57,2,FALSE)</f>
        <v>3</v>
      </c>
      <c r="I17" s="64">
        <f>VLOOKUP($B17,Fire2017!$C$10:$I$57,3,FALSE)</f>
        <v>37</v>
      </c>
      <c r="J17" s="64">
        <f>VLOOKUP($B17,Fire2017!$C$10:$I$57,4,FALSE)</f>
        <v>10</v>
      </c>
      <c r="K17" s="64">
        <f>VLOOKUP($B17,Fire2017!$C$10:$O$58,7,FALSE)-L17</f>
        <v>74</v>
      </c>
      <c r="L17" s="64">
        <f>VLOOKUP($B17,Fire2017!$C$10:$Q$58,9,FALSE)</f>
        <v>4</v>
      </c>
      <c r="M17" s="64">
        <f>VLOOKUP($B17,Fire2017!$C$10:$BA$58,11,FALSE)+VLOOKUP($B17,Fire2017!$C$10:$BA$58,15,FALSE)</f>
        <v>60</v>
      </c>
      <c r="N17" s="64">
        <f>VLOOKUP($B17,Fire2017!$C$10:$BA$58,13,FALSE)+VLOOKUP($B17,Fire2017!$C$10:$AZ$58,17,FALSE)</f>
        <v>222</v>
      </c>
      <c r="O17" s="64">
        <f>VLOOKUP($B17,Fire2017!$C$10:$AZ$58,19,FALSE)</f>
        <v>7</v>
      </c>
      <c r="P17" s="64">
        <f>VLOOKUP($B17,Fire2017!$C$10:$AZ$58,21,FALSE)</f>
        <v>6</v>
      </c>
      <c r="R17" s="55"/>
      <c r="S17" s="61"/>
      <c r="T17" s="61"/>
      <c r="U17" s="48"/>
      <c r="V17" s="55"/>
      <c r="W17" s="56"/>
      <c r="X17" s="55"/>
      <c r="Y17" s="55"/>
      <c r="Z17" s="55"/>
      <c r="AA17" s="55"/>
      <c r="AB17" s="56"/>
      <c r="AC17" s="56"/>
      <c r="AD17" s="56"/>
      <c r="AE17" s="55"/>
      <c r="AF17" s="55"/>
      <c r="AG17" s="55"/>
      <c r="AH17" s="55"/>
      <c r="AI17" s="55"/>
      <c r="AJ17" s="56"/>
      <c r="AK17" s="56"/>
      <c r="AL17" s="56"/>
      <c r="AN17" s="55"/>
      <c r="AO17" s="55"/>
      <c r="AP17" s="55"/>
      <c r="AQ17" s="55"/>
    </row>
    <row r="18" spans="1:43" s="62" customFormat="1" ht="14.25" customHeight="1" x14ac:dyDescent="0.4">
      <c r="A18" s="39">
        <v>58</v>
      </c>
      <c r="B18" s="62" t="s">
        <v>33</v>
      </c>
      <c r="C18" s="63"/>
      <c r="D18" s="64"/>
      <c r="E18" s="64"/>
      <c r="F18" s="53"/>
      <c r="G18" s="64"/>
      <c r="H18" s="64">
        <f>VLOOKUP($B18,Fire2017!$C$10:$I$57,2,FALSE)</f>
        <v>2</v>
      </c>
      <c r="I18" s="64">
        <f>VLOOKUP($B18,Fire2017!$C$10:$I$57,3,FALSE)</f>
        <v>6</v>
      </c>
      <c r="J18" s="64">
        <f>VLOOKUP($B18,Fire2017!$C$10:$I$57,4,FALSE)</f>
        <v>7</v>
      </c>
      <c r="K18" s="64">
        <f>VLOOKUP($B18,Fire2017!$C$10:$O$58,7,FALSE)-L18</f>
        <v>27</v>
      </c>
      <c r="L18" s="64">
        <f>VLOOKUP($B18,Fire2017!$C$10:$Q$58,9,FALSE)</f>
        <v>2</v>
      </c>
      <c r="M18" s="64">
        <f>VLOOKUP($B18,Fire2017!$C$10:$BA$58,11,FALSE)+VLOOKUP($B18,Fire2017!$C$10:$BA$58,15,FALSE)</f>
        <v>15</v>
      </c>
      <c r="N18" s="64">
        <f>VLOOKUP($B18,Fire2017!$C$10:$BA$58,13,FALSE)+VLOOKUP($B18,Fire2017!$C$10:$AZ$58,17,FALSE)</f>
        <v>76</v>
      </c>
      <c r="O18" s="64">
        <f>VLOOKUP($B18,Fire2017!$C$10:$AZ$58,19,FALSE)</f>
        <v>5</v>
      </c>
      <c r="P18" s="64">
        <f>VLOOKUP($B18,Fire2017!$C$10:$AZ$58,21,FALSE)</f>
        <v>4</v>
      </c>
      <c r="R18" s="55"/>
      <c r="S18" s="61"/>
      <c r="T18" s="61"/>
      <c r="U18" s="48"/>
      <c r="V18" s="55"/>
      <c r="W18" s="56"/>
      <c r="X18" s="55"/>
      <c r="Y18" s="55"/>
      <c r="Z18" s="55"/>
      <c r="AA18" s="55"/>
      <c r="AB18" s="56"/>
      <c r="AC18" s="56"/>
      <c r="AD18" s="56"/>
      <c r="AE18" s="55"/>
      <c r="AF18" s="55"/>
      <c r="AG18" s="55"/>
      <c r="AH18" s="55"/>
      <c r="AI18" s="55"/>
      <c r="AJ18" s="56"/>
      <c r="AK18" s="56"/>
      <c r="AL18" s="56"/>
      <c r="AN18" s="55"/>
      <c r="AO18" s="55"/>
      <c r="AP18" s="55"/>
      <c r="AQ18" s="55"/>
    </row>
    <row r="19" spans="1:43" s="62" customFormat="1" ht="14.25" customHeight="1" x14ac:dyDescent="0.4">
      <c r="A19" s="39">
        <v>63</v>
      </c>
      <c r="B19" s="62" t="s">
        <v>34</v>
      </c>
      <c r="C19" s="63"/>
      <c r="D19" s="64"/>
      <c r="E19" s="64"/>
      <c r="F19" s="53"/>
      <c r="G19" s="64"/>
      <c r="H19" s="64">
        <f>VLOOKUP($B19,Fire2017!$C$10:$I$57,2,FALSE)</f>
        <v>6</v>
      </c>
      <c r="I19" s="64">
        <f>VLOOKUP($B19,Fire2017!$C$10:$I$57,3,FALSE)</f>
        <v>12</v>
      </c>
      <c r="J19" s="64">
        <f>VLOOKUP($B19,Fire2017!$C$10:$I$57,4,FALSE)</f>
        <v>6</v>
      </c>
      <c r="K19" s="64">
        <f>VLOOKUP($B19,Fire2017!$C$10:$O$58,7,FALSE)-L19</f>
        <v>43</v>
      </c>
      <c r="L19" s="64">
        <f>VLOOKUP($B19,Fire2017!$C$10:$Q$58,9,FALSE)</f>
        <v>3</v>
      </c>
      <c r="M19" s="64">
        <f>VLOOKUP($B19,Fire2017!$C$10:$BA$58,11,FALSE)+VLOOKUP($B19,Fire2017!$C$10:$BA$58,15,FALSE)</f>
        <v>11</v>
      </c>
      <c r="N19" s="64">
        <f>VLOOKUP($B19,Fire2017!$C$10:$BA$58,13,FALSE)+VLOOKUP($B19,Fire2017!$C$10:$AZ$58,17,FALSE)</f>
        <v>118</v>
      </c>
      <c r="O19" s="81">
        <f>'(2016)'!O19</f>
        <v>7</v>
      </c>
      <c r="P19" s="64">
        <f>VLOOKUP($B19,Fire2017!$C$10:$AZ$58,21,FALSE)</f>
        <v>3</v>
      </c>
      <c r="R19" s="55"/>
      <c r="S19" s="61"/>
      <c r="T19" s="61"/>
      <c r="U19" s="48"/>
      <c r="V19" s="55"/>
      <c r="W19" s="56"/>
      <c r="X19" s="55"/>
      <c r="Y19" s="55"/>
      <c r="Z19" s="55"/>
      <c r="AA19" s="55"/>
      <c r="AB19" s="56"/>
      <c r="AC19" s="56"/>
      <c r="AD19" s="56"/>
      <c r="AE19" s="55"/>
      <c r="AF19" s="55"/>
      <c r="AG19" s="55"/>
      <c r="AH19" s="55"/>
      <c r="AI19" s="55"/>
      <c r="AJ19" s="56"/>
      <c r="AK19" s="56"/>
      <c r="AL19" s="56"/>
      <c r="AN19" s="55"/>
      <c r="AO19" s="55"/>
      <c r="AP19" s="55"/>
      <c r="AQ19" s="55"/>
    </row>
    <row r="20" spans="1:43" s="62" customFormat="1" ht="14.25" customHeight="1" x14ac:dyDescent="0.4">
      <c r="A20" s="39">
        <v>64</v>
      </c>
      <c r="B20" s="62" t="s">
        <v>35</v>
      </c>
      <c r="C20" s="63"/>
      <c r="D20" s="64"/>
      <c r="E20" s="64"/>
      <c r="F20" s="53"/>
      <c r="G20" s="64"/>
      <c r="H20" s="64">
        <f>VLOOKUP($B20,Fire2017!$C$10:$I$57,2,FALSE)</f>
        <v>13</v>
      </c>
      <c r="I20" s="64">
        <f>VLOOKUP($B20,Fire2017!$C$10:$I$57,3,FALSE)</f>
        <v>34</v>
      </c>
      <c r="J20" s="64">
        <f>VLOOKUP($B20,Fire2017!$C$10:$I$57,4,FALSE)</f>
        <v>3</v>
      </c>
      <c r="K20" s="64">
        <f>VLOOKUP($B20,Fire2017!$C$10:$O$58,7,FALSE)-L20</f>
        <v>65</v>
      </c>
      <c r="L20" s="64">
        <f>VLOOKUP($B20,Fire2017!$C$10:$Q$58,9,FALSE)</f>
        <v>5</v>
      </c>
      <c r="M20" s="64">
        <f>VLOOKUP($B20,Fire2017!$C$10:$BA$58,11,FALSE)+VLOOKUP($B20,Fire2017!$C$10:$BA$58,15,FALSE)</f>
        <v>36</v>
      </c>
      <c r="N20" s="64">
        <f>VLOOKUP($B20,Fire2017!$C$10:$BA$58,13,FALSE)+VLOOKUP($B20,Fire2017!$C$10:$AZ$58,17,FALSE)</f>
        <v>164</v>
      </c>
      <c r="O20" s="64">
        <f>VLOOKUP($B20,Fire2017!$C$10:$AZ$58,19,FALSE)</f>
        <v>16</v>
      </c>
      <c r="P20" s="64">
        <f>VLOOKUP($B20,Fire2017!$C$10:$AZ$58,21,FALSE)</f>
        <v>7</v>
      </c>
      <c r="R20" s="55"/>
      <c r="S20" s="61"/>
      <c r="T20" s="61"/>
      <c r="U20" s="48"/>
      <c r="V20" s="55"/>
      <c r="W20" s="56"/>
      <c r="X20" s="55"/>
      <c r="Y20" s="55"/>
      <c r="Z20" s="55"/>
      <c r="AA20" s="55"/>
      <c r="AB20" s="56"/>
      <c r="AC20" s="56"/>
      <c r="AD20" s="56"/>
      <c r="AE20" s="55"/>
      <c r="AF20" s="55"/>
      <c r="AG20" s="55"/>
      <c r="AH20" s="55"/>
      <c r="AI20" s="55"/>
      <c r="AJ20" s="56"/>
      <c r="AK20" s="56"/>
      <c r="AL20" s="56"/>
      <c r="AN20" s="55"/>
      <c r="AO20" s="55"/>
      <c r="AP20" s="55"/>
      <c r="AQ20" s="55"/>
    </row>
    <row r="21" spans="1:43" s="62" customFormat="1" ht="14.25" customHeight="1" x14ac:dyDescent="0.4">
      <c r="A21" s="39">
        <v>65</v>
      </c>
      <c r="B21" s="62" t="s">
        <v>36</v>
      </c>
      <c r="C21" s="63"/>
      <c r="D21" s="64"/>
      <c r="E21" s="64"/>
      <c r="F21" s="53"/>
      <c r="G21" s="64"/>
      <c r="H21" s="64">
        <f>VLOOKUP($B21,Fire2017!$C$10:$I$57,2,FALSE)</f>
        <v>2</v>
      </c>
      <c r="I21" s="64">
        <f>VLOOKUP($B21,Fire2017!$C$10:$I$57,3,FALSE)</f>
        <v>16</v>
      </c>
      <c r="J21" s="64">
        <f>VLOOKUP($B21,Fire2017!$C$10:$I$57,4,FALSE)</f>
        <v>3</v>
      </c>
      <c r="K21" s="64">
        <f>VLOOKUP($B21,Fire2017!$C$10:$O$58,7,FALSE)-L21</f>
        <v>30</v>
      </c>
      <c r="L21" s="64">
        <f>VLOOKUP($B21,Fire2017!$C$10:$Q$58,9,FALSE)</f>
        <v>2</v>
      </c>
      <c r="M21" s="64">
        <f>VLOOKUP($B21,Fire2017!$C$10:$BA$58,11,FALSE)+VLOOKUP($B21,Fire2017!$C$10:$BA$58,15,FALSE)</f>
        <v>13</v>
      </c>
      <c r="N21" s="64">
        <f>VLOOKUP($B21,Fire2017!$C$10:$BA$58,13,FALSE)+VLOOKUP($B21,Fire2017!$C$10:$AZ$58,17,FALSE)</f>
        <v>71</v>
      </c>
      <c r="O21" s="64">
        <f>VLOOKUP($B21,Fire2017!$C$10:$AZ$58,19,FALSE)</f>
        <v>5</v>
      </c>
      <c r="P21" s="64">
        <f>VLOOKUP($B21,Fire2017!$C$10:$AZ$58,21,FALSE)</f>
        <v>1</v>
      </c>
      <c r="R21" s="55"/>
      <c r="S21" s="61"/>
      <c r="T21" s="61"/>
      <c r="U21" s="48"/>
      <c r="V21" s="55"/>
      <c r="W21" s="56"/>
      <c r="X21" s="55"/>
      <c r="Y21" s="55"/>
      <c r="Z21" s="55"/>
      <c r="AA21" s="55"/>
      <c r="AB21" s="56"/>
      <c r="AC21" s="56"/>
      <c r="AD21" s="56"/>
      <c r="AE21" s="55"/>
      <c r="AF21" s="55"/>
      <c r="AG21" s="55"/>
      <c r="AH21" s="55"/>
      <c r="AI21" s="55"/>
      <c r="AJ21" s="56"/>
      <c r="AK21" s="56"/>
      <c r="AL21" s="56"/>
      <c r="AN21" s="55"/>
      <c r="AO21" s="55"/>
      <c r="AP21" s="55"/>
      <c r="AQ21" s="55"/>
    </row>
    <row r="22" spans="1:43" s="62" customFormat="1" ht="14.25" customHeight="1" x14ac:dyDescent="0.4">
      <c r="A22" s="39">
        <v>67</v>
      </c>
      <c r="B22" s="62" t="s">
        <v>37</v>
      </c>
      <c r="C22" s="63"/>
      <c r="D22" s="64"/>
      <c r="E22" s="64"/>
      <c r="F22" s="53"/>
      <c r="G22" s="64"/>
      <c r="H22" s="81">
        <f>'(2016)'!H22</f>
        <v>13</v>
      </c>
      <c r="I22" s="81">
        <f>'(2016)'!I22</f>
        <v>38</v>
      </c>
      <c r="J22" s="81">
        <f>'(2016)'!J22</f>
        <v>0</v>
      </c>
      <c r="K22" s="81">
        <f>'(2016)'!K22</f>
        <v>76</v>
      </c>
      <c r="L22" s="81">
        <f>'(2016)'!L22</f>
        <v>0</v>
      </c>
      <c r="M22" s="81">
        <f>'(2016)'!M22</f>
        <v>64</v>
      </c>
      <c r="N22" s="81">
        <f>'(2016)'!N22</f>
        <v>136</v>
      </c>
      <c r="O22" s="81">
        <f>'(2016)'!O22</f>
        <v>12</v>
      </c>
      <c r="P22" s="81">
        <f>'(2016)'!P22</f>
        <v>10</v>
      </c>
      <c r="R22" s="55"/>
      <c r="S22" s="61"/>
      <c r="T22" s="61"/>
      <c r="U22" s="48"/>
      <c r="V22" s="55"/>
      <c r="W22" s="56"/>
      <c r="X22" s="55"/>
      <c r="Y22" s="55"/>
      <c r="Z22" s="55"/>
      <c r="AA22" s="55"/>
      <c r="AB22" s="56"/>
      <c r="AC22" s="56"/>
      <c r="AD22" s="56"/>
      <c r="AE22" s="55"/>
      <c r="AF22" s="55"/>
      <c r="AG22" s="55"/>
      <c r="AH22" s="55"/>
      <c r="AI22" s="55"/>
      <c r="AJ22" s="56"/>
      <c r="AK22" s="56"/>
      <c r="AL22" s="56"/>
      <c r="AN22" s="55"/>
      <c r="AO22" s="55"/>
      <c r="AP22" s="55"/>
      <c r="AQ22" s="55"/>
    </row>
    <row r="23" spans="1:43" s="62" customFormat="1" ht="14.25" customHeight="1" x14ac:dyDescent="0.4">
      <c r="A23" s="39">
        <v>68</v>
      </c>
      <c r="B23" s="62" t="s">
        <v>273</v>
      </c>
      <c r="C23" s="63"/>
      <c r="D23" s="64"/>
      <c r="E23" s="64"/>
      <c r="F23" s="53"/>
      <c r="G23" s="64"/>
      <c r="H23" s="81">
        <f>'(2016)'!H23</f>
        <v>8</v>
      </c>
      <c r="I23" s="81">
        <f>'(2016)'!I23</f>
        <v>19</v>
      </c>
      <c r="J23" s="81">
        <f>'(2016)'!J23</f>
        <v>0</v>
      </c>
      <c r="K23" s="81">
        <f>'(2016)'!K23</f>
        <v>41</v>
      </c>
      <c r="L23" s="81">
        <f>'(2016)'!L23</f>
        <v>2</v>
      </c>
      <c r="M23" s="81">
        <f>'(2016)'!M23</f>
        <v>32</v>
      </c>
      <c r="N23" s="81">
        <f>'(2016)'!N23</f>
        <v>88</v>
      </c>
      <c r="O23" s="81">
        <f>'(2016)'!O23</f>
        <v>6</v>
      </c>
      <c r="P23" s="81">
        <f>'(2016)'!P23</f>
        <v>3</v>
      </c>
      <c r="R23" s="55"/>
      <c r="S23" s="61"/>
      <c r="T23" s="61"/>
      <c r="U23" s="48"/>
      <c r="V23" s="55"/>
      <c r="W23" s="56"/>
      <c r="X23" s="55"/>
      <c r="Y23" s="55"/>
      <c r="Z23" s="55"/>
      <c r="AA23" s="55"/>
      <c r="AB23" s="56"/>
      <c r="AC23" s="56"/>
      <c r="AD23" s="56"/>
      <c r="AE23" s="55"/>
      <c r="AF23" s="55"/>
      <c r="AG23" s="55"/>
      <c r="AH23" s="55"/>
      <c r="AI23" s="55"/>
      <c r="AJ23" s="56"/>
      <c r="AK23" s="56"/>
      <c r="AL23" s="56"/>
      <c r="AN23" s="55"/>
      <c r="AO23" s="55"/>
      <c r="AP23" s="55"/>
      <c r="AQ23" s="55"/>
    </row>
    <row r="24" spans="1:43" s="62" customFormat="1" ht="14.25" customHeight="1" x14ac:dyDescent="0.4">
      <c r="A24" s="39">
        <v>69</v>
      </c>
      <c r="B24" s="62" t="s">
        <v>39</v>
      </c>
      <c r="C24" s="63"/>
      <c r="D24" s="64"/>
      <c r="E24" s="64"/>
      <c r="F24" s="53"/>
      <c r="G24" s="64"/>
      <c r="H24" s="64">
        <f>VLOOKUP($B24,Fire2017!$C$10:$I$57,2,FALSE)</f>
        <v>13</v>
      </c>
      <c r="I24" s="64">
        <f>VLOOKUP($B24,Fire2017!$C$10:$I$57,3,FALSE)</f>
        <v>9</v>
      </c>
      <c r="J24" s="64">
        <f>VLOOKUP($B24,Fire2017!$C$10:$I$57,4,FALSE)</f>
        <v>7</v>
      </c>
      <c r="K24" s="64">
        <f>VLOOKUP($B24,Fire2017!$C$10:$O$58,7,FALSE)-L24</f>
        <v>40</v>
      </c>
      <c r="L24" s="64">
        <f>VLOOKUP($B24,Fire2017!$C$10:$Q$58,9,FALSE)</f>
        <v>0</v>
      </c>
      <c r="M24" s="64">
        <f>VLOOKUP($B24,Fire2017!$C$10:$BA$58,11,FALSE)+VLOOKUP($B24,Fire2017!$C$10:$BA$58,15,FALSE)</f>
        <v>10</v>
      </c>
      <c r="N24" s="64">
        <f>VLOOKUP($B24,Fire2017!$C$10:$BA$58,13,FALSE)+VLOOKUP($B24,Fire2017!$C$10:$AZ$58,17,FALSE)</f>
        <v>117</v>
      </c>
      <c r="O24" s="64">
        <f>VLOOKUP($B24,Fire2017!$C$10:$AZ$58,19,FALSE)</f>
        <v>6</v>
      </c>
      <c r="P24" s="64">
        <f>VLOOKUP($B24,Fire2017!$C$10:$AZ$58,21,FALSE)</f>
        <v>7</v>
      </c>
      <c r="R24" s="55"/>
      <c r="S24" s="61"/>
      <c r="T24" s="61"/>
      <c r="U24" s="48"/>
      <c r="V24" s="55"/>
      <c r="W24" s="56"/>
      <c r="X24" s="55"/>
      <c r="Y24" s="55"/>
      <c r="Z24" s="55"/>
      <c r="AA24" s="55"/>
      <c r="AB24" s="56"/>
      <c r="AC24" s="56"/>
      <c r="AD24" s="56"/>
      <c r="AE24" s="55"/>
      <c r="AF24" s="55"/>
      <c r="AG24" s="55"/>
      <c r="AH24" s="55"/>
      <c r="AI24" s="55"/>
      <c r="AJ24" s="56"/>
      <c r="AK24" s="56"/>
      <c r="AL24" s="56"/>
      <c r="AN24" s="55"/>
      <c r="AO24" s="55"/>
      <c r="AP24" s="55"/>
      <c r="AQ24" s="55"/>
    </row>
    <row r="25" spans="1:43" s="62" customFormat="1" ht="14.25" customHeight="1" x14ac:dyDescent="0.4">
      <c r="A25" s="39">
        <v>70</v>
      </c>
      <c r="B25" s="62" t="s">
        <v>40</v>
      </c>
      <c r="C25" s="63"/>
      <c r="D25" s="64"/>
      <c r="E25" s="64"/>
      <c r="F25" s="53"/>
      <c r="G25" s="64"/>
      <c r="H25" s="81">
        <f>'(2016)'!H25</f>
        <v>8</v>
      </c>
      <c r="I25" s="81">
        <f>'(2016)'!I25</f>
        <v>18</v>
      </c>
      <c r="J25" s="81">
        <f>'(2016)'!J25</f>
        <v>3</v>
      </c>
      <c r="K25" s="81">
        <f>'(2016)'!K25</f>
        <v>48</v>
      </c>
      <c r="L25" s="81">
        <f>'(2016)'!L25</f>
        <v>4</v>
      </c>
      <c r="M25" s="81">
        <f>'(2016)'!M25</f>
        <v>29</v>
      </c>
      <c r="N25" s="81">
        <f>'(2016)'!N25</f>
        <v>170</v>
      </c>
      <c r="O25" s="81">
        <f>'(2016)'!O25</f>
        <v>9</v>
      </c>
      <c r="P25" s="81">
        <f>'(2016)'!P25</f>
        <v>2</v>
      </c>
      <c r="R25" s="55"/>
      <c r="S25" s="61"/>
      <c r="T25" s="61"/>
      <c r="U25" s="48"/>
      <c r="V25" s="55"/>
      <c r="W25" s="56"/>
      <c r="X25" s="55"/>
      <c r="Y25" s="55"/>
      <c r="Z25" s="55"/>
      <c r="AA25" s="55"/>
      <c r="AB25" s="56"/>
      <c r="AC25" s="56"/>
      <c r="AD25" s="56"/>
      <c r="AE25" s="55"/>
      <c r="AF25" s="55"/>
      <c r="AG25" s="55"/>
      <c r="AH25" s="55"/>
      <c r="AI25" s="55"/>
      <c r="AJ25" s="56"/>
      <c r="AK25" s="56"/>
      <c r="AL25" s="56"/>
      <c r="AN25" s="55"/>
      <c r="AO25" s="55"/>
      <c r="AP25" s="55"/>
      <c r="AQ25" s="55"/>
    </row>
    <row r="26" spans="1:43" s="62" customFormat="1" ht="14.25" customHeight="1" x14ac:dyDescent="0.4">
      <c r="A26" s="39">
        <v>71</v>
      </c>
      <c r="B26" s="39" t="s">
        <v>41</v>
      </c>
      <c r="C26" s="63"/>
      <c r="D26" s="64"/>
      <c r="E26" s="64"/>
      <c r="F26" s="53"/>
      <c r="G26" s="64"/>
      <c r="H26" s="64">
        <f>VLOOKUP($B26,Fire2017!$C$10:$I$57,2,FALSE)</f>
        <v>1</v>
      </c>
      <c r="I26" s="64">
        <f>VLOOKUP($B26,Fire2017!$C$10:$I$57,3,FALSE)</f>
        <v>8</v>
      </c>
      <c r="J26" s="64">
        <f>VLOOKUP($B26,Fire2017!$C$10:$I$57,4,FALSE)</f>
        <v>1</v>
      </c>
      <c r="K26" s="64">
        <f>VLOOKUP($B26,Fire2017!$C$10:$O$58,7,FALSE)-L26</f>
        <v>13</v>
      </c>
      <c r="L26" s="64">
        <f>VLOOKUP($B26,Fire2017!$C$10:$Q$58,9,FALSE)</f>
        <v>0</v>
      </c>
      <c r="M26" s="64">
        <f>VLOOKUP($B26,Fire2017!$C$10:$BA$58,11,FALSE)+VLOOKUP($B26,Fire2017!$C$10:$BA$58,15,FALSE)</f>
        <v>20</v>
      </c>
      <c r="N26" s="64">
        <f>VLOOKUP($B26,Fire2017!$C$10:$BA$58,13,FALSE)+VLOOKUP($B26,Fire2017!$C$10:$AZ$58,17,FALSE)</f>
        <v>33</v>
      </c>
      <c r="O26" s="64">
        <f>VLOOKUP($B26,Fire2017!$C$10:$AZ$58,19,FALSE)</f>
        <v>2</v>
      </c>
      <c r="P26" s="64">
        <f>VLOOKUP($B26,Fire2017!$C$10:$AZ$58,21,FALSE)</f>
        <v>2</v>
      </c>
      <c r="R26" s="55"/>
      <c r="S26" s="61"/>
      <c r="T26" s="61"/>
      <c r="U26" s="48"/>
      <c r="V26" s="55"/>
      <c r="W26" s="56"/>
      <c r="X26" s="55"/>
      <c r="Y26" s="55"/>
      <c r="Z26" s="55"/>
      <c r="AA26" s="55"/>
      <c r="AB26" s="56"/>
      <c r="AC26" s="56"/>
      <c r="AD26" s="56"/>
      <c r="AE26" s="55"/>
      <c r="AF26" s="55"/>
      <c r="AG26" s="55"/>
      <c r="AH26" s="55"/>
      <c r="AI26" s="55"/>
      <c r="AJ26" s="56"/>
      <c r="AK26" s="56"/>
      <c r="AL26" s="56"/>
      <c r="AN26" s="55"/>
      <c r="AO26" s="55"/>
      <c r="AP26" s="55"/>
      <c r="AQ26" s="55"/>
    </row>
    <row r="27" spans="1:43" s="62" customFormat="1" ht="14.25" customHeight="1" x14ac:dyDescent="0.4">
      <c r="A27" s="39">
        <v>73</v>
      </c>
      <c r="B27" s="62" t="s">
        <v>42</v>
      </c>
      <c r="C27" s="63"/>
      <c r="D27" s="64"/>
      <c r="E27" s="64"/>
      <c r="F27" s="53"/>
      <c r="G27" s="64"/>
      <c r="H27" s="64">
        <f>VLOOKUP($B27,Fire2017!$C$10:$I$57,2,FALSE)</f>
        <v>14</v>
      </c>
      <c r="I27" s="64">
        <f>VLOOKUP($B27,Fire2017!$C$10:$I$57,3,FALSE)</f>
        <v>34</v>
      </c>
      <c r="J27" s="64">
        <f>VLOOKUP($B27,Fire2017!$C$10:$I$57,4,FALSE)</f>
        <v>9</v>
      </c>
      <c r="K27" s="64">
        <f>VLOOKUP($B27,Fire2017!$C$10:$O$58,7,FALSE)-L27</f>
        <v>81</v>
      </c>
      <c r="L27" s="64">
        <f>VLOOKUP($B27,Fire2017!$C$10:$Q$58,9,FALSE)</f>
        <v>3</v>
      </c>
      <c r="M27" s="64">
        <f>VLOOKUP($B27,Fire2017!$C$10:$BA$58,11,FALSE)+VLOOKUP($B27,Fire2017!$C$10:$BA$58,15,FALSE)</f>
        <v>43</v>
      </c>
      <c r="N27" s="64">
        <f>VLOOKUP($B27,Fire2017!$C$10:$BA$58,13,FALSE)+VLOOKUP($B27,Fire2017!$C$10:$AZ$58,17,FALSE)</f>
        <v>263</v>
      </c>
      <c r="O27" s="64">
        <f>VLOOKUP($B27,Fire2017!$C$10:$AZ$58,19,FALSE)</f>
        <v>15</v>
      </c>
      <c r="P27" s="64">
        <f>VLOOKUP($B27,Fire2017!$C$10:$AZ$58,21,FALSE)</f>
        <v>10</v>
      </c>
      <c r="R27" s="55"/>
      <c r="S27" s="61"/>
      <c r="T27" s="61"/>
      <c r="U27" s="48"/>
      <c r="V27" s="55"/>
      <c r="W27" s="56"/>
      <c r="X27" s="55"/>
      <c r="Y27" s="55"/>
      <c r="Z27" s="55"/>
      <c r="AA27" s="55"/>
      <c r="AB27" s="56"/>
      <c r="AC27" s="56"/>
      <c r="AD27" s="56"/>
      <c r="AE27" s="55"/>
      <c r="AF27" s="55"/>
      <c r="AG27" s="55"/>
      <c r="AH27" s="55"/>
      <c r="AI27" s="55"/>
      <c r="AJ27" s="56"/>
      <c r="AK27" s="56"/>
      <c r="AL27" s="56"/>
      <c r="AN27" s="55"/>
      <c r="AO27" s="55"/>
      <c r="AP27" s="55"/>
      <c r="AQ27" s="55"/>
    </row>
    <row r="28" spans="1:43" s="62" customFormat="1" ht="14.25" customHeight="1" x14ac:dyDescent="0.4">
      <c r="A28" s="39">
        <v>74</v>
      </c>
      <c r="B28" s="62" t="s">
        <v>43</v>
      </c>
      <c r="C28" s="63"/>
      <c r="D28" s="64"/>
      <c r="E28" s="64"/>
      <c r="F28" s="53"/>
      <c r="G28" s="64"/>
      <c r="H28" s="64">
        <f>VLOOKUP($B28,Fire2017!$C$10:$I$57,2,FALSE)</f>
        <v>9</v>
      </c>
      <c r="I28" s="64">
        <f>VLOOKUP($B28,Fire2017!$C$10:$I$57,3,FALSE)</f>
        <v>17</v>
      </c>
      <c r="J28" s="64">
        <f>VLOOKUP($B28,Fire2017!$C$10:$I$57,4,FALSE)</f>
        <v>13</v>
      </c>
      <c r="K28" s="64">
        <f>VLOOKUP($B28,Fire2017!$C$10:$O$58,7,FALSE)-L28</f>
        <v>53</v>
      </c>
      <c r="L28" s="64">
        <f>VLOOKUP($B28,Fire2017!$C$10:$Q$58,9,FALSE)</f>
        <v>6</v>
      </c>
      <c r="M28" s="64">
        <f>VLOOKUP($B28,Fire2017!$C$10:$BA$58,11,FALSE)+VLOOKUP($B28,Fire2017!$C$10:$BA$58,15,FALSE)</f>
        <v>35</v>
      </c>
      <c r="N28" s="64">
        <f>VLOOKUP($B28,Fire2017!$C$10:$BA$58,13,FALSE)+VLOOKUP($B28,Fire2017!$C$10:$AZ$58,17,FALSE)</f>
        <v>123</v>
      </c>
      <c r="O28" s="64">
        <f>VLOOKUP($B28,Fire2017!$C$10:$AZ$58,19,FALSE)</f>
        <v>7</v>
      </c>
      <c r="P28" s="64">
        <f>VLOOKUP($B28,Fire2017!$C$10:$AZ$58,21,FALSE)</f>
        <v>6</v>
      </c>
      <c r="R28" s="55"/>
      <c r="S28" s="61"/>
      <c r="T28" s="61"/>
      <c r="U28" s="48"/>
      <c r="V28" s="55"/>
      <c r="W28" s="56"/>
      <c r="X28" s="55"/>
      <c r="Y28" s="55"/>
      <c r="Z28" s="55"/>
      <c r="AA28" s="55"/>
      <c r="AB28" s="56"/>
      <c r="AC28" s="56"/>
      <c r="AD28" s="56"/>
      <c r="AE28" s="55"/>
      <c r="AF28" s="55"/>
      <c r="AG28" s="55"/>
      <c r="AH28" s="55"/>
      <c r="AI28" s="55"/>
      <c r="AJ28" s="56"/>
      <c r="AK28" s="56"/>
      <c r="AL28" s="56"/>
      <c r="AN28" s="55"/>
      <c r="AO28" s="55"/>
      <c r="AP28" s="55"/>
      <c r="AQ28" s="55"/>
    </row>
    <row r="29" spans="1:43" s="62" customFormat="1" ht="14.25" customHeight="1" x14ac:dyDescent="0.4">
      <c r="A29" s="39">
        <v>75</v>
      </c>
      <c r="B29" s="62" t="s">
        <v>44</v>
      </c>
      <c r="C29" s="63"/>
      <c r="D29" s="64"/>
      <c r="E29" s="64"/>
      <c r="F29" s="53"/>
      <c r="G29" s="64"/>
      <c r="H29" s="64">
        <f>VLOOKUP($B29,Fire2017!$C$10:$I$57,2,FALSE)</f>
        <v>6</v>
      </c>
      <c r="I29" s="64">
        <f>VLOOKUP($B29,Fire2017!$C$10:$I$57,3,FALSE)</f>
        <v>8</v>
      </c>
      <c r="J29" s="64">
        <f>VLOOKUP($B29,Fire2017!$C$10:$I$57,4,FALSE)</f>
        <v>6</v>
      </c>
      <c r="K29" s="64">
        <f>VLOOKUP($B29,Fire2017!$C$10:$O$58,7,FALSE)-L29</f>
        <v>32</v>
      </c>
      <c r="L29" s="64">
        <f>VLOOKUP($B29,Fire2017!$C$10:$Q$58,9,FALSE)</f>
        <v>2</v>
      </c>
      <c r="M29" s="64">
        <f>VLOOKUP($B29,Fire2017!$C$10:$BA$58,11,FALSE)+VLOOKUP($B29,Fire2017!$C$10:$BA$58,15,FALSE)</f>
        <v>28</v>
      </c>
      <c r="N29" s="64">
        <f>VLOOKUP($B29,Fire2017!$C$10:$BA$58,13,FALSE)+VLOOKUP($B29,Fire2017!$C$10:$AZ$58,17,FALSE)</f>
        <v>101</v>
      </c>
      <c r="O29" s="64">
        <f>VLOOKUP($B29,Fire2017!$C$10:$AZ$58,19,FALSE)</f>
        <v>3</v>
      </c>
      <c r="P29" s="64">
        <f>VLOOKUP($B29,Fire2017!$C$10:$AZ$58,21,FALSE)</f>
        <v>5</v>
      </c>
      <c r="R29" s="55"/>
      <c r="S29" s="61"/>
      <c r="T29" s="61"/>
      <c r="U29" s="48"/>
      <c r="V29" s="55"/>
      <c r="W29" s="56"/>
      <c r="X29" s="55"/>
      <c r="Y29" s="55"/>
      <c r="Z29" s="55"/>
      <c r="AA29" s="55"/>
      <c r="AB29" s="56"/>
      <c r="AC29" s="56"/>
      <c r="AD29" s="56"/>
      <c r="AE29" s="55"/>
      <c r="AF29" s="55"/>
      <c r="AG29" s="55"/>
      <c r="AH29" s="55"/>
      <c r="AI29" s="55"/>
      <c r="AJ29" s="56"/>
      <c r="AK29" s="56"/>
      <c r="AL29" s="56"/>
      <c r="AN29" s="55"/>
      <c r="AO29" s="55"/>
      <c r="AP29" s="55"/>
      <c r="AQ29" s="55"/>
    </row>
    <row r="30" spans="1:43" s="62" customFormat="1" ht="14.25" customHeight="1" x14ac:dyDescent="0.4">
      <c r="A30" s="39">
        <v>76</v>
      </c>
      <c r="B30" s="62" t="s">
        <v>45</v>
      </c>
      <c r="C30" s="63"/>
      <c r="D30" s="64"/>
      <c r="E30" s="64"/>
      <c r="F30" s="53"/>
      <c r="G30" s="64"/>
      <c r="H30" s="64">
        <f>VLOOKUP($B30,Fire2017!$C$10:$I$57,2,FALSE)</f>
        <v>0</v>
      </c>
      <c r="I30" s="64">
        <f>VLOOKUP($B30,Fire2017!$C$10:$I$57,3,FALSE)</f>
        <v>29</v>
      </c>
      <c r="J30" s="64">
        <f>VLOOKUP($B30,Fire2017!$C$10:$I$57,4,FALSE)</f>
        <v>9</v>
      </c>
      <c r="K30" s="64">
        <f>VLOOKUP($B30,Fire2017!$C$10:$O$58,7,FALSE)-L30</f>
        <v>48</v>
      </c>
      <c r="L30" s="64">
        <f>VLOOKUP($B30,Fire2017!$C$10:$Q$58,9,FALSE)</f>
        <v>2</v>
      </c>
      <c r="M30" s="64">
        <f>VLOOKUP($B30,Fire2017!$C$10:$BA$58,11,FALSE)+VLOOKUP($B30,Fire2017!$C$10:$BA$58,15,FALSE)</f>
        <v>42</v>
      </c>
      <c r="N30" s="64">
        <f>VLOOKUP($B30,Fire2017!$C$10:$BA$58,13,FALSE)+VLOOKUP($B30,Fire2017!$C$10:$AZ$58,17,FALSE)</f>
        <v>92</v>
      </c>
      <c r="O30" s="64">
        <f>VLOOKUP($B30,Fire2017!$C$10:$AZ$58,19,FALSE)</f>
        <v>5</v>
      </c>
      <c r="P30" s="64">
        <f>VLOOKUP($B30,Fire2017!$C$10:$AZ$58,21,FALSE)</f>
        <v>3</v>
      </c>
      <c r="R30" s="55"/>
      <c r="S30" s="61"/>
      <c r="T30" s="61"/>
      <c r="U30" s="48"/>
      <c r="V30" s="55"/>
      <c r="W30" s="56"/>
      <c r="X30" s="55"/>
      <c r="Y30" s="55"/>
      <c r="Z30" s="55"/>
      <c r="AA30" s="55"/>
      <c r="AB30" s="56"/>
      <c r="AC30" s="56"/>
      <c r="AD30" s="56"/>
      <c r="AE30" s="55"/>
      <c r="AF30" s="55"/>
      <c r="AG30" s="55"/>
      <c r="AH30" s="55"/>
      <c r="AI30" s="55"/>
      <c r="AJ30" s="56"/>
      <c r="AK30" s="56"/>
      <c r="AL30" s="56"/>
      <c r="AN30" s="55"/>
      <c r="AO30" s="55"/>
      <c r="AP30" s="55"/>
      <c r="AQ30" s="55"/>
    </row>
    <row r="31" spans="1:43" s="62" customFormat="1" ht="14.25" customHeight="1" x14ac:dyDescent="0.4">
      <c r="A31" s="39">
        <v>79</v>
      </c>
      <c r="B31" s="62" t="s">
        <v>46</v>
      </c>
      <c r="C31" s="63"/>
      <c r="D31" s="64"/>
      <c r="E31" s="64"/>
      <c r="F31" s="53"/>
      <c r="G31" s="64"/>
      <c r="H31" s="64">
        <f>VLOOKUP($B31,Fire2017!$C$10:$I$57,2,FALSE)</f>
        <v>3</v>
      </c>
      <c r="I31" s="64">
        <f>VLOOKUP($B31,Fire2017!$C$10:$I$57,3,FALSE)</f>
        <v>33</v>
      </c>
      <c r="J31" s="64">
        <f>VLOOKUP($B31,Fire2017!$C$10:$I$57,4,FALSE)</f>
        <v>6</v>
      </c>
      <c r="K31" s="64">
        <f>VLOOKUP($B31,Fire2017!$C$10:$O$58,7,FALSE)-L31</f>
        <v>50</v>
      </c>
      <c r="L31" s="64">
        <f>VLOOKUP($B31,Fire2017!$C$10:$Q$58,9,FALSE)</f>
        <v>3</v>
      </c>
      <c r="M31" s="64">
        <f>VLOOKUP($B31,Fire2017!$C$10:$BA$58,11,FALSE)+VLOOKUP($B31,Fire2017!$C$10:$BA$58,15,FALSE)</f>
        <v>12</v>
      </c>
      <c r="N31" s="64">
        <f>VLOOKUP($B31,Fire2017!$C$10:$BA$58,13,FALSE)+VLOOKUP($B31,Fire2017!$C$10:$AZ$58,17,FALSE)</f>
        <v>106</v>
      </c>
      <c r="O31" s="64">
        <f>VLOOKUP($B31,Fire2017!$C$10:$AZ$58,19,FALSE)</f>
        <v>4</v>
      </c>
      <c r="P31" s="64">
        <f>VLOOKUP($B31,Fire2017!$C$10:$AZ$58,21,FALSE)</f>
        <v>4</v>
      </c>
      <c r="R31" s="55"/>
      <c r="S31" s="61"/>
      <c r="T31" s="61"/>
      <c r="U31" s="48"/>
      <c r="V31" s="55"/>
      <c r="W31" s="56"/>
      <c r="X31" s="55"/>
      <c r="Y31" s="55"/>
      <c r="Z31" s="55"/>
      <c r="AA31" s="55"/>
      <c r="AB31" s="56"/>
      <c r="AC31" s="56"/>
      <c r="AD31" s="56"/>
      <c r="AE31" s="55"/>
      <c r="AF31" s="55"/>
      <c r="AG31" s="55"/>
      <c r="AH31" s="55"/>
      <c r="AI31" s="55"/>
      <c r="AJ31" s="56"/>
      <c r="AK31" s="56"/>
      <c r="AL31" s="56"/>
      <c r="AN31" s="55"/>
      <c r="AO31" s="55"/>
      <c r="AP31" s="55"/>
      <c r="AQ31" s="55"/>
    </row>
    <row r="32" spans="1:43" s="62" customFormat="1" ht="14.25" customHeight="1" x14ac:dyDescent="0.4">
      <c r="A32" s="39">
        <v>80</v>
      </c>
      <c r="B32" s="62" t="s">
        <v>47</v>
      </c>
      <c r="C32" s="63"/>
      <c r="D32" s="64"/>
      <c r="E32" s="64"/>
      <c r="F32" s="53"/>
      <c r="G32" s="64"/>
      <c r="H32" s="64">
        <f>VLOOKUP($B32,Fire2017!$C$10:$I$57,2,FALSE)</f>
        <v>5</v>
      </c>
      <c r="I32" s="64">
        <f>VLOOKUP($B32,Fire2017!$C$10:$I$57,3,FALSE)</f>
        <v>24</v>
      </c>
      <c r="J32" s="64">
        <f>VLOOKUP($B32,Fire2017!$C$10:$I$57,4,FALSE)</f>
        <v>7</v>
      </c>
      <c r="K32" s="64">
        <f>VLOOKUP($B32,Fire2017!$C$10:$O$58,7,FALSE)-L32</f>
        <v>45</v>
      </c>
      <c r="L32" s="64">
        <f>VLOOKUP($B32,Fire2017!$C$10:$Q$58,9,FALSE)</f>
        <v>3</v>
      </c>
      <c r="M32" s="64">
        <f>VLOOKUP($B32,Fire2017!$C$10:$BA$58,11,FALSE)+VLOOKUP($B32,Fire2017!$C$10:$BA$58,15,FALSE)</f>
        <v>22</v>
      </c>
      <c r="N32" s="64">
        <f>VLOOKUP($B32,Fire2017!$C$10:$BA$58,13,FALSE)+VLOOKUP($B32,Fire2017!$C$10:$AZ$58,17,FALSE)</f>
        <v>119</v>
      </c>
      <c r="O32" s="64">
        <f>VLOOKUP($B32,Fire2017!$C$10:$AZ$58,19,FALSE)</f>
        <v>4</v>
      </c>
      <c r="P32" s="64">
        <f>VLOOKUP($B32,Fire2017!$C$10:$AZ$58,21,FALSE)</f>
        <v>5</v>
      </c>
      <c r="R32" s="55"/>
      <c r="S32" s="61"/>
      <c r="T32" s="61"/>
      <c r="U32" s="48"/>
      <c r="V32" s="55"/>
      <c r="W32" s="56"/>
      <c r="X32" s="55"/>
      <c r="Y32" s="55"/>
      <c r="Z32" s="55"/>
      <c r="AA32" s="55"/>
      <c r="AB32" s="56"/>
      <c r="AC32" s="56"/>
      <c r="AD32" s="56"/>
      <c r="AE32" s="55"/>
      <c r="AF32" s="55"/>
      <c r="AG32" s="55"/>
      <c r="AH32" s="55"/>
      <c r="AI32" s="55"/>
      <c r="AJ32" s="56"/>
      <c r="AK32" s="56"/>
      <c r="AL32" s="56"/>
      <c r="AN32" s="55"/>
      <c r="AO32" s="55"/>
      <c r="AP32" s="55"/>
      <c r="AQ32" s="55"/>
    </row>
    <row r="33" spans="1:43" s="62" customFormat="1" ht="14.25" customHeight="1" x14ac:dyDescent="0.4">
      <c r="A33" s="39">
        <v>81</v>
      </c>
      <c r="B33" s="62" t="s">
        <v>48</v>
      </c>
      <c r="C33" s="63"/>
      <c r="D33" s="64"/>
      <c r="E33" s="64"/>
      <c r="F33" s="53"/>
      <c r="G33" s="64"/>
      <c r="H33" s="64">
        <f>VLOOKUP($B33,Fire2017!$C$10:$I$57,2,FALSE)</f>
        <v>3</v>
      </c>
      <c r="I33" s="64">
        <f>VLOOKUP($B33,Fire2017!$C$10:$I$57,3,FALSE)</f>
        <v>14</v>
      </c>
      <c r="J33" s="64">
        <f>VLOOKUP($B33,Fire2017!$C$10:$I$57,4,FALSE)</f>
        <v>5</v>
      </c>
      <c r="K33" s="64">
        <f>VLOOKUP($B33,Fire2017!$C$10:$O$58,7,FALSE)-L33</f>
        <v>24</v>
      </c>
      <c r="L33" s="64">
        <f>VLOOKUP($B33,Fire2017!$C$10:$Q$58,9,FALSE)</f>
        <v>2</v>
      </c>
      <c r="M33" s="64">
        <f>VLOOKUP($B33,Fire2017!$C$10:$BA$58,11,FALSE)+VLOOKUP($B33,Fire2017!$C$10:$BA$58,15,FALSE)</f>
        <v>34</v>
      </c>
      <c r="N33" s="64">
        <f>VLOOKUP($B33,Fire2017!$C$10:$BA$58,13,FALSE)+VLOOKUP($B33,Fire2017!$C$10:$AZ$58,17,FALSE)</f>
        <v>86</v>
      </c>
      <c r="O33" s="64">
        <f>VLOOKUP($B33,Fire2017!$C$10:$AZ$58,19,FALSE)</f>
        <v>4</v>
      </c>
      <c r="P33" s="64">
        <f>VLOOKUP($B33,Fire2017!$C$10:$AZ$58,21,FALSE)</f>
        <v>3</v>
      </c>
      <c r="R33" s="55"/>
      <c r="S33" s="61"/>
      <c r="T33" s="61"/>
      <c r="U33" s="48"/>
      <c r="V33" s="55"/>
      <c r="W33" s="56"/>
      <c r="X33" s="55"/>
      <c r="Y33" s="55"/>
      <c r="Z33" s="55"/>
      <c r="AA33" s="55"/>
      <c r="AB33" s="56"/>
      <c r="AC33" s="56"/>
      <c r="AD33" s="56"/>
      <c r="AE33" s="55"/>
      <c r="AF33" s="55"/>
      <c r="AG33" s="55"/>
      <c r="AH33" s="55"/>
      <c r="AI33" s="55"/>
      <c r="AJ33" s="56"/>
      <c r="AK33" s="56"/>
      <c r="AL33" s="56"/>
      <c r="AN33" s="55"/>
      <c r="AO33" s="55"/>
      <c r="AP33" s="55"/>
      <c r="AQ33" s="55"/>
    </row>
    <row r="34" spans="1:43" s="62" customFormat="1" ht="14.25" customHeight="1" x14ac:dyDescent="0.4">
      <c r="A34" s="39">
        <v>83</v>
      </c>
      <c r="B34" s="62" t="s">
        <v>49</v>
      </c>
      <c r="C34" s="63"/>
      <c r="D34" s="64"/>
      <c r="E34" s="64"/>
      <c r="F34" s="53"/>
      <c r="G34" s="64"/>
      <c r="H34" s="64">
        <f>VLOOKUP($B34,Fire2017!$C$10:$I$57,2,FALSE)</f>
        <v>1</v>
      </c>
      <c r="I34" s="64">
        <f>VLOOKUP($B34,Fire2017!$C$10:$I$57,3,FALSE)</f>
        <v>11</v>
      </c>
      <c r="J34" s="64">
        <f>VLOOKUP($B34,Fire2017!$C$10:$I$57,4,FALSE)</f>
        <v>3</v>
      </c>
      <c r="K34" s="64">
        <f>VLOOKUP($B34,Fire2017!$C$10:$O$58,7,FALSE)-L34</f>
        <v>22</v>
      </c>
      <c r="L34" s="64">
        <f>VLOOKUP($B34,Fire2017!$C$10:$Q$58,9,FALSE)</f>
        <v>0</v>
      </c>
      <c r="M34" s="64">
        <f>VLOOKUP($B34,Fire2017!$C$10:$BA$58,11,FALSE)+VLOOKUP($B34,Fire2017!$C$10:$BA$58,15,FALSE)</f>
        <v>14</v>
      </c>
      <c r="N34" s="64">
        <f>VLOOKUP($B34,Fire2017!$C$10:$BA$58,13,FALSE)+VLOOKUP($B34,Fire2017!$C$10:$AZ$58,17,FALSE)</f>
        <v>40</v>
      </c>
      <c r="O34" s="64">
        <f>VLOOKUP($B34,Fire2017!$C$10:$AZ$58,19,FALSE)</f>
        <v>3</v>
      </c>
      <c r="P34" s="64">
        <f>VLOOKUP($B34,Fire2017!$C$10:$AZ$58,21,FALSE)</f>
        <v>3</v>
      </c>
      <c r="R34" s="55"/>
      <c r="S34" s="61"/>
      <c r="T34" s="61"/>
      <c r="U34" s="48"/>
      <c r="V34" s="55"/>
      <c r="W34" s="56"/>
      <c r="X34" s="55"/>
      <c r="Y34" s="55"/>
      <c r="Z34" s="55"/>
      <c r="AA34" s="55"/>
      <c r="AB34" s="56"/>
      <c r="AC34" s="56"/>
      <c r="AD34" s="56"/>
      <c r="AE34" s="55"/>
      <c r="AF34" s="55"/>
      <c r="AG34" s="55"/>
      <c r="AH34" s="55"/>
      <c r="AI34" s="55"/>
      <c r="AJ34" s="56"/>
      <c r="AK34" s="56"/>
      <c r="AL34" s="56"/>
      <c r="AN34" s="55"/>
      <c r="AO34" s="55"/>
      <c r="AP34" s="55"/>
      <c r="AQ34" s="55"/>
    </row>
    <row r="35" spans="1:43" s="62" customFormat="1" ht="14.25" customHeight="1" x14ac:dyDescent="0.4">
      <c r="A35" s="39">
        <v>84</v>
      </c>
      <c r="B35" s="62" t="s">
        <v>50</v>
      </c>
      <c r="C35" s="63"/>
      <c r="D35" s="64"/>
      <c r="E35" s="64"/>
      <c r="F35" s="53"/>
      <c r="G35" s="64"/>
      <c r="H35" s="81">
        <f>'(2016)'!H35</f>
        <v>8</v>
      </c>
      <c r="I35" s="81">
        <f>'(2016)'!I35</f>
        <v>12</v>
      </c>
      <c r="J35" s="81">
        <f>'(2016)'!J35</f>
        <v>4</v>
      </c>
      <c r="K35" s="64">
        <f>VLOOKUP($B35,Fire2017!$C$10:$O$58,7,FALSE)-L35</f>
        <v>28</v>
      </c>
      <c r="L35" s="64">
        <f>VLOOKUP($B35,Fire2017!$C$10:$Q$58,9,FALSE)</f>
        <v>2</v>
      </c>
      <c r="M35" s="64">
        <f>VLOOKUP($B35,Fire2017!$C$10:$BA$58,11,FALSE)+VLOOKUP($B35,Fire2017!$C$10:$BA$58,15,FALSE)</f>
        <v>11</v>
      </c>
      <c r="N35" s="64">
        <f>VLOOKUP($B35,Fire2017!$C$10:$BA$58,13,FALSE)+VLOOKUP($B35,Fire2017!$C$10:$AZ$58,17,FALSE)</f>
        <v>87</v>
      </c>
      <c r="O35" s="64">
        <f>VLOOKUP($B35,Fire2017!$C$10:$AZ$58,19,FALSE)</f>
        <v>10</v>
      </c>
      <c r="P35" s="64">
        <f>VLOOKUP($B35,Fire2017!$C$10:$AZ$58,21,FALSE)</f>
        <v>4</v>
      </c>
      <c r="R35" s="55"/>
      <c r="S35" s="61"/>
      <c r="T35" s="61"/>
      <c r="U35" s="48"/>
      <c r="V35" s="55"/>
      <c r="W35" s="56"/>
      <c r="X35" s="55"/>
      <c r="Y35" s="55"/>
      <c r="Z35" s="55"/>
      <c r="AA35" s="55"/>
      <c r="AB35" s="56"/>
      <c r="AC35" s="56"/>
      <c r="AD35" s="56"/>
      <c r="AE35" s="55"/>
      <c r="AF35" s="55"/>
      <c r="AG35" s="55"/>
      <c r="AH35" s="55"/>
      <c r="AI35" s="55"/>
      <c r="AJ35" s="56"/>
      <c r="AK35" s="56"/>
      <c r="AL35" s="56"/>
      <c r="AN35" s="55"/>
      <c r="AO35" s="55"/>
      <c r="AP35" s="55"/>
      <c r="AQ35" s="55"/>
    </row>
    <row r="36" spans="1:43" s="62" customFormat="1" ht="14.25" customHeight="1" x14ac:dyDescent="0.4">
      <c r="A36" s="39">
        <v>85</v>
      </c>
      <c r="B36" s="62" t="s">
        <v>51</v>
      </c>
      <c r="C36" s="63"/>
      <c r="D36" s="64"/>
      <c r="E36" s="64"/>
      <c r="F36" s="53"/>
      <c r="G36" s="64"/>
      <c r="H36" s="64">
        <f>VLOOKUP($B36,Fire2017!$C$10:$I$57,2,FALSE)</f>
        <v>0</v>
      </c>
      <c r="I36" s="64">
        <f>VLOOKUP($B36,Fire2017!$C$10:$I$57,3,FALSE)</f>
        <v>0</v>
      </c>
      <c r="J36" s="64">
        <f>VLOOKUP($B36,Fire2017!$C$10:$I$57,4,FALSE)</f>
        <v>24</v>
      </c>
      <c r="K36" s="64">
        <f>VLOOKUP($B36,Fire2017!$C$10:$O$58,7,FALSE)-L36</f>
        <v>34</v>
      </c>
      <c r="L36" s="64">
        <f>VLOOKUP($B36,Fire2017!$C$10:$Q$58,9,FALSE)</f>
        <v>0</v>
      </c>
      <c r="M36" s="64">
        <f>VLOOKUP($B36,Fire2017!$C$10:$BA$58,11,FALSE)+VLOOKUP($B36,Fire2017!$C$10:$BA$58,15,FALSE)</f>
        <v>7</v>
      </c>
      <c r="N36" s="64">
        <f>VLOOKUP($B36,Fire2017!$C$10:$BA$58,13,FALSE)+VLOOKUP($B36,Fire2017!$C$10:$AZ$58,17,FALSE)</f>
        <v>104</v>
      </c>
      <c r="O36" s="64">
        <f>VLOOKUP($B36,Fire2017!$C$10:$AZ$58,19,FALSE)</f>
        <v>6</v>
      </c>
      <c r="P36" s="64">
        <f>VLOOKUP($B36,Fire2017!$C$10:$AZ$58,21,FALSE)</f>
        <v>4</v>
      </c>
      <c r="R36" s="55"/>
      <c r="S36" s="61"/>
      <c r="T36" s="61"/>
      <c r="U36" s="48"/>
      <c r="V36" s="55"/>
      <c r="W36" s="56"/>
      <c r="X36" s="55"/>
      <c r="Y36" s="55"/>
      <c r="Z36" s="55"/>
      <c r="AA36" s="55"/>
      <c r="AB36" s="56"/>
      <c r="AC36" s="56"/>
      <c r="AD36" s="56"/>
      <c r="AE36" s="55"/>
      <c r="AF36" s="55"/>
      <c r="AG36" s="55"/>
      <c r="AH36" s="55"/>
      <c r="AI36" s="55"/>
      <c r="AJ36" s="56"/>
      <c r="AK36" s="56"/>
      <c r="AL36" s="56"/>
      <c r="AN36" s="55"/>
      <c r="AO36" s="55"/>
      <c r="AP36" s="55"/>
      <c r="AQ36" s="55"/>
    </row>
    <row r="37" spans="1:43" s="62" customFormat="1" ht="14.25" customHeight="1" x14ac:dyDescent="0.4">
      <c r="A37" s="39">
        <v>87</v>
      </c>
      <c r="B37" s="62" t="s">
        <v>52</v>
      </c>
      <c r="C37" s="63"/>
      <c r="D37" s="64"/>
      <c r="E37" s="64"/>
      <c r="F37" s="53"/>
      <c r="G37" s="64"/>
      <c r="H37" s="64">
        <f>VLOOKUP($B37,Fire2017!$C$10:$I$57,2,FALSE)</f>
        <v>1</v>
      </c>
      <c r="I37" s="64">
        <f>VLOOKUP($B37,Fire2017!$C$10:$I$57,3,FALSE)</f>
        <v>20</v>
      </c>
      <c r="J37" s="64">
        <f>VLOOKUP($B37,Fire2017!$C$10:$I$57,4,FALSE)</f>
        <v>2</v>
      </c>
      <c r="K37" s="64">
        <f>VLOOKUP($B37,Fire2017!$C$10:$O$58,7,FALSE)-L37</f>
        <v>27</v>
      </c>
      <c r="L37" s="64">
        <f>VLOOKUP($B37,Fire2017!$C$10:$Q$58,9,FALSE)</f>
        <v>1</v>
      </c>
      <c r="M37" s="64">
        <f>VLOOKUP($B37,Fire2017!$C$10:$BA$58,11,FALSE)+VLOOKUP($B37,Fire2017!$C$10:$BA$58,15,FALSE)</f>
        <v>19</v>
      </c>
      <c r="N37" s="64">
        <f>VLOOKUP($B37,Fire2017!$C$10:$BA$58,13,FALSE)+VLOOKUP($B37,Fire2017!$C$10:$AZ$58,17,FALSE)</f>
        <v>79</v>
      </c>
      <c r="O37" s="64">
        <f>VLOOKUP($B37,Fire2017!$C$10:$AZ$58,19,FALSE)</f>
        <v>7</v>
      </c>
      <c r="P37" s="64">
        <f>VLOOKUP($B37,Fire2017!$C$10:$AZ$58,21,FALSE)</f>
        <v>2</v>
      </c>
      <c r="R37" s="55"/>
      <c r="S37" s="61"/>
      <c r="T37" s="61"/>
      <c r="U37" s="48"/>
      <c r="V37" s="55"/>
      <c r="W37" s="65"/>
      <c r="X37" s="55"/>
      <c r="Y37" s="55"/>
      <c r="Z37" s="55"/>
      <c r="AA37" s="55"/>
      <c r="AB37" s="56"/>
      <c r="AC37" s="56"/>
      <c r="AD37" s="56"/>
      <c r="AE37" s="55"/>
      <c r="AF37" s="55"/>
      <c r="AG37" s="55"/>
      <c r="AH37" s="55"/>
      <c r="AI37" s="55"/>
      <c r="AJ37" s="56"/>
      <c r="AK37" s="56"/>
      <c r="AL37" s="56"/>
      <c r="AN37" s="55"/>
      <c r="AO37" s="55"/>
      <c r="AP37" s="55"/>
      <c r="AQ37" s="55"/>
    </row>
    <row r="38" spans="1:43" s="62" customFormat="1" ht="14.25" customHeight="1" x14ac:dyDescent="0.4">
      <c r="A38" s="39">
        <v>90</v>
      </c>
      <c r="B38" s="62" t="s">
        <v>53</v>
      </c>
      <c r="C38" s="63"/>
      <c r="D38" s="64"/>
      <c r="E38" s="64"/>
      <c r="F38" s="53"/>
      <c r="G38" s="64"/>
      <c r="H38" s="64">
        <f>VLOOKUP($B38,Fire2017!$C$10:$I$57,2,FALSE)</f>
        <v>8</v>
      </c>
      <c r="I38" s="64">
        <f>VLOOKUP($B38,Fire2017!$C$10:$I$57,3,FALSE)</f>
        <v>23</v>
      </c>
      <c r="J38" s="64">
        <f>VLOOKUP($B38,Fire2017!$C$10:$I$57,4,FALSE)</f>
        <v>2</v>
      </c>
      <c r="K38" s="64">
        <f>VLOOKUP($B38,Fire2017!$C$10:$O$58,7,FALSE)-L38</f>
        <v>40</v>
      </c>
      <c r="L38" s="64">
        <f>VLOOKUP($B38,Fire2017!$C$10:$Q$58,9,FALSE)</f>
        <v>2</v>
      </c>
      <c r="M38" s="64">
        <f>VLOOKUP($B38,Fire2017!$C$10:$BA$58,11,FALSE)+VLOOKUP($B38,Fire2017!$C$10:$BA$58,15,FALSE)</f>
        <v>19</v>
      </c>
      <c r="N38" s="64">
        <f>VLOOKUP($B38,Fire2017!$C$10:$BA$58,13,FALSE)+VLOOKUP($B38,Fire2017!$C$10:$AZ$58,17,FALSE)</f>
        <v>113</v>
      </c>
      <c r="O38" s="64">
        <f>VLOOKUP($B38,Fire2017!$C$10:$AZ$58,19,FALSE)</f>
        <v>8</v>
      </c>
      <c r="P38" s="64">
        <f>VLOOKUP($B38,Fire2017!$C$10:$AZ$58,21,FALSE)</f>
        <v>4</v>
      </c>
      <c r="R38" s="55"/>
      <c r="S38" s="61"/>
      <c r="T38" s="61"/>
      <c r="U38" s="48"/>
      <c r="V38" s="55"/>
      <c r="W38" s="56"/>
      <c r="X38" s="55"/>
      <c r="Y38" s="55"/>
      <c r="Z38" s="55"/>
      <c r="AA38" s="55"/>
      <c r="AB38" s="56"/>
      <c r="AC38" s="56"/>
      <c r="AD38" s="56"/>
      <c r="AE38" s="55"/>
      <c r="AF38" s="55"/>
      <c r="AG38" s="55"/>
      <c r="AH38" s="55"/>
      <c r="AI38" s="55"/>
      <c r="AJ38" s="56"/>
      <c r="AK38" s="56"/>
      <c r="AL38" s="56"/>
      <c r="AN38" s="55"/>
      <c r="AO38" s="55"/>
      <c r="AP38" s="55"/>
      <c r="AQ38" s="55"/>
    </row>
    <row r="39" spans="1:43" s="62" customFormat="1" ht="14.25" customHeight="1" x14ac:dyDescent="0.4">
      <c r="A39" s="39">
        <v>91</v>
      </c>
      <c r="B39" s="62" t="s">
        <v>54</v>
      </c>
      <c r="C39" s="63"/>
      <c r="D39" s="64"/>
      <c r="E39" s="64"/>
      <c r="F39" s="53"/>
      <c r="G39" s="64"/>
      <c r="H39" s="64">
        <f>VLOOKUP($B39,Fire2017!$C$10:$I$57,2,FALSE)</f>
        <v>0</v>
      </c>
      <c r="I39" s="64">
        <f>VLOOKUP($B39,Fire2017!$C$10:$I$57,3,FALSE)</f>
        <v>29</v>
      </c>
      <c r="J39" s="64">
        <f>VLOOKUP($B39,Fire2017!$C$10:$I$57,4,FALSE)</f>
        <v>6</v>
      </c>
      <c r="K39" s="64">
        <f>VLOOKUP($B39,Fire2017!$C$10:$O$58,7,FALSE)-L39</f>
        <v>40</v>
      </c>
      <c r="L39" s="64">
        <f>VLOOKUP($B39,Fire2017!$C$10:$Q$58,9,FALSE)</f>
        <v>2</v>
      </c>
      <c r="M39" s="64">
        <f>VLOOKUP($B39,Fire2017!$C$10:$BA$58,11,FALSE)+VLOOKUP($B39,Fire2017!$C$10:$BA$58,15,FALSE)</f>
        <v>16</v>
      </c>
      <c r="N39" s="64">
        <f>VLOOKUP($B39,Fire2017!$C$10:$BA$58,13,FALSE)+VLOOKUP($B39,Fire2017!$C$10:$AZ$58,17,FALSE)</f>
        <v>75</v>
      </c>
      <c r="O39" s="64">
        <f>VLOOKUP($B39,Fire2017!$C$10:$AZ$58,19,FALSE)</f>
        <v>4</v>
      </c>
      <c r="P39" s="64">
        <f>VLOOKUP($B39,Fire2017!$C$10:$AZ$58,21,FALSE)</f>
        <v>3</v>
      </c>
      <c r="R39" s="55"/>
      <c r="S39" s="61"/>
      <c r="T39" s="61"/>
      <c r="U39" s="48"/>
      <c r="V39" s="55"/>
      <c r="W39" s="56"/>
      <c r="X39" s="55"/>
      <c r="Y39" s="55"/>
      <c r="Z39" s="55"/>
      <c r="AA39" s="55"/>
      <c r="AB39" s="56"/>
      <c r="AC39" s="56"/>
      <c r="AD39" s="56"/>
      <c r="AE39" s="55"/>
      <c r="AF39" s="55"/>
      <c r="AG39" s="55"/>
      <c r="AH39" s="55"/>
      <c r="AI39" s="55"/>
      <c r="AJ39" s="56"/>
      <c r="AK39" s="56"/>
      <c r="AL39" s="56"/>
      <c r="AN39" s="55"/>
      <c r="AO39" s="55"/>
      <c r="AP39" s="55"/>
      <c r="AQ39" s="55"/>
    </row>
    <row r="40" spans="1:43" s="62" customFormat="1" ht="14.25" customHeight="1" x14ac:dyDescent="0.4">
      <c r="A40" s="39">
        <v>92</v>
      </c>
      <c r="B40" s="62" t="s">
        <v>55</v>
      </c>
      <c r="C40" s="63"/>
      <c r="D40" s="64"/>
      <c r="E40" s="64"/>
      <c r="F40" s="53"/>
      <c r="G40" s="64"/>
      <c r="H40" s="64">
        <f>VLOOKUP($B40,Fire2017!$C$10:$I$57,2,FALSE)</f>
        <v>18</v>
      </c>
      <c r="I40" s="64">
        <f>VLOOKUP($B40,Fire2017!$C$10:$I$57,3,FALSE)</f>
        <v>7</v>
      </c>
      <c r="J40" s="64">
        <f>VLOOKUP($B40,Fire2017!$C$10:$I$57,4,FALSE)</f>
        <v>1</v>
      </c>
      <c r="K40" s="64">
        <f>VLOOKUP($B40,Fire2017!$C$10:$O$58,7,FALSE)-L40</f>
        <v>30</v>
      </c>
      <c r="L40" s="64">
        <f>VLOOKUP($B40,Fire2017!$C$10:$Q$58,9,FALSE)</f>
        <v>2</v>
      </c>
      <c r="M40" s="64">
        <f>VLOOKUP($B40,Fire2017!$C$10:$BA$58,11,FALSE)+VLOOKUP($B40,Fire2017!$C$10:$BA$58,15,FALSE)</f>
        <v>45</v>
      </c>
      <c r="N40" s="64">
        <f>VLOOKUP($B40,Fire2017!$C$10:$BA$58,13,FALSE)+VLOOKUP($B40,Fire2017!$C$10:$AZ$58,17,FALSE)</f>
        <v>112</v>
      </c>
      <c r="O40" s="64">
        <f>VLOOKUP($B40,Fire2017!$C$10:$AZ$58,19,FALSE)</f>
        <v>7</v>
      </c>
      <c r="P40" s="64">
        <f>VLOOKUP($B40,Fire2017!$C$10:$AZ$58,21,FALSE)</f>
        <v>3</v>
      </c>
      <c r="R40" s="55"/>
      <c r="S40" s="61"/>
      <c r="T40" s="61"/>
      <c r="U40" s="48"/>
      <c r="V40" s="55"/>
      <c r="W40" s="56"/>
      <c r="X40" s="55"/>
      <c r="Y40" s="55"/>
      <c r="Z40" s="55"/>
      <c r="AA40" s="55"/>
      <c r="AB40" s="56"/>
      <c r="AC40" s="56"/>
      <c r="AD40" s="56"/>
      <c r="AE40" s="55"/>
      <c r="AF40" s="55"/>
      <c r="AG40" s="55"/>
      <c r="AH40" s="55"/>
      <c r="AI40" s="55"/>
      <c r="AJ40" s="56"/>
      <c r="AK40" s="56"/>
      <c r="AL40" s="56"/>
      <c r="AN40" s="55"/>
      <c r="AO40" s="55"/>
      <c r="AP40" s="55"/>
      <c r="AQ40" s="55"/>
    </row>
    <row r="41" spans="1:43" s="62" customFormat="1" ht="14.25" customHeight="1" x14ac:dyDescent="0.4">
      <c r="A41" s="39">
        <v>94</v>
      </c>
      <c r="B41" s="62" t="s">
        <v>56</v>
      </c>
      <c r="C41" s="63"/>
      <c r="D41" s="64"/>
      <c r="E41" s="64"/>
      <c r="F41" s="53"/>
      <c r="G41" s="64"/>
      <c r="H41" s="64">
        <f>VLOOKUP($B41,Fire2017!$C$10:$I$57,2,FALSE)</f>
        <v>5</v>
      </c>
      <c r="I41" s="64">
        <f>VLOOKUP($B41,Fire2017!$C$10:$I$57,3,FALSE)</f>
        <v>9</v>
      </c>
      <c r="J41" s="64">
        <f>VLOOKUP($B41,Fire2017!$C$10:$I$57,4,FALSE)</f>
        <v>3</v>
      </c>
      <c r="K41" s="64">
        <f>VLOOKUP($B41,Fire2017!$C$10:$O$58,7,FALSE)-L41</f>
        <v>21</v>
      </c>
      <c r="L41" s="64">
        <f>VLOOKUP($B41,Fire2017!$C$10:$Q$58,9,FALSE)</f>
        <v>2</v>
      </c>
      <c r="M41" s="64">
        <f>VLOOKUP($B41,Fire2017!$C$10:$BA$58,11,FALSE)+VLOOKUP($B41,Fire2017!$C$10:$BA$58,15,FALSE)</f>
        <v>12</v>
      </c>
      <c r="N41" s="64">
        <f>VLOOKUP($B41,Fire2017!$C$10:$BA$58,13,FALSE)+VLOOKUP($B41,Fire2017!$C$10:$AZ$58,17,FALSE)</f>
        <v>51</v>
      </c>
      <c r="O41" s="64">
        <f>VLOOKUP($B41,Fire2017!$C$10:$AZ$58,19,FALSE)</f>
        <v>4</v>
      </c>
      <c r="P41" s="64">
        <f>VLOOKUP($B41,Fire2017!$C$10:$AZ$58,21,FALSE)</f>
        <v>6</v>
      </c>
      <c r="R41" s="55"/>
      <c r="S41" s="61"/>
      <c r="T41" s="61"/>
      <c r="U41" s="48"/>
      <c r="V41" s="55"/>
      <c r="W41" s="56"/>
      <c r="X41" s="55"/>
      <c r="Y41" s="55"/>
      <c r="Z41" s="55"/>
      <c r="AA41" s="55"/>
      <c r="AB41" s="56"/>
      <c r="AC41" s="56"/>
      <c r="AD41" s="56"/>
      <c r="AE41" s="55"/>
      <c r="AF41" s="55"/>
      <c r="AG41" s="55"/>
      <c r="AH41" s="55"/>
      <c r="AI41" s="55"/>
      <c r="AJ41" s="56"/>
      <c r="AK41" s="56"/>
      <c r="AL41" s="56"/>
      <c r="AN41" s="55"/>
      <c r="AO41" s="55"/>
      <c r="AP41" s="55"/>
      <c r="AQ41" s="55"/>
    </row>
    <row r="42" spans="1:43" s="62" customFormat="1" ht="14.25" customHeight="1" x14ac:dyDescent="0.4">
      <c r="A42" s="39">
        <v>96</v>
      </c>
      <c r="B42" s="62" t="s">
        <v>57</v>
      </c>
      <c r="C42" s="63"/>
      <c r="D42" s="64"/>
      <c r="E42" s="64"/>
      <c r="F42" s="53"/>
      <c r="G42" s="64"/>
      <c r="H42" s="64">
        <f>VLOOKUP($B42,Fire2017!$C$10:$I$57,2,FALSE)</f>
        <v>2</v>
      </c>
      <c r="I42" s="64">
        <f>VLOOKUP($B42,Fire2017!$C$10:$I$57,3,FALSE)</f>
        <v>14</v>
      </c>
      <c r="J42" s="64">
        <f>VLOOKUP($B42,Fire2017!$C$10:$I$57,4,FALSE)</f>
        <v>9</v>
      </c>
      <c r="K42" s="64">
        <f>VLOOKUP($B42,Fire2017!$C$10:$O$58,7,FALSE)-L42</f>
        <v>35</v>
      </c>
      <c r="L42" s="64">
        <f>VLOOKUP($B42,Fire2017!$C$10:$Q$58,9,FALSE)</f>
        <v>2</v>
      </c>
      <c r="M42" s="64">
        <f>VLOOKUP($B42,Fire2017!$C$10:$BA$58,11,FALSE)+VLOOKUP($B42,Fire2017!$C$10:$BA$58,15,FALSE)</f>
        <v>22</v>
      </c>
      <c r="N42" s="64">
        <f>VLOOKUP($B42,Fire2017!$C$10:$BA$58,13,FALSE)+VLOOKUP($B42,Fire2017!$C$10:$AZ$58,17,FALSE)</f>
        <v>136</v>
      </c>
      <c r="O42" s="64">
        <f>VLOOKUP($B42,Fire2017!$C$10:$AZ$58,19,FALSE)</f>
        <v>6</v>
      </c>
      <c r="P42" s="64">
        <f>VLOOKUP($B42,Fire2017!$C$10:$AZ$58,21,FALSE)</f>
        <v>6</v>
      </c>
      <c r="R42" s="55"/>
      <c r="S42" s="61"/>
      <c r="T42" s="61"/>
      <c r="U42" s="48"/>
      <c r="V42" s="55"/>
      <c r="W42" s="56"/>
      <c r="X42" s="55"/>
      <c r="Y42" s="55"/>
      <c r="Z42" s="55"/>
      <c r="AA42" s="55"/>
      <c r="AB42" s="56"/>
      <c r="AC42" s="56"/>
      <c r="AD42" s="56"/>
      <c r="AE42" s="55"/>
      <c r="AF42" s="55"/>
      <c r="AG42" s="55"/>
      <c r="AH42" s="55"/>
      <c r="AI42" s="55"/>
      <c r="AJ42" s="56"/>
      <c r="AK42" s="56"/>
      <c r="AL42" s="56"/>
      <c r="AN42" s="55"/>
      <c r="AO42" s="55"/>
      <c r="AP42" s="55"/>
      <c r="AQ42" s="55"/>
    </row>
    <row r="43" spans="1:43" s="62" customFormat="1" ht="14.25" customHeight="1" x14ac:dyDescent="0.4">
      <c r="A43" s="39">
        <v>72</v>
      </c>
      <c r="B43" s="39" t="s">
        <v>160</v>
      </c>
      <c r="C43" s="63"/>
      <c r="D43" s="64"/>
      <c r="E43" s="64"/>
      <c r="F43" s="64"/>
      <c r="G43" s="64"/>
      <c r="H43" s="64">
        <f>VLOOKUP($B43,Fire2017!$C$10:$I$57,2,FALSE)</f>
        <v>0</v>
      </c>
      <c r="I43" s="64">
        <f>VLOOKUP($B43,Fire2017!$C$10:$I$57,3,FALSE)</f>
        <v>5</v>
      </c>
      <c r="J43" s="64">
        <f>VLOOKUP($B43,Fire2017!$C$10:$I$57,4,FALSE)</f>
        <v>0</v>
      </c>
      <c r="K43" s="81">
        <f>'(2016)'!K43</f>
        <v>7</v>
      </c>
      <c r="L43" s="81">
        <f>'(2016)'!L43</f>
        <v>0</v>
      </c>
      <c r="M43" s="81">
        <f>'(2016)'!M43</f>
        <v>0</v>
      </c>
      <c r="N43" s="81">
        <f>'(2016)'!N43</f>
        <v>3</v>
      </c>
      <c r="O43" s="81">
        <f>'(2016)'!O43</f>
        <v>1</v>
      </c>
      <c r="P43" s="81">
        <f>'(2016)'!P43</f>
        <v>0</v>
      </c>
      <c r="R43" s="55"/>
      <c r="S43" s="61"/>
      <c r="T43" s="61"/>
      <c r="U43" s="48"/>
      <c r="V43" s="55"/>
      <c r="W43" s="56"/>
      <c r="X43" s="55"/>
      <c r="Y43" s="55"/>
      <c r="Z43" s="55"/>
      <c r="AA43" s="55"/>
      <c r="AB43" s="56"/>
      <c r="AC43" s="56"/>
      <c r="AD43" s="56"/>
      <c r="AE43" s="55"/>
      <c r="AF43" s="55"/>
      <c r="AG43" s="55"/>
      <c r="AH43" s="55"/>
      <c r="AI43" s="55"/>
      <c r="AJ43" s="56"/>
      <c r="AK43" s="56"/>
      <c r="AL43" s="56"/>
      <c r="AN43" s="55"/>
      <c r="AO43" s="55"/>
      <c r="AP43" s="55"/>
      <c r="AQ43" s="55"/>
    </row>
    <row r="44" spans="1:43" s="53" customFormat="1" ht="14.25" customHeight="1" x14ac:dyDescent="0.4">
      <c r="A44" s="57"/>
      <c r="B44" s="53" t="s">
        <v>59</v>
      </c>
      <c r="C44" s="59"/>
      <c r="D44" s="59"/>
      <c r="E44" s="59"/>
      <c r="F44" s="59"/>
      <c r="G44" s="64"/>
      <c r="H44" s="59">
        <f t="shared" ref="H44:P44" si="2">SUM(H45:H51)</f>
        <v>241</v>
      </c>
      <c r="I44" s="59">
        <f t="shared" si="2"/>
        <v>15</v>
      </c>
      <c r="J44" s="59">
        <f t="shared" si="2"/>
        <v>31</v>
      </c>
      <c r="K44" s="59">
        <f t="shared" si="2"/>
        <v>385</v>
      </c>
      <c r="L44" s="59">
        <f t="shared" si="2"/>
        <v>20</v>
      </c>
      <c r="M44" s="59">
        <f t="shared" si="2"/>
        <v>241</v>
      </c>
      <c r="N44" s="59">
        <f t="shared" si="2"/>
        <v>1119</v>
      </c>
      <c r="O44" s="59">
        <f t="shared" si="2"/>
        <v>103</v>
      </c>
      <c r="P44" s="59">
        <f t="shared" si="2"/>
        <v>81</v>
      </c>
      <c r="R44" s="55"/>
      <c r="S44" s="61"/>
      <c r="T44" s="61"/>
      <c r="U44" s="48"/>
      <c r="V44" s="55"/>
      <c r="W44" s="56"/>
      <c r="X44" s="55"/>
      <c r="Y44" s="55"/>
      <c r="Z44" s="55"/>
      <c r="AA44" s="55"/>
      <c r="AB44" s="56"/>
      <c r="AC44" s="56"/>
      <c r="AD44" s="56"/>
      <c r="AE44" s="55"/>
      <c r="AF44" s="55"/>
      <c r="AG44" s="55"/>
      <c r="AH44" s="55"/>
      <c r="AI44" s="55"/>
      <c r="AJ44" s="56"/>
      <c r="AK44" s="56"/>
      <c r="AL44" s="56"/>
      <c r="AN44" s="55"/>
      <c r="AO44" s="55"/>
      <c r="AP44" s="55"/>
      <c r="AQ44" s="55"/>
    </row>
    <row r="45" spans="1:43" s="62" customFormat="1" ht="14.25" customHeight="1" x14ac:dyDescent="0.4">
      <c r="A45" s="39">
        <v>66</v>
      </c>
      <c r="B45" s="62" t="s">
        <v>60</v>
      </c>
      <c r="C45" s="63"/>
      <c r="D45" s="64"/>
      <c r="E45" s="64"/>
      <c r="F45" s="64"/>
      <c r="G45" s="64"/>
      <c r="H45" s="64">
        <f>VLOOKUP($B45,Fire2017!$C$10:$I$57,2,FALSE)</f>
        <v>35</v>
      </c>
      <c r="I45" s="64">
        <f>VLOOKUP($B45,Fire2017!$C$10:$I$57,3,FALSE)</f>
        <v>0</v>
      </c>
      <c r="J45" s="64">
        <f>VLOOKUP($B45,Fire2017!$C$10:$I$57,4,FALSE)</f>
        <v>6</v>
      </c>
      <c r="K45" s="64">
        <f>VLOOKUP($B45,Fire2017!$C$10:$O$58,7,FALSE)-L45</f>
        <v>59</v>
      </c>
      <c r="L45" s="64">
        <f>VLOOKUP($B45,Fire2017!$C$10:$Q$58,9,FALSE)</f>
        <v>6</v>
      </c>
      <c r="M45" s="64">
        <f>VLOOKUP($B45,Fire2017!$C$10:$BA$58,11,FALSE)+VLOOKUP($B45,Fire2017!$C$10:$BA$58,15,FALSE)</f>
        <v>18</v>
      </c>
      <c r="N45" s="64">
        <f>VLOOKUP($B45,Fire2017!$C$10:$BA$58,13,FALSE)+VLOOKUP($B45,Fire2017!$C$10:$AZ$58,17,FALSE)</f>
        <v>143</v>
      </c>
      <c r="O45" s="64">
        <f>VLOOKUP($B45,Fire2017!$C$10:$AZ$58,19,FALSE)</f>
        <v>13</v>
      </c>
      <c r="P45" s="64">
        <f>VLOOKUP($B45,Fire2017!$C$10:$AZ$58,21,FALSE)</f>
        <v>6</v>
      </c>
      <c r="R45" s="55"/>
      <c r="S45" s="61"/>
      <c r="T45" s="61"/>
      <c r="U45" s="48"/>
      <c r="V45" s="55"/>
      <c r="W45" s="56"/>
      <c r="X45" s="55"/>
      <c r="Y45" s="55"/>
      <c r="Z45" s="55"/>
      <c r="AA45" s="55"/>
      <c r="AB45" s="56"/>
      <c r="AC45" s="56"/>
      <c r="AD45" s="56"/>
      <c r="AE45" s="55"/>
      <c r="AF45" s="55"/>
      <c r="AG45" s="55"/>
      <c r="AH45" s="55"/>
      <c r="AI45" s="55"/>
      <c r="AJ45" s="56"/>
      <c r="AK45" s="56"/>
      <c r="AL45" s="56"/>
      <c r="AN45" s="55"/>
      <c r="AO45" s="55"/>
      <c r="AP45" s="55"/>
      <c r="AQ45" s="55"/>
    </row>
    <row r="46" spans="1:43" s="62" customFormat="1" ht="14.25" customHeight="1" x14ac:dyDescent="0.4">
      <c r="A46" s="39">
        <v>78</v>
      </c>
      <c r="B46" s="62" t="s">
        <v>61</v>
      </c>
      <c r="C46" s="63"/>
      <c r="D46" s="64"/>
      <c r="E46" s="64"/>
      <c r="F46" s="64"/>
      <c r="G46" s="64"/>
      <c r="H46" s="64">
        <f>VLOOKUP($B46,Fire2017!$C$10:$I$57,2,FALSE)</f>
        <v>8</v>
      </c>
      <c r="I46" s="64">
        <f>VLOOKUP($B46,Fire2017!$C$10:$I$57,3,FALSE)</f>
        <v>0</v>
      </c>
      <c r="J46" s="64">
        <f>VLOOKUP($B46,Fire2017!$C$10:$I$57,4,FALSE)</f>
        <v>15</v>
      </c>
      <c r="K46" s="64">
        <f>VLOOKUP($B46,Fire2017!$C$10:$O$58,7,FALSE)-L46</f>
        <v>31</v>
      </c>
      <c r="L46" s="64">
        <f>VLOOKUP($B46,Fire2017!$C$10:$Q$58,9,FALSE)</f>
        <v>0</v>
      </c>
      <c r="M46" s="64">
        <f>VLOOKUP($B46,Fire2017!$C$10:$BA$58,11,FALSE)+VLOOKUP($B46,Fire2017!$C$10:$BA$58,15,FALSE)</f>
        <v>28</v>
      </c>
      <c r="N46" s="64">
        <f>VLOOKUP($B46,Fire2017!$C$10:$BA$58,13,FALSE)+VLOOKUP($B46,Fire2017!$C$10:$AZ$58,17,FALSE)</f>
        <v>151</v>
      </c>
      <c r="O46" s="64">
        <f>VLOOKUP($B46,Fire2017!$C$10:$AZ$58,19,FALSE)</f>
        <v>10</v>
      </c>
      <c r="P46" s="64">
        <f>VLOOKUP($B46,Fire2017!$C$10:$AZ$58,21,FALSE)</f>
        <v>6</v>
      </c>
      <c r="R46" s="55"/>
      <c r="S46" s="61"/>
      <c r="T46" s="61"/>
      <c r="U46" s="48"/>
      <c r="V46" s="55"/>
      <c r="W46" s="56"/>
      <c r="X46" s="55"/>
      <c r="Y46" s="55"/>
      <c r="Z46" s="55"/>
      <c r="AA46" s="55"/>
      <c r="AB46" s="56"/>
      <c r="AC46" s="56"/>
      <c r="AD46" s="56"/>
      <c r="AE46" s="55"/>
      <c r="AF46" s="55"/>
      <c r="AG46" s="55"/>
      <c r="AH46" s="55"/>
      <c r="AI46" s="55"/>
      <c r="AJ46" s="56"/>
      <c r="AK46" s="56"/>
      <c r="AL46" s="56"/>
      <c r="AN46" s="55"/>
      <c r="AO46" s="55"/>
      <c r="AP46" s="55"/>
      <c r="AQ46" s="55"/>
    </row>
    <row r="47" spans="1:43" s="62" customFormat="1" ht="14.25" customHeight="1" x14ac:dyDescent="0.4">
      <c r="A47" s="39">
        <v>89</v>
      </c>
      <c r="B47" s="62" t="s">
        <v>62</v>
      </c>
      <c r="C47" s="63"/>
      <c r="D47" s="64"/>
      <c r="E47" s="64"/>
      <c r="F47" s="64"/>
      <c r="G47" s="64"/>
      <c r="H47" s="64">
        <f>VLOOKUP($B47,Fire2017!$C$10:$I$57,2,FALSE)</f>
        <v>14</v>
      </c>
      <c r="I47" s="64">
        <f>VLOOKUP($B47,Fire2017!$C$10:$I$57,3,FALSE)</f>
        <v>4</v>
      </c>
      <c r="J47" s="64">
        <f>VLOOKUP($B47,Fire2017!$C$10:$I$57,4,FALSE)</f>
        <v>3</v>
      </c>
      <c r="K47" s="64">
        <f>VLOOKUP($B47,Fire2017!$C$10:$O$58,7,FALSE)-L47</f>
        <v>27</v>
      </c>
      <c r="L47" s="64">
        <f>VLOOKUP($B47,Fire2017!$C$10:$Q$58,9,FALSE)</f>
        <v>0</v>
      </c>
      <c r="M47" s="64">
        <f>VLOOKUP($B47,Fire2017!$C$10:$BA$58,11,FALSE)+VLOOKUP($B47,Fire2017!$C$10:$BA$58,15,FALSE)</f>
        <v>10</v>
      </c>
      <c r="N47" s="64">
        <f>VLOOKUP($B47,Fire2017!$C$10:$BA$58,13,FALSE)+VLOOKUP($B47,Fire2017!$C$10:$AZ$58,17,FALSE)</f>
        <v>192</v>
      </c>
      <c r="O47" s="64">
        <f>VLOOKUP($B47,Fire2017!$C$10:$AZ$58,19,FALSE)</f>
        <v>4</v>
      </c>
      <c r="P47" s="64">
        <f>VLOOKUP($B47,Fire2017!$C$10:$AZ$58,21,FALSE)</f>
        <v>3</v>
      </c>
      <c r="R47" s="55"/>
      <c r="S47" s="61"/>
      <c r="T47" s="61"/>
      <c r="U47" s="48"/>
      <c r="V47" s="55"/>
      <c r="W47" s="56"/>
      <c r="X47" s="55"/>
      <c r="Y47" s="55"/>
      <c r="Z47" s="55"/>
      <c r="AA47" s="55"/>
      <c r="AB47" s="56"/>
      <c r="AC47" s="56"/>
      <c r="AD47" s="56"/>
      <c r="AE47" s="55"/>
      <c r="AF47" s="55"/>
      <c r="AG47" s="55"/>
      <c r="AH47" s="55"/>
      <c r="AI47" s="55"/>
      <c r="AJ47" s="56"/>
      <c r="AK47" s="56"/>
      <c r="AL47" s="56"/>
      <c r="AN47" s="55"/>
      <c r="AO47" s="55"/>
      <c r="AP47" s="55"/>
      <c r="AQ47" s="55"/>
    </row>
    <row r="48" spans="1:43" s="62" customFormat="1" ht="14.25" customHeight="1" x14ac:dyDescent="0.4">
      <c r="A48" s="39">
        <v>93</v>
      </c>
      <c r="B48" s="62" t="s">
        <v>288</v>
      </c>
      <c r="C48" s="63"/>
      <c r="D48" s="64"/>
      <c r="E48" s="64"/>
      <c r="F48" s="64"/>
      <c r="G48" s="64"/>
      <c r="H48" s="64">
        <f>VLOOKUP($B48,Fire2017!$C$10:$I$57,2,FALSE)</f>
        <v>16</v>
      </c>
      <c r="I48" s="64">
        <f>VLOOKUP($B48,Fire2017!$C$10:$I$57,3,FALSE)</f>
        <v>1</v>
      </c>
      <c r="J48" s="64">
        <f>VLOOKUP($B48,Fire2017!$C$10:$I$57,4,FALSE)</f>
        <v>0</v>
      </c>
      <c r="K48" s="64">
        <f>VLOOKUP($B48,Fire2017!$C$10:$O$58,7,FALSE)-L48</f>
        <v>27</v>
      </c>
      <c r="L48" s="64">
        <f>VLOOKUP($B48,Fire2017!$C$10:$Q$58,9,FALSE)</f>
        <v>3</v>
      </c>
      <c r="M48" s="64">
        <f>VLOOKUP($B48,Fire2017!$C$10:$BA$58,11,FALSE)+VLOOKUP($B48,Fire2017!$C$10:$BA$58,15,FALSE)</f>
        <v>20</v>
      </c>
      <c r="N48" s="64">
        <f>VLOOKUP($B48,Fire2017!$C$10:$BA$58,13,FALSE)+VLOOKUP($B48,Fire2017!$C$10:$AZ$58,17,FALSE)</f>
        <v>108</v>
      </c>
      <c r="O48" s="64">
        <f>VLOOKUP($B48,Fire2017!$C$10:$AZ$58,19,FALSE)</f>
        <v>6</v>
      </c>
      <c r="P48" s="64">
        <f>VLOOKUP($B48,Fire2017!$C$10:$AZ$58,21,FALSE)</f>
        <v>13</v>
      </c>
      <c r="R48" s="55"/>
      <c r="S48" s="61"/>
      <c r="T48" s="61"/>
      <c r="U48" s="48"/>
      <c r="V48" s="55"/>
      <c r="W48" s="56"/>
      <c r="X48" s="55"/>
      <c r="Y48" s="55"/>
      <c r="Z48" s="55"/>
      <c r="AA48" s="55"/>
      <c r="AB48" s="56"/>
      <c r="AC48" s="56"/>
      <c r="AD48" s="56"/>
      <c r="AE48" s="55"/>
      <c r="AF48" s="55"/>
      <c r="AG48" s="55"/>
      <c r="AH48" s="55"/>
      <c r="AI48" s="55"/>
      <c r="AJ48" s="56"/>
      <c r="AK48" s="56"/>
      <c r="AL48" s="56"/>
      <c r="AN48" s="55"/>
      <c r="AO48" s="55"/>
      <c r="AP48" s="55"/>
      <c r="AQ48" s="55"/>
    </row>
    <row r="49" spans="1:43" s="62" customFormat="1" ht="14.25" customHeight="1" x14ac:dyDescent="0.4">
      <c r="A49" s="39">
        <v>95</v>
      </c>
      <c r="B49" s="62" t="s">
        <v>64</v>
      </c>
      <c r="C49" s="63"/>
      <c r="D49" s="64"/>
      <c r="E49" s="64"/>
      <c r="F49" s="64"/>
      <c r="G49" s="64"/>
      <c r="H49" s="64">
        <f>VLOOKUP($B49,Fire2017!$C$10:$I$57,2,FALSE)</f>
        <v>38</v>
      </c>
      <c r="I49" s="64">
        <f>VLOOKUP($B49,Fire2017!$C$10:$I$57,3,FALSE)</f>
        <v>0</v>
      </c>
      <c r="J49" s="64">
        <f>VLOOKUP($B49,Fire2017!$C$10:$I$57,4,FALSE)</f>
        <v>0</v>
      </c>
      <c r="K49" s="64">
        <f>VLOOKUP($B49,Fire2017!$C$10:$O$58,7,FALSE)-L49</f>
        <v>41</v>
      </c>
      <c r="L49" s="64">
        <f>VLOOKUP($B49,Fire2017!$C$10:$Q$58,9,FALSE)</f>
        <v>4</v>
      </c>
      <c r="M49" s="64">
        <f>VLOOKUP($B49,Fire2017!$C$10:$BA$58,11,FALSE)+VLOOKUP($B49,Fire2017!$C$10:$BA$58,15,FALSE)</f>
        <v>34</v>
      </c>
      <c r="N49" s="64">
        <f>VLOOKUP($B49,Fire2017!$C$10:$BA$58,13,FALSE)+VLOOKUP($B49,Fire2017!$C$10:$AZ$58,17,FALSE)</f>
        <v>104</v>
      </c>
      <c r="O49" s="64">
        <f>VLOOKUP($B49,Fire2017!$C$10:$AZ$58,19,FALSE)</f>
        <v>16</v>
      </c>
      <c r="P49" s="64">
        <f>VLOOKUP($B49,Fire2017!$C$10:$AZ$58,21,FALSE)</f>
        <v>10</v>
      </c>
      <c r="R49" s="55"/>
      <c r="S49" s="61"/>
      <c r="T49" s="61"/>
      <c r="U49" s="48"/>
      <c r="V49" s="55"/>
      <c r="W49" s="56"/>
      <c r="X49" s="55"/>
      <c r="Y49" s="55"/>
      <c r="Z49" s="55"/>
      <c r="AA49" s="55"/>
      <c r="AB49" s="56"/>
      <c r="AC49" s="56"/>
      <c r="AD49" s="56"/>
      <c r="AE49" s="55"/>
      <c r="AF49" s="55"/>
      <c r="AG49" s="55"/>
      <c r="AH49" s="55"/>
      <c r="AI49" s="55"/>
      <c r="AJ49" s="56"/>
      <c r="AK49" s="56"/>
      <c r="AL49" s="56"/>
      <c r="AN49" s="55"/>
      <c r="AO49" s="55"/>
      <c r="AP49" s="55"/>
      <c r="AQ49" s="55"/>
    </row>
    <row r="50" spans="1:43" s="62" customFormat="1" ht="14.25" customHeight="1" x14ac:dyDescent="0.4">
      <c r="A50" s="39">
        <v>97</v>
      </c>
      <c r="B50" s="62" t="s">
        <v>65</v>
      </c>
      <c r="C50" s="63"/>
      <c r="D50" s="64"/>
      <c r="E50" s="64"/>
      <c r="F50" s="64"/>
      <c r="G50" s="64"/>
      <c r="H50" s="64">
        <f>VLOOKUP($B50,Fire2017!$C$10:$I$57,2,FALSE)</f>
        <v>27</v>
      </c>
      <c r="I50" s="64">
        <f>VLOOKUP($B50,Fire2017!$C$10:$I$57,3,FALSE)</f>
        <v>10</v>
      </c>
      <c r="J50" s="64">
        <f>VLOOKUP($B50,Fire2017!$C$10:$I$57,4,FALSE)</f>
        <v>7</v>
      </c>
      <c r="K50" s="64">
        <f>VLOOKUP($B50,Fire2017!$C$10:$O$58,7,FALSE)-L50</f>
        <v>58</v>
      </c>
      <c r="L50" s="64">
        <f>VLOOKUP($B50,Fire2017!$C$10:$Q$58,9,FALSE)</f>
        <v>7</v>
      </c>
      <c r="M50" s="64">
        <f>VLOOKUP($B50,Fire2017!$C$10:$BA$58,11,FALSE)+VLOOKUP($B50,Fire2017!$C$10:$BA$58,15,FALSE)</f>
        <v>25</v>
      </c>
      <c r="N50" s="64">
        <f>VLOOKUP($B50,Fire2017!$C$10:$BA$58,13,FALSE)+VLOOKUP($B50,Fire2017!$C$10:$AZ$58,17,FALSE)</f>
        <v>310</v>
      </c>
      <c r="O50" s="64">
        <f>VLOOKUP($B50,Fire2017!$C$10:$AZ$58,19,FALSE)</f>
        <v>9</v>
      </c>
      <c r="P50" s="64">
        <f>VLOOKUP($B50,Fire2017!$C$10:$AZ$58,21,FALSE)</f>
        <v>10</v>
      </c>
      <c r="R50" s="55"/>
      <c r="S50" s="61"/>
      <c r="T50" s="61"/>
      <c r="U50" s="48"/>
      <c r="V50" s="55"/>
      <c r="W50" s="56"/>
      <c r="X50" s="55"/>
      <c r="Y50" s="55"/>
      <c r="Z50" s="55"/>
      <c r="AA50" s="55"/>
      <c r="AB50" s="56"/>
      <c r="AC50" s="56"/>
      <c r="AD50" s="56"/>
      <c r="AE50" s="55"/>
      <c r="AF50" s="55"/>
      <c r="AG50" s="55"/>
      <c r="AH50" s="55"/>
      <c r="AI50" s="55"/>
      <c r="AJ50" s="56"/>
      <c r="AK50" s="56"/>
      <c r="AL50" s="56"/>
      <c r="AN50" s="55"/>
      <c r="AO50" s="55"/>
      <c r="AP50" s="55"/>
      <c r="AQ50" s="55"/>
    </row>
    <row r="51" spans="1:43" s="62" customFormat="1" ht="14.25" customHeight="1" x14ac:dyDescent="0.4">
      <c r="A51" s="69">
        <v>77</v>
      </c>
      <c r="B51" s="70" t="s">
        <v>292</v>
      </c>
      <c r="C51" s="71"/>
      <c r="D51" s="72"/>
      <c r="E51" s="72"/>
      <c r="F51" s="72"/>
      <c r="G51" s="64"/>
      <c r="H51" s="64">
        <f>VLOOKUP($B51,Fire2017!$C$10:$I$57,2,FALSE)</f>
        <v>103</v>
      </c>
      <c r="I51" s="64">
        <f>VLOOKUP($B51,Fire2017!$C$10:$I$57,3,FALSE)</f>
        <v>0</v>
      </c>
      <c r="J51" s="64">
        <f>VLOOKUP($B51,Fire2017!$C$10:$I$57,4,FALSE)</f>
        <v>0</v>
      </c>
      <c r="K51" s="64">
        <f>VLOOKUP($B51,Fire2017!$C$10:$O$58,7,FALSE)-L51</f>
        <v>142</v>
      </c>
      <c r="L51" s="64">
        <f>VLOOKUP($B51,Fire2017!$C$10:$Q$58,9,FALSE)</f>
        <v>0</v>
      </c>
      <c r="M51" s="64">
        <f>VLOOKUP($B51,Fire2017!$C$10:$BA$58,11,FALSE)+VLOOKUP($B51,Fire2017!$C$10:$BA$58,15,FALSE)</f>
        <v>106</v>
      </c>
      <c r="N51" s="64">
        <f>VLOOKUP($B51,Fire2017!$C$10:$BA$58,13,FALSE)+VLOOKUP($B51,Fire2017!$C$10:$AZ$58,17,FALSE)</f>
        <v>111</v>
      </c>
      <c r="O51" s="64">
        <f>VLOOKUP($B51,Fire2017!$C$10:$AZ$58,19,FALSE)</f>
        <v>45</v>
      </c>
      <c r="P51" s="64">
        <f>VLOOKUP($B51,Fire2017!$C$10:$AZ$58,21,FALSE)</f>
        <v>33</v>
      </c>
      <c r="R51" s="55"/>
      <c r="S51" s="61"/>
      <c r="T51" s="61"/>
      <c r="U51" s="48"/>
      <c r="V51" s="55"/>
      <c r="W51" s="56"/>
      <c r="X51" s="55"/>
      <c r="Y51" s="55"/>
      <c r="Z51" s="55"/>
      <c r="AA51" s="55"/>
      <c r="AB51" s="56"/>
      <c r="AC51" s="56"/>
      <c r="AD51" s="56"/>
      <c r="AE51" s="55"/>
      <c r="AF51" s="55"/>
      <c r="AG51" s="55"/>
      <c r="AH51" s="55"/>
      <c r="AI51" s="55"/>
      <c r="AJ51" s="56"/>
      <c r="AK51" s="56"/>
      <c r="AL51" s="56"/>
      <c r="AN51" s="55"/>
      <c r="AO51" s="55"/>
      <c r="AP51" s="55"/>
      <c r="AQ51" s="55"/>
    </row>
    <row r="52" spans="1:43" s="55" customFormat="1" ht="6" customHeight="1" x14ac:dyDescent="0.4">
      <c r="A52" s="39"/>
      <c r="D52" s="73"/>
      <c r="E52" s="74"/>
      <c r="F52" s="74"/>
      <c r="G52" s="74"/>
      <c r="L52" s="64"/>
      <c r="S52" s="75"/>
      <c r="T52" s="75"/>
      <c r="U52" s="62"/>
      <c r="V52" s="62"/>
      <c r="W52" s="62"/>
      <c r="X52" s="62"/>
      <c r="Y52" s="62"/>
      <c r="Z52" s="62"/>
      <c r="AB52" s="56"/>
      <c r="AC52" s="56"/>
      <c r="AD52" s="56"/>
    </row>
    <row r="53" spans="1:43" s="62" customFormat="1" ht="14.15" x14ac:dyDescent="0.4">
      <c r="A53" s="39"/>
      <c r="B53" s="62" t="s">
        <v>176</v>
      </c>
      <c r="D53" s="76"/>
      <c r="E53" s="76"/>
      <c r="F53" s="64"/>
      <c r="G53" s="64"/>
      <c r="R53" s="55"/>
      <c r="S53" s="61"/>
      <c r="T53" s="75"/>
    </row>
    <row r="54" spans="1:43" s="62" customFormat="1" ht="14.15" x14ac:dyDescent="0.4">
      <c r="A54" s="39"/>
      <c r="B54" s="129" t="s">
        <v>308</v>
      </c>
      <c r="D54" s="76"/>
      <c r="E54" s="76"/>
      <c r="F54" s="64"/>
      <c r="G54" s="64"/>
      <c r="R54" s="55"/>
      <c r="S54" s="61"/>
      <c r="T54" s="75"/>
    </row>
    <row r="55" spans="1:43" s="62" customFormat="1" ht="24" customHeight="1" x14ac:dyDescent="0.4">
      <c r="A55" s="39"/>
      <c r="B55" s="331" t="s">
        <v>309</v>
      </c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R55" s="55"/>
      <c r="S55" s="61"/>
      <c r="T55" s="75"/>
    </row>
    <row r="56" spans="1:43" s="62" customFormat="1" ht="14.15" x14ac:dyDescent="0.4">
      <c r="A56" s="39"/>
      <c r="B56" s="62" t="s">
        <v>179</v>
      </c>
      <c r="D56" s="76"/>
      <c r="E56" s="76"/>
      <c r="F56" s="64"/>
      <c r="G56" s="64"/>
      <c r="R56" s="55"/>
      <c r="S56" s="61"/>
      <c r="T56" s="75"/>
    </row>
    <row r="57" spans="1:43" s="62" customFormat="1" ht="14.15" x14ac:dyDescent="0.4">
      <c r="A57" s="39"/>
      <c r="D57" s="76"/>
      <c r="E57" s="76"/>
      <c r="F57" s="64"/>
      <c r="G57" s="64"/>
      <c r="R57" s="55"/>
      <c r="S57" s="61"/>
      <c r="T57" s="75"/>
    </row>
    <row r="58" spans="1:43" s="62" customFormat="1" ht="14.15" x14ac:dyDescent="0.4">
      <c r="A58" s="39"/>
      <c r="B58" s="77" t="s">
        <v>180</v>
      </c>
      <c r="D58" s="76"/>
      <c r="E58" s="76"/>
      <c r="F58" s="64"/>
      <c r="G58" s="64"/>
      <c r="R58" s="55"/>
      <c r="S58" s="61"/>
      <c r="T58" s="75"/>
    </row>
    <row r="59" spans="1:43" s="62" customFormat="1" ht="14.15" x14ac:dyDescent="0.4">
      <c r="A59" s="39"/>
      <c r="B59" s="62" t="s">
        <v>181</v>
      </c>
      <c r="D59" s="76"/>
      <c r="E59" s="76"/>
      <c r="F59" s="64"/>
      <c r="G59" s="64"/>
      <c r="R59" s="55"/>
      <c r="S59" s="61"/>
      <c r="T59" s="75"/>
    </row>
    <row r="60" spans="1:43" s="62" customFormat="1" ht="14.15" x14ac:dyDescent="0.4">
      <c r="A60" s="39"/>
      <c r="D60" s="76"/>
      <c r="E60" s="76"/>
      <c r="F60" s="64"/>
      <c r="G60" s="64"/>
      <c r="R60" s="55"/>
      <c r="S60" s="61"/>
      <c r="T60" s="75"/>
    </row>
    <row r="61" spans="1:43" s="62" customFormat="1" ht="14.15" x14ac:dyDescent="0.4">
      <c r="A61" s="39"/>
      <c r="B61" s="62" t="s">
        <v>182</v>
      </c>
      <c r="D61" s="76"/>
      <c r="E61" s="76"/>
      <c r="F61" s="64"/>
      <c r="G61" s="64"/>
      <c r="R61" s="55"/>
      <c r="S61" s="61"/>
      <c r="T61" s="75"/>
    </row>
    <row r="62" spans="1:43" s="62" customFormat="1" ht="14.15" x14ac:dyDescent="0.4">
      <c r="A62" s="39"/>
      <c r="D62" s="76"/>
      <c r="E62" s="76"/>
      <c r="F62" s="64"/>
      <c r="G62" s="64"/>
      <c r="R62" s="55"/>
      <c r="S62" s="61"/>
      <c r="T62" s="75"/>
    </row>
    <row r="63" spans="1:43" s="62" customFormat="1" ht="15" customHeight="1" x14ac:dyDescent="0.4">
      <c r="A63" s="39"/>
      <c r="B63" s="78"/>
      <c r="D63" s="76"/>
      <c r="E63" s="76"/>
      <c r="F63" s="64"/>
      <c r="G63" s="64"/>
      <c r="R63" s="55"/>
      <c r="S63" s="61"/>
      <c r="T63" s="75"/>
    </row>
    <row r="64" spans="1:43" s="62" customFormat="1" ht="15" customHeight="1" x14ac:dyDescent="0.4">
      <c r="A64" s="39"/>
      <c r="B64" s="78"/>
      <c r="D64" s="76"/>
      <c r="E64" s="76"/>
      <c r="F64" s="64"/>
      <c r="G64" s="64"/>
      <c r="R64" s="55"/>
      <c r="S64" s="61"/>
      <c r="T64" s="75"/>
    </row>
    <row r="65" spans="1:26" s="62" customFormat="1" ht="14.15" x14ac:dyDescent="0.4">
      <c r="A65" s="39"/>
      <c r="D65" s="76"/>
      <c r="E65" s="64"/>
      <c r="F65" s="64"/>
      <c r="G65" s="64"/>
      <c r="R65" s="55"/>
      <c r="S65" s="61"/>
      <c r="T65" s="61"/>
      <c r="U65" s="55"/>
      <c r="V65" s="55"/>
      <c r="W65" s="55"/>
      <c r="X65" s="55"/>
      <c r="Y65" s="55"/>
      <c r="Z65" s="55"/>
    </row>
    <row r="66" spans="1:26" s="55" customFormat="1" ht="14.15" x14ac:dyDescent="0.4">
      <c r="A66" s="39"/>
      <c r="D66" s="79"/>
      <c r="E66" s="74"/>
      <c r="F66" s="74"/>
      <c r="G66" s="74"/>
      <c r="S66" s="61"/>
      <c r="T66" s="61"/>
    </row>
    <row r="67" spans="1:26" s="55" customFormat="1" ht="14.15" x14ac:dyDescent="0.4">
      <c r="A67" s="39"/>
      <c r="D67" s="73"/>
      <c r="E67" s="74"/>
      <c r="F67" s="74"/>
      <c r="G67" s="74"/>
      <c r="S67" s="61"/>
      <c r="T67" s="61"/>
    </row>
    <row r="68" spans="1:26" s="55" customFormat="1" ht="14.15" x14ac:dyDescent="0.4">
      <c r="A68" s="39"/>
      <c r="D68" s="73"/>
      <c r="E68" s="74"/>
      <c r="F68" s="74"/>
      <c r="G68" s="74"/>
      <c r="S68" s="61"/>
      <c r="T68" s="61"/>
    </row>
    <row r="69" spans="1:26" s="55" customFormat="1" ht="14.15" x14ac:dyDescent="0.4">
      <c r="A69" s="39"/>
      <c r="D69" s="73"/>
      <c r="E69" s="74"/>
      <c r="F69" s="74"/>
      <c r="G69" s="74"/>
      <c r="S69" s="61"/>
      <c r="T69" s="61"/>
    </row>
    <row r="70" spans="1:26" s="55" customFormat="1" ht="14.15" x14ac:dyDescent="0.4">
      <c r="A70" s="39"/>
      <c r="D70" s="73"/>
      <c r="E70" s="74"/>
      <c r="F70" s="74"/>
      <c r="G70" s="74"/>
      <c r="S70" s="61"/>
      <c r="T70" s="61"/>
    </row>
    <row r="71" spans="1:26" s="55" customFormat="1" ht="14.15" x14ac:dyDescent="0.4">
      <c r="A71" s="39"/>
      <c r="D71" s="73"/>
      <c r="E71" s="74"/>
      <c r="F71" s="74"/>
      <c r="G71" s="74"/>
      <c r="S71" s="61"/>
      <c r="T71" s="61"/>
    </row>
    <row r="72" spans="1:26" s="55" customFormat="1" ht="14.15" x14ac:dyDescent="0.4">
      <c r="A72" s="39"/>
      <c r="D72" s="73"/>
      <c r="E72" s="74"/>
      <c r="F72" s="74"/>
      <c r="G72" s="74"/>
      <c r="S72" s="61"/>
      <c r="T72" s="61"/>
    </row>
    <row r="73" spans="1:26" s="55" customFormat="1" ht="14.15" x14ac:dyDescent="0.4">
      <c r="A73" s="39"/>
      <c r="E73" s="74"/>
      <c r="F73" s="74"/>
      <c r="G73" s="74"/>
      <c r="S73" s="61"/>
      <c r="T73" s="61"/>
    </row>
    <row r="74" spans="1:26" s="55" customFormat="1" ht="14.15" x14ac:dyDescent="0.4">
      <c r="A74" s="39"/>
      <c r="E74" s="74"/>
      <c r="F74" s="74"/>
      <c r="G74" s="74"/>
      <c r="S74" s="61"/>
      <c r="T74" s="61"/>
    </row>
    <row r="75" spans="1:26" s="55" customFormat="1" ht="14.15" x14ac:dyDescent="0.4">
      <c r="A75" s="39"/>
      <c r="E75" s="74"/>
      <c r="F75" s="74"/>
      <c r="G75" s="74"/>
      <c r="S75" s="61"/>
      <c r="T75" s="61"/>
    </row>
    <row r="76" spans="1:26" s="55" customFormat="1" ht="14.15" x14ac:dyDescent="0.4">
      <c r="A76" s="39"/>
      <c r="E76" s="74"/>
      <c r="F76" s="74"/>
      <c r="G76" s="74"/>
      <c r="S76" s="61"/>
      <c r="T76" s="61"/>
    </row>
    <row r="77" spans="1:26" s="55" customFormat="1" ht="14.15" x14ac:dyDescent="0.4">
      <c r="A77" s="39"/>
      <c r="E77" s="74"/>
      <c r="F77" s="74"/>
      <c r="G77" s="74"/>
      <c r="S77" s="61"/>
      <c r="T77" s="61"/>
    </row>
    <row r="78" spans="1:26" s="55" customFormat="1" ht="14.15" x14ac:dyDescent="0.4">
      <c r="A78" s="39"/>
      <c r="E78" s="74"/>
      <c r="F78" s="74"/>
      <c r="G78" s="74"/>
      <c r="S78" s="61"/>
      <c r="T78" s="61"/>
    </row>
    <row r="79" spans="1:26" s="55" customFormat="1" ht="14.15" x14ac:dyDescent="0.4">
      <c r="A79" s="39"/>
      <c r="E79" s="74"/>
      <c r="F79" s="74"/>
      <c r="G79" s="74"/>
      <c r="S79" s="61"/>
      <c r="T79" s="61"/>
    </row>
    <row r="80" spans="1:26" s="55" customFormat="1" ht="14.15" x14ac:dyDescent="0.4">
      <c r="A80" s="39"/>
      <c r="E80" s="74"/>
      <c r="F80" s="74"/>
      <c r="G80" s="74"/>
      <c r="S80" s="61"/>
      <c r="T80" s="61"/>
    </row>
    <row r="81" spans="1:20" s="55" customFormat="1" ht="14.15" x14ac:dyDescent="0.4">
      <c r="A81" s="39"/>
      <c r="E81" s="74"/>
      <c r="F81" s="74"/>
      <c r="G81" s="74"/>
      <c r="S81" s="61"/>
      <c r="T81" s="61"/>
    </row>
    <row r="82" spans="1:20" s="55" customFormat="1" ht="14.15" x14ac:dyDescent="0.4">
      <c r="A82" s="39"/>
      <c r="E82" s="74"/>
      <c r="F82" s="74"/>
      <c r="G82" s="74"/>
      <c r="S82" s="61"/>
      <c r="T82" s="61"/>
    </row>
    <row r="83" spans="1:20" s="55" customFormat="1" ht="14.15" x14ac:dyDescent="0.4">
      <c r="A83" s="39"/>
      <c r="E83" s="74"/>
      <c r="F83" s="74"/>
      <c r="G83" s="74"/>
      <c r="S83" s="61"/>
      <c r="T83" s="61"/>
    </row>
    <row r="84" spans="1:20" s="55" customFormat="1" ht="14.15" x14ac:dyDescent="0.4">
      <c r="A84" s="39"/>
      <c r="E84" s="74"/>
      <c r="F84" s="74"/>
      <c r="G84" s="74"/>
      <c r="S84" s="61"/>
      <c r="T84" s="61"/>
    </row>
    <row r="85" spans="1:20" s="55" customFormat="1" ht="14.15" x14ac:dyDescent="0.4">
      <c r="A85" s="39"/>
      <c r="E85" s="74"/>
      <c r="F85" s="74"/>
      <c r="G85" s="74"/>
      <c r="S85" s="61"/>
      <c r="T85" s="61"/>
    </row>
    <row r="86" spans="1:20" s="55" customFormat="1" ht="14.15" x14ac:dyDescent="0.4">
      <c r="A86" s="39"/>
      <c r="E86" s="74"/>
      <c r="F86" s="74"/>
      <c r="G86" s="74"/>
      <c r="S86" s="61"/>
      <c r="T86" s="61"/>
    </row>
    <row r="87" spans="1:20" s="55" customFormat="1" ht="14.15" x14ac:dyDescent="0.4">
      <c r="A87" s="39"/>
      <c r="E87" s="74"/>
      <c r="F87" s="74"/>
      <c r="G87" s="74"/>
      <c r="S87" s="61"/>
      <c r="T87" s="61"/>
    </row>
    <row r="88" spans="1:20" s="55" customFormat="1" ht="14.15" x14ac:dyDescent="0.4">
      <c r="A88" s="39"/>
      <c r="E88" s="74"/>
      <c r="F88" s="74"/>
      <c r="G88" s="74"/>
      <c r="S88" s="61"/>
      <c r="T88" s="61"/>
    </row>
    <row r="89" spans="1:20" s="55" customFormat="1" ht="14.15" x14ac:dyDescent="0.4">
      <c r="A89" s="39"/>
      <c r="E89" s="74"/>
      <c r="F89" s="74"/>
      <c r="G89" s="74"/>
      <c r="S89" s="61"/>
      <c r="T89" s="61"/>
    </row>
    <row r="90" spans="1:20" s="55" customFormat="1" ht="14.15" x14ac:dyDescent="0.4">
      <c r="A90" s="39"/>
      <c r="E90" s="74"/>
      <c r="F90" s="74"/>
      <c r="G90" s="74"/>
      <c r="S90" s="61"/>
      <c r="T90" s="61"/>
    </row>
    <row r="91" spans="1:20" s="55" customFormat="1" ht="14.15" x14ac:dyDescent="0.4">
      <c r="A91" s="39"/>
      <c r="E91" s="74"/>
      <c r="F91" s="74"/>
      <c r="G91" s="74"/>
      <c r="S91" s="61"/>
      <c r="T91" s="61"/>
    </row>
    <row r="92" spans="1:20" s="55" customFormat="1" ht="14.15" x14ac:dyDescent="0.4">
      <c r="A92" s="39"/>
      <c r="E92" s="74"/>
      <c r="F92" s="74"/>
      <c r="G92" s="74"/>
      <c r="S92" s="61"/>
      <c r="T92" s="61"/>
    </row>
    <row r="93" spans="1:20" s="55" customFormat="1" ht="14.15" x14ac:dyDescent="0.4">
      <c r="A93" s="39"/>
      <c r="E93" s="74"/>
      <c r="F93" s="74"/>
      <c r="G93" s="74"/>
      <c r="S93" s="61"/>
      <c r="T93" s="61"/>
    </row>
    <row r="94" spans="1:20" s="55" customFormat="1" ht="14.15" x14ac:dyDescent="0.4">
      <c r="A94" s="39"/>
      <c r="E94" s="74"/>
      <c r="F94" s="74"/>
      <c r="G94" s="74"/>
      <c r="S94" s="61"/>
      <c r="T94" s="61"/>
    </row>
    <row r="95" spans="1:20" s="55" customFormat="1" ht="14.15" x14ac:dyDescent="0.4">
      <c r="A95" s="39"/>
      <c r="E95" s="74"/>
      <c r="F95" s="74"/>
      <c r="G95" s="74"/>
      <c r="S95" s="61"/>
      <c r="T95" s="61"/>
    </row>
    <row r="96" spans="1:20" s="55" customFormat="1" ht="14.15" x14ac:dyDescent="0.4">
      <c r="A96" s="39"/>
      <c r="E96" s="74"/>
      <c r="F96" s="74"/>
      <c r="G96" s="74"/>
      <c r="S96" s="61"/>
      <c r="T96" s="61"/>
    </row>
    <row r="97" spans="1:20" s="55" customFormat="1" ht="14.15" x14ac:dyDescent="0.4">
      <c r="A97" s="39"/>
      <c r="E97" s="74"/>
      <c r="F97" s="74"/>
      <c r="G97" s="74"/>
      <c r="S97" s="61"/>
      <c r="T97" s="61"/>
    </row>
    <row r="98" spans="1:20" s="55" customFormat="1" ht="14.15" x14ac:dyDescent="0.4">
      <c r="A98" s="39"/>
      <c r="E98" s="74"/>
      <c r="F98" s="74"/>
      <c r="G98" s="74"/>
      <c r="S98" s="61"/>
      <c r="T98" s="61"/>
    </row>
    <row r="99" spans="1:20" s="55" customFormat="1" ht="14.15" x14ac:dyDescent="0.4">
      <c r="A99" s="39"/>
      <c r="E99" s="74"/>
      <c r="F99" s="74"/>
      <c r="G99" s="74"/>
      <c r="S99" s="61"/>
      <c r="T99" s="61"/>
    </row>
    <row r="100" spans="1:20" s="55" customFormat="1" ht="14.15" x14ac:dyDescent="0.4">
      <c r="A100" s="39"/>
      <c r="E100" s="74"/>
      <c r="F100" s="74"/>
      <c r="G100" s="74"/>
      <c r="S100" s="61"/>
      <c r="T100" s="61"/>
    </row>
    <row r="101" spans="1:20" s="55" customFormat="1" ht="14.15" x14ac:dyDescent="0.4">
      <c r="A101" s="39"/>
      <c r="E101" s="74"/>
      <c r="F101" s="74"/>
      <c r="G101" s="74"/>
      <c r="S101" s="61"/>
      <c r="T101" s="61"/>
    </row>
    <row r="102" spans="1:20" s="55" customFormat="1" ht="14.15" x14ac:dyDescent="0.4">
      <c r="A102" s="39"/>
      <c r="E102" s="74"/>
      <c r="F102" s="74"/>
      <c r="G102" s="74"/>
      <c r="S102" s="61"/>
      <c r="T102" s="61"/>
    </row>
    <row r="103" spans="1:20" s="55" customFormat="1" ht="14.15" x14ac:dyDescent="0.4">
      <c r="A103" s="39"/>
      <c r="E103" s="74"/>
      <c r="F103" s="74"/>
      <c r="G103" s="74"/>
      <c r="S103" s="61"/>
      <c r="T103" s="61"/>
    </row>
    <row r="104" spans="1:20" s="55" customFormat="1" ht="14.15" x14ac:dyDescent="0.4">
      <c r="A104" s="39"/>
      <c r="E104" s="74"/>
      <c r="F104" s="74"/>
      <c r="G104" s="74"/>
      <c r="S104" s="61"/>
      <c r="T104" s="61"/>
    </row>
    <row r="105" spans="1:20" s="55" customFormat="1" ht="14.15" x14ac:dyDescent="0.4">
      <c r="A105" s="39"/>
      <c r="E105" s="74"/>
      <c r="F105" s="74"/>
      <c r="G105" s="74"/>
      <c r="S105" s="61"/>
      <c r="T105" s="61"/>
    </row>
    <row r="106" spans="1:20" s="55" customFormat="1" ht="14.15" x14ac:dyDescent="0.4">
      <c r="A106" s="39"/>
      <c r="E106" s="74"/>
      <c r="F106" s="74"/>
      <c r="G106" s="74"/>
      <c r="S106" s="61"/>
      <c r="T106" s="61"/>
    </row>
    <row r="107" spans="1:20" s="55" customFormat="1" ht="14.15" x14ac:dyDescent="0.4">
      <c r="A107" s="39"/>
      <c r="E107" s="74"/>
      <c r="F107" s="74"/>
      <c r="G107" s="74"/>
      <c r="S107" s="61"/>
      <c r="T107" s="61"/>
    </row>
    <row r="108" spans="1:20" s="55" customFormat="1" ht="14.15" x14ac:dyDescent="0.4">
      <c r="A108" s="39"/>
      <c r="E108" s="74"/>
      <c r="F108" s="74"/>
      <c r="G108" s="74"/>
      <c r="S108" s="61"/>
      <c r="T108" s="61"/>
    </row>
    <row r="109" spans="1:20" s="55" customFormat="1" ht="14.15" x14ac:dyDescent="0.4">
      <c r="A109" s="39"/>
      <c r="E109" s="74"/>
      <c r="F109" s="74"/>
      <c r="G109" s="74"/>
      <c r="S109" s="61"/>
      <c r="T109" s="61"/>
    </row>
    <row r="110" spans="1:20" s="55" customFormat="1" ht="14.15" x14ac:dyDescent="0.4">
      <c r="A110" s="39"/>
      <c r="E110" s="74"/>
      <c r="F110" s="74"/>
      <c r="G110" s="74"/>
      <c r="S110" s="61"/>
      <c r="T110" s="61"/>
    </row>
    <row r="111" spans="1:20" s="55" customFormat="1" ht="14.15" x14ac:dyDescent="0.4">
      <c r="A111" s="39"/>
      <c r="E111" s="74"/>
      <c r="F111" s="74"/>
      <c r="G111" s="74"/>
      <c r="S111" s="61"/>
      <c r="T111" s="61"/>
    </row>
    <row r="112" spans="1:20" s="55" customFormat="1" ht="14.15" x14ac:dyDescent="0.4">
      <c r="A112" s="39"/>
      <c r="E112" s="74"/>
      <c r="F112" s="74"/>
      <c r="G112" s="74"/>
      <c r="S112" s="61"/>
      <c r="T112" s="61"/>
    </row>
    <row r="113" spans="1:20" s="55" customFormat="1" ht="14.15" x14ac:dyDescent="0.4">
      <c r="A113" s="39"/>
      <c r="E113" s="74"/>
      <c r="F113" s="74"/>
      <c r="G113" s="74"/>
      <c r="S113" s="61"/>
      <c r="T113" s="61"/>
    </row>
    <row r="114" spans="1:20" s="55" customFormat="1" ht="14.15" x14ac:dyDescent="0.4">
      <c r="A114" s="39"/>
      <c r="E114" s="74"/>
      <c r="F114" s="74"/>
      <c r="G114" s="74"/>
      <c r="S114" s="61"/>
      <c r="T114" s="61"/>
    </row>
    <row r="115" spans="1:20" s="55" customFormat="1" ht="14.15" x14ac:dyDescent="0.4">
      <c r="A115" s="39"/>
      <c r="E115" s="74"/>
      <c r="F115" s="74"/>
      <c r="G115" s="74"/>
      <c r="S115" s="61"/>
      <c r="T115" s="61"/>
    </row>
    <row r="116" spans="1:20" s="55" customFormat="1" ht="14.15" x14ac:dyDescent="0.4">
      <c r="A116" s="39"/>
      <c r="E116" s="74"/>
      <c r="F116" s="74"/>
      <c r="G116" s="74"/>
      <c r="S116" s="61"/>
      <c r="T116" s="61"/>
    </row>
    <row r="117" spans="1:20" s="55" customFormat="1" ht="14.15" x14ac:dyDescent="0.4">
      <c r="A117" s="39"/>
      <c r="E117" s="74"/>
      <c r="F117" s="74"/>
      <c r="G117" s="74"/>
      <c r="S117" s="61"/>
      <c r="T117" s="61"/>
    </row>
    <row r="118" spans="1:20" s="55" customFormat="1" ht="14.15" x14ac:dyDescent="0.4">
      <c r="A118" s="39"/>
      <c r="E118" s="74"/>
      <c r="F118" s="74"/>
      <c r="G118" s="74"/>
      <c r="S118" s="61"/>
      <c r="T118" s="61"/>
    </row>
    <row r="119" spans="1:20" s="55" customFormat="1" ht="14.15" x14ac:dyDescent="0.4">
      <c r="A119" s="39"/>
      <c r="E119" s="74"/>
      <c r="F119" s="74"/>
      <c r="G119" s="74"/>
      <c r="S119" s="61"/>
      <c r="T119" s="61"/>
    </row>
    <row r="120" spans="1:20" s="55" customFormat="1" ht="14.15" x14ac:dyDescent="0.4">
      <c r="A120" s="39"/>
      <c r="E120" s="74"/>
      <c r="F120" s="74"/>
      <c r="G120" s="74"/>
      <c r="S120" s="61"/>
      <c r="T120" s="61"/>
    </row>
    <row r="121" spans="1:20" s="55" customFormat="1" ht="14.15" x14ac:dyDescent="0.4">
      <c r="A121" s="39"/>
      <c r="E121" s="74"/>
      <c r="F121" s="74"/>
      <c r="G121" s="74"/>
      <c r="S121" s="61"/>
      <c r="T121" s="61"/>
    </row>
    <row r="122" spans="1:20" s="55" customFormat="1" ht="14.15" x14ac:dyDescent="0.4">
      <c r="A122" s="39"/>
      <c r="E122" s="74"/>
      <c r="F122" s="74"/>
      <c r="G122" s="74"/>
      <c r="S122" s="61"/>
      <c r="T122" s="61"/>
    </row>
    <row r="123" spans="1:20" s="55" customFormat="1" ht="14.15" x14ac:dyDescent="0.4">
      <c r="A123" s="39"/>
      <c r="E123" s="74"/>
      <c r="F123" s="74"/>
      <c r="G123" s="74"/>
      <c r="S123" s="61"/>
      <c r="T123" s="61"/>
    </row>
    <row r="124" spans="1:20" s="55" customFormat="1" ht="14.15" x14ac:dyDescent="0.4">
      <c r="A124" s="39"/>
      <c r="E124" s="74"/>
      <c r="F124" s="74"/>
      <c r="G124" s="74"/>
      <c r="S124" s="61"/>
      <c r="T124" s="61"/>
    </row>
    <row r="125" spans="1:20" s="55" customFormat="1" ht="14.15" x14ac:dyDescent="0.4">
      <c r="A125" s="39"/>
      <c r="E125" s="74"/>
      <c r="F125" s="74"/>
      <c r="G125" s="74"/>
      <c r="S125" s="61"/>
      <c r="T125" s="61"/>
    </row>
    <row r="126" spans="1:20" s="55" customFormat="1" ht="14.15" x14ac:dyDescent="0.4">
      <c r="A126" s="39"/>
      <c r="E126" s="74"/>
      <c r="F126" s="74"/>
      <c r="G126" s="74"/>
      <c r="S126" s="61"/>
      <c r="T126" s="61"/>
    </row>
    <row r="127" spans="1:20" s="55" customFormat="1" ht="14.15" x14ac:dyDescent="0.4">
      <c r="A127" s="39"/>
      <c r="E127" s="74"/>
      <c r="F127" s="74"/>
      <c r="G127" s="74"/>
      <c r="S127" s="61"/>
      <c r="T127" s="61"/>
    </row>
    <row r="128" spans="1:20" s="55" customFormat="1" ht="14.15" x14ac:dyDescent="0.4">
      <c r="A128" s="39"/>
      <c r="E128" s="74"/>
      <c r="F128" s="74"/>
      <c r="G128" s="74"/>
      <c r="S128" s="61"/>
      <c r="T128" s="61"/>
    </row>
    <row r="129" spans="1:20" s="55" customFormat="1" ht="14.15" x14ac:dyDescent="0.4">
      <c r="A129" s="39"/>
      <c r="E129" s="74"/>
      <c r="F129" s="74"/>
      <c r="G129" s="74"/>
      <c r="S129" s="61"/>
      <c r="T129" s="61"/>
    </row>
    <row r="130" spans="1:20" s="55" customFormat="1" ht="14.15" x14ac:dyDescent="0.4">
      <c r="A130" s="39"/>
      <c r="E130" s="74"/>
      <c r="F130" s="74"/>
      <c r="G130" s="74"/>
      <c r="S130" s="61"/>
      <c r="T130" s="61"/>
    </row>
    <row r="131" spans="1:20" s="55" customFormat="1" ht="14.15" x14ac:dyDescent="0.4">
      <c r="A131" s="39"/>
      <c r="E131" s="74"/>
      <c r="F131" s="74"/>
      <c r="G131" s="74"/>
      <c r="S131" s="61"/>
      <c r="T131" s="61"/>
    </row>
    <row r="132" spans="1:20" s="55" customFormat="1" ht="14.15" x14ac:dyDescent="0.4">
      <c r="A132" s="39"/>
      <c r="E132" s="74"/>
      <c r="F132" s="74"/>
      <c r="G132" s="74"/>
      <c r="S132" s="61"/>
      <c r="T132" s="61"/>
    </row>
    <row r="133" spans="1:20" s="55" customFormat="1" ht="14.15" x14ac:dyDescent="0.4">
      <c r="A133" s="39"/>
      <c r="E133" s="74"/>
      <c r="F133" s="74"/>
      <c r="G133" s="74"/>
      <c r="S133" s="61"/>
      <c r="T133" s="61"/>
    </row>
    <row r="134" spans="1:20" s="55" customFormat="1" ht="14.15" x14ac:dyDescent="0.4">
      <c r="A134" s="39"/>
      <c r="E134" s="74"/>
      <c r="F134" s="74"/>
      <c r="G134" s="74"/>
      <c r="S134" s="61"/>
      <c r="T134" s="61"/>
    </row>
    <row r="135" spans="1:20" s="55" customFormat="1" ht="14.15" x14ac:dyDescent="0.4">
      <c r="A135" s="39"/>
      <c r="E135" s="74"/>
      <c r="F135" s="74"/>
      <c r="G135" s="74"/>
      <c r="S135" s="61"/>
      <c r="T135" s="61"/>
    </row>
    <row r="136" spans="1:20" s="55" customFormat="1" ht="14.15" x14ac:dyDescent="0.4">
      <c r="A136" s="39"/>
      <c r="E136" s="74"/>
      <c r="F136" s="74"/>
      <c r="G136" s="74"/>
      <c r="S136" s="61"/>
      <c r="T136" s="61"/>
    </row>
    <row r="137" spans="1:20" s="55" customFormat="1" ht="14.15" x14ac:dyDescent="0.4">
      <c r="A137" s="39"/>
      <c r="E137" s="74"/>
      <c r="F137" s="74"/>
      <c r="G137" s="74"/>
      <c r="S137" s="61"/>
      <c r="T137" s="61"/>
    </row>
    <row r="138" spans="1:20" s="55" customFormat="1" ht="14.15" x14ac:dyDescent="0.4">
      <c r="A138" s="39"/>
      <c r="E138" s="74"/>
      <c r="F138" s="74"/>
      <c r="G138" s="74"/>
      <c r="S138" s="61"/>
      <c r="T138" s="61"/>
    </row>
    <row r="139" spans="1:20" s="55" customFormat="1" ht="14.15" x14ac:dyDescent="0.4">
      <c r="A139" s="39"/>
      <c r="E139" s="74"/>
      <c r="F139" s="74"/>
      <c r="G139" s="74"/>
      <c r="S139" s="61"/>
      <c r="T139" s="61"/>
    </row>
    <row r="140" spans="1:20" s="55" customFormat="1" ht="14.15" x14ac:dyDescent="0.4">
      <c r="A140" s="39"/>
      <c r="E140" s="74"/>
      <c r="F140" s="74"/>
      <c r="G140" s="74"/>
      <c r="S140" s="61"/>
      <c r="T140" s="61"/>
    </row>
    <row r="141" spans="1:20" s="55" customFormat="1" ht="14.15" x14ac:dyDescent="0.4">
      <c r="A141" s="39"/>
      <c r="E141" s="74"/>
      <c r="F141" s="74"/>
      <c r="G141" s="74"/>
      <c r="S141" s="61"/>
      <c r="T141" s="61"/>
    </row>
    <row r="142" spans="1:20" s="55" customFormat="1" ht="14.15" x14ac:dyDescent="0.4">
      <c r="A142" s="39"/>
      <c r="E142" s="74"/>
      <c r="F142" s="74"/>
      <c r="G142" s="74"/>
      <c r="S142" s="61"/>
      <c r="T142" s="61"/>
    </row>
    <row r="143" spans="1:20" s="55" customFormat="1" ht="14.15" x14ac:dyDescent="0.4">
      <c r="A143" s="39"/>
      <c r="E143" s="74"/>
      <c r="F143" s="74"/>
      <c r="G143" s="74"/>
      <c r="S143" s="61"/>
      <c r="T143" s="61"/>
    </row>
    <row r="144" spans="1:20" s="55" customFormat="1" ht="14.15" x14ac:dyDescent="0.4">
      <c r="A144" s="39"/>
      <c r="E144" s="74"/>
      <c r="F144" s="74"/>
      <c r="G144" s="74"/>
      <c r="S144" s="61"/>
      <c r="T144" s="61"/>
    </row>
    <row r="145" spans="1:20" s="55" customFormat="1" ht="14.15" x14ac:dyDescent="0.4">
      <c r="A145" s="39"/>
      <c r="E145" s="74"/>
      <c r="F145" s="74"/>
      <c r="G145" s="74"/>
      <c r="S145" s="61"/>
      <c r="T145" s="61"/>
    </row>
    <row r="146" spans="1:20" s="55" customFormat="1" ht="14.15" x14ac:dyDescent="0.4">
      <c r="A146" s="39"/>
      <c r="E146" s="74"/>
      <c r="F146" s="74"/>
      <c r="G146" s="74"/>
      <c r="S146" s="61"/>
      <c r="T146" s="61"/>
    </row>
    <row r="147" spans="1:20" s="55" customFormat="1" ht="14.15" x14ac:dyDescent="0.4">
      <c r="A147" s="39"/>
      <c r="E147" s="74"/>
      <c r="F147" s="74"/>
      <c r="G147" s="74"/>
      <c r="S147" s="61"/>
      <c r="T147" s="61"/>
    </row>
    <row r="148" spans="1:20" s="55" customFormat="1" ht="14.15" x14ac:dyDescent="0.4">
      <c r="A148" s="39"/>
      <c r="E148" s="74"/>
      <c r="F148" s="74"/>
      <c r="G148" s="74"/>
      <c r="S148" s="61"/>
      <c r="T148" s="61"/>
    </row>
    <row r="149" spans="1:20" s="55" customFormat="1" ht="14.15" x14ac:dyDescent="0.4">
      <c r="A149" s="39"/>
      <c r="E149" s="74"/>
      <c r="F149" s="74"/>
      <c r="G149" s="74"/>
      <c r="S149" s="61"/>
      <c r="T149" s="61"/>
    </row>
    <row r="150" spans="1:20" s="55" customFormat="1" ht="14.15" x14ac:dyDescent="0.4">
      <c r="A150" s="39"/>
      <c r="E150" s="74"/>
      <c r="F150" s="74"/>
      <c r="G150" s="74"/>
      <c r="S150" s="61"/>
      <c r="T150" s="61"/>
    </row>
    <row r="151" spans="1:20" s="55" customFormat="1" ht="14.15" x14ac:dyDescent="0.4">
      <c r="A151" s="39"/>
      <c r="E151" s="74"/>
      <c r="F151" s="74"/>
      <c r="G151" s="74"/>
      <c r="S151" s="61"/>
      <c r="T151" s="61"/>
    </row>
    <row r="152" spans="1:20" s="55" customFormat="1" ht="14.15" x14ac:dyDescent="0.4">
      <c r="A152" s="39"/>
      <c r="E152" s="74"/>
      <c r="F152" s="74"/>
      <c r="G152" s="74"/>
      <c r="S152" s="61"/>
      <c r="T152" s="61"/>
    </row>
    <row r="153" spans="1:20" s="55" customFormat="1" ht="14.15" x14ac:dyDescent="0.4">
      <c r="A153" s="39"/>
      <c r="E153" s="74"/>
      <c r="F153" s="74"/>
      <c r="G153" s="74"/>
      <c r="S153" s="61"/>
      <c r="T153" s="61"/>
    </row>
    <row r="154" spans="1:20" s="55" customFormat="1" ht="14.15" x14ac:dyDescent="0.4">
      <c r="A154" s="39"/>
      <c r="E154" s="74"/>
      <c r="F154" s="74"/>
      <c r="G154" s="74"/>
      <c r="S154" s="61"/>
      <c r="T154" s="61"/>
    </row>
    <row r="155" spans="1:20" s="55" customFormat="1" ht="14.15" x14ac:dyDescent="0.4">
      <c r="A155" s="39"/>
      <c r="E155" s="74"/>
      <c r="F155" s="74"/>
      <c r="G155" s="74"/>
      <c r="S155" s="61"/>
      <c r="T155" s="61"/>
    </row>
    <row r="156" spans="1:20" s="55" customFormat="1" ht="14.15" x14ac:dyDescent="0.4">
      <c r="A156" s="39"/>
      <c r="E156" s="74"/>
      <c r="F156" s="74"/>
      <c r="G156" s="74"/>
      <c r="S156" s="61"/>
      <c r="T156" s="61"/>
    </row>
    <row r="157" spans="1:20" s="55" customFormat="1" ht="14.15" x14ac:dyDescent="0.4">
      <c r="A157" s="39"/>
      <c r="E157" s="74"/>
      <c r="F157" s="74"/>
      <c r="G157" s="74"/>
      <c r="S157" s="61"/>
      <c r="T157" s="61"/>
    </row>
    <row r="158" spans="1:20" s="55" customFormat="1" ht="14.15" x14ac:dyDescent="0.4">
      <c r="A158" s="39"/>
      <c r="E158" s="74"/>
      <c r="F158" s="74"/>
      <c r="G158" s="74"/>
      <c r="S158" s="61"/>
      <c r="T158" s="61"/>
    </row>
    <row r="159" spans="1:20" s="55" customFormat="1" ht="14.15" x14ac:dyDescent="0.4">
      <c r="A159" s="39"/>
      <c r="E159" s="74"/>
      <c r="F159" s="74"/>
      <c r="G159" s="74"/>
      <c r="S159" s="61"/>
      <c r="T159" s="61"/>
    </row>
    <row r="160" spans="1:20" s="55" customFormat="1" ht="14.15" x14ac:dyDescent="0.4">
      <c r="A160" s="39"/>
      <c r="E160" s="74"/>
      <c r="F160" s="74"/>
      <c r="G160" s="74"/>
      <c r="S160" s="61"/>
      <c r="T160" s="61"/>
    </row>
    <row r="161" spans="1:20" s="55" customFormat="1" ht="14.15" x14ac:dyDescent="0.4">
      <c r="A161" s="39"/>
      <c r="E161" s="74"/>
      <c r="F161" s="74"/>
      <c r="G161" s="74"/>
      <c r="S161" s="61"/>
      <c r="T161" s="61"/>
    </row>
    <row r="162" spans="1:20" s="55" customFormat="1" ht="14.15" x14ac:dyDescent="0.4">
      <c r="A162" s="39"/>
      <c r="E162" s="74"/>
      <c r="F162" s="74"/>
      <c r="G162" s="74"/>
      <c r="S162" s="61"/>
      <c r="T162" s="61"/>
    </row>
    <row r="163" spans="1:20" s="55" customFormat="1" ht="14.15" x14ac:dyDescent="0.4">
      <c r="A163" s="39"/>
      <c r="E163" s="74"/>
      <c r="F163" s="74"/>
      <c r="G163" s="74"/>
      <c r="S163" s="61"/>
      <c r="T163" s="61"/>
    </row>
    <row r="164" spans="1:20" s="55" customFormat="1" ht="14.15" x14ac:dyDescent="0.4">
      <c r="A164" s="39"/>
      <c r="E164" s="74"/>
      <c r="F164" s="74"/>
      <c r="G164" s="74"/>
      <c r="S164" s="61"/>
      <c r="T164" s="61"/>
    </row>
    <row r="165" spans="1:20" s="55" customFormat="1" ht="14.15" x14ac:dyDescent="0.4">
      <c r="A165" s="39"/>
      <c r="E165" s="74"/>
      <c r="F165" s="74"/>
      <c r="G165" s="74"/>
      <c r="S165" s="61"/>
      <c r="T165" s="61"/>
    </row>
    <row r="166" spans="1:20" s="55" customFormat="1" ht="14.15" x14ac:dyDescent="0.4">
      <c r="A166" s="39"/>
      <c r="E166" s="74"/>
      <c r="F166" s="74"/>
      <c r="G166" s="74"/>
      <c r="S166" s="61"/>
      <c r="T166" s="61"/>
    </row>
    <row r="167" spans="1:20" s="55" customFormat="1" ht="14.15" x14ac:dyDescent="0.4">
      <c r="A167" s="39"/>
      <c r="E167" s="74"/>
      <c r="F167" s="74"/>
      <c r="G167" s="74"/>
      <c r="S167" s="61"/>
      <c r="T167" s="61"/>
    </row>
    <row r="168" spans="1:20" s="55" customFormat="1" ht="14.15" x14ac:dyDescent="0.4">
      <c r="A168" s="39"/>
      <c r="E168" s="74"/>
      <c r="F168" s="74"/>
      <c r="G168" s="74"/>
      <c r="S168" s="61"/>
      <c r="T168" s="61"/>
    </row>
    <row r="169" spans="1:20" s="55" customFormat="1" ht="14.15" x14ac:dyDescent="0.4">
      <c r="A169" s="39"/>
      <c r="E169" s="74"/>
      <c r="F169" s="74"/>
      <c r="G169" s="74"/>
      <c r="S169" s="61"/>
      <c r="T169" s="61"/>
    </row>
    <row r="170" spans="1:20" s="55" customFormat="1" ht="14.15" x14ac:dyDescent="0.4">
      <c r="A170" s="39"/>
      <c r="E170" s="74"/>
      <c r="F170" s="74"/>
      <c r="G170" s="74"/>
      <c r="S170" s="61"/>
      <c r="T170" s="61"/>
    </row>
    <row r="171" spans="1:20" s="55" customFormat="1" ht="14.15" x14ac:dyDescent="0.4">
      <c r="A171" s="39"/>
      <c r="E171" s="74"/>
      <c r="F171" s="74"/>
      <c r="G171" s="74"/>
      <c r="S171" s="61"/>
      <c r="T171" s="61"/>
    </row>
    <row r="172" spans="1:20" s="55" customFormat="1" ht="14.15" x14ac:dyDescent="0.4">
      <c r="A172" s="39"/>
      <c r="E172" s="74"/>
      <c r="F172" s="74"/>
      <c r="G172" s="74"/>
      <c r="S172" s="61"/>
      <c r="T172" s="61"/>
    </row>
    <row r="173" spans="1:20" s="55" customFormat="1" ht="14.15" x14ac:dyDescent="0.4">
      <c r="A173" s="39"/>
      <c r="E173" s="74"/>
      <c r="F173" s="74"/>
      <c r="G173" s="74"/>
      <c r="S173" s="61"/>
      <c r="T173" s="61"/>
    </row>
    <row r="174" spans="1:20" s="55" customFormat="1" ht="14.15" x14ac:dyDescent="0.4">
      <c r="A174" s="39"/>
      <c r="E174" s="74"/>
      <c r="F174" s="74"/>
      <c r="G174" s="74"/>
      <c r="S174" s="61"/>
      <c r="T174" s="61"/>
    </row>
    <row r="175" spans="1:20" s="55" customFormat="1" ht="14.15" x14ac:dyDescent="0.4">
      <c r="A175" s="39"/>
      <c r="E175" s="74"/>
      <c r="F175" s="74"/>
      <c r="G175" s="74"/>
      <c r="S175" s="61"/>
      <c r="T175" s="61"/>
    </row>
    <row r="176" spans="1:20" s="55" customFormat="1" ht="14.15" x14ac:dyDescent="0.4">
      <c r="A176" s="39"/>
      <c r="E176" s="74"/>
      <c r="F176" s="74"/>
      <c r="G176" s="74"/>
      <c r="S176" s="61"/>
      <c r="T176" s="61"/>
    </row>
    <row r="177" spans="1:20" s="55" customFormat="1" ht="14.15" x14ac:dyDescent="0.4">
      <c r="A177" s="39"/>
      <c r="E177" s="74"/>
      <c r="F177" s="74"/>
      <c r="G177" s="74"/>
      <c r="S177" s="61"/>
      <c r="T177" s="61"/>
    </row>
    <row r="178" spans="1:20" s="55" customFormat="1" ht="14.15" x14ac:dyDescent="0.4">
      <c r="A178" s="39"/>
      <c r="E178" s="74"/>
      <c r="F178" s="74"/>
      <c r="G178" s="74"/>
      <c r="S178" s="61"/>
      <c r="T178" s="61"/>
    </row>
    <row r="179" spans="1:20" s="55" customFormat="1" ht="14.15" x14ac:dyDescent="0.4">
      <c r="A179" s="39"/>
      <c r="E179" s="74"/>
      <c r="F179" s="74"/>
      <c r="G179" s="74"/>
      <c r="S179" s="61"/>
      <c r="T179" s="61"/>
    </row>
    <row r="180" spans="1:20" s="55" customFormat="1" ht="14.15" x14ac:dyDescent="0.4">
      <c r="A180" s="39"/>
      <c r="E180" s="74"/>
      <c r="F180" s="74"/>
      <c r="G180" s="74"/>
      <c r="S180" s="61"/>
      <c r="T180" s="61"/>
    </row>
    <row r="181" spans="1:20" s="55" customFormat="1" ht="14.15" x14ac:dyDescent="0.4">
      <c r="A181" s="39"/>
      <c r="E181" s="74"/>
      <c r="F181" s="74"/>
      <c r="G181" s="74"/>
      <c r="S181" s="61"/>
      <c r="T181" s="61"/>
    </row>
    <row r="182" spans="1:20" s="55" customFormat="1" ht="14.15" x14ac:dyDescent="0.4">
      <c r="A182" s="39"/>
      <c r="E182" s="74"/>
      <c r="F182" s="74"/>
      <c r="G182" s="74"/>
      <c r="S182" s="61"/>
      <c r="T182" s="61"/>
    </row>
    <row r="183" spans="1:20" s="55" customFormat="1" ht="14.15" x14ac:dyDescent="0.4">
      <c r="A183" s="39"/>
      <c r="E183" s="74"/>
      <c r="F183" s="74"/>
      <c r="G183" s="74"/>
      <c r="S183" s="61"/>
      <c r="T183" s="61"/>
    </row>
    <row r="184" spans="1:20" s="55" customFormat="1" ht="14.15" x14ac:dyDescent="0.4">
      <c r="A184" s="39"/>
      <c r="E184" s="74"/>
      <c r="F184" s="74"/>
      <c r="G184" s="74"/>
      <c r="S184" s="61"/>
      <c r="T184" s="61"/>
    </row>
    <row r="185" spans="1:20" s="55" customFormat="1" ht="14.15" x14ac:dyDescent="0.4">
      <c r="A185" s="39"/>
      <c r="E185" s="74"/>
      <c r="F185" s="74"/>
      <c r="G185" s="74"/>
      <c r="S185" s="61"/>
      <c r="T185" s="61"/>
    </row>
    <row r="186" spans="1:20" s="55" customFormat="1" ht="14.15" x14ac:dyDescent="0.4">
      <c r="A186" s="39"/>
      <c r="E186" s="74"/>
      <c r="F186" s="74"/>
      <c r="G186" s="74"/>
      <c r="S186" s="61"/>
      <c r="T186" s="61"/>
    </row>
    <row r="187" spans="1:20" s="55" customFormat="1" ht="14.15" x14ac:dyDescent="0.4">
      <c r="A187" s="39"/>
      <c r="E187" s="74"/>
      <c r="F187" s="74"/>
      <c r="G187" s="74"/>
      <c r="S187" s="61"/>
      <c r="T187" s="61"/>
    </row>
    <row r="188" spans="1:20" s="55" customFormat="1" ht="14.15" x14ac:dyDescent="0.4">
      <c r="A188" s="39"/>
      <c r="E188" s="74"/>
      <c r="F188" s="74"/>
      <c r="G188" s="74"/>
      <c r="S188" s="61"/>
      <c r="T188" s="61"/>
    </row>
    <row r="189" spans="1:20" s="55" customFormat="1" ht="14.15" x14ac:dyDescent="0.4">
      <c r="A189" s="39"/>
      <c r="E189" s="74"/>
      <c r="F189" s="74"/>
      <c r="G189" s="74"/>
      <c r="S189" s="61"/>
      <c r="T189" s="61"/>
    </row>
    <row r="190" spans="1:20" s="55" customFormat="1" ht="14.15" x14ac:dyDescent="0.4">
      <c r="A190" s="39"/>
      <c r="E190" s="74"/>
      <c r="F190" s="74"/>
      <c r="G190" s="74"/>
      <c r="S190" s="61"/>
      <c r="T190" s="61"/>
    </row>
    <row r="191" spans="1:20" s="55" customFormat="1" ht="14.15" x14ac:dyDescent="0.4">
      <c r="A191" s="39"/>
      <c r="E191" s="74"/>
      <c r="F191" s="74"/>
      <c r="G191" s="74"/>
      <c r="S191" s="61"/>
      <c r="T191" s="61"/>
    </row>
    <row r="192" spans="1:20" s="55" customFormat="1" ht="14.15" x14ac:dyDescent="0.4">
      <c r="A192" s="39"/>
      <c r="E192" s="74"/>
      <c r="F192" s="74"/>
      <c r="G192" s="74"/>
      <c r="S192" s="61"/>
      <c r="T192" s="61"/>
    </row>
    <row r="193" spans="1:20" s="55" customFormat="1" ht="14.15" x14ac:dyDescent="0.4">
      <c r="A193" s="39"/>
      <c r="E193" s="74"/>
      <c r="F193" s="74"/>
      <c r="G193" s="74"/>
      <c r="S193" s="61"/>
      <c r="T193" s="61"/>
    </row>
    <row r="194" spans="1:20" s="55" customFormat="1" ht="14.15" x14ac:dyDescent="0.4">
      <c r="A194" s="39"/>
      <c r="E194" s="74"/>
      <c r="F194" s="74"/>
      <c r="G194" s="74"/>
      <c r="S194" s="61"/>
      <c r="T194" s="61"/>
    </row>
    <row r="195" spans="1:20" s="55" customFormat="1" ht="14.15" x14ac:dyDescent="0.4">
      <c r="A195" s="39"/>
      <c r="E195" s="74"/>
      <c r="F195" s="74"/>
      <c r="G195" s="74"/>
      <c r="S195" s="61"/>
      <c r="T195" s="61"/>
    </row>
    <row r="196" spans="1:20" s="55" customFormat="1" ht="14.15" x14ac:dyDescent="0.4">
      <c r="A196" s="39"/>
      <c r="E196" s="74"/>
      <c r="F196" s="74"/>
      <c r="G196" s="74"/>
      <c r="S196" s="61"/>
      <c r="T196" s="61"/>
    </row>
    <row r="197" spans="1:20" s="55" customFormat="1" ht="14.15" x14ac:dyDescent="0.4">
      <c r="A197" s="39"/>
      <c r="E197" s="74"/>
      <c r="F197" s="74"/>
      <c r="G197" s="74"/>
      <c r="S197" s="61"/>
      <c r="T197" s="61"/>
    </row>
    <row r="198" spans="1:20" s="55" customFormat="1" ht="14.15" x14ac:dyDescent="0.4">
      <c r="A198" s="39"/>
      <c r="E198" s="74"/>
      <c r="F198" s="74"/>
      <c r="G198" s="74"/>
      <c r="S198" s="61"/>
      <c r="T198" s="61"/>
    </row>
    <row r="199" spans="1:20" s="55" customFormat="1" ht="14.15" x14ac:dyDescent="0.4">
      <c r="A199" s="39"/>
      <c r="E199" s="74"/>
      <c r="F199" s="74"/>
      <c r="G199" s="74"/>
      <c r="S199" s="61"/>
      <c r="T199" s="61"/>
    </row>
    <row r="200" spans="1:20" s="55" customFormat="1" ht="14.15" x14ac:dyDescent="0.4">
      <c r="A200" s="39"/>
      <c r="E200" s="74"/>
      <c r="F200" s="74"/>
      <c r="G200" s="74"/>
      <c r="S200" s="61"/>
      <c r="T200" s="61"/>
    </row>
    <row r="201" spans="1:20" s="55" customFormat="1" ht="14.15" x14ac:dyDescent="0.4">
      <c r="A201" s="39"/>
      <c r="E201" s="74"/>
      <c r="F201" s="74"/>
      <c r="G201" s="74"/>
      <c r="S201" s="61"/>
      <c r="T201" s="61"/>
    </row>
    <row r="202" spans="1:20" s="55" customFormat="1" ht="14.15" x14ac:dyDescent="0.4">
      <c r="A202" s="39"/>
      <c r="E202" s="74"/>
      <c r="F202" s="74"/>
      <c r="G202" s="74"/>
      <c r="S202" s="61"/>
      <c r="T202" s="61"/>
    </row>
    <row r="203" spans="1:20" s="55" customFormat="1" ht="14.15" x14ac:dyDescent="0.4">
      <c r="A203" s="39"/>
      <c r="E203" s="74"/>
      <c r="F203" s="74"/>
      <c r="G203" s="74"/>
      <c r="S203" s="61"/>
      <c r="T203" s="61"/>
    </row>
    <row r="204" spans="1:20" s="55" customFormat="1" ht="14.15" x14ac:dyDescent="0.4">
      <c r="A204" s="39"/>
      <c r="E204" s="74"/>
      <c r="F204" s="74"/>
      <c r="G204" s="74"/>
      <c r="S204" s="61"/>
      <c r="T204" s="61"/>
    </row>
    <row r="205" spans="1:20" s="55" customFormat="1" ht="14.15" x14ac:dyDescent="0.4">
      <c r="A205" s="39"/>
      <c r="E205" s="74"/>
      <c r="F205" s="74"/>
      <c r="G205" s="74"/>
      <c r="S205" s="61"/>
      <c r="T205" s="61"/>
    </row>
    <row r="206" spans="1:20" s="55" customFormat="1" ht="14.15" x14ac:dyDescent="0.4">
      <c r="A206" s="39"/>
      <c r="E206" s="74"/>
      <c r="F206" s="74"/>
      <c r="G206" s="74"/>
      <c r="S206" s="61"/>
      <c r="T206" s="61"/>
    </row>
    <row r="207" spans="1:20" s="55" customFormat="1" ht="14.15" x14ac:dyDescent="0.4">
      <c r="A207" s="39"/>
      <c r="E207" s="74"/>
      <c r="F207" s="74"/>
      <c r="G207" s="74"/>
      <c r="S207" s="61"/>
      <c r="T207" s="61"/>
    </row>
    <row r="208" spans="1:20" s="55" customFormat="1" ht="14.15" x14ac:dyDescent="0.4">
      <c r="A208" s="39"/>
      <c r="E208" s="74"/>
      <c r="F208" s="74"/>
      <c r="G208" s="74"/>
      <c r="S208" s="61"/>
      <c r="T208" s="61"/>
    </row>
    <row r="209" spans="1:20" s="55" customFormat="1" ht="14.15" x14ac:dyDescent="0.4">
      <c r="A209" s="39"/>
      <c r="E209" s="74"/>
      <c r="F209" s="74"/>
      <c r="G209" s="74"/>
      <c r="S209" s="61"/>
      <c r="T209" s="61"/>
    </row>
    <row r="210" spans="1:20" s="55" customFormat="1" ht="14.15" x14ac:dyDescent="0.4">
      <c r="A210" s="39"/>
      <c r="E210" s="74"/>
      <c r="F210" s="74"/>
      <c r="G210" s="74"/>
      <c r="S210" s="61"/>
      <c r="T210" s="61"/>
    </row>
    <row r="211" spans="1:20" s="55" customFormat="1" ht="14.15" x14ac:dyDescent="0.4">
      <c r="A211" s="39"/>
      <c r="E211" s="74"/>
      <c r="F211" s="74"/>
      <c r="G211" s="74"/>
      <c r="S211" s="61"/>
      <c r="T211" s="61"/>
    </row>
    <row r="212" spans="1:20" s="55" customFormat="1" ht="14.15" x14ac:dyDescent="0.4">
      <c r="A212" s="39"/>
      <c r="E212" s="74"/>
      <c r="F212" s="74"/>
      <c r="G212" s="74"/>
      <c r="S212" s="61"/>
      <c r="T212" s="61"/>
    </row>
    <row r="213" spans="1:20" s="55" customFormat="1" ht="14.15" x14ac:dyDescent="0.4">
      <c r="A213" s="39"/>
      <c r="E213" s="74"/>
      <c r="F213" s="74"/>
      <c r="G213" s="74"/>
      <c r="S213" s="61"/>
      <c r="T213" s="61"/>
    </row>
    <row r="214" spans="1:20" s="55" customFormat="1" ht="14.15" x14ac:dyDescent="0.4">
      <c r="A214" s="39"/>
      <c r="E214" s="74"/>
      <c r="F214" s="74"/>
      <c r="G214" s="74"/>
      <c r="S214" s="61"/>
      <c r="T214" s="61"/>
    </row>
    <row r="215" spans="1:20" s="55" customFormat="1" ht="14.15" x14ac:dyDescent="0.4">
      <c r="A215" s="39"/>
      <c r="E215" s="74"/>
      <c r="F215" s="74"/>
      <c r="G215" s="74"/>
      <c r="S215" s="61"/>
      <c r="T215" s="61"/>
    </row>
    <row r="216" spans="1:20" s="55" customFormat="1" ht="14.15" x14ac:dyDescent="0.4">
      <c r="A216" s="39"/>
      <c r="E216" s="74"/>
      <c r="F216" s="74"/>
      <c r="G216" s="74"/>
      <c r="S216" s="61"/>
      <c r="T216" s="61"/>
    </row>
    <row r="217" spans="1:20" s="55" customFormat="1" ht="14.15" x14ac:dyDescent="0.4">
      <c r="A217" s="39"/>
      <c r="E217" s="74"/>
      <c r="F217" s="74"/>
      <c r="G217" s="74"/>
      <c r="S217" s="61"/>
      <c r="T217" s="61"/>
    </row>
    <row r="218" spans="1:20" s="55" customFormat="1" ht="14.15" x14ac:dyDescent="0.4">
      <c r="A218" s="39"/>
      <c r="E218" s="74"/>
      <c r="F218" s="74"/>
      <c r="G218" s="74"/>
      <c r="S218" s="61"/>
      <c r="T218" s="61"/>
    </row>
    <row r="219" spans="1:20" s="55" customFormat="1" ht="14.15" x14ac:dyDescent="0.4">
      <c r="A219" s="39"/>
      <c r="E219" s="74"/>
      <c r="F219" s="74"/>
      <c r="G219" s="74"/>
      <c r="S219" s="61"/>
      <c r="T219" s="61"/>
    </row>
    <row r="220" spans="1:20" s="55" customFormat="1" ht="14.15" x14ac:dyDescent="0.4">
      <c r="A220" s="39"/>
      <c r="E220" s="74"/>
      <c r="F220" s="74"/>
      <c r="G220" s="74"/>
      <c r="S220" s="61"/>
      <c r="T220" s="61"/>
    </row>
    <row r="221" spans="1:20" s="55" customFormat="1" ht="14.15" x14ac:dyDescent="0.4">
      <c r="A221" s="39"/>
      <c r="E221" s="74"/>
      <c r="F221" s="74"/>
      <c r="G221" s="74"/>
      <c r="S221" s="61"/>
      <c r="T221" s="61"/>
    </row>
    <row r="222" spans="1:20" s="55" customFormat="1" ht="14.15" x14ac:dyDescent="0.4">
      <c r="A222" s="39"/>
      <c r="E222" s="74"/>
      <c r="F222" s="74"/>
      <c r="G222" s="74"/>
      <c r="S222" s="61"/>
      <c r="T222" s="61"/>
    </row>
    <row r="223" spans="1:20" s="55" customFormat="1" ht="14.15" x14ac:dyDescent="0.4">
      <c r="A223" s="39"/>
      <c r="E223" s="74"/>
      <c r="F223" s="74"/>
      <c r="G223" s="74"/>
      <c r="S223" s="61"/>
      <c r="T223" s="61"/>
    </row>
    <row r="224" spans="1:20" s="55" customFormat="1" ht="14.15" x14ac:dyDescent="0.4">
      <c r="A224" s="39"/>
      <c r="E224" s="74"/>
      <c r="F224" s="74"/>
      <c r="G224" s="74"/>
      <c r="S224" s="61"/>
      <c r="T224" s="61"/>
    </row>
    <row r="225" spans="1:20" s="55" customFormat="1" ht="14.15" x14ac:dyDescent="0.4">
      <c r="A225" s="39"/>
      <c r="E225" s="74"/>
      <c r="F225" s="74"/>
      <c r="G225" s="74"/>
      <c r="S225" s="61"/>
      <c r="T225" s="61"/>
    </row>
    <row r="226" spans="1:20" s="55" customFormat="1" ht="14.15" x14ac:dyDescent="0.4">
      <c r="A226" s="39"/>
      <c r="E226" s="74"/>
      <c r="F226" s="74"/>
      <c r="G226" s="74"/>
      <c r="S226" s="61"/>
      <c r="T226" s="61"/>
    </row>
    <row r="227" spans="1:20" s="55" customFormat="1" ht="14.15" x14ac:dyDescent="0.4">
      <c r="A227" s="39"/>
      <c r="E227" s="74"/>
      <c r="F227" s="74"/>
      <c r="G227" s="74"/>
      <c r="S227" s="61"/>
      <c r="T227" s="61"/>
    </row>
    <row r="228" spans="1:20" s="55" customFormat="1" ht="14.15" x14ac:dyDescent="0.4">
      <c r="A228" s="39"/>
      <c r="E228" s="74"/>
      <c r="F228" s="74"/>
      <c r="G228" s="74"/>
      <c r="S228" s="61"/>
      <c r="T228" s="61"/>
    </row>
    <row r="229" spans="1:20" s="55" customFormat="1" ht="14.15" x14ac:dyDescent="0.4">
      <c r="A229" s="39"/>
      <c r="E229" s="74"/>
      <c r="F229" s="74"/>
      <c r="G229" s="74"/>
      <c r="S229" s="61"/>
      <c r="T229" s="61"/>
    </row>
    <row r="230" spans="1:20" s="55" customFormat="1" ht="14.15" x14ac:dyDescent="0.4">
      <c r="A230" s="39"/>
      <c r="E230" s="74"/>
      <c r="F230" s="74"/>
      <c r="G230" s="74"/>
      <c r="S230" s="61"/>
      <c r="T230" s="61"/>
    </row>
    <row r="231" spans="1:20" s="55" customFormat="1" ht="14.15" x14ac:dyDescent="0.4">
      <c r="A231" s="39"/>
      <c r="E231" s="74"/>
      <c r="F231" s="74"/>
      <c r="G231" s="74"/>
      <c r="S231" s="61"/>
      <c r="T231" s="61"/>
    </row>
    <row r="232" spans="1:20" s="55" customFormat="1" ht="14.15" x14ac:dyDescent="0.4">
      <c r="A232" s="39"/>
      <c r="E232" s="74"/>
      <c r="F232" s="74"/>
      <c r="G232" s="74"/>
      <c r="S232" s="61"/>
      <c r="T232" s="61"/>
    </row>
    <row r="233" spans="1:20" s="55" customFormat="1" ht="14.15" x14ac:dyDescent="0.4">
      <c r="A233" s="39"/>
      <c r="E233" s="74"/>
      <c r="F233" s="74"/>
      <c r="G233" s="74"/>
      <c r="S233" s="61"/>
      <c r="T233" s="61"/>
    </row>
    <row r="234" spans="1:20" s="55" customFormat="1" ht="14.15" x14ac:dyDescent="0.4">
      <c r="A234" s="39"/>
      <c r="E234" s="74"/>
      <c r="F234" s="74"/>
      <c r="G234" s="74"/>
      <c r="S234" s="61"/>
      <c r="T234" s="61"/>
    </row>
    <row r="235" spans="1:20" s="55" customFormat="1" ht="14.15" x14ac:dyDescent="0.4">
      <c r="A235" s="39"/>
      <c r="E235" s="74"/>
      <c r="F235" s="74"/>
      <c r="G235" s="74"/>
      <c r="S235" s="61"/>
      <c r="T235" s="61"/>
    </row>
    <row r="236" spans="1:20" s="55" customFormat="1" ht="14.15" x14ac:dyDescent="0.4">
      <c r="A236" s="39"/>
      <c r="E236" s="74"/>
      <c r="F236" s="74"/>
      <c r="G236" s="74"/>
      <c r="S236" s="61"/>
      <c r="T236" s="61"/>
    </row>
    <row r="237" spans="1:20" s="55" customFormat="1" ht="14.15" x14ac:dyDescent="0.4">
      <c r="A237" s="39"/>
      <c r="E237" s="74"/>
      <c r="F237" s="74"/>
      <c r="G237" s="74"/>
      <c r="S237" s="61"/>
      <c r="T237" s="61"/>
    </row>
    <row r="238" spans="1:20" s="55" customFormat="1" ht="14.15" x14ac:dyDescent="0.4">
      <c r="A238" s="39"/>
      <c r="E238" s="74"/>
      <c r="F238" s="74"/>
      <c r="G238" s="74"/>
      <c r="S238" s="61"/>
      <c r="T238" s="61"/>
    </row>
    <row r="239" spans="1:20" s="55" customFormat="1" ht="14.15" x14ac:dyDescent="0.4">
      <c r="A239" s="39"/>
      <c r="E239" s="74"/>
      <c r="F239" s="74"/>
      <c r="G239" s="74"/>
      <c r="S239" s="61"/>
      <c r="T239" s="61"/>
    </row>
    <row r="240" spans="1:20" s="55" customFormat="1" ht="14.15" x14ac:dyDescent="0.4">
      <c r="A240" s="39"/>
      <c r="E240" s="74"/>
      <c r="F240" s="74"/>
      <c r="G240" s="74"/>
      <c r="S240" s="61"/>
      <c r="T240" s="61"/>
    </row>
    <row r="241" spans="1:20" s="55" customFormat="1" ht="14.15" x14ac:dyDescent="0.4">
      <c r="A241" s="39"/>
      <c r="E241" s="74"/>
      <c r="F241" s="74"/>
      <c r="G241" s="74"/>
      <c r="S241" s="61"/>
      <c r="T241" s="61"/>
    </row>
    <row r="242" spans="1:20" s="55" customFormat="1" ht="14.15" x14ac:dyDescent="0.4">
      <c r="A242" s="39"/>
      <c r="E242" s="74"/>
      <c r="F242" s="74"/>
      <c r="G242" s="74"/>
      <c r="S242" s="61"/>
      <c r="T242" s="61"/>
    </row>
    <row r="243" spans="1:20" s="55" customFormat="1" ht="14.15" x14ac:dyDescent="0.4">
      <c r="A243" s="39"/>
      <c r="E243" s="74"/>
      <c r="F243" s="74"/>
      <c r="G243" s="74"/>
      <c r="S243" s="61"/>
      <c r="T243" s="61"/>
    </row>
    <row r="244" spans="1:20" s="55" customFormat="1" ht="14.15" x14ac:dyDescent="0.4">
      <c r="A244" s="39"/>
      <c r="E244" s="74"/>
      <c r="F244" s="74"/>
      <c r="G244" s="74"/>
      <c r="S244" s="61"/>
      <c r="T244" s="61"/>
    </row>
    <row r="245" spans="1:20" s="55" customFormat="1" ht="14.15" x14ac:dyDescent="0.4">
      <c r="A245" s="39"/>
      <c r="E245" s="74"/>
      <c r="F245" s="74"/>
      <c r="G245" s="74"/>
      <c r="S245" s="61"/>
      <c r="T245" s="61"/>
    </row>
    <row r="246" spans="1:20" s="55" customFormat="1" ht="14.15" x14ac:dyDescent="0.4">
      <c r="A246" s="39"/>
      <c r="E246" s="74"/>
      <c r="F246" s="74"/>
      <c r="G246" s="74"/>
      <c r="S246" s="61"/>
      <c r="T246" s="61"/>
    </row>
    <row r="247" spans="1:20" s="55" customFormat="1" ht="14.15" x14ac:dyDescent="0.4">
      <c r="A247" s="39"/>
      <c r="E247" s="74"/>
      <c r="F247" s="74"/>
      <c r="G247" s="74"/>
      <c r="S247" s="61"/>
      <c r="T247" s="61"/>
    </row>
    <row r="248" spans="1:20" s="55" customFormat="1" ht="14.15" x14ac:dyDescent="0.4">
      <c r="A248" s="39"/>
      <c r="E248" s="74"/>
      <c r="F248" s="74"/>
      <c r="G248" s="74"/>
      <c r="S248" s="61"/>
      <c r="T248" s="61"/>
    </row>
    <row r="249" spans="1:20" s="55" customFormat="1" ht="14.15" x14ac:dyDescent="0.4">
      <c r="A249" s="39"/>
      <c r="E249" s="74"/>
      <c r="F249" s="74"/>
      <c r="G249" s="74"/>
      <c r="S249" s="61"/>
      <c r="T249" s="61"/>
    </row>
    <row r="250" spans="1:20" s="55" customFormat="1" ht="14.15" x14ac:dyDescent="0.4">
      <c r="A250" s="39"/>
      <c r="E250" s="74"/>
      <c r="F250" s="74"/>
      <c r="G250" s="74"/>
      <c r="S250" s="61"/>
      <c r="T250" s="61"/>
    </row>
    <row r="251" spans="1:20" s="55" customFormat="1" ht="14.15" x14ac:dyDescent="0.4">
      <c r="A251" s="39"/>
      <c r="E251" s="74"/>
      <c r="F251" s="74"/>
      <c r="G251" s="74"/>
      <c r="S251" s="61"/>
      <c r="T251" s="61"/>
    </row>
    <row r="252" spans="1:20" s="55" customFormat="1" ht="14.15" x14ac:dyDescent="0.4">
      <c r="A252" s="39"/>
      <c r="E252" s="74"/>
      <c r="F252" s="74"/>
      <c r="G252" s="74"/>
      <c r="S252" s="61"/>
      <c r="T252" s="61"/>
    </row>
    <row r="253" spans="1:20" s="55" customFormat="1" ht="14.15" x14ac:dyDescent="0.4">
      <c r="A253" s="39"/>
      <c r="E253" s="74"/>
      <c r="F253" s="74"/>
      <c r="G253" s="74"/>
      <c r="S253" s="61"/>
      <c r="T253" s="61"/>
    </row>
    <row r="254" spans="1:20" s="55" customFormat="1" ht="14.15" x14ac:dyDescent="0.4">
      <c r="A254" s="39"/>
      <c r="E254" s="74"/>
      <c r="F254" s="74"/>
      <c r="G254" s="74"/>
      <c r="S254" s="61"/>
      <c r="T254" s="61"/>
    </row>
    <row r="255" spans="1:20" s="55" customFormat="1" ht="14.15" x14ac:dyDescent="0.4">
      <c r="A255" s="39"/>
      <c r="E255" s="74"/>
      <c r="F255" s="74"/>
      <c r="G255" s="74"/>
      <c r="S255" s="61"/>
      <c r="T255" s="61"/>
    </row>
    <row r="256" spans="1:20" s="55" customFormat="1" ht="14.15" x14ac:dyDescent="0.4">
      <c r="A256" s="39"/>
      <c r="E256" s="74"/>
      <c r="F256" s="74"/>
      <c r="G256" s="74"/>
      <c r="S256" s="61"/>
      <c r="T256" s="61"/>
    </row>
    <row r="257" spans="1:20" s="55" customFormat="1" ht="14.15" x14ac:dyDescent="0.4">
      <c r="A257" s="39"/>
      <c r="E257" s="74"/>
      <c r="F257" s="74"/>
      <c r="G257" s="74"/>
      <c r="S257" s="61"/>
      <c r="T257" s="61"/>
    </row>
    <row r="258" spans="1:20" s="55" customFormat="1" ht="14.15" x14ac:dyDescent="0.4">
      <c r="A258" s="39"/>
      <c r="E258" s="74"/>
      <c r="F258" s="74"/>
      <c r="G258" s="74"/>
      <c r="S258" s="61"/>
      <c r="T258" s="61"/>
    </row>
    <row r="259" spans="1:20" s="55" customFormat="1" ht="14.15" x14ac:dyDescent="0.4">
      <c r="A259" s="39"/>
      <c r="E259" s="74"/>
      <c r="F259" s="74"/>
      <c r="G259" s="74"/>
      <c r="S259" s="61"/>
      <c r="T259" s="61"/>
    </row>
    <row r="260" spans="1:20" s="55" customFormat="1" ht="14.15" x14ac:dyDescent="0.4">
      <c r="A260" s="39"/>
      <c r="E260" s="74"/>
      <c r="F260" s="74"/>
      <c r="G260" s="74"/>
      <c r="S260" s="61"/>
      <c r="T260" s="61"/>
    </row>
    <row r="261" spans="1:20" s="55" customFormat="1" ht="14.15" x14ac:dyDescent="0.4">
      <c r="A261" s="39"/>
      <c r="E261" s="74"/>
      <c r="F261" s="74"/>
      <c r="G261" s="74"/>
      <c r="S261" s="61"/>
      <c r="T261" s="61"/>
    </row>
    <row r="262" spans="1:20" s="55" customFormat="1" ht="14.15" x14ac:dyDescent="0.4">
      <c r="A262" s="39"/>
      <c r="E262" s="74"/>
      <c r="F262" s="74"/>
      <c r="G262" s="74"/>
      <c r="S262" s="61"/>
      <c r="T262" s="61"/>
    </row>
    <row r="263" spans="1:20" s="55" customFormat="1" ht="14.15" x14ac:dyDescent="0.4">
      <c r="A263" s="39"/>
      <c r="E263" s="74"/>
      <c r="F263" s="74"/>
      <c r="G263" s="74"/>
      <c r="S263" s="61"/>
      <c r="T263" s="61"/>
    </row>
    <row r="264" spans="1:20" s="55" customFormat="1" ht="14.15" x14ac:dyDescent="0.4">
      <c r="A264" s="39"/>
      <c r="E264" s="74"/>
      <c r="F264" s="74"/>
      <c r="G264" s="74"/>
      <c r="S264" s="61"/>
      <c r="T264" s="61"/>
    </row>
    <row r="265" spans="1:20" s="55" customFormat="1" ht="14.15" x14ac:dyDescent="0.4">
      <c r="A265" s="39"/>
      <c r="E265" s="74"/>
      <c r="F265" s="74"/>
      <c r="G265" s="74"/>
      <c r="S265" s="61"/>
      <c r="T265" s="61"/>
    </row>
    <row r="266" spans="1:20" s="55" customFormat="1" ht="14.15" x14ac:dyDescent="0.4">
      <c r="A266" s="39"/>
      <c r="E266" s="74"/>
      <c r="F266" s="74"/>
      <c r="G266" s="74"/>
      <c r="S266" s="61"/>
      <c r="T266" s="61"/>
    </row>
    <row r="267" spans="1:20" s="55" customFormat="1" ht="14.15" x14ac:dyDescent="0.4">
      <c r="A267" s="39"/>
      <c r="E267" s="74"/>
      <c r="F267" s="74"/>
      <c r="G267" s="74"/>
      <c r="S267" s="61"/>
      <c r="T267" s="61"/>
    </row>
    <row r="268" spans="1:20" s="55" customFormat="1" ht="14.15" x14ac:dyDescent="0.4">
      <c r="A268" s="39"/>
      <c r="E268" s="74"/>
      <c r="F268" s="74"/>
      <c r="G268" s="74"/>
      <c r="S268" s="61"/>
      <c r="T268" s="61"/>
    </row>
    <row r="269" spans="1:20" s="55" customFormat="1" ht="14.15" x14ac:dyDescent="0.4">
      <c r="A269" s="39"/>
      <c r="E269" s="74"/>
      <c r="F269" s="74"/>
      <c r="G269" s="74"/>
      <c r="S269" s="61"/>
      <c r="T269" s="61"/>
    </row>
    <row r="270" spans="1:20" s="55" customFormat="1" ht="14.15" x14ac:dyDescent="0.4">
      <c r="A270" s="39"/>
      <c r="E270" s="74"/>
      <c r="F270" s="74"/>
      <c r="G270" s="74"/>
      <c r="S270" s="61"/>
      <c r="T270" s="61"/>
    </row>
    <row r="271" spans="1:20" s="55" customFormat="1" ht="14.15" x14ac:dyDescent="0.4">
      <c r="A271" s="39"/>
      <c r="E271" s="74"/>
      <c r="F271" s="74"/>
      <c r="G271" s="74"/>
      <c r="S271" s="61"/>
      <c r="T271" s="61"/>
    </row>
    <row r="272" spans="1:20" s="55" customFormat="1" ht="14.15" x14ac:dyDescent="0.4">
      <c r="A272" s="39"/>
      <c r="E272" s="74"/>
      <c r="F272" s="74"/>
      <c r="G272" s="74"/>
      <c r="S272" s="61"/>
      <c r="T272" s="61"/>
    </row>
    <row r="273" spans="1:20" s="55" customFormat="1" ht="14.15" x14ac:dyDescent="0.4">
      <c r="A273" s="39"/>
      <c r="E273" s="74"/>
      <c r="F273" s="74"/>
      <c r="G273" s="74"/>
      <c r="S273" s="61"/>
      <c r="T273" s="61"/>
    </row>
    <row r="274" spans="1:20" s="55" customFormat="1" ht="14.15" x14ac:dyDescent="0.4">
      <c r="A274" s="39"/>
      <c r="E274" s="74"/>
      <c r="F274" s="74"/>
      <c r="G274" s="74"/>
      <c r="S274" s="61"/>
      <c r="T274" s="61"/>
    </row>
    <row r="275" spans="1:20" s="55" customFormat="1" ht="14.15" x14ac:dyDescent="0.4">
      <c r="A275" s="39"/>
      <c r="E275" s="74"/>
      <c r="F275" s="74"/>
      <c r="G275" s="74"/>
      <c r="S275" s="61"/>
      <c r="T275" s="61"/>
    </row>
    <row r="276" spans="1:20" s="55" customFormat="1" ht="14.15" x14ac:dyDescent="0.4">
      <c r="A276" s="39"/>
      <c r="E276" s="74"/>
      <c r="F276" s="74"/>
      <c r="G276" s="74"/>
      <c r="S276" s="61"/>
      <c r="T276" s="61"/>
    </row>
    <row r="277" spans="1:20" s="55" customFormat="1" ht="14.15" x14ac:dyDescent="0.4">
      <c r="A277" s="39"/>
      <c r="E277" s="74"/>
      <c r="F277" s="74"/>
      <c r="G277" s="74"/>
      <c r="S277" s="61"/>
      <c r="T277" s="61"/>
    </row>
    <row r="278" spans="1:20" s="55" customFormat="1" ht="14.15" x14ac:dyDescent="0.4">
      <c r="A278" s="39"/>
      <c r="E278" s="74"/>
      <c r="F278" s="74"/>
      <c r="G278" s="74"/>
      <c r="S278" s="61"/>
      <c r="T278" s="61"/>
    </row>
    <row r="279" spans="1:20" s="55" customFormat="1" ht="14.15" x14ac:dyDescent="0.4">
      <c r="A279" s="39"/>
      <c r="E279" s="74"/>
      <c r="F279" s="74"/>
      <c r="G279" s="74"/>
      <c r="S279" s="61"/>
      <c r="T279" s="61"/>
    </row>
    <row r="280" spans="1:20" s="55" customFormat="1" ht="14.15" x14ac:dyDescent="0.4">
      <c r="A280" s="39"/>
      <c r="E280" s="74"/>
      <c r="F280" s="74"/>
      <c r="G280" s="74"/>
      <c r="S280" s="61"/>
      <c r="T280" s="61"/>
    </row>
    <row r="281" spans="1:20" s="55" customFormat="1" ht="14.15" x14ac:dyDescent="0.4">
      <c r="A281" s="39"/>
      <c r="E281" s="74"/>
      <c r="F281" s="74"/>
      <c r="G281" s="74"/>
      <c r="S281" s="61"/>
      <c r="T281" s="61"/>
    </row>
    <row r="282" spans="1:20" s="55" customFormat="1" ht="14.15" x14ac:dyDescent="0.4">
      <c r="A282" s="39"/>
      <c r="E282" s="74"/>
      <c r="F282" s="74"/>
      <c r="G282" s="74"/>
      <c r="S282" s="61"/>
      <c r="T282" s="61"/>
    </row>
    <row r="283" spans="1:20" s="55" customFormat="1" ht="14.15" x14ac:dyDescent="0.4">
      <c r="A283" s="39"/>
      <c r="E283" s="74"/>
      <c r="F283" s="74"/>
      <c r="G283" s="74"/>
      <c r="S283" s="61"/>
      <c r="T283" s="61"/>
    </row>
    <row r="284" spans="1:20" s="55" customFormat="1" ht="14.15" x14ac:dyDescent="0.4">
      <c r="A284" s="39"/>
      <c r="E284" s="74"/>
      <c r="F284" s="74"/>
      <c r="G284" s="74"/>
      <c r="S284" s="61"/>
      <c r="T284" s="61"/>
    </row>
    <row r="285" spans="1:20" s="55" customFormat="1" ht="14.15" x14ac:dyDescent="0.4">
      <c r="A285" s="39"/>
      <c r="E285" s="74"/>
      <c r="F285" s="74"/>
      <c r="G285" s="74"/>
      <c r="S285" s="61"/>
      <c r="T285" s="61"/>
    </row>
    <row r="286" spans="1:20" s="55" customFormat="1" ht="14.15" x14ac:dyDescent="0.4">
      <c r="A286" s="39"/>
      <c r="E286" s="74"/>
      <c r="F286" s="74"/>
      <c r="G286" s="74"/>
      <c r="S286" s="61"/>
      <c r="T286" s="61"/>
    </row>
    <row r="287" spans="1:20" s="55" customFormat="1" ht="14.15" x14ac:dyDescent="0.4">
      <c r="A287" s="39"/>
      <c r="E287" s="74"/>
      <c r="F287" s="74"/>
      <c r="G287" s="74"/>
      <c r="S287" s="61"/>
      <c r="T287" s="61"/>
    </row>
    <row r="288" spans="1:20" s="55" customFormat="1" ht="14.15" x14ac:dyDescent="0.4">
      <c r="A288" s="39"/>
      <c r="E288" s="74"/>
      <c r="F288" s="74"/>
      <c r="G288" s="74"/>
      <c r="S288" s="61"/>
      <c r="T288" s="61"/>
    </row>
    <row r="289" spans="1:20" s="55" customFormat="1" ht="14.15" x14ac:dyDescent="0.4">
      <c r="A289" s="39"/>
      <c r="E289" s="74"/>
      <c r="F289" s="74"/>
      <c r="G289" s="74"/>
      <c r="S289" s="61"/>
      <c r="T289" s="61"/>
    </row>
    <row r="290" spans="1:20" s="55" customFormat="1" ht="14.15" x14ac:dyDescent="0.4">
      <c r="A290" s="39"/>
      <c r="E290" s="74"/>
      <c r="F290" s="74"/>
      <c r="G290" s="74"/>
      <c r="S290" s="61"/>
      <c r="T290" s="61"/>
    </row>
    <row r="291" spans="1:20" s="55" customFormat="1" ht="14.15" x14ac:dyDescent="0.4">
      <c r="A291" s="39"/>
      <c r="E291" s="74"/>
      <c r="F291" s="74"/>
      <c r="G291" s="74"/>
      <c r="S291" s="61"/>
      <c r="T291" s="61"/>
    </row>
    <row r="292" spans="1:20" s="55" customFormat="1" ht="14.15" x14ac:dyDescent="0.4">
      <c r="A292" s="39"/>
      <c r="E292" s="74"/>
      <c r="F292" s="74"/>
      <c r="G292" s="74"/>
      <c r="S292" s="61"/>
      <c r="T292" s="61"/>
    </row>
    <row r="293" spans="1:20" s="55" customFormat="1" ht="14.15" x14ac:dyDescent="0.4">
      <c r="A293" s="39"/>
      <c r="E293" s="74"/>
      <c r="F293" s="74"/>
      <c r="G293" s="74"/>
      <c r="S293" s="61"/>
      <c r="T293" s="61"/>
    </row>
    <row r="294" spans="1:20" s="55" customFormat="1" ht="14.15" x14ac:dyDescent="0.4">
      <c r="A294" s="39"/>
      <c r="E294" s="74"/>
      <c r="F294" s="74"/>
      <c r="G294" s="74"/>
      <c r="S294" s="61"/>
      <c r="T294" s="61"/>
    </row>
    <row r="295" spans="1:20" s="55" customFormat="1" ht="14.15" x14ac:dyDescent="0.4">
      <c r="A295" s="39"/>
      <c r="E295" s="74"/>
      <c r="F295" s="74"/>
      <c r="G295" s="74"/>
      <c r="S295" s="61"/>
      <c r="T295" s="61"/>
    </row>
    <row r="296" spans="1:20" s="55" customFormat="1" ht="14.15" x14ac:dyDescent="0.4">
      <c r="A296" s="39"/>
      <c r="E296" s="74"/>
      <c r="F296" s="74"/>
      <c r="G296" s="74"/>
      <c r="S296" s="61"/>
      <c r="T296" s="61"/>
    </row>
    <row r="297" spans="1:20" s="55" customFormat="1" ht="14.15" x14ac:dyDescent="0.4">
      <c r="A297" s="39"/>
      <c r="E297" s="74"/>
      <c r="F297" s="74"/>
      <c r="G297" s="74"/>
      <c r="S297" s="61"/>
      <c r="T297" s="61"/>
    </row>
    <row r="298" spans="1:20" s="55" customFormat="1" ht="14.15" x14ac:dyDescent="0.4">
      <c r="A298" s="39"/>
      <c r="E298" s="74"/>
      <c r="F298" s="74"/>
      <c r="G298" s="74"/>
      <c r="S298" s="61"/>
      <c r="T298" s="61"/>
    </row>
    <row r="299" spans="1:20" s="55" customFormat="1" ht="14.15" x14ac:dyDescent="0.4">
      <c r="A299" s="39"/>
      <c r="E299" s="74"/>
      <c r="F299" s="74"/>
      <c r="G299" s="74"/>
      <c r="S299" s="61"/>
      <c r="T299" s="61"/>
    </row>
    <row r="300" spans="1:20" s="55" customFormat="1" ht="14.15" x14ac:dyDescent="0.4">
      <c r="A300" s="39"/>
      <c r="E300" s="74"/>
      <c r="F300" s="74"/>
      <c r="G300" s="74"/>
      <c r="S300" s="61"/>
      <c r="T300" s="61"/>
    </row>
    <row r="301" spans="1:20" s="55" customFormat="1" ht="14.15" x14ac:dyDescent="0.4">
      <c r="A301" s="39"/>
      <c r="E301" s="74"/>
      <c r="F301" s="74"/>
      <c r="G301" s="74"/>
      <c r="S301" s="61"/>
      <c r="T301" s="61"/>
    </row>
    <row r="302" spans="1:20" s="55" customFormat="1" ht="14.15" x14ac:dyDescent="0.4">
      <c r="A302" s="39"/>
      <c r="E302" s="74"/>
      <c r="F302" s="74"/>
      <c r="G302" s="74"/>
      <c r="S302" s="61"/>
      <c r="T302" s="61"/>
    </row>
    <row r="303" spans="1:20" s="55" customFormat="1" ht="14.15" x14ac:dyDescent="0.4">
      <c r="A303" s="39"/>
      <c r="E303" s="74"/>
      <c r="F303" s="74"/>
      <c r="G303" s="74"/>
      <c r="S303" s="61"/>
      <c r="T303" s="61"/>
    </row>
    <row r="304" spans="1:20" s="55" customFormat="1" ht="14.15" x14ac:dyDescent="0.4">
      <c r="A304" s="39"/>
      <c r="E304" s="74"/>
      <c r="F304" s="74"/>
      <c r="G304" s="74"/>
      <c r="S304" s="61"/>
      <c r="T304" s="61"/>
    </row>
    <row r="305" spans="1:20" s="55" customFormat="1" ht="14.15" x14ac:dyDescent="0.4">
      <c r="A305" s="39"/>
      <c r="E305" s="74"/>
      <c r="F305" s="74"/>
      <c r="G305" s="74"/>
      <c r="S305" s="61"/>
      <c r="T305" s="61"/>
    </row>
    <row r="306" spans="1:20" s="55" customFormat="1" ht="14.15" x14ac:dyDescent="0.4">
      <c r="A306" s="39"/>
      <c r="E306" s="74"/>
      <c r="F306" s="74"/>
      <c r="G306" s="74"/>
      <c r="S306" s="61"/>
      <c r="T306" s="61"/>
    </row>
    <row r="307" spans="1:20" s="55" customFormat="1" ht="14.15" x14ac:dyDescent="0.4">
      <c r="A307" s="39"/>
      <c r="E307" s="74"/>
      <c r="F307" s="74"/>
      <c r="G307" s="74"/>
      <c r="S307" s="61"/>
      <c r="T307" s="61"/>
    </row>
    <row r="308" spans="1:20" s="55" customFormat="1" ht="14.15" x14ac:dyDescent="0.4">
      <c r="A308" s="39"/>
      <c r="E308" s="74"/>
      <c r="F308" s="74"/>
      <c r="G308" s="74"/>
      <c r="S308" s="61"/>
      <c r="T308" s="61"/>
    </row>
    <row r="309" spans="1:20" s="55" customFormat="1" ht="14.15" x14ac:dyDescent="0.4">
      <c r="A309" s="39"/>
      <c r="E309" s="74"/>
      <c r="F309" s="74"/>
      <c r="G309" s="74"/>
      <c r="S309" s="61"/>
      <c r="T309" s="61"/>
    </row>
    <row r="310" spans="1:20" s="55" customFormat="1" ht="14.15" x14ac:dyDescent="0.4">
      <c r="A310" s="39"/>
      <c r="E310" s="74"/>
      <c r="F310" s="74"/>
      <c r="G310" s="74"/>
      <c r="S310" s="61"/>
      <c r="T310" s="61"/>
    </row>
    <row r="311" spans="1:20" s="55" customFormat="1" ht="14.15" x14ac:dyDescent="0.4">
      <c r="A311" s="39"/>
      <c r="E311" s="74"/>
      <c r="F311" s="74"/>
      <c r="G311" s="74"/>
      <c r="S311" s="61"/>
      <c r="T311" s="61"/>
    </row>
    <row r="312" spans="1:20" s="55" customFormat="1" ht="14.15" x14ac:dyDescent="0.4">
      <c r="A312" s="39"/>
      <c r="E312" s="74"/>
      <c r="F312" s="74"/>
      <c r="G312" s="74"/>
      <c r="S312" s="61"/>
      <c r="T312" s="61"/>
    </row>
    <row r="313" spans="1:20" s="55" customFormat="1" ht="14.15" x14ac:dyDescent="0.4">
      <c r="A313" s="39"/>
      <c r="E313" s="74"/>
      <c r="F313" s="74"/>
      <c r="G313" s="74"/>
      <c r="S313" s="61"/>
      <c r="T313" s="61"/>
    </row>
    <row r="314" spans="1:20" s="55" customFormat="1" ht="14.15" x14ac:dyDescent="0.4">
      <c r="A314" s="39"/>
      <c r="E314" s="74"/>
      <c r="F314" s="74"/>
      <c r="G314" s="74"/>
      <c r="S314" s="61"/>
      <c r="T314" s="61"/>
    </row>
    <row r="315" spans="1:20" s="55" customFormat="1" ht="14.15" x14ac:dyDescent="0.4">
      <c r="A315" s="39"/>
      <c r="E315" s="74"/>
      <c r="F315" s="74"/>
      <c r="G315" s="74"/>
      <c r="S315" s="61"/>
      <c r="T315" s="61"/>
    </row>
    <row r="316" spans="1:20" s="55" customFormat="1" ht="14.15" x14ac:dyDescent="0.4">
      <c r="A316" s="39"/>
      <c r="E316" s="74"/>
      <c r="F316" s="74"/>
      <c r="G316" s="74"/>
      <c r="S316" s="61"/>
      <c r="T316" s="61"/>
    </row>
    <row r="317" spans="1:20" s="55" customFormat="1" ht="14.15" x14ac:dyDescent="0.4">
      <c r="A317" s="39"/>
      <c r="E317" s="74"/>
      <c r="F317" s="74"/>
      <c r="G317" s="74"/>
      <c r="S317" s="61"/>
      <c r="T317" s="61"/>
    </row>
    <row r="318" spans="1:20" s="55" customFormat="1" ht="14.15" x14ac:dyDescent="0.4">
      <c r="A318" s="39"/>
      <c r="E318" s="74"/>
      <c r="F318" s="74"/>
      <c r="G318" s="74"/>
      <c r="S318" s="61"/>
      <c r="T318" s="61"/>
    </row>
    <row r="319" spans="1:20" s="55" customFormat="1" ht="14.15" x14ac:dyDescent="0.4">
      <c r="A319" s="39"/>
      <c r="E319" s="74"/>
      <c r="F319" s="74"/>
      <c r="G319" s="74"/>
      <c r="S319" s="61"/>
      <c r="T319" s="61"/>
    </row>
    <row r="320" spans="1:20" s="55" customFormat="1" ht="14.15" x14ac:dyDescent="0.4">
      <c r="A320" s="39"/>
      <c r="E320" s="74"/>
      <c r="F320" s="74"/>
      <c r="G320" s="74"/>
      <c r="S320" s="61"/>
      <c r="T320" s="61"/>
    </row>
    <row r="321" spans="1:20" s="55" customFormat="1" ht="14.15" x14ac:dyDescent="0.4">
      <c r="A321" s="39"/>
      <c r="E321" s="74"/>
      <c r="F321" s="74"/>
      <c r="G321" s="74"/>
      <c r="S321" s="61"/>
      <c r="T321" s="61"/>
    </row>
    <row r="322" spans="1:20" s="55" customFormat="1" ht="14.15" x14ac:dyDescent="0.4">
      <c r="A322" s="39"/>
      <c r="E322" s="74"/>
      <c r="F322" s="74"/>
      <c r="G322" s="74"/>
      <c r="S322" s="61"/>
      <c r="T322" s="61"/>
    </row>
    <row r="323" spans="1:20" s="55" customFormat="1" ht="14.15" x14ac:dyDescent="0.4">
      <c r="A323" s="39"/>
      <c r="E323" s="74"/>
      <c r="F323" s="74"/>
      <c r="G323" s="74"/>
      <c r="S323" s="61"/>
      <c r="T323" s="61"/>
    </row>
    <row r="324" spans="1:20" s="55" customFormat="1" ht="14.15" x14ac:dyDescent="0.4">
      <c r="A324" s="39"/>
      <c r="E324" s="74"/>
      <c r="F324" s="74"/>
      <c r="G324" s="74"/>
      <c r="S324" s="61"/>
      <c r="T324" s="61"/>
    </row>
    <row r="325" spans="1:20" s="55" customFormat="1" ht="14.15" x14ac:dyDescent="0.4">
      <c r="A325" s="39"/>
      <c r="E325" s="74"/>
      <c r="F325" s="74"/>
      <c r="G325" s="74"/>
      <c r="S325" s="61"/>
      <c r="T325" s="61"/>
    </row>
    <row r="326" spans="1:20" s="55" customFormat="1" ht="14.15" x14ac:dyDescent="0.4">
      <c r="A326" s="39"/>
      <c r="E326" s="74"/>
      <c r="F326" s="74"/>
      <c r="G326" s="74"/>
      <c r="S326" s="61"/>
      <c r="T326" s="61"/>
    </row>
    <row r="327" spans="1:20" s="55" customFormat="1" ht="14.15" x14ac:dyDescent="0.4">
      <c r="A327" s="39"/>
      <c r="E327" s="74"/>
      <c r="F327" s="74"/>
      <c r="G327" s="74"/>
      <c r="S327" s="61"/>
      <c r="T327" s="61"/>
    </row>
    <row r="328" spans="1:20" s="55" customFormat="1" ht="14.15" x14ac:dyDescent="0.4">
      <c r="A328" s="39"/>
      <c r="E328" s="74"/>
      <c r="F328" s="74"/>
      <c r="G328" s="74"/>
      <c r="S328" s="61"/>
      <c r="T328" s="61"/>
    </row>
    <row r="329" spans="1:20" s="55" customFormat="1" ht="14.15" x14ac:dyDescent="0.4">
      <c r="A329" s="39"/>
      <c r="E329" s="74"/>
      <c r="F329" s="74"/>
      <c r="G329" s="74"/>
      <c r="S329" s="61"/>
      <c r="T329" s="61"/>
    </row>
    <row r="330" spans="1:20" s="55" customFormat="1" ht="14.15" x14ac:dyDescent="0.4">
      <c r="A330" s="39"/>
      <c r="E330" s="74"/>
      <c r="F330" s="74"/>
      <c r="G330" s="74"/>
      <c r="S330" s="61"/>
      <c r="T330" s="61"/>
    </row>
    <row r="331" spans="1:20" s="55" customFormat="1" ht="14.15" x14ac:dyDescent="0.4">
      <c r="A331" s="39"/>
      <c r="E331" s="74"/>
      <c r="F331" s="74"/>
      <c r="G331" s="74"/>
      <c r="S331" s="61"/>
      <c r="T331" s="61"/>
    </row>
    <row r="332" spans="1:20" s="55" customFormat="1" ht="14.15" x14ac:dyDescent="0.4">
      <c r="A332" s="39"/>
      <c r="E332" s="74"/>
      <c r="F332" s="74"/>
      <c r="G332" s="74"/>
      <c r="S332" s="61"/>
      <c r="T332" s="61"/>
    </row>
    <row r="333" spans="1:20" s="55" customFormat="1" ht="14.15" x14ac:dyDescent="0.4">
      <c r="A333" s="39"/>
      <c r="E333" s="74"/>
      <c r="F333" s="74"/>
      <c r="G333" s="74"/>
      <c r="S333" s="61"/>
      <c r="T333" s="61"/>
    </row>
    <row r="334" spans="1:20" s="55" customFormat="1" ht="14.15" x14ac:dyDescent="0.4">
      <c r="A334" s="39"/>
      <c r="E334" s="74"/>
      <c r="F334" s="74"/>
      <c r="G334" s="74"/>
      <c r="S334" s="61"/>
      <c r="T334" s="61"/>
    </row>
    <row r="335" spans="1:20" s="55" customFormat="1" ht="14.15" x14ac:dyDescent="0.4">
      <c r="A335" s="39"/>
      <c r="E335" s="74"/>
      <c r="F335" s="74"/>
      <c r="G335" s="74"/>
      <c r="S335" s="61"/>
      <c r="T335" s="61"/>
    </row>
    <row r="336" spans="1:20" s="55" customFormat="1" ht="14.15" x14ac:dyDescent="0.4">
      <c r="A336" s="39"/>
      <c r="E336" s="74"/>
      <c r="F336" s="74"/>
      <c r="G336" s="74"/>
      <c r="S336" s="61"/>
      <c r="T336" s="61"/>
    </row>
    <row r="337" spans="1:20" s="55" customFormat="1" ht="14.15" x14ac:dyDescent="0.4">
      <c r="A337" s="39"/>
      <c r="E337" s="74"/>
      <c r="F337" s="74"/>
      <c r="G337" s="74"/>
      <c r="S337" s="61"/>
      <c r="T337" s="61"/>
    </row>
    <row r="338" spans="1:20" s="55" customFormat="1" ht="14.15" x14ac:dyDescent="0.4">
      <c r="A338" s="39"/>
      <c r="E338" s="74"/>
      <c r="F338" s="74"/>
      <c r="G338" s="74"/>
      <c r="S338" s="61"/>
      <c r="T338" s="61"/>
    </row>
    <row r="339" spans="1:20" s="55" customFormat="1" ht="14.15" x14ac:dyDescent="0.4">
      <c r="A339" s="39"/>
      <c r="E339" s="74"/>
      <c r="F339" s="74"/>
      <c r="G339" s="74"/>
      <c r="S339" s="61"/>
      <c r="T339" s="61"/>
    </row>
    <row r="340" spans="1:20" s="55" customFormat="1" ht="14.15" x14ac:dyDescent="0.4">
      <c r="A340" s="39"/>
      <c r="E340" s="74"/>
      <c r="F340" s="74"/>
      <c r="G340" s="74"/>
      <c r="S340" s="61"/>
      <c r="T340" s="61"/>
    </row>
    <row r="341" spans="1:20" s="55" customFormat="1" ht="14.15" x14ac:dyDescent="0.4">
      <c r="A341" s="39"/>
      <c r="E341" s="74"/>
      <c r="F341" s="74"/>
      <c r="G341" s="74"/>
      <c r="S341" s="61"/>
      <c r="T341" s="61"/>
    </row>
    <row r="342" spans="1:20" s="55" customFormat="1" ht="14.15" x14ac:dyDescent="0.4">
      <c r="A342" s="39"/>
      <c r="E342" s="74"/>
      <c r="F342" s="74"/>
      <c r="G342" s="74"/>
      <c r="S342" s="61"/>
      <c r="T342" s="61"/>
    </row>
    <row r="343" spans="1:20" s="55" customFormat="1" ht="14.15" x14ac:dyDescent="0.4">
      <c r="A343" s="39"/>
      <c r="E343" s="74"/>
      <c r="F343" s="74"/>
      <c r="G343" s="74"/>
      <c r="S343" s="61"/>
      <c r="T343" s="61"/>
    </row>
    <row r="344" spans="1:20" s="55" customFormat="1" ht="14.15" x14ac:dyDescent="0.4">
      <c r="A344" s="39"/>
      <c r="E344" s="74"/>
      <c r="F344" s="74"/>
      <c r="G344" s="74"/>
      <c r="S344" s="61"/>
      <c r="T344" s="61"/>
    </row>
    <row r="345" spans="1:20" s="55" customFormat="1" ht="14.15" x14ac:dyDescent="0.4">
      <c r="A345" s="39"/>
      <c r="E345" s="74"/>
      <c r="F345" s="74"/>
      <c r="G345" s="74"/>
      <c r="S345" s="61"/>
      <c r="T345" s="61"/>
    </row>
    <row r="346" spans="1:20" s="55" customFormat="1" ht="14.15" x14ac:dyDescent="0.4">
      <c r="A346" s="39"/>
      <c r="E346" s="74"/>
      <c r="F346" s="74"/>
      <c r="G346" s="74"/>
      <c r="S346" s="61"/>
      <c r="T346" s="61"/>
    </row>
    <row r="347" spans="1:20" s="55" customFormat="1" ht="14.15" x14ac:dyDescent="0.4">
      <c r="A347" s="39"/>
      <c r="E347" s="74"/>
      <c r="F347" s="74"/>
      <c r="G347" s="74"/>
      <c r="S347" s="61"/>
      <c r="T347" s="61"/>
    </row>
    <row r="348" spans="1:20" s="55" customFormat="1" ht="14.15" x14ac:dyDescent="0.4">
      <c r="A348" s="39"/>
      <c r="E348" s="74"/>
      <c r="F348" s="74"/>
      <c r="G348" s="74"/>
      <c r="S348" s="61"/>
      <c r="T348" s="61"/>
    </row>
    <row r="349" spans="1:20" s="55" customFormat="1" ht="14.15" x14ac:dyDescent="0.4">
      <c r="A349" s="39"/>
      <c r="E349" s="74"/>
      <c r="F349" s="74"/>
      <c r="G349" s="74"/>
      <c r="S349" s="61"/>
      <c r="T349" s="61"/>
    </row>
    <row r="350" spans="1:20" s="55" customFormat="1" ht="14.15" x14ac:dyDescent="0.4">
      <c r="A350" s="39"/>
      <c r="E350" s="74"/>
      <c r="F350" s="74"/>
      <c r="G350" s="74"/>
      <c r="S350" s="61"/>
      <c r="T350" s="61"/>
    </row>
    <row r="351" spans="1:20" s="55" customFormat="1" ht="14.15" x14ac:dyDescent="0.4">
      <c r="A351" s="39"/>
      <c r="E351" s="74"/>
      <c r="F351" s="74"/>
      <c r="G351" s="74"/>
      <c r="S351" s="61"/>
      <c r="T351" s="61"/>
    </row>
    <row r="352" spans="1:20" s="55" customFormat="1" ht="14.15" x14ac:dyDescent="0.4">
      <c r="A352" s="39"/>
      <c r="E352" s="74"/>
      <c r="F352" s="74"/>
      <c r="G352" s="74"/>
      <c r="S352" s="61"/>
      <c r="T352" s="61"/>
    </row>
    <row r="353" spans="1:20" s="55" customFormat="1" ht="14.15" x14ac:dyDescent="0.4">
      <c r="A353" s="39"/>
      <c r="E353" s="74"/>
      <c r="F353" s="74"/>
      <c r="G353" s="74"/>
      <c r="S353" s="61"/>
      <c r="T353" s="61"/>
    </row>
    <row r="354" spans="1:20" s="55" customFormat="1" ht="14.15" x14ac:dyDescent="0.4">
      <c r="A354" s="39"/>
      <c r="E354" s="74"/>
      <c r="F354" s="74"/>
      <c r="G354" s="74"/>
      <c r="S354" s="61"/>
      <c r="T354" s="61"/>
    </row>
    <row r="355" spans="1:20" s="55" customFormat="1" ht="14.15" x14ac:dyDescent="0.4">
      <c r="A355" s="39"/>
      <c r="E355" s="74"/>
      <c r="F355" s="74"/>
      <c r="G355" s="74"/>
      <c r="S355" s="61"/>
      <c r="T355" s="61"/>
    </row>
    <row r="356" spans="1:20" s="55" customFormat="1" ht="14.15" x14ac:dyDescent="0.4">
      <c r="A356" s="39"/>
      <c r="E356" s="74"/>
      <c r="F356" s="74"/>
      <c r="G356" s="74"/>
      <c r="S356" s="61"/>
      <c r="T356" s="61"/>
    </row>
    <row r="357" spans="1:20" s="55" customFormat="1" ht="14.15" x14ac:dyDescent="0.4">
      <c r="A357" s="39"/>
      <c r="E357" s="74"/>
      <c r="F357" s="74"/>
      <c r="G357" s="74"/>
      <c r="S357" s="61"/>
      <c r="T357" s="61"/>
    </row>
    <row r="358" spans="1:20" s="55" customFormat="1" ht="14.15" x14ac:dyDescent="0.4">
      <c r="A358" s="39"/>
      <c r="E358" s="74"/>
      <c r="F358" s="74"/>
      <c r="G358" s="74"/>
      <c r="S358" s="61"/>
      <c r="T358" s="61"/>
    </row>
    <row r="359" spans="1:20" s="55" customFormat="1" ht="14.15" x14ac:dyDescent="0.4">
      <c r="A359" s="39"/>
      <c r="E359" s="74"/>
      <c r="F359" s="74"/>
      <c r="G359" s="74"/>
      <c r="S359" s="61"/>
      <c r="T359" s="61"/>
    </row>
    <row r="360" spans="1:20" s="55" customFormat="1" ht="14.15" x14ac:dyDescent="0.4">
      <c r="A360" s="39"/>
      <c r="E360" s="74"/>
      <c r="F360" s="74"/>
      <c r="G360" s="74"/>
      <c r="S360" s="61"/>
      <c r="T360" s="61"/>
    </row>
    <row r="361" spans="1:20" s="55" customFormat="1" ht="14.15" x14ac:dyDescent="0.4">
      <c r="A361" s="39"/>
      <c r="E361" s="74"/>
      <c r="F361" s="74"/>
      <c r="G361" s="74"/>
      <c r="S361" s="61"/>
      <c r="T361" s="61"/>
    </row>
    <row r="362" spans="1:20" s="55" customFormat="1" ht="14.15" x14ac:dyDescent="0.4">
      <c r="A362" s="39"/>
      <c r="E362" s="74"/>
      <c r="F362" s="74"/>
      <c r="G362" s="74"/>
      <c r="S362" s="61"/>
      <c r="T362" s="61"/>
    </row>
    <row r="363" spans="1:20" s="55" customFormat="1" ht="14.15" x14ac:dyDescent="0.4">
      <c r="A363" s="39"/>
      <c r="E363" s="74"/>
      <c r="F363" s="74"/>
      <c r="G363" s="74"/>
      <c r="S363" s="61"/>
      <c r="T363" s="61"/>
    </row>
    <row r="364" spans="1:20" s="55" customFormat="1" ht="14.15" x14ac:dyDescent="0.4">
      <c r="A364" s="39"/>
      <c r="E364" s="74"/>
      <c r="F364" s="74"/>
      <c r="G364" s="74"/>
      <c r="S364" s="61"/>
      <c r="T364" s="61"/>
    </row>
    <row r="365" spans="1:20" s="55" customFormat="1" ht="14.15" x14ac:dyDescent="0.4">
      <c r="A365" s="39"/>
      <c r="E365" s="74"/>
      <c r="F365" s="74"/>
      <c r="G365" s="74"/>
      <c r="S365" s="61"/>
      <c r="T365" s="61"/>
    </row>
    <row r="366" spans="1:20" s="55" customFormat="1" ht="14.15" x14ac:dyDescent="0.4">
      <c r="A366" s="39"/>
      <c r="E366" s="74"/>
      <c r="F366" s="74"/>
      <c r="G366" s="74"/>
      <c r="S366" s="61"/>
      <c r="T366" s="61"/>
    </row>
    <row r="367" spans="1:20" s="55" customFormat="1" ht="14.15" x14ac:dyDescent="0.4">
      <c r="A367" s="39"/>
      <c r="E367" s="74"/>
      <c r="F367" s="74"/>
      <c r="G367" s="74"/>
      <c r="S367" s="61"/>
      <c r="T367" s="61"/>
    </row>
    <row r="368" spans="1:20" s="55" customFormat="1" ht="14.15" x14ac:dyDescent="0.4">
      <c r="A368" s="39"/>
      <c r="E368" s="74"/>
      <c r="F368" s="74"/>
      <c r="G368" s="74"/>
      <c r="S368" s="61"/>
      <c r="T368" s="61"/>
    </row>
    <row r="369" spans="1:20" s="55" customFormat="1" ht="14.15" x14ac:dyDescent="0.4">
      <c r="A369" s="39"/>
      <c r="E369" s="74"/>
      <c r="F369" s="74"/>
      <c r="G369" s="74"/>
      <c r="S369" s="61"/>
      <c r="T369" s="61"/>
    </row>
    <row r="370" spans="1:20" s="55" customFormat="1" ht="14.15" x14ac:dyDescent="0.4">
      <c r="A370" s="39"/>
      <c r="E370" s="74"/>
      <c r="F370" s="74"/>
      <c r="G370" s="74"/>
      <c r="S370" s="61"/>
      <c r="T370" s="61"/>
    </row>
    <row r="371" spans="1:20" s="55" customFormat="1" ht="14.15" x14ac:dyDescent="0.4">
      <c r="A371" s="39"/>
      <c r="E371" s="74"/>
      <c r="F371" s="74"/>
      <c r="G371" s="74"/>
      <c r="S371" s="61"/>
      <c r="T371" s="61"/>
    </row>
    <row r="372" spans="1:20" s="55" customFormat="1" ht="14.15" x14ac:dyDescent="0.4">
      <c r="A372" s="39"/>
      <c r="E372" s="74"/>
      <c r="F372" s="74"/>
      <c r="G372" s="74"/>
      <c r="S372" s="61"/>
      <c r="T372" s="61"/>
    </row>
    <row r="373" spans="1:20" s="55" customFormat="1" ht="14.15" x14ac:dyDescent="0.4">
      <c r="A373" s="39"/>
      <c r="E373" s="74"/>
      <c r="F373" s="74"/>
      <c r="G373" s="74"/>
      <c r="S373" s="61"/>
      <c r="T373" s="61"/>
    </row>
    <row r="374" spans="1:20" s="55" customFormat="1" ht="14.15" x14ac:dyDescent="0.4">
      <c r="A374" s="39"/>
      <c r="E374" s="74"/>
      <c r="F374" s="74"/>
      <c r="G374" s="74"/>
      <c r="S374" s="61"/>
      <c r="T374" s="61"/>
    </row>
    <row r="375" spans="1:20" s="55" customFormat="1" ht="14.15" x14ac:dyDescent="0.4">
      <c r="A375" s="39"/>
      <c r="E375" s="74"/>
      <c r="F375" s="74"/>
      <c r="G375" s="74"/>
      <c r="S375" s="61"/>
      <c r="T375" s="61"/>
    </row>
    <row r="376" spans="1:20" s="55" customFormat="1" ht="14.15" x14ac:dyDescent="0.4">
      <c r="A376" s="39"/>
      <c r="E376" s="74"/>
      <c r="F376" s="74"/>
      <c r="G376" s="74"/>
      <c r="S376" s="61"/>
      <c r="T376" s="61"/>
    </row>
    <row r="377" spans="1:20" s="55" customFormat="1" ht="14.15" x14ac:dyDescent="0.4">
      <c r="A377" s="39"/>
      <c r="E377" s="74"/>
      <c r="F377" s="74"/>
      <c r="G377" s="74"/>
      <c r="S377" s="61"/>
      <c r="T377" s="61"/>
    </row>
    <row r="378" spans="1:20" s="55" customFormat="1" ht="14.15" x14ac:dyDescent="0.4">
      <c r="A378" s="39"/>
      <c r="E378" s="74"/>
      <c r="F378" s="74"/>
      <c r="G378" s="74"/>
      <c r="S378" s="61"/>
      <c r="T378" s="61"/>
    </row>
    <row r="379" spans="1:20" s="55" customFormat="1" ht="14.15" x14ac:dyDescent="0.4">
      <c r="A379" s="39"/>
      <c r="E379" s="74"/>
      <c r="F379" s="74"/>
      <c r="G379" s="74"/>
      <c r="S379" s="61"/>
      <c r="T379" s="61"/>
    </row>
    <row r="380" spans="1:20" s="55" customFormat="1" ht="14.15" x14ac:dyDescent="0.4">
      <c r="A380" s="39"/>
      <c r="E380" s="74"/>
      <c r="F380" s="74"/>
      <c r="G380" s="74"/>
      <c r="S380" s="61"/>
      <c r="T380" s="61"/>
    </row>
    <row r="381" spans="1:20" s="55" customFormat="1" ht="14.15" x14ac:dyDescent="0.4">
      <c r="A381" s="39"/>
      <c r="E381" s="74"/>
      <c r="F381" s="74"/>
      <c r="G381" s="74"/>
      <c r="S381" s="61"/>
      <c r="T381" s="61"/>
    </row>
    <row r="382" spans="1:20" s="55" customFormat="1" ht="14.15" x14ac:dyDescent="0.4">
      <c r="A382" s="39"/>
      <c r="E382" s="74"/>
      <c r="F382" s="74"/>
      <c r="G382" s="74"/>
      <c r="S382" s="61"/>
      <c r="T382" s="61"/>
    </row>
    <row r="383" spans="1:20" s="55" customFormat="1" ht="14.15" x14ac:dyDescent="0.4">
      <c r="A383" s="39"/>
      <c r="E383" s="74"/>
      <c r="F383" s="74"/>
      <c r="G383" s="74"/>
      <c r="S383" s="61"/>
      <c r="T383" s="61"/>
    </row>
    <row r="384" spans="1:20" s="55" customFormat="1" ht="14.15" x14ac:dyDescent="0.4">
      <c r="A384" s="39"/>
      <c r="E384" s="74"/>
      <c r="F384" s="74"/>
      <c r="G384" s="74"/>
      <c r="S384" s="61"/>
      <c r="T384" s="61"/>
    </row>
    <row r="385" spans="1:20" s="55" customFormat="1" ht="14.15" x14ac:dyDescent="0.4">
      <c r="A385" s="39"/>
      <c r="E385" s="74"/>
      <c r="F385" s="74"/>
      <c r="G385" s="74"/>
      <c r="S385" s="61"/>
      <c r="T385" s="61"/>
    </row>
    <row r="386" spans="1:20" s="55" customFormat="1" ht="14.15" x14ac:dyDescent="0.4">
      <c r="A386" s="39"/>
      <c r="E386" s="74"/>
      <c r="F386" s="74"/>
      <c r="G386" s="74"/>
      <c r="S386" s="61"/>
      <c r="T386" s="61"/>
    </row>
    <row r="387" spans="1:20" s="55" customFormat="1" ht="14.15" x14ac:dyDescent="0.4">
      <c r="A387" s="39"/>
      <c r="E387" s="74"/>
      <c r="F387" s="74"/>
      <c r="G387" s="74"/>
      <c r="S387" s="61"/>
      <c r="T387" s="61"/>
    </row>
    <row r="388" spans="1:20" s="55" customFormat="1" ht="14.15" x14ac:dyDescent="0.4">
      <c r="A388" s="39"/>
      <c r="E388" s="74"/>
      <c r="F388" s="74"/>
      <c r="G388" s="74"/>
      <c r="S388" s="61"/>
      <c r="T388" s="61"/>
    </row>
    <row r="389" spans="1:20" s="55" customFormat="1" ht="14.15" x14ac:dyDescent="0.4">
      <c r="A389" s="39"/>
      <c r="E389" s="74"/>
      <c r="F389" s="74"/>
      <c r="G389" s="74"/>
      <c r="S389" s="61"/>
      <c r="T389" s="61"/>
    </row>
    <row r="390" spans="1:20" s="55" customFormat="1" ht="14.15" x14ac:dyDescent="0.4">
      <c r="A390" s="39"/>
      <c r="E390" s="74"/>
      <c r="F390" s="74"/>
      <c r="G390" s="74"/>
      <c r="S390" s="61"/>
      <c r="T390" s="61"/>
    </row>
    <row r="391" spans="1:20" s="55" customFormat="1" ht="14.15" x14ac:dyDescent="0.4">
      <c r="A391" s="39"/>
      <c r="E391" s="74"/>
      <c r="F391" s="74"/>
      <c r="G391" s="74"/>
      <c r="S391" s="61"/>
      <c r="T391" s="61"/>
    </row>
    <row r="392" spans="1:20" s="55" customFormat="1" ht="14.15" x14ac:dyDescent="0.4">
      <c r="A392" s="39"/>
      <c r="E392" s="74"/>
      <c r="F392" s="74"/>
      <c r="G392" s="74"/>
      <c r="S392" s="61"/>
      <c r="T392" s="61"/>
    </row>
    <row r="393" spans="1:20" s="55" customFormat="1" ht="14.15" x14ac:dyDescent="0.4">
      <c r="A393" s="39"/>
      <c r="E393" s="74"/>
      <c r="F393" s="74"/>
      <c r="G393" s="74"/>
      <c r="S393" s="61"/>
      <c r="T393" s="61"/>
    </row>
    <row r="394" spans="1:20" s="55" customFormat="1" ht="14.15" x14ac:dyDescent="0.4">
      <c r="A394" s="39"/>
      <c r="E394" s="74"/>
      <c r="F394" s="74"/>
      <c r="G394" s="74"/>
      <c r="S394" s="61"/>
      <c r="T394" s="61"/>
    </row>
    <row r="395" spans="1:20" s="55" customFormat="1" ht="14.15" x14ac:dyDescent="0.4">
      <c r="A395" s="39"/>
      <c r="E395" s="74"/>
      <c r="F395" s="74"/>
      <c r="G395" s="74"/>
      <c r="S395" s="61"/>
      <c r="T395" s="61"/>
    </row>
    <row r="396" spans="1:20" s="55" customFormat="1" ht="14.15" x14ac:dyDescent="0.4">
      <c r="A396" s="39"/>
      <c r="E396" s="74"/>
      <c r="F396" s="74"/>
      <c r="G396" s="74"/>
      <c r="S396" s="61"/>
      <c r="T396" s="61"/>
    </row>
    <row r="397" spans="1:20" s="55" customFormat="1" ht="14.15" x14ac:dyDescent="0.4">
      <c r="A397" s="39"/>
      <c r="E397" s="74"/>
      <c r="F397" s="74"/>
      <c r="G397" s="74"/>
      <c r="S397" s="61"/>
      <c r="T397" s="61"/>
    </row>
    <row r="398" spans="1:20" s="55" customFormat="1" ht="14.15" x14ac:dyDescent="0.4">
      <c r="A398" s="39"/>
      <c r="E398" s="74"/>
      <c r="F398" s="74"/>
      <c r="G398" s="74"/>
      <c r="S398" s="61"/>
      <c r="T398" s="61"/>
    </row>
    <row r="399" spans="1:20" s="55" customFormat="1" ht="14.15" x14ac:dyDescent="0.4">
      <c r="A399" s="39"/>
      <c r="E399" s="74"/>
      <c r="F399" s="74"/>
      <c r="G399" s="74"/>
      <c r="S399" s="61"/>
      <c r="T399" s="61"/>
    </row>
    <row r="400" spans="1:20" s="55" customFormat="1" ht="14.15" x14ac:dyDescent="0.4">
      <c r="A400" s="39"/>
      <c r="E400" s="74"/>
      <c r="F400" s="74"/>
      <c r="G400" s="74"/>
      <c r="S400" s="61"/>
      <c r="T400" s="61"/>
    </row>
    <row r="401" spans="1:20" s="55" customFormat="1" ht="14.15" x14ac:dyDescent="0.4">
      <c r="A401" s="39"/>
      <c r="E401" s="74"/>
      <c r="F401" s="74"/>
      <c r="G401" s="74"/>
      <c r="S401" s="61"/>
      <c r="T401" s="61"/>
    </row>
    <row r="402" spans="1:20" s="55" customFormat="1" ht="14.15" x14ac:dyDescent="0.4">
      <c r="A402" s="39"/>
      <c r="E402" s="74"/>
      <c r="F402" s="74"/>
      <c r="G402" s="74"/>
      <c r="S402" s="61"/>
      <c r="T402" s="61"/>
    </row>
    <row r="403" spans="1:20" s="55" customFormat="1" ht="14.15" x14ac:dyDescent="0.4">
      <c r="A403" s="39"/>
      <c r="E403" s="74"/>
      <c r="F403" s="74"/>
      <c r="G403" s="74"/>
      <c r="S403" s="61"/>
      <c r="T403" s="61"/>
    </row>
    <row r="404" spans="1:20" s="55" customFormat="1" ht="14.15" x14ac:dyDescent="0.4">
      <c r="A404" s="39"/>
      <c r="E404" s="74"/>
      <c r="F404" s="74"/>
      <c r="G404" s="74"/>
      <c r="S404" s="61"/>
      <c r="T404" s="61"/>
    </row>
    <row r="405" spans="1:20" s="55" customFormat="1" ht="14.15" x14ac:dyDescent="0.4">
      <c r="A405" s="39"/>
      <c r="E405" s="74"/>
      <c r="F405" s="74"/>
      <c r="G405" s="74"/>
      <c r="S405" s="61"/>
      <c r="T405" s="61"/>
    </row>
    <row r="406" spans="1:20" s="55" customFormat="1" ht="14.15" x14ac:dyDescent="0.4">
      <c r="A406" s="39"/>
      <c r="E406" s="74"/>
      <c r="F406" s="74"/>
      <c r="G406" s="74"/>
      <c r="S406" s="61"/>
      <c r="T406" s="61"/>
    </row>
    <row r="407" spans="1:20" s="55" customFormat="1" ht="14.15" x14ac:dyDescent="0.4">
      <c r="A407" s="39"/>
      <c r="E407" s="74"/>
      <c r="F407" s="74"/>
      <c r="G407" s="74"/>
      <c r="S407" s="61"/>
      <c r="T407" s="61"/>
    </row>
    <row r="408" spans="1:20" s="55" customFormat="1" ht="14.15" x14ac:dyDescent="0.4">
      <c r="A408" s="39"/>
      <c r="E408" s="74"/>
      <c r="F408" s="74"/>
      <c r="G408" s="74"/>
      <c r="S408" s="61"/>
      <c r="T408" s="61"/>
    </row>
    <row r="409" spans="1:20" s="55" customFormat="1" ht="14.15" x14ac:dyDescent="0.4">
      <c r="A409" s="39"/>
      <c r="E409" s="74"/>
      <c r="F409" s="74"/>
      <c r="G409" s="74"/>
      <c r="S409" s="61"/>
      <c r="T409" s="61"/>
    </row>
    <row r="410" spans="1:20" s="55" customFormat="1" ht="14.15" x14ac:dyDescent="0.4">
      <c r="A410" s="39"/>
      <c r="E410" s="74"/>
      <c r="F410" s="74"/>
      <c r="G410" s="74"/>
      <c r="S410" s="61"/>
      <c r="T410" s="61"/>
    </row>
    <row r="411" spans="1:20" s="55" customFormat="1" ht="14.15" x14ac:dyDescent="0.4">
      <c r="A411" s="39"/>
      <c r="E411" s="74"/>
      <c r="F411" s="74"/>
      <c r="G411" s="74"/>
      <c r="S411" s="61"/>
      <c r="T411" s="61"/>
    </row>
    <row r="412" spans="1:20" s="55" customFormat="1" ht="14.15" x14ac:dyDescent="0.4">
      <c r="A412" s="39"/>
      <c r="E412" s="74"/>
      <c r="F412" s="74"/>
      <c r="G412" s="74"/>
      <c r="S412" s="61"/>
      <c r="T412" s="61"/>
    </row>
    <row r="413" spans="1:20" s="55" customFormat="1" ht="14.15" x14ac:dyDescent="0.4">
      <c r="A413" s="39"/>
      <c r="E413" s="74"/>
      <c r="F413" s="74"/>
      <c r="G413" s="74"/>
      <c r="S413" s="61"/>
      <c r="T413" s="61"/>
    </row>
    <row r="414" spans="1:20" s="55" customFormat="1" ht="14.15" x14ac:dyDescent="0.4">
      <c r="A414" s="39"/>
      <c r="E414" s="74"/>
      <c r="F414" s="74"/>
      <c r="G414" s="74"/>
      <c r="S414" s="61"/>
      <c r="T414" s="61"/>
    </row>
    <row r="415" spans="1:20" s="55" customFormat="1" ht="14.15" x14ac:dyDescent="0.4">
      <c r="A415" s="39"/>
      <c r="E415" s="74"/>
      <c r="F415" s="74"/>
      <c r="G415" s="74"/>
      <c r="S415" s="61"/>
      <c r="T415" s="61"/>
    </row>
    <row r="416" spans="1:20" s="55" customFormat="1" ht="14.15" x14ac:dyDescent="0.4">
      <c r="A416" s="39"/>
      <c r="E416" s="74"/>
      <c r="F416" s="74"/>
      <c r="G416" s="74"/>
      <c r="S416" s="61"/>
      <c r="T416" s="61"/>
    </row>
    <row r="417" spans="1:20" s="55" customFormat="1" ht="14.15" x14ac:dyDescent="0.4">
      <c r="A417" s="39"/>
      <c r="E417" s="74"/>
      <c r="F417" s="74"/>
      <c r="G417" s="74"/>
      <c r="S417" s="61"/>
      <c r="T417" s="61"/>
    </row>
    <row r="418" spans="1:20" s="55" customFormat="1" ht="14.15" x14ac:dyDescent="0.4">
      <c r="A418" s="39"/>
      <c r="E418" s="74"/>
      <c r="F418" s="74"/>
      <c r="G418" s="74"/>
      <c r="S418" s="61"/>
      <c r="T418" s="61"/>
    </row>
    <row r="419" spans="1:20" s="55" customFormat="1" ht="14.15" x14ac:dyDescent="0.4">
      <c r="A419" s="39"/>
      <c r="E419" s="74"/>
      <c r="F419" s="74"/>
      <c r="G419" s="74"/>
      <c r="S419" s="61"/>
      <c r="T419" s="61"/>
    </row>
    <row r="420" spans="1:20" s="55" customFormat="1" ht="14.15" x14ac:dyDescent="0.4">
      <c r="A420" s="39"/>
      <c r="E420" s="74"/>
      <c r="F420" s="74"/>
      <c r="G420" s="74"/>
      <c r="S420" s="61"/>
      <c r="T420" s="61"/>
    </row>
    <row r="421" spans="1:20" s="55" customFormat="1" ht="14.15" x14ac:dyDescent="0.4">
      <c r="A421" s="39"/>
      <c r="E421" s="74"/>
      <c r="F421" s="74"/>
      <c r="G421" s="74"/>
      <c r="S421" s="61"/>
      <c r="T421" s="61"/>
    </row>
    <row r="422" spans="1:20" s="55" customFormat="1" ht="14.15" x14ac:dyDescent="0.4">
      <c r="A422" s="39"/>
      <c r="E422" s="74"/>
      <c r="F422" s="74"/>
      <c r="G422" s="74"/>
      <c r="S422" s="61"/>
      <c r="T422" s="61"/>
    </row>
    <row r="423" spans="1:20" s="55" customFormat="1" ht="14.15" x14ac:dyDescent="0.4">
      <c r="A423" s="39"/>
      <c r="E423" s="74"/>
      <c r="F423" s="74"/>
      <c r="G423" s="74"/>
      <c r="S423" s="61"/>
      <c r="T423" s="61"/>
    </row>
    <row r="424" spans="1:20" s="55" customFormat="1" ht="14.15" x14ac:dyDescent="0.4">
      <c r="A424" s="39"/>
      <c r="E424" s="74"/>
      <c r="F424" s="74"/>
      <c r="G424" s="74"/>
      <c r="S424" s="61"/>
      <c r="T424" s="61"/>
    </row>
    <row r="425" spans="1:20" s="55" customFormat="1" ht="14.15" x14ac:dyDescent="0.4">
      <c r="A425" s="39"/>
      <c r="E425" s="74"/>
      <c r="F425" s="74"/>
      <c r="G425" s="74"/>
      <c r="S425" s="61"/>
      <c r="T425" s="61"/>
    </row>
    <row r="426" spans="1:20" s="55" customFormat="1" ht="14.15" x14ac:dyDescent="0.4">
      <c r="A426" s="39"/>
      <c r="E426" s="74"/>
      <c r="F426" s="74"/>
      <c r="G426" s="74"/>
      <c r="S426" s="61"/>
      <c r="T426" s="61"/>
    </row>
    <row r="427" spans="1:20" s="55" customFormat="1" ht="14.15" x14ac:dyDescent="0.4">
      <c r="A427" s="39"/>
      <c r="E427" s="74"/>
      <c r="F427" s="74"/>
      <c r="G427" s="74"/>
      <c r="S427" s="61"/>
      <c r="T427" s="61"/>
    </row>
    <row r="428" spans="1:20" s="55" customFormat="1" ht="14.15" x14ac:dyDescent="0.4">
      <c r="A428" s="39"/>
      <c r="E428" s="74"/>
      <c r="F428" s="74"/>
      <c r="G428" s="74"/>
      <c r="S428" s="61"/>
      <c r="T428" s="61"/>
    </row>
    <row r="429" spans="1:20" s="55" customFormat="1" ht="14.15" x14ac:dyDescent="0.4">
      <c r="A429" s="39"/>
      <c r="E429" s="74"/>
      <c r="F429" s="74"/>
      <c r="G429" s="74"/>
      <c r="S429" s="61"/>
      <c r="T429" s="61"/>
    </row>
    <row r="430" spans="1:20" s="55" customFormat="1" ht="14.15" x14ac:dyDescent="0.4">
      <c r="A430" s="39"/>
      <c r="E430" s="74"/>
      <c r="F430" s="74"/>
      <c r="G430" s="74"/>
      <c r="S430" s="61"/>
      <c r="T430" s="61"/>
    </row>
    <row r="431" spans="1:20" s="55" customFormat="1" ht="14.15" x14ac:dyDescent="0.4">
      <c r="A431" s="39"/>
      <c r="E431" s="74"/>
      <c r="F431" s="74"/>
      <c r="G431" s="74"/>
      <c r="S431" s="61"/>
      <c r="T431" s="61"/>
    </row>
    <row r="432" spans="1:20" s="55" customFormat="1" ht="14.15" x14ac:dyDescent="0.4">
      <c r="A432" s="39"/>
      <c r="E432" s="74"/>
      <c r="F432" s="74"/>
      <c r="G432" s="74"/>
      <c r="S432" s="61"/>
      <c r="T432" s="61"/>
    </row>
    <row r="433" spans="1:20" s="55" customFormat="1" ht="14.15" x14ac:dyDescent="0.4">
      <c r="A433" s="39"/>
      <c r="E433" s="74"/>
      <c r="F433" s="74"/>
      <c r="G433" s="74"/>
      <c r="S433" s="61"/>
      <c r="T433" s="61"/>
    </row>
    <row r="434" spans="1:20" s="55" customFormat="1" ht="14.15" x14ac:dyDescent="0.4">
      <c r="A434" s="39"/>
      <c r="E434" s="74"/>
      <c r="F434" s="74"/>
      <c r="G434" s="74"/>
      <c r="S434" s="61"/>
      <c r="T434" s="61"/>
    </row>
    <row r="435" spans="1:20" s="55" customFormat="1" ht="14.15" x14ac:dyDescent="0.4">
      <c r="A435" s="39"/>
      <c r="E435" s="74"/>
      <c r="F435" s="74"/>
      <c r="G435" s="74"/>
      <c r="S435" s="61"/>
      <c r="T435" s="61"/>
    </row>
    <row r="436" spans="1:20" s="55" customFormat="1" ht="14.15" x14ac:dyDescent="0.4">
      <c r="A436" s="39"/>
      <c r="E436" s="74"/>
      <c r="F436" s="74"/>
      <c r="G436" s="74"/>
      <c r="S436" s="61"/>
      <c r="T436" s="61"/>
    </row>
    <row r="437" spans="1:20" s="55" customFormat="1" ht="14.15" x14ac:dyDescent="0.4">
      <c r="A437" s="39"/>
      <c r="E437" s="74"/>
      <c r="F437" s="74"/>
      <c r="G437" s="74"/>
      <c r="S437" s="61"/>
      <c r="T437" s="61"/>
    </row>
    <row r="438" spans="1:20" s="55" customFormat="1" ht="14.15" x14ac:dyDescent="0.4">
      <c r="A438" s="39"/>
      <c r="E438" s="74"/>
      <c r="F438" s="74"/>
      <c r="G438" s="74"/>
      <c r="S438" s="61"/>
      <c r="T438" s="61"/>
    </row>
    <row r="439" spans="1:20" s="55" customFormat="1" ht="14.15" x14ac:dyDescent="0.4">
      <c r="A439" s="39"/>
      <c r="E439" s="74"/>
      <c r="F439" s="74"/>
      <c r="G439" s="74"/>
      <c r="S439" s="61"/>
      <c r="T439" s="61"/>
    </row>
    <row r="440" spans="1:20" s="55" customFormat="1" ht="14.15" x14ac:dyDescent="0.4">
      <c r="A440" s="39"/>
      <c r="E440" s="74"/>
      <c r="F440" s="74"/>
      <c r="G440" s="74"/>
      <c r="S440" s="61"/>
      <c r="T440" s="61"/>
    </row>
    <row r="441" spans="1:20" s="55" customFormat="1" ht="14.15" x14ac:dyDescent="0.4">
      <c r="A441" s="39"/>
      <c r="E441" s="74"/>
      <c r="F441" s="74"/>
      <c r="G441" s="74"/>
      <c r="S441" s="61"/>
      <c r="T441" s="61"/>
    </row>
    <row r="442" spans="1:20" s="55" customFormat="1" ht="14.15" x14ac:dyDescent="0.4">
      <c r="A442" s="39"/>
      <c r="E442" s="74"/>
      <c r="F442" s="74"/>
      <c r="G442" s="74"/>
      <c r="S442" s="61"/>
      <c r="T442" s="61"/>
    </row>
    <row r="443" spans="1:20" s="55" customFormat="1" ht="14.15" x14ac:dyDescent="0.4">
      <c r="A443" s="39"/>
      <c r="E443" s="74"/>
      <c r="F443" s="74"/>
      <c r="G443" s="74"/>
      <c r="S443" s="61"/>
      <c r="T443" s="61"/>
    </row>
    <row r="444" spans="1:20" s="55" customFormat="1" ht="14.15" x14ac:dyDescent="0.4">
      <c r="A444" s="39"/>
      <c r="E444" s="74"/>
      <c r="F444" s="74"/>
      <c r="G444" s="74"/>
      <c r="S444" s="61"/>
      <c r="T444" s="61"/>
    </row>
    <row r="445" spans="1:20" s="55" customFormat="1" ht="14.15" x14ac:dyDescent="0.4">
      <c r="A445" s="39"/>
      <c r="E445" s="74"/>
      <c r="F445" s="74"/>
      <c r="G445" s="74"/>
      <c r="S445" s="61"/>
      <c r="T445" s="61"/>
    </row>
    <row r="446" spans="1:20" s="55" customFormat="1" ht="14.15" x14ac:dyDescent="0.4">
      <c r="A446" s="39"/>
      <c r="E446" s="74"/>
      <c r="F446" s="74"/>
      <c r="G446" s="74"/>
      <c r="S446" s="61"/>
      <c r="T446" s="61"/>
    </row>
    <row r="447" spans="1:20" s="55" customFormat="1" ht="14.15" x14ac:dyDescent="0.4">
      <c r="A447" s="39"/>
      <c r="E447" s="74"/>
      <c r="F447" s="74"/>
      <c r="G447" s="74"/>
      <c r="S447" s="61"/>
      <c r="T447" s="61"/>
    </row>
    <row r="448" spans="1:20" s="55" customFormat="1" ht="14.15" x14ac:dyDescent="0.4">
      <c r="A448" s="39"/>
      <c r="E448" s="74"/>
      <c r="F448" s="74"/>
      <c r="G448" s="74"/>
      <c r="S448" s="61"/>
      <c r="T448" s="61"/>
    </row>
    <row r="449" spans="1:20" s="55" customFormat="1" ht="14.15" x14ac:dyDescent="0.4">
      <c r="A449" s="39"/>
      <c r="E449" s="74"/>
      <c r="F449" s="74"/>
      <c r="G449" s="74"/>
      <c r="S449" s="61"/>
      <c r="T449" s="61"/>
    </row>
    <row r="450" spans="1:20" s="55" customFormat="1" ht="14.15" x14ac:dyDescent="0.4">
      <c r="A450" s="39"/>
      <c r="E450" s="74"/>
      <c r="F450" s="74"/>
      <c r="G450" s="74"/>
      <c r="S450" s="61"/>
      <c r="T450" s="61"/>
    </row>
    <row r="451" spans="1:20" s="55" customFormat="1" ht="14.15" x14ac:dyDescent="0.4">
      <c r="A451" s="39"/>
      <c r="E451" s="74"/>
      <c r="F451" s="74"/>
      <c r="G451" s="74"/>
      <c r="S451" s="61"/>
      <c r="T451" s="61"/>
    </row>
    <row r="452" spans="1:20" s="55" customFormat="1" ht="14.15" x14ac:dyDescent="0.4">
      <c r="A452" s="39"/>
      <c r="E452" s="74"/>
      <c r="F452" s="74"/>
      <c r="G452" s="74"/>
      <c r="S452" s="61"/>
      <c r="T452" s="61"/>
    </row>
    <row r="453" spans="1:20" s="55" customFormat="1" ht="14.15" x14ac:dyDescent="0.4">
      <c r="A453" s="39"/>
      <c r="E453" s="74"/>
      <c r="F453" s="74"/>
      <c r="G453" s="74"/>
      <c r="S453" s="61"/>
      <c r="T453" s="61"/>
    </row>
    <row r="454" spans="1:20" s="55" customFormat="1" ht="14.15" x14ac:dyDescent="0.4">
      <c r="A454" s="39"/>
      <c r="E454" s="74"/>
      <c r="F454" s="74"/>
      <c r="G454" s="74"/>
      <c r="S454" s="61"/>
      <c r="T454" s="61"/>
    </row>
    <row r="455" spans="1:20" s="55" customFormat="1" ht="14.15" x14ac:dyDescent="0.4">
      <c r="A455" s="39"/>
      <c r="E455" s="74"/>
      <c r="F455" s="74"/>
      <c r="G455" s="74"/>
      <c r="S455" s="61"/>
      <c r="T455" s="61"/>
    </row>
    <row r="456" spans="1:20" s="55" customFormat="1" ht="14.15" x14ac:dyDescent="0.4">
      <c r="A456" s="39"/>
      <c r="E456" s="74"/>
      <c r="F456" s="74"/>
      <c r="G456" s="74"/>
      <c r="S456" s="61"/>
      <c r="T456" s="61"/>
    </row>
    <row r="457" spans="1:20" s="55" customFormat="1" ht="14.15" x14ac:dyDescent="0.4">
      <c r="A457" s="39"/>
      <c r="E457" s="74"/>
      <c r="F457" s="74"/>
      <c r="G457" s="74"/>
      <c r="S457" s="61"/>
      <c r="T457" s="61"/>
    </row>
    <row r="458" spans="1:20" s="55" customFormat="1" ht="14.15" x14ac:dyDescent="0.4">
      <c r="A458" s="39"/>
      <c r="E458" s="74"/>
      <c r="F458" s="74"/>
      <c r="G458" s="74"/>
      <c r="S458" s="61"/>
      <c r="T458" s="61"/>
    </row>
    <row r="459" spans="1:20" s="55" customFormat="1" ht="14.15" x14ac:dyDescent="0.4">
      <c r="A459" s="39"/>
      <c r="E459" s="74"/>
      <c r="F459" s="74"/>
      <c r="G459" s="74"/>
      <c r="S459" s="61"/>
      <c r="T459" s="61"/>
    </row>
    <row r="460" spans="1:20" s="55" customFormat="1" ht="14.15" x14ac:dyDescent="0.4">
      <c r="A460" s="39"/>
      <c r="E460" s="74"/>
      <c r="F460" s="74"/>
      <c r="G460" s="74"/>
      <c r="S460" s="61"/>
      <c r="T460" s="61"/>
    </row>
    <row r="461" spans="1:20" s="55" customFormat="1" ht="14.15" x14ac:dyDescent="0.4">
      <c r="A461" s="39"/>
      <c r="E461" s="74"/>
      <c r="F461" s="74"/>
      <c r="G461" s="74"/>
      <c r="S461" s="61"/>
      <c r="T461" s="61"/>
    </row>
    <row r="462" spans="1:20" s="55" customFormat="1" ht="14.15" x14ac:dyDescent="0.4">
      <c r="A462" s="39"/>
      <c r="E462" s="74"/>
      <c r="F462" s="74"/>
      <c r="G462" s="74"/>
      <c r="S462" s="61"/>
      <c r="T462" s="61"/>
    </row>
    <row r="463" spans="1:20" s="55" customFormat="1" ht="14.15" x14ac:dyDescent="0.4">
      <c r="A463" s="39"/>
      <c r="E463" s="74"/>
      <c r="F463" s="74"/>
      <c r="G463" s="74"/>
      <c r="S463" s="61"/>
      <c r="T463" s="61"/>
    </row>
    <row r="464" spans="1:20" s="55" customFormat="1" ht="14.15" x14ac:dyDescent="0.4">
      <c r="A464" s="39"/>
      <c r="E464" s="74"/>
      <c r="F464" s="74"/>
      <c r="G464" s="74"/>
      <c r="S464" s="61"/>
      <c r="T464" s="61"/>
    </row>
    <row r="465" spans="1:20" s="55" customFormat="1" ht="14.15" x14ac:dyDescent="0.4">
      <c r="A465" s="39"/>
      <c r="E465" s="74"/>
      <c r="F465" s="74"/>
      <c r="G465" s="74"/>
      <c r="S465" s="61"/>
      <c r="T465" s="61"/>
    </row>
    <row r="466" spans="1:20" s="55" customFormat="1" ht="14.15" x14ac:dyDescent="0.4">
      <c r="A466" s="39"/>
      <c r="E466" s="74"/>
      <c r="F466" s="74"/>
      <c r="G466" s="74"/>
      <c r="S466" s="61"/>
      <c r="T466" s="61"/>
    </row>
    <row r="467" spans="1:20" s="55" customFormat="1" ht="14.15" x14ac:dyDescent="0.4">
      <c r="A467" s="39"/>
      <c r="E467" s="74"/>
      <c r="F467" s="74"/>
      <c r="G467" s="74"/>
      <c r="S467" s="61"/>
      <c r="T467" s="61"/>
    </row>
    <row r="468" spans="1:20" s="55" customFormat="1" ht="14.15" x14ac:dyDescent="0.4">
      <c r="A468" s="39"/>
      <c r="E468" s="74"/>
      <c r="F468" s="74"/>
      <c r="G468" s="74"/>
      <c r="S468" s="61"/>
      <c r="T468" s="61"/>
    </row>
    <row r="469" spans="1:20" s="55" customFormat="1" ht="14.15" x14ac:dyDescent="0.4">
      <c r="A469" s="39"/>
      <c r="E469" s="74"/>
      <c r="F469" s="74"/>
      <c r="G469" s="74"/>
      <c r="S469" s="61"/>
      <c r="T469" s="61"/>
    </row>
    <row r="470" spans="1:20" s="55" customFormat="1" ht="14.15" x14ac:dyDescent="0.4">
      <c r="A470" s="39"/>
      <c r="E470" s="74"/>
      <c r="F470" s="74"/>
      <c r="G470" s="74"/>
      <c r="S470" s="61"/>
      <c r="T470" s="61"/>
    </row>
    <row r="471" spans="1:20" s="55" customFormat="1" ht="14.15" x14ac:dyDescent="0.4">
      <c r="A471" s="39"/>
      <c r="E471" s="74"/>
      <c r="F471" s="74"/>
      <c r="G471" s="74"/>
      <c r="S471" s="61"/>
      <c r="T471" s="61"/>
    </row>
    <row r="472" spans="1:20" s="55" customFormat="1" ht="14.15" x14ac:dyDescent="0.4">
      <c r="A472" s="39"/>
      <c r="E472" s="74"/>
      <c r="F472" s="74"/>
      <c r="G472" s="74"/>
      <c r="S472" s="61"/>
      <c r="T472" s="61"/>
    </row>
    <row r="473" spans="1:20" s="55" customFormat="1" ht="14.15" x14ac:dyDescent="0.4">
      <c r="A473" s="39"/>
      <c r="E473" s="74"/>
      <c r="F473" s="74"/>
      <c r="G473" s="74"/>
      <c r="S473" s="61"/>
      <c r="T473" s="61"/>
    </row>
    <row r="474" spans="1:20" s="55" customFormat="1" ht="14.15" x14ac:dyDescent="0.4">
      <c r="A474" s="39"/>
      <c r="E474" s="74"/>
      <c r="F474" s="74"/>
      <c r="G474" s="74"/>
      <c r="S474" s="61"/>
      <c r="T474" s="61"/>
    </row>
    <row r="475" spans="1:20" s="55" customFormat="1" ht="14.15" x14ac:dyDescent="0.4">
      <c r="A475" s="39"/>
      <c r="E475" s="74"/>
      <c r="F475" s="74"/>
      <c r="G475" s="74"/>
      <c r="S475" s="61"/>
      <c r="T475" s="61"/>
    </row>
    <row r="476" spans="1:20" s="55" customFormat="1" ht="14.15" x14ac:dyDescent="0.4">
      <c r="A476" s="39"/>
      <c r="E476" s="74"/>
      <c r="F476" s="74"/>
      <c r="G476" s="74"/>
      <c r="S476" s="61"/>
      <c r="T476" s="61"/>
    </row>
    <row r="477" spans="1:20" s="55" customFormat="1" ht="14.15" x14ac:dyDescent="0.4">
      <c r="A477" s="39"/>
      <c r="E477" s="74"/>
      <c r="F477" s="74"/>
      <c r="G477" s="74"/>
      <c r="S477" s="61"/>
      <c r="T477" s="61"/>
    </row>
    <row r="478" spans="1:20" s="55" customFormat="1" ht="14.15" x14ac:dyDescent="0.4">
      <c r="A478" s="39"/>
      <c r="E478" s="74"/>
      <c r="F478" s="74"/>
      <c r="G478" s="74"/>
      <c r="S478" s="61"/>
      <c r="T478" s="61"/>
    </row>
    <row r="479" spans="1:20" s="55" customFormat="1" ht="14.15" x14ac:dyDescent="0.4">
      <c r="A479" s="39"/>
      <c r="E479" s="74"/>
      <c r="F479" s="74"/>
      <c r="G479" s="74"/>
      <c r="S479" s="61"/>
      <c r="T479" s="61"/>
    </row>
    <row r="480" spans="1:20" s="55" customFormat="1" ht="14.15" x14ac:dyDescent="0.4">
      <c r="A480" s="39"/>
      <c r="E480" s="74"/>
      <c r="F480" s="74"/>
      <c r="G480" s="74"/>
      <c r="S480" s="61"/>
      <c r="T480" s="61"/>
    </row>
    <row r="481" spans="1:20" s="55" customFormat="1" ht="14.15" x14ac:dyDescent="0.4">
      <c r="A481" s="39"/>
      <c r="E481" s="74"/>
      <c r="F481" s="74"/>
      <c r="G481" s="74"/>
      <c r="S481" s="61"/>
      <c r="T481" s="61"/>
    </row>
    <row r="482" spans="1:20" s="55" customFormat="1" ht="14.15" x14ac:dyDescent="0.4">
      <c r="A482" s="39"/>
      <c r="E482" s="74"/>
      <c r="F482" s="74"/>
      <c r="G482" s="74"/>
      <c r="S482" s="61"/>
      <c r="T482" s="61"/>
    </row>
    <row r="483" spans="1:20" s="55" customFormat="1" ht="14.15" x14ac:dyDescent="0.4">
      <c r="A483" s="39"/>
      <c r="E483" s="74"/>
      <c r="F483" s="74"/>
      <c r="G483" s="74"/>
      <c r="S483" s="61"/>
      <c r="T483" s="61"/>
    </row>
    <row r="484" spans="1:20" s="55" customFormat="1" ht="14.15" x14ac:dyDescent="0.4">
      <c r="A484" s="39"/>
      <c r="E484" s="74"/>
      <c r="F484" s="74"/>
      <c r="G484" s="74"/>
      <c r="S484" s="61"/>
      <c r="T484" s="61"/>
    </row>
    <row r="485" spans="1:20" s="55" customFormat="1" ht="14.15" x14ac:dyDescent="0.4">
      <c r="A485" s="39"/>
      <c r="E485" s="74"/>
      <c r="F485" s="74"/>
      <c r="G485" s="74"/>
      <c r="S485" s="61"/>
      <c r="T485" s="61"/>
    </row>
    <row r="486" spans="1:20" s="55" customFormat="1" ht="14.15" x14ac:dyDescent="0.4">
      <c r="A486" s="39"/>
      <c r="E486" s="74"/>
      <c r="F486" s="74"/>
      <c r="G486" s="74"/>
      <c r="S486" s="61"/>
      <c r="T486" s="61"/>
    </row>
    <row r="487" spans="1:20" s="55" customFormat="1" ht="14.15" x14ac:dyDescent="0.4">
      <c r="A487" s="39"/>
      <c r="E487" s="74"/>
      <c r="F487" s="74"/>
      <c r="G487" s="74"/>
      <c r="S487" s="61"/>
      <c r="T487" s="61"/>
    </row>
    <row r="488" spans="1:20" s="55" customFormat="1" ht="14.15" x14ac:dyDescent="0.4">
      <c r="A488" s="39"/>
      <c r="E488" s="74"/>
      <c r="F488" s="74"/>
      <c r="G488" s="74"/>
      <c r="S488" s="61"/>
      <c r="T488" s="61"/>
    </row>
    <row r="489" spans="1:20" s="55" customFormat="1" ht="14.15" x14ac:dyDescent="0.4">
      <c r="A489" s="39"/>
      <c r="E489" s="74"/>
      <c r="F489" s="74"/>
      <c r="G489" s="74"/>
      <c r="S489" s="61"/>
      <c r="T489" s="61"/>
    </row>
    <row r="490" spans="1:20" s="55" customFormat="1" ht="14.15" x14ac:dyDescent="0.4">
      <c r="A490" s="39"/>
      <c r="E490" s="74"/>
      <c r="F490" s="74"/>
      <c r="G490" s="74"/>
      <c r="S490" s="61"/>
      <c r="T490" s="61"/>
    </row>
    <row r="491" spans="1:20" s="55" customFormat="1" ht="14.15" x14ac:dyDescent="0.4">
      <c r="A491" s="39"/>
      <c r="E491" s="74"/>
      <c r="F491" s="74"/>
      <c r="G491" s="74"/>
      <c r="S491" s="61"/>
      <c r="T491" s="61"/>
    </row>
    <row r="492" spans="1:20" s="55" customFormat="1" ht="14.15" x14ac:dyDescent="0.4">
      <c r="A492" s="39"/>
      <c r="E492" s="74"/>
      <c r="F492" s="74"/>
      <c r="G492" s="74"/>
      <c r="S492" s="61"/>
      <c r="T492" s="61"/>
    </row>
    <row r="493" spans="1:20" s="55" customFormat="1" ht="14.15" x14ac:dyDescent="0.4">
      <c r="A493" s="39"/>
      <c r="E493" s="74"/>
      <c r="F493" s="74"/>
      <c r="G493" s="74"/>
      <c r="S493" s="61"/>
      <c r="T493" s="61"/>
    </row>
    <row r="494" spans="1:20" s="55" customFormat="1" ht="14.15" x14ac:dyDescent="0.4">
      <c r="A494" s="39"/>
      <c r="E494" s="74"/>
      <c r="F494" s="74"/>
      <c r="G494" s="74"/>
      <c r="S494" s="61"/>
      <c r="T494" s="61"/>
    </row>
    <row r="495" spans="1:20" s="55" customFormat="1" ht="14.15" x14ac:dyDescent="0.4">
      <c r="A495" s="39"/>
      <c r="E495" s="74"/>
      <c r="F495" s="74"/>
      <c r="G495" s="74"/>
      <c r="S495" s="61"/>
      <c r="T495" s="61"/>
    </row>
    <row r="496" spans="1:20" s="55" customFormat="1" ht="14.15" x14ac:dyDescent="0.4">
      <c r="A496" s="39"/>
      <c r="E496" s="74"/>
      <c r="F496" s="74"/>
      <c r="G496" s="74"/>
      <c r="S496" s="61"/>
      <c r="T496" s="61"/>
    </row>
    <row r="497" spans="1:20" s="55" customFormat="1" ht="14.15" x14ac:dyDescent="0.4">
      <c r="A497" s="39"/>
      <c r="E497" s="74"/>
      <c r="F497" s="74"/>
      <c r="G497" s="74"/>
      <c r="S497" s="61"/>
      <c r="T497" s="61"/>
    </row>
    <row r="498" spans="1:20" s="55" customFormat="1" ht="14.15" x14ac:dyDescent="0.4">
      <c r="A498" s="39"/>
      <c r="E498" s="74"/>
      <c r="F498" s="74"/>
      <c r="G498" s="74"/>
      <c r="S498" s="61"/>
      <c r="T498" s="61"/>
    </row>
    <row r="499" spans="1:20" s="55" customFormat="1" ht="14.15" x14ac:dyDescent="0.4">
      <c r="A499" s="39"/>
      <c r="E499" s="74"/>
      <c r="F499" s="74"/>
      <c r="G499" s="74"/>
      <c r="S499" s="61"/>
      <c r="T499" s="61"/>
    </row>
    <row r="500" spans="1:20" s="55" customFormat="1" ht="14.15" x14ac:dyDescent="0.4">
      <c r="A500" s="39"/>
      <c r="E500" s="74"/>
      <c r="F500" s="74"/>
      <c r="G500" s="74"/>
      <c r="S500" s="61"/>
      <c r="T500" s="61"/>
    </row>
    <row r="501" spans="1:20" s="55" customFormat="1" ht="14.15" x14ac:dyDescent="0.4">
      <c r="A501" s="39"/>
      <c r="E501" s="74"/>
      <c r="F501" s="74"/>
      <c r="G501" s="74"/>
      <c r="S501" s="61"/>
      <c r="T501" s="61"/>
    </row>
    <row r="502" spans="1:20" s="55" customFormat="1" ht="14.15" x14ac:dyDescent="0.4">
      <c r="A502" s="39"/>
      <c r="E502" s="74"/>
      <c r="F502" s="74"/>
      <c r="G502" s="74"/>
      <c r="S502" s="61"/>
      <c r="T502" s="61"/>
    </row>
    <row r="503" spans="1:20" s="55" customFormat="1" ht="14.15" x14ac:dyDescent="0.4">
      <c r="A503" s="39"/>
      <c r="E503" s="74"/>
      <c r="F503" s="74"/>
      <c r="G503" s="74"/>
      <c r="S503" s="61"/>
      <c r="T503" s="61"/>
    </row>
    <row r="504" spans="1:20" s="55" customFormat="1" ht="14.15" x14ac:dyDescent="0.4">
      <c r="A504" s="39"/>
      <c r="E504" s="74"/>
      <c r="F504" s="74"/>
      <c r="G504" s="74"/>
      <c r="S504" s="61"/>
      <c r="T504" s="61"/>
    </row>
    <row r="505" spans="1:20" s="55" customFormat="1" ht="14.15" x14ac:dyDescent="0.4">
      <c r="A505" s="39"/>
      <c r="E505" s="74"/>
      <c r="F505" s="74"/>
      <c r="G505" s="74"/>
      <c r="S505" s="61"/>
      <c r="T505" s="61"/>
    </row>
    <row r="506" spans="1:20" s="55" customFormat="1" ht="14.15" x14ac:dyDescent="0.4">
      <c r="A506" s="39"/>
      <c r="E506" s="74"/>
      <c r="F506" s="74"/>
      <c r="G506" s="74"/>
      <c r="S506" s="61"/>
      <c r="T506" s="61"/>
    </row>
    <row r="507" spans="1:20" s="55" customFormat="1" ht="14.15" x14ac:dyDescent="0.4">
      <c r="A507" s="39"/>
      <c r="E507" s="74"/>
      <c r="F507" s="74"/>
      <c r="G507" s="74"/>
      <c r="S507" s="61"/>
      <c r="T507" s="61"/>
    </row>
    <row r="508" spans="1:20" s="55" customFormat="1" ht="14.15" x14ac:dyDescent="0.4">
      <c r="A508" s="39"/>
      <c r="E508" s="74"/>
      <c r="F508" s="74"/>
      <c r="G508" s="74"/>
      <c r="S508" s="61"/>
      <c r="T508" s="61"/>
    </row>
    <row r="509" spans="1:20" s="55" customFormat="1" ht="14.15" x14ac:dyDescent="0.4">
      <c r="A509" s="39"/>
      <c r="E509" s="74"/>
      <c r="F509" s="74"/>
      <c r="G509" s="74"/>
      <c r="S509" s="61"/>
      <c r="T509" s="61"/>
    </row>
    <row r="510" spans="1:20" s="55" customFormat="1" ht="14.15" x14ac:dyDescent="0.4">
      <c r="A510" s="39"/>
      <c r="E510" s="74"/>
      <c r="F510" s="74"/>
      <c r="G510" s="74"/>
      <c r="S510" s="61"/>
      <c r="T510" s="61"/>
    </row>
    <row r="511" spans="1:20" s="55" customFormat="1" ht="14.15" x14ac:dyDescent="0.4">
      <c r="A511" s="39"/>
      <c r="E511" s="74"/>
      <c r="F511" s="74"/>
      <c r="G511" s="74"/>
      <c r="S511" s="61"/>
      <c r="T511" s="61"/>
    </row>
    <row r="512" spans="1:20" s="55" customFormat="1" ht="14.15" x14ac:dyDescent="0.4">
      <c r="A512" s="39"/>
      <c r="E512" s="74"/>
      <c r="F512" s="74"/>
      <c r="G512" s="74"/>
      <c r="S512" s="61"/>
      <c r="T512" s="61"/>
    </row>
    <row r="513" spans="1:20" s="55" customFormat="1" ht="14.15" x14ac:dyDescent="0.4">
      <c r="A513" s="39"/>
      <c r="E513" s="74"/>
      <c r="F513" s="74"/>
      <c r="G513" s="74"/>
      <c r="S513" s="61"/>
      <c r="T513" s="61"/>
    </row>
    <row r="514" spans="1:20" s="55" customFormat="1" ht="14.15" x14ac:dyDescent="0.4">
      <c r="A514" s="39"/>
      <c r="E514" s="74"/>
      <c r="F514" s="74"/>
      <c r="G514" s="74"/>
      <c r="S514" s="61"/>
      <c r="T514" s="61"/>
    </row>
    <row r="515" spans="1:20" s="55" customFormat="1" ht="14.15" x14ac:dyDescent="0.4">
      <c r="A515" s="39"/>
      <c r="E515" s="74"/>
      <c r="F515" s="74"/>
      <c r="G515" s="74"/>
      <c r="S515" s="61"/>
      <c r="T515" s="61"/>
    </row>
    <row r="516" spans="1:20" s="55" customFormat="1" ht="14.15" x14ac:dyDescent="0.4">
      <c r="A516" s="39"/>
      <c r="E516" s="74"/>
      <c r="F516" s="74"/>
      <c r="G516" s="74"/>
      <c r="S516" s="61"/>
      <c r="T516" s="61"/>
    </row>
    <row r="517" spans="1:20" s="55" customFormat="1" ht="14.15" x14ac:dyDescent="0.4">
      <c r="A517" s="39"/>
      <c r="E517" s="74"/>
      <c r="F517" s="74"/>
      <c r="G517" s="74"/>
      <c r="S517" s="61"/>
      <c r="T517" s="61"/>
    </row>
    <row r="518" spans="1:20" s="55" customFormat="1" ht="14.15" x14ac:dyDescent="0.4">
      <c r="A518" s="39"/>
      <c r="E518" s="74"/>
      <c r="F518" s="74"/>
      <c r="G518" s="74"/>
      <c r="S518" s="61"/>
      <c r="T518" s="61"/>
    </row>
    <row r="519" spans="1:20" s="55" customFormat="1" ht="14.15" x14ac:dyDescent="0.4">
      <c r="A519" s="39"/>
      <c r="E519" s="74"/>
      <c r="F519" s="74"/>
      <c r="G519" s="74"/>
      <c r="S519" s="61"/>
      <c r="T519" s="61"/>
    </row>
    <row r="520" spans="1:20" s="55" customFormat="1" ht="14.15" x14ac:dyDescent="0.4">
      <c r="A520" s="39"/>
      <c r="E520" s="74"/>
      <c r="F520" s="74"/>
      <c r="G520" s="74"/>
      <c r="S520" s="61"/>
      <c r="T520" s="61"/>
    </row>
    <row r="521" spans="1:20" s="55" customFormat="1" ht="14.15" x14ac:dyDescent="0.4">
      <c r="A521" s="39"/>
      <c r="E521" s="74"/>
      <c r="F521" s="74"/>
      <c r="G521" s="74"/>
      <c r="S521" s="61"/>
      <c r="T521" s="61"/>
    </row>
    <row r="522" spans="1:20" s="55" customFormat="1" ht="14.15" x14ac:dyDescent="0.4">
      <c r="A522" s="39"/>
      <c r="E522" s="74"/>
      <c r="F522" s="74"/>
      <c r="G522" s="74"/>
      <c r="S522" s="61"/>
      <c r="T522" s="61"/>
    </row>
    <row r="523" spans="1:20" s="55" customFormat="1" ht="14.15" x14ac:dyDescent="0.4">
      <c r="A523" s="39"/>
      <c r="E523" s="74"/>
      <c r="F523" s="74"/>
      <c r="G523" s="74"/>
      <c r="S523" s="61"/>
      <c r="T523" s="61"/>
    </row>
    <row r="524" spans="1:20" s="55" customFormat="1" ht="14.15" x14ac:dyDescent="0.4">
      <c r="A524" s="39"/>
      <c r="E524" s="74"/>
      <c r="F524" s="74"/>
      <c r="G524" s="74"/>
      <c r="S524" s="61"/>
      <c r="T524" s="61"/>
    </row>
    <row r="525" spans="1:20" s="55" customFormat="1" ht="14.15" x14ac:dyDescent="0.4">
      <c r="A525" s="39"/>
      <c r="E525" s="74"/>
      <c r="F525" s="74"/>
      <c r="G525" s="74"/>
      <c r="S525" s="61"/>
      <c r="T525" s="61"/>
    </row>
    <row r="526" spans="1:20" s="55" customFormat="1" ht="14.15" x14ac:dyDescent="0.4">
      <c r="A526" s="39"/>
      <c r="E526" s="74"/>
      <c r="F526" s="74"/>
      <c r="G526" s="74"/>
      <c r="S526" s="61"/>
      <c r="T526" s="61"/>
    </row>
    <row r="527" spans="1:20" s="55" customFormat="1" ht="14.15" x14ac:dyDescent="0.4">
      <c r="A527" s="39"/>
      <c r="E527" s="74"/>
      <c r="F527" s="74"/>
      <c r="G527" s="74"/>
      <c r="S527" s="61"/>
      <c r="T527" s="61"/>
    </row>
    <row r="528" spans="1:20" s="55" customFormat="1" ht="14.15" x14ac:dyDescent="0.4">
      <c r="A528" s="39"/>
      <c r="E528" s="74"/>
      <c r="F528" s="74"/>
      <c r="G528" s="74"/>
      <c r="S528" s="61"/>
      <c r="T528" s="61"/>
    </row>
    <row r="529" spans="1:20" s="55" customFormat="1" ht="14.15" x14ac:dyDescent="0.4">
      <c r="A529" s="39"/>
      <c r="E529" s="74"/>
      <c r="F529" s="74"/>
      <c r="G529" s="74"/>
      <c r="S529" s="61"/>
      <c r="T529" s="61"/>
    </row>
    <row r="530" spans="1:20" s="55" customFormat="1" ht="14.15" x14ac:dyDescent="0.4">
      <c r="A530" s="39"/>
      <c r="E530" s="74"/>
      <c r="F530" s="74"/>
      <c r="G530" s="74"/>
      <c r="S530" s="61"/>
      <c r="T530" s="61"/>
    </row>
    <row r="531" spans="1:20" s="55" customFormat="1" ht="14.15" x14ac:dyDescent="0.4">
      <c r="A531" s="39"/>
      <c r="E531" s="74"/>
      <c r="F531" s="74"/>
      <c r="G531" s="74"/>
      <c r="S531" s="61"/>
      <c r="T531" s="61"/>
    </row>
    <row r="532" spans="1:20" s="55" customFormat="1" ht="14.15" x14ac:dyDescent="0.4">
      <c r="A532" s="39"/>
      <c r="E532" s="74"/>
      <c r="F532" s="74"/>
      <c r="G532" s="74"/>
      <c r="S532" s="61"/>
      <c r="T532" s="61"/>
    </row>
    <row r="533" spans="1:20" s="55" customFormat="1" ht="14.15" x14ac:dyDescent="0.4">
      <c r="A533" s="39"/>
      <c r="E533" s="74"/>
      <c r="F533" s="74"/>
      <c r="G533" s="74"/>
      <c r="S533" s="61"/>
      <c r="T533" s="61"/>
    </row>
    <row r="534" spans="1:20" s="55" customFormat="1" ht="14.15" x14ac:dyDescent="0.4">
      <c r="A534" s="39"/>
      <c r="E534" s="74"/>
      <c r="F534" s="74"/>
      <c r="G534" s="74"/>
      <c r="S534" s="61"/>
      <c r="T534" s="61"/>
    </row>
    <row r="535" spans="1:20" s="55" customFormat="1" ht="14.15" x14ac:dyDescent="0.4">
      <c r="A535" s="39"/>
      <c r="E535" s="74"/>
      <c r="F535" s="74"/>
      <c r="G535" s="74"/>
      <c r="S535" s="61"/>
      <c r="T535" s="61"/>
    </row>
    <row r="536" spans="1:20" s="55" customFormat="1" ht="14.15" x14ac:dyDescent="0.4">
      <c r="A536" s="39"/>
      <c r="E536" s="74"/>
      <c r="F536" s="74"/>
      <c r="G536" s="74"/>
      <c r="S536" s="61"/>
      <c r="T536" s="61"/>
    </row>
    <row r="537" spans="1:20" s="55" customFormat="1" ht="14.15" x14ac:dyDescent="0.4">
      <c r="A537" s="39"/>
      <c r="E537" s="74"/>
      <c r="F537" s="74"/>
      <c r="G537" s="74"/>
      <c r="S537" s="61"/>
      <c r="T537" s="61"/>
    </row>
    <row r="538" spans="1:20" s="55" customFormat="1" ht="14.15" x14ac:dyDescent="0.4">
      <c r="A538" s="39"/>
      <c r="E538" s="74"/>
      <c r="F538" s="74"/>
      <c r="G538" s="74"/>
      <c r="S538" s="61"/>
      <c r="T538" s="61"/>
    </row>
    <row r="539" spans="1:20" s="55" customFormat="1" ht="14.15" x14ac:dyDescent="0.4">
      <c r="A539" s="39"/>
      <c r="E539" s="74"/>
      <c r="F539" s="74"/>
      <c r="G539" s="74"/>
      <c r="S539" s="61"/>
      <c r="T539" s="61"/>
    </row>
    <row r="540" spans="1:20" s="55" customFormat="1" ht="14.15" x14ac:dyDescent="0.4">
      <c r="A540" s="39"/>
      <c r="E540" s="74"/>
      <c r="F540" s="74"/>
      <c r="G540" s="74"/>
      <c r="S540" s="61"/>
      <c r="T540" s="61"/>
    </row>
    <row r="541" spans="1:20" s="55" customFormat="1" ht="14.15" x14ac:dyDescent="0.4">
      <c r="A541" s="39"/>
      <c r="E541" s="74"/>
      <c r="F541" s="74"/>
      <c r="G541" s="74"/>
      <c r="S541" s="61"/>
      <c r="T541" s="61"/>
    </row>
    <row r="542" spans="1:20" s="55" customFormat="1" ht="14.15" x14ac:dyDescent="0.4">
      <c r="A542" s="39"/>
      <c r="E542" s="74"/>
      <c r="F542" s="74"/>
      <c r="G542" s="74"/>
      <c r="S542" s="61"/>
      <c r="T542" s="61"/>
    </row>
    <row r="543" spans="1:20" s="55" customFormat="1" ht="14.15" x14ac:dyDescent="0.4">
      <c r="A543" s="39"/>
      <c r="E543" s="74"/>
      <c r="F543" s="74"/>
      <c r="G543" s="74"/>
      <c r="S543" s="61"/>
      <c r="T543" s="61"/>
    </row>
    <row r="544" spans="1:20" s="55" customFormat="1" ht="14.15" x14ac:dyDescent="0.4">
      <c r="A544" s="39"/>
      <c r="E544" s="74"/>
      <c r="F544" s="74"/>
      <c r="G544" s="74"/>
      <c r="S544" s="61"/>
      <c r="T544" s="61"/>
    </row>
    <row r="545" spans="1:20" s="55" customFormat="1" ht="14.15" x14ac:dyDescent="0.4">
      <c r="A545" s="39"/>
      <c r="E545" s="74"/>
      <c r="F545" s="74"/>
      <c r="G545" s="74"/>
      <c r="S545" s="61"/>
      <c r="T545" s="61"/>
    </row>
    <row r="546" spans="1:20" s="55" customFormat="1" ht="14.15" x14ac:dyDescent="0.4">
      <c r="A546" s="39"/>
      <c r="E546" s="74"/>
      <c r="F546" s="74"/>
      <c r="G546" s="74"/>
      <c r="S546" s="61"/>
      <c r="T546" s="61"/>
    </row>
    <row r="547" spans="1:20" s="55" customFormat="1" ht="14.15" x14ac:dyDescent="0.4">
      <c r="A547" s="39"/>
      <c r="E547" s="74"/>
      <c r="F547" s="74"/>
      <c r="G547" s="74"/>
      <c r="S547" s="61"/>
      <c r="T547" s="61"/>
    </row>
    <row r="548" spans="1:20" s="55" customFormat="1" ht="14.15" x14ac:dyDescent="0.4">
      <c r="A548" s="39"/>
      <c r="E548" s="74"/>
      <c r="F548" s="74"/>
      <c r="G548" s="74"/>
      <c r="S548" s="61"/>
      <c r="T548" s="61"/>
    </row>
    <row r="549" spans="1:20" s="55" customFormat="1" ht="14.15" x14ac:dyDescent="0.4">
      <c r="A549" s="39"/>
      <c r="E549" s="74"/>
      <c r="F549" s="74"/>
      <c r="G549" s="74"/>
      <c r="S549" s="61"/>
      <c r="T549" s="61"/>
    </row>
    <row r="550" spans="1:20" s="55" customFormat="1" ht="14.15" x14ac:dyDescent="0.4">
      <c r="A550" s="39"/>
      <c r="E550" s="74"/>
      <c r="F550" s="74"/>
      <c r="G550" s="74"/>
      <c r="S550" s="61"/>
      <c r="T550" s="61"/>
    </row>
    <row r="551" spans="1:20" s="55" customFormat="1" ht="14.15" x14ac:dyDescent="0.4">
      <c r="A551" s="39"/>
      <c r="E551" s="74"/>
      <c r="F551" s="74"/>
      <c r="G551" s="74"/>
      <c r="S551" s="61"/>
      <c r="T551" s="61"/>
    </row>
    <row r="552" spans="1:20" s="55" customFormat="1" ht="14.15" x14ac:dyDescent="0.4">
      <c r="A552" s="39"/>
      <c r="E552" s="74"/>
      <c r="F552" s="74"/>
      <c r="G552" s="74"/>
      <c r="S552" s="61"/>
      <c r="T552" s="61"/>
    </row>
    <row r="553" spans="1:20" s="55" customFormat="1" ht="14.15" x14ac:dyDescent="0.4">
      <c r="A553" s="39"/>
      <c r="E553" s="74"/>
      <c r="F553" s="74"/>
      <c r="G553" s="74"/>
      <c r="S553" s="61"/>
      <c r="T553" s="61"/>
    </row>
    <row r="554" spans="1:20" s="55" customFormat="1" ht="14.15" x14ac:dyDescent="0.4">
      <c r="A554" s="39"/>
      <c r="E554" s="74"/>
      <c r="F554" s="74"/>
      <c r="G554" s="74"/>
      <c r="S554" s="61"/>
      <c r="T554" s="61"/>
    </row>
    <row r="555" spans="1:20" s="55" customFormat="1" ht="14.15" x14ac:dyDescent="0.4">
      <c r="A555" s="39"/>
      <c r="E555" s="74"/>
      <c r="F555" s="74"/>
      <c r="G555" s="74"/>
      <c r="S555" s="61"/>
      <c r="T555" s="61"/>
    </row>
    <row r="556" spans="1:20" s="55" customFormat="1" ht="14.15" x14ac:dyDescent="0.4">
      <c r="A556" s="39"/>
      <c r="E556" s="74"/>
      <c r="F556" s="74"/>
      <c r="G556" s="74"/>
      <c r="S556" s="61"/>
      <c r="T556" s="61"/>
    </row>
    <row r="557" spans="1:20" s="55" customFormat="1" ht="14.15" x14ac:dyDescent="0.4">
      <c r="A557" s="39"/>
      <c r="E557" s="74"/>
      <c r="F557" s="74"/>
      <c r="G557" s="74"/>
      <c r="S557" s="61"/>
      <c r="T557" s="61"/>
    </row>
    <row r="558" spans="1:20" s="55" customFormat="1" ht="14.15" x14ac:dyDescent="0.4">
      <c r="A558" s="39"/>
      <c r="E558" s="74"/>
      <c r="F558" s="74"/>
      <c r="G558" s="74"/>
      <c r="S558" s="61"/>
      <c r="T558" s="61"/>
    </row>
    <row r="559" spans="1:20" s="55" customFormat="1" ht="14.15" x14ac:dyDescent="0.4">
      <c r="A559" s="39"/>
      <c r="E559" s="74"/>
      <c r="F559" s="74"/>
      <c r="G559" s="74"/>
      <c r="S559" s="61"/>
      <c r="T559" s="61"/>
    </row>
    <row r="560" spans="1:20" s="55" customFormat="1" ht="14.15" x14ac:dyDescent="0.4">
      <c r="A560" s="39"/>
      <c r="E560" s="74"/>
      <c r="F560" s="74"/>
      <c r="G560" s="74"/>
      <c r="S560" s="61"/>
      <c r="T560" s="61"/>
    </row>
    <row r="561" spans="1:20" s="55" customFormat="1" ht="14.15" x14ac:dyDescent="0.4">
      <c r="A561" s="39"/>
      <c r="E561" s="74"/>
      <c r="F561" s="74"/>
      <c r="G561" s="74"/>
      <c r="S561" s="61"/>
      <c r="T561" s="61"/>
    </row>
    <row r="562" spans="1:20" s="55" customFormat="1" ht="14.15" x14ac:dyDescent="0.4">
      <c r="A562" s="39"/>
      <c r="E562" s="74"/>
      <c r="F562" s="74"/>
      <c r="G562" s="74"/>
      <c r="S562" s="61"/>
      <c r="T562" s="61"/>
    </row>
    <row r="563" spans="1:20" s="55" customFormat="1" ht="14.15" x14ac:dyDescent="0.4">
      <c r="A563" s="39"/>
      <c r="E563" s="74"/>
      <c r="F563" s="74"/>
      <c r="G563" s="74"/>
      <c r="S563" s="61"/>
      <c r="T563" s="61"/>
    </row>
    <row r="564" spans="1:20" s="55" customFormat="1" ht="14.15" x14ac:dyDescent="0.4">
      <c r="A564" s="39"/>
      <c r="E564" s="74"/>
      <c r="F564" s="74"/>
      <c r="G564" s="74"/>
      <c r="S564" s="61"/>
      <c r="T564" s="61"/>
    </row>
    <row r="565" spans="1:20" s="55" customFormat="1" ht="14.15" x14ac:dyDescent="0.4">
      <c r="A565" s="39"/>
      <c r="E565" s="74"/>
      <c r="F565" s="74"/>
      <c r="G565" s="74"/>
      <c r="S565" s="61"/>
      <c r="T565" s="61"/>
    </row>
    <row r="566" spans="1:20" s="55" customFormat="1" ht="14.15" x14ac:dyDescent="0.4">
      <c r="A566" s="39"/>
      <c r="E566" s="74"/>
      <c r="F566" s="74"/>
      <c r="G566" s="74"/>
      <c r="S566" s="61"/>
      <c r="T566" s="61"/>
    </row>
    <row r="567" spans="1:20" s="55" customFormat="1" ht="14.15" x14ac:dyDescent="0.4">
      <c r="A567" s="39"/>
      <c r="E567" s="74"/>
      <c r="F567" s="74"/>
      <c r="G567" s="74"/>
      <c r="S567" s="61"/>
      <c r="T567" s="61"/>
    </row>
    <row r="568" spans="1:20" s="55" customFormat="1" ht="14.15" x14ac:dyDescent="0.4">
      <c r="A568" s="39"/>
      <c r="E568" s="74"/>
      <c r="F568" s="74"/>
      <c r="G568" s="74"/>
      <c r="S568" s="61"/>
      <c r="T568" s="61"/>
    </row>
    <row r="569" spans="1:20" s="55" customFormat="1" ht="14.15" x14ac:dyDescent="0.4">
      <c r="A569" s="39"/>
      <c r="E569" s="74"/>
      <c r="F569" s="74"/>
      <c r="G569" s="74"/>
      <c r="S569" s="61"/>
      <c r="T569" s="61"/>
    </row>
    <row r="570" spans="1:20" s="55" customFormat="1" ht="14.15" x14ac:dyDescent="0.4">
      <c r="A570" s="39"/>
      <c r="E570" s="74"/>
      <c r="F570" s="74"/>
      <c r="G570" s="74"/>
      <c r="S570" s="61"/>
      <c r="T570" s="61"/>
    </row>
    <row r="571" spans="1:20" s="55" customFormat="1" ht="14.15" x14ac:dyDescent="0.4">
      <c r="A571" s="39"/>
      <c r="E571" s="74"/>
      <c r="F571" s="74"/>
      <c r="G571" s="74"/>
      <c r="S571" s="61"/>
      <c r="T571" s="61"/>
    </row>
    <row r="572" spans="1:20" s="55" customFormat="1" ht="14.15" x14ac:dyDescent="0.4">
      <c r="A572" s="39"/>
      <c r="E572" s="74"/>
      <c r="F572" s="74"/>
      <c r="G572" s="74"/>
      <c r="S572" s="61"/>
      <c r="T572" s="61"/>
    </row>
    <row r="573" spans="1:20" s="55" customFormat="1" ht="14.15" x14ac:dyDescent="0.4">
      <c r="A573" s="39"/>
      <c r="E573" s="74"/>
      <c r="F573" s="74"/>
      <c r="G573" s="74"/>
      <c r="S573" s="61"/>
      <c r="T573" s="61"/>
    </row>
    <row r="574" spans="1:20" s="55" customFormat="1" ht="14.15" x14ac:dyDescent="0.4">
      <c r="A574" s="39"/>
      <c r="E574" s="74"/>
      <c r="F574" s="74"/>
      <c r="G574" s="74"/>
      <c r="S574" s="61"/>
      <c r="T574" s="61"/>
    </row>
    <row r="575" spans="1:20" s="55" customFormat="1" ht="14.15" x14ac:dyDescent="0.4">
      <c r="A575" s="39"/>
      <c r="E575" s="74"/>
      <c r="F575" s="74"/>
      <c r="G575" s="74"/>
      <c r="S575" s="61"/>
      <c r="T575" s="61"/>
    </row>
    <row r="576" spans="1:20" s="55" customFormat="1" ht="14.15" x14ac:dyDescent="0.4">
      <c r="A576" s="39"/>
      <c r="E576" s="74"/>
      <c r="F576" s="74"/>
      <c r="G576" s="74"/>
      <c r="S576" s="61"/>
      <c r="T576" s="61"/>
    </row>
    <row r="577" spans="1:20" s="55" customFormat="1" ht="14.15" x14ac:dyDescent="0.4">
      <c r="A577" s="39"/>
      <c r="E577" s="74"/>
      <c r="F577" s="74"/>
      <c r="G577" s="74"/>
      <c r="S577" s="61"/>
      <c r="T577" s="61"/>
    </row>
    <row r="578" spans="1:20" s="55" customFormat="1" ht="14.15" x14ac:dyDescent="0.4">
      <c r="A578" s="39"/>
      <c r="E578" s="74"/>
      <c r="F578" s="74"/>
      <c r="G578" s="74"/>
      <c r="S578" s="61"/>
      <c r="T578" s="61"/>
    </row>
    <row r="579" spans="1:20" s="55" customFormat="1" ht="14.15" x14ac:dyDescent="0.4">
      <c r="A579" s="39"/>
      <c r="E579" s="74"/>
      <c r="F579" s="74"/>
      <c r="G579" s="74"/>
      <c r="S579" s="61"/>
      <c r="T579" s="61"/>
    </row>
    <row r="580" spans="1:20" s="55" customFormat="1" ht="14.15" x14ac:dyDescent="0.4">
      <c r="A580" s="39"/>
      <c r="E580" s="74"/>
      <c r="F580" s="74"/>
      <c r="G580" s="74"/>
      <c r="S580" s="61"/>
      <c r="T580" s="61"/>
    </row>
    <row r="581" spans="1:20" s="55" customFormat="1" ht="14.15" x14ac:dyDescent="0.4">
      <c r="A581" s="39"/>
      <c r="E581" s="74"/>
      <c r="F581" s="74"/>
      <c r="G581" s="74"/>
      <c r="S581" s="61"/>
      <c r="T581" s="61"/>
    </row>
    <row r="582" spans="1:20" s="55" customFormat="1" ht="14.15" x14ac:dyDescent="0.4">
      <c r="A582" s="39"/>
      <c r="E582" s="74"/>
      <c r="F582" s="74"/>
      <c r="G582" s="74"/>
      <c r="S582" s="61"/>
      <c r="T582" s="61"/>
    </row>
    <row r="583" spans="1:20" s="55" customFormat="1" ht="14.15" x14ac:dyDescent="0.4">
      <c r="A583" s="39"/>
      <c r="E583" s="74"/>
      <c r="F583" s="74"/>
      <c r="G583" s="74"/>
      <c r="S583" s="61"/>
      <c r="T583" s="61"/>
    </row>
    <row r="584" spans="1:20" s="55" customFormat="1" ht="14.15" x14ac:dyDescent="0.4">
      <c r="A584" s="39"/>
      <c r="E584" s="74"/>
      <c r="F584" s="74"/>
      <c r="G584" s="74"/>
      <c r="S584" s="61"/>
      <c r="T584" s="61"/>
    </row>
    <row r="585" spans="1:20" s="55" customFormat="1" ht="14.15" x14ac:dyDescent="0.4">
      <c r="A585" s="39"/>
      <c r="E585" s="74"/>
      <c r="F585" s="74"/>
      <c r="G585" s="74"/>
      <c r="S585" s="61"/>
      <c r="T585" s="61"/>
    </row>
    <row r="586" spans="1:20" s="55" customFormat="1" ht="14.15" x14ac:dyDescent="0.4">
      <c r="A586" s="39"/>
      <c r="E586" s="74"/>
      <c r="F586" s="74"/>
      <c r="G586" s="74"/>
      <c r="S586" s="61"/>
      <c r="T586" s="61"/>
    </row>
    <row r="587" spans="1:20" s="55" customFormat="1" ht="14.15" x14ac:dyDescent="0.4">
      <c r="A587" s="39"/>
      <c r="E587" s="74"/>
      <c r="F587" s="74"/>
      <c r="G587" s="74"/>
      <c r="S587" s="61"/>
      <c r="T587" s="61"/>
    </row>
    <row r="588" spans="1:20" s="55" customFormat="1" ht="14.15" x14ac:dyDescent="0.4">
      <c r="A588" s="39"/>
      <c r="E588" s="74"/>
      <c r="F588" s="74"/>
      <c r="G588" s="74"/>
      <c r="S588" s="61"/>
      <c r="T588" s="61"/>
    </row>
    <row r="589" spans="1:20" s="55" customFormat="1" ht="14.15" x14ac:dyDescent="0.4">
      <c r="A589" s="39"/>
      <c r="E589" s="74"/>
      <c r="F589" s="74"/>
      <c r="G589" s="74"/>
      <c r="S589" s="61"/>
      <c r="T589" s="61"/>
    </row>
    <row r="590" spans="1:20" s="55" customFormat="1" ht="14.15" x14ac:dyDescent="0.4">
      <c r="A590" s="39"/>
      <c r="E590" s="74"/>
      <c r="F590" s="74"/>
      <c r="G590" s="74"/>
      <c r="S590" s="61"/>
      <c r="T590" s="61"/>
    </row>
    <row r="591" spans="1:20" s="55" customFormat="1" ht="14.15" x14ac:dyDescent="0.4">
      <c r="A591" s="39"/>
      <c r="E591" s="74"/>
      <c r="F591" s="74"/>
      <c r="G591" s="74"/>
      <c r="S591" s="61"/>
      <c r="T591" s="61"/>
    </row>
    <row r="592" spans="1:20" s="55" customFormat="1" ht="14.15" x14ac:dyDescent="0.4">
      <c r="A592" s="39"/>
      <c r="E592" s="74"/>
      <c r="F592" s="74"/>
      <c r="G592" s="74"/>
      <c r="S592" s="61"/>
      <c r="T592" s="61"/>
    </row>
    <row r="593" spans="1:20" s="55" customFormat="1" ht="14.15" x14ac:dyDescent="0.4">
      <c r="A593" s="39"/>
      <c r="E593" s="74"/>
      <c r="F593" s="74"/>
      <c r="G593" s="74"/>
      <c r="S593" s="61"/>
      <c r="T593" s="61"/>
    </row>
    <row r="594" spans="1:20" s="55" customFormat="1" ht="14.15" x14ac:dyDescent="0.4">
      <c r="A594" s="39"/>
      <c r="E594" s="74"/>
      <c r="F594" s="74"/>
      <c r="G594" s="74"/>
      <c r="S594" s="61"/>
      <c r="T594" s="61"/>
    </row>
    <row r="595" spans="1:20" s="55" customFormat="1" ht="14.15" x14ac:dyDescent="0.4">
      <c r="A595" s="39"/>
      <c r="E595" s="74"/>
      <c r="F595" s="74"/>
      <c r="G595" s="74"/>
      <c r="S595" s="61"/>
      <c r="T595" s="61"/>
    </row>
    <row r="596" spans="1:20" s="55" customFormat="1" ht="14.15" x14ac:dyDescent="0.4">
      <c r="A596" s="39"/>
      <c r="E596" s="74"/>
      <c r="F596" s="74"/>
      <c r="G596" s="74"/>
      <c r="S596" s="61"/>
      <c r="T596" s="61"/>
    </row>
    <row r="597" spans="1:20" s="55" customFormat="1" ht="14.15" x14ac:dyDescent="0.4">
      <c r="A597" s="39"/>
      <c r="E597" s="74"/>
      <c r="F597" s="74"/>
      <c r="G597" s="74"/>
      <c r="S597" s="61"/>
      <c r="T597" s="61"/>
    </row>
    <row r="598" spans="1:20" s="55" customFormat="1" ht="14.15" x14ac:dyDescent="0.4">
      <c r="A598" s="39"/>
      <c r="E598" s="74"/>
      <c r="F598" s="74"/>
      <c r="G598" s="74"/>
      <c r="S598" s="61"/>
      <c r="T598" s="61"/>
    </row>
    <row r="599" spans="1:20" s="55" customFormat="1" ht="14.15" x14ac:dyDescent="0.4">
      <c r="A599" s="39"/>
      <c r="E599" s="74"/>
      <c r="F599" s="74"/>
      <c r="G599" s="74"/>
      <c r="S599" s="61"/>
      <c r="T599" s="61"/>
    </row>
    <row r="600" spans="1:20" s="55" customFormat="1" ht="14.15" x14ac:dyDescent="0.4">
      <c r="A600" s="39"/>
      <c r="E600" s="74"/>
      <c r="F600" s="74"/>
      <c r="G600" s="74"/>
      <c r="S600" s="61"/>
      <c r="T600" s="61"/>
    </row>
    <row r="601" spans="1:20" s="55" customFormat="1" ht="14.15" x14ac:dyDescent="0.4">
      <c r="A601" s="39"/>
      <c r="E601" s="74"/>
      <c r="F601" s="74"/>
      <c r="G601" s="74"/>
      <c r="S601" s="61"/>
      <c r="T601" s="61"/>
    </row>
    <row r="602" spans="1:20" s="55" customFormat="1" ht="14.15" x14ac:dyDescent="0.4">
      <c r="A602" s="39"/>
      <c r="E602" s="74"/>
      <c r="F602" s="74"/>
      <c r="G602" s="74"/>
      <c r="S602" s="61"/>
      <c r="T602" s="61"/>
    </row>
    <row r="603" spans="1:20" s="55" customFormat="1" ht="14.15" x14ac:dyDescent="0.4">
      <c r="A603" s="39"/>
      <c r="E603" s="74"/>
      <c r="F603" s="74"/>
      <c r="G603" s="74"/>
      <c r="S603" s="61"/>
      <c r="T603" s="61"/>
    </row>
    <row r="604" spans="1:20" s="55" customFormat="1" ht="14.15" x14ac:dyDescent="0.4">
      <c r="A604" s="39"/>
      <c r="E604" s="74"/>
      <c r="F604" s="74"/>
      <c r="G604" s="74"/>
      <c r="S604" s="61"/>
      <c r="T604" s="61"/>
    </row>
    <row r="605" spans="1:20" s="55" customFormat="1" ht="14.15" x14ac:dyDescent="0.4">
      <c r="A605" s="39"/>
      <c r="E605" s="74"/>
      <c r="F605" s="74"/>
      <c r="G605" s="74"/>
      <c r="S605" s="61"/>
      <c r="T605" s="61"/>
    </row>
    <row r="606" spans="1:20" s="55" customFormat="1" ht="14.15" x14ac:dyDescent="0.4">
      <c r="A606" s="39"/>
      <c r="E606" s="74"/>
      <c r="F606" s="74"/>
      <c r="G606" s="74"/>
      <c r="S606" s="61"/>
      <c r="T606" s="61"/>
    </row>
    <row r="607" spans="1:20" s="55" customFormat="1" ht="14.15" x14ac:dyDescent="0.4">
      <c r="A607" s="39"/>
      <c r="E607" s="74"/>
      <c r="F607" s="74"/>
      <c r="G607" s="74"/>
      <c r="S607" s="61"/>
      <c r="T607" s="61"/>
    </row>
    <row r="608" spans="1:20" s="55" customFormat="1" ht="14.15" x14ac:dyDescent="0.4">
      <c r="A608" s="39"/>
      <c r="E608" s="74"/>
      <c r="F608" s="74"/>
      <c r="G608" s="74"/>
      <c r="S608" s="61"/>
      <c r="T608" s="61"/>
    </row>
    <row r="609" spans="1:20" s="55" customFormat="1" ht="14.15" x14ac:dyDescent="0.4">
      <c r="A609" s="39"/>
      <c r="E609" s="74"/>
      <c r="F609" s="74"/>
      <c r="G609" s="74"/>
      <c r="S609" s="61"/>
      <c r="T609" s="61"/>
    </row>
    <row r="610" spans="1:20" s="55" customFormat="1" ht="14.15" x14ac:dyDescent="0.4">
      <c r="A610" s="39"/>
      <c r="E610" s="74"/>
      <c r="F610" s="74"/>
      <c r="G610" s="74"/>
      <c r="S610" s="61"/>
      <c r="T610" s="61"/>
    </row>
    <row r="611" spans="1:20" s="55" customFormat="1" ht="14.15" x14ac:dyDescent="0.4">
      <c r="A611" s="39"/>
      <c r="E611" s="74"/>
      <c r="F611" s="74"/>
      <c r="G611" s="74"/>
      <c r="S611" s="61"/>
      <c r="T611" s="61"/>
    </row>
    <row r="612" spans="1:20" s="55" customFormat="1" ht="14.15" x14ac:dyDescent="0.4">
      <c r="A612" s="39"/>
      <c r="E612" s="74"/>
      <c r="F612" s="74"/>
      <c r="G612" s="74"/>
      <c r="S612" s="61"/>
      <c r="T612" s="61"/>
    </row>
    <row r="613" spans="1:20" s="55" customFormat="1" ht="14.15" x14ac:dyDescent="0.4">
      <c r="A613" s="39"/>
      <c r="E613" s="74"/>
      <c r="F613" s="74"/>
      <c r="G613" s="74"/>
      <c r="S613" s="61"/>
      <c r="T613" s="61"/>
    </row>
    <row r="614" spans="1:20" s="55" customFormat="1" ht="14.15" x14ac:dyDescent="0.4">
      <c r="A614" s="39"/>
      <c r="E614" s="74"/>
      <c r="F614" s="74"/>
      <c r="G614" s="74"/>
      <c r="S614" s="61"/>
      <c r="T614" s="61"/>
    </row>
    <row r="615" spans="1:20" s="55" customFormat="1" ht="14.15" x14ac:dyDescent="0.4">
      <c r="A615" s="39"/>
      <c r="E615" s="74"/>
      <c r="F615" s="74"/>
      <c r="G615" s="74"/>
      <c r="S615" s="61"/>
      <c r="T615" s="61"/>
    </row>
    <row r="616" spans="1:20" s="55" customFormat="1" ht="14.15" x14ac:dyDescent="0.4">
      <c r="A616" s="39"/>
      <c r="E616" s="74"/>
      <c r="F616" s="74"/>
      <c r="G616" s="74"/>
      <c r="S616" s="61"/>
      <c r="T616" s="61"/>
    </row>
    <row r="617" spans="1:20" s="55" customFormat="1" ht="14.15" x14ac:dyDescent="0.4">
      <c r="A617" s="39"/>
      <c r="E617" s="74"/>
      <c r="F617" s="74"/>
      <c r="G617" s="74"/>
      <c r="S617" s="61"/>
      <c r="T617" s="61"/>
    </row>
    <row r="618" spans="1:20" s="55" customFormat="1" ht="14.15" x14ac:dyDescent="0.4">
      <c r="A618" s="39"/>
      <c r="E618" s="74"/>
      <c r="F618" s="74"/>
      <c r="G618" s="74"/>
      <c r="S618" s="61"/>
      <c r="T618" s="61"/>
    </row>
    <row r="619" spans="1:20" s="55" customFormat="1" ht="14.15" x14ac:dyDescent="0.4">
      <c r="A619" s="39"/>
      <c r="E619" s="74"/>
      <c r="F619" s="74"/>
      <c r="G619" s="74"/>
      <c r="S619" s="61"/>
      <c r="T619" s="61"/>
    </row>
    <row r="620" spans="1:20" s="55" customFormat="1" ht="14.15" x14ac:dyDescent="0.4">
      <c r="A620" s="39"/>
      <c r="E620" s="74"/>
      <c r="F620" s="74"/>
      <c r="G620" s="74"/>
      <c r="S620" s="61"/>
      <c r="T620" s="61"/>
    </row>
    <row r="621" spans="1:20" s="55" customFormat="1" ht="14.15" x14ac:dyDescent="0.4">
      <c r="A621" s="39"/>
      <c r="E621" s="74"/>
      <c r="F621" s="74"/>
      <c r="G621" s="74"/>
      <c r="S621" s="61"/>
      <c r="T621" s="61"/>
    </row>
    <row r="622" spans="1:20" s="55" customFormat="1" ht="14.15" x14ac:dyDescent="0.4">
      <c r="A622" s="39"/>
      <c r="E622" s="74"/>
      <c r="F622" s="74"/>
      <c r="G622" s="74"/>
      <c r="S622" s="61"/>
      <c r="T622" s="61"/>
    </row>
    <row r="623" spans="1:20" s="55" customFormat="1" ht="14.15" x14ac:dyDescent="0.4">
      <c r="A623" s="39"/>
      <c r="E623" s="74"/>
      <c r="F623" s="74"/>
      <c r="G623" s="74"/>
      <c r="S623" s="61"/>
      <c r="T623" s="61"/>
    </row>
    <row r="624" spans="1:20" s="55" customFormat="1" ht="14.15" x14ac:dyDescent="0.4">
      <c r="A624" s="39"/>
      <c r="E624" s="74"/>
      <c r="F624" s="74"/>
      <c r="G624" s="74"/>
      <c r="S624" s="61"/>
      <c r="T624" s="61"/>
    </row>
    <row r="625" spans="1:20" s="55" customFormat="1" ht="14.15" x14ac:dyDescent="0.4">
      <c r="A625" s="39"/>
      <c r="E625" s="74"/>
      <c r="F625" s="74"/>
      <c r="G625" s="74"/>
      <c r="S625" s="61"/>
      <c r="T625" s="61"/>
    </row>
    <row r="626" spans="1:20" s="55" customFormat="1" ht="14.15" x14ac:dyDescent="0.4">
      <c r="A626" s="39"/>
      <c r="E626" s="74"/>
      <c r="F626" s="74"/>
      <c r="G626" s="74"/>
      <c r="S626" s="61"/>
      <c r="T626" s="61"/>
    </row>
    <row r="627" spans="1:20" s="55" customFormat="1" ht="14.15" x14ac:dyDescent="0.4">
      <c r="A627" s="39"/>
      <c r="E627" s="74"/>
      <c r="F627" s="74"/>
      <c r="G627" s="74"/>
      <c r="S627" s="61"/>
      <c r="T627" s="61"/>
    </row>
    <row r="628" spans="1:20" s="55" customFormat="1" ht="14.15" x14ac:dyDescent="0.4">
      <c r="A628" s="39"/>
      <c r="E628" s="74"/>
      <c r="F628" s="74"/>
      <c r="G628" s="74"/>
      <c r="S628" s="61"/>
      <c r="T628" s="61"/>
    </row>
    <row r="629" spans="1:20" s="55" customFormat="1" ht="14.15" x14ac:dyDescent="0.4">
      <c r="A629" s="39"/>
      <c r="E629" s="74"/>
      <c r="F629" s="74"/>
      <c r="G629" s="74"/>
      <c r="S629" s="61"/>
      <c r="T629" s="61"/>
    </row>
    <row r="630" spans="1:20" s="55" customFormat="1" ht="14.15" x14ac:dyDescent="0.4">
      <c r="A630" s="39"/>
      <c r="E630" s="74"/>
      <c r="F630" s="74"/>
      <c r="G630" s="74"/>
      <c r="S630" s="61"/>
      <c r="T630" s="61"/>
    </row>
    <row r="631" spans="1:20" s="55" customFormat="1" ht="14.15" x14ac:dyDescent="0.4">
      <c r="A631" s="39"/>
      <c r="E631" s="74"/>
      <c r="F631" s="74"/>
      <c r="G631" s="74"/>
      <c r="S631" s="61"/>
      <c r="T631" s="61"/>
    </row>
    <row r="632" spans="1:20" s="55" customFormat="1" ht="14.15" x14ac:dyDescent="0.4">
      <c r="A632" s="39"/>
      <c r="E632" s="74"/>
      <c r="F632" s="74"/>
      <c r="G632" s="74"/>
      <c r="S632" s="61"/>
      <c r="T632" s="61"/>
    </row>
    <row r="633" spans="1:20" s="55" customFormat="1" ht="14.15" x14ac:dyDescent="0.4">
      <c r="A633" s="39"/>
      <c r="E633" s="74"/>
      <c r="F633" s="74"/>
      <c r="G633" s="74"/>
      <c r="S633" s="61"/>
      <c r="T633" s="61"/>
    </row>
    <row r="634" spans="1:20" s="55" customFormat="1" ht="14.15" x14ac:dyDescent="0.4">
      <c r="A634" s="39"/>
      <c r="E634" s="74"/>
      <c r="F634" s="74"/>
      <c r="G634" s="74"/>
      <c r="S634" s="61"/>
      <c r="T634" s="61"/>
    </row>
    <row r="635" spans="1:20" s="55" customFormat="1" ht="14.15" x14ac:dyDescent="0.4">
      <c r="A635" s="39"/>
      <c r="E635" s="74"/>
      <c r="F635" s="74"/>
      <c r="G635" s="74"/>
      <c r="S635" s="61"/>
      <c r="T635" s="61"/>
    </row>
    <row r="636" spans="1:20" s="55" customFormat="1" ht="14.15" x14ac:dyDescent="0.4">
      <c r="A636" s="39"/>
      <c r="E636" s="74"/>
      <c r="F636" s="74"/>
      <c r="G636" s="74"/>
      <c r="S636" s="61"/>
      <c r="T636" s="61"/>
    </row>
    <row r="637" spans="1:20" s="55" customFormat="1" ht="14.15" x14ac:dyDescent="0.4">
      <c r="A637" s="39"/>
      <c r="E637" s="74"/>
      <c r="F637" s="74"/>
      <c r="G637" s="74"/>
      <c r="S637" s="61"/>
      <c r="T637" s="61"/>
    </row>
    <row r="638" spans="1:20" s="55" customFormat="1" ht="14.15" x14ac:dyDescent="0.4">
      <c r="A638" s="39"/>
      <c r="E638" s="74"/>
      <c r="F638" s="74"/>
      <c r="G638" s="74"/>
      <c r="S638" s="61"/>
      <c r="T638" s="61"/>
    </row>
    <row r="639" spans="1:20" s="55" customFormat="1" ht="14.15" x14ac:dyDescent="0.4">
      <c r="A639" s="39"/>
      <c r="E639" s="74"/>
      <c r="F639" s="74"/>
      <c r="G639" s="74"/>
      <c r="S639" s="61"/>
      <c r="T639" s="61"/>
    </row>
    <row r="640" spans="1:20" s="55" customFormat="1" ht="14.15" x14ac:dyDescent="0.4">
      <c r="A640" s="39"/>
      <c r="E640" s="74"/>
      <c r="F640" s="74"/>
      <c r="G640" s="74"/>
      <c r="S640" s="61"/>
      <c r="T640" s="61"/>
    </row>
    <row r="641" spans="1:20" s="55" customFormat="1" ht="14.15" x14ac:dyDescent="0.4">
      <c r="A641" s="39"/>
      <c r="E641" s="74"/>
      <c r="F641" s="74"/>
      <c r="G641" s="74"/>
      <c r="S641" s="61"/>
      <c r="T641" s="61"/>
    </row>
    <row r="642" spans="1:20" s="55" customFormat="1" ht="14.15" x14ac:dyDescent="0.4">
      <c r="A642" s="39"/>
      <c r="E642" s="74"/>
      <c r="F642" s="74"/>
      <c r="G642" s="74"/>
      <c r="S642" s="61"/>
      <c r="T642" s="61"/>
    </row>
    <row r="643" spans="1:20" s="55" customFormat="1" ht="14.15" x14ac:dyDescent="0.4">
      <c r="A643" s="39"/>
      <c r="E643" s="74"/>
      <c r="F643" s="74"/>
      <c r="G643" s="74"/>
      <c r="S643" s="61"/>
      <c r="T643" s="61"/>
    </row>
    <row r="644" spans="1:20" s="55" customFormat="1" ht="14.15" x14ac:dyDescent="0.4">
      <c r="A644" s="39"/>
      <c r="E644" s="74"/>
      <c r="F644" s="74"/>
      <c r="G644" s="74"/>
      <c r="S644" s="61"/>
      <c r="T644" s="61"/>
    </row>
    <row r="645" spans="1:20" s="55" customFormat="1" ht="14.15" x14ac:dyDescent="0.4">
      <c r="A645" s="39"/>
      <c r="E645" s="74"/>
      <c r="F645" s="74"/>
      <c r="G645" s="74"/>
      <c r="S645" s="61"/>
      <c r="T645" s="61"/>
    </row>
    <row r="646" spans="1:20" s="55" customFormat="1" ht="14.15" x14ac:dyDescent="0.4">
      <c r="A646" s="39"/>
      <c r="E646" s="74"/>
      <c r="F646" s="74"/>
      <c r="G646" s="74"/>
      <c r="S646" s="61"/>
      <c r="T646" s="61"/>
    </row>
    <row r="647" spans="1:20" s="55" customFormat="1" ht="14.15" x14ac:dyDescent="0.4">
      <c r="A647" s="39"/>
      <c r="E647" s="74"/>
      <c r="F647" s="74"/>
      <c r="G647" s="74"/>
      <c r="S647" s="61"/>
      <c r="T647" s="61"/>
    </row>
    <row r="648" spans="1:20" s="55" customFormat="1" ht="14.15" x14ac:dyDescent="0.4">
      <c r="A648" s="39"/>
      <c r="E648" s="74"/>
      <c r="F648" s="74"/>
      <c r="G648" s="74"/>
      <c r="S648" s="61"/>
      <c r="T648" s="61"/>
    </row>
    <row r="649" spans="1:20" s="55" customFormat="1" ht="14.15" x14ac:dyDescent="0.4">
      <c r="A649" s="39"/>
      <c r="E649" s="74"/>
      <c r="F649" s="74"/>
      <c r="G649" s="74"/>
      <c r="S649" s="61"/>
      <c r="T649" s="61"/>
    </row>
    <row r="650" spans="1:20" s="55" customFormat="1" ht="14.15" x14ac:dyDescent="0.4">
      <c r="A650" s="39"/>
      <c r="E650" s="74"/>
      <c r="F650" s="74"/>
      <c r="G650" s="74"/>
      <c r="S650" s="61"/>
      <c r="T650" s="61"/>
    </row>
    <row r="651" spans="1:20" s="55" customFormat="1" ht="14.15" x14ac:dyDescent="0.4">
      <c r="A651" s="39"/>
      <c r="E651" s="74"/>
      <c r="F651" s="74"/>
      <c r="G651" s="74"/>
      <c r="S651" s="61"/>
      <c r="T651" s="61"/>
    </row>
    <row r="652" spans="1:20" s="55" customFormat="1" ht="14.15" x14ac:dyDescent="0.4">
      <c r="A652" s="39"/>
      <c r="E652" s="74"/>
      <c r="F652" s="74"/>
      <c r="G652" s="74"/>
      <c r="S652" s="61"/>
      <c r="T652" s="61"/>
    </row>
    <row r="653" spans="1:20" s="55" customFormat="1" ht="14.15" x14ac:dyDescent="0.4">
      <c r="A653" s="39"/>
      <c r="E653" s="74"/>
      <c r="F653" s="74"/>
      <c r="G653" s="74"/>
      <c r="S653" s="61"/>
      <c r="T653" s="61"/>
    </row>
    <row r="654" spans="1:20" s="55" customFormat="1" ht="14.15" x14ac:dyDescent="0.4">
      <c r="A654" s="39"/>
      <c r="E654" s="74"/>
      <c r="F654" s="74"/>
      <c r="G654" s="74"/>
      <c r="S654" s="61"/>
      <c r="T654" s="61"/>
    </row>
    <row r="655" spans="1:20" s="55" customFormat="1" ht="14.15" x14ac:dyDescent="0.4">
      <c r="A655" s="39"/>
      <c r="E655" s="74"/>
      <c r="F655" s="74"/>
      <c r="G655" s="74"/>
      <c r="S655" s="61"/>
      <c r="T655" s="61"/>
    </row>
    <row r="656" spans="1:20" s="55" customFormat="1" ht="14.15" x14ac:dyDescent="0.4">
      <c r="A656" s="39"/>
      <c r="E656" s="74"/>
      <c r="F656" s="74"/>
      <c r="G656" s="74"/>
      <c r="S656" s="61"/>
      <c r="T656" s="61"/>
    </row>
    <row r="657" spans="1:20" s="55" customFormat="1" ht="14.15" x14ac:dyDescent="0.4">
      <c r="A657" s="39"/>
      <c r="E657" s="74"/>
      <c r="F657" s="74"/>
      <c r="G657" s="74"/>
      <c r="S657" s="61"/>
      <c r="T657" s="61"/>
    </row>
    <row r="658" spans="1:20" s="55" customFormat="1" ht="14.15" x14ac:dyDescent="0.4">
      <c r="A658" s="39"/>
      <c r="E658" s="74"/>
      <c r="F658" s="74"/>
      <c r="G658" s="74"/>
      <c r="S658" s="61"/>
      <c r="T658" s="61"/>
    </row>
    <row r="659" spans="1:20" s="55" customFormat="1" ht="14.15" x14ac:dyDescent="0.4">
      <c r="A659" s="39"/>
      <c r="E659" s="74"/>
      <c r="F659" s="74"/>
      <c r="G659" s="74"/>
      <c r="S659" s="61"/>
      <c r="T659" s="61"/>
    </row>
    <row r="660" spans="1:20" s="55" customFormat="1" ht="14.15" x14ac:dyDescent="0.4">
      <c r="A660" s="39"/>
      <c r="E660" s="74"/>
      <c r="F660" s="74"/>
      <c r="G660" s="74"/>
      <c r="S660" s="61"/>
      <c r="T660" s="61"/>
    </row>
    <row r="661" spans="1:20" s="55" customFormat="1" ht="14.15" x14ac:dyDescent="0.4">
      <c r="A661" s="39"/>
      <c r="E661" s="74"/>
      <c r="F661" s="74"/>
      <c r="G661" s="74"/>
      <c r="S661" s="61"/>
      <c r="T661" s="61"/>
    </row>
    <row r="662" spans="1:20" s="55" customFormat="1" ht="14.15" x14ac:dyDescent="0.4">
      <c r="A662" s="39"/>
      <c r="E662" s="74"/>
      <c r="F662" s="74"/>
      <c r="G662" s="74"/>
      <c r="S662" s="61"/>
      <c r="T662" s="61"/>
    </row>
    <row r="663" spans="1:20" s="55" customFormat="1" ht="14.15" x14ac:dyDescent="0.4">
      <c r="A663" s="39"/>
      <c r="E663" s="74"/>
      <c r="F663" s="74"/>
      <c r="G663" s="74"/>
      <c r="S663" s="61"/>
      <c r="T663" s="61"/>
    </row>
    <row r="664" spans="1:20" s="55" customFormat="1" ht="14.15" x14ac:dyDescent="0.4">
      <c r="A664" s="39"/>
      <c r="E664" s="74"/>
      <c r="F664" s="74"/>
      <c r="G664" s="74"/>
      <c r="S664" s="61"/>
      <c r="T664" s="61"/>
    </row>
    <row r="665" spans="1:20" s="55" customFormat="1" ht="14.15" x14ac:dyDescent="0.4">
      <c r="A665" s="39"/>
      <c r="E665" s="74"/>
      <c r="F665" s="74"/>
      <c r="G665" s="74"/>
      <c r="S665" s="61"/>
      <c r="T665" s="61"/>
    </row>
    <row r="666" spans="1:20" s="55" customFormat="1" ht="14.15" x14ac:dyDescent="0.4">
      <c r="A666" s="39"/>
      <c r="E666" s="74"/>
      <c r="F666" s="74"/>
      <c r="G666" s="74"/>
      <c r="S666" s="61"/>
      <c r="T666" s="61"/>
    </row>
    <row r="667" spans="1:20" s="55" customFormat="1" ht="14.15" x14ac:dyDescent="0.4">
      <c r="A667" s="39"/>
      <c r="E667" s="74"/>
      <c r="F667" s="74"/>
      <c r="G667" s="74"/>
      <c r="S667" s="61"/>
      <c r="T667" s="61"/>
    </row>
    <row r="668" spans="1:20" s="55" customFormat="1" ht="14.15" x14ac:dyDescent="0.4">
      <c r="A668" s="39"/>
      <c r="E668" s="74"/>
      <c r="F668" s="74"/>
      <c r="G668" s="74"/>
      <c r="S668" s="61"/>
      <c r="T668" s="61"/>
    </row>
    <row r="669" spans="1:20" s="55" customFormat="1" ht="14.15" x14ac:dyDescent="0.4">
      <c r="A669" s="39"/>
      <c r="E669" s="74"/>
      <c r="F669" s="74"/>
      <c r="G669" s="74"/>
      <c r="S669" s="61"/>
      <c r="T669" s="61"/>
    </row>
    <row r="670" spans="1:20" s="55" customFormat="1" ht="14.15" x14ac:dyDescent="0.4">
      <c r="A670" s="39"/>
      <c r="E670" s="74"/>
      <c r="F670" s="74"/>
      <c r="G670" s="74"/>
      <c r="S670" s="61"/>
      <c r="T670" s="61"/>
    </row>
    <row r="671" spans="1:20" s="55" customFormat="1" ht="14.15" x14ac:dyDescent="0.4">
      <c r="A671" s="39"/>
      <c r="E671" s="74"/>
      <c r="F671" s="74"/>
      <c r="G671" s="74"/>
      <c r="S671" s="61"/>
      <c r="T671" s="61"/>
    </row>
    <row r="672" spans="1:20" s="55" customFormat="1" ht="14.15" x14ac:dyDescent="0.4">
      <c r="A672" s="39"/>
      <c r="E672" s="74"/>
      <c r="F672" s="74"/>
      <c r="G672" s="74"/>
      <c r="S672" s="61"/>
      <c r="T672" s="61"/>
    </row>
    <row r="673" spans="1:20" s="55" customFormat="1" ht="14.15" x14ac:dyDescent="0.4">
      <c r="A673" s="39"/>
      <c r="E673" s="74"/>
      <c r="F673" s="74"/>
      <c r="G673" s="74"/>
      <c r="S673" s="61"/>
      <c r="T673" s="61"/>
    </row>
    <row r="674" spans="1:20" s="55" customFormat="1" ht="14.15" x14ac:dyDescent="0.4">
      <c r="A674" s="39"/>
      <c r="E674" s="74"/>
      <c r="F674" s="74"/>
      <c r="G674" s="74"/>
      <c r="S674" s="61"/>
      <c r="T674" s="61"/>
    </row>
    <row r="675" spans="1:20" s="55" customFormat="1" ht="14.15" x14ac:dyDescent="0.4">
      <c r="A675" s="39"/>
      <c r="E675" s="74"/>
      <c r="F675" s="74"/>
      <c r="G675" s="74"/>
      <c r="S675" s="61"/>
      <c r="T675" s="61"/>
    </row>
    <row r="676" spans="1:20" s="55" customFormat="1" ht="14.15" x14ac:dyDescent="0.4">
      <c r="A676" s="39"/>
      <c r="E676" s="74"/>
      <c r="F676" s="74"/>
      <c r="G676" s="74"/>
      <c r="S676" s="61"/>
      <c r="T676" s="61"/>
    </row>
    <row r="677" spans="1:20" s="55" customFormat="1" ht="14.15" x14ac:dyDescent="0.4">
      <c r="A677" s="39"/>
      <c r="E677" s="74"/>
      <c r="F677" s="74"/>
      <c r="G677" s="74"/>
      <c r="S677" s="61"/>
      <c r="T677" s="61"/>
    </row>
    <row r="678" spans="1:20" s="55" customFormat="1" ht="14.15" x14ac:dyDescent="0.4">
      <c r="A678" s="39"/>
      <c r="E678" s="74"/>
      <c r="F678" s="74"/>
      <c r="G678" s="74"/>
      <c r="S678" s="61"/>
      <c r="T678" s="61"/>
    </row>
    <row r="679" spans="1:20" s="55" customFormat="1" ht="14.15" x14ac:dyDescent="0.4">
      <c r="A679" s="39"/>
      <c r="E679" s="74"/>
      <c r="F679" s="74"/>
      <c r="G679" s="74"/>
      <c r="S679" s="61"/>
      <c r="T679" s="61"/>
    </row>
    <row r="680" spans="1:20" s="55" customFormat="1" ht="14.15" x14ac:dyDescent="0.4">
      <c r="A680" s="39"/>
      <c r="E680" s="74"/>
      <c r="F680" s="74"/>
      <c r="G680" s="74"/>
      <c r="S680" s="61"/>
      <c r="T680" s="61"/>
    </row>
    <row r="681" spans="1:20" s="55" customFormat="1" ht="14.15" x14ac:dyDescent="0.4">
      <c r="A681" s="39"/>
      <c r="E681" s="74"/>
      <c r="F681" s="74"/>
      <c r="G681" s="74"/>
      <c r="S681" s="61"/>
      <c r="T681" s="61"/>
    </row>
    <row r="682" spans="1:20" s="55" customFormat="1" ht="14.15" x14ac:dyDescent="0.4">
      <c r="A682" s="39"/>
      <c r="E682" s="74"/>
      <c r="F682" s="74"/>
      <c r="G682" s="74"/>
      <c r="S682" s="61"/>
      <c r="T682" s="61"/>
    </row>
    <row r="683" spans="1:20" s="55" customFormat="1" ht="14.15" x14ac:dyDescent="0.4">
      <c r="A683" s="39"/>
      <c r="E683" s="74"/>
      <c r="F683" s="74"/>
      <c r="G683" s="74"/>
      <c r="S683" s="61"/>
      <c r="T683" s="61"/>
    </row>
    <row r="684" spans="1:20" s="55" customFormat="1" ht="14.15" x14ac:dyDescent="0.4">
      <c r="A684" s="39"/>
      <c r="E684" s="74"/>
      <c r="F684" s="74"/>
      <c r="G684" s="74"/>
      <c r="S684" s="61"/>
      <c r="T684" s="61"/>
    </row>
    <row r="685" spans="1:20" s="55" customFormat="1" ht="14.15" x14ac:dyDescent="0.4">
      <c r="A685" s="39"/>
      <c r="E685" s="74"/>
      <c r="F685" s="74"/>
      <c r="G685" s="74"/>
      <c r="S685" s="61"/>
      <c r="T685" s="61"/>
    </row>
    <row r="686" spans="1:20" s="55" customFormat="1" ht="14.15" x14ac:dyDescent="0.4">
      <c r="A686" s="39"/>
      <c r="E686" s="74"/>
      <c r="F686" s="74"/>
      <c r="G686" s="74"/>
      <c r="S686" s="61"/>
      <c r="T686" s="61"/>
    </row>
    <row r="687" spans="1:20" s="55" customFormat="1" ht="14.15" x14ac:dyDescent="0.4">
      <c r="A687" s="39"/>
      <c r="E687" s="74"/>
      <c r="F687" s="74"/>
      <c r="G687" s="74"/>
      <c r="S687" s="61"/>
      <c r="T687" s="61"/>
    </row>
    <row r="688" spans="1:20" s="55" customFormat="1" ht="14.15" x14ac:dyDescent="0.4">
      <c r="A688" s="39"/>
      <c r="E688" s="74"/>
      <c r="F688" s="74"/>
      <c r="G688" s="74"/>
      <c r="S688" s="61"/>
      <c r="T688" s="61"/>
    </row>
    <row r="689" spans="1:20" s="55" customFormat="1" ht="14.15" x14ac:dyDescent="0.4">
      <c r="A689" s="39"/>
      <c r="E689" s="74"/>
      <c r="F689" s="74"/>
      <c r="G689" s="74"/>
      <c r="S689" s="61"/>
      <c r="T689" s="61"/>
    </row>
    <row r="690" spans="1:20" s="55" customFormat="1" ht="14.15" x14ac:dyDescent="0.4">
      <c r="A690" s="39"/>
      <c r="E690" s="74"/>
      <c r="F690" s="74"/>
      <c r="G690" s="74"/>
      <c r="S690" s="61"/>
      <c r="T690" s="61"/>
    </row>
    <row r="691" spans="1:20" s="55" customFormat="1" ht="14.15" x14ac:dyDescent="0.4">
      <c r="A691" s="39"/>
      <c r="E691" s="74"/>
      <c r="F691" s="74"/>
      <c r="G691" s="74"/>
      <c r="S691" s="61"/>
      <c r="T691" s="61"/>
    </row>
    <row r="692" spans="1:20" s="55" customFormat="1" ht="14.15" x14ac:dyDescent="0.4">
      <c r="A692" s="39"/>
      <c r="E692" s="74"/>
      <c r="F692" s="74"/>
      <c r="G692" s="74"/>
      <c r="S692" s="61"/>
      <c r="T692" s="61"/>
    </row>
    <row r="693" spans="1:20" s="55" customFormat="1" ht="14.15" x14ac:dyDescent="0.4">
      <c r="A693" s="39"/>
      <c r="E693" s="74"/>
      <c r="F693" s="74"/>
      <c r="G693" s="74"/>
      <c r="S693" s="61"/>
      <c r="T693" s="61"/>
    </row>
    <row r="694" spans="1:20" s="55" customFormat="1" ht="14.15" x14ac:dyDescent="0.4">
      <c r="A694" s="39"/>
      <c r="E694" s="74"/>
      <c r="F694" s="74"/>
      <c r="G694" s="74"/>
      <c r="S694" s="61"/>
      <c r="T694" s="61"/>
    </row>
    <row r="695" spans="1:20" s="55" customFormat="1" ht="14.15" x14ac:dyDescent="0.4">
      <c r="A695" s="39"/>
      <c r="E695" s="74"/>
      <c r="F695" s="74"/>
      <c r="G695" s="74"/>
      <c r="S695" s="61"/>
      <c r="T695" s="61"/>
    </row>
    <row r="696" spans="1:20" s="55" customFormat="1" ht="14.15" x14ac:dyDescent="0.4">
      <c r="A696" s="39"/>
      <c r="E696" s="74"/>
      <c r="F696" s="74"/>
      <c r="G696" s="74"/>
      <c r="S696" s="61"/>
      <c r="T696" s="61"/>
    </row>
    <row r="697" spans="1:20" s="55" customFormat="1" ht="14.15" x14ac:dyDescent="0.4">
      <c r="A697" s="39"/>
      <c r="E697" s="74"/>
      <c r="F697" s="74"/>
      <c r="G697" s="74"/>
      <c r="S697" s="61"/>
      <c r="T697" s="61"/>
    </row>
    <row r="698" spans="1:20" s="55" customFormat="1" ht="14.15" x14ac:dyDescent="0.4">
      <c r="A698" s="39"/>
      <c r="E698" s="74"/>
      <c r="F698" s="74"/>
      <c r="G698" s="74"/>
      <c r="S698" s="61"/>
      <c r="T698" s="61"/>
    </row>
    <row r="699" spans="1:20" s="55" customFormat="1" ht="14.15" x14ac:dyDescent="0.4">
      <c r="A699" s="39"/>
      <c r="E699" s="74"/>
      <c r="F699" s="74"/>
      <c r="G699" s="74"/>
      <c r="S699" s="61"/>
      <c r="T699" s="61"/>
    </row>
    <row r="700" spans="1:20" s="55" customFormat="1" ht="14.15" x14ac:dyDescent="0.4">
      <c r="A700" s="39"/>
      <c r="E700" s="74"/>
      <c r="F700" s="74"/>
      <c r="G700" s="74"/>
      <c r="S700" s="61"/>
      <c r="T700" s="61"/>
    </row>
    <row r="701" spans="1:20" s="55" customFormat="1" ht="14.15" x14ac:dyDescent="0.4">
      <c r="A701" s="39"/>
      <c r="E701" s="74"/>
      <c r="F701" s="74"/>
      <c r="G701" s="74"/>
      <c r="S701" s="61"/>
      <c r="T701" s="61"/>
    </row>
    <row r="702" spans="1:20" s="55" customFormat="1" ht="14.15" x14ac:dyDescent="0.4">
      <c r="A702" s="39"/>
      <c r="E702" s="74"/>
      <c r="F702" s="74"/>
      <c r="G702" s="74"/>
      <c r="S702" s="61"/>
      <c r="T702" s="61"/>
    </row>
    <row r="703" spans="1:20" s="55" customFormat="1" ht="14.15" x14ac:dyDescent="0.4">
      <c r="A703" s="39"/>
      <c r="E703" s="74"/>
      <c r="F703" s="74"/>
      <c r="G703" s="74"/>
      <c r="S703" s="61"/>
      <c r="T703" s="61"/>
    </row>
    <row r="704" spans="1:20" s="55" customFormat="1" ht="14.15" x14ac:dyDescent="0.4">
      <c r="A704" s="39"/>
      <c r="E704" s="74"/>
      <c r="F704" s="74"/>
      <c r="G704" s="74"/>
      <c r="S704" s="61"/>
      <c r="T704" s="61"/>
    </row>
    <row r="705" spans="1:20" s="55" customFormat="1" ht="14.15" x14ac:dyDescent="0.4">
      <c r="A705" s="39"/>
      <c r="E705" s="74"/>
      <c r="F705" s="74"/>
      <c r="G705" s="74"/>
      <c r="S705" s="61"/>
      <c r="T705" s="61"/>
    </row>
    <row r="706" spans="1:20" s="55" customFormat="1" ht="14.15" x14ac:dyDescent="0.4">
      <c r="A706" s="39"/>
      <c r="E706" s="74"/>
      <c r="F706" s="74"/>
      <c r="G706" s="74"/>
      <c r="S706" s="61"/>
      <c r="T706" s="61"/>
    </row>
    <row r="707" spans="1:20" s="55" customFormat="1" ht="14.15" x14ac:dyDescent="0.4">
      <c r="A707" s="39"/>
      <c r="E707" s="74"/>
      <c r="F707" s="74"/>
      <c r="G707" s="74"/>
      <c r="S707" s="61"/>
      <c r="T707" s="61"/>
    </row>
    <row r="708" spans="1:20" s="55" customFormat="1" ht="14.15" x14ac:dyDescent="0.4">
      <c r="A708" s="39"/>
      <c r="E708" s="74"/>
      <c r="F708" s="74"/>
      <c r="G708" s="74"/>
      <c r="S708" s="61"/>
      <c r="T708" s="61"/>
    </row>
    <row r="709" spans="1:20" s="55" customFormat="1" ht="14.15" x14ac:dyDescent="0.4">
      <c r="A709" s="39"/>
      <c r="E709" s="74"/>
      <c r="F709" s="74"/>
      <c r="G709" s="74"/>
      <c r="S709" s="61"/>
      <c r="T709" s="61"/>
    </row>
    <row r="710" spans="1:20" s="55" customFormat="1" ht="14.15" x14ac:dyDescent="0.4">
      <c r="A710" s="39"/>
      <c r="E710" s="74"/>
      <c r="F710" s="74"/>
      <c r="G710" s="74"/>
      <c r="S710" s="61"/>
      <c r="T710" s="61"/>
    </row>
    <row r="711" spans="1:20" s="55" customFormat="1" ht="14.15" x14ac:dyDescent="0.4">
      <c r="A711" s="39"/>
      <c r="E711" s="74"/>
      <c r="F711" s="74"/>
      <c r="G711" s="74"/>
      <c r="S711" s="61"/>
      <c r="T711" s="61"/>
    </row>
    <row r="712" spans="1:20" s="55" customFormat="1" ht="14.15" x14ac:dyDescent="0.4">
      <c r="A712" s="39"/>
      <c r="E712" s="74"/>
      <c r="F712" s="74"/>
      <c r="G712" s="74"/>
      <c r="S712" s="61"/>
      <c r="T712" s="61"/>
    </row>
    <row r="713" spans="1:20" s="55" customFormat="1" ht="14.15" x14ac:dyDescent="0.4">
      <c r="A713" s="39"/>
      <c r="E713" s="74"/>
      <c r="F713" s="74"/>
      <c r="G713" s="74"/>
      <c r="S713" s="61"/>
      <c r="T713" s="61"/>
    </row>
    <row r="714" spans="1:20" s="55" customFormat="1" ht="14.15" x14ac:dyDescent="0.4">
      <c r="A714" s="39"/>
      <c r="E714" s="74"/>
      <c r="F714" s="74"/>
      <c r="G714" s="74"/>
      <c r="S714" s="61"/>
      <c r="T714" s="61"/>
    </row>
    <row r="715" spans="1:20" s="55" customFormat="1" ht="14.15" x14ac:dyDescent="0.4">
      <c r="A715" s="39"/>
      <c r="E715" s="74"/>
      <c r="F715" s="74"/>
      <c r="G715" s="74"/>
      <c r="S715" s="61"/>
      <c r="T715" s="61"/>
    </row>
    <row r="716" spans="1:20" s="55" customFormat="1" ht="14.15" x14ac:dyDescent="0.4">
      <c r="A716" s="39"/>
      <c r="E716" s="74"/>
      <c r="F716" s="74"/>
      <c r="G716" s="74"/>
      <c r="S716" s="61"/>
      <c r="T716" s="61"/>
    </row>
    <row r="717" spans="1:20" s="55" customFormat="1" ht="14.15" x14ac:dyDescent="0.4">
      <c r="A717" s="39"/>
      <c r="E717" s="74"/>
      <c r="F717" s="74"/>
      <c r="G717" s="74"/>
      <c r="S717" s="61"/>
      <c r="T717" s="61"/>
    </row>
    <row r="718" spans="1:20" s="55" customFormat="1" ht="14.15" x14ac:dyDescent="0.4">
      <c r="A718" s="39"/>
      <c r="E718" s="74"/>
      <c r="F718" s="74"/>
      <c r="G718" s="74"/>
      <c r="S718" s="61"/>
      <c r="T718" s="61"/>
    </row>
    <row r="719" spans="1:20" s="55" customFormat="1" ht="14.15" x14ac:dyDescent="0.4">
      <c r="A719" s="39"/>
      <c r="E719" s="74"/>
      <c r="F719" s="74"/>
      <c r="G719" s="74"/>
      <c r="S719" s="61"/>
      <c r="T719" s="61"/>
    </row>
    <row r="720" spans="1:20" s="55" customFormat="1" ht="14.15" x14ac:dyDescent="0.4">
      <c r="A720" s="39"/>
      <c r="E720" s="74"/>
      <c r="F720" s="74"/>
      <c r="G720" s="74"/>
      <c r="S720" s="61"/>
      <c r="T720" s="61"/>
    </row>
    <row r="721" spans="1:20" s="55" customFormat="1" ht="14.15" x14ac:dyDescent="0.4">
      <c r="A721" s="39"/>
      <c r="E721" s="74"/>
      <c r="F721" s="74"/>
      <c r="G721" s="74"/>
      <c r="S721" s="61"/>
      <c r="T721" s="61"/>
    </row>
    <row r="722" spans="1:20" s="55" customFormat="1" ht="14.15" x14ac:dyDescent="0.4">
      <c r="A722" s="39"/>
      <c r="E722" s="74"/>
      <c r="F722" s="74"/>
      <c r="G722" s="74"/>
      <c r="S722" s="61"/>
      <c r="T722" s="61"/>
    </row>
    <row r="723" spans="1:20" s="55" customFormat="1" ht="14.15" x14ac:dyDescent="0.4">
      <c r="A723" s="39"/>
      <c r="E723" s="74"/>
      <c r="F723" s="74"/>
      <c r="G723" s="74"/>
      <c r="S723" s="61"/>
      <c r="T723" s="61"/>
    </row>
    <row r="724" spans="1:20" s="55" customFormat="1" ht="14.15" x14ac:dyDescent="0.4">
      <c r="A724" s="39"/>
      <c r="E724" s="74"/>
      <c r="F724" s="74"/>
      <c r="G724" s="74"/>
      <c r="S724" s="61"/>
      <c r="T724" s="61"/>
    </row>
    <row r="725" spans="1:20" s="55" customFormat="1" ht="14.15" x14ac:dyDescent="0.4">
      <c r="A725" s="39"/>
      <c r="E725" s="74"/>
      <c r="F725" s="74"/>
      <c r="G725" s="74"/>
      <c r="S725" s="61"/>
      <c r="T725" s="61"/>
    </row>
    <row r="726" spans="1:20" s="55" customFormat="1" ht="14.15" x14ac:dyDescent="0.4">
      <c r="A726" s="39"/>
      <c r="E726" s="74"/>
      <c r="F726" s="74"/>
      <c r="G726" s="74"/>
      <c r="S726" s="61"/>
      <c r="T726" s="61"/>
    </row>
    <row r="727" spans="1:20" s="55" customFormat="1" ht="14.15" x14ac:dyDescent="0.4">
      <c r="A727" s="39"/>
      <c r="E727" s="74"/>
      <c r="F727" s="74"/>
      <c r="G727" s="74"/>
      <c r="S727" s="61"/>
      <c r="T727" s="61"/>
    </row>
    <row r="728" spans="1:20" s="55" customFormat="1" ht="14.15" x14ac:dyDescent="0.4">
      <c r="A728" s="39"/>
      <c r="E728" s="74"/>
      <c r="F728" s="74"/>
      <c r="G728" s="74"/>
      <c r="S728" s="61"/>
      <c r="T728" s="61"/>
    </row>
    <row r="729" spans="1:20" s="55" customFormat="1" ht="14.15" x14ac:dyDescent="0.4">
      <c r="A729" s="39"/>
      <c r="E729" s="74"/>
      <c r="F729" s="74"/>
      <c r="G729" s="74"/>
      <c r="S729" s="61"/>
      <c r="T729" s="61"/>
    </row>
    <row r="730" spans="1:20" s="55" customFormat="1" ht="14.15" x14ac:dyDescent="0.4">
      <c r="A730" s="39"/>
      <c r="E730" s="74"/>
      <c r="F730" s="74"/>
      <c r="G730" s="74"/>
      <c r="S730" s="61"/>
      <c r="T730" s="61"/>
    </row>
    <row r="731" spans="1:20" s="55" customFormat="1" ht="14.15" x14ac:dyDescent="0.4">
      <c r="A731" s="39"/>
      <c r="E731" s="74"/>
      <c r="F731" s="74"/>
      <c r="G731" s="74"/>
      <c r="S731" s="61"/>
      <c r="T731" s="61"/>
    </row>
    <row r="732" spans="1:20" s="55" customFormat="1" ht="14.15" x14ac:dyDescent="0.4">
      <c r="A732" s="39"/>
      <c r="E732" s="74"/>
      <c r="F732" s="74"/>
      <c r="G732" s="74"/>
      <c r="S732" s="61"/>
      <c r="T732" s="61"/>
    </row>
    <row r="733" spans="1:20" s="55" customFormat="1" ht="14.15" x14ac:dyDescent="0.4">
      <c r="A733" s="39"/>
      <c r="E733" s="74"/>
      <c r="F733" s="74"/>
      <c r="G733" s="74"/>
      <c r="S733" s="61"/>
      <c r="T733" s="61"/>
    </row>
    <row r="734" spans="1:20" s="55" customFormat="1" ht="14.15" x14ac:dyDescent="0.4">
      <c r="A734" s="39"/>
      <c r="E734" s="74"/>
      <c r="F734" s="74"/>
      <c r="G734" s="74"/>
      <c r="S734" s="61"/>
      <c r="T734" s="61"/>
    </row>
    <row r="735" spans="1:20" s="55" customFormat="1" ht="14.15" x14ac:dyDescent="0.4">
      <c r="A735" s="39"/>
      <c r="E735" s="74"/>
      <c r="F735" s="74"/>
      <c r="G735" s="74"/>
      <c r="S735" s="61"/>
      <c r="T735" s="61"/>
    </row>
    <row r="736" spans="1:20" s="55" customFormat="1" ht="14.15" x14ac:dyDescent="0.4">
      <c r="A736" s="39"/>
      <c r="E736" s="74"/>
      <c r="F736" s="74"/>
      <c r="G736" s="74"/>
      <c r="S736" s="61"/>
      <c r="T736" s="61"/>
    </row>
    <row r="737" spans="1:20" s="55" customFormat="1" ht="14.15" x14ac:dyDescent="0.4">
      <c r="A737" s="39"/>
      <c r="E737" s="74"/>
      <c r="F737" s="74"/>
      <c r="G737" s="74"/>
      <c r="S737" s="61"/>
      <c r="T737" s="61"/>
    </row>
    <row r="738" spans="1:20" s="55" customFormat="1" ht="14.15" x14ac:dyDescent="0.4">
      <c r="A738" s="39"/>
      <c r="E738" s="74"/>
      <c r="F738" s="74"/>
      <c r="G738" s="74"/>
      <c r="S738" s="61"/>
      <c r="T738" s="61"/>
    </row>
    <row r="739" spans="1:20" s="55" customFormat="1" ht="14.15" x14ac:dyDescent="0.4">
      <c r="A739" s="39"/>
      <c r="E739" s="74"/>
      <c r="F739" s="74"/>
      <c r="G739" s="74"/>
      <c r="S739" s="61"/>
      <c r="T739" s="61"/>
    </row>
    <row r="740" spans="1:20" s="55" customFormat="1" ht="14.15" x14ac:dyDescent="0.4">
      <c r="A740" s="39"/>
      <c r="E740" s="74"/>
      <c r="F740" s="74"/>
      <c r="G740" s="74"/>
      <c r="S740" s="61"/>
      <c r="T740" s="61"/>
    </row>
    <row r="741" spans="1:20" s="55" customFormat="1" ht="14.15" x14ac:dyDescent="0.4">
      <c r="A741" s="39"/>
      <c r="E741" s="74"/>
      <c r="F741" s="74"/>
      <c r="G741" s="74"/>
      <c r="S741" s="61"/>
      <c r="T741" s="61"/>
    </row>
    <row r="742" spans="1:20" s="55" customFormat="1" ht="14.15" x14ac:dyDescent="0.4">
      <c r="A742" s="39"/>
      <c r="E742" s="74"/>
      <c r="F742" s="74"/>
      <c r="G742" s="74"/>
      <c r="S742" s="61"/>
      <c r="T742" s="61"/>
    </row>
    <row r="743" spans="1:20" s="55" customFormat="1" ht="14.15" x14ac:dyDescent="0.4">
      <c r="A743" s="39"/>
      <c r="E743" s="74"/>
      <c r="F743" s="74"/>
      <c r="G743" s="74"/>
      <c r="S743" s="61"/>
      <c r="T743" s="61"/>
    </row>
    <row r="744" spans="1:20" s="55" customFormat="1" ht="14.15" x14ac:dyDescent="0.4">
      <c r="A744" s="39"/>
      <c r="E744" s="74"/>
      <c r="F744" s="74"/>
      <c r="G744" s="74"/>
      <c r="S744" s="61"/>
      <c r="T744" s="61"/>
    </row>
    <row r="745" spans="1:20" s="55" customFormat="1" ht="14.15" x14ac:dyDescent="0.4">
      <c r="A745" s="39"/>
      <c r="E745" s="74"/>
      <c r="F745" s="74"/>
      <c r="G745" s="74"/>
      <c r="S745" s="61"/>
      <c r="T745" s="61"/>
    </row>
    <row r="746" spans="1:20" s="55" customFormat="1" ht="14.15" x14ac:dyDescent="0.4">
      <c r="A746" s="39"/>
      <c r="E746" s="74"/>
      <c r="F746" s="74"/>
      <c r="G746" s="74"/>
      <c r="S746" s="61"/>
      <c r="T746" s="61"/>
    </row>
    <row r="747" spans="1:20" s="55" customFormat="1" ht="14.15" x14ac:dyDescent="0.4">
      <c r="A747" s="39"/>
      <c r="E747" s="74"/>
      <c r="F747" s="74"/>
      <c r="G747" s="74"/>
      <c r="S747" s="61"/>
      <c r="T747" s="61"/>
    </row>
    <row r="748" spans="1:20" s="55" customFormat="1" ht="14.15" x14ac:dyDescent="0.4">
      <c r="A748" s="39"/>
      <c r="E748" s="74"/>
      <c r="F748" s="74"/>
      <c r="G748" s="74"/>
      <c r="S748" s="61"/>
      <c r="T748" s="61"/>
    </row>
    <row r="749" spans="1:20" s="55" customFormat="1" ht="14.15" x14ac:dyDescent="0.4">
      <c r="A749" s="39"/>
      <c r="E749" s="74"/>
      <c r="F749" s="74"/>
      <c r="G749" s="74"/>
      <c r="S749" s="61"/>
      <c r="T749" s="61"/>
    </row>
    <row r="750" spans="1:20" s="55" customFormat="1" ht="14.15" x14ac:dyDescent="0.4">
      <c r="A750" s="39"/>
      <c r="E750" s="74"/>
      <c r="F750" s="74"/>
      <c r="G750" s="74"/>
      <c r="S750" s="61"/>
      <c r="T750" s="61"/>
    </row>
    <row r="751" spans="1:20" s="55" customFormat="1" ht="14.15" x14ac:dyDescent="0.4">
      <c r="A751" s="39"/>
      <c r="E751" s="74"/>
      <c r="F751" s="74"/>
      <c r="G751" s="74"/>
      <c r="S751" s="61"/>
      <c r="T751" s="61"/>
    </row>
    <row r="752" spans="1:20" s="55" customFormat="1" ht="14.15" x14ac:dyDescent="0.4">
      <c r="A752" s="39"/>
      <c r="E752" s="74"/>
      <c r="F752" s="74"/>
      <c r="G752" s="74"/>
      <c r="S752" s="61"/>
      <c r="T752" s="61"/>
    </row>
    <row r="753" spans="1:20" s="55" customFormat="1" ht="14.15" x14ac:dyDescent="0.4">
      <c r="A753" s="39"/>
      <c r="E753" s="74"/>
      <c r="F753" s="74"/>
      <c r="G753" s="74"/>
      <c r="S753" s="61"/>
      <c r="T753" s="61"/>
    </row>
    <row r="754" spans="1:20" s="55" customFormat="1" ht="14.15" x14ac:dyDescent="0.4">
      <c r="A754" s="39"/>
      <c r="E754" s="74"/>
      <c r="F754" s="74"/>
      <c r="G754" s="74"/>
      <c r="S754" s="61"/>
      <c r="T754" s="61"/>
    </row>
    <row r="755" spans="1:20" s="55" customFormat="1" ht="14.15" x14ac:dyDescent="0.4">
      <c r="A755" s="39"/>
      <c r="E755" s="74"/>
      <c r="F755" s="74"/>
      <c r="G755" s="74"/>
      <c r="S755" s="61"/>
      <c r="T755" s="61"/>
    </row>
    <row r="756" spans="1:20" s="55" customFormat="1" ht="14.15" x14ac:dyDescent="0.4">
      <c r="A756" s="39"/>
      <c r="E756" s="74"/>
      <c r="F756" s="74"/>
      <c r="G756" s="74"/>
      <c r="S756" s="61"/>
      <c r="T756" s="61"/>
    </row>
    <row r="757" spans="1:20" s="55" customFormat="1" ht="14.15" x14ac:dyDescent="0.4">
      <c r="A757" s="39"/>
      <c r="E757" s="74"/>
      <c r="F757" s="74"/>
      <c r="G757" s="74"/>
      <c r="S757" s="61"/>
      <c r="T757" s="61"/>
    </row>
    <row r="758" spans="1:20" s="55" customFormat="1" ht="14.15" x14ac:dyDescent="0.4">
      <c r="A758" s="39"/>
      <c r="E758" s="74"/>
      <c r="F758" s="74"/>
      <c r="G758" s="74"/>
      <c r="S758" s="61"/>
      <c r="T758" s="61"/>
    </row>
    <row r="759" spans="1:20" s="55" customFormat="1" ht="14.15" x14ac:dyDescent="0.4">
      <c r="A759" s="39"/>
      <c r="E759" s="74"/>
      <c r="F759" s="74"/>
      <c r="G759" s="74"/>
      <c r="S759" s="61"/>
      <c r="T759" s="61"/>
    </row>
    <row r="760" spans="1:20" s="55" customFormat="1" ht="14.15" x14ac:dyDescent="0.4">
      <c r="A760" s="39"/>
      <c r="E760" s="74"/>
      <c r="F760" s="74"/>
      <c r="G760" s="74"/>
      <c r="S760" s="61"/>
      <c r="T760" s="61"/>
    </row>
    <row r="761" spans="1:20" s="55" customFormat="1" ht="14.15" x14ac:dyDescent="0.4">
      <c r="A761" s="39"/>
      <c r="E761" s="74"/>
      <c r="F761" s="74"/>
      <c r="G761" s="74"/>
      <c r="S761" s="61"/>
      <c r="T761" s="61"/>
    </row>
    <row r="762" spans="1:20" s="55" customFormat="1" ht="14.15" x14ac:dyDescent="0.4">
      <c r="A762" s="39"/>
      <c r="E762" s="74"/>
      <c r="F762" s="74"/>
      <c r="G762" s="74"/>
      <c r="S762" s="61"/>
      <c r="T762" s="61"/>
    </row>
    <row r="763" spans="1:20" s="55" customFormat="1" ht="14.15" x14ac:dyDescent="0.4">
      <c r="A763" s="39"/>
      <c r="E763" s="74"/>
      <c r="F763" s="74"/>
      <c r="G763" s="74"/>
      <c r="S763" s="61"/>
      <c r="T763" s="61"/>
    </row>
    <row r="764" spans="1:20" s="55" customFormat="1" ht="14.15" x14ac:dyDescent="0.4">
      <c r="A764" s="39"/>
      <c r="E764" s="74"/>
      <c r="F764" s="74"/>
      <c r="G764" s="74"/>
      <c r="S764" s="61"/>
      <c r="T764" s="61"/>
    </row>
    <row r="765" spans="1:20" s="55" customFormat="1" ht="14.15" x14ac:dyDescent="0.4">
      <c r="A765" s="39"/>
      <c r="E765" s="74"/>
      <c r="F765" s="74"/>
      <c r="G765" s="74"/>
      <c r="S765" s="61"/>
      <c r="T765" s="61"/>
    </row>
    <row r="766" spans="1:20" s="55" customFormat="1" ht="14.15" x14ac:dyDescent="0.4">
      <c r="A766" s="39"/>
      <c r="E766" s="74"/>
      <c r="F766" s="74"/>
      <c r="G766" s="74"/>
      <c r="S766" s="61"/>
      <c r="T766" s="61"/>
    </row>
    <row r="767" spans="1:20" s="55" customFormat="1" ht="14.15" x14ac:dyDescent="0.4">
      <c r="A767" s="39"/>
      <c r="E767" s="74"/>
      <c r="F767" s="74"/>
      <c r="G767" s="74"/>
      <c r="S767" s="61"/>
      <c r="T767" s="61"/>
    </row>
    <row r="768" spans="1:20" s="55" customFormat="1" ht="14.15" x14ac:dyDescent="0.4">
      <c r="A768" s="39"/>
      <c r="E768" s="74"/>
      <c r="F768" s="74"/>
      <c r="G768" s="74"/>
      <c r="S768" s="61"/>
      <c r="T768" s="61"/>
    </row>
    <row r="769" spans="1:20" s="55" customFormat="1" ht="14.15" x14ac:dyDescent="0.4">
      <c r="A769" s="39"/>
      <c r="E769" s="74"/>
      <c r="F769" s="74"/>
      <c r="G769" s="74"/>
      <c r="S769" s="61"/>
      <c r="T769" s="61"/>
    </row>
    <row r="770" spans="1:20" s="55" customFormat="1" ht="14.15" x14ac:dyDescent="0.4">
      <c r="A770" s="39"/>
      <c r="E770" s="74"/>
      <c r="F770" s="74"/>
      <c r="G770" s="74"/>
      <c r="S770" s="61"/>
      <c r="T770" s="61"/>
    </row>
    <row r="771" spans="1:20" s="55" customFormat="1" ht="14.15" x14ac:dyDescent="0.4">
      <c r="A771" s="39"/>
      <c r="E771" s="74"/>
      <c r="F771" s="74"/>
      <c r="G771" s="74"/>
      <c r="S771" s="61"/>
      <c r="T771" s="61"/>
    </row>
    <row r="772" spans="1:20" s="55" customFormat="1" ht="14.15" x14ac:dyDescent="0.4">
      <c r="A772" s="39"/>
      <c r="E772" s="74"/>
      <c r="F772" s="74"/>
      <c r="G772" s="74"/>
      <c r="S772" s="61"/>
      <c r="T772" s="61"/>
    </row>
    <row r="773" spans="1:20" s="55" customFormat="1" ht="14.15" x14ac:dyDescent="0.4">
      <c r="A773" s="39"/>
      <c r="E773" s="74"/>
      <c r="F773" s="74"/>
      <c r="G773" s="74"/>
      <c r="S773" s="61"/>
      <c r="T773" s="61"/>
    </row>
    <row r="774" spans="1:20" s="55" customFormat="1" ht="14.15" x14ac:dyDescent="0.4">
      <c r="A774" s="39"/>
      <c r="E774" s="74"/>
      <c r="F774" s="74"/>
      <c r="G774" s="74"/>
      <c r="S774" s="61"/>
      <c r="T774" s="61"/>
    </row>
    <row r="775" spans="1:20" s="55" customFormat="1" ht="14.15" x14ac:dyDescent="0.4">
      <c r="A775" s="39"/>
      <c r="E775" s="74"/>
      <c r="F775" s="74"/>
      <c r="G775" s="74"/>
      <c r="S775" s="61"/>
      <c r="T775" s="61"/>
    </row>
    <row r="776" spans="1:20" s="55" customFormat="1" ht="14.15" x14ac:dyDescent="0.4">
      <c r="A776" s="39"/>
      <c r="E776" s="74"/>
      <c r="F776" s="74"/>
      <c r="G776" s="74"/>
      <c r="S776" s="61"/>
      <c r="T776" s="61"/>
    </row>
    <row r="777" spans="1:20" s="55" customFormat="1" ht="14.15" x14ac:dyDescent="0.4">
      <c r="A777" s="39"/>
      <c r="E777" s="74"/>
      <c r="F777" s="74"/>
      <c r="G777" s="74"/>
      <c r="S777" s="61"/>
      <c r="T777" s="61"/>
    </row>
    <row r="778" spans="1:20" s="55" customFormat="1" ht="14.15" x14ac:dyDescent="0.4">
      <c r="A778" s="39"/>
      <c r="E778" s="74"/>
      <c r="F778" s="74"/>
      <c r="G778" s="74"/>
      <c r="S778" s="61"/>
      <c r="T778" s="61"/>
    </row>
    <row r="779" spans="1:20" s="55" customFormat="1" ht="14.15" x14ac:dyDescent="0.4">
      <c r="A779" s="39"/>
      <c r="E779" s="74"/>
      <c r="F779" s="74"/>
      <c r="G779" s="74"/>
      <c r="S779" s="61"/>
      <c r="T779" s="61"/>
    </row>
    <row r="780" spans="1:20" s="55" customFormat="1" ht="14.15" x14ac:dyDescent="0.4">
      <c r="A780" s="39"/>
      <c r="E780" s="74"/>
      <c r="F780" s="74"/>
      <c r="G780" s="74"/>
      <c r="S780" s="61"/>
      <c r="T780" s="61"/>
    </row>
    <row r="781" spans="1:20" s="55" customFormat="1" ht="14.15" x14ac:dyDescent="0.4">
      <c r="A781" s="39"/>
      <c r="E781" s="74"/>
      <c r="F781" s="74"/>
      <c r="G781" s="74"/>
      <c r="S781" s="61"/>
      <c r="T781" s="61"/>
    </row>
    <row r="782" spans="1:20" s="55" customFormat="1" ht="14.15" x14ac:dyDescent="0.4">
      <c r="A782" s="39"/>
      <c r="E782" s="74"/>
      <c r="F782" s="74"/>
      <c r="G782" s="74"/>
      <c r="S782" s="61"/>
      <c r="T782" s="61"/>
    </row>
    <row r="783" spans="1:20" s="55" customFormat="1" ht="14.15" x14ac:dyDescent="0.4">
      <c r="A783" s="39"/>
      <c r="E783" s="74"/>
      <c r="F783" s="74"/>
      <c r="G783" s="74"/>
      <c r="S783" s="61"/>
      <c r="T783" s="61"/>
    </row>
    <row r="784" spans="1:20" s="55" customFormat="1" ht="14.15" x14ac:dyDescent="0.4">
      <c r="A784" s="39"/>
      <c r="E784" s="74"/>
      <c r="F784" s="74"/>
      <c r="G784" s="74"/>
      <c r="S784" s="61"/>
      <c r="T784" s="61"/>
    </row>
    <row r="785" spans="1:20" s="55" customFormat="1" ht="14.15" x14ac:dyDescent="0.4">
      <c r="A785" s="39"/>
      <c r="E785" s="74"/>
      <c r="F785" s="74"/>
      <c r="G785" s="74"/>
      <c r="S785" s="61"/>
      <c r="T785" s="61"/>
    </row>
    <row r="786" spans="1:20" s="55" customFormat="1" ht="14.15" x14ac:dyDescent="0.4">
      <c r="A786" s="39"/>
      <c r="E786" s="74"/>
      <c r="F786" s="74"/>
      <c r="G786" s="74"/>
      <c r="S786" s="61"/>
      <c r="T786" s="61"/>
    </row>
    <row r="787" spans="1:20" s="55" customFormat="1" ht="14.15" x14ac:dyDescent="0.4">
      <c r="A787" s="39"/>
      <c r="E787" s="74"/>
      <c r="F787" s="74"/>
      <c r="G787" s="74"/>
      <c r="S787" s="61"/>
      <c r="T787" s="61"/>
    </row>
    <row r="788" spans="1:20" s="55" customFormat="1" ht="14.15" x14ac:dyDescent="0.4">
      <c r="A788" s="39"/>
      <c r="E788" s="74"/>
      <c r="F788" s="74"/>
      <c r="G788" s="74"/>
      <c r="S788" s="61"/>
      <c r="T788" s="61"/>
    </row>
    <row r="789" spans="1:20" s="55" customFormat="1" ht="14.15" x14ac:dyDescent="0.4">
      <c r="A789" s="39"/>
      <c r="E789" s="74"/>
      <c r="F789" s="74"/>
      <c r="G789" s="74"/>
      <c r="S789" s="61"/>
      <c r="T789" s="61"/>
    </row>
    <row r="790" spans="1:20" s="55" customFormat="1" ht="14.15" x14ac:dyDescent="0.4">
      <c r="A790" s="39"/>
      <c r="E790" s="74"/>
      <c r="F790" s="74"/>
      <c r="G790" s="74"/>
      <c r="S790" s="61"/>
      <c r="T790" s="61"/>
    </row>
    <row r="791" spans="1:20" s="55" customFormat="1" ht="14.15" x14ac:dyDescent="0.4">
      <c r="A791" s="39"/>
      <c r="E791" s="74"/>
      <c r="F791" s="74"/>
      <c r="G791" s="74"/>
      <c r="S791" s="61"/>
      <c r="T791" s="61"/>
    </row>
    <row r="792" spans="1:20" s="55" customFormat="1" ht="14.15" x14ac:dyDescent="0.4">
      <c r="A792" s="39"/>
      <c r="E792" s="74"/>
      <c r="F792" s="74"/>
      <c r="G792" s="74"/>
      <c r="S792" s="61"/>
      <c r="T792" s="61"/>
    </row>
    <row r="793" spans="1:20" s="55" customFormat="1" ht="14.15" x14ac:dyDescent="0.4">
      <c r="A793" s="39"/>
      <c r="E793" s="74"/>
      <c r="F793" s="74"/>
      <c r="G793" s="74"/>
      <c r="S793" s="61"/>
      <c r="T793" s="61"/>
    </row>
    <row r="794" spans="1:20" s="55" customFormat="1" ht="14.15" x14ac:dyDescent="0.4">
      <c r="A794" s="39"/>
      <c r="E794" s="74"/>
      <c r="F794" s="74"/>
      <c r="G794" s="74"/>
      <c r="S794" s="61"/>
      <c r="T794" s="61"/>
    </row>
    <row r="795" spans="1:20" s="55" customFormat="1" ht="14.15" x14ac:dyDescent="0.4">
      <c r="A795" s="39"/>
      <c r="E795" s="74"/>
      <c r="F795" s="74"/>
      <c r="G795" s="74"/>
      <c r="S795" s="61"/>
      <c r="T795" s="61"/>
    </row>
    <row r="796" spans="1:20" s="55" customFormat="1" ht="14.15" x14ac:dyDescent="0.4">
      <c r="A796" s="39"/>
      <c r="E796" s="74"/>
      <c r="F796" s="74"/>
      <c r="G796" s="74"/>
      <c r="S796" s="61"/>
      <c r="T796" s="61"/>
    </row>
    <row r="797" spans="1:20" s="55" customFormat="1" ht="14.15" x14ac:dyDescent="0.4">
      <c r="A797" s="39"/>
      <c r="E797" s="74"/>
      <c r="F797" s="74"/>
      <c r="G797" s="74"/>
      <c r="S797" s="61"/>
      <c r="T797" s="61"/>
    </row>
    <row r="798" spans="1:20" s="55" customFormat="1" ht="14.15" x14ac:dyDescent="0.4">
      <c r="A798" s="39"/>
      <c r="E798" s="74"/>
      <c r="F798" s="74"/>
      <c r="G798" s="74"/>
      <c r="S798" s="61"/>
      <c r="T798" s="61"/>
    </row>
    <row r="799" spans="1:20" s="55" customFormat="1" ht="14.15" x14ac:dyDescent="0.4">
      <c r="A799" s="39"/>
      <c r="E799" s="74"/>
      <c r="F799" s="74"/>
      <c r="G799" s="74"/>
      <c r="S799" s="61"/>
      <c r="T799" s="61"/>
    </row>
    <row r="800" spans="1:20" s="55" customFormat="1" ht="14.15" x14ac:dyDescent="0.4">
      <c r="A800" s="39"/>
      <c r="E800" s="74"/>
      <c r="F800" s="74"/>
      <c r="G800" s="74"/>
      <c r="S800" s="61"/>
      <c r="T800" s="61"/>
    </row>
    <row r="801" spans="1:20" s="55" customFormat="1" ht="14.15" x14ac:dyDescent="0.4">
      <c r="A801" s="39"/>
      <c r="E801" s="74"/>
      <c r="F801" s="74"/>
      <c r="G801" s="74"/>
      <c r="S801" s="61"/>
      <c r="T801" s="61"/>
    </row>
    <row r="802" spans="1:20" s="55" customFormat="1" ht="14.15" x14ac:dyDescent="0.4">
      <c r="A802" s="39"/>
      <c r="E802" s="74"/>
      <c r="F802" s="74"/>
      <c r="G802" s="74"/>
      <c r="S802" s="61"/>
      <c r="T802" s="61"/>
    </row>
    <row r="803" spans="1:20" s="55" customFormat="1" ht="14.15" x14ac:dyDescent="0.4">
      <c r="A803" s="39"/>
      <c r="E803" s="74"/>
      <c r="F803" s="74"/>
      <c r="G803" s="74"/>
      <c r="S803" s="61"/>
      <c r="T803" s="61"/>
    </row>
    <row r="804" spans="1:20" s="55" customFormat="1" ht="14.15" x14ac:dyDescent="0.4">
      <c r="A804" s="39"/>
      <c r="E804" s="74"/>
      <c r="F804" s="74"/>
      <c r="G804" s="74"/>
      <c r="S804" s="61"/>
      <c r="T804" s="61"/>
    </row>
    <row r="805" spans="1:20" s="55" customFormat="1" ht="14.15" x14ac:dyDescent="0.4">
      <c r="A805" s="39"/>
      <c r="E805" s="74"/>
      <c r="F805" s="74"/>
      <c r="G805" s="74"/>
      <c r="S805" s="61"/>
      <c r="T805" s="61"/>
    </row>
    <row r="806" spans="1:20" s="55" customFormat="1" ht="14.15" x14ac:dyDescent="0.4">
      <c r="A806" s="39"/>
      <c r="E806" s="74"/>
      <c r="F806" s="74"/>
      <c r="G806" s="74"/>
      <c r="S806" s="61"/>
      <c r="T806" s="61"/>
    </row>
    <row r="807" spans="1:20" s="55" customFormat="1" ht="14.15" x14ac:dyDescent="0.4">
      <c r="A807" s="39"/>
      <c r="E807" s="74"/>
      <c r="F807" s="74"/>
      <c r="G807" s="74"/>
      <c r="S807" s="61"/>
      <c r="T807" s="61"/>
    </row>
    <row r="808" spans="1:20" s="55" customFormat="1" ht="14.15" x14ac:dyDescent="0.4">
      <c r="A808" s="39"/>
      <c r="E808" s="74"/>
      <c r="F808" s="74"/>
      <c r="G808" s="74"/>
      <c r="S808" s="61"/>
      <c r="T808" s="61"/>
    </row>
    <row r="809" spans="1:20" s="55" customFormat="1" ht="14.15" x14ac:dyDescent="0.4">
      <c r="A809" s="39"/>
      <c r="E809" s="74"/>
      <c r="F809" s="74"/>
      <c r="G809" s="74"/>
      <c r="S809" s="61"/>
      <c r="T809" s="61"/>
    </row>
    <row r="810" spans="1:20" s="55" customFormat="1" ht="14.15" x14ac:dyDescent="0.4">
      <c r="A810" s="39"/>
      <c r="E810" s="74"/>
      <c r="F810" s="74"/>
      <c r="G810" s="74"/>
      <c r="S810" s="61"/>
      <c r="T810" s="61"/>
    </row>
    <row r="811" spans="1:20" s="55" customFormat="1" ht="14.15" x14ac:dyDescent="0.4">
      <c r="A811" s="39"/>
      <c r="E811" s="74"/>
      <c r="F811" s="74"/>
      <c r="G811" s="74"/>
      <c r="S811" s="61"/>
      <c r="T811" s="61"/>
    </row>
    <row r="812" spans="1:20" s="55" customFormat="1" ht="14.15" x14ac:dyDescent="0.4">
      <c r="A812" s="39"/>
      <c r="E812" s="74"/>
      <c r="F812" s="74"/>
      <c r="G812" s="74"/>
      <c r="S812" s="61"/>
      <c r="T812" s="61"/>
    </row>
    <row r="813" spans="1:20" s="55" customFormat="1" ht="14.15" x14ac:dyDescent="0.4">
      <c r="A813" s="39"/>
      <c r="E813" s="74"/>
      <c r="F813" s="74"/>
      <c r="G813" s="74"/>
      <c r="S813" s="61"/>
      <c r="T813" s="61"/>
    </row>
    <row r="814" spans="1:20" s="55" customFormat="1" ht="14.15" x14ac:dyDescent="0.4">
      <c r="A814" s="39"/>
      <c r="E814" s="74"/>
      <c r="F814" s="74"/>
      <c r="G814" s="74"/>
      <c r="S814" s="61"/>
      <c r="T814" s="61"/>
    </row>
    <row r="815" spans="1:20" s="55" customFormat="1" ht="14.15" x14ac:dyDescent="0.4">
      <c r="A815" s="39"/>
      <c r="E815" s="74"/>
      <c r="F815" s="74"/>
      <c r="G815" s="74"/>
      <c r="S815" s="61"/>
      <c r="T815" s="61"/>
    </row>
    <row r="816" spans="1:20" s="55" customFormat="1" ht="14.15" x14ac:dyDescent="0.4">
      <c r="A816" s="39"/>
      <c r="E816" s="74"/>
      <c r="F816" s="74"/>
      <c r="G816" s="74"/>
      <c r="S816" s="61"/>
      <c r="T816" s="61"/>
    </row>
    <row r="817" spans="1:20" s="55" customFormat="1" ht="14.15" x14ac:dyDescent="0.4">
      <c r="A817" s="39"/>
      <c r="E817" s="74"/>
      <c r="F817" s="74"/>
      <c r="G817" s="74"/>
      <c r="S817" s="61"/>
      <c r="T817" s="61"/>
    </row>
    <row r="818" spans="1:20" s="55" customFormat="1" ht="14.15" x14ac:dyDescent="0.4">
      <c r="A818" s="39"/>
      <c r="E818" s="74"/>
      <c r="F818" s="74"/>
      <c r="G818" s="74"/>
      <c r="S818" s="61"/>
      <c r="T818" s="61"/>
    </row>
    <row r="819" spans="1:20" s="55" customFormat="1" ht="14.15" x14ac:dyDescent="0.4">
      <c r="A819" s="39"/>
      <c r="E819" s="74"/>
      <c r="F819" s="74"/>
      <c r="G819" s="74"/>
      <c r="S819" s="61"/>
      <c r="T819" s="61"/>
    </row>
    <row r="820" spans="1:20" s="55" customFormat="1" ht="14.15" x14ac:dyDescent="0.4">
      <c r="A820" s="39"/>
      <c r="E820" s="74"/>
      <c r="F820" s="74"/>
      <c r="G820" s="74"/>
      <c r="S820" s="61"/>
      <c r="T820" s="61"/>
    </row>
    <row r="821" spans="1:20" s="55" customFormat="1" ht="14.15" x14ac:dyDescent="0.4">
      <c r="A821" s="39"/>
      <c r="E821" s="74"/>
      <c r="F821" s="74"/>
      <c r="G821" s="74"/>
      <c r="S821" s="61"/>
      <c r="T821" s="61"/>
    </row>
    <row r="822" spans="1:20" s="55" customFormat="1" ht="14.15" x14ac:dyDescent="0.4">
      <c r="A822" s="39"/>
      <c r="E822" s="74"/>
      <c r="F822" s="74"/>
      <c r="G822" s="74"/>
      <c r="S822" s="61"/>
      <c r="T822" s="61"/>
    </row>
    <row r="823" spans="1:20" s="55" customFormat="1" ht="14.15" x14ac:dyDescent="0.4">
      <c r="A823" s="39"/>
      <c r="E823" s="74"/>
      <c r="F823" s="74"/>
      <c r="G823" s="74"/>
      <c r="S823" s="61"/>
      <c r="T823" s="61"/>
    </row>
    <row r="824" spans="1:20" s="55" customFormat="1" ht="14.15" x14ac:dyDescent="0.4">
      <c r="A824" s="39"/>
      <c r="E824" s="74"/>
      <c r="F824" s="74"/>
      <c r="G824" s="74"/>
      <c r="S824" s="61"/>
      <c r="T824" s="61"/>
    </row>
    <row r="825" spans="1:20" s="55" customFormat="1" ht="14.15" x14ac:dyDescent="0.4">
      <c r="A825" s="39"/>
      <c r="E825" s="74"/>
      <c r="F825" s="74"/>
      <c r="G825" s="74"/>
      <c r="S825" s="61"/>
      <c r="T825" s="61"/>
    </row>
    <row r="826" spans="1:20" s="55" customFormat="1" ht="14.15" x14ac:dyDescent="0.4">
      <c r="A826" s="39"/>
      <c r="E826" s="74"/>
      <c r="F826" s="74"/>
      <c r="G826" s="74"/>
      <c r="S826" s="61"/>
      <c r="T826" s="61"/>
    </row>
    <row r="827" spans="1:20" s="55" customFormat="1" ht="14.15" x14ac:dyDescent="0.4">
      <c r="A827" s="39"/>
      <c r="E827" s="74"/>
      <c r="F827" s="74"/>
      <c r="G827" s="74"/>
      <c r="S827" s="61"/>
      <c r="T827" s="61"/>
    </row>
    <row r="828" spans="1:20" s="55" customFormat="1" ht="14.15" x14ac:dyDescent="0.4">
      <c r="A828" s="39"/>
      <c r="E828" s="74"/>
      <c r="F828" s="74"/>
      <c r="G828" s="74"/>
      <c r="S828" s="61"/>
      <c r="T828" s="61"/>
    </row>
    <row r="829" spans="1:20" s="55" customFormat="1" ht="14.15" x14ac:dyDescent="0.4">
      <c r="A829" s="39"/>
      <c r="E829" s="74"/>
      <c r="F829" s="74"/>
      <c r="G829" s="74"/>
      <c r="S829" s="61"/>
      <c r="T829" s="61"/>
    </row>
    <row r="830" spans="1:20" s="55" customFormat="1" ht="14.15" x14ac:dyDescent="0.4">
      <c r="A830" s="39"/>
      <c r="E830" s="74"/>
      <c r="F830" s="74"/>
      <c r="G830" s="74"/>
      <c r="S830" s="61"/>
      <c r="T830" s="61"/>
    </row>
    <row r="831" spans="1:20" s="55" customFormat="1" ht="14.15" x14ac:dyDescent="0.4">
      <c r="A831" s="39"/>
      <c r="E831" s="74"/>
      <c r="F831" s="74"/>
      <c r="G831" s="74"/>
      <c r="S831" s="61"/>
      <c r="T831" s="61"/>
    </row>
    <row r="832" spans="1:20" s="55" customFormat="1" ht="14.15" x14ac:dyDescent="0.4">
      <c r="A832" s="39"/>
      <c r="E832" s="74"/>
      <c r="F832" s="74"/>
      <c r="G832" s="74"/>
      <c r="S832" s="61"/>
      <c r="T832" s="61"/>
    </row>
    <row r="833" spans="1:20" s="55" customFormat="1" ht="14.15" x14ac:dyDescent="0.4">
      <c r="A833" s="39"/>
      <c r="E833" s="74"/>
      <c r="F833" s="74"/>
      <c r="G833" s="74"/>
      <c r="S833" s="61"/>
      <c r="T833" s="61"/>
    </row>
    <row r="834" spans="1:20" s="55" customFormat="1" ht="14.15" x14ac:dyDescent="0.4">
      <c r="A834" s="39"/>
      <c r="E834" s="74"/>
      <c r="F834" s="74"/>
      <c r="G834" s="74"/>
      <c r="S834" s="61"/>
      <c r="T834" s="61"/>
    </row>
    <row r="835" spans="1:20" s="55" customFormat="1" ht="14.15" x14ac:dyDescent="0.4">
      <c r="A835" s="39"/>
      <c r="E835" s="74"/>
      <c r="F835" s="74"/>
      <c r="G835" s="74"/>
      <c r="S835" s="61"/>
      <c r="T835" s="61"/>
    </row>
    <row r="836" spans="1:20" s="55" customFormat="1" ht="14.15" x14ac:dyDescent="0.4">
      <c r="A836" s="39"/>
      <c r="E836" s="74"/>
      <c r="F836" s="74"/>
      <c r="G836" s="74"/>
      <c r="S836" s="61"/>
      <c r="T836" s="61"/>
    </row>
    <row r="837" spans="1:20" s="55" customFormat="1" ht="14.15" x14ac:dyDescent="0.4">
      <c r="A837" s="39"/>
      <c r="E837" s="74"/>
      <c r="F837" s="74"/>
      <c r="G837" s="74"/>
      <c r="S837" s="61"/>
      <c r="T837" s="61"/>
    </row>
    <row r="838" spans="1:20" s="55" customFormat="1" ht="14.15" x14ac:dyDescent="0.4">
      <c r="A838" s="39"/>
      <c r="E838" s="74"/>
      <c r="F838" s="74"/>
      <c r="G838" s="74"/>
      <c r="S838" s="61"/>
      <c r="T838" s="61"/>
    </row>
    <row r="839" spans="1:20" s="55" customFormat="1" ht="14.15" x14ac:dyDescent="0.4">
      <c r="A839" s="39"/>
      <c r="E839" s="74"/>
      <c r="F839" s="74"/>
      <c r="G839" s="74"/>
      <c r="S839" s="61"/>
      <c r="T839" s="61"/>
    </row>
    <row r="840" spans="1:20" s="55" customFormat="1" ht="14.15" x14ac:dyDescent="0.4">
      <c r="A840" s="39"/>
      <c r="E840" s="74"/>
      <c r="F840" s="74"/>
      <c r="G840" s="74"/>
      <c r="S840" s="61"/>
      <c r="T840" s="61"/>
    </row>
    <row r="841" spans="1:20" s="55" customFormat="1" ht="14.15" x14ac:dyDescent="0.4">
      <c r="A841" s="39"/>
      <c r="E841" s="74"/>
      <c r="F841" s="74"/>
      <c r="G841" s="74"/>
      <c r="S841" s="61"/>
      <c r="T841" s="61"/>
    </row>
    <row r="842" spans="1:20" s="55" customFormat="1" ht="14.15" x14ac:dyDescent="0.4">
      <c r="A842" s="39"/>
      <c r="E842" s="74"/>
      <c r="F842" s="74"/>
      <c r="G842" s="74"/>
      <c r="S842" s="61"/>
      <c r="T842" s="61"/>
    </row>
    <row r="843" spans="1:20" s="55" customFormat="1" ht="14.15" x14ac:dyDescent="0.4">
      <c r="A843" s="39"/>
      <c r="E843" s="74"/>
      <c r="F843" s="74"/>
      <c r="G843" s="74"/>
      <c r="S843" s="61"/>
      <c r="T843" s="61"/>
    </row>
    <row r="844" spans="1:20" s="55" customFormat="1" ht="14.15" x14ac:dyDescent="0.4">
      <c r="A844" s="39"/>
      <c r="E844" s="74"/>
      <c r="F844" s="74"/>
      <c r="G844" s="74"/>
      <c r="S844" s="61"/>
      <c r="T844" s="61"/>
    </row>
    <row r="845" spans="1:20" s="55" customFormat="1" ht="14.15" x14ac:dyDescent="0.4">
      <c r="A845" s="39"/>
      <c r="E845" s="74"/>
      <c r="F845" s="74"/>
      <c r="G845" s="74"/>
      <c r="S845" s="61"/>
      <c r="T845" s="61"/>
    </row>
    <row r="846" spans="1:20" s="55" customFormat="1" ht="14.15" x14ac:dyDescent="0.4">
      <c r="A846" s="39"/>
      <c r="E846" s="74"/>
      <c r="F846" s="74"/>
      <c r="G846" s="74"/>
      <c r="S846" s="61"/>
      <c r="T846" s="61"/>
    </row>
    <row r="847" spans="1:20" s="55" customFormat="1" ht="14.15" x14ac:dyDescent="0.4">
      <c r="A847" s="39"/>
      <c r="E847" s="74"/>
      <c r="F847" s="74"/>
      <c r="G847" s="74"/>
      <c r="S847" s="61"/>
      <c r="T847" s="61"/>
    </row>
    <row r="848" spans="1:20" s="55" customFormat="1" ht="14.15" x14ac:dyDescent="0.4">
      <c r="A848" s="39"/>
      <c r="E848" s="74"/>
      <c r="F848" s="74"/>
      <c r="G848" s="74"/>
      <c r="S848" s="61"/>
      <c r="T848" s="61"/>
    </row>
    <row r="849" spans="1:20" s="55" customFormat="1" ht="14.15" x14ac:dyDescent="0.4">
      <c r="A849" s="39"/>
      <c r="E849" s="74"/>
      <c r="F849" s="74"/>
      <c r="G849" s="74"/>
      <c r="S849" s="61"/>
      <c r="T849" s="61"/>
    </row>
    <row r="850" spans="1:20" s="55" customFormat="1" ht="14.15" x14ac:dyDescent="0.4">
      <c r="A850" s="39"/>
      <c r="E850" s="74"/>
      <c r="F850" s="74"/>
      <c r="G850" s="74"/>
      <c r="S850" s="61"/>
      <c r="T850" s="61"/>
    </row>
    <row r="851" spans="1:20" s="55" customFormat="1" ht="14.15" x14ac:dyDescent="0.4">
      <c r="A851" s="39"/>
      <c r="E851" s="74"/>
      <c r="F851" s="74"/>
      <c r="G851" s="74"/>
      <c r="S851" s="61"/>
      <c r="T851" s="61"/>
    </row>
    <row r="852" spans="1:20" s="55" customFormat="1" ht="14.15" x14ac:dyDescent="0.4">
      <c r="A852" s="39"/>
      <c r="E852" s="74"/>
      <c r="F852" s="74"/>
      <c r="G852" s="74"/>
      <c r="S852" s="61"/>
      <c r="T852" s="61"/>
    </row>
    <row r="853" spans="1:20" s="55" customFormat="1" ht="14.15" x14ac:dyDescent="0.4">
      <c r="A853" s="39"/>
      <c r="E853" s="74"/>
      <c r="F853" s="74"/>
      <c r="G853" s="74"/>
      <c r="S853" s="61"/>
      <c r="T853" s="61"/>
    </row>
    <row r="854" spans="1:20" s="55" customFormat="1" ht="14.15" x14ac:dyDescent="0.4">
      <c r="A854" s="39"/>
      <c r="E854" s="74"/>
      <c r="F854" s="74"/>
      <c r="G854" s="74"/>
      <c r="S854" s="61"/>
      <c r="T854" s="61"/>
    </row>
    <row r="855" spans="1:20" s="55" customFormat="1" ht="14.15" x14ac:dyDescent="0.4">
      <c r="A855" s="39"/>
      <c r="E855" s="74"/>
      <c r="F855" s="74"/>
      <c r="G855" s="74"/>
      <c r="S855" s="61"/>
      <c r="T855" s="61"/>
    </row>
    <row r="856" spans="1:20" s="55" customFormat="1" ht="14.15" x14ac:dyDescent="0.4">
      <c r="A856" s="39"/>
      <c r="E856" s="74"/>
      <c r="F856" s="74"/>
      <c r="G856" s="74"/>
      <c r="S856" s="61"/>
      <c r="T856" s="61"/>
    </row>
    <row r="857" spans="1:20" s="55" customFormat="1" ht="14.15" x14ac:dyDescent="0.4">
      <c r="A857" s="39"/>
      <c r="E857" s="74"/>
      <c r="F857" s="74"/>
      <c r="G857" s="74"/>
      <c r="S857" s="61"/>
      <c r="T857" s="61"/>
    </row>
    <row r="858" spans="1:20" s="55" customFormat="1" ht="14.15" x14ac:dyDescent="0.4">
      <c r="A858" s="39"/>
      <c r="E858" s="74"/>
      <c r="F858" s="74"/>
      <c r="G858" s="74"/>
      <c r="S858" s="61"/>
      <c r="T858" s="61"/>
    </row>
    <row r="859" spans="1:20" s="55" customFormat="1" ht="14.15" x14ac:dyDescent="0.4">
      <c r="A859" s="39"/>
      <c r="E859" s="74"/>
      <c r="F859" s="74"/>
      <c r="G859" s="74"/>
      <c r="S859" s="61"/>
      <c r="T859" s="61"/>
    </row>
    <row r="860" spans="1:20" s="55" customFormat="1" ht="14.15" x14ac:dyDescent="0.4">
      <c r="A860" s="39"/>
      <c r="E860" s="74"/>
      <c r="F860" s="74"/>
      <c r="G860" s="74"/>
      <c r="S860" s="61"/>
      <c r="T860" s="61"/>
    </row>
    <row r="861" spans="1:20" s="55" customFormat="1" ht="14.15" x14ac:dyDescent="0.4">
      <c r="A861" s="39"/>
      <c r="E861" s="74"/>
      <c r="F861" s="74"/>
      <c r="G861" s="74"/>
      <c r="S861" s="61"/>
      <c r="T861" s="61"/>
    </row>
    <row r="862" spans="1:20" s="55" customFormat="1" ht="14.15" x14ac:dyDescent="0.4">
      <c r="A862" s="39"/>
      <c r="E862" s="74"/>
      <c r="F862" s="74"/>
      <c r="G862" s="74"/>
      <c r="S862" s="61"/>
      <c r="T862" s="61"/>
    </row>
    <row r="863" spans="1:20" s="55" customFormat="1" ht="14.15" x14ac:dyDescent="0.4">
      <c r="A863" s="39"/>
      <c r="E863" s="74"/>
      <c r="F863" s="74"/>
      <c r="G863" s="74"/>
      <c r="S863" s="61"/>
      <c r="T863" s="61"/>
    </row>
    <row r="864" spans="1:20" s="55" customFormat="1" ht="14.15" x14ac:dyDescent="0.4">
      <c r="A864" s="39"/>
      <c r="E864" s="74"/>
      <c r="F864" s="74"/>
      <c r="G864" s="74"/>
      <c r="S864" s="61"/>
      <c r="T864" s="61"/>
    </row>
    <row r="865" spans="1:20" s="55" customFormat="1" ht="14.15" x14ac:dyDescent="0.4">
      <c r="A865" s="39"/>
      <c r="E865" s="74"/>
      <c r="F865" s="74"/>
      <c r="G865" s="74"/>
      <c r="S865" s="61"/>
      <c r="T865" s="61"/>
    </row>
    <row r="866" spans="1:20" s="55" customFormat="1" ht="14.15" x14ac:dyDescent="0.4">
      <c r="A866" s="39"/>
      <c r="E866" s="74"/>
      <c r="F866" s="74"/>
      <c r="G866" s="74"/>
      <c r="S866" s="61"/>
      <c r="T866" s="61"/>
    </row>
    <row r="867" spans="1:20" s="55" customFormat="1" ht="14.15" x14ac:dyDescent="0.4">
      <c r="A867" s="39"/>
      <c r="E867" s="74"/>
      <c r="F867" s="74"/>
      <c r="G867" s="74"/>
      <c r="S867" s="61"/>
      <c r="T867" s="61"/>
    </row>
    <row r="868" spans="1:20" s="55" customFormat="1" ht="14.15" x14ac:dyDescent="0.4">
      <c r="A868" s="39"/>
      <c r="E868" s="74"/>
      <c r="F868" s="74"/>
      <c r="G868" s="74"/>
      <c r="S868" s="61"/>
      <c r="T868" s="61"/>
    </row>
    <row r="869" spans="1:20" s="55" customFormat="1" ht="14.15" x14ac:dyDescent="0.4">
      <c r="A869" s="39"/>
      <c r="E869" s="74"/>
      <c r="F869" s="74"/>
      <c r="G869" s="74"/>
      <c r="S869" s="61"/>
      <c r="T869" s="61"/>
    </row>
    <row r="870" spans="1:20" s="55" customFormat="1" ht="14.15" x14ac:dyDescent="0.4">
      <c r="A870" s="39"/>
      <c r="E870" s="74"/>
      <c r="F870" s="74"/>
      <c r="G870" s="74"/>
      <c r="S870" s="61"/>
      <c r="T870" s="61"/>
    </row>
    <row r="871" spans="1:20" s="55" customFormat="1" ht="14.15" x14ac:dyDescent="0.4">
      <c r="A871" s="39"/>
      <c r="E871" s="74"/>
      <c r="F871" s="74"/>
      <c r="G871" s="74"/>
      <c r="S871" s="61"/>
      <c r="T871" s="61"/>
    </row>
    <row r="872" spans="1:20" s="55" customFormat="1" ht="14.15" x14ac:dyDescent="0.4">
      <c r="A872" s="39"/>
      <c r="E872" s="74"/>
      <c r="F872" s="74"/>
      <c r="G872" s="74"/>
      <c r="S872" s="61"/>
      <c r="T872" s="61"/>
    </row>
    <row r="873" spans="1:20" s="55" customFormat="1" ht="14.15" x14ac:dyDescent="0.4">
      <c r="A873" s="39"/>
      <c r="E873" s="74"/>
      <c r="F873" s="74"/>
      <c r="G873" s="74"/>
      <c r="S873" s="61"/>
      <c r="T873" s="61"/>
    </row>
    <row r="874" spans="1:20" s="55" customFormat="1" ht="14.15" x14ac:dyDescent="0.4">
      <c r="A874" s="39"/>
      <c r="E874" s="74"/>
      <c r="F874" s="74"/>
      <c r="G874" s="74"/>
      <c r="S874" s="61"/>
      <c r="T874" s="61"/>
    </row>
    <row r="875" spans="1:20" s="55" customFormat="1" ht="14.15" x14ac:dyDescent="0.4">
      <c r="A875" s="39"/>
      <c r="E875" s="74"/>
      <c r="F875" s="74"/>
      <c r="G875" s="74"/>
      <c r="S875" s="61"/>
      <c r="T875" s="61"/>
    </row>
    <row r="876" spans="1:20" s="55" customFormat="1" ht="14.15" x14ac:dyDescent="0.4">
      <c r="A876" s="39"/>
      <c r="E876" s="74"/>
      <c r="F876" s="74"/>
      <c r="G876" s="74"/>
      <c r="S876" s="61"/>
      <c r="T876" s="61"/>
    </row>
    <row r="877" spans="1:20" s="55" customFormat="1" ht="14.15" x14ac:dyDescent="0.4">
      <c r="A877" s="39"/>
      <c r="E877" s="74"/>
      <c r="F877" s="74"/>
      <c r="G877" s="74"/>
      <c r="S877" s="61"/>
      <c r="T877" s="61"/>
    </row>
    <row r="878" spans="1:20" s="55" customFormat="1" ht="14.15" x14ac:dyDescent="0.4">
      <c r="A878" s="39"/>
      <c r="E878" s="74"/>
      <c r="F878" s="74"/>
      <c r="G878" s="74"/>
      <c r="S878" s="61"/>
      <c r="T878" s="61"/>
    </row>
    <row r="879" spans="1:20" s="55" customFormat="1" ht="14.15" x14ac:dyDescent="0.4">
      <c r="A879" s="39"/>
      <c r="E879" s="74"/>
      <c r="F879" s="74"/>
      <c r="G879" s="74"/>
      <c r="S879" s="61"/>
      <c r="T879" s="61"/>
    </row>
    <row r="880" spans="1:20" s="55" customFormat="1" ht="14.15" x14ac:dyDescent="0.4">
      <c r="A880" s="39"/>
      <c r="E880" s="74"/>
      <c r="F880" s="74"/>
      <c r="G880" s="74"/>
      <c r="S880" s="61"/>
      <c r="T880" s="61"/>
    </row>
    <row r="881" spans="1:20" s="55" customFormat="1" ht="14.15" x14ac:dyDescent="0.4">
      <c r="A881" s="39"/>
      <c r="E881" s="74"/>
      <c r="F881" s="74"/>
      <c r="G881" s="74"/>
      <c r="S881" s="61"/>
      <c r="T881" s="61"/>
    </row>
    <row r="882" spans="1:20" s="55" customFormat="1" ht="14.15" x14ac:dyDescent="0.4">
      <c r="A882" s="39"/>
      <c r="E882" s="74"/>
      <c r="F882" s="74"/>
      <c r="G882" s="74"/>
      <c r="S882" s="61"/>
      <c r="T882" s="61"/>
    </row>
    <row r="883" spans="1:20" s="55" customFormat="1" ht="14.15" x14ac:dyDescent="0.4">
      <c r="A883" s="39"/>
      <c r="E883" s="74"/>
      <c r="F883" s="74"/>
      <c r="G883" s="74"/>
      <c r="S883" s="61"/>
      <c r="T883" s="61"/>
    </row>
    <row r="884" spans="1:20" s="55" customFormat="1" ht="14.15" x14ac:dyDescent="0.4">
      <c r="A884" s="39"/>
      <c r="E884" s="74"/>
      <c r="F884" s="74"/>
      <c r="G884" s="74"/>
      <c r="S884" s="61"/>
      <c r="T884" s="61"/>
    </row>
    <row r="885" spans="1:20" s="55" customFormat="1" ht="14.15" x14ac:dyDescent="0.4">
      <c r="A885" s="39"/>
      <c r="E885" s="74"/>
      <c r="F885" s="74"/>
      <c r="G885" s="74"/>
      <c r="S885" s="61"/>
      <c r="T885" s="61"/>
    </row>
    <row r="886" spans="1:20" s="55" customFormat="1" ht="14.15" x14ac:dyDescent="0.4">
      <c r="A886" s="39"/>
      <c r="E886" s="74"/>
      <c r="F886" s="74"/>
      <c r="G886" s="74"/>
      <c r="S886" s="61"/>
      <c r="T886" s="61"/>
    </row>
    <row r="887" spans="1:20" s="55" customFormat="1" ht="14.15" x14ac:dyDescent="0.4">
      <c r="A887" s="39"/>
      <c r="E887" s="74"/>
      <c r="F887" s="74"/>
      <c r="G887" s="74"/>
      <c r="S887" s="61"/>
      <c r="T887" s="61"/>
    </row>
    <row r="888" spans="1:20" s="55" customFormat="1" ht="14.15" x14ac:dyDescent="0.4">
      <c r="A888" s="39"/>
      <c r="E888" s="74"/>
      <c r="F888" s="74"/>
      <c r="G888" s="74"/>
      <c r="S888" s="61"/>
      <c r="T888" s="61"/>
    </row>
    <row r="889" spans="1:20" s="55" customFormat="1" ht="14.15" x14ac:dyDescent="0.4">
      <c r="A889" s="39"/>
      <c r="E889" s="74"/>
      <c r="F889" s="74"/>
      <c r="G889" s="74"/>
      <c r="S889" s="61"/>
      <c r="T889" s="61"/>
    </row>
    <row r="890" spans="1:20" s="55" customFormat="1" ht="14.15" x14ac:dyDescent="0.4">
      <c r="A890" s="39"/>
      <c r="E890" s="74"/>
      <c r="F890" s="74"/>
      <c r="G890" s="74"/>
      <c r="S890" s="61"/>
      <c r="T890" s="61"/>
    </row>
    <row r="891" spans="1:20" s="55" customFormat="1" ht="14.15" x14ac:dyDescent="0.4">
      <c r="A891" s="39"/>
      <c r="E891" s="74"/>
      <c r="F891" s="74"/>
      <c r="G891" s="74"/>
      <c r="S891" s="61"/>
      <c r="T891" s="61"/>
    </row>
    <row r="892" spans="1:20" s="55" customFormat="1" ht="14.15" x14ac:dyDescent="0.4">
      <c r="A892" s="39"/>
      <c r="E892" s="74"/>
      <c r="F892" s="74"/>
      <c r="G892" s="74"/>
      <c r="S892" s="61"/>
      <c r="T892" s="61"/>
    </row>
    <row r="893" spans="1:20" s="55" customFormat="1" ht="14.15" x14ac:dyDescent="0.4">
      <c r="A893" s="39"/>
      <c r="E893" s="74"/>
      <c r="F893" s="74"/>
      <c r="G893" s="74"/>
      <c r="S893" s="61"/>
      <c r="T893" s="61"/>
    </row>
    <row r="894" spans="1:20" s="55" customFormat="1" ht="14.15" x14ac:dyDescent="0.4">
      <c r="A894" s="39"/>
      <c r="E894" s="74"/>
      <c r="F894" s="74"/>
      <c r="G894" s="74"/>
      <c r="S894" s="61"/>
      <c r="T894" s="61"/>
    </row>
    <row r="895" spans="1:20" s="55" customFormat="1" ht="14.15" x14ac:dyDescent="0.4">
      <c r="A895" s="39"/>
      <c r="E895" s="74"/>
      <c r="F895" s="74"/>
      <c r="G895" s="74"/>
      <c r="S895" s="61"/>
      <c r="T895" s="61"/>
    </row>
    <row r="896" spans="1:20" s="55" customFormat="1" ht="14.15" x14ac:dyDescent="0.4">
      <c r="A896" s="39"/>
      <c r="E896" s="74"/>
      <c r="F896" s="74"/>
      <c r="G896" s="74"/>
      <c r="S896" s="61"/>
      <c r="T896" s="61"/>
    </row>
    <row r="897" spans="1:20" s="55" customFormat="1" ht="14.15" x14ac:dyDescent="0.4">
      <c r="A897" s="39"/>
      <c r="E897" s="74"/>
      <c r="F897" s="74"/>
      <c r="G897" s="74"/>
      <c r="S897" s="61"/>
      <c r="T897" s="61"/>
    </row>
    <row r="898" spans="1:20" s="55" customFormat="1" ht="14.15" x14ac:dyDescent="0.4">
      <c r="A898" s="39"/>
      <c r="E898" s="74"/>
      <c r="F898" s="74"/>
      <c r="G898" s="74"/>
      <c r="S898" s="61"/>
      <c r="T898" s="61"/>
    </row>
    <row r="899" spans="1:20" s="55" customFormat="1" ht="14.15" x14ac:dyDescent="0.4">
      <c r="A899" s="39"/>
      <c r="E899" s="74"/>
      <c r="F899" s="74"/>
      <c r="G899" s="74"/>
      <c r="S899" s="61"/>
      <c r="T899" s="61"/>
    </row>
    <row r="900" spans="1:20" s="55" customFormat="1" ht="14.15" x14ac:dyDescent="0.4">
      <c r="A900" s="39"/>
      <c r="E900" s="74"/>
      <c r="F900" s="74"/>
      <c r="G900" s="74"/>
      <c r="S900" s="61"/>
      <c r="T900" s="61"/>
    </row>
    <row r="901" spans="1:20" s="55" customFormat="1" ht="14.15" x14ac:dyDescent="0.4">
      <c r="A901" s="39"/>
      <c r="E901" s="74"/>
      <c r="F901" s="74"/>
      <c r="G901" s="74"/>
      <c r="S901" s="61"/>
      <c r="T901" s="61"/>
    </row>
    <row r="902" spans="1:20" s="55" customFormat="1" ht="14.15" x14ac:dyDescent="0.4">
      <c r="A902" s="39"/>
      <c r="E902" s="74"/>
      <c r="F902" s="74"/>
      <c r="G902" s="74"/>
      <c r="S902" s="61"/>
      <c r="T902" s="61"/>
    </row>
    <row r="903" spans="1:20" s="55" customFormat="1" ht="14.15" x14ac:dyDescent="0.4">
      <c r="A903" s="39"/>
      <c r="E903" s="74"/>
      <c r="F903" s="74"/>
      <c r="G903" s="74"/>
      <c r="S903" s="61"/>
      <c r="T903" s="61"/>
    </row>
    <row r="904" spans="1:20" s="55" customFormat="1" ht="14.15" x14ac:dyDescent="0.4">
      <c r="A904" s="39"/>
      <c r="E904" s="74"/>
      <c r="F904" s="74"/>
      <c r="G904" s="74"/>
      <c r="S904" s="61"/>
      <c r="T904" s="61"/>
    </row>
    <row r="905" spans="1:20" s="55" customFormat="1" ht="14.15" x14ac:dyDescent="0.4">
      <c r="A905" s="39"/>
      <c r="E905" s="74"/>
      <c r="F905" s="74"/>
      <c r="G905" s="74"/>
      <c r="S905" s="61"/>
      <c r="T905" s="61"/>
    </row>
    <row r="906" spans="1:20" s="55" customFormat="1" ht="14.15" x14ac:dyDescent="0.4">
      <c r="A906" s="39"/>
      <c r="E906" s="74"/>
      <c r="F906" s="74"/>
      <c r="G906" s="74"/>
      <c r="S906" s="61"/>
      <c r="T906" s="61"/>
    </row>
    <row r="907" spans="1:20" s="55" customFormat="1" ht="14.15" x14ac:dyDescent="0.4">
      <c r="A907" s="39"/>
      <c r="E907" s="74"/>
      <c r="F907" s="74"/>
      <c r="G907" s="74"/>
      <c r="S907" s="61"/>
      <c r="T907" s="61"/>
    </row>
    <row r="908" spans="1:20" s="55" customFormat="1" ht="14.15" x14ac:dyDescent="0.4">
      <c r="A908" s="39"/>
      <c r="E908" s="74"/>
      <c r="F908" s="74"/>
      <c r="G908" s="74"/>
      <c r="S908" s="61"/>
      <c r="T908" s="61"/>
    </row>
    <row r="909" spans="1:20" s="55" customFormat="1" ht="14.15" x14ac:dyDescent="0.4">
      <c r="A909" s="39"/>
      <c r="E909" s="74"/>
      <c r="F909" s="74"/>
      <c r="G909" s="74"/>
      <c r="S909" s="61"/>
      <c r="T909" s="61"/>
    </row>
    <row r="910" spans="1:20" s="55" customFormat="1" ht="14.15" x14ac:dyDescent="0.4">
      <c r="A910" s="39"/>
      <c r="E910" s="74"/>
      <c r="F910" s="74"/>
      <c r="G910" s="74"/>
      <c r="S910" s="61"/>
      <c r="T910" s="61"/>
    </row>
    <row r="911" spans="1:20" s="55" customFormat="1" ht="14.15" x14ac:dyDescent="0.4">
      <c r="A911" s="39"/>
      <c r="E911" s="74"/>
      <c r="F911" s="74"/>
      <c r="G911" s="74"/>
      <c r="S911" s="61"/>
      <c r="T911" s="61"/>
    </row>
    <row r="912" spans="1:20" s="55" customFormat="1" ht="14.15" x14ac:dyDescent="0.4">
      <c r="A912" s="39"/>
      <c r="E912" s="74"/>
      <c r="F912" s="74"/>
      <c r="G912" s="74"/>
      <c r="S912" s="61"/>
      <c r="T912" s="61"/>
    </row>
    <row r="913" spans="1:20" s="55" customFormat="1" ht="14.15" x14ac:dyDescent="0.4">
      <c r="A913" s="39"/>
      <c r="E913" s="74"/>
      <c r="F913" s="74"/>
      <c r="G913" s="74"/>
      <c r="S913" s="61"/>
      <c r="T913" s="61"/>
    </row>
    <row r="914" spans="1:20" s="55" customFormat="1" ht="14.15" x14ac:dyDescent="0.4">
      <c r="A914" s="39"/>
      <c r="E914" s="74"/>
      <c r="F914" s="74"/>
      <c r="G914" s="74"/>
      <c r="S914" s="61"/>
      <c r="T914" s="61"/>
    </row>
    <row r="915" spans="1:20" s="55" customFormat="1" ht="14.15" x14ac:dyDescent="0.4">
      <c r="A915" s="39"/>
      <c r="E915" s="74"/>
      <c r="F915" s="74"/>
      <c r="G915" s="74"/>
      <c r="S915" s="61"/>
      <c r="T915" s="61"/>
    </row>
    <row r="916" spans="1:20" s="55" customFormat="1" ht="14.15" x14ac:dyDescent="0.4">
      <c r="A916" s="39"/>
      <c r="E916" s="74"/>
      <c r="F916" s="74"/>
      <c r="G916" s="74"/>
      <c r="S916" s="61"/>
      <c r="T916" s="61"/>
    </row>
    <row r="917" spans="1:20" s="55" customFormat="1" ht="14.15" x14ac:dyDescent="0.4">
      <c r="A917" s="39"/>
      <c r="E917" s="74"/>
      <c r="F917" s="74"/>
      <c r="G917" s="74"/>
      <c r="S917" s="61"/>
      <c r="T917" s="61"/>
    </row>
    <row r="918" spans="1:20" s="55" customFormat="1" ht="14.15" x14ac:dyDescent="0.4">
      <c r="A918" s="39"/>
      <c r="E918" s="74"/>
      <c r="F918" s="74"/>
      <c r="G918" s="74"/>
      <c r="S918" s="61"/>
      <c r="T918" s="61"/>
    </row>
    <row r="919" spans="1:20" s="55" customFormat="1" ht="14.15" x14ac:dyDescent="0.4">
      <c r="A919" s="39"/>
      <c r="E919" s="74"/>
      <c r="F919" s="74"/>
      <c r="G919" s="74"/>
      <c r="S919" s="61"/>
      <c r="T919" s="61"/>
    </row>
    <row r="920" spans="1:20" s="55" customFormat="1" ht="14.15" x14ac:dyDescent="0.4">
      <c r="A920" s="39"/>
      <c r="E920" s="74"/>
      <c r="F920" s="74"/>
      <c r="G920" s="74"/>
      <c r="S920" s="61"/>
      <c r="T920" s="61"/>
    </row>
    <row r="921" spans="1:20" s="55" customFormat="1" ht="14.15" x14ac:dyDescent="0.4">
      <c r="A921" s="39"/>
      <c r="E921" s="74"/>
      <c r="F921" s="74"/>
      <c r="G921" s="74"/>
      <c r="S921" s="61"/>
      <c r="T921" s="61"/>
    </row>
    <row r="922" spans="1:20" s="55" customFormat="1" ht="14.15" x14ac:dyDescent="0.4">
      <c r="A922" s="39"/>
      <c r="E922" s="74"/>
      <c r="F922" s="74"/>
      <c r="G922" s="74"/>
      <c r="S922" s="61"/>
      <c r="T922" s="61"/>
    </row>
    <row r="923" spans="1:20" s="55" customFormat="1" ht="14.15" x14ac:dyDescent="0.4">
      <c r="A923" s="39"/>
      <c r="E923" s="74"/>
      <c r="F923" s="74"/>
      <c r="G923" s="74"/>
      <c r="S923" s="61"/>
      <c r="T923" s="61"/>
    </row>
    <row r="924" spans="1:20" s="55" customFormat="1" ht="14.15" x14ac:dyDescent="0.4">
      <c r="A924" s="39"/>
      <c r="E924" s="74"/>
      <c r="F924" s="74"/>
      <c r="G924" s="74"/>
      <c r="S924" s="61"/>
      <c r="T924" s="61"/>
    </row>
    <row r="925" spans="1:20" s="55" customFormat="1" ht="14.15" x14ac:dyDescent="0.4">
      <c r="A925" s="39"/>
      <c r="E925" s="74"/>
      <c r="F925" s="74"/>
      <c r="G925" s="74"/>
      <c r="S925" s="61"/>
      <c r="T925" s="61"/>
    </row>
    <row r="926" spans="1:20" s="55" customFormat="1" ht="14.15" x14ac:dyDescent="0.4">
      <c r="A926" s="39"/>
      <c r="E926" s="74"/>
      <c r="F926" s="74"/>
      <c r="G926" s="74"/>
      <c r="S926" s="61"/>
      <c r="T926" s="61"/>
    </row>
    <row r="927" spans="1:20" s="55" customFormat="1" ht="14.15" x14ac:dyDescent="0.4">
      <c r="A927" s="39"/>
      <c r="E927" s="74"/>
      <c r="F927" s="74"/>
      <c r="G927" s="74"/>
      <c r="S927" s="61"/>
      <c r="T927" s="61"/>
    </row>
    <row r="928" spans="1:20" s="55" customFormat="1" ht="14.15" x14ac:dyDescent="0.4">
      <c r="A928" s="39"/>
      <c r="E928" s="74"/>
      <c r="F928" s="74"/>
      <c r="G928" s="74"/>
      <c r="S928" s="61"/>
      <c r="T928" s="61"/>
    </row>
    <row r="929" spans="1:20" s="55" customFormat="1" ht="14.15" x14ac:dyDescent="0.4">
      <c r="A929" s="39"/>
      <c r="E929" s="74"/>
      <c r="F929" s="74"/>
      <c r="G929" s="74"/>
      <c r="S929" s="61"/>
      <c r="T929" s="61"/>
    </row>
    <row r="930" spans="1:20" s="55" customFormat="1" ht="14.15" x14ac:dyDescent="0.4">
      <c r="A930" s="39"/>
      <c r="E930" s="74"/>
      <c r="F930" s="74"/>
      <c r="G930" s="74"/>
      <c r="S930" s="61"/>
      <c r="T930" s="61"/>
    </row>
    <row r="931" spans="1:20" s="55" customFormat="1" ht="14.15" x14ac:dyDescent="0.4">
      <c r="A931" s="39"/>
      <c r="E931" s="74"/>
      <c r="F931" s="74"/>
      <c r="G931" s="74"/>
      <c r="S931" s="61"/>
      <c r="T931" s="61"/>
    </row>
    <row r="932" spans="1:20" s="55" customFormat="1" ht="14.15" x14ac:dyDescent="0.4">
      <c r="A932" s="39"/>
      <c r="E932" s="74"/>
      <c r="F932" s="74"/>
      <c r="G932" s="74"/>
      <c r="S932" s="61"/>
      <c r="T932" s="61"/>
    </row>
    <row r="933" spans="1:20" s="55" customFormat="1" ht="14.15" x14ac:dyDescent="0.4">
      <c r="A933" s="39"/>
      <c r="E933" s="74"/>
      <c r="F933" s="74"/>
      <c r="G933" s="74"/>
      <c r="S933" s="61"/>
      <c r="T933" s="61"/>
    </row>
    <row r="934" spans="1:20" s="55" customFormat="1" ht="14.15" x14ac:dyDescent="0.4">
      <c r="A934" s="39"/>
      <c r="E934" s="74"/>
      <c r="F934" s="74"/>
      <c r="G934" s="74"/>
      <c r="S934" s="61"/>
      <c r="T934" s="61"/>
    </row>
    <row r="935" spans="1:20" s="55" customFormat="1" ht="14.15" x14ac:dyDescent="0.4">
      <c r="A935" s="39"/>
      <c r="E935" s="74"/>
      <c r="F935" s="74"/>
      <c r="G935" s="74"/>
      <c r="S935" s="61"/>
      <c r="T935" s="61"/>
    </row>
    <row r="936" spans="1:20" s="55" customFormat="1" ht="14.15" x14ac:dyDescent="0.4">
      <c r="A936" s="39"/>
      <c r="E936" s="74"/>
      <c r="F936" s="74"/>
      <c r="G936" s="74"/>
      <c r="S936" s="61"/>
      <c r="T936" s="61"/>
    </row>
    <row r="937" spans="1:20" s="55" customFormat="1" ht="14.15" x14ac:dyDescent="0.4">
      <c r="A937" s="39"/>
      <c r="E937" s="74"/>
      <c r="F937" s="74"/>
      <c r="G937" s="74"/>
      <c r="S937" s="61"/>
      <c r="T937" s="61"/>
    </row>
    <row r="938" spans="1:20" s="55" customFormat="1" ht="14.15" x14ac:dyDescent="0.4">
      <c r="A938" s="39"/>
      <c r="E938" s="74"/>
      <c r="F938" s="74"/>
      <c r="G938" s="74"/>
      <c r="S938" s="61"/>
      <c r="T938" s="61"/>
    </row>
    <row r="939" spans="1:20" s="55" customFormat="1" ht="14.15" x14ac:dyDescent="0.4">
      <c r="A939" s="39"/>
      <c r="E939" s="74"/>
      <c r="F939" s="74"/>
      <c r="G939" s="74"/>
      <c r="S939" s="61"/>
      <c r="T939" s="61"/>
    </row>
    <row r="940" spans="1:20" s="55" customFormat="1" ht="14.15" x14ac:dyDescent="0.4">
      <c r="A940" s="39"/>
      <c r="E940" s="74"/>
      <c r="F940" s="74"/>
      <c r="G940" s="74"/>
      <c r="S940" s="61"/>
      <c r="T940" s="61"/>
    </row>
    <row r="941" spans="1:20" s="55" customFormat="1" ht="14.15" x14ac:dyDescent="0.4">
      <c r="A941" s="39"/>
      <c r="E941" s="74"/>
      <c r="F941" s="74"/>
      <c r="G941" s="74"/>
      <c r="S941" s="61"/>
      <c r="T941" s="61"/>
    </row>
    <row r="942" spans="1:20" s="55" customFormat="1" ht="14.15" x14ac:dyDescent="0.4">
      <c r="A942" s="39"/>
      <c r="E942" s="74"/>
      <c r="F942" s="74"/>
      <c r="G942" s="74"/>
      <c r="S942" s="61"/>
      <c r="T942" s="61"/>
    </row>
    <row r="943" spans="1:20" s="55" customFormat="1" ht="14.15" x14ac:dyDescent="0.4">
      <c r="A943" s="39"/>
      <c r="E943" s="74"/>
      <c r="F943" s="74"/>
      <c r="G943" s="74"/>
      <c r="S943" s="61"/>
      <c r="T943" s="61"/>
    </row>
    <row r="944" spans="1:20" s="55" customFormat="1" ht="14.15" x14ac:dyDescent="0.4">
      <c r="A944" s="39"/>
      <c r="E944" s="74"/>
      <c r="F944" s="74"/>
      <c r="G944" s="74"/>
      <c r="S944" s="61"/>
      <c r="T944" s="61"/>
    </row>
    <row r="945" spans="1:20" s="55" customFormat="1" ht="14.15" x14ac:dyDescent="0.4">
      <c r="A945" s="39"/>
      <c r="E945" s="74"/>
      <c r="F945" s="74"/>
      <c r="G945" s="74"/>
      <c r="S945" s="61"/>
      <c r="T945" s="61"/>
    </row>
    <row r="946" spans="1:20" s="55" customFormat="1" ht="14.15" x14ac:dyDescent="0.4">
      <c r="A946" s="39"/>
      <c r="E946" s="74"/>
      <c r="F946" s="74"/>
      <c r="G946" s="74"/>
      <c r="S946" s="61"/>
      <c r="T946" s="61"/>
    </row>
    <row r="947" spans="1:20" s="55" customFormat="1" ht="14.15" x14ac:dyDescent="0.4">
      <c r="A947" s="39"/>
      <c r="E947" s="74"/>
      <c r="F947" s="74"/>
      <c r="G947" s="74"/>
      <c r="S947" s="61"/>
      <c r="T947" s="61"/>
    </row>
    <row r="948" spans="1:20" s="55" customFormat="1" ht="14.15" x14ac:dyDescent="0.4">
      <c r="A948" s="39"/>
      <c r="E948" s="74"/>
      <c r="F948" s="74"/>
      <c r="G948" s="74"/>
      <c r="S948" s="61"/>
      <c r="T948" s="61"/>
    </row>
    <row r="949" spans="1:20" s="55" customFormat="1" ht="14.15" x14ac:dyDescent="0.4">
      <c r="A949" s="39"/>
      <c r="E949" s="74"/>
      <c r="F949" s="74"/>
      <c r="G949" s="74"/>
      <c r="S949" s="61"/>
      <c r="T949" s="61"/>
    </row>
    <row r="950" spans="1:20" s="55" customFormat="1" ht="14.15" x14ac:dyDescent="0.4">
      <c r="A950" s="39"/>
      <c r="E950" s="74"/>
      <c r="F950" s="74"/>
      <c r="G950" s="74"/>
      <c r="S950" s="61"/>
      <c r="T950" s="61"/>
    </row>
    <row r="951" spans="1:20" s="55" customFormat="1" ht="14.15" x14ac:dyDescent="0.4">
      <c r="A951" s="39"/>
      <c r="E951" s="74"/>
      <c r="F951" s="74"/>
      <c r="G951" s="74"/>
      <c r="S951" s="61"/>
      <c r="T951" s="61"/>
    </row>
    <row r="952" spans="1:20" s="55" customFormat="1" ht="14.15" x14ac:dyDescent="0.4">
      <c r="A952" s="39"/>
      <c r="E952" s="74"/>
      <c r="F952" s="74"/>
      <c r="G952" s="74"/>
      <c r="S952" s="61"/>
      <c r="T952" s="61"/>
    </row>
    <row r="953" spans="1:20" s="55" customFormat="1" ht="14.15" x14ac:dyDescent="0.4">
      <c r="A953" s="39"/>
      <c r="E953" s="74"/>
      <c r="F953" s="74"/>
      <c r="G953" s="74"/>
      <c r="S953" s="61"/>
      <c r="T953" s="61"/>
    </row>
    <row r="954" spans="1:20" s="55" customFormat="1" ht="14.15" x14ac:dyDescent="0.4">
      <c r="A954" s="39"/>
      <c r="E954" s="74"/>
      <c r="F954" s="74"/>
      <c r="G954" s="74"/>
      <c r="S954" s="61"/>
      <c r="T954" s="61"/>
    </row>
    <row r="955" spans="1:20" s="55" customFormat="1" ht="14.15" x14ac:dyDescent="0.4">
      <c r="A955" s="39"/>
      <c r="E955" s="74"/>
      <c r="F955" s="74"/>
      <c r="G955" s="74"/>
      <c r="S955" s="61"/>
      <c r="T955" s="61"/>
    </row>
    <row r="956" spans="1:20" s="55" customFormat="1" ht="14.15" x14ac:dyDescent="0.4">
      <c r="A956" s="39"/>
      <c r="E956" s="74"/>
      <c r="F956" s="74"/>
      <c r="G956" s="74"/>
      <c r="S956" s="61"/>
      <c r="T956" s="61"/>
    </row>
    <row r="957" spans="1:20" s="55" customFormat="1" ht="14.15" x14ac:dyDescent="0.4">
      <c r="A957" s="39"/>
      <c r="E957" s="74"/>
      <c r="F957" s="74"/>
      <c r="G957" s="74"/>
      <c r="S957" s="61"/>
      <c r="T957" s="61"/>
    </row>
    <row r="958" spans="1:20" s="55" customFormat="1" ht="14.15" x14ac:dyDescent="0.4">
      <c r="A958" s="39"/>
      <c r="E958" s="74"/>
      <c r="F958" s="74"/>
      <c r="G958" s="74"/>
      <c r="S958" s="61"/>
      <c r="T958" s="61"/>
    </row>
    <row r="959" spans="1:20" s="55" customFormat="1" ht="14.15" x14ac:dyDescent="0.4">
      <c r="A959" s="39"/>
      <c r="E959" s="74"/>
      <c r="F959" s="74"/>
      <c r="G959" s="74"/>
      <c r="S959" s="61"/>
      <c r="T959" s="61"/>
    </row>
    <row r="960" spans="1:20" s="55" customFormat="1" ht="14.15" x14ac:dyDescent="0.4">
      <c r="A960" s="39"/>
      <c r="E960" s="74"/>
      <c r="F960" s="74"/>
      <c r="G960" s="74"/>
      <c r="S960" s="61"/>
      <c r="T960" s="61"/>
    </row>
    <row r="961" spans="1:20" s="55" customFormat="1" ht="14.15" x14ac:dyDescent="0.4">
      <c r="A961" s="39"/>
      <c r="E961" s="74"/>
      <c r="F961" s="74"/>
      <c r="G961" s="74"/>
      <c r="S961" s="61"/>
      <c r="T961" s="61"/>
    </row>
    <row r="962" spans="1:20" s="55" customFormat="1" ht="14.15" x14ac:dyDescent="0.4">
      <c r="A962" s="39"/>
      <c r="E962" s="74"/>
      <c r="F962" s="74"/>
      <c r="G962" s="74"/>
      <c r="S962" s="61"/>
      <c r="T962" s="61"/>
    </row>
    <row r="963" spans="1:20" s="55" customFormat="1" ht="14.15" x14ac:dyDescent="0.4">
      <c r="A963" s="39"/>
      <c r="E963" s="74"/>
      <c r="F963" s="74"/>
      <c r="G963" s="74"/>
      <c r="S963" s="61"/>
      <c r="T963" s="61"/>
    </row>
    <row r="964" spans="1:20" s="55" customFormat="1" ht="14.15" x14ac:dyDescent="0.4">
      <c r="A964" s="39"/>
      <c r="E964" s="74"/>
      <c r="F964" s="74"/>
      <c r="G964" s="74"/>
      <c r="S964" s="61"/>
      <c r="T964" s="61"/>
    </row>
    <row r="965" spans="1:20" s="55" customFormat="1" ht="14.15" x14ac:dyDescent="0.4">
      <c r="A965" s="39"/>
      <c r="E965" s="74"/>
      <c r="F965" s="74"/>
      <c r="G965" s="74"/>
      <c r="S965" s="61"/>
      <c r="T965" s="61"/>
    </row>
    <row r="966" spans="1:20" s="55" customFormat="1" ht="14.15" x14ac:dyDescent="0.4">
      <c r="A966" s="39"/>
      <c r="E966" s="74"/>
      <c r="F966" s="74"/>
      <c r="G966" s="74"/>
      <c r="S966" s="61"/>
      <c r="T966" s="61"/>
    </row>
    <row r="967" spans="1:20" s="55" customFormat="1" ht="14.15" x14ac:dyDescent="0.4">
      <c r="A967" s="39"/>
      <c r="E967" s="74"/>
      <c r="F967" s="74"/>
      <c r="G967" s="74"/>
      <c r="S967" s="61"/>
      <c r="T967" s="61"/>
    </row>
    <row r="968" spans="1:20" s="55" customFormat="1" ht="14.15" x14ac:dyDescent="0.4">
      <c r="A968" s="39"/>
      <c r="E968" s="74"/>
      <c r="F968" s="74"/>
      <c r="G968" s="74"/>
      <c r="S968" s="61"/>
      <c r="T968" s="61"/>
    </row>
    <row r="969" spans="1:20" s="55" customFormat="1" ht="14.15" x14ac:dyDescent="0.4">
      <c r="A969" s="39"/>
      <c r="E969" s="74"/>
      <c r="F969" s="74"/>
      <c r="G969" s="74"/>
      <c r="S969" s="61"/>
      <c r="T969" s="61"/>
    </row>
    <row r="970" spans="1:20" s="55" customFormat="1" ht="14.15" x14ac:dyDescent="0.4">
      <c r="A970" s="39"/>
      <c r="E970" s="74"/>
      <c r="F970" s="74"/>
      <c r="G970" s="74"/>
      <c r="S970" s="61"/>
      <c r="T970" s="61"/>
    </row>
    <row r="971" spans="1:20" s="55" customFormat="1" ht="14.15" x14ac:dyDescent="0.4">
      <c r="A971" s="39"/>
      <c r="E971" s="74"/>
      <c r="F971" s="74"/>
      <c r="G971" s="74"/>
      <c r="S971" s="61"/>
      <c r="T971" s="61"/>
    </row>
    <row r="972" spans="1:20" s="55" customFormat="1" ht="14.15" x14ac:dyDescent="0.4">
      <c r="A972" s="39"/>
      <c r="E972" s="74"/>
      <c r="F972" s="74"/>
      <c r="G972" s="74"/>
      <c r="S972" s="61"/>
      <c r="T972" s="61"/>
    </row>
    <row r="973" spans="1:20" s="55" customFormat="1" ht="14.15" x14ac:dyDescent="0.4">
      <c r="A973" s="39"/>
      <c r="E973" s="74"/>
      <c r="F973" s="74"/>
      <c r="G973" s="74"/>
      <c r="S973" s="61"/>
      <c r="T973" s="61"/>
    </row>
    <row r="974" spans="1:20" s="55" customFormat="1" ht="14.15" x14ac:dyDescent="0.4">
      <c r="A974" s="39"/>
      <c r="E974" s="74"/>
      <c r="F974" s="74"/>
      <c r="G974" s="74"/>
      <c r="S974" s="61"/>
      <c r="T974" s="61"/>
    </row>
    <row r="975" spans="1:20" s="55" customFormat="1" ht="14.15" x14ac:dyDescent="0.4">
      <c r="A975" s="39"/>
      <c r="E975" s="74"/>
      <c r="F975" s="74"/>
      <c r="G975" s="74"/>
      <c r="S975" s="61"/>
      <c r="T975" s="61"/>
    </row>
    <row r="976" spans="1:20" s="55" customFormat="1" ht="14.15" x14ac:dyDescent="0.4">
      <c r="A976" s="39"/>
      <c r="E976" s="74"/>
      <c r="F976" s="74"/>
      <c r="G976" s="74"/>
      <c r="S976" s="61"/>
      <c r="T976" s="61"/>
    </row>
    <row r="977" spans="1:20" s="55" customFormat="1" ht="14.15" x14ac:dyDescent="0.4">
      <c r="A977" s="39"/>
      <c r="E977" s="74"/>
      <c r="F977" s="74"/>
      <c r="G977" s="74"/>
      <c r="S977" s="61"/>
      <c r="T977" s="61"/>
    </row>
    <row r="978" spans="1:20" s="55" customFormat="1" ht="14.15" x14ac:dyDescent="0.4">
      <c r="A978" s="39"/>
      <c r="E978" s="74"/>
      <c r="F978" s="74"/>
      <c r="G978" s="74"/>
      <c r="S978" s="61"/>
      <c r="T978" s="61"/>
    </row>
    <row r="979" spans="1:20" s="55" customFormat="1" ht="14.15" x14ac:dyDescent="0.4">
      <c r="A979" s="39"/>
      <c r="E979" s="74"/>
      <c r="F979" s="74"/>
      <c r="G979" s="74"/>
      <c r="S979" s="61"/>
      <c r="T979" s="61"/>
    </row>
    <row r="980" spans="1:20" s="55" customFormat="1" ht="14.15" x14ac:dyDescent="0.4">
      <c r="A980" s="39"/>
      <c r="E980" s="74"/>
      <c r="F980" s="74"/>
      <c r="G980" s="74"/>
      <c r="S980" s="61"/>
      <c r="T980" s="61"/>
    </row>
    <row r="981" spans="1:20" s="55" customFormat="1" ht="14.15" x14ac:dyDescent="0.4">
      <c r="A981" s="39"/>
      <c r="E981" s="74"/>
      <c r="F981" s="74"/>
      <c r="G981" s="74"/>
      <c r="S981" s="61"/>
      <c r="T981" s="61"/>
    </row>
    <row r="982" spans="1:20" s="55" customFormat="1" ht="14.15" x14ac:dyDescent="0.4">
      <c r="A982" s="39"/>
      <c r="E982" s="74"/>
      <c r="F982" s="74"/>
      <c r="G982" s="74"/>
      <c r="S982" s="61"/>
      <c r="T982" s="61"/>
    </row>
    <row r="983" spans="1:20" s="55" customFormat="1" ht="14.15" x14ac:dyDescent="0.4">
      <c r="A983" s="39"/>
      <c r="E983" s="74"/>
      <c r="F983" s="74"/>
      <c r="G983" s="74"/>
      <c r="S983" s="61"/>
      <c r="T983" s="61"/>
    </row>
    <row r="984" spans="1:20" s="55" customFormat="1" ht="14.15" x14ac:dyDescent="0.4">
      <c r="A984" s="39"/>
      <c r="E984" s="74"/>
      <c r="F984" s="74"/>
      <c r="G984" s="74"/>
      <c r="S984" s="61"/>
      <c r="T984" s="61"/>
    </row>
    <row r="985" spans="1:20" s="55" customFormat="1" ht="14.15" x14ac:dyDescent="0.4">
      <c r="A985" s="39"/>
      <c r="E985" s="74"/>
      <c r="F985" s="74"/>
      <c r="G985" s="74"/>
      <c r="S985" s="61"/>
      <c r="T985" s="61"/>
    </row>
    <row r="986" spans="1:20" s="55" customFormat="1" ht="14.15" x14ac:dyDescent="0.4">
      <c r="A986" s="39"/>
      <c r="E986" s="74"/>
      <c r="F986" s="74"/>
      <c r="G986" s="74"/>
      <c r="S986" s="61"/>
      <c r="T986" s="61"/>
    </row>
    <row r="987" spans="1:20" s="55" customFormat="1" ht="14.15" x14ac:dyDescent="0.4">
      <c r="A987" s="39"/>
      <c r="E987" s="74"/>
      <c r="F987" s="74"/>
      <c r="G987" s="74"/>
      <c r="S987" s="61"/>
      <c r="T987" s="61"/>
    </row>
    <row r="988" spans="1:20" s="55" customFormat="1" ht="14.15" x14ac:dyDescent="0.4">
      <c r="A988" s="39"/>
      <c r="E988" s="74"/>
      <c r="F988" s="74"/>
      <c r="G988" s="74"/>
      <c r="S988" s="61"/>
      <c r="T988" s="61"/>
    </row>
    <row r="989" spans="1:20" s="55" customFormat="1" ht="14.15" x14ac:dyDescent="0.4">
      <c r="A989" s="39"/>
      <c r="E989" s="74"/>
      <c r="F989" s="74"/>
      <c r="G989" s="74"/>
      <c r="S989" s="61"/>
      <c r="T989" s="61"/>
    </row>
    <row r="990" spans="1:20" s="55" customFormat="1" ht="14.15" x14ac:dyDescent="0.4">
      <c r="A990" s="39"/>
      <c r="E990" s="74"/>
      <c r="F990" s="74"/>
      <c r="G990" s="74"/>
      <c r="S990" s="61"/>
      <c r="T990" s="61"/>
    </row>
    <row r="991" spans="1:20" s="55" customFormat="1" ht="14.15" x14ac:dyDescent="0.4">
      <c r="A991" s="39"/>
      <c r="E991" s="74"/>
      <c r="F991" s="74"/>
      <c r="G991" s="74"/>
      <c r="S991" s="61"/>
      <c r="T991" s="61"/>
    </row>
    <row r="992" spans="1:20" s="55" customFormat="1" ht="14.15" x14ac:dyDescent="0.4">
      <c r="A992" s="39"/>
      <c r="E992" s="74"/>
      <c r="F992" s="74"/>
      <c r="G992" s="74"/>
      <c r="S992" s="61"/>
      <c r="T992" s="61"/>
    </row>
    <row r="993" spans="1:20" s="55" customFormat="1" ht="14.15" x14ac:dyDescent="0.4">
      <c r="A993" s="39"/>
      <c r="E993" s="74"/>
      <c r="F993" s="74"/>
      <c r="G993" s="74"/>
      <c r="S993" s="61"/>
      <c r="T993" s="61"/>
    </row>
    <row r="994" spans="1:20" s="55" customFormat="1" ht="14.15" x14ac:dyDescent="0.4">
      <c r="A994" s="39"/>
      <c r="E994" s="74"/>
      <c r="F994" s="74"/>
      <c r="G994" s="74"/>
      <c r="S994" s="61"/>
      <c r="T994" s="61"/>
    </row>
    <row r="995" spans="1:20" s="55" customFormat="1" ht="14.15" x14ac:dyDescent="0.4">
      <c r="A995" s="39"/>
      <c r="E995" s="74"/>
      <c r="F995" s="74"/>
      <c r="G995" s="74"/>
      <c r="S995" s="61"/>
      <c r="T995" s="61"/>
    </row>
    <row r="996" spans="1:20" s="55" customFormat="1" ht="14.15" x14ac:dyDescent="0.4">
      <c r="A996" s="39"/>
      <c r="E996" s="74"/>
      <c r="F996" s="74"/>
      <c r="G996" s="74"/>
      <c r="S996" s="61"/>
      <c r="T996" s="61"/>
    </row>
    <row r="997" spans="1:20" s="55" customFormat="1" ht="14.15" x14ac:dyDescent="0.4">
      <c r="A997" s="39"/>
      <c r="E997" s="74"/>
      <c r="F997" s="74"/>
      <c r="G997" s="74"/>
      <c r="S997" s="61"/>
      <c r="T997" s="61"/>
    </row>
    <row r="998" spans="1:20" s="55" customFormat="1" ht="14.15" x14ac:dyDescent="0.4">
      <c r="A998" s="39"/>
      <c r="E998" s="74"/>
      <c r="F998" s="74"/>
      <c r="G998" s="74"/>
      <c r="S998" s="61"/>
      <c r="T998" s="61"/>
    </row>
    <row r="999" spans="1:20" s="55" customFormat="1" ht="14.15" x14ac:dyDescent="0.4">
      <c r="A999" s="39"/>
      <c r="E999" s="74"/>
      <c r="F999" s="74"/>
      <c r="G999" s="74"/>
      <c r="S999" s="61"/>
      <c r="T999" s="61"/>
    </row>
    <row r="1000" spans="1:20" s="55" customFormat="1" ht="14.15" x14ac:dyDescent="0.4">
      <c r="A1000" s="39"/>
      <c r="E1000" s="74"/>
      <c r="F1000" s="74"/>
      <c r="G1000" s="74"/>
      <c r="S1000" s="61"/>
      <c r="T1000" s="61"/>
    </row>
    <row r="1001" spans="1:20" s="55" customFormat="1" ht="14.15" x14ac:dyDescent="0.4">
      <c r="A1001" s="39"/>
      <c r="E1001" s="74"/>
      <c r="F1001" s="74"/>
      <c r="G1001" s="74"/>
      <c r="S1001" s="61"/>
      <c r="T1001" s="61"/>
    </row>
    <row r="1002" spans="1:20" s="55" customFormat="1" ht="14.15" x14ac:dyDescent="0.4">
      <c r="A1002" s="39"/>
      <c r="E1002" s="74"/>
      <c r="F1002" s="74"/>
      <c r="G1002" s="74"/>
      <c r="S1002" s="61"/>
      <c r="T1002" s="61"/>
    </row>
    <row r="1003" spans="1:20" s="55" customFormat="1" ht="14.15" x14ac:dyDescent="0.4">
      <c r="A1003" s="39"/>
      <c r="E1003" s="74"/>
      <c r="F1003" s="74"/>
      <c r="G1003" s="74"/>
      <c r="S1003" s="61"/>
      <c r="T1003" s="61"/>
    </row>
    <row r="1004" spans="1:20" s="55" customFormat="1" ht="14.15" x14ac:dyDescent="0.4">
      <c r="A1004" s="39"/>
      <c r="E1004" s="74"/>
      <c r="F1004" s="74"/>
      <c r="G1004" s="74"/>
      <c r="S1004" s="61"/>
      <c r="T1004" s="61"/>
    </row>
    <row r="1005" spans="1:20" s="55" customFormat="1" ht="14.15" x14ac:dyDescent="0.4">
      <c r="A1005" s="39"/>
      <c r="E1005" s="74"/>
      <c r="F1005" s="74"/>
      <c r="G1005" s="74"/>
      <c r="S1005" s="61"/>
      <c r="T1005" s="61"/>
    </row>
    <row r="1006" spans="1:20" s="55" customFormat="1" ht="14.15" x14ac:dyDescent="0.4">
      <c r="A1006" s="39"/>
      <c r="E1006" s="74"/>
      <c r="F1006" s="74"/>
      <c r="G1006" s="74"/>
      <c r="S1006" s="61"/>
      <c r="T1006" s="61"/>
    </row>
    <row r="1007" spans="1:20" s="55" customFormat="1" ht="14.15" x14ac:dyDescent="0.4">
      <c r="A1007" s="39"/>
      <c r="E1007" s="74"/>
      <c r="F1007" s="74"/>
      <c r="G1007" s="74"/>
      <c r="S1007" s="61"/>
      <c r="T1007" s="61"/>
    </row>
    <row r="1008" spans="1:20" s="55" customFormat="1" ht="14.15" x14ac:dyDescent="0.4">
      <c r="A1008" s="39"/>
      <c r="E1008" s="74"/>
      <c r="F1008" s="74"/>
      <c r="G1008" s="74"/>
      <c r="S1008" s="61"/>
      <c r="T1008" s="61"/>
    </row>
    <row r="1009" spans="1:20" s="55" customFormat="1" ht="14.15" x14ac:dyDescent="0.4">
      <c r="A1009" s="39"/>
      <c r="E1009" s="74"/>
      <c r="F1009" s="74"/>
      <c r="G1009" s="74"/>
      <c r="S1009" s="61"/>
      <c r="T1009" s="61"/>
    </row>
    <row r="1010" spans="1:20" s="55" customFormat="1" ht="14.15" x14ac:dyDescent="0.4">
      <c r="A1010" s="39"/>
      <c r="E1010" s="74"/>
      <c r="F1010" s="74"/>
      <c r="G1010" s="74"/>
      <c r="S1010" s="61"/>
      <c r="T1010" s="61"/>
    </row>
    <row r="1011" spans="1:20" s="55" customFormat="1" ht="14.15" x14ac:dyDescent="0.4">
      <c r="A1011" s="39"/>
      <c r="E1011" s="74"/>
      <c r="F1011" s="74"/>
      <c r="G1011" s="74"/>
      <c r="S1011" s="61"/>
      <c r="T1011" s="61"/>
    </row>
    <row r="1012" spans="1:20" s="55" customFormat="1" ht="14.15" x14ac:dyDescent="0.4">
      <c r="A1012" s="39"/>
      <c r="E1012" s="74"/>
      <c r="F1012" s="74"/>
      <c r="G1012" s="74"/>
      <c r="S1012" s="61"/>
      <c r="T1012" s="61"/>
    </row>
    <row r="1013" spans="1:20" s="55" customFormat="1" ht="14.15" x14ac:dyDescent="0.4">
      <c r="A1013" s="39"/>
      <c r="E1013" s="74"/>
      <c r="F1013" s="74"/>
      <c r="G1013" s="74"/>
      <c r="S1013" s="61"/>
      <c r="T1013" s="61"/>
    </row>
    <row r="1014" spans="1:20" s="55" customFormat="1" ht="14.15" x14ac:dyDescent="0.4">
      <c r="A1014" s="39"/>
      <c r="E1014" s="74"/>
      <c r="F1014" s="74"/>
      <c r="G1014" s="74"/>
      <c r="S1014" s="61"/>
      <c r="T1014" s="61"/>
    </row>
    <row r="1015" spans="1:20" s="55" customFormat="1" ht="14.15" x14ac:dyDescent="0.4">
      <c r="A1015" s="39"/>
      <c r="E1015" s="74"/>
      <c r="F1015" s="74"/>
      <c r="G1015" s="74"/>
      <c r="S1015" s="61"/>
      <c r="T1015" s="61"/>
    </row>
    <row r="1016" spans="1:20" s="55" customFormat="1" ht="14.15" x14ac:dyDescent="0.4">
      <c r="A1016" s="39"/>
      <c r="E1016" s="74"/>
      <c r="F1016" s="74"/>
      <c r="G1016" s="74"/>
      <c r="S1016" s="61"/>
      <c r="T1016" s="61"/>
    </row>
    <row r="1017" spans="1:20" s="55" customFormat="1" ht="14.15" x14ac:dyDescent="0.4">
      <c r="A1017" s="39"/>
      <c r="E1017" s="74"/>
      <c r="F1017" s="74"/>
      <c r="G1017" s="74"/>
      <c r="S1017" s="61"/>
      <c r="T1017" s="61"/>
    </row>
    <row r="1018" spans="1:20" s="55" customFormat="1" ht="14.15" x14ac:dyDescent="0.4">
      <c r="A1018" s="39"/>
      <c r="E1018" s="74"/>
      <c r="F1018" s="74"/>
      <c r="G1018" s="74"/>
      <c r="S1018" s="61"/>
      <c r="T1018" s="61"/>
    </row>
    <row r="1019" spans="1:20" s="55" customFormat="1" ht="14.15" x14ac:dyDescent="0.4">
      <c r="A1019" s="39"/>
      <c r="E1019" s="74"/>
      <c r="F1019" s="74"/>
      <c r="G1019" s="74"/>
      <c r="S1019" s="61"/>
      <c r="T1019" s="61"/>
    </row>
    <row r="1020" spans="1:20" s="55" customFormat="1" ht="14.15" x14ac:dyDescent="0.4">
      <c r="A1020" s="39"/>
      <c r="E1020" s="74"/>
      <c r="F1020" s="74"/>
      <c r="G1020" s="74"/>
      <c r="S1020" s="61"/>
      <c r="T1020" s="61"/>
    </row>
    <row r="1021" spans="1:20" s="55" customFormat="1" ht="14.15" x14ac:dyDescent="0.4">
      <c r="A1021" s="39"/>
      <c r="E1021" s="74"/>
      <c r="F1021" s="74"/>
      <c r="G1021" s="74"/>
      <c r="S1021" s="61"/>
      <c r="T1021" s="61"/>
    </row>
    <row r="1022" spans="1:20" s="55" customFormat="1" ht="14.15" x14ac:dyDescent="0.4">
      <c r="A1022" s="39"/>
      <c r="E1022" s="74"/>
      <c r="F1022" s="74"/>
      <c r="G1022" s="74"/>
      <c r="S1022" s="61"/>
      <c r="T1022" s="61"/>
    </row>
    <row r="1023" spans="1:20" s="55" customFormat="1" ht="14.15" x14ac:dyDescent="0.4">
      <c r="A1023" s="39"/>
      <c r="E1023" s="74"/>
      <c r="F1023" s="74"/>
      <c r="G1023" s="74"/>
      <c r="S1023" s="61"/>
      <c r="T1023" s="61"/>
    </row>
    <row r="1024" spans="1:20" s="55" customFormat="1" ht="14.15" x14ac:dyDescent="0.4">
      <c r="A1024" s="39"/>
      <c r="E1024" s="74"/>
      <c r="F1024" s="74"/>
      <c r="G1024" s="74"/>
      <c r="S1024" s="61"/>
      <c r="T1024" s="61"/>
    </row>
    <row r="1025" spans="1:20" s="55" customFormat="1" ht="14.15" x14ac:dyDescent="0.4">
      <c r="A1025" s="39"/>
      <c r="E1025" s="74"/>
      <c r="F1025" s="74"/>
      <c r="G1025" s="74"/>
      <c r="S1025" s="61"/>
      <c r="T1025" s="61"/>
    </row>
    <row r="1026" spans="1:20" s="55" customFormat="1" ht="14.15" x14ac:dyDescent="0.4">
      <c r="A1026" s="39"/>
      <c r="E1026" s="74"/>
      <c r="F1026" s="74"/>
      <c r="G1026" s="74"/>
      <c r="S1026" s="61"/>
      <c r="T1026" s="61"/>
    </row>
    <row r="1027" spans="1:20" s="55" customFormat="1" ht="14.15" x14ac:dyDescent="0.4">
      <c r="A1027" s="39"/>
      <c r="E1027" s="74"/>
      <c r="F1027" s="74"/>
      <c r="G1027" s="74"/>
      <c r="S1027" s="61"/>
      <c r="T1027" s="61"/>
    </row>
    <row r="1028" spans="1:20" s="55" customFormat="1" ht="14.15" x14ac:dyDescent="0.4">
      <c r="A1028" s="39"/>
      <c r="E1028" s="74"/>
      <c r="F1028" s="74"/>
      <c r="G1028" s="74"/>
      <c r="S1028" s="61"/>
      <c r="T1028" s="61"/>
    </row>
    <row r="1029" spans="1:20" s="55" customFormat="1" ht="14.15" x14ac:dyDescent="0.4">
      <c r="A1029" s="39"/>
      <c r="E1029" s="74"/>
      <c r="F1029" s="74"/>
      <c r="G1029" s="74"/>
      <c r="S1029" s="61"/>
      <c r="T1029" s="61"/>
    </row>
    <row r="1030" spans="1:20" s="55" customFormat="1" ht="14.15" x14ac:dyDescent="0.4">
      <c r="A1030" s="39"/>
      <c r="E1030" s="74"/>
      <c r="F1030" s="74"/>
      <c r="G1030" s="74"/>
      <c r="S1030" s="61"/>
      <c r="T1030" s="61"/>
    </row>
    <row r="1031" spans="1:20" s="55" customFormat="1" ht="14.15" x14ac:dyDescent="0.4">
      <c r="A1031" s="39"/>
      <c r="E1031" s="74"/>
      <c r="F1031" s="74"/>
      <c r="G1031" s="74"/>
      <c r="S1031" s="61"/>
      <c r="T1031" s="61"/>
    </row>
    <row r="1032" spans="1:20" s="55" customFormat="1" ht="14.15" x14ac:dyDescent="0.4">
      <c r="A1032" s="39"/>
      <c r="E1032" s="74"/>
      <c r="F1032" s="74"/>
      <c r="G1032" s="74"/>
      <c r="S1032" s="61"/>
      <c r="T1032" s="61"/>
    </row>
    <row r="1033" spans="1:20" s="55" customFormat="1" ht="14.15" x14ac:dyDescent="0.4">
      <c r="A1033" s="39"/>
      <c r="E1033" s="74"/>
      <c r="F1033" s="74"/>
      <c r="G1033" s="74"/>
      <c r="S1033" s="61"/>
      <c r="T1033" s="61"/>
    </row>
    <row r="1034" spans="1:20" s="55" customFormat="1" ht="14.15" x14ac:dyDescent="0.4">
      <c r="A1034" s="39"/>
      <c r="E1034" s="74"/>
      <c r="F1034" s="74"/>
      <c r="G1034" s="74"/>
      <c r="S1034" s="61"/>
      <c r="T1034" s="61"/>
    </row>
    <row r="1035" spans="1:20" s="55" customFormat="1" ht="14.15" x14ac:dyDescent="0.4">
      <c r="A1035" s="39"/>
      <c r="E1035" s="74"/>
      <c r="F1035" s="74"/>
      <c r="G1035" s="74"/>
      <c r="S1035" s="61"/>
      <c r="T1035" s="61"/>
    </row>
    <row r="1036" spans="1:20" s="55" customFormat="1" ht="14.15" x14ac:dyDescent="0.4">
      <c r="A1036" s="39"/>
      <c r="E1036" s="74"/>
      <c r="F1036" s="74"/>
      <c r="G1036" s="74"/>
      <c r="S1036" s="61"/>
      <c r="T1036" s="61"/>
    </row>
    <row r="1037" spans="1:20" s="55" customFormat="1" ht="14.15" x14ac:dyDescent="0.4">
      <c r="A1037" s="39"/>
      <c r="E1037" s="74"/>
      <c r="F1037" s="74"/>
      <c r="G1037" s="74"/>
      <c r="S1037" s="61"/>
      <c r="T1037" s="61"/>
    </row>
    <row r="1038" spans="1:20" s="55" customFormat="1" ht="14.15" x14ac:dyDescent="0.4">
      <c r="A1038" s="39"/>
      <c r="E1038" s="74"/>
      <c r="F1038" s="74"/>
      <c r="G1038" s="74"/>
      <c r="S1038" s="61"/>
      <c r="T1038" s="61"/>
    </row>
    <row r="1039" spans="1:20" s="55" customFormat="1" ht="14.15" x14ac:dyDescent="0.4">
      <c r="A1039" s="39"/>
      <c r="E1039" s="74"/>
      <c r="F1039" s="74"/>
      <c r="G1039" s="74"/>
      <c r="S1039" s="61"/>
      <c r="T1039" s="61"/>
    </row>
    <row r="1040" spans="1:20" s="55" customFormat="1" ht="14.15" x14ac:dyDescent="0.4">
      <c r="A1040" s="39"/>
      <c r="E1040" s="74"/>
      <c r="F1040" s="74"/>
      <c r="G1040" s="74"/>
      <c r="S1040" s="61"/>
      <c r="T1040" s="61"/>
    </row>
    <row r="1041" spans="1:20" s="55" customFormat="1" ht="14.15" x14ac:dyDescent="0.4">
      <c r="A1041" s="39"/>
      <c r="E1041" s="74"/>
      <c r="F1041" s="74"/>
      <c r="G1041" s="74"/>
      <c r="S1041" s="61"/>
      <c r="T1041" s="61"/>
    </row>
    <row r="1042" spans="1:20" s="55" customFormat="1" ht="14.15" x14ac:dyDescent="0.4">
      <c r="A1042" s="39"/>
      <c r="E1042" s="74"/>
      <c r="F1042" s="74"/>
      <c r="G1042" s="74"/>
      <c r="S1042" s="61"/>
      <c r="T1042" s="61"/>
    </row>
    <row r="1043" spans="1:20" s="55" customFormat="1" ht="14.15" x14ac:dyDescent="0.4">
      <c r="A1043" s="39"/>
      <c r="E1043" s="74"/>
      <c r="F1043" s="74"/>
      <c r="G1043" s="74"/>
      <c r="S1043" s="61"/>
      <c r="T1043" s="61"/>
    </row>
    <row r="1044" spans="1:20" s="55" customFormat="1" ht="14.15" x14ac:dyDescent="0.4">
      <c r="A1044" s="39"/>
      <c r="E1044" s="74"/>
      <c r="F1044" s="74"/>
      <c r="G1044" s="74"/>
      <c r="S1044" s="61"/>
      <c r="T1044" s="61"/>
    </row>
    <row r="1045" spans="1:20" s="55" customFormat="1" ht="14.15" x14ac:dyDescent="0.4">
      <c r="A1045" s="39"/>
      <c r="E1045" s="74"/>
      <c r="F1045" s="74"/>
      <c r="G1045" s="74"/>
      <c r="S1045" s="61"/>
      <c r="T1045" s="61"/>
    </row>
    <row r="1046" spans="1:20" s="55" customFormat="1" ht="14.15" x14ac:dyDescent="0.4">
      <c r="A1046" s="39"/>
      <c r="E1046" s="74"/>
      <c r="F1046" s="74"/>
      <c r="G1046" s="74"/>
      <c r="S1046" s="61"/>
      <c r="T1046" s="61"/>
    </row>
    <row r="1047" spans="1:20" s="55" customFormat="1" ht="14.15" x14ac:dyDescent="0.4">
      <c r="A1047" s="39"/>
      <c r="E1047" s="74"/>
      <c r="F1047" s="74"/>
      <c r="G1047" s="74"/>
      <c r="S1047" s="61"/>
      <c r="T1047" s="61"/>
    </row>
    <row r="1048" spans="1:20" s="55" customFormat="1" ht="14.15" x14ac:dyDescent="0.4">
      <c r="A1048" s="39"/>
      <c r="E1048" s="74"/>
      <c r="F1048" s="74"/>
      <c r="G1048" s="74"/>
      <c r="S1048" s="61"/>
      <c r="T1048" s="61"/>
    </row>
    <row r="1049" spans="1:20" s="55" customFormat="1" ht="14.15" x14ac:dyDescent="0.4">
      <c r="A1049" s="39"/>
      <c r="E1049" s="74"/>
      <c r="F1049" s="74"/>
      <c r="G1049" s="74"/>
      <c r="S1049" s="61"/>
      <c r="T1049" s="61"/>
    </row>
    <row r="1050" spans="1:20" s="55" customFormat="1" ht="14.15" x14ac:dyDescent="0.4">
      <c r="A1050" s="39"/>
      <c r="E1050" s="74"/>
      <c r="F1050" s="74"/>
      <c r="G1050" s="74"/>
      <c r="S1050" s="61"/>
      <c r="T1050" s="61"/>
    </row>
    <row r="1051" spans="1:20" s="55" customFormat="1" ht="14.15" x14ac:dyDescent="0.4">
      <c r="A1051" s="39"/>
      <c r="E1051" s="74"/>
      <c r="F1051" s="74"/>
      <c r="G1051" s="74"/>
      <c r="S1051" s="61"/>
      <c r="T1051" s="61"/>
    </row>
    <row r="1052" spans="1:20" s="55" customFormat="1" ht="14.15" x14ac:dyDescent="0.4">
      <c r="A1052" s="39"/>
      <c r="E1052" s="74"/>
      <c r="F1052" s="74"/>
      <c r="G1052" s="74"/>
      <c r="S1052" s="61"/>
      <c r="T1052" s="61"/>
    </row>
    <row r="1053" spans="1:20" s="55" customFormat="1" ht="14.15" x14ac:dyDescent="0.4">
      <c r="A1053" s="39"/>
      <c r="E1053" s="74"/>
      <c r="F1053" s="74"/>
      <c r="G1053" s="74"/>
      <c r="S1053" s="61"/>
      <c r="T1053" s="61"/>
    </row>
    <row r="1054" spans="1:20" s="55" customFormat="1" ht="14.15" x14ac:dyDescent="0.4">
      <c r="A1054" s="39"/>
      <c r="E1054" s="74"/>
      <c r="F1054" s="74"/>
      <c r="G1054" s="74"/>
      <c r="S1054" s="61"/>
      <c r="T1054" s="61"/>
    </row>
    <row r="1055" spans="1:20" s="55" customFormat="1" ht="14.15" x14ac:dyDescent="0.4">
      <c r="A1055" s="39"/>
      <c r="E1055" s="74"/>
      <c r="F1055" s="74"/>
      <c r="G1055" s="74"/>
      <c r="S1055" s="61"/>
      <c r="T1055" s="61"/>
    </row>
    <row r="1056" spans="1:20" s="55" customFormat="1" ht="14.15" x14ac:dyDescent="0.4">
      <c r="A1056" s="39"/>
      <c r="E1056" s="74"/>
      <c r="F1056" s="74"/>
      <c r="G1056" s="74"/>
      <c r="S1056" s="61"/>
      <c r="T1056" s="61"/>
    </row>
    <row r="1057" spans="1:20" s="55" customFormat="1" ht="14.15" x14ac:dyDescent="0.4">
      <c r="A1057" s="39"/>
      <c r="E1057" s="74"/>
      <c r="F1057" s="74"/>
      <c r="G1057" s="74"/>
      <c r="S1057" s="61"/>
      <c r="T1057" s="61"/>
    </row>
    <row r="1058" spans="1:20" s="55" customFormat="1" ht="14.15" x14ac:dyDescent="0.4">
      <c r="A1058" s="39"/>
      <c r="E1058" s="74"/>
      <c r="F1058" s="74"/>
      <c r="G1058" s="74"/>
      <c r="S1058" s="61"/>
      <c r="T1058" s="61"/>
    </row>
    <row r="1059" spans="1:20" s="55" customFormat="1" ht="14.15" x14ac:dyDescent="0.4">
      <c r="A1059" s="39"/>
      <c r="E1059" s="74"/>
      <c r="F1059" s="74"/>
      <c r="G1059" s="74"/>
      <c r="S1059" s="61"/>
      <c r="T1059" s="61"/>
    </row>
    <row r="1060" spans="1:20" s="55" customFormat="1" ht="14.15" x14ac:dyDescent="0.4">
      <c r="A1060" s="39"/>
      <c r="E1060" s="74"/>
      <c r="F1060" s="74"/>
      <c r="G1060" s="74"/>
      <c r="S1060" s="61"/>
      <c r="T1060" s="61"/>
    </row>
    <row r="1061" spans="1:20" s="55" customFormat="1" ht="14.15" x14ac:dyDescent="0.4">
      <c r="A1061" s="39"/>
      <c r="E1061" s="74"/>
      <c r="F1061" s="74"/>
      <c r="G1061" s="74"/>
      <c r="S1061" s="61"/>
      <c r="T1061" s="61"/>
    </row>
    <row r="1062" spans="1:20" s="55" customFormat="1" ht="14.15" x14ac:dyDescent="0.4">
      <c r="A1062" s="39"/>
      <c r="E1062" s="74"/>
      <c r="F1062" s="74"/>
      <c r="G1062" s="74"/>
      <c r="S1062" s="61"/>
      <c r="T1062" s="61"/>
    </row>
    <row r="1063" spans="1:20" s="55" customFormat="1" ht="14.15" x14ac:dyDescent="0.4">
      <c r="A1063" s="39"/>
      <c r="E1063" s="74"/>
      <c r="F1063" s="74"/>
      <c r="G1063" s="74"/>
      <c r="S1063" s="61"/>
      <c r="T1063" s="61"/>
    </row>
    <row r="1064" spans="1:20" s="55" customFormat="1" ht="14.15" x14ac:dyDescent="0.4">
      <c r="A1064" s="39"/>
      <c r="E1064" s="74"/>
      <c r="F1064" s="74"/>
      <c r="G1064" s="74"/>
      <c r="S1064" s="61"/>
      <c r="T1064" s="61"/>
    </row>
    <row r="1065" spans="1:20" s="55" customFormat="1" ht="14.15" x14ac:dyDescent="0.4">
      <c r="A1065" s="39"/>
      <c r="E1065" s="74"/>
      <c r="F1065" s="74"/>
      <c r="G1065" s="74"/>
      <c r="S1065" s="61"/>
      <c r="T1065" s="61"/>
    </row>
    <row r="1066" spans="1:20" s="55" customFormat="1" ht="14.15" x14ac:dyDescent="0.4">
      <c r="A1066" s="39"/>
      <c r="E1066" s="74"/>
      <c r="F1066" s="74"/>
      <c r="G1066" s="74"/>
      <c r="S1066" s="61"/>
      <c r="T1066" s="61"/>
    </row>
    <row r="1067" spans="1:20" s="55" customFormat="1" ht="14.15" x14ac:dyDescent="0.4">
      <c r="A1067" s="39"/>
      <c r="E1067" s="74"/>
      <c r="F1067" s="74"/>
      <c r="G1067" s="74"/>
      <c r="S1067" s="61"/>
      <c r="T1067" s="61"/>
    </row>
    <row r="1068" spans="1:20" s="55" customFormat="1" ht="14.15" x14ac:dyDescent="0.4">
      <c r="A1068" s="39"/>
      <c r="E1068" s="74"/>
      <c r="F1068" s="74"/>
      <c r="G1068" s="74"/>
      <c r="S1068" s="61"/>
      <c r="T1068" s="61"/>
    </row>
    <row r="1069" spans="1:20" s="55" customFormat="1" ht="14.15" x14ac:dyDescent="0.4">
      <c r="A1069" s="39"/>
      <c r="E1069" s="74"/>
      <c r="F1069" s="74"/>
      <c r="G1069" s="74"/>
      <c r="S1069" s="61"/>
      <c r="T1069" s="61"/>
    </row>
    <row r="1070" spans="1:20" s="55" customFormat="1" ht="14.15" x14ac:dyDescent="0.4">
      <c r="A1070" s="39"/>
      <c r="E1070" s="74"/>
      <c r="F1070" s="74"/>
      <c r="G1070" s="74"/>
      <c r="S1070" s="61"/>
      <c r="T1070" s="61"/>
    </row>
    <row r="1071" spans="1:20" s="55" customFormat="1" ht="14.15" x14ac:dyDescent="0.4">
      <c r="A1071" s="39"/>
      <c r="E1071" s="74"/>
      <c r="F1071" s="74"/>
      <c r="G1071" s="74"/>
      <c r="S1071" s="61"/>
      <c r="T1071" s="61"/>
    </row>
    <row r="1072" spans="1:20" s="55" customFormat="1" ht="14.15" x14ac:dyDescent="0.4">
      <c r="A1072" s="39"/>
      <c r="E1072" s="74"/>
      <c r="F1072" s="74"/>
      <c r="G1072" s="74"/>
      <c r="S1072" s="61"/>
      <c r="T1072" s="61"/>
    </row>
    <row r="1073" spans="1:20" s="55" customFormat="1" ht="14.15" x14ac:dyDescent="0.4">
      <c r="A1073" s="39"/>
      <c r="E1073" s="74"/>
      <c r="F1073" s="74"/>
      <c r="G1073" s="74"/>
      <c r="S1073" s="61"/>
      <c r="T1073" s="61"/>
    </row>
    <row r="1074" spans="1:20" s="55" customFormat="1" ht="14.15" x14ac:dyDescent="0.4">
      <c r="A1074" s="39"/>
      <c r="E1074" s="74"/>
      <c r="F1074" s="74"/>
      <c r="G1074" s="74"/>
      <c r="S1074" s="61"/>
      <c r="T1074" s="61"/>
    </row>
    <row r="1075" spans="1:20" s="55" customFormat="1" ht="14.15" x14ac:dyDescent="0.4">
      <c r="A1075" s="39"/>
      <c r="E1075" s="74"/>
      <c r="F1075" s="74"/>
      <c r="G1075" s="74"/>
      <c r="S1075" s="61"/>
      <c r="T1075" s="61"/>
    </row>
    <row r="1076" spans="1:20" s="55" customFormat="1" ht="14.15" x14ac:dyDescent="0.4">
      <c r="A1076" s="39"/>
      <c r="E1076" s="74"/>
      <c r="F1076" s="74"/>
      <c r="G1076" s="74"/>
      <c r="S1076" s="61"/>
      <c r="T1076" s="61"/>
    </row>
    <row r="1077" spans="1:20" s="55" customFormat="1" ht="14.15" x14ac:dyDescent="0.4">
      <c r="A1077" s="39"/>
      <c r="E1077" s="74"/>
      <c r="F1077" s="74"/>
      <c r="G1077" s="74"/>
      <c r="S1077" s="61"/>
      <c r="T1077" s="61"/>
    </row>
    <row r="1078" spans="1:20" s="55" customFormat="1" ht="14.15" x14ac:dyDescent="0.4">
      <c r="A1078" s="39"/>
      <c r="E1078" s="74"/>
      <c r="F1078" s="74"/>
      <c r="G1078" s="74"/>
      <c r="S1078" s="61"/>
      <c r="T1078" s="61"/>
    </row>
    <row r="1079" spans="1:20" s="55" customFormat="1" ht="14.15" x14ac:dyDescent="0.4">
      <c r="A1079" s="39"/>
      <c r="E1079" s="74"/>
      <c r="F1079" s="74"/>
      <c r="G1079" s="74"/>
      <c r="S1079" s="61"/>
      <c r="T1079" s="61"/>
    </row>
    <row r="1080" spans="1:20" s="55" customFormat="1" ht="14.15" x14ac:dyDescent="0.4">
      <c r="A1080" s="39"/>
      <c r="E1080" s="74"/>
      <c r="F1080" s="74"/>
      <c r="G1080" s="74"/>
      <c r="S1080" s="61"/>
      <c r="T1080" s="61"/>
    </row>
    <row r="1081" spans="1:20" s="55" customFormat="1" ht="14.15" x14ac:dyDescent="0.4">
      <c r="A1081" s="39"/>
      <c r="E1081" s="74"/>
      <c r="F1081" s="74"/>
      <c r="G1081" s="74"/>
      <c r="S1081" s="61"/>
      <c r="T1081" s="61"/>
    </row>
    <row r="1082" spans="1:20" s="55" customFormat="1" ht="14.15" x14ac:dyDescent="0.4">
      <c r="A1082" s="39"/>
      <c r="E1082" s="74"/>
      <c r="F1082" s="74"/>
      <c r="G1082" s="74"/>
      <c r="S1082" s="61"/>
      <c r="T1082" s="61"/>
    </row>
    <row r="1083" spans="1:20" s="55" customFormat="1" ht="14.15" x14ac:dyDescent="0.4">
      <c r="A1083" s="39"/>
      <c r="E1083" s="74"/>
      <c r="F1083" s="74"/>
      <c r="G1083" s="74"/>
      <c r="S1083" s="61"/>
      <c r="T1083" s="61"/>
    </row>
    <row r="1084" spans="1:20" s="55" customFormat="1" ht="14.15" x14ac:dyDescent="0.4">
      <c r="A1084" s="39"/>
      <c r="E1084" s="74"/>
      <c r="F1084" s="74"/>
      <c r="G1084" s="74"/>
      <c r="S1084" s="61"/>
      <c r="T1084" s="61"/>
    </row>
    <row r="1085" spans="1:20" s="55" customFormat="1" ht="14.15" x14ac:dyDescent="0.4">
      <c r="A1085" s="39"/>
      <c r="E1085" s="74"/>
      <c r="F1085" s="74"/>
      <c r="G1085" s="74"/>
      <c r="S1085" s="61"/>
      <c r="T1085" s="61"/>
    </row>
    <row r="1086" spans="1:20" s="55" customFormat="1" ht="14.15" x14ac:dyDescent="0.4">
      <c r="A1086" s="39"/>
      <c r="E1086" s="74"/>
      <c r="F1086" s="74"/>
      <c r="G1086" s="74"/>
      <c r="S1086" s="61"/>
      <c r="T1086" s="61"/>
    </row>
    <row r="1087" spans="1:20" s="55" customFormat="1" ht="14.15" x14ac:dyDescent="0.4">
      <c r="A1087" s="39"/>
      <c r="E1087" s="74"/>
      <c r="F1087" s="74"/>
      <c r="G1087" s="74"/>
      <c r="S1087" s="61"/>
      <c r="T1087" s="61"/>
    </row>
    <row r="1088" spans="1:20" s="55" customFormat="1" ht="14.15" x14ac:dyDescent="0.4">
      <c r="A1088" s="39"/>
      <c r="E1088" s="74"/>
      <c r="F1088" s="74"/>
      <c r="G1088" s="74"/>
      <c r="S1088" s="61"/>
      <c r="T1088" s="61"/>
    </row>
    <row r="1089" spans="1:20" s="55" customFormat="1" ht="14.15" x14ac:dyDescent="0.4">
      <c r="A1089" s="39"/>
      <c r="E1089" s="74"/>
      <c r="F1089" s="74"/>
      <c r="G1089" s="74"/>
      <c r="S1089" s="61"/>
      <c r="T1089" s="61"/>
    </row>
    <row r="1090" spans="1:20" s="55" customFormat="1" ht="14.15" x14ac:dyDescent="0.4">
      <c r="A1090" s="39"/>
      <c r="E1090" s="74"/>
      <c r="F1090" s="74"/>
      <c r="G1090" s="74"/>
      <c r="S1090" s="61"/>
      <c r="T1090" s="61"/>
    </row>
    <row r="1091" spans="1:20" s="55" customFormat="1" ht="14.15" x14ac:dyDescent="0.4">
      <c r="A1091" s="39"/>
      <c r="E1091" s="74"/>
      <c r="F1091" s="74"/>
      <c r="G1091" s="74"/>
      <c r="S1091" s="61"/>
      <c r="T1091" s="61"/>
    </row>
    <row r="1092" spans="1:20" s="55" customFormat="1" ht="14.15" x14ac:dyDescent="0.4">
      <c r="A1092" s="39"/>
      <c r="E1092" s="74"/>
      <c r="F1092" s="74"/>
      <c r="G1092" s="74"/>
      <c r="S1092" s="61"/>
      <c r="T1092" s="61"/>
    </row>
    <row r="1093" spans="1:20" s="55" customFormat="1" ht="14.15" x14ac:dyDescent="0.4">
      <c r="A1093" s="39"/>
      <c r="E1093" s="74"/>
      <c r="F1093" s="74"/>
      <c r="G1093" s="74"/>
      <c r="S1093" s="61"/>
      <c r="T1093" s="61"/>
    </row>
    <row r="1094" spans="1:20" s="55" customFormat="1" ht="14.15" x14ac:dyDescent="0.4">
      <c r="A1094" s="39"/>
      <c r="E1094" s="74"/>
      <c r="F1094" s="74"/>
      <c r="G1094" s="74"/>
      <c r="S1094" s="61"/>
      <c r="T1094" s="61"/>
    </row>
    <row r="1095" spans="1:20" s="55" customFormat="1" ht="14.15" x14ac:dyDescent="0.4">
      <c r="A1095" s="39"/>
      <c r="E1095" s="74"/>
      <c r="F1095" s="74"/>
      <c r="G1095" s="74"/>
      <c r="S1095" s="61"/>
      <c r="T1095" s="61"/>
    </row>
    <row r="1096" spans="1:20" s="55" customFormat="1" ht="14.15" x14ac:dyDescent="0.4">
      <c r="A1096" s="39"/>
      <c r="E1096" s="74"/>
      <c r="F1096" s="74"/>
      <c r="G1096" s="74"/>
      <c r="S1096" s="61"/>
      <c r="T1096" s="61"/>
    </row>
    <row r="1097" spans="1:20" s="55" customFormat="1" ht="14.15" x14ac:dyDescent="0.4">
      <c r="A1097" s="39"/>
      <c r="E1097" s="74"/>
      <c r="F1097" s="74"/>
      <c r="G1097" s="74"/>
      <c r="S1097" s="61"/>
      <c r="T1097" s="61"/>
    </row>
    <row r="1098" spans="1:20" s="55" customFormat="1" ht="14.15" x14ac:dyDescent="0.4">
      <c r="A1098" s="39"/>
      <c r="E1098" s="74"/>
      <c r="F1098" s="74"/>
      <c r="G1098" s="74"/>
      <c r="S1098" s="61"/>
      <c r="T1098" s="61"/>
    </row>
    <row r="1099" spans="1:20" s="55" customFormat="1" ht="14.15" x14ac:dyDescent="0.4">
      <c r="A1099" s="39"/>
      <c r="E1099" s="74"/>
      <c r="F1099" s="74"/>
      <c r="G1099" s="74"/>
      <c r="S1099" s="61"/>
      <c r="T1099" s="61"/>
    </row>
    <row r="1100" spans="1:20" s="55" customFormat="1" ht="14.15" x14ac:dyDescent="0.4">
      <c r="A1100" s="39"/>
      <c r="E1100" s="74"/>
      <c r="F1100" s="74"/>
      <c r="G1100" s="74"/>
      <c r="S1100" s="61"/>
      <c r="T1100" s="61"/>
    </row>
    <row r="1101" spans="1:20" s="55" customFormat="1" ht="14.15" x14ac:dyDescent="0.4">
      <c r="A1101" s="39"/>
      <c r="E1101" s="74"/>
      <c r="F1101" s="74"/>
      <c r="G1101" s="74"/>
      <c r="S1101" s="61"/>
      <c r="T1101" s="61"/>
    </row>
    <row r="1102" spans="1:20" s="55" customFormat="1" ht="14.15" x14ac:dyDescent="0.4">
      <c r="A1102" s="39"/>
      <c r="E1102" s="74"/>
      <c r="F1102" s="74"/>
      <c r="G1102" s="74"/>
      <c r="S1102" s="61"/>
      <c r="T1102" s="61"/>
    </row>
    <row r="1103" spans="1:20" s="55" customFormat="1" ht="14.15" x14ac:dyDescent="0.4">
      <c r="A1103" s="39"/>
      <c r="E1103" s="74"/>
      <c r="F1103" s="74"/>
      <c r="G1103" s="74"/>
      <c r="S1103" s="61"/>
      <c r="T1103" s="61"/>
    </row>
    <row r="1104" spans="1:20" s="55" customFormat="1" ht="14.15" x14ac:dyDescent="0.4">
      <c r="A1104" s="39"/>
      <c r="E1104" s="74"/>
      <c r="F1104" s="74"/>
      <c r="G1104" s="74"/>
      <c r="S1104" s="61"/>
      <c r="T1104" s="61"/>
    </row>
    <row r="1105" spans="1:20" s="55" customFormat="1" ht="14.15" x14ac:dyDescent="0.4">
      <c r="A1105" s="39"/>
      <c r="E1105" s="74"/>
      <c r="F1105" s="74"/>
      <c r="G1105" s="74"/>
      <c r="S1105" s="61"/>
      <c r="T1105" s="61"/>
    </row>
    <row r="1106" spans="1:20" s="55" customFormat="1" ht="14.15" x14ac:dyDescent="0.4">
      <c r="A1106" s="39"/>
      <c r="E1106" s="74"/>
      <c r="F1106" s="74"/>
      <c r="G1106" s="74"/>
      <c r="S1106" s="61"/>
      <c r="T1106" s="61"/>
    </row>
    <row r="1107" spans="1:20" s="55" customFormat="1" ht="14.15" x14ac:dyDescent="0.4">
      <c r="A1107" s="39"/>
      <c r="E1107" s="74"/>
      <c r="F1107" s="74"/>
      <c r="G1107" s="74"/>
      <c r="S1107" s="61"/>
      <c r="T1107" s="61"/>
    </row>
    <row r="1108" spans="1:20" s="55" customFormat="1" ht="14.15" x14ac:dyDescent="0.4">
      <c r="A1108" s="39"/>
      <c r="E1108" s="74"/>
      <c r="F1108" s="74"/>
      <c r="G1108" s="74"/>
      <c r="S1108" s="61"/>
      <c r="T1108" s="61"/>
    </row>
    <row r="1109" spans="1:20" s="55" customFormat="1" ht="14.15" x14ac:dyDescent="0.4">
      <c r="A1109" s="39"/>
      <c r="E1109" s="74"/>
      <c r="F1109" s="74"/>
      <c r="G1109" s="74"/>
      <c r="S1109" s="61"/>
      <c r="T1109" s="61"/>
    </row>
    <row r="1110" spans="1:20" s="55" customFormat="1" ht="14.15" x14ac:dyDescent="0.4">
      <c r="A1110" s="39"/>
      <c r="E1110" s="74"/>
      <c r="F1110" s="74"/>
      <c r="G1110" s="74"/>
      <c r="S1110" s="61"/>
      <c r="T1110" s="61"/>
    </row>
    <row r="1111" spans="1:20" s="55" customFormat="1" ht="14.15" x14ac:dyDescent="0.4">
      <c r="A1111" s="39"/>
      <c r="E1111" s="74"/>
      <c r="F1111" s="74"/>
      <c r="G1111" s="74"/>
      <c r="S1111" s="61"/>
      <c r="T1111" s="61"/>
    </row>
    <row r="1112" spans="1:20" s="55" customFormat="1" ht="14.15" x14ac:dyDescent="0.4">
      <c r="A1112" s="39"/>
      <c r="E1112" s="74"/>
      <c r="F1112" s="74"/>
      <c r="G1112" s="74"/>
      <c r="S1112" s="61"/>
      <c r="T1112" s="61"/>
    </row>
    <row r="1113" spans="1:20" s="55" customFormat="1" ht="14.15" x14ac:dyDescent="0.4">
      <c r="A1113" s="39"/>
      <c r="E1113" s="74"/>
      <c r="F1113" s="74"/>
      <c r="G1113" s="74"/>
      <c r="S1113" s="61"/>
      <c r="T1113" s="61"/>
    </row>
    <row r="1114" spans="1:20" s="55" customFormat="1" ht="14.15" x14ac:dyDescent="0.4">
      <c r="A1114" s="39"/>
      <c r="E1114" s="74"/>
      <c r="F1114" s="74"/>
      <c r="G1114" s="74"/>
      <c r="S1114" s="61"/>
      <c r="T1114" s="61"/>
    </row>
    <row r="1115" spans="1:20" s="55" customFormat="1" ht="14.15" x14ac:dyDescent="0.4">
      <c r="A1115" s="39"/>
      <c r="E1115" s="74"/>
      <c r="F1115" s="74"/>
      <c r="G1115" s="74"/>
      <c r="S1115" s="61"/>
      <c r="T1115" s="61"/>
    </row>
    <row r="1116" spans="1:20" s="55" customFormat="1" ht="14.15" x14ac:dyDescent="0.4">
      <c r="A1116" s="39"/>
      <c r="E1116" s="74"/>
      <c r="F1116" s="74"/>
      <c r="G1116" s="74"/>
      <c r="S1116" s="61"/>
      <c r="T1116" s="61"/>
    </row>
    <row r="1117" spans="1:20" s="55" customFormat="1" ht="14.15" x14ac:dyDescent="0.4">
      <c r="A1117" s="39"/>
      <c r="E1117" s="74"/>
      <c r="F1117" s="74"/>
      <c r="G1117" s="74"/>
      <c r="S1117" s="61"/>
      <c r="T1117" s="61"/>
    </row>
    <row r="1118" spans="1:20" s="55" customFormat="1" ht="14.15" x14ac:dyDescent="0.4">
      <c r="A1118" s="39"/>
      <c r="E1118" s="74"/>
      <c r="F1118" s="74"/>
      <c r="G1118" s="74"/>
      <c r="S1118" s="61"/>
      <c r="T1118" s="61"/>
    </row>
    <row r="1119" spans="1:20" s="55" customFormat="1" ht="14.15" x14ac:dyDescent="0.4">
      <c r="A1119" s="39"/>
      <c r="E1119" s="74"/>
      <c r="F1119" s="74"/>
      <c r="G1119" s="74"/>
      <c r="S1119" s="61"/>
      <c r="T1119" s="61"/>
    </row>
    <row r="1120" spans="1:20" s="55" customFormat="1" ht="14.15" x14ac:dyDescent="0.4">
      <c r="A1120" s="39"/>
      <c r="E1120" s="74"/>
      <c r="F1120" s="74"/>
      <c r="G1120" s="74"/>
      <c r="S1120" s="61"/>
      <c r="T1120" s="61"/>
    </row>
    <row r="1121" spans="1:20" s="55" customFormat="1" ht="14.15" x14ac:dyDescent="0.4">
      <c r="A1121" s="39"/>
      <c r="E1121" s="74"/>
      <c r="F1121" s="74"/>
      <c r="G1121" s="74"/>
      <c r="S1121" s="61"/>
      <c r="T1121" s="61"/>
    </row>
    <row r="1122" spans="1:20" s="55" customFormat="1" ht="14.15" x14ac:dyDescent="0.4">
      <c r="A1122" s="39"/>
      <c r="E1122" s="74"/>
      <c r="F1122" s="74"/>
      <c r="G1122" s="74"/>
      <c r="S1122" s="61"/>
      <c r="T1122" s="61"/>
    </row>
    <row r="1123" spans="1:20" s="55" customFormat="1" ht="14.15" x14ac:dyDescent="0.4">
      <c r="A1123" s="39"/>
      <c r="E1123" s="74"/>
      <c r="F1123" s="74"/>
      <c r="G1123" s="74"/>
      <c r="S1123" s="61"/>
      <c r="T1123" s="61"/>
    </row>
    <row r="1124" spans="1:20" s="55" customFormat="1" ht="14.15" x14ac:dyDescent="0.4">
      <c r="A1124" s="39"/>
      <c r="E1124" s="74"/>
      <c r="F1124" s="74"/>
      <c r="G1124" s="74"/>
      <c r="S1124" s="61"/>
      <c r="T1124" s="61"/>
    </row>
    <row r="1125" spans="1:20" s="55" customFormat="1" ht="14.15" x14ac:dyDescent="0.4">
      <c r="A1125" s="39"/>
      <c r="E1125" s="74"/>
      <c r="F1125" s="74"/>
      <c r="G1125" s="74"/>
      <c r="S1125" s="61"/>
      <c r="T1125" s="61"/>
    </row>
    <row r="1126" spans="1:20" s="55" customFormat="1" ht="14.15" x14ac:dyDescent="0.4">
      <c r="A1126" s="39"/>
      <c r="E1126" s="74"/>
      <c r="F1126" s="74"/>
      <c r="G1126" s="74"/>
      <c r="S1126" s="61"/>
      <c r="T1126" s="61"/>
    </row>
    <row r="1127" spans="1:20" s="55" customFormat="1" ht="14.15" x14ac:dyDescent="0.4">
      <c r="A1127" s="39"/>
      <c r="E1127" s="74"/>
      <c r="F1127" s="74"/>
      <c r="G1127" s="74"/>
      <c r="S1127" s="61"/>
      <c r="T1127" s="61"/>
    </row>
    <row r="1128" spans="1:20" s="55" customFormat="1" ht="14.15" x14ac:dyDescent="0.4">
      <c r="A1128" s="39"/>
      <c r="E1128" s="74"/>
      <c r="F1128" s="74"/>
      <c r="G1128" s="74"/>
      <c r="S1128" s="61"/>
      <c r="T1128" s="61"/>
    </row>
    <row r="1129" spans="1:20" s="55" customFormat="1" ht="14.15" x14ac:dyDescent="0.4">
      <c r="A1129" s="39"/>
      <c r="E1129" s="74"/>
      <c r="F1129" s="74"/>
      <c r="G1129" s="74"/>
      <c r="S1129" s="61"/>
      <c r="T1129" s="61"/>
    </row>
    <row r="1130" spans="1:20" s="55" customFormat="1" ht="14.15" x14ac:dyDescent="0.4">
      <c r="A1130" s="39"/>
      <c r="E1130" s="74"/>
      <c r="F1130" s="74"/>
      <c r="G1130" s="74"/>
      <c r="S1130" s="61"/>
      <c r="T1130" s="61"/>
    </row>
    <row r="1131" spans="1:20" s="55" customFormat="1" ht="14.15" x14ac:dyDescent="0.4">
      <c r="A1131" s="39"/>
      <c r="E1131" s="74"/>
      <c r="F1131" s="74"/>
      <c r="G1131" s="74"/>
      <c r="S1131" s="61"/>
      <c r="T1131" s="61"/>
    </row>
    <row r="1132" spans="1:20" s="55" customFormat="1" ht="14.15" x14ac:dyDescent="0.4">
      <c r="A1132" s="39"/>
      <c r="E1132" s="74"/>
      <c r="F1132" s="74"/>
      <c r="G1132" s="74"/>
      <c r="S1132" s="61"/>
      <c r="T1132" s="61"/>
    </row>
    <row r="1133" spans="1:20" s="55" customFormat="1" ht="14.15" x14ac:dyDescent="0.4">
      <c r="A1133" s="39"/>
      <c r="E1133" s="74"/>
      <c r="F1133" s="74"/>
      <c r="G1133" s="74"/>
      <c r="S1133" s="61"/>
      <c r="T1133" s="61"/>
    </row>
    <row r="1134" spans="1:20" s="55" customFormat="1" ht="14.15" x14ac:dyDescent="0.4">
      <c r="A1134" s="39"/>
      <c r="E1134" s="74"/>
      <c r="F1134" s="74"/>
      <c r="G1134" s="74"/>
      <c r="S1134" s="61"/>
      <c r="T1134" s="61"/>
    </row>
    <row r="1135" spans="1:20" s="55" customFormat="1" ht="14.15" x14ac:dyDescent="0.4">
      <c r="A1135" s="39"/>
      <c r="E1135" s="74"/>
      <c r="F1135" s="74"/>
      <c r="G1135" s="74"/>
      <c r="S1135" s="61"/>
      <c r="T1135" s="61"/>
    </row>
    <row r="1136" spans="1:20" s="55" customFormat="1" ht="14.15" x14ac:dyDescent="0.4">
      <c r="A1136" s="39"/>
      <c r="E1136" s="74"/>
      <c r="F1136" s="74"/>
      <c r="G1136" s="74"/>
      <c r="S1136" s="61"/>
      <c r="T1136" s="61"/>
    </row>
    <row r="1137" spans="1:20" s="55" customFormat="1" ht="14.15" x14ac:dyDescent="0.4">
      <c r="A1137" s="39"/>
      <c r="E1137" s="74"/>
      <c r="F1137" s="74"/>
      <c r="G1137" s="74"/>
      <c r="S1137" s="61"/>
      <c r="T1137" s="61"/>
    </row>
    <row r="1138" spans="1:20" s="55" customFormat="1" ht="14.15" x14ac:dyDescent="0.4">
      <c r="A1138" s="39"/>
      <c r="E1138" s="74"/>
      <c r="F1138" s="74"/>
      <c r="G1138" s="74"/>
      <c r="S1138" s="61"/>
      <c r="T1138" s="61"/>
    </row>
    <row r="1139" spans="1:20" s="55" customFormat="1" ht="14.15" x14ac:dyDescent="0.4">
      <c r="A1139" s="39"/>
      <c r="E1139" s="74"/>
      <c r="F1139" s="74"/>
      <c r="G1139" s="74"/>
      <c r="S1139" s="61"/>
      <c r="T1139" s="61"/>
    </row>
    <row r="1140" spans="1:20" s="55" customFormat="1" ht="14.15" x14ac:dyDescent="0.4">
      <c r="A1140" s="39"/>
      <c r="E1140" s="74"/>
      <c r="F1140" s="74"/>
      <c r="G1140" s="74"/>
      <c r="S1140" s="61"/>
      <c r="T1140" s="61"/>
    </row>
    <row r="1141" spans="1:20" s="55" customFormat="1" ht="14.15" x14ac:dyDescent="0.4">
      <c r="A1141" s="39"/>
      <c r="E1141" s="74"/>
      <c r="F1141" s="74"/>
      <c r="G1141" s="74"/>
      <c r="S1141" s="61"/>
      <c r="T1141" s="61"/>
    </row>
    <row r="1142" spans="1:20" s="55" customFormat="1" ht="14.15" x14ac:dyDescent="0.4">
      <c r="A1142" s="39"/>
      <c r="E1142" s="74"/>
      <c r="F1142" s="74"/>
      <c r="G1142" s="74"/>
      <c r="S1142" s="61"/>
      <c r="T1142" s="61"/>
    </row>
    <row r="1143" spans="1:20" s="55" customFormat="1" ht="14.15" x14ac:dyDescent="0.4">
      <c r="A1143" s="39"/>
      <c r="E1143" s="74"/>
      <c r="F1143" s="74"/>
      <c r="G1143" s="74"/>
      <c r="S1143" s="61"/>
      <c r="T1143" s="61"/>
    </row>
    <row r="1144" spans="1:20" s="55" customFormat="1" ht="14.15" x14ac:dyDescent="0.4">
      <c r="A1144" s="39"/>
      <c r="E1144" s="74"/>
      <c r="F1144" s="74"/>
      <c r="G1144" s="74"/>
      <c r="S1144" s="61"/>
      <c r="T1144" s="61"/>
    </row>
    <row r="1145" spans="1:20" s="55" customFormat="1" ht="14.15" x14ac:dyDescent="0.4">
      <c r="A1145" s="39"/>
      <c r="E1145" s="74"/>
      <c r="F1145" s="74"/>
      <c r="G1145" s="74"/>
      <c r="S1145" s="61"/>
      <c r="T1145" s="61"/>
    </row>
    <row r="1146" spans="1:20" s="55" customFormat="1" ht="14.15" x14ac:dyDescent="0.4">
      <c r="A1146" s="39"/>
      <c r="E1146" s="74"/>
      <c r="F1146" s="74"/>
      <c r="G1146" s="74"/>
      <c r="S1146" s="61"/>
      <c r="T1146" s="61"/>
    </row>
    <row r="1147" spans="1:20" s="55" customFormat="1" ht="14.15" x14ac:dyDescent="0.4">
      <c r="A1147" s="39"/>
      <c r="E1147" s="74"/>
      <c r="F1147" s="74"/>
      <c r="G1147" s="74"/>
      <c r="S1147" s="61"/>
      <c r="T1147" s="61"/>
    </row>
    <row r="1148" spans="1:20" s="55" customFormat="1" ht="14.15" x14ac:dyDescent="0.4">
      <c r="A1148" s="39"/>
      <c r="E1148" s="74"/>
      <c r="F1148" s="74"/>
      <c r="G1148" s="74"/>
      <c r="S1148" s="61"/>
      <c r="T1148" s="61"/>
    </row>
    <row r="1149" spans="1:20" s="55" customFormat="1" ht="14.15" x14ac:dyDescent="0.4">
      <c r="A1149" s="39"/>
      <c r="E1149" s="74"/>
      <c r="F1149" s="74"/>
      <c r="G1149" s="74"/>
      <c r="S1149" s="61"/>
      <c r="T1149" s="61"/>
    </row>
    <row r="1150" spans="1:20" s="55" customFormat="1" ht="14.15" x14ac:dyDescent="0.4">
      <c r="A1150" s="39"/>
      <c r="E1150" s="74"/>
      <c r="F1150" s="74"/>
      <c r="G1150" s="74"/>
      <c r="S1150" s="61"/>
      <c r="T1150" s="61"/>
    </row>
    <row r="1151" spans="1:20" s="55" customFormat="1" ht="14.15" x14ac:dyDescent="0.4">
      <c r="A1151" s="39"/>
      <c r="E1151" s="74"/>
      <c r="F1151" s="74"/>
      <c r="G1151" s="74"/>
      <c r="S1151" s="61"/>
      <c r="T1151" s="61"/>
    </row>
    <row r="1152" spans="1:20" s="55" customFormat="1" ht="14.15" x14ac:dyDescent="0.4">
      <c r="A1152" s="39"/>
      <c r="E1152" s="74"/>
      <c r="F1152" s="74"/>
      <c r="G1152" s="74"/>
      <c r="S1152" s="61"/>
      <c r="T1152" s="61"/>
    </row>
    <row r="1153" spans="1:20" s="55" customFormat="1" ht="14.15" x14ac:dyDescent="0.4">
      <c r="A1153" s="39"/>
      <c r="E1153" s="74"/>
      <c r="F1153" s="74"/>
      <c r="G1153" s="74"/>
      <c r="S1153" s="61"/>
      <c r="T1153" s="61"/>
    </row>
    <row r="1154" spans="1:20" s="55" customFormat="1" ht="14.15" x14ac:dyDescent="0.4">
      <c r="A1154" s="39"/>
      <c r="E1154" s="74"/>
      <c r="F1154" s="74"/>
      <c r="G1154" s="74"/>
      <c r="S1154" s="61"/>
      <c r="T1154" s="61"/>
    </row>
    <row r="1155" spans="1:20" s="55" customFormat="1" ht="14.15" x14ac:dyDescent="0.4">
      <c r="A1155" s="39"/>
      <c r="E1155" s="74"/>
      <c r="F1155" s="74"/>
      <c r="G1155" s="74"/>
      <c r="S1155" s="61"/>
      <c r="T1155" s="61"/>
    </row>
    <row r="1156" spans="1:20" s="55" customFormat="1" ht="14.15" x14ac:dyDescent="0.4">
      <c r="A1156" s="39"/>
      <c r="E1156" s="74"/>
      <c r="F1156" s="74"/>
      <c r="G1156" s="74"/>
      <c r="S1156" s="61"/>
      <c r="T1156" s="61"/>
    </row>
    <row r="1157" spans="1:20" s="55" customFormat="1" ht="14.15" x14ac:dyDescent="0.4">
      <c r="A1157" s="39"/>
      <c r="E1157" s="74"/>
      <c r="F1157" s="74"/>
      <c r="G1157" s="74"/>
      <c r="S1157" s="61"/>
      <c r="T1157" s="61"/>
    </row>
    <row r="1158" spans="1:20" s="55" customFormat="1" ht="14.15" x14ac:dyDescent="0.4">
      <c r="A1158" s="39"/>
      <c r="E1158" s="74"/>
      <c r="F1158" s="74"/>
      <c r="G1158" s="74"/>
      <c r="S1158" s="61"/>
      <c r="T1158" s="61"/>
    </row>
    <row r="1159" spans="1:20" s="55" customFormat="1" ht="14.15" x14ac:dyDescent="0.4">
      <c r="A1159" s="39"/>
      <c r="E1159" s="74"/>
      <c r="F1159" s="74"/>
      <c r="G1159" s="74"/>
      <c r="S1159" s="61"/>
      <c r="T1159" s="61"/>
    </row>
    <row r="1160" spans="1:20" s="55" customFormat="1" ht="14.15" x14ac:dyDescent="0.4">
      <c r="A1160" s="39"/>
      <c r="E1160" s="74"/>
      <c r="F1160" s="74"/>
      <c r="G1160" s="74"/>
      <c r="S1160" s="61"/>
      <c r="T1160" s="61"/>
    </row>
    <row r="1161" spans="1:20" s="55" customFormat="1" ht="14.15" x14ac:dyDescent="0.4">
      <c r="A1161" s="39"/>
      <c r="E1161" s="74"/>
      <c r="F1161" s="74"/>
      <c r="G1161" s="74"/>
      <c r="S1161" s="61"/>
      <c r="T1161" s="61"/>
    </row>
    <row r="1162" spans="1:20" s="55" customFormat="1" ht="14.15" x14ac:dyDescent="0.4">
      <c r="A1162" s="39"/>
      <c r="E1162" s="74"/>
      <c r="F1162" s="74"/>
      <c r="G1162" s="74"/>
      <c r="S1162" s="61"/>
      <c r="T1162" s="61"/>
    </row>
    <row r="1163" spans="1:20" s="55" customFormat="1" ht="14.15" x14ac:dyDescent="0.4">
      <c r="A1163" s="39"/>
      <c r="E1163" s="74"/>
      <c r="F1163" s="74"/>
      <c r="G1163" s="74"/>
      <c r="S1163" s="61"/>
      <c r="T1163" s="61"/>
    </row>
    <row r="1164" spans="1:20" s="55" customFormat="1" ht="14.15" x14ac:dyDescent="0.4">
      <c r="A1164" s="39"/>
      <c r="E1164" s="74"/>
      <c r="F1164" s="74"/>
      <c r="G1164" s="74"/>
      <c r="S1164" s="61"/>
      <c r="T1164" s="61"/>
    </row>
    <row r="1165" spans="1:20" s="55" customFormat="1" ht="14.15" x14ac:dyDescent="0.4">
      <c r="A1165" s="39"/>
      <c r="E1165" s="74"/>
      <c r="F1165" s="74"/>
      <c r="G1165" s="74"/>
      <c r="S1165" s="61"/>
      <c r="T1165" s="61"/>
    </row>
    <row r="1166" spans="1:20" s="55" customFormat="1" ht="14.15" x14ac:dyDescent="0.4">
      <c r="A1166" s="39"/>
      <c r="E1166" s="74"/>
      <c r="F1166" s="74"/>
      <c r="G1166" s="74"/>
      <c r="S1166" s="61"/>
      <c r="T1166" s="61"/>
    </row>
    <row r="1167" spans="1:20" s="55" customFormat="1" ht="14.15" x14ac:dyDescent="0.4">
      <c r="A1167" s="39"/>
      <c r="E1167" s="74"/>
      <c r="F1167" s="74"/>
      <c r="G1167" s="74"/>
      <c r="S1167" s="61"/>
      <c r="T1167" s="61"/>
    </row>
    <row r="1168" spans="1:20" s="55" customFormat="1" ht="14.15" x14ac:dyDescent="0.4">
      <c r="A1168" s="39"/>
      <c r="E1168" s="74"/>
      <c r="F1168" s="74"/>
      <c r="G1168" s="74"/>
      <c r="S1168" s="61"/>
      <c r="T1168" s="61"/>
    </row>
    <row r="1169" spans="1:20" s="55" customFormat="1" ht="14.15" x14ac:dyDescent="0.4">
      <c r="A1169" s="39"/>
      <c r="E1169" s="74"/>
      <c r="F1169" s="74"/>
      <c r="G1169" s="74"/>
      <c r="S1169" s="61"/>
      <c r="T1169" s="61"/>
    </row>
    <row r="1170" spans="1:20" s="55" customFormat="1" ht="14.15" x14ac:dyDescent="0.4">
      <c r="A1170" s="39"/>
      <c r="E1170" s="74"/>
      <c r="F1170" s="74"/>
      <c r="G1170" s="74"/>
      <c r="S1170" s="61"/>
      <c r="T1170" s="61"/>
    </row>
    <row r="1171" spans="1:20" s="55" customFormat="1" ht="14.15" x14ac:dyDescent="0.4">
      <c r="A1171" s="39"/>
      <c r="E1171" s="74"/>
      <c r="F1171" s="74"/>
      <c r="G1171" s="74"/>
      <c r="S1171" s="61"/>
      <c r="T1171" s="61"/>
    </row>
    <row r="1172" spans="1:20" s="55" customFormat="1" ht="14.15" x14ac:dyDescent="0.4">
      <c r="A1172" s="39"/>
      <c r="E1172" s="74"/>
      <c r="F1172" s="74"/>
      <c r="G1172" s="74"/>
      <c r="S1172" s="61"/>
      <c r="T1172" s="61"/>
    </row>
    <row r="1173" spans="1:20" s="55" customFormat="1" ht="14.15" x14ac:dyDescent="0.4">
      <c r="A1173" s="39"/>
      <c r="E1173" s="74"/>
      <c r="F1173" s="74"/>
      <c r="G1173" s="74"/>
      <c r="S1173" s="61"/>
      <c r="T1173" s="61"/>
    </row>
    <row r="1174" spans="1:20" s="55" customFormat="1" ht="14.15" x14ac:dyDescent="0.4">
      <c r="A1174" s="39"/>
      <c r="E1174" s="74"/>
      <c r="F1174" s="74"/>
      <c r="G1174" s="74"/>
      <c r="S1174" s="61"/>
      <c r="T1174" s="61"/>
    </row>
    <row r="1175" spans="1:20" s="55" customFormat="1" ht="14.15" x14ac:dyDescent="0.4">
      <c r="A1175" s="39"/>
      <c r="E1175" s="74"/>
      <c r="F1175" s="74"/>
      <c r="G1175" s="74"/>
      <c r="S1175" s="61"/>
      <c r="T1175" s="61"/>
    </row>
    <row r="1176" spans="1:20" s="55" customFormat="1" ht="14.15" x14ac:dyDescent="0.4">
      <c r="A1176" s="39"/>
      <c r="E1176" s="74"/>
      <c r="F1176" s="74"/>
      <c r="G1176" s="74"/>
      <c r="S1176" s="61"/>
      <c r="T1176" s="61"/>
    </row>
    <row r="1177" spans="1:20" s="55" customFormat="1" ht="14.15" x14ac:dyDescent="0.4">
      <c r="A1177" s="39"/>
      <c r="E1177" s="74"/>
      <c r="F1177" s="74"/>
      <c r="G1177" s="74"/>
      <c r="S1177" s="61"/>
      <c r="T1177" s="61"/>
    </row>
    <row r="1178" spans="1:20" s="55" customFormat="1" ht="14.15" x14ac:dyDescent="0.4">
      <c r="A1178" s="39"/>
      <c r="E1178" s="74"/>
      <c r="F1178" s="74"/>
      <c r="G1178" s="74"/>
      <c r="S1178" s="61"/>
      <c r="T1178" s="61"/>
    </row>
    <row r="1179" spans="1:20" s="55" customFormat="1" ht="14.15" x14ac:dyDescent="0.4">
      <c r="A1179" s="39"/>
      <c r="E1179" s="74"/>
      <c r="F1179" s="74"/>
      <c r="G1179" s="74"/>
      <c r="S1179" s="61"/>
      <c r="T1179" s="61"/>
    </row>
    <row r="1180" spans="1:20" s="55" customFormat="1" ht="14.15" x14ac:dyDescent="0.4">
      <c r="A1180" s="39"/>
      <c r="E1180" s="74"/>
      <c r="F1180" s="74"/>
      <c r="G1180" s="74"/>
      <c r="S1180" s="61"/>
      <c r="T1180" s="61"/>
    </row>
    <row r="1181" spans="1:20" s="55" customFormat="1" ht="14.15" x14ac:dyDescent="0.4">
      <c r="A1181" s="39"/>
      <c r="E1181" s="74"/>
      <c r="F1181" s="74"/>
      <c r="G1181" s="74"/>
      <c r="S1181" s="61"/>
      <c r="T1181" s="61"/>
    </row>
    <row r="1182" spans="1:20" s="55" customFormat="1" ht="14.15" x14ac:dyDescent="0.4">
      <c r="A1182" s="39"/>
      <c r="E1182" s="74"/>
      <c r="F1182" s="74"/>
      <c r="G1182" s="74"/>
      <c r="S1182" s="61"/>
      <c r="T1182" s="61"/>
    </row>
    <row r="1183" spans="1:20" s="55" customFormat="1" ht="14.15" x14ac:dyDescent="0.4">
      <c r="A1183" s="39"/>
      <c r="E1183" s="74"/>
      <c r="F1183" s="74"/>
      <c r="G1183" s="74"/>
      <c r="S1183" s="61"/>
      <c r="T1183" s="61"/>
    </row>
    <row r="1184" spans="1:20" s="55" customFormat="1" ht="14.15" x14ac:dyDescent="0.4">
      <c r="A1184" s="39"/>
      <c r="E1184" s="74"/>
      <c r="F1184" s="74"/>
      <c r="G1184" s="74"/>
      <c r="S1184" s="61"/>
      <c r="T1184" s="61"/>
    </row>
    <row r="1185" spans="1:20" s="55" customFormat="1" ht="14.15" x14ac:dyDescent="0.4">
      <c r="A1185" s="39"/>
      <c r="E1185" s="74"/>
      <c r="F1185" s="74"/>
      <c r="G1185" s="74"/>
      <c r="S1185" s="61"/>
      <c r="T1185" s="61"/>
    </row>
    <row r="1186" spans="1:20" s="55" customFormat="1" ht="14.15" x14ac:dyDescent="0.4">
      <c r="A1186" s="39"/>
      <c r="E1186" s="74"/>
      <c r="F1186" s="74"/>
      <c r="G1186" s="74"/>
      <c r="S1186" s="61"/>
      <c r="T1186" s="61"/>
    </row>
    <row r="1187" spans="1:20" s="55" customFormat="1" ht="14.15" x14ac:dyDescent="0.4">
      <c r="A1187" s="39"/>
      <c r="E1187" s="74"/>
      <c r="F1187" s="74"/>
      <c r="G1187" s="74"/>
      <c r="S1187" s="61"/>
      <c r="T1187" s="61"/>
    </row>
    <row r="1188" spans="1:20" s="55" customFormat="1" ht="14.15" x14ac:dyDescent="0.4">
      <c r="A1188" s="39"/>
      <c r="E1188" s="74"/>
      <c r="F1188" s="74"/>
      <c r="G1188" s="74"/>
      <c r="S1188" s="61"/>
      <c r="T1188" s="61"/>
    </row>
    <row r="1189" spans="1:20" s="55" customFormat="1" ht="14.15" x14ac:dyDescent="0.4">
      <c r="A1189" s="39"/>
      <c r="E1189" s="74"/>
      <c r="F1189" s="74"/>
      <c r="G1189" s="74"/>
      <c r="S1189" s="61"/>
      <c r="T1189" s="61"/>
    </row>
    <row r="1190" spans="1:20" s="55" customFormat="1" ht="14.15" x14ac:dyDescent="0.4">
      <c r="A1190" s="39"/>
      <c r="E1190" s="74"/>
      <c r="F1190" s="74"/>
      <c r="G1190" s="74"/>
      <c r="S1190" s="61"/>
      <c r="T1190" s="61"/>
    </row>
    <row r="1191" spans="1:20" s="55" customFormat="1" ht="14.15" x14ac:dyDescent="0.4">
      <c r="A1191" s="39"/>
      <c r="E1191" s="74"/>
      <c r="F1191" s="74"/>
      <c r="G1191" s="74"/>
      <c r="S1191" s="61"/>
      <c r="T1191" s="61"/>
    </row>
    <row r="1192" spans="1:20" s="55" customFormat="1" ht="14.15" x14ac:dyDescent="0.4">
      <c r="A1192" s="39"/>
      <c r="E1192" s="74"/>
      <c r="F1192" s="74"/>
      <c r="G1192" s="74"/>
      <c r="S1192" s="61"/>
      <c r="T1192" s="61"/>
    </row>
    <row r="1193" spans="1:20" s="55" customFormat="1" ht="14.15" x14ac:dyDescent="0.4">
      <c r="A1193" s="39"/>
      <c r="E1193" s="74"/>
      <c r="F1193" s="74"/>
      <c r="G1193" s="74"/>
      <c r="S1193" s="61"/>
      <c r="T1193" s="61"/>
    </row>
    <row r="1194" spans="1:20" s="55" customFormat="1" ht="14.15" x14ac:dyDescent="0.4">
      <c r="A1194" s="39"/>
      <c r="E1194" s="74"/>
      <c r="F1194" s="74"/>
      <c r="G1194" s="74"/>
      <c r="S1194" s="61"/>
      <c r="T1194" s="61"/>
    </row>
    <row r="1195" spans="1:20" s="55" customFormat="1" ht="14.15" x14ac:dyDescent="0.4">
      <c r="A1195" s="39"/>
      <c r="E1195" s="74"/>
      <c r="F1195" s="74"/>
      <c r="G1195" s="74"/>
      <c r="S1195" s="61"/>
      <c r="T1195" s="61"/>
    </row>
    <row r="1196" spans="1:20" s="55" customFormat="1" ht="14.15" x14ac:dyDescent="0.4">
      <c r="A1196" s="39"/>
      <c r="E1196" s="74"/>
      <c r="F1196" s="74"/>
      <c r="G1196" s="74"/>
      <c r="S1196" s="61"/>
      <c r="T1196" s="61"/>
    </row>
    <row r="1197" spans="1:20" s="55" customFormat="1" ht="14.15" x14ac:dyDescent="0.4">
      <c r="A1197" s="39"/>
      <c r="E1197" s="74"/>
      <c r="F1197" s="74"/>
      <c r="G1197" s="74"/>
      <c r="S1197" s="61"/>
      <c r="T1197" s="61"/>
    </row>
    <row r="1198" spans="1:20" s="55" customFormat="1" ht="14.15" x14ac:dyDescent="0.4">
      <c r="A1198" s="39"/>
      <c r="E1198" s="74"/>
      <c r="F1198" s="74"/>
      <c r="G1198" s="74"/>
      <c r="S1198" s="61"/>
      <c r="T1198" s="61"/>
    </row>
    <row r="1199" spans="1:20" s="55" customFormat="1" ht="14.15" x14ac:dyDescent="0.4">
      <c r="A1199" s="39"/>
      <c r="E1199" s="74"/>
      <c r="F1199" s="74"/>
      <c r="G1199" s="74"/>
      <c r="S1199" s="61"/>
      <c r="T1199" s="61"/>
    </row>
    <row r="1200" spans="1:20" s="55" customFormat="1" ht="14.15" x14ac:dyDescent="0.4">
      <c r="A1200" s="39"/>
      <c r="E1200" s="74"/>
      <c r="F1200" s="74"/>
      <c r="G1200" s="74"/>
      <c r="S1200" s="61"/>
      <c r="T1200" s="61"/>
    </row>
    <row r="1201" spans="1:20" s="55" customFormat="1" ht="14.15" x14ac:dyDescent="0.4">
      <c r="A1201" s="39"/>
      <c r="E1201" s="74"/>
      <c r="F1201" s="74"/>
      <c r="G1201" s="74"/>
      <c r="S1201" s="61"/>
      <c r="T1201" s="61"/>
    </row>
    <row r="1202" spans="1:20" s="55" customFormat="1" ht="14.15" x14ac:dyDescent="0.4">
      <c r="A1202" s="39"/>
      <c r="E1202" s="74"/>
      <c r="F1202" s="74"/>
      <c r="G1202" s="74"/>
      <c r="S1202" s="61"/>
      <c r="T1202" s="61"/>
    </row>
    <row r="1203" spans="1:20" s="55" customFormat="1" ht="14.15" x14ac:dyDescent="0.4">
      <c r="A1203" s="39"/>
      <c r="E1203" s="74"/>
      <c r="F1203" s="74"/>
      <c r="G1203" s="74"/>
      <c r="S1203" s="61"/>
      <c r="T1203" s="61"/>
    </row>
    <row r="1204" spans="1:20" s="55" customFormat="1" ht="14.15" x14ac:dyDescent="0.4">
      <c r="A1204" s="39"/>
      <c r="E1204" s="74"/>
      <c r="F1204" s="74"/>
      <c r="G1204" s="74"/>
      <c r="S1204" s="61"/>
      <c r="T1204" s="61"/>
    </row>
    <row r="1205" spans="1:20" s="55" customFormat="1" ht="14.15" x14ac:dyDescent="0.4">
      <c r="A1205" s="39"/>
      <c r="E1205" s="74"/>
      <c r="F1205" s="74"/>
      <c r="G1205" s="74"/>
      <c r="S1205" s="61"/>
      <c r="T1205" s="61"/>
    </row>
    <row r="1206" spans="1:20" s="55" customFormat="1" ht="14.15" x14ac:dyDescent="0.4">
      <c r="A1206" s="39"/>
      <c r="E1206" s="74"/>
      <c r="F1206" s="74"/>
      <c r="G1206" s="74"/>
      <c r="S1206" s="61"/>
      <c r="T1206" s="61"/>
    </row>
    <row r="1207" spans="1:20" s="55" customFormat="1" ht="14.15" x14ac:dyDescent="0.4">
      <c r="A1207" s="39"/>
      <c r="E1207" s="74"/>
      <c r="F1207" s="74"/>
      <c r="G1207" s="74"/>
      <c r="S1207" s="61"/>
      <c r="T1207" s="61"/>
    </row>
    <row r="1208" spans="1:20" s="55" customFormat="1" ht="14.15" x14ac:dyDescent="0.4">
      <c r="A1208" s="39"/>
      <c r="E1208" s="74"/>
      <c r="F1208" s="74"/>
      <c r="G1208" s="74"/>
      <c r="S1208" s="61"/>
      <c r="T1208" s="61"/>
    </row>
    <row r="1209" spans="1:20" s="55" customFormat="1" ht="14.15" x14ac:dyDescent="0.4">
      <c r="A1209" s="39"/>
      <c r="E1209" s="74"/>
      <c r="F1209" s="74"/>
      <c r="G1209" s="74"/>
      <c r="S1209" s="61"/>
      <c r="T1209" s="61"/>
    </row>
    <row r="1210" spans="1:20" s="55" customFormat="1" ht="14.15" x14ac:dyDescent="0.4">
      <c r="A1210" s="39"/>
      <c r="E1210" s="74"/>
      <c r="F1210" s="74"/>
      <c r="G1210" s="74"/>
      <c r="S1210" s="61"/>
      <c r="T1210" s="61"/>
    </row>
    <row r="1211" spans="1:20" s="55" customFormat="1" ht="14.15" x14ac:dyDescent="0.4">
      <c r="A1211" s="39"/>
      <c r="E1211" s="74"/>
      <c r="F1211" s="74"/>
      <c r="G1211" s="74"/>
      <c r="S1211" s="61"/>
      <c r="T1211" s="61"/>
    </row>
    <row r="1212" spans="1:20" s="55" customFormat="1" ht="14.15" x14ac:dyDescent="0.4">
      <c r="A1212" s="39"/>
      <c r="E1212" s="74"/>
      <c r="F1212" s="74"/>
      <c r="G1212" s="74"/>
      <c r="S1212" s="61"/>
      <c r="T1212" s="61"/>
    </row>
    <row r="1213" spans="1:20" s="55" customFormat="1" ht="14.15" x14ac:dyDescent="0.4">
      <c r="A1213" s="39"/>
      <c r="E1213" s="74"/>
      <c r="F1213" s="74"/>
      <c r="G1213" s="74"/>
      <c r="S1213" s="61"/>
      <c r="T1213" s="61"/>
    </row>
    <row r="1214" spans="1:20" s="55" customFormat="1" ht="14.15" x14ac:dyDescent="0.4">
      <c r="A1214" s="39"/>
      <c r="E1214" s="74"/>
      <c r="F1214" s="74"/>
      <c r="G1214" s="74"/>
      <c r="S1214" s="61"/>
      <c r="T1214" s="61"/>
    </row>
    <row r="1215" spans="1:20" s="55" customFormat="1" ht="14.15" x14ac:dyDescent="0.4">
      <c r="A1215" s="39"/>
      <c r="E1215" s="74"/>
      <c r="F1215" s="74"/>
      <c r="G1215" s="74"/>
      <c r="S1215" s="61"/>
      <c r="T1215" s="61"/>
    </row>
    <row r="1216" spans="1:20" s="55" customFormat="1" ht="14.15" x14ac:dyDescent="0.4">
      <c r="A1216" s="39"/>
      <c r="E1216" s="74"/>
      <c r="F1216" s="74"/>
      <c r="G1216" s="74"/>
      <c r="S1216" s="61"/>
      <c r="T1216" s="61"/>
    </row>
    <row r="1217" spans="1:20" s="55" customFormat="1" ht="14.15" x14ac:dyDescent="0.4">
      <c r="A1217" s="39"/>
      <c r="E1217" s="74"/>
      <c r="F1217" s="74"/>
      <c r="G1217" s="74"/>
      <c r="S1217" s="61"/>
      <c r="T1217" s="61"/>
    </row>
    <row r="1218" spans="1:20" s="55" customFormat="1" ht="14.15" x14ac:dyDescent="0.4">
      <c r="A1218" s="39"/>
      <c r="E1218" s="74"/>
      <c r="F1218" s="74"/>
      <c r="G1218" s="74"/>
      <c r="S1218" s="61"/>
      <c r="T1218" s="61"/>
    </row>
    <row r="1219" spans="1:20" s="55" customFormat="1" ht="14.15" x14ac:dyDescent="0.4">
      <c r="A1219" s="39"/>
      <c r="E1219" s="74"/>
      <c r="F1219" s="74"/>
      <c r="G1219" s="74"/>
      <c r="S1219" s="61"/>
      <c r="T1219" s="61"/>
    </row>
    <row r="1220" spans="1:20" s="55" customFormat="1" ht="14.15" x14ac:dyDescent="0.4">
      <c r="A1220" s="39"/>
      <c r="E1220" s="74"/>
      <c r="F1220" s="74"/>
      <c r="G1220" s="74"/>
      <c r="S1220" s="61"/>
      <c r="T1220" s="61"/>
    </row>
    <row r="1221" spans="1:20" s="55" customFormat="1" ht="14.15" x14ac:dyDescent="0.4">
      <c r="A1221" s="39"/>
      <c r="E1221" s="74"/>
      <c r="F1221" s="74"/>
      <c r="G1221" s="74"/>
      <c r="S1221" s="61"/>
      <c r="T1221" s="61"/>
    </row>
    <row r="1222" spans="1:20" s="55" customFormat="1" ht="14.15" x14ac:dyDescent="0.4">
      <c r="A1222" s="39"/>
      <c r="E1222" s="74"/>
      <c r="F1222" s="74"/>
      <c r="G1222" s="74"/>
      <c r="S1222" s="61"/>
      <c r="T1222" s="61"/>
    </row>
    <row r="1223" spans="1:20" s="55" customFormat="1" ht="14.15" x14ac:dyDescent="0.4">
      <c r="A1223" s="39"/>
      <c r="E1223" s="74"/>
      <c r="F1223" s="74"/>
      <c r="G1223" s="74"/>
      <c r="S1223" s="61"/>
      <c r="T1223" s="61"/>
    </row>
    <row r="1224" spans="1:20" s="55" customFormat="1" ht="14.15" x14ac:dyDescent="0.4">
      <c r="A1224" s="39"/>
      <c r="E1224" s="74"/>
      <c r="F1224" s="74"/>
      <c r="G1224" s="74"/>
      <c r="S1224" s="61"/>
      <c r="T1224" s="61"/>
    </row>
    <row r="1225" spans="1:20" s="55" customFormat="1" ht="14.15" x14ac:dyDescent="0.4">
      <c r="A1225" s="39"/>
      <c r="E1225" s="74"/>
      <c r="F1225" s="74"/>
      <c r="G1225" s="74"/>
      <c r="S1225" s="61"/>
      <c r="T1225" s="61"/>
    </row>
    <row r="1226" spans="1:20" s="55" customFormat="1" ht="14.15" x14ac:dyDescent="0.4">
      <c r="A1226" s="39"/>
      <c r="E1226" s="74"/>
      <c r="F1226" s="74"/>
      <c r="G1226" s="74"/>
      <c r="S1226" s="61"/>
      <c r="T1226" s="61"/>
    </row>
    <row r="1227" spans="1:20" s="55" customFormat="1" ht="14.15" x14ac:dyDescent="0.4">
      <c r="A1227" s="39"/>
      <c r="E1227" s="74"/>
      <c r="F1227" s="74"/>
      <c r="G1227" s="74"/>
      <c r="S1227" s="61"/>
      <c r="T1227" s="61"/>
    </row>
    <row r="1228" spans="1:20" s="55" customFormat="1" ht="14.15" x14ac:dyDescent="0.4">
      <c r="A1228" s="39"/>
      <c r="E1228" s="74"/>
      <c r="F1228" s="74"/>
      <c r="G1228" s="74"/>
      <c r="S1228" s="61"/>
      <c r="T1228" s="61"/>
    </row>
    <row r="1229" spans="1:20" s="55" customFormat="1" ht="14.15" x14ac:dyDescent="0.4">
      <c r="A1229" s="39"/>
      <c r="E1229" s="74"/>
      <c r="F1229" s="74"/>
      <c r="G1229" s="74"/>
      <c r="S1229" s="61"/>
      <c r="T1229" s="61"/>
    </row>
    <row r="1230" spans="1:20" s="55" customFormat="1" ht="14.15" x14ac:dyDescent="0.4">
      <c r="A1230" s="39"/>
      <c r="E1230" s="74"/>
      <c r="F1230" s="74"/>
      <c r="G1230" s="74"/>
      <c r="S1230" s="61"/>
      <c r="T1230" s="61"/>
    </row>
    <row r="1231" spans="1:20" s="55" customFormat="1" ht="14.15" x14ac:dyDescent="0.4">
      <c r="A1231" s="39"/>
      <c r="E1231" s="74"/>
      <c r="F1231" s="74"/>
      <c r="G1231" s="74"/>
      <c r="S1231" s="61"/>
      <c r="T1231" s="61"/>
    </row>
    <row r="1232" spans="1:20" s="55" customFormat="1" ht="14.15" x14ac:dyDescent="0.4">
      <c r="A1232" s="39"/>
      <c r="E1232" s="74"/>
      <c r="F1232" s="74"/>
      <c r="G1232" s="74"/>
      <c r="S1232" s="61"/>
      <c r="T1232" s="61"/>
    </row>
    <row r="1233" spans="1:20" s="55" customFormat="1" ht="14.15" x14ac:dyDescent="0.4">
      <c r="A1233" s="39"/>
      <c r="E1233" s="74"/>
      <c r="F1233" s="74"/>
      <c r="G1233" s="74"/>
      <c r="S1233" s="61"/>
      <c r="T1233" s="61"/>
    </row>
    <row r="1234" spans="1:20" s="55" customFormat="1" ht="14.15" x14ac:dyDescent="0.4">
      <c r="A1234" s="39"/>
      <c r="E1234" s="74"/>
      <c r="F1234" s="74"/>
      <c r="G1234" s="74"/>
      <c r="S1234" s="61"/>
      <c r="T1234" s="61"/>
    </row>
    <row r="1235" spans="1:20" s="55" customFormat="1" ht="14.15" x14ac:dyDescent="0.4">
      <c r="A1235" s="39"/>
      <c r="E1235" s="74"/>
      <c r="F1235" s="74"/>
      <c r="G1235" s="74"/>
      <c r="S1235" s="61"/>
      <c r="T1235" s="61"/>
    </row>
    <row r="1236" spans="1:20" s="55" customFormat="1" ht="14.15" x14ac:dyDescent="0.4">
      <c r="A1236" s="39"/>
      <c r="E1236" s="74"/>
      <c r="F1236" s="74"/>
      <c r="G1236" s="74"/>
      <c r="S1236" s="61"/>
      <c r="T1236" s="61"/>
    </row>
    <row r="1237" spans="1:20" s="55" customFormat="1" ht="14.15" x14ac:dyDescent="0.4">
      <c r="A1237" s="39"/>
      <c r="E1237" s="74"/>
      <c r="F1237" s="74"/>
      <c r="G1237" s="74"/>
      <c r="S1237" s="61"/>
      <c r="T1237" s="61"/>
    </row>
    <row r="1238" spans="1:20" s="55" customFormat="1" ht="14.15" x14ac:dyDescent="0.4">
      <c r="A1238" s="39"/>
      <c r="E1238" s="74"/>
      <c r="F1238" s="74"/>
      <c r="G1238" s="74"/>
      <c r="S1238" s="61"/>
      <c r="T1238" s="61"/>
    </row>
    <row r="1239" spans="1:20" s="55" customFormat="1" ht="14.15" x14ac:dyDescent="0.4">
      <c r="A1239" s="39"/>
      <c r="E1239" s="74"/>
      <c r="F1239" s="74"/>
      <c r="G1239" s="74"/>
      <c r="S1239" s="61"/>
      <c r="T1239" s="61"/>
    </row>
    <row r="1240" spans="1:20" s="55" customFormat="1" ht="14.15" x14ac:dyDescent="0.4">
      <c r="A1240" s="39"/>
      <c r="E1240" s="74"/>
      <c r="F1240" s="74"/>
      <c r="G1240" s="74"/>
      <c r="S1240" s="61"/>
      <c r="T1240" s="61"/>
    </row>
    <row r="1241" spans="1:20" s="55" customFormat="1" ht="14.15" x14ac:dyDescent="0.4">
      <c r="A1241" s="39"/>
      <c r="E1241" s="74"/>
      <c r="F1241" s="74"/>
      <c r="G1241" s="74"/>
      <c r="S1241" s="61"/>
      <c r="T1241" s="61"/>
    </row>
    <row r="1242" spans="1:20" s="55" customFormat="1" ht="14.15" x14ac:dyDescent="0.4">
      <c r="A1242" s="39"/>
      <c r="E1242" s="74"/>
      <c r="F1242" s="74"/>
      <c r="G1242" s="74"/>
      <c r="S1242" s="61"/>
      <c r="T1242" s="61"/>
    </row>
    <row r="1243" spans="1:20" s="55" customFormat="1" ht="14.15" x14ac:dyDescent="0.4">
      <c r="A1243" s="39"/>
      <c r="E1243" s="74"/>
      <c r="F1243" s="74"/>
      <c r="G1243" s="74"/>
      <c r="S1243" s="61"/>
      <c r="T1243" s="61"/>
    </row>
    <row r="1244" spans="1:20" s="55" customFormat="1" ht="14.15" x14ac:dyDescent="0.4">
      <c r="A1244" s="39"/>
      <c r="E1244" s="74"/>
      <c r="F1244" s="74"/>
      <c r="G1244" s="74"/>
      <c r="S1244" s="61"/>
      <c r="T1244" s="61"/>
    </row>
    <row r="1245" spans="1:20" s="55" customFormat="1" ht="14.15" x14ac:dyDescent="0.4">
      <c r="A1245" s="39"/>
      <c r="E1245" s="74"/>
      <c r="F1245" s="74"/>
      <c r="G1245" s="74"/>
      <c r="S1245" s="61"/>
      <c r="T1245" s="61"/>
    </row>
    <row r="1246" spans="1:20" s="55" customFormat="1" ht="14.15" x14ac:dyDescent="0.4">
      <c r="A1246" s="39"/>
      <c r="E1246" s="74"/>
      <c r="F1246" s="74"/>
      <c r="G1246" s="74"/>
      <c r="S1246" s="61"/>
      <c r="T1246" s="61"/>
    </row>
    <row r="1247" spans="1:20" s="55" customFormat="1" ht="14.15" x14ac:dyDescent="0.4">
      <c r="A1247" s="39"/>
      <c r="E1247" s="74"/>
      <c r="F1247" s="74"/>
      <c r="G1247" s="74"/>
      <c r="S1247" s="61"/>
      <c r="T1247" s="61"/>
    </row>
    <row r="1248" spans="1:20" s="55" customFormat="1" ht="14.15" x14ac:dyDescent="0.4">
      <c r="A1248" s="39"/>
      <c r="E1248" s="74"/>
      <c r="F1248" s="74"/>
      <c r="G1248" s="74"/>
      <c r="S1248" s="61"/>
      <c r="T1248" s="61"/>
    </row>
    <row r="1249" spans="1:20" s="55" customFormat="1" ht="14.15" x14ac:dyDescent="0.4">
      <c r="A1249" s="39"/>
      <c r="E1249" s="74"/>
      <c r="F1249" s="74"/>
      <c r="G1249" s="74"/>
      <c r="S1249" s="61"/>
      <c r="T1249" s="61"/>
    </row>
    <row r="1250" spans="1:20" s="55" customFormat="1" ht="14.15" x14ac:dyDescent="0.4">
      <c r="A1250" s="39"/>
      <c r="E1250" s="74"/>
      <c r="F1250" s="74"/>
      <c r="G1250" s="74"/>
      <c r="S1250" s="61"/>
      <c r="T1250" s="61"/>
    </row>
    <row r="1251" spans="1:20" s="55" customFormat="1" ht="14.15" x14ac:dyDescent="0.4">
      <c r="A1251" s="39"/>
      <c r="E1251" s="74"/>
      <c r="F1251" s="74"/>
      <c r="G1251" s="74"/>
      <c r="S1251" s="61"/>
      <c r="T1251" s="61"/>
    </row>
    <row r="1252" spans="1:20" s="55" customFormat="1" ht="14.15" x14ac:dyDescent="0.4">
      <c r="A1252" s="39"/>
      <c r="E1252" s="74"/>
      <c r="F1252" s="74"/>
      <c r="G1252" s="74"/>
      <c r="S1252" s="61"/>
      <c r="T1252" s="61"/>
    </row>
    <row r="1253" spans="1:20" s="55" customFormat="1" ht="14.15" x14ac:dyDescent="0.4">
      <c r="A1253" s="39"/>
      <c r="E1253" s="74"/>
      <c r="F1253" s="74"/>
      <c r="G1253" s="74"/>
      <c r="S1253" s="61"/>
      <c r="T1253" s="61"/>
    </row>
    <row r="1254" spans="1:20" s="55" customFormat="1" ht="14.15" x14ac:dyDescent="0.4">
      <c r="A1254" s="39"/>
      <c r="E1254" s="74"/>
      <c r="F1254" s="74"/>
      <c r="G1254" s="74"/>
      <c r="S1254" s="61"/>
      <c r="T1254" s="61"/>
    </row>
    <row r="1255" spans="1:20" s="55" customFormat="1" ht="14.15" x14ac:dyDescent="0.4">
      <c r="A1255" s="39"/>
      <c r="E1255" s="74"/>
      <c r="F1255" s="74"/>
      <c r="G1255" s="74"/>
      <c r="S1255" s="61"/>
      <c r="T1255" s="61"/>
    </row>
    <row r="1256" spans="1:20" s="55" customFormat="1" ht="14.15" x14ac:dyDescent="0.4">
      <c r="A1256" s="39"/>
      <c r="E1256" s="74"/>
      <c r="F1256" s="74"/>
      <c r="G1256" s="74"/>
      <c r="S1256" s="61"/>
      <c r="T1256" s="61"/>
    </row>
    <row r="1257" spans="1:20" s="55" customFormat="1" ht="14.15" x14ac:dyDescent="0.4">
      <c r="A1257" s="39"/>
      <c r="E1257" s="74"/>
      <c r="F1257" s="74"/>
      <c r="G1257" s="74"/>
      <c r="S1257" s="61"/>
      <c r="T1257" s="61"/>
    </row>
    <row r="1258" spans="1:20" s="55" customFormat="1" ht="14.15" x14ac:dyDescent="0.4">
      <c r="A1258" s="39"/>
      <c r="E1258" s="74"/>
      <c r="F1258" s="74"/>
      <c r="G1258" s="74"/>
      <c r="S1258" s="61"/>
      <c r="T1258" s="61"/>
    </row>
    <row r="1259" spans="1:20" s="55" customFormat="1" ht="14.15" x14ac:dyDescent="0.4">
      <c r="A1259" s="39"/>
      <c r="E1259" s="74"/>
      <c r="F1259" s="74"/>
      <c r="G1259" s="74"/>
      <c r="S1259" s="61"/>
      <c r="T1259" s="61"/>
    </row>
    <row r="1260" spans="1:20" s="55" customFormat="1" ht="14.15" x14ac:dyDescent="0.4">
      <c r="A1260" s="39"/>
      <c r="E1260" s="74"/>
      <c r="F1260" s="74"/>
      <c r="G1260" s="74"/>
      <c r="S1260" s="61"/>
      <c r="T1260" s="61"/>
    </row>
    <row r="1261" spans="1:20" s="55" customFormat="1" ht="14.15" x14ac:dyDescent="0.4">
      <c r="A1261" s="39"/>
      <c r="E1261" s="74"/>
      <c r="F1261" s="74"/>
      <c r="G1261" s="74"/>
      <c r="S1261" s="61"/>
      <c r="T1261" s="61"/>
    </row>
    <row r="1262" spans="1:20" s="55" customFormat="1" ht="14.15" x14ac:dyDescent="0.4">
      <c r="A1262" s="39"/>
      <c r="E1262" s="74"/>
      <c r="F1262" s="74"/>
      <c r="G1262" s="74"/>
      <c r="S1262" s="61"/>
      <c r="T1262" s="61"/>
    </row>
    <row r="1263" spans="1:20" s="55" customFormat="1" ht="14.15" x14ac:dyDescent="0.4">
      <c r="A1263" s="39"/>
      <c r="E1263" s="74"/>
      <c r="F1263" s="74"/>
      <c r="G1263" s="74"/>
      <c r="S1263" s="61"/>
      <c r="T1263" s="61"/>
    </row>
    <row r="1264" spans="1:20" s="55" customFormat="1" ht="14.15" x14ac:dyDescent="0.4">
      <c r="A1264" s="39"/>
      <c r="E1264" s="74"/>
      <c r="F1264" s="74"/>
      <c r="G1264" s="74"/>
      <c r="S1264" s="61"/>
      <c r="T1264" s="61"/>
    </row>
    <row r="1265" spans="1:20" s="55" customFormat="1" ht="14.15" x14ac:dyDescent="0.4">
      <c r="A1265" s="39"/>
      <c r="E1265" s="74"/>
      <c r="F1265" s="74"/>
      <c r="G1265" s="74"/>
      <c r="S1265" s="61"/>
      <c r="T1265" s="61"/>
    </row>
    <row r="1266" spans="1:20" s="55" customFormat="1" ht="14.15" x14ac:dyDescent="0.4">
      <c r="A1266" s="39"/>
      <c r="E1266" s="74"/>
      <c r="F1266" s="74"/>
      <c r="G1266" s="74"/>
      <c r="S1266" s="61"/>
      <c r="T1266" s="61"/>
    </row>
    <row r="1267" spans="1:20" s="55" customFormat="1" ht="14.15" x14ac:dyDescent="0.4">
      <c r="A1267" s="39"/>
      <c r="E1267" s="74"/>
      <c r="F1267" s="74"/>
      <c r="G1267" s="74"/>
      <c r="S1267" s="61"/>
      <c r="T1267" s="61"/>
    </row>
    <row r="1268" spans="1:20" s="55" customFormat="1" ht="14.15" x14ac:dyDescent="0.4">
      <c r="A1268" s="39"/>
      <c r="E1268" s="74"/>
      <c r="F1268" s="74"/>
      <c r="G1268" s="74"/>
      <c r="S1268" s="61"/>
      <c r="T1268" s="61"/>
    </row>
    <row r="1269" spans="1:20" s="55" customFormat="1" ht="14.15" x14ac:dyDescent="0.4">
      <c r="A1269" s="39"/>
      <c r="E1269" s="74"/>
      <c r="F1269" s="74"/>
      <c r="G1269" s="74"/>
      <c r="S1269" s="61"/>
      <c r="T1269" s="61"/>
    </row>
    <row r="1270" spans="1:20" s="55" customFormat="1" ht="14.15" x14ac:dyDescent="0.4">
      <c r="A1270" s="39"/>
      <c r="E1270" s="74"/>
      <c r="F1270" s="74"/>
      <c r="G1270" s="74"/>
      <c r="S1270" s="61"/>
      <c r="T1270" s="61"/>
    </row>
    <row r="1271" spans="1:20" s="55" customFormat="1" ht="14.15" x14ac:dyDescent="0.4">
      <c r="A1271" s="39"/>
      <c r="E1271" s="74"/>
      <c r="F1271" s="74"/>
      <c r="G1271" s="74"/>
      <c r="S1271" s="61"/>
      <c r="T1271" s="61"/>
    </row>
    <row r="1272" spans="1:20" s="55" customFormat="1" ht="14.15" x14ac:dyDescent="0.4">
      <c r="A1272" s="39"/>
      <c r="E1272" s="74"/>
      <c r="F1272" s="74"/>
      <c r="G1272" s="74"/>
      <c r="S1272" s="61"/>
      <c r="T1272" s="61"/>
    </row>
    <row r="1273" spans="1:20" s="55" customFormat="1" ht="14.15" x14ac:dyDescent="0.4">
      <c r="A1273" s="39"/>
      <c r="E1273" s="74"/>
      <c r="F1273" s="74"/>
      <c r="G1273" s="74"/>
      <c r="S1273" s="61"/>
      <c r="T1273" s="61"/>
    </row>
    <row r="1274" spans="1:20" s="55" customFormat="1" ht="14.15" x14ac:dyDescent="0.4">
      <c r="A1274" s="39"/>
      <c r="E1274" s="74"/>
      <c r="F1274" s="74"/>
      <c r="G1274" s="74"/>
      <c r="S1274" s="61"/>
      <c r="T1274" s="61"/>
    </row>
    <row r="1275" spans="1:20" s="55" customFormat="1" ht="14.15" x14ac:dyDescent="0.4">
      <c r="A1275" s="39"/>
      <c r="E1275" s="74"/>
      <c r="F1275" s="74"/>
      <c r="G1275" s="74"/>
      <c r="S1275" s="61"/>
      <c r="T1275" s="61"/>
    </row>
    <row r="1276" spans="1:20" s="55" customFormat="1" ht="14.15" x14ac:dyDescent="0.4">
      <c r="A1276" s="39"/>
      <c r="E1276" s="74"/>
      <c r="F1276" s="74"/>
      <c r="G1276" s="74"/>
      <c r="S1276" s="61"/>
      <c r="T1276" s="61"/>
    </row>
    <row r="1277" spans="1:20" s="55" customFormat="1" ht="14.15" x14ac:dyDescent="0.4">
      <c r="A1277" s="39"/>
      <c r="E1277" s="74"/>
      <c r="F1277" s="74"/>
      <c r="G1277" s="74"/>
      <c r="S1277" s="61"/>
      <c r="T1277" s="61"/>
    </row>
    <row r="1278" spans="1:20" s="55" customFormat="1" ht="14.15" x14ac:dyDescent="0.4">
      <c r="A1278" s="39"/>
      <c r="E1278" s="74"/>
      <c r="F1278" s="74"/>
      <c r="G1278" s="74"/>
      <c r="S1278" s="61"/>
      <c r="T1278" s="61"/>
    </row>
    <row r="1279" spans="1:20" s="55" customFormat="1" ht="14.15" x14ac:dyDescent="0.4">
      <c r="A1279" s="39"/>
      <c r="E1279" s="74"/>
      <c r="F1279" s="74"/>
      <c r="G1279" s="74"/>
      <c r="S1279" s="61"/>
      <c r="T1279" s="61"/>
    </row>
    <row r="1280" spans="1:20" s="55" customFormat="1" ht="14.15" x14ac:dyDescent="0.4">
      <c r="A1280" s="39"/>
      <c r="E1280" s="74"/>
      <c r="F1280" s="74"/>
      <c r="G1280" s="74"/>
      <c r="S1280" s="61"/>
      <c r="T1280" s="61"/>
    </row>
    <row r="1281" spans="1:20" s="55" customFormat="1" ht="14.15" x14ac:dyDescent="0.4">
      <c r="A1281" s="39"/>
      <c r="E1281" s="74"/>
      <c r="F1281" s="74"/>
      <c r="G1281" s="74"/>
      <c r="S1281" s="61"/>
      <c r="T1281" s="61"/>
    </row>
    <row r="1282" spans="1:20" s="55" customFormat="1" ht="14.15" x14ac:dyDescent="0.4">
      <c r="A1282" s="39"/>
      <c r="E1282" s="74"/>
      <c r="F1282" s="74"/>
      <c r="G1282" s="74"/>
      <c r="S1282" s="61"/>
      <c r="T1282" s="61"/>
    </row>
    <row r="1283" spans="1:20" s="55" customFormat="1" ht="14.15" x14ac:dyDescent="0.4">
      <c r="A1283" s="39"/>
      <c r="E1283" s="74"/>
      <c r="F1283" s="74"/>
      <c r="G1283" s="74"/>
      <c r="S1283" s="61"/>
      <c r="T1283" s="61"/>
    </row>
    <row r="1284" spans="1:20" s="55" customFormat="1" ht="14.15" x14ac:dyDescent="0.4">
      <c r="A1284" s="39"/>
      <c r="E1284" s="74"/>
      <c r="F1284" s="74"/>
      <c r="G1284" s="74"/>
      <c r="S1284" s="61"/>
      <c r="T1284" s="61"/>
    </row>
    <row r="1285" spans="1:20" s="55" customFormat="1" ht="14.15" x14ac:dyDescent="0.4">
      <c r="A1285" s="39"/>
      <c r="E1285" s="74"/>
      <c r="F1285" s="74"/>
      <c r="G1285" s="74"/>
      <c r="S1285" s="61"/>
      <c r="T1285" s="61"/>
    </row>
    <row r="1286" spans="1:20" s="55" customFormat="1" ht="14.15" x14ac:dyDescent="0.4">
      <c r="A1286" s="39"/>
      <c r="E1286" s="74"/>
      <c r="F1286" s="74"/>
      <c r="G1286" s="74"/>
      <c r="S1286" s="61"/>
      <c r="T1286" s="61"/>
    </row>
    <row r="1287" spans="1:20" s="55" customFormat="1" ht="14.15" x14ac:dyDescent="0.4">
      <c r="A1287" s="39"/>
      <c r="E1287" s="74"/>
      <c r="F1287" s="74"/>
      <c r="G1287" s="74"/>
      <c r="S1287" s="61"/>
      <c r="T1287" s="61"/>
    </row>
    <row r="1288" spans="1:20" s="55" customFormat="1" ht="14.15" x14ac:dyDescent="0.4">
      <c r="A1288" s="39"/>
      <c r="E1288" s="74"/>
      <c r="F1288" s="74"/>
      <c r="G1288" s="74"/>
      <c r="S1288" s="61"/>
      <c r="T1288" s="61"/>
    </row>
    <row r="1289" spans="1:20" s="55" customFormat="1" ht="14.15" x14ac:dyDescent="0.4">
      <c r="A1289" s="39"/>
      <c r="E1289" s="74"/>
      <c r="F1289" s="74"/>
      <c r="G1289" s="74"/>
      <c r="S1289" s="61"/>
      <c r="T1289" s="61"/>
    </row>
    <row r="1290" spans="1:20" s="55" customFormat="1" ht="14.15" x14ac:dyDescent="0.4">
      <c r="A1290" s="39"/>
      <c r="E1290" s="74"/>
      <c r="F1290" s="74"/>
      <c r="G1290" s="74"/>
      <c r="S1290" s="61"/>
      <c r="T1290" s="61"/>
    </row>
    <row r="1291" spans="1:20" s="55" customFormat="1" ht="14.15" x14ac:dyDescent="0.4">
      <c r="A1291" s="39"/>
      <c r="E1291" s="74"/>
      <c r="F1291" s="74"/>
      <c r="G1291" s="74"/>
      <c r="S1291" s="61"/>
      <c r="T1291" s="61"/>
    </row>
    <row r="1292" spans="1:20" s="55" customFormat="1" ht="14.15" x14ac:dyDescent="0.4">
      <c r="A1292" s="39"/>
      <c r="E1292" s="74"/>
      <c r="F1292" s="74"/>
      <c r="G1292" s="74"/>
      <c r="S1292" s="61"/>
      <c r="T1292" s="61"/>
    </row>
    <row r="1293" spans="1:20" s="55" customFormat="1" ht="14.15" x14ac:dyDescent="0.4">
      <c r="A1293" s="39"/>
      <c r="E1293" s="74"/>
      <c r="F1293" s="74"/>
      <c r="G1293" s="74"/>
      <c r="S1293" s="61"/>
      <c r="T1293" s="61"/>
    </row>
    <row r="1294" spans="1:20" s="55" customFormat="1" ht="14.15" x14ac:dyDescent="0.4">
      <c r="A1294" s="39"/>
      <c r="E1294" s="74"/>
      <c r="F1294" s="74"/>
      <c r="G1294" s="74"/>
      <c r="S1294" s="61"/>
      <c r="T1294" s="61"/>
    </row>
    <row r="1295" spans="1:20" s="55" customFormat="1" ht="14.15" x14ac:dyDescent="0.4">
      <c r="A1295" s="39"/>
      <c r="E1295" s="74"/>
      <c r="F1295" s="74"/>
      <c r="G1295" s="74"/>
      <c r="S1295" s="61"/>
      <c r="T1295" s="61"/>
    </row>
    <row r="1296" spans="1:20" s="55" customFormat="1" ht="14.15" x14ac:dyDescent="0.4">
      <c r="A1296" s="39"/>
      <c r="E1296" s="74"/>
      <c r="F1296" s="74"/>
      <c r="G1296" s="74"/>
      <c r="S1296" s="61"/>
      <c r="T1296" s="61"/>
    </row>
    <row r="1297" spans="1:20" s="55" customFormat="1" ht="14.15" x14ac:dyDescent="0.4">
      <c r="A1297" s="39"/>
      <c r="E1297" s="74"/>
      <c r="F1297" s="74"/>
      <c r="G1297" s="74"/>
      <c r="S1297" s="61"/>
      <c r="T1297" s="61"/>
    </row>
    <row r="1298" spans="1:20" s="55" customFormat="1" ht="14.15" x14ac:dyDescent="0.4">
      <c r="A1298" s="39"/>
      <c r="E1298" s="74"/>
      <c r="F1298" s="74"/>
      <c r="G1298" s="74"/>
      <c r="S1298" s="61"/>
      <c r="T1298" s="61"/>
    </row>
    <row r="1299" spans="1:20" s="55" customFormat="1" ht="14.15" x14ac:dyDescent="0.4">
      <c r="A1299" s="39"/>
      <c r="E1299" s="74"/>
      <c r="F1299" s="74"/>
      <c r="G1299" s="74"/>
      <c r="S1299" s="61"/>
      <c r="T1299" s="61"/>
    </row>
    <row r="1300" spans="1:20" s="55" customFormat="1" ht="14.15" x14ac:dyDescent="0.4">
      <c r="A1300" s="39"/>
      <c r="E1300" s="74"/>
      <c r="F1300" s="74"/>
      <c r="G1300" s="74"/>
      <c r="S1300" s="61"/>
      <c r="T1300" s="61"/>
    </row>
    <row r="1301" spans="1:20" s="55" customFormat="1" ht="14.15" x14ac:dyDescent="0.4">
      <c r="A1301" s="39"/>
      <c r="E1301" s="74"/>
      <c r="F1301" s="74"/>
      <c r="G1301" s="74"/>
      <c r="S1301" s="61"/>
      <c r="T1301" s="61"/>
    </row>
    <row r="1302" spans="1:20" s="55" customFormat="1" ht="14.15" x14ac:dyDescent="0.4">
      <c r="A1302" s="39"/>
      <c r="E1302" s="74"/>
      <c r="F1302" s="74"/>
      <c r="G1302" s="74"/>
      <c r="S1302" s="61"/>
      <c r="T1302" s="61"/>
    </row>
    <row r="1303" spans="1:20" s="55" customFormat="1" ht="14.15" x14ac:dyDescent="0.4">
      <c r="A1303" s="39"/>
      <c r="E1303" s="74"/>
      <c r="F1303" s="74"/>
      <c r="G1303" s="74"/>
      <c r="S1303" s="61"/>
      <c r="T1303" s="61"/>
    </row>
    <row r="1304" spans="1:20" s="55" customFormat="1" ht="14.15" x14ac:dyDescent="0.4">
      <c r="A1304" s="39"/>
      <c r="E1304" s="74"/>
      <c r="F1304" s="74"/>
      <c r="G1304" s="74"/>
      <c r="S1304" s="61"/>
      <c r="T1304" s="61"/>
    </row>
    <row r="1305" spans="1:20" s="55" customFormat="1" ht="14.15" x14ac:dyDescent="0.4">
      <c r="A1305" s="39"/>
      <c r="E1305" s="74"/>
      <c r="F1305" s="74"/>
      <c r="G1305" s="74"/>
      <c r="S1305" s="61"/>
      <c r="T1305" s="61"/>
    </row>
    <row r="1306" spans="1:20" s="55" customFormat="1" ht="14.15" x14ac:dyDescent="0.4">
      <c r="A1306" s="39"/>
      <c r="E1306" s="74"/>
      <c r="F1306" s="74"/>
      <c r="G1306" s="74"/>
      <c r="S1306" s="61"/>
      <c r="T1306" s="61"/>
    </row>
    <row r="1307" spans="1:20" s="55" customFormat="1" ht="14.15" x14ac:dyDescent="0.4">
      <c r="A1307" s="39"/>
      <c r="E1307" s="74"/>
      <c r="F1307" s="74"/>
      <c r="G1307" s="74"/>
      <c r="S1307" s="61"/>
      <c r="T1307" s="61"/>
    </row>
    <row r="1308" spans="1:20" s="55" customFormat="1" ht="14.15" x14ac:dyDescent="0.4">
      <c r="A1308" s="39"/>
      <c r="E1308" s="74"/>
      <c r="F1308" s="74"/>
      <c r="G1308" s="74"/>
      <c r="S1308" s="61"/>
      <c r="T1308" s="61"/>
    </row>
    <row r="1309" spans="1:20" s="55" customFormat="1" ht="14.15" x14ac:dyDescent="0.4">
      <c r="A1309" s="39"/>
      <c r="E1309" s="74"/>
      <c r="F1309" s="74"/>
      <c r="G1309" s="74"/>
      <c r="S1309" s="61"/>
      <c r="T1309" s="61"/>
    </row>
    <row r="1310" spans="1:20" s="55" customFormat="1" ht="14.15" x14ac:dyDescent="0.4">
      <c r="A1310" s="39"/>
      <c r="E1310" s="74"/>
      <c r="F1310" s="74"/>
      <c r="G1310" s="74"/>
      <c r="S1310" s="61"/>
      <c r="T1310" s="61"/>
    </row>
    <row r="1311" spans="1:20" s="55" customFormat="1" ht="14.15" x14ac:dyDescent="0.4">
      <c r="A1311" s="39"/>
      <c r="E1311" s="74"/>
      <c r="F1311" s="74"/>
      <c r="G1311" s="74"/>
      <c r="S1311" s="61"/>
      <c r="T1311" s="61"/>
    </row>
    <row r="1312" spans="1:20" s="55" customFormat="1" ht="14.15" x14ac:dyDescent="0.4">
      <c r="A1312" s="39"/>
      <c r="E1312" s="74"/>
      <c r="F1312" s="74"/>
      <c r="G1312" s="74"/>
      <c r="S1312" s="61"/>
      <c r="T1312" s="61"/>
    </row>
    <row r="1313" spans="1:20" s="55" customFormat="1" ht="14.15" x14ac:dyDescent="0.4">
      <c r="A1313" s="39"/>
      <c r="E1313" s="74"/>
      <c r="F1313" s="74"/>
      <c r="G1313" s="74"/>
      <c r="S1313" s="61"/>
      <c r="T1313" s="61"/>
    </row>
    <row r="1314" spans="1:20" s="55" customFormat="1" ht="14.15" x14ac:dyDescent="0.4">
      <c r="A1314" s="39"/>
      <c r="E1314" s="74"/>
      <c r="F1314" s="74"/>
      <c r="G1314" s="74"/>
      <c r="S1314" s="61"/>
      <c r="T1314" s="61"/>
    </row>
    <row r="1315" spans="1:20" s="55" customFormat="1" ht="14.15" x14ac:dyDescent="0.4">
      <c r="A1315" s="39"/>
      <c r="E1315" s="74"/>
      <c r="F1315" s="74"/>
      <c r="G1315" s="74"/>
      <c r="S1315" s="61"/>
      <c r="T1315" s="61"/>
    </row>
    <row r="1316" spans="1:20" s="55" customFormat="1" ht="14.15" x14ac:dyDescent="0.4">
      <c r="A1316" s="39"/>
      <c r="E1316" s="74"/>
      <c r="F1316" s="74"/>
      <c r="G1316" s="74"/>
      <c r="S1316" s="61"/>
      <c r="T1316" s="61"/>
    </row>
    <row r="1317" spans="1:20" s="55" customFormat="1" ht="14.15" x14ac:dyDescent="0.4">
      <c r="A1317" s="39"/>
      <c r="E1317" s="74"/>
      <c r="F1317" s="74"/>
      <c r="G1317" s="74"/>
      <c r="S1317" s="61"/>
      <c r="T1317" s="61"/>
    </row>
    <row r="1318" spans="1:20" s="55" customFormat="1" ht="14.15" x14ac:dyDescent="0.4">
      <c r="A1318" s="39"/>
      <c r="E1318" s="74"/>
      <c r="F1318" s="74"/>
      <c r="G1318" s="74"/>
      <c r="S1318" s="61"/>
      <c r="T1318" s="61"/>
    </row>
    <row r="1319" spans="1:20" s="55" customFormat="1" ht="14.15" x14ac:dyDescent="0.4">
      <c r="A1319" s="39"/>
      <c r="E1319" s="74"/>
      <c r="F1319" s="74"/>
      <c r="G1319" s="74"/>
      <c r="S1319" s="61"/>
      <c r="T1319" s="61"/>
    </row>
    <row r="1320" spans="1:20" s="55" customFormat="1" ht="14.15" x14ac:dyDescent="0.4">
      <c r="A1320" s="39"/>
      <c r="E1320" s="74"/>
      <c r="F1320" s="74"/>
      <c r="G1320" s="74"/>
      <c r="S1320" s="61"/>
      <c r="T1320" s="61"/>
    </row>
    <row r="1321" spans="1:20" s="55" customFormat="1" ht="14.15" x14ac:dyDescent="0.4">
      <c r="A1321" s="39"/>
      <c r="E1321" s="74"/>
      <c r="F1321" s="74"/>
      <c r="G1321" s="74"/>
      <c r="S1321" s="61"/>
      <c r="T1321" s="61"/>
    </row>
    <row r="1322" spans="1:20" s="55" customFormat="1" ht="14.15" x14ac:dyDescent="0.4">
      <c r="A1322" s="39"/>
      <c r="E1322" s="74"/>
      <c r="F1322" s="74"/>
      <c r="G1322" s="74"/>
      <c r="S1322" s="61"/>
      <c r="T1322" s="61"/>
    </row>
    <row r="1323" spans="1:20" s="55" customFormat="1" ht="14.15" x14ac:dyDescent="0.4">
      <c r="A1323" s="39"/>
      <c r="E1323" s="74"/>
      <c r="F1323" s="74"/>
      <c r="G1323" s="74"/>
      <c r="S1323" s="61"/>
      <c r="T1323" s="61"/>
    </row>
    <row r="1324" spans="1:20" s="55" customFormat="1" ht="14.15" x14ac:dyDescent="0.4">
      <c r="A1324" s="39"/>
      <c r="E1324" s="74"/>
      <c r="F1324" s="74"/>
      <c r="G1324" s="74"/>
      <c r="S1324" s="61"/>
      <c r="T1324" s="61"/>
    </row>
    <row r="1325" spans="1:20" s="55" customFormat="1" ht="14.15" x14ac:dyDescent="0.4">
      <c r="A1325" s="39"/>
      <c r="E1325" s="74"/>
      <c r="F1325" s="74"/>
      <c r="G1325" s="74"/>
      <c r="S1325" s="61"/>
      <c r="T1325" s="61"/>
    </row>
    <row r="1326" spans="1:20" s="55" customFormat="1" ht="14.15" x14ac:dyDescent="0.4">
      <c r="A1326" s="39"/>
      <c r="E1326" s="74"/>
      <c r="F1326" s="74"/>
      <c r="G1326" s="74"/>
      <c r="S1326" s="61"/>
      <c r="T1326" s="61"/>
    </row>
    <row r="1327" spans="1:20" s="55" customFormat="1" ht="14.15" x14ac:dyDescent="0.4">
      <c r="A1327" s="39"/>
      <c r="E1327" s="74"/>
      <c r="F1327" s="74"/>
      <c r="G1327" s="74"/>
      <c r="S1327" s="61"/>
      <c r="T1327" s="61"/>
    </row>
    <row r="1328" spans="1:20" s="55" customFormat="1" ht="14.15" x14ac:dyDescent="0.4">
      <c r="A1328" s="39"/>
      <c r="E1328" s="74"/>
      <c r="F1328" s="74"/>
      <c r="G1328" s="74"/>
      <c r="S1328" s="61"/>
      <c r="T1328" s="61"/>
    </row>
    <row r="1329" spans="1:20" s="55" customFormat="1" ht="14.15" x14ac:dyDescent="0.4">
      <c r="A1329" s="39"/>
      <c r="E1329" s="74"/>
      <c r="F1329" s="74"/>
      <c r="G1329" s="74"/>
      <c r="S1329" s="61"/>
      <c r="T1329" s="61"/>
    </row>
    <row r="1330" spans="1:20" s="55" customFormat="1" ht="14.15" x14ac:dyDescent="0.4">
      <c r="A1330" s="39"/>
      <c r="E1330" s="74"/>
      <c r="F1330" s="74"/>
      <c r="G1330" s="74"/>
      <c r="S1330" s="61"/>
      <c r="T1330" s="61"/>
    </row>
    <row r="1331" spans="1:20" s="55" customFormat="1" ht="14.15" x14ac:dyDescent="0.4">
      <c r="A1331" s="39"/>
      <c r="E1331" s="74"/>
      <c r="F1331" s="74"/>
      <c r="G1331" s="74"/>
      <c r="S1331" s="61"/>
      <c r="T1331" s="61"/>
    </row>
    <row r="1332" spans="1:20" s="55" customFormat="1" ht="14.15" x14ac:dyDescent="0.4">
      <c r="A1332" s="39"/>
      <c r="E1332" s="74"/>
      <c r="F1332" s="74"/>
      <c r="G1332" s="74"/>
      <c r="S1332" s="61"/>
      <c r="T1332" s="61"/>
    </row>
    <row r="1333" spans="1:20" s="55" customFormat="1" ht="14.15" x14ac:dyDescent="0.4">
      <c r="A1333" s="39"/>
      <c r="E1333" s="74"/>
      <c r="F1333" s="74"/>
      <c r="G1333" s="74"/>
      <c r="S1333" s="61"/>
      <c r="T1333" s="61"/>
    </row>
    <row r="1334" spans="1:20" s="55" customFormat="1" ht="14.15" x14ac:dyDescent="0.4">
      <c r="A1334" s="39"/>
      <c r="E1334" s="74"/>
      <c r="F1334" s="74"/>
      <c r="G1334" s="74"/>
      <c r="S1334" s="61"/>
      <c r="T1334" s="61"/>
    </row>
    <row r="1335" spans="1:20" s="55" customFormat="1" ht="14.15" x14ac:dyDescent="0.4">
      <c r="A1335" s="39"/>
      <c r="E1335" s="74"/>
      <c r="F1335" s="74"/>
      <c r="G1335" s="74"/>
      <c r="S1335" s="61"/>
      <c r="T1335" s="61"/>
    </row>
    <row r="1336" spans="1:20" s="55" customFormat="1" ht="14.15" x14ac:dyDescent="0.4">
      <c r="A1336" s="39"/>
      <c r="E1336" s="74"/>
      <c r="F1336" s="74"/>
      <c r="G1336" s="74"/>
      <c r="S1336" s="61"/>
      <c r="T1336" s="61"/>
    </row>
    <row r="1337" spans="1:20" s="55" customFormat="1" ht="14.15" x14ac:dyDescent="0.4">
      <c r="A1337" s="39"/>
      <c r="E1337" s="74"/>
      <c r="F1337" s="74"/>
      <c r="G1337" s="74"/>
      <c r="S1337" s="61"/>
      <c r="T1337" s="61"/>
    </row>
    <row r="1338" spans="1:20" s="55" customFormat="1" ht="14.15" x14ac:dyDescent="0.4">
      <c r="A1338" s="39"/>
      <c r="E1338" s="74"/>
      <c r="F1338" s="74"/>
      <c r="G1338" s="74"/>
      <c r="S1338" s="61"/>
      <c r="T1338" s="61"/>
    </row>
    <row r="1339" spans="1:20" s="55" customFormat="1" ht="14.15" x14ac:dyDescent="0.4">
      <c r="A1339" s="39"/>
      <c r="E1339" s="74"/>
      <c r="F1339" s="74"/>
      <c r="G1339" s="74"/>
      <c r="S1339" s="61"/>
      <c r="T1339" s="61"/>
    </row>
    <row r="1340" spans="1:20" s="55" customFormat="1" ht="14.15" x14ac:dyDescent="0.4">
      <c r="A1340" s="39"/>
      <c r="E1340" s="74"/>
      <c r="F1340" s="74"/>
      <c r="G1340" s="74"/>
      <c r="S1340" s="61"/>
      <c r="T1340" s="61"/>
    </row>
    <row r="1341" spans="1:20" s="55" customFormat="1" ht="14.15" x14ac:dyDescent="0.4">
      <c r="A1341" s="39"/>
      <c r="E1341" s="74"/>
      <c r="F1341" s="74"/>
      <c r="G1341" s="74"/>
      <c r="S1341" s="61"/>
      <c r="T1341" s="61"/>
    </row>
    <row r="1342" spans="1:20" s="55" customFormat="1" ht="14.15" x14ac:dyDescent="0.4">
      <c r="A1342" s="39"/>
      <c r="E1342" s="74"/>
      <c r="F1342" s="74"/>
      <c r="G1342" s="74"/>
      <c r="S1342" s="61"/>
      <c r="T1342" s="61"/>
    </row>
    <row r="1343" spans="1:20" s="55" customFormat="1" ht="14.15" x14ac:dyDescent="0.4">
      <c r="A1343" s="39"/>
      <c r="E1343" s="74"/>
      <c r="F1343" s="74"/>
      <c r="G1343" s="74"/>
      <c r="S1343" s="61"/>
      <c r="T1343" s="61"/>
    </row>
    <row r="1344" spans="1:20" s="55" customFormat="1" ht="14.15" x14ac:dyDescent="0.4">
      <c r="A1344" s="39"/>
      <c r="E1344" s="74"/>
      <c r="F1344" s="74"/>
      <c r="G1344" s="74"/>
      <c r="S1344" s="61"/>
      <c r="T1344" s="61"/>
    </row>
    <row r="1345" spans="1:20" s="55" customFormat="1" ht="14.15" x14ac:dyDescent="0.4">
      <c r="A1345" s="39"/>
      <c r="E1345" s="74"/>
      <c r="F1345" s="74"/>
      <c r="G1345" s="74"/>
      <c r="S1345" s="61"/>
      <c r="T1345" s="61"/>
    </row>
    <row r="1346" spans="1:20" s="55" customFormat="1" ht="14.15" x14ac:dyDescent="0.4">
      <c r="A1346" s="39"/>
      <c r="E1346" s="74"/>
      <c r="F1346" s="74"/>
      <c r="G1346" s="74"/>
      <c r="S1346" s="61"/>
      <c r="T1346" s="61"/>
    </row>
    <row r="1347" spans="1:20" s="55" customFormat="1" ht="14.15" x14ac:dyDescent="0.4">
      <c r="A1347" s="39"/>
      <c r="E1347" s="74"/>
      <c r="F1347" s="74"/>
      <c r="G1347" s="74"/>
      <c r="S1347" s="61"/>
      <c r="T1347" s="61"/>
    </row>
    <row r="1348" spans="1:20" s="55" customFormat="1" ht="14.15" x14ac:dyDescent="0.4">
      <c r="A1348" s="39"/>
      <c r="E1348" s="74"/>
      <c r="F1348" s="74"/>
      <c r="G1348" s="74"/>
      <c r="S1348" s="61"/>
      <c r="T1348" s="61"/>
    </row>
    <row r="1349" spans="1:20" s="55" customFormat="1" ht="14.15" x14ac:dyDescent="0.4">
      <c r="A1349" s="39"/>
      <c r="E1349" s="74"/>
      <c r="F1349" s="74"/>
      <c r="G1349" s="74"/>
      <c r="S1349" s="61"/>
      <c r="T1349" s="61"/>
    </row>
    <row r="1350" spans="1:20" s="55" customFormat="1" ht="14.15" x14ac:dyDescent="0.4">
      <c r="A1350" s="39"/>
      <c r="E1350" s="74"/>
      <c r="F1350" s="74"/>
      <c r="G1350" s="74"/>
      <c r="S1350" s="61"/>
      <c r="T1350" s="61"/>
    </row>
    <row r="1351" spans="1:20" s="55" customFormat="1" ht="14.15" x14ac:dyDescent="0.4">
      <c r="A1351" s="39"/>
      <c r="E1351" s="74"/>
      <c r="F1351" s="74"/>
      <c r="G1351" s="74"/>
      <c r="S1351" s="61"/>
      <c r="T1351" s="61"/>
    </row>
    <row r="1352" spans="1:20" s="55" customFormat="1" ht="14.15" x14ac:dyDescent="0.4">
      <c r="A1352" s="39"/>
      <c r="E1352" s="74"/>
      <c r="F1352" s="74"/>
      <c r="G1352" s="74"/>
      <c r="S1352" s="61"/>
      <c r="T1352" s="61"/>
    </row>
    <row r="1353" spans="1:20" s="55" customFormat="1" ht="14.15" x14ac:dyDescent="0.4">
      <c r="A1353" s="39"/>
      <c r="E1353" s="74"/>
      <c r="F1353" s="74"/>
      <c r="G1353" s="74"/>
      <c r="S1353" s="61"/>
      <c r="T1353" s="61"/>
    </row>
    <row r="1354" spans="1:20" s="55" customFormat="1" ht="14.15" x14ac:dyDescent="0.4">
      <c r="A1354" s="39"/>
      <c r="E1354" s="74"/>
      <c r="F1354" s="74"/>
      <c r="G1354" s="74"/>
      <c r="S1354" s="61"/>
      <c r="T1354" s="61"/>
    </row>
    <row r="1355" spans="1:20" s="55" customFormat="1" ht="14.15" x14ac:dyDescent="0.4">
      <c r="A1355" s="39"/>
      <c r="E1355" s="74"/>
      <c r="F1355" s="74"/>
      <c r="G1355" s="74"/>
      <c r="S1355" s="61"/>
      <c r="T1355" s="61"/>
    </row>
    <row r="1356" spans="1:20" s="55" customFormat="1" ht="14.15" x14ac:dyDescent="0.4">
      <c r="A1356" s="39"/>
      <c r="E1356" s="74"/>
      <c r="F1356" s="74"/>
      <c r="G1356" s="74"/>
      <c r="S1356" s="61"/>
      <c r="T1356" s="61"/>
    </row>
    <row r="1357" spans="1:20" s="55" customFormat="1" ht="14.15" x14ac:dyDescent="0.4">
      <c r="A1357" s="39"/>
      <c r="E1357" s="74"/>
      <c r="F1357" s="74"/>
      <c r="G1357" s="74"/>
      <c r="S1357" s="61"/>
      <c r="T1357" s="61"/>
    </row>
    <row r="1358" spans="1:20" s="55" customFormat="1" ht="14.15" x14ac:dyDescent="0.4">
      <c r="A1358" s="39"/>
      <c r="E1358" s="74"/>
      <c r="F1358" s="74"/>
      <c r="G1358" s="74"/>
      <c r="S1358" s="61"/>
      <c r="T1358" s="61"/>
    </row>
    <row r="1359" spans="1:20" s="55" customFormat="1" ht="14.15" x14ac:dyDescent="0.4">
      <c r="A1359" s="39"/>
      <c r="E1359" s="74"/>
      <c r="F1359" s="74"/>
      <c r="G1359" s="74"/>
      <c r="S1359" s="61"/>
      <c r="T1359" s="61"/>
    </row>
    <row r="1360" spans="1:20" s="55" customFormat="1" ht="14.15" x14ac:dyDescent="0.4">
      <c r="A1360" s="39"/>
      <c r="E1360" s="74"/>
      <c r="F1360" s="74"/>
      <c r="G1360" s="74"/>
      <c r="S1360" s="61"/>
      <c r="T1360" s="61"/>
    </row>
    <row r="1361" spans="1:20" s="55" customFormat="1" ht="14.15" x14ac:dyDescent="0.4">
      <c r="A1361" s="39"/>
      <c r="E1361" s="74"/>
      <c r="F1361" s="74"/>
      <c r="G1361" s="74"/>
      <c r="S1361" s="61"/>
      <c r="T1361" s="61"/>
    </row>
    <row r="1362" spans="1:20" s="55" customFormat="1" ht="14.15" x14ac:dyDescent="0.4">
      <c r="A1362" s="39"/>
      <c r="E1362" s="74"/>
      <c r="F1362" s="74"/>
      <c r="G1362" s="74"/>
      <c r="S1362" s="61"/>
      <c r="T1362" s="61"/>
    </row>
    <row r="1363" spans="1:20" s="55" customFormat="1" ht="14.15" x14ac:dyDescent="0.4">
      <c r="A1363" s="39"/>
      <c r="E1363" s="74"/>
      <c r="F1363" s="74"/>
      <c r="G1363" s="74"/>
      <c r="S1363" s="61"/>
      <c r="T1363" s="61"/>
    </row>
    <row r="1364" spans="1:20" s="55" customFormat="1" ht="14.15" x14ac:dyDescent="0.4">
      <c r="A1364" s="39"/>
      <c r="E1364" s="74"/>
      <c r="F1364" s="74"/>
      <c r="G1364" s="74"/>
      <c r="S1364" s="61"/>
      <c r="T1364" s="61"/>
    </row>
    <row r="1365" spans="1:20" s="55" customFormat="1" ht="14.15" x14ac:dyDescent="0.4">
      <c r="A1365" s="39"/>
      <c r="E1365" s="74"/>
      <c r="F1365" s="74"/>
      <c r="G1365" s="74"/>
      <c r="S1365" s="61"/>
      <c r="T1365" s="61"/>
    </row>
    <row r="1366" spans="1:20" s="55" customFormat="1" ht="14.15" x14ac:dyDescent="0.4">
      <c r="A1366" s="39"/>
      <c r="E1366" s="74"/>
      <c r="F1366" s="74"/>
      <c r="G1366" s="74"/>
      <c r="S1366" s="61"/>
      <c r="T1366" s="61"/>
    </row>
    <row r="1367" spans="1:20" s="55" customFormat="1" ht="14.15" x14ac:dyDescent="0.4">
      <c r="A1367" s="39"/>
      <c r="E1367" s="74"/>
      <c r="F1367" s="74"/>
      <c r="G1367" s="74"/>
      <c r="S1367" s="61"/>
      <c r="T1367" s="61"/>
    </row>
    <row r="1368" spans="1:20" s="55" customFormat="1" ht="14.15" x14ac:dyDescent="0.4">
      <c r="A1368" s="39"/>
      <c r="E1368" s="74"/>
      <c r="F1368" s="74"/>
      <c r="G1368" s="74"/>
      <c r="S1368" s="61"/>
      <c r="T1368" s="61"/>
    </row>
    <row r="1369" spans="1:20" s="55" customFormat="1" ht="14.15" x14ac:dyDescent="0.4">
      <c r="A1369" s="39"/>
      <c r="E1369" s="74"/>
      <c r="F1369" s="74"/>
      <c r="G1369" s="74"/>
      <c r="S1369" s="61"/>
      <c r="T1369" s="61"/>
    </row>
    <row r="1370" spans="1:20" s="55" customFormat="1" ht="14.15" x14ac:dyDescent="0.4">
      <c r="A1370" s="39"/>
      <c r="E1370" s="74"/>
      <c r="F1370" s="74"/>
      <c r="G1370" s="74"/>
      <c r="S1370" s="61"/>
      <c r="T1370" s="61"/>
    </row>
    <row r="1371" spans="1:20" s="55" customFormat="1" ht="14.15" x14ac:dyDescent="0.4">
      <c r="A1371" s="39"/>
      <c r="E1371" s="74"/>
      <c r="F1371" s="74"/>
      <c r="G1371" s="74"/>
      <c r="S1371" s="61"/>
      <c r="T1371" s="61"/>
    </row>
    <row r="1372" spans="1:20" s="55" customFormat="1" ht="14.15" x14ac:dyDescent="0.4">
      <c r="A1372" s="39"/>
      <c r="E1372" s="74"/>
      <c r="F1372" s="74"/>
      <c r="G1372" s="74"/>
      <c r="S1372" s="61"/>
      <c r="T1372" s="61"/>
    </row>
    <row r="1373" spans="1:20" s="55" customFormat="1" ht="14.15" x14ac:dyDescent="0.4">
      <c r="A1373" s="39"/>
      <c r="E1373" s="74"/>
      <c r="F1373" s="74"/>
      <c r="G1373" s="74"/>
      <c r="S1373" s="61"/>
      <c r="T1373" s="61"/>
    </row>
    <row r="1374" spans="1:20" s="55" customFormat="1" ht="14.15" x14ac:dyDescent="0.4">
      <c r="A1374" s="39"/>
      <c r="E1374" s="74"/>
      <c r="F1374" s="74"/>
      <c r="G1374" s="74"/>
      <c r="S1374" s="61"/>
      <c r="T1374" s="61"/>
    </row>
    <row r="1375" spans="1:20" s="55" customFormat="1" ht="14.15" x14ac:dyDescent="0.4">
      <c r="A1375" s="39"/>
      <c r="E1375" s="74"/>
      <c r="F1375" s="74"/>
      <c r="G1375" s="74"/>
      <c r="S1375" s="61"/>
      <c r="T1375" s="61"/>
    </row>
    <row r="1376" spans="1:20" s="55" customFormat="1" ht="14.15" x14ac:dyDescent="0.4">
      <c r="A1376" s="39"/>
      <c r="E1376" s="74"/>
      <c r="F1376" s="74"/>
      <c r="G1376" s="74"/>
      <c r="S1376" s="61"/>
      <c r="T1376" s="61"/>
    </row>
    <row r="1377" spans="1:20" s="55" customFormat="1" ht="14.15" x14ac:dyDescent="0.4">
      <c r="A1377" s="39"/>
      <c r="E1377" s="74"/>
      <c r="F1377" s="74"/>
      <c r="G1377" s="74"/>
      <c r="S1377" s="61"/>
      <c r="T1377" s="61"/>
    </row>
    <row r="1378" spans="1:20" s="55" customFormat="1" ht="14.15" x14ac:dyDescent="0.4">
      <c r="A1378" s="39"/>
      <c r="E1378" s="74"/>
      <c r="F1378" s="74"/>
      <c r="G1378" s="74"/>
      <c r="S1378" s="61"/>
      <c r="T1378" s="61"/>
    </row>
    <row r="1379" spans="1:20" s="55" customFormat="1" ht="14.15" x14ac:dyDescent="0.4">
      <c r="A1379" s="39"/>
      <c r="E1379" s="74"/>
      <c r="F1379" s="74"/>
      <c r="G1379" s="74"/>
      <c r="S1379" s="61"/>
      <c r="T1379" s="61"/>
    </row>
    <row r="1380" spans="1:20" s="55" customFormat="1" ht="14.15" x14ac:dyDescent="0.4">
      <c r="A1380" s="39"/>
      <c r="E1380" s="74"/>
      <c r="F1380" s="74"/>
      <c r="G1380" s="74"/>
      <c r="S1380" s="61"/>
      <c r="T1380" s="61"/>
    </row>
    <row r="1381" spans="1:20" s="55" customFormat="1" ht="14.15" x14ac:dyDescent="0.4">
      <c r="A1381" s="39"/>
      <c r="E1381" s="74"/>
      <c r="F1381" s="74"/>
      <c r="G1381" s="74"/>
      <c r="S1381" s="61"/>
      <c r="T1381" s="61"/>
    </row>
    <row r="1382" spans="1:20" s="55" customFormat="1" ht="14.15" x14ac:dyDescent="0.4">
      <c r="A1382" s="39"/>
      <c r="E1382" s="74"/>
      <c r="F1382" s="74"/>
      <c r="G1382" s="74"/>
      <c r="S1382" s="61"/>
      <c r="T1382" s="61"/>
    </row>
    <row r="1383" spans="1:20" s="55" customFormat="1" ht="14.15" x14ac:dyDescent="0.4">
      <c r="A1383" s="39"/>
      <c r="E1383" s="74"/>
      <c r="F1383" s="74"/>
      <c r="G1383" s="74"/>
      <c r="S1383" s="61"/>
      <c r="T1383" s="61"/>
    </row>
    <row r="1384" spans="1:20" s="55" customFormat="1" ht="14.15" x14ac:dyDescent="0.4">
      <c r="A1384" s="39"/>
      <c r="E1384" s="74"/>
      <c r="F1384" s="74"/>
      <c r="G1384" s="74"/>
      <c r="S1384" s="61"/>
      <c r="T1384" s="61"/>
    </row>
    <row r="1385" spans="1:20" s="55" customFormat="1" ht="14.15" x14ac:dyDescent="0.4">
      <c r="A1385" s="39"/>
      <c r="E1385" s="74"/>
      <c r="F1385" s="74"/>
      <c r="G1385" s="74"/>
      <c r="S1385" s="61"/>
      <c r="T1385" s="61"/>
    </row>
    <row r="1386" spans="1:20" s="55" customFormat="1" ht="14.15" x14ac:dyDescent="0.4">
      <c r="A1386" s="39"/>
      <c r="E1386" s="74"/>
      <c r="F1386" s="74"/>
      <c r="G1386" s="74"/>
      <c r="S1386" s="61"/>
      <c r="T1386" s="61"/>
    </row>
    <row r="1387" spans="1:20" s="55" customFormat="1" ht="14.15" x14ac:dyDescent="0.4">
      <c r="A1387" s="39"/>
      <c r="E1387" s="74"/>
      <c r="F1387" s="74"/>
      <c r="G1387" s="74"/>
      <c r="S1387" s="61"/>
      <c r="T1387" s="61"/>
    </row>
    <row r="1388" spans="1:20" s="55" customFormat="1" ht="14.15" x14ac:dyDescent="0.4">
      <c r="A1388" s="39"/>
      <c r="E1388" s="74"/>
      <c r="F1388" s="74"/>
      <c r="G1388" s="74"/>
      <c r="S1388" s="61"/>
      <c r="T1388" s="61"/>
    </row>
    <row r="1389" spans="1:20" s="55" customFormat="1" ht="14.15" x14ac:dyDescent="0.4">
      <c r="A1389" s="39"/>
      <c r="E1389" s="74"/>
      <c r="F1389" s="74"/>
      <c r="G1389" s="74"/>
      <c r="S1389" s="61"/>
      <c r="T1389" s="61"/>
    </row>
    <row r="1390" spans="1:20" s="55" customFormat="1" ht="14.15" x14ac:dyDescent="0.4">
      <c r="A1390" s="39"/>
      <c r="E1390" s="74"/>
      <c r="F1390" s="74"/>
      <c r="G1390" s="74"/>
      <c r="S1390" s="61"/>
      <c r="T1390" s="61"/>
    </row>
    <row r="1391" spans="1:20" s="55" customFormat="1" ht="14.15" x14ac:dyDescent="0.4">
      <c r="A1391" s="39"/>
      <c r="E1391" s="74"/>
      <c r="F1391" s="74"/>
      <c r="G1391" s="74"/>
      <c r="S1391" s="61"/>
      <c r="T1391" s="61"/>
    </row>
    <row r="1392" spans="1:20" s="55" customFormat="1" ht="14.15" x14ac:dyDescent="0.4">
      <c r="A1392" s="39"/>
      <c r="E1392" s="74"/>
      <c r="F1392" s="74"/>
      <c r="G1392" s="74"/>
      <c r="S1392" s="61"/>
      <c r="T1392" s="61"/>
    </row>
    <row r="1393" spans="1:20" s="55" customFormat="1" ht="14.15" x14ac:dyDescent="0.4">
      <c r="A1393" s="39"/>
      <c r="E1393" s="74"/>
      <c r="F1393" s="74"/>
      <c r="G1393" s="74"/>
      <c r="S1393" s="61"/>
      <c r="T1393" s="61"/>
    </row>
    <row r="1394" spans="1:20" s="55" customFormat="1" ht="14.15" x14ac:dyDescent="0.4">
      <c r="A1394" s="39"/>
      <c r="E1394" s="74"/>
      <c r="F1394" s="74"/>
      <c r="G1394" s="74"/>
      <c r="S1394" s="61"/>
      <c r="T1394" s="61"/>
    </row>
    <row r="1395" spans="1:20" s="55" customFormat="1" ht="14.15" x14ac:dyDescent="0.4">
      <c r="A1395" s="39"/>
      <c r="E1395" s="74"/>
      <c r="F1395" s="74"/>
      <c r="G1395" s="74"/>
      <c r="S1395" s="61"/>
      <c r="T1395" s="61"/>
    </row>
    <row r="1396" spans="1:20" s="55" customFormat="1" ht="14.15" x14ac:dyDescent="0.4">
      <c r="A1396" s="39"/>
      <c r="E1396" s="74"/>
      <c r="F1396" s="74"/>
      <c r="G1396" s="74"/>
      <c r="S1396" s="61"/>
      <c r="T1396" s="61"/>
    </row>
    <row r="1397" spans="1:20" s="55" customFormat="1" ht="14.15" x14ac:dyDescent="0.4">
      <c r="A1397" s="39"/>
      <c r="E1397" s="74"/>
      <c r="F1397" s="74"/>
      <c r="G1397" s="74"/>
      <c r="S1397" s="61"/>
      <c r="T1397" s="61"/>
    </row>
    <row r="1398" spans="1:20" s="55" customFormat="1" ht="14.15" x14ac:dyDescent="0.4">
      <c r="A1398" s="39"/>
      <c r="E1398" s="74"/>
      <c r="F1398" s="74"/>
      <c r="G1398" s="74"/>
      <c r="S1398" s="61"/>
      <c r="T1398" s="61"/>
    </row>
    <row r="1399" spans="1:20" s="55" customFormat="1" ht="14.15" x14ac:dyDescent="0.4">
      <c r="A1399" s="39"/>
      <c r="E1399" s="74"/>
      <c r="F1399" s="74"/>
      <c r="G1399" s="74"/>
      <c r="S1399" s="61"/>
      <c r="T1399" s="61"/>
    </row>
    <row r="1400" spans="1:20" s="55" customFormat="1" ht="14.15" x14ac:dyDescent="0.4">
      <c r="A1400" s="39"/>
      <c r="E1400" s="74"/>
      <c r="F1400" s="74"/>
      <c r="G1400" s="74"/>
      <c r="S1400" s="61"/>
      <c r="T1400" s="61"/>
    </row>
    <row r="1401" spans="1:20" s="55" customFormat="1" ht="14.15" x14ac:dyDescent="0.4">
      <c r="A1401" s="39"/>
      <c r="E1401" s="74"/>
      <c r="F1401" s="74"/>
      <c r="G1401" s="74"/>
      <c r="S1401" s="61"/>
      <c r="T1401" s="61"/>
    </row>
    <row r="1402" spans="1:20" s="55" customFormat="1" ht="14.15" x14ac:dyDescent="0.4">
      <c r="A1402" s="39"/>
      <c r="E1402" s="74"/>
      <c r="F1402" s="74"/>
      <c r="G1402" s="74"/>
      <c r="S1402" s="61"/>
      <c r="T1402" s="61"/>
    </row>
    <row r="1403" spans="1:20" s="55" customFormat="1" ht="14.15" x14ac:dyDescent="0.4">
      <c r="A1403" s="39"/>
      <c r="E1403" s="74"/>
      <c r="F1403" s="74"/>
      <c r="G1403" s="74"/>
      <c r="S1403" s="61"/>
      <c r="T1403" s="61"/>
    </row>
    <row r="1404" spans="1:20" s="55" customFormat="1" ht="14.15" x14ac:dyDescent="0.4">
      <c r="A1404" s="39"/>
      <c r="E1404" s="74"/>
      <c r="F1404" s="74"/>
      <c r="G1404" s="74"/>
      <c r="S1404" s="61"/>
      <c r="T1404" s="61"/>
    </row>
    <row r="1405" spans="1:20" s="55" customFormat="1" ht="14.15" x14ac:dyDescent="0.4">
      <c r="A1405" s="39"/>
      <c r="E1405" s="74"/>
      <c r="F1405" s="74"/>
      <c r="G1405" s="74"/>
      <c r="S1405" s="61"/>
      <c r="T1405" s="61"/>
    </row>
    <row r="1406" spans="1:20" s="55" customFormat="1" ht="14.15" x14ac:dyDescent="0.4">
      <c r="A1406" s="39"/>
      <c r="E1406" s="74"/>
      <c r="F1406" s="74"/>
      <c r="G1406" s="74"/>
      <c r="S1406" s="61"/>
      <c r="T1406" s="61"/>
    </row>
    <row r="1407" spans="1:20" s="55" customFormat="1" ht="14.15" x14ac:dyDescent="0.4">
      <c r="A1407" s="39"/>
      <c r="E1407" s="74"/>
      <c r="F1407" s="74"/>
      <c r="G1407" s="74"/>
      <c r="S1407" s="61"/>
      <c r="T1407" s="61"/>
    </row>
    <row r="1408" spans="1:20" s="55" customFormat="1" ht="14.15" x14ac:dyDescent="0.4">
      <c r="A1408" s="39"/>
      <c r="E1408" s="74"/>
      <c r="F1408" s="74"/>
      <c r="G1408" s="74"/>
      <c r="S1408" s="61"/>
      <c r="T1408" s="61"/>
    </row>
    <row r="1409" spans="1:20" s="55" customFormat="1" ht="14.15" x14ac:dyDescent="0.4">
      <c r="A1409" s="39"/>
      <c r="E1409" s="74"/>
      <c r="F1409" s="74"/>
      <c r="G1409" s="74"/>
      <c r="S1409" s="61"/>
      <c r="T1409" s="61"/>
    </row>
    <row r="1410" spans="1:20" s="55" customFormat="1" ht="14.15" x14ac:dyDescent="0.4">
      <c r="A1410" s="39"/>
      <c r="E1410" s="74"/>
      <c r="F1410" s="74"/>
      <c r="G1410" s="74"/>
      <c r="S1410" s="61"/>
      <c r="T1410" s="61"/>
    </row>
    <row r="1411" spans="1:20" s="55" customFormat="1" ht="14.15" x14ac:dyDescent="0.4">
      <c r="A1411" s="39"/>
      <c r="E1411" s="74"/>
      <c r="F1411" s="74"/>
      <c r="G1411" s="74"/>
      <c r="S1411" s="61"/>
      <c r="T1411" s="61"/>
    </row>
    <row r="1412" spans="1:20" s="55" customFormat="1" ht="14.15" x14ac:dyDescent="0.4">
      <c r="A1412" s="39"/>
      <c r="E1412" s="74"/>
      <c r="F1412" s="74"/>
      <c r="G1412" s="74"/>
      <c r="S1412" s="61"/>
      <c r="T1412" s="61"/>
    </row>
    <row r="1413" spans="1:20" s="55" customFormat="1" ht="14.15" x14ac:dyDescent="0.4">
      <c r="A1413" s="39"/>
      <c r="E1413" s="74"/>
      <c r="F1413" s="74"/>
      <c r="G1413" s="74"/>
      <c r="S1413" s="61"/>
      <c r="T1413" s="61"/>
    </row>
    <row r="1414" spans="1:20" s="55" customFormat="1" ht="14.15" x14ac:dyDescent="0.4">
      <c r="A1414" s="39"/>
      <c r="E1414" s="74"/>
      <c r="F1414" s="74"/>
      <c r="G1414" s="74"/>
      <c r="S1414" s="61"/>
      <c r="T1414" s="61"/>
    </row>
    <row r="1415" spans="1:20" s="55" customFormat="1" ht="14.15" x14ac:dyDescent="0.4">
      <c r="A1415" s="39"/>
      <c r="E1415" s="74"/>
      <c r="F1415" s="74"/>
      <c r="G1415" s="74"/>
      <c r="S1415" s="61"/>
      <c r="T1415" s="61"/>
    </row>
    <row r="1416" spans="1:20" s="55" customFormat="1" ht="14.15" x14ac:dyDescent="0.4">
      <c r="A1416" s="39"/>
      <c r="E1416" s="74"/>
      <c r="F1416" s="74"/>
      <c r="G1416" s="74"/>
      <c r="S1416" s="61"/>
      <c r="T1416" s="61"/>
    </row>
    <row r="1417" spans="1:20" s="55" customFormat="1" ht="14.15" x14ac:dyDescent="0.4">
      <c r="A1417" s="39"/>
      <c r="E1417" s="74"/>
      <c r="F1417" s="74"/>
      <c r="G1417" s="74"/>
      <c r="S1417" s="61"/>
      <c r="T1417" s="61"/>
    </row>
    <row r="1418" spans="1:20" s="55" customFormat="1" ht="14.15" x14ac:dyDescent="0.4">
      <c r="A1418" s="39"/>
      <c r="E1418" s="74"/>
      <c r="F1418" s="74"/>
      <c r="G1418" s="74"/>
      <c r="S1418" s="61"/>
      <c r="T1418" s="61"/>
    </row>
    <row r="1419" spans="1:20" s="55" customFormat="1" ht="14.15" x14ac:dyDescent="0.4">
      <c r="A1419" s="39"/>
      <c r="E1419" s="74"/>
      <c r="F1419" s="74"/>
      <c r="G1419" s="74"/>
      <c r="S1419" s="61"/>
      <c r="T1419" s="61"/>
    </row>
    <row r="1420" spans="1:20" s="55" customFormat="1" ht="14.15" x14ac:dyDescent="0.4">
      <c r="A1420" s="39"/>
      <c r="E1420" s="74"/>
      <c r="F1420" s="74"/>
      <c r="G1420" s="74"/>
      <c r="S1420" s="61"/>
      <c r="T1420" s="61"/>
    </row>
    <row r="1421" spans="1:20" s="55" customFormat="1" ht="14.15" x14ac:dyDescent="0.4">
      <c r="A1421" s="39"/>
      <c r="E1421" s="74"/>
      <c r="F1421" s="74"/>
      <c r="G1421" s="74"/>
      <c r="S1421" s="61"/>
      <c r="T1421" s="61"/>
    </row>
    <row r="1422" spans="1:20" s="55" customFormat="1" ht="14.15" x14ac:dyDescent="0.4">
      <c r="A1422" s="39"/>
      <c r="E1422" s="74"/>
      <c r="F1422" s="74"/>
      <c r="G1422" s="74"/>
      <c r="S1422" s="61"/>
      <c r="T1422" s="61"/>
    </row>
    <row r="1423" spans="1:20" s="55" customFormat="1" ht="14.15" x14ac:dyDescent="0.4">
      <c r="A1423" s="39"/>
      <c r="E1423" s="74"/>
      <c r="F1423" s="74"/>
      <c r="G1423" s="74"/>
      <c r="S1423" s="61"/>
      <c r="T1423" s="61"/>
    </row>
    <row r="1424" spans="1:20" s="55" customFormat="1" ht="14.15" x14ac:dyDescent="0.4">
      <c r="A1424" s="39"/>
      <c r="E1424" s="74"/>
      <c r="F1424" s="74"/>
      <c r="G1424" s="74"/>
      <c r="S1424" s="61"/>
      <c r="T1424" s="61"/>
    </row>
    <row r="1425" spans="1:20" s="55" customFormat="1" ht="14.15" x14ac:dyDescent="0.4">
      <c r="A1425" s="39"/>
      <c r="E1425" s="74"/>
      <c r="F1425" s="74"/>
      <c r="G1425" s="74"/>
      <c r="S1425" s="61"/>
      <c r="T1425" s="61"/>
    </row>
    <row r="1426" spans="1:20" s="55" customFormat="1" ht="14.15" x14ac:dyDescent="0.4">
      <c r="A1426" s="39"/>
      <c r="E1426" s="74"/>
      <c r="F1426" s="74"/>
      <c r="G1426" s="74"/>
      <c r="S1426" s="61"/>
      <c r="T1426" s="61"/>
    </row>
    <row r="1427" spans="1:20" s="55" customFormat="1" ht="14.15" x14ac:dyDescent="0.4">
      <c r="A1427" s="39"/>
      <c r="E1427" s="74"/>
      <c r="F1427" s="74"/>
      <c r="G1427" s="74"/>
      <c r="S1427" s="61"/>
      <c r="T1427" s="61"/>
    </row>
    <row r="1428" spans="1:20" s="55" customFormat="1" ht="14.15" x14ac:dyDescent="0.4">
      <c r="A1428" s="39"/>
      <c r="E1428" s="74"/>
      <c r="F1428" s="74"/>
      <c r="G1428" s="74"/>
      <c r="S1428" s="61"/>
      <c r="T1428" s="61"/>
    </row>
    <row r="1429" spans="1:20" s="55" customFormat="1" ht="14.15" x14ac:dyDescent="0.4">
      <c r="A1429" s="39"/>
      <c r="E1429" s="74"/>
      <c r="F1429" s="74"/>
      <c r="G1429" s="74"/>
      <c r="S1429" s="61"/>
      <c r="T1429" s="61"/>
    </row>
    <row r="1430" spans="1:20" s="55" customFormat="1" ht="14.15" x14ac:dyDescent="0.4">
      <c r="A1430" s="39"/>
      <c r="E1430" s="74"/>
      <c r="F1430" s="74"/>
      <c r="G1430" s="74"/>
      <c r="S1430" s="61"/>
      <c r="T1430" s="61"/>
    </row>
    <row r="1431" spans="1:20" s="55" customFormat="1" ht="14.15" x14ac:dyDescent="0.4">
      <c r="A1431" s="39"/>
      <c r="E1431" s="74"/>
      <c r="F1431" s="74"/>
      <c r="G1431" s="74"/>
      <c r="S1431" s="61"/>
      <c r="T1431" s="61"/>
    </row>
    <row r="1432" spans="1:20" s="55" customFormat="1" ht="14.15" x14ac:dyDescent="0.4">
      <c r="A1432" s="39"/>
      <c r="E1432" s="74"/>
      <c r="F1432" s="74"/>
      <c r="G1432" s="74"/>
      <c r="S1432" s="61"/>
      <c r="T1432" s="61"/>
    </row>
    <row r="1433" spans="1:20" s="55" customFormat="1" ht="14.15" x14ac:dyDescent="0.4">
      <c r="A1433" s="39"/>
      <c r="E1433" s="74"/>
      <c r="F1433" s="74"/>
      <c r="G1433" s="74"/>
      <c r="S1433" s="61"/>
      <c r="T1433" s="61"/>
    </row>
    <row r="1434" spans="1:20" s="55" customFormat="1" ht="14.15" x14ac:dyDescent="0.4">
      <c r="A1434" s="39"/>
      <c r="E1434" s="74"/>
      <c r="F1434" s="74"/>
      <c r="G1434" s="74"/>
      <c r="S1434" s="61"/>
      <c r="T1434" s="61"/>
    </row>
    <row r="1435" spans="1:20" s="55" customFormat="1" ht="14.15" x14ac:dyDescent="0.4">
      <c r="A1435" s="39"/>
      <c r="E1435" s="74"/>
      <c r="F1435" s="74"/>
      <c r="G1435" s="74"/>
      <c r="S1435" s="61"/>
      <c r="T1435" s="61"/>
    </row>
    <row r="1436" spans="1:20" s="55" customFormat="1" ht="14.15" x14ac:dyDescent="0.4">
      <c r="A1436" s="39"/>
      <c r="E1436" s="74"/>
      <c r="F1436" s="74"/>
      <c r="G1436" s="74"/>
      <c r="S1436" s="61"/>
      <c r="T1436" s="61"/>
    </row>
    <row r="1437" spans="1:20" s="55" customFormat="1" ht="14.15" x14ac:dyDescent="0.4">
      <c r="A1437" s="39"/>
      <c r="E1437" s="74"/>
      <c r="F1437" s="74"/>
      <c r="G1437" s="74"/>
      <c r="S1437" s="61"/>
      <c r="T1437" s="61"/>
    </row>
    <row r="1438" spans="1:20" s="55" customFormat="1" ht="14.15" x14ac:dyDescent="0.4">
      <c r="A1438" s="39"/>
      <c r="E1438" s="74"/>
      <c r="F1438" s="74"/>
      <c r="G1438" s="74"/>
      <c r="S1438" s="61"/>
      <c r="T1438" s="61"/>
    </row>
    <row r="1439" spans="1:20" s="55" customFormat="1" ht="14.15" x14ac:dyDescent="0.4">
      <c r="A1439" s="39"/>
      <c r="E1439" s="74"/>
      <c r="F1439" s="74"/>
      <c r="G1439" s="74"/>
      <c r="S1439" s="61"/>
      <c r="T1439" s="61"/>
    </row>
    <row r="1440" spans="1:20" s="55" customFormat="1" ht="14.15" x14ac:dyDescent="0.4">
      <c r="A1440" s="39"/>
      <c r="E1440" s="74"/>
      <c r="F1440" s="74"/>
      <c r="G1440" s="74"/>
      <c r="S1440" s="61"/>
      <c r="T1440" s="61"/>
    </row>
    <row r="1441" spans="1:20" s="55" customFormat="1" ht="14.15" x14ac:dyDescent="0.4">
      <c r="A1441" s="39"/>
      <c r="E1441" s="74"/>
      <c r="F1441" s="74"/>
      <c r="G1441" s="74"/>
      <c r="S1441" s="61"/>
      <c r="T1441" s="61"/>
    </row>
    <row r="1442" spans="1:20" s="55" customFormat="1" ht="14.15" x14ac:dyDescent="0.4">
      <c r="A1442" s="39"/>
      <c r="E1442" s="74"/>
      <c r="F1442" s="74"/>
      <c r="G1442" s="74"/>
      <c r="S1442" s="61"/>
      <c r="T1442" s="61"/>
    </row>
    <row r="1443" spans="1:20" s="55" customFormat="1" ht="14.15" x14ac:dyDescent="0.4">
      <c r="A1443" s="39"/>
      <c r="E1443" s="74"/>
      <c r="F1443" s="74"/>
      <c r="G1443" s="74"/>
      <c r="S1443" s="61"/>
      <c r="T1443" s="61"/>
    </row>
    <row r="1444" spans="1:20" s="55" customFormat="1" ht="14.15" x14ac:dyDescent="0.4">
      <c r="A1444" s="39"/>
      <c r="E1444" s="74"/>
      <c r="F1444" s="74"/>
      <c r="G1444" s="74"/>
      <c r="S1444" s="61"/>
      <c r="T1444" s="61"/>
    </row>
    <row r="1445" spans="1:20" s="55" customFormat="1" ht="14.15" x14ac:dyDescent="0.4">
      <c r="A1445" s="39"/>
      <c r="E1445" s="74"/>
      <c r="F1445" s="74"/>
      <c r="G1445" s="74"/>
      <c r="S1445" s="61"/>
      <c r="T1445" s="61"/>
    </row>
    <row r="1446" spans="1:20" s="55" customFormat="1" ht="14.15" x14ac:dyDescent="0.4">
      <c r="A1446" s="39"/>
      <c r="E1446" s="74"/>
      <c r="F1446" s="74"/>
      <c r="G1446" s="74"/>
      <c r="S1446" s="61"/>
      <c r="T1446" s="61"/>
    </row>
    <row r="1447" spans="1:20" s="55" customFormat="1" ht="14.15" x14ac:dyDescent="0.4">
      <c r="A1447" s="39"/>
      <c r="E1447" s="74"/>
      <c r="F1447" s="74"/>
      <c r="G1447" s="74"/>
      <c r="S1447" s="61"/>
      <c r="T1447" s="61"/>
    </row>
    <row r="1448" spans="1:20" s="55" customFormat="1" ht="14.15" x14ac:dyDescent="0.4">
      <c r="A1448" s="39"/>
      <c r="E1448" s="74"/>
      <c r="F1448" s="74"/>
      <c r="G1448" s="74"/>
      <c r="S1448" s="61"/>
      <c r="T1448" s="61"/>
    </row>
    <row r="1449" spans="1:20" s="55" customFormat="1" ht="14.15" x14ac:dyDescent="0.4">
      <c r="A1449" s="39"/>
      <c r="E1449" s="74"/>
      <c r="F1449" s="74"/>
      <c r="G1449" s="74"/>
      <c r="S1449" s="61"/>
      <c r="T1449" s="61"/>
    </row>
    <row r="1450" spans="1:20" s="55" customFormat="1" ht="14.15" x14ac:dyDescent="0.4">
      <c r="A1450" s="39"/>
      <c r="E1450" s="74"/>
      <c r="F1450" s="74"/>
      <c r="G1450" s="74"/>
      <c r="S1450" s="61"/>
      <c r="T1450" s="61"/>
    </row>
    <row r="1451" spans="1:20" s="55" customFormat="1" ht="14.15" x14ac:dyDescent="0.4">
      <c r="A1451" s="39"/>
      <c r="E1451" s="74"/>
      <c r="F1451" s="74"/>
      <c r="G1451" s="74"/>
      <c r="S1451" s="61"/>
      <c r="T1451" s="61"/>
    </row>
    <row r="1452" spans="1:20" s="55" customFormat="1" ht="14.15" x14ac:dyDescent="0.4">
      <c r="A1452" s="39"/>
      <c r="E1452" s="74"/>
      <c r="F1452" s="74"/>
      <c r="G1452" s="74"/>
      <c r="S1452" s="61"/>
      <c r="T1452" s="61"/>
    </row>
    <row r="1453" spans="1:20" s="55" customFormat="1" ht="14.15" x14ac:dyDescent="0.4">
      <c r="A1453" s="39"/>
      <c r="E1453" s="74"/>
      <c r="F1453" s="74"/>
      <c r="G1453" s="74"/>
      <c r="S1453" s="61"/>
      <c r="T1453" s="61"/>
    </row>
    <row r="1454" spans="1:20" s="55" customFormat="1" ht="14.15" x14ac:dyDescent="0.4">
      <c r="A1454" s="39"/>
      <c r="E1454" s="74"/>
      <c r="F1454" s="74"/>
      <c r="G1454" s="74"/>
      <c r="S1454" s="61"/>
      <c r="T1454" s="61"/>
    </row>
    <row r="1455" spans="1:20" s="55" customFormat="1" ht="14.15" x14ac:dyDescent="0.4">
      <c r="A1455" s="39"/>
      <c r="E1455" s="74"/>
      <c r="F1455" s="74"/>
      <c r="G1455" s="74"/>
      <c r="S1455" s="61"/>
      <c r="T1455" s="61"/>
    </row>
    <row r="1456" spans="1:20" s="55" customFormat="1" ht="14.15" x14ac:dyDescent="0.4">
      <c r="A1456" s="39"/>
      <c r="E1456" s="74"/>
      <c r="F1456" s="74"/>
      <c r="G1456" s="74"/>
      <c r="S1456" s="61"/>
      <c r="T1456" s="61"/>
    </row>
    <row r="1457" spans="1:20" s="55" customFormat="1" ht="14.15" x14ac:dyDescent="0.4">
      <c r="A1457" s="39"/>
      <c r="E1457" s="74"/>
      <c r="F1457" s="74"/>
      <c r="G1457" s="74"/>
      <c r="S1457" s="61"/>
      <c r="T1457" s="61"/>
    </row>
    <row r="1458" spans="1:20" s="55" customFormat="1" ht="14.15" x14ac:dyDescent="0.4">
      <c r="A1458" s="39"/>
      <c r="E1458" s="74"/>
      <c r="F1458" s="74"/>
      <c r="G1458" s="74"/>
      <c r="S1458" s="61"/>
      <c r="T1458" s="61"/>
    </row>
    <row r="1459" spans="1:20" s="55" customFormat="1" ht="14.15" x14ac:dyDescent="0.4">
      <c r="A1459" s="39"/>
      <c r="E1459" s="74"/>
      <c r="F1459" s="74"/>
      <c r="G1459" s="74"/>
      <c r="S1459" s="61"/>
      <c r="T1459" s="61"/>
    </row>
    <row r="1460" spans="1:20" s="55" customFormat="1" ht="14.15" x14ac:dyDescent="0.4">
      <c r="A1460" s="39"/>
      <c r="E1460" s="74"/>
      <c r="F1460" s="74"/>
      <c r="G1460" s="74"/>
      <c r="S1460" s="61"/>
      <c r="T1460" s="61"/>
    </row>
    <row r="1461" spans="1:20" s="55" customFormat="1" ht="14.15" x14ac:dyDescent="0.4">
      <c r="A1461" s="39"/>
      <c r="E1461" s="74"/>
      <c r="F1461" s="74"/>
      <c r="G1461" s="74"/>
      <c r="S1461" s="61"/>
      <c r="T1461" s="61"/>
    </row>
    <row r="1462" spans="1:20" s="55" customFormat="1" ht="14.15" x14ac:dyDescent="0.4">
      <c r="A1462" s="39"/>
      <c r="E1462" s="74"/>
      <c r="F1462" s="74"/>
      <c r="G1462" s="74"/>
      <c r="S1462" s="61"/>
      <c r="T1462" s="61"/>
    </row>
    <row r="1463" spans="1:20" s="55" customFormat="1" ht="14.15" x14ac:dyDescent="0.4">
      <c r="A1463" s="39"/>
      <c r="E1463" s="74"/>
      <c r="F1463" s="74"/>
      <c r="G1463" s="74"/>
      <c r="S1463" s="61"/>
      <c r="T1463" s="61"/>
    </row>
    <row r="1464" spans="1:20" s="55" customFormat="1" ht="14.15" x14ac:dyDescent="0.4">
      <c r="A1464" s="39"/>
      <c r="E1464" s="74"/>
      <c r="F1464" s="74"/>
      <c r="G1464" s="74"/>
      <c r="S1464" s="61"/>
      <c r="T1464" s="61"/>
    </row>
    <row r="1465" spans="1:20" s="55" customFormat="1" ht="14.15" x14ac:dyDescent="0.4">
      <c r="A1465" s="39"/>
      <c r="E1465" s="74"/>
      <c r="F1465" s="74"/>
      <c r="G1465" s="74"/>
      <c r="S1465" s="61"/>
      <c r="T1465" s="61"/>
    </row>
    <row r="1466" spans="1:20" s="55" customFormat="1" ht="14.15" x14ac:dyDescent="0.4">
      <c r="A1466" s="39"/>
      <c r="E1466" s="74"/>
      <c r="F1466" s="74"/>
      <c r="G1466" s="74"/>
      <c r="S1466" s="61"/>
      <c r="T1466" s="61"/>
    </row>
    <row r="1467" spans="1:20" s="55" customFormat="1" ht="14.15" x14ac:dyDescent="0.4">
      <c r="A1467" s="39"/>
      <c r="E1467" s="74"/>
      <c r="F1467" s="74"/>
      <c r="G1467" s="74"/>
      <c r="S1467" s="61"/>
      <c r="T1467" s="61"/>
    </row>
    <row r="1468" spans="1:20" s="55" customFormat="1" ht="14.15" x14ac:dyDescent="0.4">
      <c r="A1468" s="39"/>
      <c r="E1468" s="74"/>
      <c r="F1468" s="74"/>
      <c r="G1468" s="74"/>
      <c r="S1468" s="61"/>
      <c r="T1468" s="61"/>
    </row>
    <row r="1469" spans="1:20" s="55" customFormat="1" ht="14.15" x14ac:dyDescent="0.4">
      <c r="A1469" s="39"/>
      <c r="E1469" s="74"/>
      <c r="F1469" s="74"/>
      <c r="G1469" s="74"/>
      <c r="S1469" s="61"/>
      <c r="T1469" s="61"/>
    </row>
    <row r="1470" spans="1:20" s="55" customFormat="1" ht="14.15" x14ac:dyDescent="0.4">
      <c r="A1470" s="39"/>
      <c r="E1470" s="74"/>
      <c r="F1470" s="74"/>
      <c r="G1470" s="74"/>
      <c r="S1470" s="61"/>
      <c r="T1470" s="61"/>
    </row>
    <row r="1471" spans="1:20" s="55" customFormat="1" ht="14.15" x14ac:dyDescent="0.4">
      <c r="A1471" s="39"/>
      <c r="E1471" s="74"/>
      <c r="F1471" s="74"/>
      <c r="G1471" s="74"/>
      <c r="S1471" s="61"/>
      <c r="T1471" s="61"/>
    </row>
    <row r="1472" spans="1:20" s="55" customFormat="1" ht="14.15" x14ac:dyDescent="0.4">
      <c r="A1472" s="39"/>
      <c r="E1472" s="74"/>
      <c r="F1472" s="74"/>
      <c r="G1472" s="74"/>
      <c r="S1472" s="61"/>
      <c r="T1472" s="61"/>
    </row>
    <row r="1473" spans="1:20" s="55" customFormat="1" ht="14.15" x14ac:dyDescent="0.4">
      <c r="A1473" s="39"/>
      <c r="E1473" s="74"/>
      <c r="F1473" s="74"/>
      <c r="G1473" s="74"/>
      <c r="S1473" s="61"/>
      <c r="T1473" s="61"/>
    </row>
    <row r="1474" spans="1:20" s="55" customFormat="1" ht="14.15" x14ac:dyDescent="0.4">
      <c r="A1474" s="39"/>
      <c r="E1474" s="74"/>
      <c r="F1474" s="74"/>
      <c r="G1474" s="74"/>
      <c r="S1474" s="61"/>
      <c r="T1474" s="61"/>
    </row>
    <row r="1475" spans="1:20" s="55" customFormat="1" ht="14.15" x14ac:dyDescent="0.4">
      <c r="A1475" s="39"/>
      <c r="E1475" s="74"/>
      <c r="F1475" s="74"/>
      <c r="G1475" s="74"/>
      <c r="S1475" s="61"/>
      <c r="T1475" s="61"/>
    </row>
    <row r="1476" spans="1:20" s="55" customFormat="1" ht="14.15" x14ac:dyDescent="0.4">
      <c r="A1476" s="39"/>
      <c r="E1476" s="74"/>
      <c r="F1476" s="74"/>
      <c r="G1476" s="74"/>
      <c r="S1476" s="61"/>
      <c r="T1476" s="61"/>
    </row>
    <row r="1477" spans="1:20" s="55" customFormat="1" ht="14.15" x14ac:dyDescent="0.4">
      <c r="A1477" s="39"/>
      <c r="E1477" s="74"/>
      <c r="F1477" s="74"/>
      <c r="G1477" s="74"/>
      <c r="S1477" s="61"/>
      <c r="T1477" s="61"/>
    </row>
    <row r="1478" spans="1:20" s="55" customFormat="1" ht="14.15" x14ac:dyDescent="0.4">
      <c r="A1478" s="39"/>
      <c r="E1478" s="74"/>
      <c r="F1478" s="74"/>
      <c r="G1478" s="74"/>
      <c r="S1478" s="61"/>
      <c r="T1478" s="61"/>
    </row>
    <row r="1479" spans="1:20" s="55" customFormat="1" ht="14.15" x14ac:dyDescent="0.4">
      <c r="A1479" s="39"/>
      <c r="E1479" s="74"/>
      <c r="F1479" s="74"/>
      <c r="G1479" s="74"/>
      <c r="S1479" s="61"/>
      <c r="T1479" s="61"/>
    </row>
    <row r="1480" spans="1:20" s="55" customFormat="1" ht="14.15" x14ac:dyDescent="0.4">
      <c r="A1480" s="39"/>
      <c r="E1480" s="74"/>
      <c r="F1480" s="74"/>
      <c r="G1480" s="74"/>
      <c r="S1480" s="61"/>
      <c r="T1480" s="61"/>
    </row>
    <row r="1481" spans="1:20" s="55" customFormat="1" ht="14.15" x14ac:dyDescent="0.4">
      <c r="A1481" s="39"/>
      <c r="E1481" s="74"/>
      <c r="F1481" s="74"/>
      <c r="G1481" s="74"/>
      <c r="S1481" s="61"/>
      <c r="T1481" s="61"/>
    </row>
    <row r="1482" spans="1:20" s="55" customFormat="1" ht="14.15" x14ac:dyDescent="0.4">
      <c r="A1482" s="39"/>
      <c r="E1482" s="74"/>
      <c r="F1482" s="74"/>
      <c r="G1482" s="74"/>
      <c r="S1482" s="61"/>
      <c r="T1482" s="61"/>
    </row>
    <row r="1483" spans="1:20" s="55" customFormat="1" ht="14.15" x14ac:dyDescent="0.4">
      <c r="A1483" s="39"/>
      <c r="E1483" s="74"/>
      <c r="F1483" s="74"/>
      <c r="G1483" s="74"/>
      <c r="S1483" s="61"/>
      <c r="T1483" s="61"/>
    </row>
    <row r="1484" spans="1:20" s="55" customFormat="1" ht="14.15" x14ac:dyDescent="0.4">
      <c r="A1484" s="39"/>
      <c r="E1484" s="74"/>
      <c r="F1484" s="74"/>
      <c r="G1484" s="74"/>
      <c r="S1484" s="61"/>
      <c r="T1484" s="61"/>
    </row>
    <row r="1485" spans="1:20" s="55" customFormat="1" ht="14.15" x14ac:dyDescent="0.4">
      <c r="A1485" s="39"/>
      <c r="E1485" s="74"/>
      <c r="F1485" s="74"/>
      <c r="G1485" s="74"/>
      <c r="S1485" s="61"/>
      <c r="T1485" s="61"/>
    </row>
    <row r="1486" spans="1:20" s="55" customFormat="1" ht="14.15" x14ac:dyDescent="0.4">
      <c r="A1486" s="39"/>
      <c r="E1486" s="74"/>
      <c r="F1486" s="74"/>
      <c r="G1486" s="74"/>
      <c r="S1486" s="61"/>
      <c r="T1486" s="61"/>
    </row>
    <row r="1487" spans="1:20" s="55" customFormat="1" ht="14.15" x14ac:dyDescent="0.4">
      <c r="A1487" s="39"/>
      <c r="E1487" s="74"/>
      <c r="F1487" s="74"/>
      <c r="G1487" s="74"/>
      <c r="S1487" s="61"/>
      <c r="T1487" s="61"/>
    </row>
    <row r="1488" spans="1:20" s="55" customFormat="1" ht="14.15" x14ac:dyDescent="0.4">
      <c r="A1488" s="39"/>
      <c r="E1488" s="74"/>
      <c r="F1488" s="74"/>
      <c r="G1488" s="74"/>
      <c r="S1488" s="61"/>
      <c r="T1488" s="61"/>
    </row>
    <row r="1489" spans="1:20" s="55" customFormat="1" ht="14.15" x14ac:dyDescent="0.4">
      <c r="A1489" s="39"/>
      <c r="E1489" s="74"/>
      <c r="F1489" s="74"/>
      <c r="G1489" s="74"/>
      <c r="S1489" s="61"/>
      <c r="T1489" s="61"/>
    </row>
    <row r="1490" spans="1:20" s="55" customFormat="1" ht="14.15" x14ac:dyDescent="0.4">
      <c r="A1490" s="39"/>
      <c r="E1490" s="74"/>
      <c r="F1490" s="74"/>
      <c r="G1490" s="74"/>
      <c r="S1490" s="61"/>
      <c r="T1490" s="61"/>
    </row>
    <row r="1491" spans="1:20" s="55" customFormat="1" ht="14.15" x14ac:dyDescent="0.4">
      <c r="A1491" s="39"/>
      <c r="E1491" s="74"/>
      <c r="F1491" s="74"/>
      <c r="G1491" s="74"/>
      <c r="S1491" s="61"/>
      <c r="T1491" s="61"/>
    </row>
    <row r="1492" spans="1:20" s="55" customFormat="1" ht="14.15" x14ac:dyDescent="0.4">
      <c r="A1492" s="39"/>
      <c r="E1492" s="74"/>
      <c r="F1492" s="74"/>
      <c r="G1492" s="74"/>
      <c r="S1492" s="61"/>
      <c r="T1492" s="61"/>
    </row>
    <row r="1493" spans="1:20" s="55" customFormat="1" ht="14.15" x14ac:dyDescent="0.4">
      <c r="A1493" s="39"/>
      <c r="E1493" s="74"/>
      <c r="F1493" s="74"/>
      <c r="G1493" s="74"/>
      <c r="S1493" s="61"/>
      <c r="T1493" s="61"/>
    </row>
    <row r="1494" spans="1:20" s="55" customFormat="1" ht="14.15" x14ac:dyDescent="0.4">
      <c r="A1494" s="39"/>
      <c r="E1494" s="74"/>
      <c r="F1494" s="74"/>
      <c r="G1494" s="74"/>
      <c r="S1494" s="61"/>
      <c r="T1494" s="61"/>
    </row>
    <row r="1495" spans="1:20" s="55" customFormat="1" ht="14.15" x14ac:dyDescent="0.4">
      <c r="A1495" s="39"/>
      <c r="E1495" s="74"/>
      <c r="F1495" s="74"/>
      <c r="G1495" s="74"/>
      <c r="S1495" s="61"/>
      <c r="T1495" s="61"/>
    </row>
    <row r="1496" spans="1:20" s="55" customFormat="1" ht="14.15" x14ac:dyDescent="0.4">
      <c r="A1496" s="39"/>
      <c r="E1496" s="74"/>
      <c r="F1496" s="74"/>
      <c r="G1496" s="74"/>
      <c r="S1496" s="61"/>
      <c r="T1496" s="61"/>
    </row>
    <row r="1497" spans="1:20" s="55" customFormat="1" ht="14.15" x14ac:dyDescent="0.4">
      <c r="A1497" s="39"/>
      <c r="E1497" s="74"/>
      <c r="F1497" s="74"/>
      <c r="G1497" s="74"/>
      <c r="S1497" s="61"/>
      <c r="T1497" s="61"/>
    </row>
    <row r="1498" spans="1:20" s="55" customFormat="1" ht="14.15" x14ac:dyDescent="0.4">
      <c r="A1498" s="39"/>
      <c r="E1498" s="74"/>
      <c r="F1498" s="74"/>
      <c r="G1498" s="74"/>
      <c r="S1498" s="61"/>
      <c r="T1498" s="61"/>
    </row>
    <row r="1499" spans="1:20" s="55" customFormat="1" ht="14.15" x14ac:dyDescent="0.4">
      <c r="A1499" s="39"/>
      <c r="E1499" s="74"/>
      <c r="F1499" s="74"/>
      <c r="G1499" s="74"/>
      <c r="S1499" s="61"/>
      <c r="T1499" s="61"/>
    </row>
    <row r="1500" spans="1:20" s="55" customFormat="1" ht="14.15" x14ac:dyDescent="0.4">
      <c r="A1500" s="39"/>
      <c r="E1500" s="74"/>
      <c r="F1500" s="74"/>
      <c r="G1500" s="74"/>
      <c r="S1500" s="61"/>
      <c r="T1500" s="61"/>
    </row>
    <row r="1501" spans="1:20" s="55" customFormat="1" ht="14.15" x14ac:dyDescent="0.4">
      <c r="A1501" s="39"/>
      <c r="E1501" s="74"/>
      <c r="F1501" s="74"/>
      <c r="G1501" s="74"/>
      <c r="S1501" s="61"/>
      <c r="T1501" s="61"/>
    </row>
    <row r="1502" spans="1:20" s="55" customFormat="1" ht="14.15" x14ac:dyDescent="0.4">
      <c r="A1502" s="39"/>
      <c r="E1502" s="74"/>
      <c r="F1502" s="74"/>
      <c r="G1502" s="74"/>
      <c r="S1502" s="61"/>
      <c r="T1502" s="61"/>
    </row>
    <row r="1503" spans="1:20" s="55" customFormat="1" ht="14.15" x14ac:dyDescent="0.4">
      <c r="A1503" s="39"/>
      <c r="E1503" s="74"/>
      <c r="F1503" s="74"/>
      <c r="G1503" s="74"/>
      <c r="S1503" s="61"/>
      <c r="T1503" s="61"/>
    </row>
    <row r="1504" spans="1:20" s="55" customFormat="1" ht="14.15" x14ac:dyDescent="0.4">
      <c r="A1504" s="39"/>
      <c r="E1504" s="74"/>
      <c r="F1504" s="74"/>
      <c r="G1504" s="74"/>
      <c r="S1504" s="61"/>
      <c r="T1504" s="61"/>
    </row>
    <row r="1505" spans="1:20" s="55" customFormat="1" ht="14.15" x14ac:dyDescent="0.4">
      <c r="A1505" s="39"/>
      <c r="E1505" s="74"/>
      <c r="F1505" s="74"/>
      <c r="G1505" s="74"/>
      <c r="S1505" s="61"/>
      <c r="T1505" s="61"/>
    </row>
    <row r="1506" spans="1:20" s="55" customFormat="1" ht="14.15" x14ac:dyDescent="0.4">
      <c r="A1506" s="39"/>
      <c r="E1506" s="74"/>
      <c r="F1506" s="74"/>
      <c r="G1506" s="74"/>
      <c r="S1506" s="61"/>
      <c r="T1506" s="61"/>
    </row>
    <row r="1507" spans="1:20" s="55" customFormat="1" ht="14.15" x14ac:dyDescent="0.4">
      <c r="A1507" s="39"/>
      <c r="E1507" s="74"/>
      <c r="F1507" s="74"/>
      <c r="G1507" s="74"/>
      <c r="S1507" s="61"/>
      <c r="T1507" s="61"/>
    </row>
    <row r="1508" spans="1:20" s="55" customFormat="1" ht="14.15" x14ac:dyDescent="0.4">
      <c r="A1508" s="39"/>
      <c r="E1508" s="74"/>
      <c r="F1508" s="74"/>
      <c r="G1508" s="74"/>
      <c r="S1508" s="61"/>
      <c r="T1508" s="61"/>
    </row>
    <row r="1509" spans="1:20" s="55" customFormat="1" ht="14.15" x14ac:dyDescent="0.4">
      <c r="A1509" s="39"/>
      <c r="E1509" s="74"/>
      <c r="F1509" s="74"/>
      <c r="G1509" s="74"/>
      <c r="S1509" s="61"/>
      <c r="T1509" s="61"/>
    </row>
    <row r="1510" spans="1:20" s="55" customFormat="1" ht="14.15" x14ac:dyDescent="0.4">
      <c r="A1510" s="39"/>
      <c r="E1510" s="74"/>
      <c r="F1510" s="74"/>
      <c r="G1510" s="74"/>
      <c r="S1510" s="61"/>
      <c r="T1510" s="61"/>
    </row>
    <row r="1511" spans="1:20" s="55" customFormat="1" ht="14.15" x14ac:dyDescent="0.4">
      <c r="A1511" s="39"/>
      <c r="E1511" s="74"/>
      <c r="F1511" s="74"/>
      <c r="G1511" s="74"/>
      <c r="S1511" s="61"/>
      <c r="T1511" s="61"/>
    </row>
    <row r="1512" spans="1:20" s="55" customFormat="1" ht="14.15" x14ac:dyDescent="0.4">
      <c r="A1512" s="39"/>
      <c r="E1512" s="74"/>
      <c r="F1512" s="74"/>
      <c r="G1512" s="74"/>
      <c r="S1512" s="61"/>
      <c r="T1512" s="61"/>
    </row>
    <row r="1513" spans="1:20" s="55" customFormat="1" ht="14.15" x14ac:dyDescent="0.4">
      <c r="A1513" s="39"/>
      <c r="E1513" s="74"/>
      <c r="F1513" s="74"/>
      <c r="G1513" s="74"/>
      <c r="S1513" s="61"/>
      <c r="T1513" s="61"/>
    </row>
    <row r="1514" spans="1:20" s="55" customFormat="1" ht="14.15" x14ac:dyDescent="0.4">
      <c r="A1514" s="39"/>
      <c r="E1514" s="74"/>
      <c r="F1514" s="74"/>
      <c r="G1514" s="74"/>
      <c r="S1514" s="61"/>
      <c r="T1514" s="61"/>
    </row>
    <row r="1515" spans="1:20" s="55" customFormat="1" ht="14.15" x14ac:dyDescent="0.4">
      <c r="A1515" s="39"/>
      <c r="E1515" s="74"/>
      <c r="F1515" s="74"/>
      <c r="G1515" s="74"/>
      <c r="S1515" s="61"/>
      <c r="T1515" s="61"/>
    </row>
    <row r="1516" spans="1:20" s="55" customFormat="1" ht="14.15" x14ac:dyDescent="0.4">
      <c r="A1516" s="39"/>
      <c r="E1516" s="74"/>
      <c r="F1516" s="74"/>
      <c r="G1516" s="74"/>
      <c r="S1516" s="61"/>
      <c r="T1516" s="61"/>
    </row>
    <row r="1517" spans="1:20" s="55" customFormat="1" ht="14.15" x14ac:dyDescent="0.4">
      <c r="A1517" s="39"/>
      <c r="E1517" s="74"/>
      <c r="F1517" s="74"/>
      <c r="G1517" s="74"/>
      <c r="S1517" s="61"/>
      <c r="T1517" s="61"/>
    </row>
    <row r="1518" spans="1:20" s="55" customFormat="1" ht="14.15" x14ac:dyDescent="0.4">
      <c r="A1518" s="39"/>
      <c r="E1518" s="74"/>
      <c r="F1518" s="74"/>
      <c r="G1518" s="74"/>
      <c r="S1518" s="61"/>
      <c r="T1518" s="61"/>
    </row>
    <row r="1519" spans="1:20" s="55" customFormat="1" ht="14.15" x14ac:dyDescent="0.4">
      <c r="A1519" s="39"/>
      <c r="E1519" s="74"/>
      <c r="F1519" s="74"/>
      <c r="G1519" s="74"/>
      <c r="S1519" s="61"/>
      <c r="T1519" s="61"/>
    </row>
    <row r="1520" spans="1:20" s="55" customFormat="1" ht="14.15" x14ac:dyDescent="0.4">
      <c r="A1520" s="39"/>
      <c r="E1520" s="74"/>
      <c r="F1520" s="74"/>
      <c r="G1520" s="74"/>
      <c r="S1520" s="61"/>
      <c r="T1520" s="61"/>
    </row>
    <row r="1521" spans="1:20" s="55" customFormat="1" ht="14.15" x14ac:dyDescent="0.4">
      <c r="A1521" s="39"/>
      <c r="E1521" s="74"/>
      <c r="F1521" s="74"/>
      <c r="G1521" s="74"/>
      <c r="S1521" s="61"/>
      <c r="T1521" s="61"/>
    </row>
    <row r="1522" spans="1:20" s="55" customFormat="1" ht="14.15" x14ac:dyDescent="0.4">
      <c r="A1522" s="39"/>
      <c r="E1522" s="74"/>
      <c r="F1522" s="74"/>
      <c r="G1522" s="74"/>
      <c r="S1522" s="61"/>
      <c r="T1522" s="61"/>
    </row>
    <row r="1523" spans="1:20" s="55" customFormat="1" ht="14.15" x14ac:dyDescent="0.4">
      <c r="A1523" s="39"/>
      <c r="E1523" s="74"/>
      <c r="F1523" s="74"/>
      <c r="G1523" s="74"/>
      <c r="S1523" s="61"/>
      <c r="T1523" s="61"/>
    </row>
    <row r="1524" spans="1:20" s="55" customFormat="1" ht="14.15" x14ac:dyDescent="0.4">
      <c r="A1524" s="39"/>
      <c r="E1524" s="74"/>
      <c r="F1524" s="74"/>
      <c r="G1524" s="74"/>
      <c r="S1524" s="61"/>
      <c r="T1524" s="61"/>
    </row>
    <row r="1525" spans="1:20" s="55" customFormat="1" ht="14.15" x14ac:dyDescent="0.4">
      <c r="A1525" s="39"/>
      <c r="E1525" s="74"/>
      <c r="F1525" s="74"/>
      <c r="G1525" s="74"/>
      <c r="S1525" s="61"/>
      <c r="T1525" s="61"/>
    </row>
    <row r="1526" spans="1:20" s="55" customFormat="1" ht="14.15" x14ac:dyDescent="0.4">
      <c r="A1526" s="39"/>
      <c r="E1526" s="74"/>
      <c r="F1526" s="74"/>
      <c r="G1526" s="74"/>
      <c r="S1526" s="61"/>
      <c r="T1526" s="61"/>
    </row>
    <row r="1527" spans="1:20" s="55" customFormat="1" ht="14.15" x14ac:dyDescent="0.4">
      <c r="A1527" s="39"/>
      <c r="E1527" s="74"/>
      <c r="F1527" s="74"/>
      <c r="G1527" s="74"/>
      <c r="S1527" s="61"/>
      <c r="T1527" s="61"/>
    </row>
    <row r="1528" spans="1:20" s="55" customFormat="1" ht="14.15" x14ac:dyDescent="0.4">
      <c r="A1528" s="39"/>
      <c r="E1528" s="74"/>
      <c r="F1528" s="74"/>
      <c r="G1528" s="74"/>
      <c r="S1528" s="61"/>
      <c r="T1528" s="61"/>
    </row>
    <row r="1529" spans="1:20" s="55" customFormat="1" ht="14.15" x14ac:dyDescent="0.4">
      <c r="A1529" s="39"/>
      <c r="E1529" s="74"/>
      <c r="F1529" s="74"/>
      <c r="G1529" s="74"/>
      <c r="S1529" s="61"/>
      <c r="T1529" s="61"/>
    </row>
    <row r="1530" spans="1:20" s="55" customFormat="1" ht="14.15" x14ac:dyDescent="0.4">
      <c r="A1530" s="39"/>
      <c r="E1530" s="74"/>
      <c r="F1530" s="74"/>
      <c r="G1530" s="74"/>
      <c r="S1530" s="61"/>
      <c r="T1530" s="61"/>
    </row>
    <row r="1531" spans="1:20" s="55" customFormat="1" ht="14.15" x14ac:dyDescent="0.4">
      <c r="A1531" s="39"/>
      <c r="E1531" s="74"/>
      <c r="F1531" s="74"/>
      <c r="G1531" s="74"/>
      <c r="S1531" s="61"/>
      <c r="T1531" s="61"/>
    </row>
    <row r="1532" spans="1:20" s="55" customFormat="1" ht="14.15" x14ac:dyDescent="0.4">
      <c r="A1532" s="39"/>
      <c r="E1532" s="74"/>
      <c r="F1532" s="74"/>
      <c r="G1532" s="74"/>
      <c r="S1532" s="61"/>
      <c r="T1532" s="61"/>
    </row>
    <row r="1533" spans="1:20" s="55" customFormat="1" ht="14.15" x14ac:dyDescent="0.4">
      <c r="A1533" s="39"/>
      <c r="E1533" s="74"/>
      <c r="F1533" s="74"/>
      <c r="G1533" s="74"/>
      <c r="S1533" s="61"/>
      <c r="T1533" s="61"/>
    </row>
    <row r="1534" spans="1:20" s="55" customFormat="1" ht="14.15" x14ac:dyDescent="0.4">
      <c r="A1534" s="39"/>
      <c r="E1534" s="74"/>
      <c r="F1534" s="74"/>
      <c r="G1534" s="74"/>
      <c r="S1534" s="61"/>
      <c r="T1534" s="61"/>
    </row>
    <row r="1535" spans="1:20" s="55" customFormat="1" ht="14.15" x14ac:dyDescent="0.4">
      <c r="A1535" s="39"/>
      <c r="E1535" s="74"/>
      <c r="F1535" s="74"/>
      <c r="G1535" s="74"/>
      <c r="S1535" s="61"/>
      <c r="T1535" s="61"/>
    </row>
    <row r="1536" spans="1:20" s="55" customFormat="1" ht="14.15" x14ac:dyDescent="0.4">
      <c r="A1536" s="39"/>
      <c r="E1536" s="74"/>
      <c r="F1536" s="74"/>
      <c r="G1536" s="74"/>
      <c r="S1536" s="61"/>
      <c r="T1536" s="61"/>
    </row>
    <row r="1537" spans="1:20" s="55" customFormat="1" ht="14.15" x14ac:dyDescent="0.4">
      <c r="A1537" s="39"/>
      <c r="E1537" s="74"/>
      <c r="F1537" s="74"/>
      <c r="G1537" s="74"/>
      <c r="S1537" s="61"/>
      <c r="T1537" s="61"/>
    </row>
    <row r="1538" spans="1:20" s="55" customFormat="1" ht="14.15" x14ac:dyDescent="0.4">
      <c r="A1538" s="39"/>
      <c r="E1538" s="74"/>
      <c r="F1538" s="74"/>
      <c r="G1538" s="74"/>
      <c r="S1538" s="61"/>
      <c r="T1538" s="61"/>
    </row>
    <row r="1539" spans="1:20" s="55" customFormat="1" ht="14.15" x14ac:dyDescent="0.4">
      <c r="A1539" s="39"/>
      <c r="E1539" s="74"/>
      <c r="F1539" s="74"/>
      <c r="G1539" s="74"/>
      <c r="S1539" s="61"/>
      <c r="T1539" s="61"/>
    </row>
    <row r="1540" spans="1:20" s="55" customFormat="1" ht="14.15" x14ac:dyDescent="0.4">
      <c r="A1540" s="39"/>
      <c r="E1540" s="74"/>
      <c r="F1540" s="74"/>
      <c r="G1540" s="74"/>
      <c r="S1540" s="61"/>
      <c r="T1540" s="61"/>
    </row>
    <row r="1541" spans="1:20" s="55" customFormat="1" ht="14.15" x14ac:dyDescent="0.4">
      <c r="A1541" s="39"/>
      <c r="E1541" s="74"/>
      <c r="F1541" s="74"/>
      <c r="G1541" s="74"/>
      <c r="S1541" s="61"/>
      <c r="T1541" s="61"/>
    </row>
    <row r="1542" spans="1:20" s="55" customFormat="1" ht="14.15" x14ac:dyDescent="0.4">
      <c r="A1542" s="39"/>
      <c r="E1542" s="74"/>
      <c r="F1542" s="74"/>
      <c r="G1542" s="74"/>
      <c r="S1542" s="61"/>
      <c r="T1542" s="61"/>
    </row>
    <row r="1543" spans="1:20" s="55" customFormat="1" ht="14.15" x14ac:dyDescent="0.4">
      <c r="A1543" s="39"/>
      <c r="E1543" s="74"/>
      <c r="F1543" s="74"/>
      <c r="G1543" s="74"/>
      <c r="S1543" s="61"/>
      <c r="T1543" s="61"/>
    </row>
    <row r="1544" spans="1:20" s="55" customFormat="1" ht="14.15" x14ac:dyDescent="0.4">
      <c r="A1544" s="39"/>
      <c r="E1544" s="74"/>
      <c r="F1544" s="74"/>
      <c r="G1544" s="74"/>
      <c r="S1544" s="61"/>
      <c r="T1544" s="61"/>
    </row>
    <row r="1545" spans="1:20" s="55" customFormat="1" ht="14.15" x14ac:dyDescent="0.4">
      <c r="A1545" s="39"/>
      <c r="E1545" s="74"/>
      <c r="F1545" s="74"/>
      <c r="G1545" s="74"/>
      <c r="S1545" s="61"/>
      <c r="T1545" s="61"/>
    </row>
    <row r="1546" spans="1:20" s="55" customFormat="1" ht="14.15" x14ac:dyDescent="0.4">
      <c r="A1546" s="39"/>
      <c r="E1546" s="74"/>
      <c r="F1546" s="74"/>
      <c r="G1546" s="74"/>
      <c r="S1546" s="61"/>
      <c r="T1546" s="61"/>
    </row>
    <row r="1547" spans="1:20" s="55" customFormat="1" ht="14.15" x14ac:dyDescent="0.4">
      <c r="A1547" s="39"/>
      <c r="E1547" s="74"/>
      <c r="F1547" s="74"/>
      <c r="G1547" s="74"/>
      <c r="S1547" s="61"/>
      <c r="T1547" s="61"/>
    </row>
    <row r="1548" spans="1:20" s="55" customFormat="1" ht="14.15" x14ac:dyDescent="0.4">
      <c r="A1548" s="39"/>
      <c r="E1548" s="74"/>
      <c r="F1548" s="74"/>
      <c r="G1548" s="74"/>
      <c r="S1548" s="61"/>
      <c r="T1548" s="61"/>
    </row>
    <row r="1549" spans="1:20" s="55" customFormat="1" ht="14.15" x14ac:dyDescent="0.4">
      <c r="A1549" s="39"/>
      <c r="E1549" s="74"/>
      <c r="F1549" s="74"/>
      <c r="G1549" s="74"/>
      <c r="S1549" s="61"/>
      <c r="T1549" s="61"/>
    </row>
    <row r="1550" spans="1:20" s="55" customFormat="1" ht="14.15" x14ac:dyDescent="0.4">
      <c r="A1550" s="39"/>
      <c r="E1550" s="74"/>
      <c r="F1550" s="74"/>
      <c r="G1550" s="74"/>
      <c r="S1550" s="61"/>
      <c r="T1550" s="61"/>
    </row>
    <row r="1551" spans="1:20" s="55" customFormat="1" ht="14.15" x14ac:dyDescent="0.4">
      <c r="A1551" s="39"/>
      <c r="E1551" s="74"/>
      <c r="F1551" s="74"/>
      <c r="G1551" s="74"/>
      <c r="S1551" s="61"/>
      <c r="T1551" s="61"/>
    </row>
    <row r="1552" spans="1:20" s="55" customFormat="1" ht="14.15" x14ac:dyDescent="0.4">
      <c r="A1552" s="39"/>
      <c r="E1552" s="74"/>
      <c r="F1552" s="74"/>
      <c r="G1552" s="74"/>
      <c r="S1552" s="61"/>
      <c r="T1552" s="61"/>
    </row>
    <row r="1553" spans="1:20" s="55" customFormat="1" ht="14.15" x14ac:dyDescent="0.4">
      <c r="A1553" s="39"/>
      <c r="E1553" s="74"/>
      <c r="F1553" s="74"/>
      <c r="G1553" s="74"/>
      <c r="S1553" s="61"/>
      <c r="T1553" s="61"/>
    </row>
    <row r="1554" spans="1:20" s="55" customFormat="1" ht="14.15" x14ac:dyDescent="0.4">
      <c r="A1554" s="39"/>
      <c r="E1554" s="74"/>
      <c r="F1554" s="74"/>
      <c r="G1554" s="74"/>
      <c r="S1554" s="61"/>
      <c r="T1554" s="61"/>
    </row>
    <row r="1555" spans="1:20" s="55" customFormat="1" ht="14.15" x14ac:dyDescent="0.4">
      <c r="A1555" s="39"/>
      <c r="E1555" s="74"/>
      <c r="F1555" s="74"/>
      <c r="G1555" s="74"/>
      <c r="S1555" s="61"/>
      <c r="T1555" s="61"/>
    </row>
    <row r="1556" spans="1:20" s="55" customFormat="1" ht="14.15" x14ac:dyDescent="0.4">
      <c r="A1556" s="39"/>
      <c r="E1556" s="74"/>
      <c r="F1556" s="74"/>
      <c r="G1556" s="74"/>
      <c r="S1556" s="61"/>
      <c r="T1556" s="61"/>
    </row>
    <row r="1557" spans="1:20" s="55" customFormat="1" ht="14.15" x14ac:dyDescent="0.4">
      <c r="A1557" s="39"/>
      <c r="E1557" s="74"/>
      <c r="F1557" s="74"/>
      <c r="G1557" s="74"/>
      <c r="S1557" s="61"/>
      <c r="T1557" s="61"/>
    </row>
    <row r="1558" spans="1:20" s="55" customFormat="1" ht="14.15" x14ac:dyDescent="0.4">
      <c r="A1558" s="39"/>
      <c r="E1558" s="74"/>
      <c r="F1558" s="74"/>
      <c r="G1558" s="74"/>
      <c r="S1558" s="61"/>
      <c r="T1558" s="61"/>
    </row>
    <row r="1559" spans="1:20" s="55" customFormat="1" ht="14.15" x14ac:dyDescent="0.4">
      <c r="A1559" s="39"/>
      <c r="E1559" s="74"/>
      <c r="F1559" s="74"/>
      <c r="G1559" s="74"/>
      <c r="S1559" s="61"/>
      <c r="T1559" s="61"/>
    </row>
    <row r="1560" spans="1:20" s="55" customFormat="1" ht="14.15" x14ac:dyDescent="0.4">
      <c r="A1560" s="39"/>
      <c r="E1560" s="74"/>
      <c r="F1560" s="74"/>
      <c r="G1560" s="74"/>
      <c r="S1560" s="61"/>
      <c r="T1560" s="61"/>
    </row>
    <row r="1561" spans="1:20" s="55" customFormat="1" ht="14.15" x14ac:dyDescent="0.4">
      <c r="A1561" s="39"/>
      <c r="E1561" s="74"/>
      <c r="F1561" s="74"/>
      <c r="G1561" s="74"/>
      <c r="S1561" s="61"/>
      <c r="T1561" s="61"/>
    </row>
    <row r="1562" spans="1:20" s="55" customFormat="1" ht="14.15" x14ac:dyDescent="0.4">
      <c r="A1562" s="39"/>
      <c r="E1562" s="74"/>
      <c r="F1562" s="74"/>
      <c r="G1562" s="74"/>
      <c r="S1562" s="61"/>
      <c r="T1562" s="61"/>
    </row>
    <row r="1563" spans="1:20" s="55" customFormat="1" ht="14.15" x14ac:dyDescent="0.4">
      <c r="A1563" s="39"/>
      <c r="E1563" s="74"/>
      <c r="F1563" s="74"/>
      <c r="G1563" s="74"/>
      <c r="S1563" s="61"/>
      <c r="T1563" s="61"/>
    </row>
    <row r="1564" spans="1:20" s="55" customFormat="1" ht="14.15" x14ac:dyDescent="0.4">
      <c r="A1564" s="39"/>
      <c r="E1564" s="74"/>
      <c r="F1564" s="74"/>
      <c r="G1564" s="74"/>
      <c r="S1564" s="61"/>
      <c r="T1564" s="61"/>
    </row>
    <row r="1565" spans="1:20" s="55" customFormat="1" ht="14.15" x14ac:dyDescent="0.4">
      <c r="A1565" s="39"/>
      <c r="E1565" s="74"/>
      <c r="F1565" s="74"/>
      <c r="G1565" s="74"/>
      <c r="S1565" s="61"/>
      <c r="T1565" s="61"/>
    </row>
    <row r="1566" spans="1:20" s="55" customFormat="1" ht="14.15" x14ac:dyDescent="0.4">
      <c r="A1566" s="39"/>
      <c r="E1566" s="74"/>
      <c r="F1566" s="74"/>
      <c r="G1566" s="74"/>
      <c r="S1566" s="61"/>
      <c r="T1566" s="61"/>
    </row>
    <row r="1567" spans="1:20" s="55" customFormat="1" ht="14.15" x14ac:dyDescent="0.4">
      <c r="A1567" s="39"/>
      <c r="E1567" s="74"/>
      <c r="F1567" s="74"/>
      <c r="G1567" s="74"/>
      <c r="S1567" s="61"/>
      <c r="T1567" s="61"/>
    </row>
    <row r="1568" spans="1:20" s="55" customFormat="1" ht="14.15" x14ac:dyDescent="0.4">
      <c r="A1568" s="39"/>
      <c r="E1568" s="74"/>
      <c r="F1568" s="74"/>
      <c r="G1568" s="74"/>
      <c r="S1568" s="61"/>
      <c r="T1568" s="61"/>
    </row>
    <row r="1569" spans="1:20" s="55" customFormat="1" ht="14.15" x14ac:dyDescent="0.4">
      <c r="A1569" s="39"/>
      <c r="E1569" s="74"/>
      <c r="F1569" s="74"/>
      <c r="G1569" s="74"/>
      <c r="S1569" s="61"/>
      <c r="T1569" s="61"/>
    </row>
    <row r="1570" spans="1:20" s="55" customFormat="1" ht="14.15" x14ac:dyDescent="0.4">
      <c r="A1570" s="39"/>
      <c r="E1570" s="74"/>
      <c r="F1570" s="74"/>
      <c r="G1570" s="74"/>
      <c r="S1570" s="61"/>
      <c r="T1570" s="61"/>
    </row>
    <row r="1571" spans="1:20" s="55" customFormat="1" ht="14.15" x14ac:dyDescent="0.4">
      <c r="A1571" s="39"/>
      <c r="E1571" s="74"/>
      <c r="F1571" s="74"/>
      <c r="G1571" s="74"/>
      <c r="S1571" s="61"/>
      <c r="T1571" s="61"/>
    </row>
    <row r="1572" spans="1:20" s="55" customFormat="1" ht="14.15" x14ac:dyDescent="0.4">
      <c r="A1572" s="39"/>
      <c r="E1572" s="74"/>
      <c r="F1572" s="74"/>
      <c r="G1572" s="74"/>
      <c r="S1572" s="61"/>
      <c r="T1572" s="61"/>
    </row>
    <row r="1573" spans="1:20" s="55" customFormat="1" ht="14.15" x14ac:dyDescent="0.4">
      <c r="A1573" s="39"/>
      <c r="E1573" s="74"/>
      <c r="F1573" s="74"/>
      <c r="G1573" s="74"/>
      <c r="S1573" s="61"/>
      <c r="T1573" s="61"/>
    </row>
    <row r="1574" spans="1:20" s="55" customFormat="1" ht="14.15" x14ac:dyDescent="0.4">
      <c r="A1574" s="39"/>
      <c r="E1574" s="74"/>
      <c r="F1574" s="74"/>
      <c r="G1574" s="74"/>
      <c r="S1574" s="61"/>
      <c r="T1574" s="61"/>
    </row>
    <row r="1575" spans="1:20" s="55" customFormat="1" ht="14.15" x14ac:dyDescent="0.4">
      <c r="A1575" s="39"/>
      <c r="E1575" s="74"/>
      <c r="F1575" s="74"/>
      <c r="G1575" s="74"/>
      <c r="S1575" s="61"/>
      <c r="T1575" s="61"/>
    </row>
    <row r="1576" spans="1:20" s="55" customFormat="1" ht="14.15" x14ac:dyDescent="0.4">
      <c r="A1576" s="39"/>
      <c r="E1576" s="74"/>
      <c r="F1576" s="74"/>
      <c r="G1576" s="74"/>
      <c r="S1576" s="61"/>
      <c r="T1576" s="61"/>
    </row>
    <row r="1577" spans="1:20" s="55" customFormat="1" ht="14.15" x14ac:dyDescent="0.4">
      <c r="A1577" s="39"/>
      <c r="E1577" s="74"/>
      <c r="F1577" s="74"/>
      <c r="G1577" s="74"/>
      <c r="S1577" s="61"/>
      <c r="T1577" s="61"/>
    </row>
    <row r="1578" spans="1:20" s="55" customFormat="1" ht="14.15" x14ac:dyDescent="0.4">
      <c r="A1578" s="39"/>
      <c r="E1578" s="74"/>
      <c r="F1578" s="74"/>
      <c r="G1578" s="74"/>
      <c r="S1578" s="61"/>
      <c r="T1578" s="61"/>
    </row>
    <row r="1579" spans="1:20" s="55" customFormat="1" ht="14.15" x14ac:dyDescent="0.4">
      <c r="A1579" s="39"/>
      <c r="E1579" s="74"/>
      <c r="F1579" s="74"/>
      <c r="G1579" s="74"/>
      <c r="S1579" s="61"/>
      <c r="T1579" s="61"/>
    </row>
    <row r="1580" spans="1:20" s="55" customFormat="1" ht="14.15" x14ac:dyDescent="0.4">
      <c r="A1580" s="39"/>
      <c r="E1580" s="74"/>
      <c r="F1580" s="74"/>
      <c r="G1580" s="74"/>
      <c r="S1580" s="61"/>
      <c r="T1580" s="61"/>
    </row>
    <row r="1581" spans="1:20" s="55" customFormat="1" ht="14.15" x14ac:dyDescent="0.4">
      <c r="A1581" s="39"/>
      <c r="E1581" s="74"/>
      <c r="F1581" s="74"/>
      <c r="G1581" s="74"/>
      <c r="S1581" s="61"/>
      <c r="T1581" s="61"/>
    </row>
    <row r="1582" spans="1:20" s="55" customFormat="1" ht="14.15" x14ac:dyDescent="0.4">
      <c r="A1582" s="39"/>
      <c r="E1582" s="74"/>
      <c r="F1582" s="74"/>
      <c r="G1582" s="74"/>
      <c r="S1582" s="61"/>
      <c r="T1582" s="61"/>
    </row>
    <row r="1583" spans="1:20" s="55" customFormat="1" ht="14.15" x14ac:dyDescent="0.4">
      <c r="A1583" s="39"/>
      <c r="E1583" s="74"/>
      <c r="F1583" s="74"/>
      <c r="G1583" s="74"/>
      <c r="S1583" s="61"/>
      <c r="T1583" s="61"/>
    </row>
    <row r="1584" spans="1:20" s="55" customFormat="1" ht="14.15" x14ac:dyDescent="0.4">
      <c r="A1584" s="39"/>
      <c r="E1584" s="74"/>
      <c r="F1584" s="74"/>
      <c r="G1584" s="74"/>
      <c r="S1584" s="61"/>
      <c r="T1584" s="61"/>
    </row>
    <row r="1585" spans="1:20" s="55" customFormat="1" ht="14.15" x14ac:dyDescent="0.4">
      <c r="A1585" s="39"/>
      <c r="E1585" s="74"/>
      <c r="F1585" s="74"/>
      <c r="G1585" s="74"/>
      <c r="S1585" s="61"/>
      <c r="T1585" s="61"/>
    </row>
    <row r="1586" spans="1:20" s="55" customFormat="1" ht="14.15" x14ac:dyDescent="0.4">
      <c r="A1586" s="39"/>
      <c r="E1586" s="74"/>
      <c r="F1586" s="74"/>
      <c r="G1586" s="74"/>
      <c r="S1586" s="61"/>
      <c r="T1586" s="61"/>
    </row>
    <row r="1587" spans="1:20" s="55" customFormat="1" ht="14.15" x14ac:dyDescent="0.4">
      <c r="A1587" s="39"/>
      <c r="E1587" s="74"/>
      <c r="F1587" s="74"/>
      <c r="G1587" s="74"/>
      <c r="S1587" s="61"/>
      <c r="T1587" s="61"/>
    </row>
    <row r="1588" spans="1:20" s="55" customFormat="1" ht="14.15" x14ac:dyDescent="0.4">
      <c r="A1588" s="39"/>
      <c r="E1588" s="74"/>
      <c r="F1588" s="74"/>
      <c r="G1588" s="74"/>
      <c r="S1588" s="61"/>
      <c r="T1588" s="61"/>
    </row>
    <row r="1589" spans="1:20" s="55" customFormat="1" ht="14.15" x14ac:dyDescent="0.4">
      <c r="A1589" s="39"/>
      <c r="E1589" s="74"/>
      <c r="F1589" s="74"/>
      <c r="G1589" s="74"/>
      <c r="S1589" s="61"/>
      <c r="T1589" s="61"/>
    </row>
    <row r="1590" spans="1:20" s="55" customFormat="1" ht="14.15" x14ac:dyDescent="0.4">
      <c r="A1590" s="39"/>
      <c r="E1590" s="74"/>
      <c r="F1590" s="74"/>
      <c r="G1590" s="74"/>
      <c r="S1590" s="61"/>
      <c r="T1590" s="61"/>
    </row>
    <row r="1591" spans="1:20" s="55" customFormat="1" ht="14.15" x14ac:dyDescent="0.4">
      <c r="A1591" s="39"/>
      <c r="E1591" s="74"/>
      <c r="F1591" s="74"/>
      <c r="G1591" s="74"/>
      <c r="S1591" s="61"/>
      <c r="T1591" s="61"/>
    </row>
    <row r="1592" spans="1:20" s="55" customFormat="1" ht="14.15" x14ac:dyDescent="0.4">
      <c r="A1592" s="39"/>
      <c r="E1592" s="74"/>
      <c r="F1592" s="74"/>
      <c r="G1592" s="74"/>
      <c r="S1592" s="61"/>
      <c r="T1592" s="61"/>
    </row>
    <row r="1593" spans="1:20" s="55" customFormat="1" ht="14.15" x14ac:dyDescent="0.4">
      <c r="A1593" s="39"/>
      <c r="E1593" s="74"/>
      <c r="F1593" s="74"/>
      <c r="G1593" s="74"/>
      <c r="S1593" s="61"/>
      <c r="T1593" s="61"/>
    </row>
    <row r="1594" spans="1:20" s="55" customFormat="1" ht="14.15" x14ac:dyDescent="0.4">
      <c r="A1594" s="39"/>
      <c r="E1594" s="74"/>
      <c r="F1594" s="74"/>
      <c r="G1594" s="74"/>
      <c r="S1594" s="61"/>
      <c r="T1594" s="61"/>
    </row>
    <row r="1595" spans="1:20" s="55" customFormat="1" ht="14.15" x14ac:dyDescent="0.4">
      <c r="A1595" s="39"/>
      <c r="E1595" s="74"/>
      <c r="F1595" s="74"/>
      <c r="G1595" s="74"/>
      <c r="S1595" s="61"/>
      <c r="T1595" s="61"/>
    </row>
    <row r="1596" spans="1:20" s="55" customFormat="1" ht="14.15" x14ac:dyDescent="0.4">
      <c r="A1596" s="39"/>
      <c r="E1596" s="74"/>
      <c r="F1596" s="74"/>
      <c r="G1596" s="74"/>
      <c r="S1596" s="61"/>
      <c r="T1596" s="61"/>
    </row>
    <row r="1597" spans="1:20" s="55" customFormat="1" ht="14.15" x14ac:dyDescent="0.4">
      <c r="A1597" s="39"/>
      <c r="E1597" s="74"/>
      <c r="F1597" s="74"/>
      <c r="G1597" s="74"/>
      <c r="S1597" s="61"/>
      <c r="T1597" s="61"/>
    </row>
    <row r="1598" spans="1:20" s="55" customFormat="1" ht="14.15" x14ac:dyDescent="0.4">
      <c r="A1598" s="39"/>
      <c r="E1598" s="74"/>
      <c r="F1598" s="74"/>
      <c r="G1598" s="74"/>
      <c r="S1598" s="61"/>
      <c r="T1598" s="61"/>
    </row>
    <row r="1599" spans="1:20" s="55" customFormat="1" ht="14.15" x14ac:dyDescent="0.4">
      <c r="A1599" s="39"/>
      <c r="E1599" s="74"/>
      <c r="F1599" s="74"/>
      <c r="G1599" s="74"/>
      <c r="S1599" s="61"/>
      <c r="T1599" s="61"/>
    </row>
    <row r="1600" spans="1:20" s="55" customFormat="1" ht="14.15" x14ac:dyDescent="0.4">
      <c r="A1600" s="39"/>
      <c r="E1600" s="74"/>
      <c r="F1600" s="74"/>
      <c r="G1600" s="74"/>
      <c r="S1600" s="61"/>
      <c r="T1600" s="61"/>
    </row>
    <row r="1601" spans="1:20" s="55" customFormat="1" ht="14.15" x14ac:dyDescent="0.4">
      <c r="A1601" s="39"/>
      <c r="E1601" s="74"/>
      <c r="F1601" s="74"/>
      <c r="G1601" s="74"/>
      <c r="S1601" s="61"/>
      <c r="T1601" s="61"/>
    </row>
    <row r="1602" spans="1:20" s="55" customFormat="1" ht="14.15" x14ac:dyDescent="0.4">
      <c r="A1602" s="39"/>
      <c r="E1602" s="74"/>
      <c r="F1602" s="74"/>
      <c r="G1602" s="74"/>
      <c r="S1602" s="61"/>
      <c r="T1602" s="61"/>
    </row>
    <row r="1603" spans="1:20" s="55" customFormat="1" ht="14.15" x14ac:dyDescent="0.4">
      <c r="A1603" s="39"/>
      <c r="E1603" s="74"/>
      <c r="F1603" s="74"/>
      <c r="G1603" s="74"/>
      <c r="S1603" s="61"/>
      <c r="T1603" s="61"/>
    </row>
    <row r="1604" spans="1:20" s="55" customFormat="1" ht="14.15" x14ac:dyDescent="0.4">
      <c r="A1604" s="39"/>
      <c r="E1604" s="74"/>
      <c r="F1604" s="74"/>
      <c r="G1604" s="74"/>
      <c r="S1604" s="61"/>
      <c r="T1604" s="61"/>
    </row>
    <row r="1605" spans="1:20" s="55" customFormat="1" ht="14.15" x14ac:dyDescent="0.4">
      <c r="A1605" s="39"/>
      <c r="E1605" s="74"/>
      <c r="F1605" s="74"/>
      <c r="G1605" s="74"/>
      <c r="S1605" s="61"/>
      <c r="T1605" s="61"/>
    </row>
    <row r="1606" spans="1:20" s="55" customFormat="1" ht="14.15" x14ac:dyDescent="0.4">
      <c r="A1606" s="39"/>
      <c r="E1606" s="74"/>
      <c r="F1606" s="74"/>
      <c r="G1606" s="74"/>
      <c r="S1606" s="61"/>
      <c r="T1606" s="61"/>
    </row>
    <row r="1607" spans="1:20" s="55" customFormat="1" ht="14.15" x14ac:dyDescent="0.4">
      <c r="A1607" s="39"/>
      <c r="E1607" s="74"/>
      <c r="F1607" s="74"/>
      <c r="G1607" s="74"/>
      <c r="S1607" s="61"/>
      <c r="T1607" s="61"/>
    </row>
    <row r="1608" spans="1:20" s="55" customFormat="1" ht="14.15" x14ac:dyDescent="0.4">
      <c r="A1608" s="39"/>
      <c r="E1608" s="74"/>
      <c r="F1608" s="74"/>
      <c r="G1608" s="74"/>
      <c r="S1608" s="61"/>
      <c r="T1608" s="61"/>
    </row>
    <row r="1609" spans="1:20" s="55" customFormat="1" ht="14.15" x14ac:dyDescent="0.4">
      <c r="A1609" s="39"/>
      <c r="E1609" s="74"/>
      <c r="F1609" s="74"/>
      <c r="G1609" s="74"/>
      <c r="S1609" s="61"/>
      <c r="T1609" s="61"/>
    </row>
    <row r="1610" spans="1:20" s="55" customFormat="1" ht="14.15" x14ac:dyDescent="0.4">
      <c r="A1610" s="39"/>
      <c r="E1610" s="74"/>
      <c r="F1610" s="74"/>
      <c r="G1610" s="74"/>
      <c r="S1610" s="61"/>
      <c r="T1610" s="61"/>
    </row>
    <row r="1611" spans="1:20" s="55" customFormat="1" ht="14.15" x14ac:dyDescent="0.4">
      <c r="A1611" s="39"/>
      <c r="E1611" s="74"/>
      <c r="F1611" s="74"/>
      <c r="G1611" s="74"/>
      <c r="S1611" s="61"/>
      <c r="T1611" s="61"/>
    </row>
    <row r="1612" spans="1:20" s="55" customFormat="1" ht="14.15" x14ac:dyDescent="0.4">
      <c r="A1612" s="39"/>
      <c r="E1612" s="74"/>
      <c r="F1612" s="74"/>
      <c r="G1612" s="74"/>
      <c r="S1612" s="61"/>
      <c r="T1612" s="61"/>
    </row>
    <row r="1613" spans="1:20" s="55" customFormat="1" ht="14.15" x14ac:dyDescent="0.4">
      <c r="A1613" s="39"/>
      <c r="E1613" s="74"/>
      <c r="F1613" s="74"/>
      <c r="G1613" s="74"/>
      <c r="S1613" s="61"/>
      <c r="T1613" s="61"/>
    </row>
    <row r="1614" spans="1:20" s="55" customFormat="1" ht="14.15" x14ac:dyDescent="0.4">
      <c r="A1614" s="39"/>
      <c r="E1614" s="74"/>
      <c r="F1614" s="74"/>
      <c r="G1614" s="74"/>
      <c r="S1614" s="61"/>
      <c r="T1614" s="61"/>
    </row>
    <row r="1615" spans="1:20" s="55" customFormat="1" ht="14.15" x14ac:dyDescent="0.4">
      <c r="A1615" s="39"/>
      <c r="E1615" s="74"/>
      <c r="F1615" s="74"/>
      <c r="G1615" s="74"/>
      <c r="S1615" s="61"/>
      <c r="T1615" s="61"/>
    </row>
    <row r="1616" spans="1:20" s="55" customFormat="1" ht="14.15" x14ac:dyDescent="0.4">
      <c r="A1616" s="39"/>
      <c r="E1616" s="74"/>
      <c r="F1616" s="74"/>
      <c r="G1616" s="74"/>
      <c r="S1616" s="61"/>
      <c r="T1616" s="61"/>
    </row>
    <row r="1617" spans="1:20" s="55" customFormat="1" ht="14.15" x14ac:dyDescent="0.4">
      <c r="A1617" s="39"/>
      <c r="E1617" s="74"/>
      <c r="F1617" s="74"/>
      <c r="G1617" s="74"/>
      <c r="S1617" s="61"/>
      <c r="T1617" s="61"/>
    </row>
    <row r="1618" spans="1:20" s="55" customFormat="1" ht="14.15" x14ac:dyDescent="0.4">
      <c r="A1618" s="39"/>
      <c r="E1618" s="74"/>
      <c r="F1618" s="74"/>
      <c r="G1618" s="74"/>
      <c r="S1618" s="61"/>
      <c r="T1618" s="61"/>
    </row>
    <row r="1619" spans="1:20" s="55" customFormat="1" ht="14.15" x14ac:dyDescent="0.4">
      <c r="A1619" s="39"/>
      <c r="E1619" s="74"/>
      <c r="F1619" s="74"/>
      <c r="G1619" s="74"/>
      <c r="S1619" s="61"/>
      <c r="T1619" s="61"/>
    </row>
    <row r="1620" spans="1:20" s="55" customFormat="1" ht="14.15" x14ac:dyDescent="0.4">
      <c r="A1620" s="39"/>
      <c r="E1620" s="74"/>
      <c r="F1620" s="74"/>
      <c r="G1620" s="74"/>
      <c r="S1620" s="61"/>
      <c r="T1620" s="61"/>
    </row>
    <row r="1621" spans="1:20" s="55" customFormat="1" ht="14.15" x14ac:dyDescent="0.4">
      <c r="A1621" s="39"/>
      <c r="E1621" s="74"/>
      <c r="F1621" s="74"/>
      <c r="G1621" s="74"/>
      <c r="S1621" s="61"/>
      <c r="T1621" s="61"/>
    </row>
    <row r="1622" spans="1:20" s="55" customFormat="1" ht="14.15" x14ac:dyDescent="0.4">
      <c r="A1622" s="39"/>
      <c r="E1622" s="74"/>
      <c r="F1622" s="74"/>
      <c r="G1622" s="74"/>
      <c r="S1622" s="61"/>
      <c r="T1622" s="61"/>
    </row>
    <row r="1623" spans="1:20" s="55" customFormat="1" ht="14.15" x14ac:dyDescent="0.4">
      <c r="A1623" s="39"/>
      <c r="E1623" s="74"/>
      <c r="F1623" s="74"/>
      <c r="G1623" s="74"/>
      <c r="S1623" s="61"/>
      <c r="T1623" s="61"/>
    </row>
    <row r="1624" spans="1:20" s="55" customFormat="1" ht="14.15" x14ac:dyDescent="0.4">
      <c r="A1624" s="39"/>
      <c r="E1624" s="74"/>
      <c r="F1624" s="74"/>
      <c r="G1624" s="74"/>
      <c r="S1624" s="61"/>
      <c r="T1624" s="61"/>
    </row>
    <row r="1625" spans="1:20" s="55" customFormat="1" ht="14.15" x14ac:dyDescent="0.4">
      <c r="A1625" s="39"/>
      <c r="E1625" s="74"/>
      <c r="F1625" s="74"/>
      <c r="G1625" s="74"/>
      <c r="S1625" s="61"/>
      <c r="T1625" s="61"/>
    </row>
    <row r="1626" spans="1:20" s="55" customFormat="1" ht="14.15" x14ac:dyDescent="0.4">
      <c r="A1626" s="39"/>
      <c r="E1626" s="74"/>
      <c r="F1626" s="74"/>
      <c r="G1626" s="74"/>
      <c r="S1626" s="61"/>
      <c r="T1626" s="61"/>
    </row>
    <row r="1627" spans="1:20" s="55" customFormat="1" ht="14.15" x14ac:dyDescent="0.4">
      <c r="A1627" s="39"/>
      <c r="E1627" s="74"/>
      <c r="F1627" s="74"/>
      <c r="G1627" s="74"/>
      <c r="S1627" s="61"/>
      <c r="T1627" s="61"/>
    </row>
    <row r="1628" spans="1:20" s="55" customFormat="1" ht="14.15" x14ac:dyDescent="0.4">
      <c r="A1628" s="39"/>
      <c r="E1628" s="74"/>
      <c r="F1628" s="74"/>
      <c r="G1628" s="74"/>
      <c r="S1628" s="61"/>
      <c r="T1628" s="61"/>
    </row>
    <row r="1629" spans="1:20" s="55" customFormat="1" ht="14.15" x14ac:dyDescent="0.4">
      <c r="A1629" s="39"/>
      <c r="E1629" s="74"/>
      <c r="F1629" s="74"/>
      <c r="G1629" s="74"/>
      <c r="S1629" s="61"/>
      <c r="T1629" s="61"/>
    </row>
    <row r="1630" spans="1:20" s="55" customFormat="1" ht="14.15" x14ac:dyDescent="0.4">
      <c r="A1630" s="39"/>
      <c r="E1630" s="74"/>
      <c r="F1630" s="74"/>
      <c r="G1630" s="74"/>
      <c r="S1630" s="61"/>
      <c r="T1630" s="61"/>
    </row>
    <row r="1631" spans="1:20" s="55" customFormat="1" ht="14.15" x14ac:dyDescent="0.4">
      <c r="A1631" s="39"/>
      <c r="E1631" s="74"/>
      <c r="F1631" s="74"/>
      <c r="G1631" s="74"/>
      <c r="S1631" s="61"/>
      <c r="T1631" s="61"/>
    </row>
    <row r="1632" spans="1:20" s="55" customFormat="1" ht="14.15" x14ac:dyDescent="0.4">
      <c r="A1632" s="39"/>
      <c r="E1632" s="74"/>
      <c r="F1632" s="74"/>
      <c r="G1632" s="74"/>
      <c r="S1632" s="61"/>
      <c r="T1632" s="61"/>
    </row>
    <row r="1633" spans="1:20" s="55" customFormat="1" ht="14.15" x14ac:dyDescent="0.4">
      <c r="A1633" s="39"/>
      <c r="E1633" s="74"/>
      <c r="F1633" s="74"/>
      <c r="G1633" s="74"/>
      <c r="S1633" s="61"/>
      <c r="T1633" s="61"/>
    </row>
    <row r="1634" spans="1:20" s="55" customFormat="1" ht="14.15" x14ac:dyDescent="0.4">
      <c r="A1634" s="39"/>
      <c r="E1634" s="74"/>
      <c r="F1634" s="74"/>
      <c r="G1634" s="74"/>
      <c r="S1634" s="61"/>
      <c r="T1634" s="61"/>
    </row>
    <row r="1635" spans="1:20" s="55" customFormat="1" ht="14.15" x14ac:dyDescent="0.4">
      <c r="A1635" s="39"/>
      <c r="E1635" s="74"/>
      <c r="F1635" s="74"/>
      <c r="G1635" s="74"/>
      <c r="S1635" s="61"/>
      <c r="T1635" s="61"/>
    </row>
    <row r="1636" spans="1:20" s="55" customFormat="1" ht="14.15" x14ac:dyDescent="0.4">
      <c r="A1636" s="39"/>
      <c r="E1636" s="74"/>
      <c r="F1636" s="74"/>
      <c r="G1636" s="74"/>
      <c r="S1636" s="61"/>
      <c r="T1636" s="61"/>
    </row>
    <row r="1637" spans="1:20" s="55" customFormat="1" ht="14.15" x14ac:dyDescent="0.4">
      <c r="A1637" s="39"/>
      <c r="E1637" s="74"/>
      <c r="F1637" s="74"/>
      <c r="G1637" s="74"/>
      <c r="S1637" s="61"/>
      <c r="T1637" s="61"/>
    </row>
    <row r="1638" spans="1:20" s="55" customFormat="1" ht="14.15" x14ac:dyDescent="0.4">
      <c r="A1638" s="39"/>
      <c r="E1638" s="74"/>
      <c r="F1638" s="74"/>
      <c r="G1638" s="74"/>
      <c r="S1638" s="61"/>
      <c r="T1638" s="61"/>
    </row>
    <row r="1639" spans="1:20" s="55" customFormat="1" ht="14.15" x14ac:dyDescent="0.4">
      <c r="A1639" s="39"/>
      <c r="E1639" s="74"/>
      <c r="F1639" s="74"/>
      <c r="G1639" s="74"/>
      <c r="S1639" s="61"/>
      <c r="T1639" s="61"/>
    </row>
    <row r="1640" spans="1:20" s="55" customFormat="1" ht="14.15" x14ac:dyDescent="0.4">
      <c r="A1640" s="39"/>
      <c r="E1640" s="74"/>
      <c r="F1640" s="74"/>
      <c r="G1640" s="74"/>
      <c r="S1640" s="61"/>
      <c r="T1640" s="61"/>
    </row>
    <row r="1641" spans="1:20" s="55" customFormat="1" ht="14.15" x14ac:dyDescent="0.4">
      <c r="A1641" s="39"/>
      <c r="E1641" s="74"/>
      <c r="F1641" s="74"/>
      <c r="G1641" s="74"/>
      <c r="S1641" s="61"/>
      <c r="T1641" s="61"/>
    </row>
    <row r="1642" spans="1:20" s="55" customFormat="1" ht="14.15" x14ac:dyDescent="0.4">
      <c r="A1642" s="39"/>
      <c r="E1642" s="74"/>
      <c r="F1642" s="74"/>
      <c r="G1642" s="74"/>
      <c r="S1642" s="61"/>
      <c r="T1642" s="61"/>
    </row>
    <row r="1643" spans="1:20" s="55" customFormat="1" ht="14.15" x14ac:dyDescent="0.4">
      <c r="A1643" s="39"/>
      <c r="E1643" s="74"/>
      <c r="F1643" s="74"/>
      <c r="G1643" s="74"/>
      <c r="S1643" s="61"/>
      <c r="T1643" s="61"/>
    </row>
    <row r="1644" spans="1:20" s="55" customFormat="1" ht="14.15" x14ac:dyDescent="0.4">
      <c r="A1644" s="39"/>
      <c r="E1644" s="74"/>
      <c r="F1644" s="74"/>
      <c r="G1644" s="74"/>
      <c r="S1644" s="61"/>
      <c r="T1644" s="61"/>
    </row>
    <row r="1645" spans="1:20" s="55" customFormat="1" ht="14.15" x14ac:dyDescent="0.4">
      <c r="A1645" s="39"/>
      <c r="E1645" s="74"/>
      <c r="F1645" s="74"/>
      <c r="G1645" s="74"/>
      <c r="S1645" s="61"/>
      <c r="T1645" s="61"/>
    </row>
    <row r="1646" spans="1:20" s="55" customFormat="1" ht="14.15" x14ac:dyDescent="0.4">
      <c r="A1646" s="39"/>
      <c r="E1646" s="74"/>
      <c r="F1646" s="74"/>
      <c r="G1646" s="74"/>
      <c r="S1646" s="61"/>
      <c r="T1646" s="61"/>
    </row>
    <row r="1647" spans="1:20" s="55" customFormat="1" ht="14.15" x14ac:dyDescent="0.4">
      <c r="A1647" s="39"/>
      <c r="E1647" s="74"/>
      <c r="F1647" s="74"/>
      <c r="G1647" s="74"/>
      <c r="S1647" s="61"/>
      <c r="T1647" s="61"/>
    </row>
    <row r="1648" spans="1:20" s="55" customFormat="1" ht="14.15" x14ac:dyDescent="0.4">
      <c r="A1648" s="39"/>
      <c r="E1648" s="74"/>
      <c r="F1648" s="74"/>
      <c r="G1648" s="74"/>
      <c r="S1648" s="61"/>
      <c r="T1648" s="61"/>
    </row>
    <row r="1649" spans="1:20" s="55" customFormat="1" ht="14.15" x14ac:dyDescent="0.4">
      <c r="A1649" s="39"/>
      <c r="E1649" s="74"/>
      <c r="F1649" s="74"/>
      <c r="G1649" s="74"/>
      <c r="S1649" s="61"/>
      <c r="T1649" s="61"/>
    </row>
    <row r="1650" spans="1:20" s="55" customFormat="1" ht="14.15" x14ac:dyDescent="0.4">
      <c r="A1650" s="39"/>
      <c r="E1650" s="74"/>
      <c r="F1650" s="74"/>
      <c r="G1650" s="74"/>
      <c r="S1650" s="61"/>
      <c r="T1650" s="61"/>
    </row>
    <row r="1651" spans="1:20" s="55" customFormat="1" ht="14.15" x14ac:dyDescent="0.4">
      <c r="A1651" s="39"/>
      <c r="E1651" s="74"/>
      <c r="F1651" s="74"/>
      <c r="G1651" s="74"/>
      <c r="S1651" s="61"/>
      <c r="T1651" s="61"/>
    </row>
    <row r="1652" spans="1:20" s="55" customFormat="1" ht="14.15" x14ac:dyDescent="0.4">
      <c r="A1652" s="39"/>
      <c r="E1652" s="74"/>
      <c r="F1652" s="74"/>
      <c r="G1652" s="74"/>
      <c r="S1652" s="61"/>
      <c r="T1652" s="61"/>
    </row>
    <row r="1653" spans="1:20" s="55" customFormat="1" ht="14.15" x14ac:dyDescent="0.4">
      <c r="A1653" s="39"/>
      <c r="E1653" s="74"/>
      <c r="F1653" s="74"/>
      <c r="G1653" s="74"/>
      <c r="S1653" s="61"/>
      <c r="T1653" s="61"/>
    </row>
    <row r="1654" spans="1:20" s="55" customFormat="1" ht="14.15" x14ac:dyDescent="0.4">
      <c r="A1654" s="39"/>
      <c r="E1654" s="74"/>
      <c r="F1654" s="74"/>
      <c r="G1654" s="74"/>
      <c r="S1654" s="61"/>
      <c r="T1654" s="61"/>
    </row>
    <row r="1655" spans="1:20" s="55" customFormat="1" ht="14.15" x14ac:dyDescent="0.4">
      <c r="A1655" s="39"/>
      <c r="E1655" s="74"/>
      <c r="F1655" s="74"/>
      <c r="G1655" s="74"/>
      <c r="S1655" s="61"/>
      <c r="T1655" s="61"/>
    </row>
    <row r="1656" spans="1:20" s="55" customFormat="1" ht="14.15" x14ac:dyDescent="0.4">
      <c r="A1656" s="39"/>
      <c r="E1656" s="74"/>
      <c r="F1656" s="74"/>
      <c r="G1656" s="74"/>
      <c r="S1656" s="61"/>
      <c r="T1656" s="61"/>
    </row>
    <row r="1657" spans="1:20" s="55" customFormat="1" ht="14.15" x14ac:dyDescent="0.4">
      <c r="A1657" s="39"/>
      <c r="E1657" s="74"/>
      <c r="F1657" s="74"/>
      <c r="G1657" s="74"/>
      <c r="S1657" s="61"/>
      <c r="T1657" s="61"/>
    </row>
    <row r="1658" spans="1:20" s="55" customFormat="1" ht="14.15" x14ac:dyDescent="0.4">
      <c r="A1658" s="39"/>
      <c r="E1658" s="74"/>
      <c r="F1658" s="74"/>
      <c r="G1658" s="74"/>
      <c r="S1658" s="61"/>
      <c r="T1658" s="61"/>
    </row>
    <row r="1659" spans="1:20" s="55" customFormat="1" ht="14.15" x14ac:dyDescent="0.4">
      <c r="A1659" s="39"/>
      <c r="E1659" s="74"/>
      <c r="F1659" s="74"/>
      <c r="G1659" s="74"/>
      <c r="S1659" s="61"/>
      <c r="T1659" s="61"/>
    </row>
    <row r="1660" spans="1:20" s="55" customFormat="1" ht="14.15" x14ac:dyDescent="0.4">
      <c r="A1660" s="39"/>
      <c r="E1660" s="74"/>
      <c r="F1660" s="74"/>
      <c r="G1660" s="74"/>
      <c r="S1660" s="61"/>
      <c r="T1660" s="61"/>
    </row>
    <row r="1661" spans="1:20" s="55" customFormat="1" ht="14.15" x14ac:dyDescent="0.4">
      <c r="A1661" s="39"/>
      <c r="E1661" s="74"/>
      <c r="F1661" s="74"/>
      <c r="G1661" s="74"/>
      <c r="S1661" s="61"/>
      <c r="T1661" s="61"/>
    </row>
    <row r="1662" spans="1:20" s="55" customFormat="1" ht="14.15" x14ac:dyDescent="0.4">
      <c r="A1662" s="39"/>
      <c r="E1662" s="74"/>
      <c r="F1662" s="74"/>
      <c r="G1662" s="74"/>
      <c r="S1662" s="61"/>
      <c r="T1662" s="61"/>
    </row>
    <row r="1663" spans="1:20" s="55" customFormat="1" ht="14.15" x14ac:dyDescent="0.4">
      <c r="A1663" s="39"/>
      <c r="E1663" s="74"/>
      <c r="F1663" s="74"/>
      <c r="G1663" s="74"/>
      <c r="S1663" s="61"/>
      <c r="T1663" s="61"/>
    </row>
    <row r="1664" spans="1:20" s="55" customFormat="1" ht="14.15" x14ac:dyDescent="0.4">
      <c r="A1664" s="39"/>
      <c r="E1664" s="74"/>
      <c r="F1664" s="74"/>
      <c r="G1664" s="74"/>
      <c r="S1664" s="61"/>
      <c r="T1664" s="61"/>
    </row>
    <row r="1665" spans="1:20" s="55" customFormat="1" ht="14.15" x14ac:dyDescent="0.4">
      <c r="A1665" s="39"/>
      <c r="E1665" s="74"/>
      <c r="F1665" s="74"/>
      <c r="G1665" s="74"/>
      <c r="S1665" s="61"/>
      <c r="T1665" s="61"/>
    </row>
    <row r="1666" spans="1:20" s="55" customFormat="1" ht="14.15" x14ac:dyDescent="0.4">
      <c r="A1666" s="39"/>
      <c r="E1666" s="74"/>
      <c r="F1666" s="74"/>
      <c r="G1666" s="74"/>
      <c r="S1666" s="61"/>
      <c r="T1666" s="61"/>
    </row>
    <row r="1667" spans="1:20" s="55" customFormat="1" ht="14.15" x14ac:dyDescent="0.4">
      <c r="A1667" s="39"/>
      <c r="E1667" s="74"/>
      <c r="F1667" s="74"/>
      <c r="G1667" s="74"/>
      <c r="S1667" s="61"/>
      <c r="T1667" s="61"/>
    </row>
    <row r="1668" spans="1:20" s="55" customFormat="1" ht="14.15" x14ac:dyDescent="0.4">
      <c r="A1668" s="39"/>
      <c r="E1668" s="74"/>
      <c r="F1668" s="74"/>
      <c r="G1668" s="74"/>
      <c r="S1668" s="61"/>
      <c r="T1668" s="61"/>
    </row>
    <row r="1669" spans="1:20" s="55" customFormat="1" ht="14.15" x14ac:dyDescent="0.4">
      <c r="A1669" s="39"/>
      <c r="E1669" s="74"/>
      <c r="F1669" s="74"/>
      <c r="G1669" s="74"/>
      <c r="S1669" s="61"/>
      <c r="T1669" s="61"/>
    </row>
    <row r="1670" spans="1:20" s="55" customFormat="1" ht="14.15" x14ac:dyDescent="0.4">
      <c r="A1670" s="39"/>
      <c r="E1670" s="74"/>
      <c r="F1670" s="74"/>
      <c r="G1670" s="74"/>
      <c r="S1670" s="61"/>
      <c r="T1670" s="61"/>
    </row>
    <row r="1671" spans="1:20" s="55" customFormat="1" ht="14.15" x14ac:dyDescent="0.4">
      <c r="A1671" s="39"/>
      <c r="E1671" s="74"/>
      <c r="F1671" s="74"/>
      <c r="G1671" s="74"/>
      <c r="S1671" s="61"/>
      <c r="T1671" s="61"/>
    </row>
    <row r="1672" spans="1:20" s="55" customFormat="1" ht="14.15" x14ac:dyDescent="0.4">
      <c r="A1672" s="39"/>
      <c r="E1672" s="74"/>
      <c r="F1672" s="74"/>
      <c r="G1672" s="74"/>
      <c r="S1672" s="61"/>
      <c r="T1672" s="61"/>
    </row>
    <row r="1673" spans="1:20" s="55" customFormat="1" ht="14.15" x14ac:dyDescent="0.4">
      <c r="A1673" s="39"/>
      <c r="E1673" s="74"/>
      <c r="F1673" s="74"/>
      <c r="G1673" s="74"/>
      <c r="S1673" s="61"/>
      <c r="T1673" s="61"/>
    </row>
    <row r="1674" spans="1:20" s="55" customFormat="1" ht="14.15" x14ac:dyDescent="0.4">
      <c r="A1674" s="39"/>
      <c r="E1674" s="74"/>
      <c r="F1674" s="74"/>
      <c r="G1674" s="74"/>
      <c r="S1674" s="61"/>
      <c r="T1674" s="61"/>
    </row>
    <row r="1675" spans="1:20" s="55" customFormat="1" ht="14.15" x14ac:dyDescent="0.4">
      <c r="A1675" s="39"/>
      <c r="E1675" s="74"/>
      <c r="F1675" s="74"/>
      <c r="G1675" s="74"/>
      <c r="S1675" s="61"/>
      <c r="T1675" s="61"/>
    </row>
    <row r="1676" spans="1:20" s="55" customFormat="1" ht="14.15" x14ac:dyDescent="0.4">
      <c r="A1676" s="39"/>
      <c r="E1676" s="74"/>
      <c r="F1676" s="74"/>
      <c r="G1676" s="74"/>
      <c r="S1676" s="61"/>
      <c r="T1676" s="61"/>
    </row>
    <row r="1677" spans="1:20" s="55" customFormat="1" ht="14.15" x14ac:dyDescent="0.4">
      <c r="A1677" s="39"/>
      <c r="E1677" s="74"/>
      <c r="F1677" s="74"/>
      <c r="G1677" s="74"/>
      <c r="S1677" s="61"/>
      <c r="T1677" s="61"/>
    </row>
    <row r="1678" spans="1:20" s="55" customFormat="1" ht="14.15" x14ac:dyDescent="0.4">
      <c r="A1678" s="39"/>
      <c r="E1678" s="74"/>
      <c r="F1678" s="74"/>
      <c r="G1678" s="74"/>
      <c r="S1678" s="61"/>
      <c r="T1678" s="61"/>
    </row>
    <row r="1679" spans="1:20" s="55" customFormat="1" ht="14.15" x14ac:dyDescent="0.4">
      <c r="A1679" s="39"/>
      <c r="E1679" s="74"/>
      <c r="F1679" s="74"/>
      <c r="G1679" s="74"/>
      <c r="S1679" s="61"/>
      <c r="T1679" s="61"/>
    </row>
    <row r="1680" spans="1:20" s="55" customFormat="1" ht="14.15" x14ac:dyDescent="0.4">
      <c r="A1680" s="39"/>
      <c r="E1680" s="74"/>
      <c r="F1680" s="74"/>
      <c r="G1680" s="74"/>
      <c r="S1680" s="61"/>
      <c r="T1680" s="61"/>
    </row>
    <row r="1681" spans="1:20" s="55" customFormat="1" ht="14.15" x14ac:dyDescent="0.4">
      <c r="A1681" s="39"/>
      <c r="E1681" s="74"/>
      <c r="F1681" s="74"/>
      <c r="G1681" s="74"/>
      <c r="S1681" s="61"/>
      <c r="T1681" s="61"/>
    </row>
    <row r="1682" spans="1:20" s="55" customFormat="1" ht="14.15" x14ac:dyDescent="0.4">
      <c r="A1682" s="39"/>
      <c r="E1682" s="74"/>
      <c r="F1682" s="74"/>
      <c r="G1682" s="74"/>
      <c r="S1682" s="61"/>
      <c r="T1682" s="61"/>
    </row>
    <row r="1683" spans="1:20" s="55" customFormat="1" ht="14.15" x14ac:dyDescent="0.4">
      <c r="A1683" s="39"/>
      <c r="E1683" s="74"/>
      <c r="F1683" s="74"/>
      <c r="G1683" s="74"/>
      <c r="S1683" s="61"/>
      <c r="T1683" s="61"/>
    </row>
    <row r="1684" spans="1:20" s="55" customFormat="1" ht="14.15" x14ac:dyDescent="0.4">
      <c r="A1684" s="39"/>
      <c r="E1684" s="74"/>
      <c r="F1684" s="74"/>
      <c r="G1684" s="74"/>
      <c r="S1684" s="61"/>
      <c r="T1684" s="61"/>
    </row>
    <row r="1685" spans="1:20" s="55" customFormat="1" ht="14.15" x14ac:dyDescent="0.4">
      <c r="A1685" s="39"/>
      <c r="E1685" s="74"/>
      <c r="F1685" s="74"/>
      <c r="G1685" s="74"/>
      <c r="S1685" s="61"/>
      <c r="T1685" s="61"/>
    </row>
    <row r="1686" spans="1:20" s="55" customFormat="1" ht="14.15" x14ac:dyDescent="0.4">
      <c r="A1686" s="39"/>
      <c r="E1686" s="74"/>
      <c r="F1686" s="74"/>
      <c r="G1686" s="74"/>
      <c r="S1686" s="61"/>
      <c r="T1686" s="61"/>
    </row>
    <row r="1687" spans="1:20" s="55" customFormat="1" ht="14.15" x14ac:dyDescent="0.4">
      <c r="A1687" s="39"/>
      <c r="E1687" s="74"/>
      <c r="F1687" s="74"/>
      <c r="G1687" s="74"/>
      <c r="S1687" s="61"/>
      <c r="T1687" s="61"/>
    </row>
    <row r="1688" spans="1:20" s="55" customFormat="1" ht="14.15" x14ac:dyDescent="0.4">
      <c r="A1688" s="39"/>
      <c r="E1688" s="74"/>
      <c r="F1688" s="74"/>
      <c r="G1688" s="74"/>
      <c r="S1688" s="61"/>
      <c r="T1688" s="61"/>
    </row>
    <row r="1689" spans="1:20" s="55" customFormat="1" ht="14.15" x14ac:dyDescent="0.4">
      <c r="A1689" s="39"/>
      <c r="E1689" s="74"/>
      <c r="F1689" s="74"/>
      <c r="G1689" s="74"/>
      <c r="S1689" s="61"/>
      <c r="T1689" s="61"/>
    </row>
    <row r="1690" spans="1:20" s="55" customFormat="1" ht="14.15" x14ac:dyDescent="0.4">
      <c r="A1690" s="39"/>
      <c r="E1690" s="74"/>
      <c r="F1690" s="74"/>
      <c r="G1690" s="74"/>
      <c r="S1690" s="61"/>
      <c r="T1690" s="61"/>
    </row>
    <row r="1691" spans="1:20" s="55" customFormat="1" ht="14.15" x14ac:dyDescent="0.4">
      <c r="A1691" s="39"/>
      <c r="E1691" s="74"/>
      <c r="F1691" s="74"/>
      <c r="G1691" s="74"/>
      <c r="S1691" s="61"/>
      <c r="T1691" s="61"/>
    </row>
    <row r="1692" spans="1:20" s="55" customFormat="1" ht="14.15" x14ac:dyDescent="0.4">
      <c r="A1692" s="39"/>
      <c r="E1692" s="74"/>
      <c r="F1692" s="74"/>
      <c r="G1692" s="74"/>
      <c r="S1692" s="61"/>
      <c r="T1692" s="61"/>
    </row>
    <row r="1693" spans="1:20" s="55" customFormat="1" ht="14.15" x14ac:dyDescent="0.4">
      <c r="A1693" s="39"/>
      <c r="E1693" s="74"/>
      <c r="F1693" s="74"/>
      <c r="G1693" s="74"/>
      <c r="S1693" s="61"/>
      <c r="T1693" s="61"/>
    </row>
    <row r="1694" spans="1:20" s="55" customFormat="1" ht="14.15" x14ac:dyDescent="0.4">
      <c r="A1694" s="39"/>
      <c r="E1694" s="74"/>
      <c r="F1694" s="74"/>
      <c r="G1694" s="74"/>
      <c r="S1694" s="61"/>
      <c r="T1694" s="61"/>
    </row>
    <row r="1695" spans="1:20" s="55" customFormat="1" ht="14.15" x14ac:dyDescent="0.4">
      <c r="A1695" s="39"/>
      <c r="E1695" s="74"/>
      <c r="F1695" s="74"/>
      <c r="G1695" s="74"/>
      <c r="S1695" s="61"/>
      <c r="T1695" s="61"/>
    </row>
    <row r="1696" spans="1:20" s="55" customFormat="1" ht="14.15" x14ac:dyDescent="0.4">
      <c r="A1696" s="39"/>
      <c r="E1696" s="74"/>
      <c r="F1696" s="74"/>
      <c r="G1696" s="74"/>
      <c r="S1696" s="61"/>
      <c r="T1696" s="61"/>
    </row>
    <row r="1697" spans="1:20" s="55" customFormat="1" ht="14.15" x14ac:dyDescent="0.4">
      <c r="A1697" s="39"/>
      <c r="E1697" s="74"/>
      <c r="F1697" s="74"/>
      <c r="G1697" s="74"/>
      <c r="S1697" s="61"/>
      <c r="T1697" s="61"/>
    </row>
    <row r="1698" spans="1:20" s="55" customFormat="1" ht="14.15" x14ac:dyDescent="0.4">
      <c r="A1698" s="39"/>
      <c r="E1698" s="74"/>
      <c r="F1698" s="74"/>
      <c r="G1698" s="74"/>
      <c r="S1698" s="61"/>
      <c r="T1698" s="61"/>
    </row>
    <row r="1699" spans="1:20" s="55" customFormat="1" ht="14.15" x14ac:dyDescent="0.4">
      <c r="A1699" s="39"/>
      <c r="E1699" s="74"/>
      <c r="F1699" s="74"/>
      <c r="G1699" s="74"/>
      <c r="S1699" s="61"/>
      <c r="T1699" s="61"/>
    </row>
    <row r="1700" spans="1:20" s="55" customFormat="1" ht="14.15" x14ac:dyDescent="0.4">
      <c r="A1700" s="39"/>
      <c r="E1700" s="74"/>
      <c r="F1700" s="74"/>
      <c r="G1700" s="74"/>
      <c r="S1700" s="61"/>
      <c r="T1700" s="61"/>
    </row>
    <row r="1701" spans="1:20" s="55" customFormat="1" ht="14.15" x14ac:dyDescent="0.4">
      <c r="A1701" s="39"/>
      <c r="E1701" s="74"/>
      <c r="F1701" s="74"/>
      <c r="G1701" s="74"/>
      <c r="S1701" s="61"/>
      <c r="T1701" s="61"/>
    </row>
    <row r="1702" spans="1:20" s="55" customFormat="1" ht="14.15" x14ac:dyDescent="0.4">
      <c r="A1702" s="39"/>
      <c r="E1702" s="74"/>
      <c r="F1702" s="74"/>
      <c r="G1702" s="74"/>
      <c r="S1702" s="61"/>
      <c r="T1702" s="61"/>
    </row>
    <row r="1703" spans="1:20" s="55" customFormat="1" ht="14.15" x14ac:dyDescent="0.4">
      <c r="A1703" s="39"/>
      <c r="E1703" s="74"/>
      <c r="F1703" s="74"/>
      <c r="G1703" s="74"/>
      <c r="S1703" s="61"/>
      <c r="T1703" s="61"/>
    </row>
    <row r="1704" spans="1:20" s="55" customFormat="1" ht="14.15" x14ac:dyDescent="0.4">
      <c r="A1704" s="39"/>
      <c r="E1704" s="74"/>
      <c r="F1704" s="74"/>
      <c r="G1704" s="74"/>
      <c r="S1704" s="61"/>
      <c r="T1704" s="61"/>
    </row>
    <row r="1705" spans="1:20" s="55" customFormat="1" ht="14.15" x14ac:dyDescent="0.4">
      <c r="A1705" s="39"/>
      <c r="E1705" s="74"/>
      <c r="F1705" s="74"/>
      <c r="G1705" s="74"/>
      <c r="S1705" s="61"/>
      <c r="T1705" s="61"/>
    </row>
    <row r="1706" spans="1:20" s="55" customFormat="1" ht="14.15" x14ac:dyDescent="0.4">
      <c r="A1706" s="39"/>
      <c r="E1706" s="74"/>
      <c r="F1706" s="74"/>
      <c r="G1706" s="74"/>
      <c r="S1706" s="61"/>
      <c r="T1706" s="61"/>
    </row>
    <row r="1707" spans="1:20" s="55" customFormat="1" ht="14.15" x14ac:dyDescent="0.4">
      <c r="A1707" s="39"/>
      <c r="E1707" s="74"/>
      <c r="F1707" s="74"/>
      <c r="G1707" s="74"/>
      <c r="S1707" s="61"/>
      <c r="T1707" s="61"/>
    </row>
    <row r="1708" spans="1:20" s="55" customFormat="1" ht="14.15" x14ac:dyDescent="0.4">
      <c r="A1708" s="39"/>
      <c r="E1708" s="74"/>
      <c r="F1708" s="74"/>
      <c r="G1708" s="74"/>
      <c r="S1708" s="61"/>
      <c r="T1708" s="61"/>
    </row>
    <row r="1709" spans="1:20" s="55" customFormat="1" ht="14.15" x14ac:dyDescent="0.4">
      <c r="A1709" s="39"/>
      <c r="E1709" s="74"/>
      <c r="F1709" s="74"/>
      <c r="G1709" s="74"/>
      <c r="S1709" s="61"/>
      <c r="T1709" s="61"/>
    </row>
    <row r="1710" spans="1:20" s="55" customFormat="1" ht="14.15" x14ac:dyDescent="0.4">
      <c r="A1710" s="39"/>
      <c r="E1710" s="74"/>
      <c r="F1710" s="74"/>
      <c r="G1710" s="74"/>
      <c r="S1710" s="61"/>
      <c r="T1710" s="61"/>
    </row>
    <row r="1711" spans="1:20" s="55" customFormat="1" ht="14.15" x14ac:dyDescent="0.4">
      <c r="A1711" s="39"/>
      <c r="E1711" s="74"/>
      <c r="F1711" s="74"/>
      <c r="G1711" s="74"/>
      <c r="S1711" s="61"/>
      <c r="T1711" s="61"/>
    </row>
    <row r="1712" spans="1:20" s="55" customFormat="1" ht="14.15" x14ac:dyDescent="0.4">
      <c r="A1712" s="39"/>
      <c r="E1712" s="74"/>
      <c r="F1712" s="74"/>
      <c r="G1712" s="74"/>
      <c r="S1712" s="61"/>
      <c r="T1712" s="61"/>
    </row>
    <row r="1713" spans="1:20" s="55" customFormat="1" ht="14.15" x14ac:dyDescent="0.4">
      <c r="A1713" s="39"/>
      <c r="E1713" s="74"/>
      <c r="F1713" s="74"/>
      <c r="G1713" s="74"/>
      <c r="S1713" s="61"/>
      <c r="T1713" s="61"/>
    </row>
    <row r="1714" spans="1:20" s="55" customFormat="1" ht="14.15" x14ac:dyDescent="0.4">
      <c r="A1714" s="39"/>
      <c r="E1714" s="74"/>
      <c r="F1714" s="74"/>
      <c r="G1714" s="74"/>
      <c r="S1714" s="61"/>
      <c r="T1714" s="61"/>
    </row>
    <row r="1715" spans="1:20" s="55" customFormat="1" ht="14.15" x14ac:dyDescent="0.4">
      <c r="A1715" s="39"/>
      <c r="E1715" s="74"/>
      <c r="F1715" s="74"/>
      <c r="G1715" s="74"/>
      <c r="S1715" s="61"/>
      <c r="T1715" s="61"/>
    </row>
    <row r="1716" spans="1:20" s="55" customFormat="1" ht="14.15" x14ac:dyDescent="0.4">
      <c r="A1716" s="39"/>
      <c r="E1716" s="74"/>
      <c r="F1716" s="74"/>
      <c r="G1716" s="74"/>
      <c r="S1716" s="61"/>
      <c r="T1716" s="61"/>
    </row>
    <row r="1717" spans="1:20" s="55" customFormat="1" ht="14.15" x14ac:dyDescent="0.4">
      <c r="A1717" s="39"/>
      <c r="E1717" s="74"/>
      <c r="F1717" s="74"/>
      <c r="G1717" s="74"/>
      <c r="S1717" s="61"/>
      <c r="T1717" s="61"/>
    </row>
    <row r="1718" spans="1:20" s="55" customFormat="1" ht="14.15" x14ac:dyDescent="0.4">
      <c r="A1718" s="39"/>
      <c r="E1718" s="74"/>
      <c r="F1718" s="74"/>
      <c r="G1718" s="74"/>
      <c r="S1718" s="61"/>
      <c r="T1718" s="61"/>
    </row>
    <row r="1719" spans="1:20" s="55" customFormat="1" ht="14.15" x14ac:dyDescent="0.4">
      <c r="A1719" s="39"/>
      <c r="E1719" s="74"/>
      <c r="F1719" s="74"/>
      <c r="G1719" s="74"/>
      <c r="S1719" s="61"/>
      <c r="T1719" s="61"/>
    </row>
    <row r="1720" spans="1:20" s="55" customFormat="1" ht="14.15" x14ac:dyDescent="0.4">
      <c r="A1720" s="39"/>
      <c r="E1720" s="74"/>
      <c r="F1720" s="74"/>
      <c r="G1720" s="74"/>
      <c r="S1720" s="61"/>
      <c r="T1720" s="61"/>
    </row>
    <row r="1721" spans="1:20" s="55" customFormat="1" ht="14.15" x14ac:dyDescent="0.4">
      <c r="A1721" s="39"/>
      <c r="E1721" s="74"/>
      <c r="F1721" s="74"/>
      <c r="G1721" s="74"/>
      <c r="S1721" s="61"/>
      <c r="T1721" s="61"/>
    </row>
    <row r="1722" spans="1:20" s="55" customFormat="1" ht="14.15" x14ac:dyDescent="0.4">
      <c r="A1722" s="39"/>
      <c r="E1722" s="74"/>
      <c r="F1722" s="74"/>
      <c r="G1722" s="74"/>
      <c r="S1722" s="61"/>
      <c r="T1722" s="61"/>
    </row>
    <row r="1723" spans="1:20" s="55" customFormat="1" ht="14.15" x14ac:dyDescent="0.4">
      <c r="A1723" s="39"/>
      <c r="E1723" s="74"/>
      <c r="F1723" s="74"/>
      <c r="G1723" s="74"/>
      <c r="S1723" s="61"/>
      <c r="T1723" s="61"/>
    </row>
    <row r="1724" spans="1:20" s="55" customFormat="1" ht="14.15" x14ac:dyDescent="0.4">
      <c r="A1724" s="39"/>
      <c r="E1724" s="74"/>
      <c r="F1724" s="74"/>
      <c r="G1724" s="74"/>
      <c r="S1724" s="61"/>
      <c r="T1724" s="61"/>
    </row>
    <row r="1725" spans="1:20" s="55" customFormat="1" ht="14.15" x14ac:dyDescent="0.4">
      <c r="A1725" s="39"/>
      <c r="E1725" s="74"/>
      <c r="F1725" s="74"/>
      <c r="G1725" s="74"/>
      <c r="S1725" s="61"/>
      <c r="T1725" s="61"/>
    </row>
    <row r="1726" spans="1:20" s="55" customFormat="1" ht="14.15" x14ac:dyDescent="0.4">
      <c r="A1726" s="39"/>
      <c r="E1726" s="74"/>
      <c r="F1726" s="74"/>
      <c r="G1726" s="74"/>
      <c r="S1726" s="61"/>
      <c r="T1726" s="61"/>
    </row>
    <row r="1727" spans="1:20" s="55" customFormat="1" ht="14.15" x14ac:dyDescent="0.4">
      <c r="A1727" s="39"/>
      <c r="E1727" s="74"/>
      <c r="F1727" s="74"/>
      <c r="G1727" s="74"/>
      <c r="S1727" s="61"/>
      <c r="T1727" s="61"/>
    </row>
    <row r="1728" spans="1:20" s="55" customFormat="1" ht="14.15" x14ac:dyDescent="0.4">
      <c r="A1728" s="39"/>
      <c r="E1728" s="74"/>
      <c r="F1728" s="74"/>
      <c r="G1728" s="74"/>
      <c r="S1728" s="61"/>
      <c r="T1728" s="61"/>
    </row>
    <row r="1729" spans="1:20" s="55" customFormat="1" ht="14.15" x14ac:dyDescent="0.4">
      <c r="A1729" s="39"/>
      <c r="E1729" s="74"/>
      <c r="F1729" s="74"/>
      <c r="G1729" s="74"/>
      <c r="S1729" s="61"/>
      <c r="T1729" s="61"/>
    </row>
    <row r="1730" spans="1:20" s="55" customFormat="1" ht="14.15" x14ac:dyDescent="0.4">
      <c r="A1730" s="39"/>
      <c r="E1730" s="74"/>
      <c r="F1730" s="74"/>
      <c r="G1730" s="74"/>
      <c r="S1730" s="61"/>
      <c r="T1730" s="61"/>
    </row>
    <row r="1731" spans="1:20" s="55" customFormat="1" ht="14.15" x14ac:dyDescent="0.4">
      <c r="A1731" s="39"/>
      <c r="E1731" s="74"/>
      <c r="F1731" s="74"/>
      <c r="G1731" s="74"/>
      <c r="S1731" s="61"/>
      <c r="T1731" s="61"/>
    </row>
    <row r="1732" spans="1:20" s="55" customFormat="1" ht="14.15" x14ac:dyDescent="0.4">
      <c r="A1732" s="39"/>
      <c r="E1732" s="74"/>
      <c r="F1732" s="74"/>
      <c r="G1732" s="74"/>
      <c r="S1732" s="61"/>
      <c r="T1732" s="61"/>
    </row>
    <row r="1733" spans="1:20" s="55" customFormat="1" ht="14.15" x14ac:dyDescent="0.4">
      <c r="A1733" s="39"/>
      <c r="E1733" s="74"/>
      <c r="F1733" s="74"/>
      <c r="G1733" s="74"/>
      <c r="S1733" s="61"/>
      <c r="T1733" s="61"/>
    </row>
    <row r="1734" spans="1:20" s="55" customFormat="1" ht="14.15" x14ac:dyDescent="0.4">
      <c r="A1734" s="39"/>
      <c r="E1734" s="74"/>
      <c r="F1734" s="74"/>
      <c r="G1734" s="74"/>
      <c r="S1734" s="61"/>
      <c r="T1734" s="61"/>
    </row>
    <row r="1735" spans="1:20" s="55" customFormat="1" ht="14.15" x14ac:dyDescent="0.4">
      <c r="A1735" s="39"/>
      <c r="E1735" s="74"/>
      <c r="F1735" s="74"/>
      <c r="G1735" s="74"/>
      <c r="S1735" s="61"/>
      <c r="T1735" s="61"/>
    </row>
    <row r="1736" spans="1:20" s="55" customFormat="1" ht="14.15" x14ac:dyDescent="0.4">
      <c r="A1736" s="39"/>
      <c r="E1736" s="74"/>
      <c r="F1736" s="74"/>
      <c r="G1736" s="74"/>
      <c r="S1736" s="61"/>
      <c r="T1736" s="61"/>
    </row>
    <row r="1737" spans="1:20" s="55" customFormat="1" ht="14.15" x14ac:dyDescent="0.4">
      <c r="A1737" s="39"/>
      <c r="E1737" s="74"/>
      <c r="F1737" s="74"/>
      <c r="G1737" s="74"/>
      <c r="S1737" s="61"/>
      <c r="T1737" s="61"/>
    </row>
    <row r="1738" spans="1:20" s="55" customFormat="1" ht="14.15" x14ac:dyDescent="0.4">
      <c r="A1738" s="39"/>
      <c r="E1738" s="74"/>
      <c r="F1738" s="74"/>
      <c r="G1738" s="74"/>
      <c r="S1738" s="61"/>
      <c r="T1738" s="61"/>
    </row>
    <row r="1739" spans="1:20" s="55" customFormat="1" ht="14.15" x14ac:dyDescent="0.4">
      <c r="A1739" s="39"/>
      <c r="E1739" s="74"/>
      <c r="F1739" s="74"/>
      <c r="G1739" s="74"/>
      <c r="S1739" s="61"/>
      <c r="T1739" s="61"/>
    </row>
    <row r="1740" spans="1:20" s="55" customFormat="1" ht="14.15" x14ac:dyDescent="0.4">
      <c r="A1740" s="39"/>
      <c r="E1740" s="74"/>
      <c r="F1740" s="74"/>
      <c r="G1740" s="74"/>
      <c r="S1740" s="61"/>
      <c r="T1740" s="61"/>
    </row>
    <row r="1741" spans="1:20" s="55" customFormat="1" ht="14.15" x14ac:dyDescent="0.4">
      <c r="A1741" s="39"/>
      <c r="E1741" s="74"/>
      <c r="F1741" s="74"/>
      <c r="G1741" s="74"/>
      <c r="S1741" s="61"/>
      <c r="T1741" s="61"/>
    </row>
    <row r="1742" spans="1:20" s="55" customFormat="1" ht="14.15" x14ac:dyDescent="0.4">
      <c r="A1742" s="39"/>
      <c r="E1742" s="74"/>
      <c r="F1742" s="74"/>
      <c r="G1742" s="74"/>
      <c r="S1742" s="61"/>
      <c r="T1742" s="61"/>
    </row>
    <row r="1743" spans="1:20" s="55" customFormat="1" ht="14.15" x14ac:dyDescent="0.4">
      <c r="A1743" s="39"/>
      <c r="E1743" s="74"/>
      <c r="F1743" s="74"/>
      <c r="G1743" s="74"/>
      <c r="S1743" s="61"/>
      <c r="T1743" s="61"/>
    </row>
    <row r="1744" spans="1:20" s="55" customFormat="1" ht="14.15" x14ac:dyDescent="0.4">
      <c r="A1744" s="39"/>
      <c r="E1744" s="74"/>
      <c r="F1744" s="74"/>
      <c r="G1744" s="74"/>
      <c r="S1744" s="61"/>
      <c r="T1744" s="61"/>
    </row>
    <row r="1745" spans="1:20" s="55" customFormat="1" ht="14.15" x14ac:dyDescent="0.4">
      <c r="A1745" s="39"/>
      <c r="E1745" s="74"/>
      <c r="F1745" s="74"/>
      <c r="G1745" s="74"/>
      <c r="S1745" s="61"/>
      <c r="T1745" s="61"/>
    </row>
    <row r="1746" spans="1:20" s="55" customFormat="1" ht="14.15" x14ac:dyDescent="0.4">
      <c r="A1746" s="39"/>
      <c r="E1746" s="74"/>
      <c r="F1746" s="74"/>
      <c r="G1746" s="74"/>
      <c r="S1746" s="61"/>
      <c r="T1746" s="61"/>
    </row>
    <row r="1747" spans="1:20" s="55" customFormat="1" ht="14.15" x14ac:dyDescent="0.4">
      <c r="A1747" s="39"/>
      <c r="E1747" s="74"/>
      <c r="F1747" s="74"/>
      <c r="G1747" s="74"/>
      <c r="S1747" s="61"/>
      <c r="T1747" s="61"/>
    </row>
    <row r="1748" spans="1:20" s="55" customFormat="1" ht="14.15" x14ac:dyDescent="0.4">
      <c r="A1748" s="39"/>
      <c r="E1748" s="74"/>
      <c r="F1748" s="74"/>
      <c r="G1748" s="74"/>
      <c r="S1748" s="61"/>
      <c r="T1748" s="61"/>
    </row>
    <row r="1749" spans="1:20" s="55" customFormat="1" ht="14.15" x14ac:dyDescent="0.4">
      <c r="A1749" s="39"/>
      <c r="E1749" s="74"/>
      <c r="F1749" s="74"/>
      <c r="G1749" s="74"/>
      <c r="S1749" s="61"/>
      <c r="T1749" s="61"/>
    </row>
    <row r="1750" spans="1:20" s="55" customFormat="1" ht="14.15" x14ac:dyDescent="0.4">
      <c r="A1750" s="39"/>
      <c r="E1750" s="74"/>
      <c r="F1750" s="74"/>
      <c r="G1750" s="74"/>
      <c r="S1750" s="61"/>
      <c r="T1750" s="61"/>
    </row>
    <row r="1751" spans="1:20" s="55" customFormat="1" ht="14.15" x14ac:dyDescent="0.4">
      <c r="A1751" s="39"/>
      <c r="E1751" s="74"/>
      <c r="F1751" s="74"/>
      <c r="G1751" s="74"/>
      <c r="S1751" s="61"/>
      <c r="T1751" s="61"/>
    </row>
    <row r="1752" spans="1:20" s="55" customFormat="1" ht="14.15" x14ac:dyDescent="0.4">
      <c r="A1752" s="39"/>
      <c r="E1752" s="74"/>
      <c r="F1752" s="74"/>
      <c r="G1752" s="74"/>
      <c r="S1752" s="61"/>
      <c r="T1752" s="61"/>
    </row>
    <row r="1753" spans="1:20" s="55" customFormat="1" ht="14.15" x14ac:dyDescent="0.4">
      <c r="A1753" s="39"/>
      <c r="E1753" s="74"/>
      <c r="F1753" s="74"/>
      <c r="G1753" s="74"/>
      <c r="S1753" s="61"/>
      <c r="T1753" s="61"/>
    </row>
    <row r="1754" spans="1:20" s="55" customFormat="1" ht="14.15" x14ac:dyDescent="0.4">
      <c r="A1754" s="39"/>
      <c r="E1754" s="74"/>
      <c r="F1754" s="74"/>
      <c r="G1754" s="74"/>
      <c r="S1754" s="61"/>
      <c r="T1754" s="61"/>
    </row>
    <row r="1755" spans="1:20" s="55" customFormat="1" ht="14.15" x14ac:dyDescent="0.4">
      <c r="A1755" s="39"/>
      <c r="E1755" s="74"/>
      <c r="F1755" s="74"/>
      <c r="G1755" s="74"/>
      <c r="S1755" s="61"/>
      <c r="T1755" s="61"/>
    </row>
    <row r="1756" spans="1:20" s="55" customFormat="1" ht="14.15" x14ac:dyDescent="0.4">
      <c r="A1756" s="39"/>
      <c r="E1756" s="74"/>
      <c r="F1756" s="74"/>
      <c r="G1756" s="74"/>
      <c r="S1756" s="61"/>
      <c r="T1756" s="61"/>
    </row>
    <row r="1757" spans="1:20" s="55" customFormat="1" ht="14.15" x14ac:dyDescent="0.4">
      <c r="A1757" s="39"/>
      <c r="E1757" s="74"/>
      <c r="F1757" s="74"/>
      <c r="G1757" s="74"/>
      <c r="S1757" s="61"/>
      <c r="T1757" s="61"/>
    </row>
    <row r="1758" spans="1:20" s="55" customFormat="1" ht="14.15" x14ac:dyDescent="0.4">
      <c r="A1758" s="39"/>
      <c r="E1758" s="74"/>
      <c r="F1758" s="74"/>
      <c r="G1758" s="74"/>
      <c r="S1758" s="61"/>
      <c r="T1758" s="61"/>
    </row>
    <row r="1759" spans="1:20" s="55" customFormat="1" ht="14.15" x14ac:dyDescent="0.4">
      <c r="A1759" s="39"/>
      <c r="E1759" s="74"/>
      <c r="F1759" s="74"/>
      <c r="G1759" s="74"/>
      <c r="S1759" s="61"/>
      <c r="T1759" s="61"/>
    </row>
    <row r="1760" spans="1:20" s="55" customFormat="1" ht="14.15" x14ac:dyDescent="0.4">
      <c r="A1760" s="39"/>
      <c r="E1760" s="74"/>
      <c r="F1760" s="74"/>
      <c r="G1760" s="74"/>
      <c r="S1760" s="61"/>
      <c r="T1760" s="61"/>
    </row>
    <row r="1761" spans="1:20" s="55" customFormat="1" ht="14.15" x14ac:dyDescent="0.4">
      <c r="A1761" s="39"/>
      <c r="E1761" s="74"/>
      <c r="F1761" s="74"/>
      <c r="G1761" s="74"/>
      <c r="S1761" s="61"/>
      <c r="T1761" s="61"/>
    </row>
    <row r="1762" spans="1:20" s="55" customFormat="1" ht="14.15" x14ac:dyDescent="0.4">
      <c r="A1762" s="39"/>
      <c r="E1762" s="74"/>
      <c r="F1762" s="74"/>
      <c r="G1762" s="74"/>
      <c r="S1762" s="61"/>
      <c r="T1762" s="61"/>
    </row>
    <row r="1763" spans="1:20" s="55" customFormat="1" ht="14.15" x14ac:dyDescent="0.4">
      <c r="A1763" s="39"/>
      <c r="E1763" s="74"/>
      <c r="F1763" s="74"/>
      <c r="G1763" s="74"/>
      <c r="S1763" s="61"/>
      <c r="T1763" s="61"/>
    </row>
    <row r="1764" spans="1:20" s="55" customFormat="1" ht="14.15" x14ac:dyDescent="0.4">
      <c r="A1764" s="39"/>
      <c r="E1764" s="74"/>
      <c r="F1764" s="74"/>
      <c r="G1764" s="74"/>
      <c r="S1764" s="61"/>
      <c r="T1764" s="61"/>
    </row>
    <row r="1765" spans="1:20" s="55" customFormat="1" ht="14.15" x14ac:dyDescent="0.4">
      <c r="A1765" s="39"/>
      <c r="E1765" s="74"/>
      <c r="F1765" s="74"/>
      <c r="G1765" s="74"/>
      <c r="S1765" s="61"/>
      <c r="T1765" s="61"/>
    </row>
    <row r="1766" spans="1:20" s="55" customFormat="1" ht="14.15" x14ac:dyDescent="0.4">
      <c r="A1766" s="39"/>
      <c r="E1766" s="74"/>
      <c r="F1766" s="74"/>
      <c r="G1766" s="74"/>
      <c r="S1766" s="61"/>
      <c r="T1766" s="61"/>
    </row>
    <row r="1767" spans="1:20" s="55" customFormat="1" ht="14.15" x14ac:dyDescent="0.4">
      <c r="A1767" s="39"/>
      <c r="E1767" s="74"/>
      <c r="F1767" s="74"/>
      <c r="G1767" s="74"/>
      <c r="S1767" s="61"/>
      <c r="T1767" s="61"/>
    </row>
    <row r="1768" spans="1:20" s="55" customFormat="1" ht="14.15" x14ac:dyDescent="0.4">
      <c r="A1768" s="39"/>
      <c r="E1768" s="74"/>
      <c r="F1768" s="74"/>
      <c r="G1768" s="74"/>
      <c r="S1768" s="61"/>
      <c r="T1768" s="61"/>
    </row>
    <row r="1769" spans="1:20" s="55" customFormat="1" ht="14.15" x14ac:dyDescent="0.4">
      <c r="A1769" s="39"/>
      <c r="E1769" s="74"/>
      <c r="F1769" s="74"/>
      <c r="G1769" s="74"/>
      <c r="S1769" s="61"/>
      <c r="T1769" s="61"/>
    </row>
    <row r="1770" spans="1:20" s="55" customFormat="1" ht="14.15" x14ac:dyDescent="0.4">
      <c r="A1770" s="39"/>
      <c r="E1770" s="74"/>
      <c r="F1770" s="74"/>
      <c r="G1770" s="74"/>
      <c r="S1770" s="61"/>
      <c r="T1770" s="61"/>
    </row>
    <row r="1771" spans="1:20" s="55" customFormat="1" ht="14.15" x14ac:dyDescent="0.4">
      <c r="A1771" s="39"/>
      <c r="E1771" s="74"/>
      <c r="F1771" s="74"/>
      <c r="G1771" s="74"/>
      <c r="S1771" s="61"/>
      <c r="T1771" s="61"/>
    </row>
    <row r="1772" spans="1:20" s="55" customFormat="1" ht="14.15" x14ac:dyDescent="0.4">
      <c r="A1772" s="39"/>
      <c r="E1772" s="74"/>
      <c r="F1772" s="74"/>
      <c r="G1772" s="74"/>
      <c r="S1772" s="61"/>
      <c r="T1772" s="61"/>
    </row>
    <row r="1773" spans="1:20" s="55" customFormat="1" ht="14.15" x14ac:dyDescent="0.4">
      <c r="A1773" s="39"/>
      <c r="E1773" s="74"/>
      <c r="F1773" s="74"/>
      <c r="G1773" s="74"/>
      <c r="S1773" s="61"/>
      <c r="T1773" s="61"/>
    </row>
    <row r="1774" spans="1:20" s="55" customFormat="1" ht="14.15" x14ac:dyDescent="0.4">
      <c r="A1774" s="39"/>
      <c r="E1774" s="74"/>
      <c r="F1774" s="74"/>
      <c r="G1774" s="74"/>
      <c r="S1774" s="61"/>
      <c r="T1774" s="61"/>
    </row>
    <row r="1775" spans="1:20" s="55" customFormat="1" ht="14.15" x14ac:dyDescent="0.4">
      <c r="A1775" s="39"/>
      <c r="E1775" s="74"/>
      <c r="F1775" s="74"/>
      <c r="G1775" s="74"/>
      <c r="S1775" s="61"/>
      <c r="T1775" s="61"/>
    </row>
    <row r="1776" spans="1:20" s="55" customFormat="1" ht="14.15" x14ac:dyDescent="0.4">
      <c r="A1776" s="39"/>
      <c r="E1776" s="74"/>
      <c r="F1776" s="74"/>
      <c r="G1776" s="74"/>
      <c r="S1776" s="61"/>
      <c r="T1776" s="61"/>
    </row>
    <row r="1777" spans="1:20" s="55" customFormat="1" ht="14.15" x14ac:dyDescent="0.4">
      <c r="A1777" s="39"/>
      <c r="E1777" s="74"/>
      <c r="F1777" s="74"/>
      <c r="G1777" s="74"/>
      <c r="S1777" s="61"/>
      <c r="T1777" s="61"/>
    </row>
    <row r="1778" spans="1:20" s="55" customFormat="1" ht="14.15" x14ac:dyDescent="0.4">
      <c r="A1778" s="39"/>
      <c r="E1778" s="74"/>
      <c r="F1778" s="74"/>
      <c r="G1778" s="74"/>
      <c r="S1778" s="61"/>
      <c r="T1778" s="61"/>
    </row>
    <row r="1779" spans="1:20" s="55" customFormat="1" ht="14.15" x14ac:dyDescent="0.4">
      <c r="A1779" s="39"/>
      <c r="E1779" s="74"/>
      <c r="F1779" s="74"/>
      <c r="G1779" s="74"/>
      <c r="S1779" s="61"/>
      <c r="T1779" s="61"/>
    </row>
    <row r="1780" spans="1:20" s="55" customFormat="1" ht="14.15" x14ac:dyDescent="0.4">
      <c r="A1780" s="39"/>
      <c r="E1780" s="74"/>
      <c r="F1780" s="74"/>
      <c r="G1780" s="74"/>
      <c r="S1780" s="61"/>
      <c r="T1780" s="61"/>
    </row>
    <row r="1781" spans="1:20" s="55" customFormat="1" ht="14.15" x14ac:dyDescent="0.4">
      <c r="A1781" s="39"/>
      <c r="E1781" s="74"/>
      <c r="F1781" s="74"/>
      <c r="G1781" s="74"/>
      <c r="S1781" s="61"/>
      <c r="T1781" s="61"/>
    </row>
    <row r="1782" spans="1:20" s="55" customFormat="1" ht="14.15" x14ac:dyDescent="0.4">
      <c r="A1782" s="39"/>
      <c r="E1782" s="74"/>
      <c r="F1782" s="74"/>
      <c r="G1782" s="74"/>
      <c r="S1782" s="61"/>
      <c r="T1782" s="61"/>
    </row>
    <row r="1783" spans="1:20" s="55" customFormat="1" ht="14.15" x14ac:dyDescent="0.4">
      <c r="A1783" s="39"/>
      <c r="E1783" s="74"/>
      <c r="F1783" s="74"/>
      <c r="G1783" s="74"/>
      <c r="S1783" s="61"/>
      <c r="T1783" s="61"/>
    </row>
    <row r="1784" spans="1:20" s="55" customFormat="1" ht="14.15" x14ac:dyDescent="0.4">
      <c r="A1784" s="39"/>
      <c r="E1784" s="74"/>
      <c r="F1784" s="74"/>
      <c r="G1784" s="74"/>
      <c r="S1784" s="61"/>
      <c r="T1784" s="61"/>
    </row>
    <row r="1785" spans="1:20" s="55" customFormat="1" ht="14.15" x14ac:dyDescent="0.4">
      <c r="A1785" s="39"/>
      <c r="E1785" s="74"/>
      <c r="F1785" s="74"/>
      <c r="G1785" s="74"/>
      <c r="S1785" s="61"/>
      <c r="T1785" s="61"/>
    </row>
    <row r="1786" spans="1:20" s="55" customFormat="1" ht="14.15" x14ac:dyDescent="0.4">
      <c r="A1786" s="39"/>
      <c r="E1786" s="74"/>
      <c r="F1786" s="74"/>
      <c r="G1786" s="74"/>
      <c r="S1786" s="61"/>
      <c r="T1786" s="61"/>
    </row>
    <row r="1787" spans="1:20" s="55" customFormat="1" ht="14.15" x14ac:dyDescent="0.4">
      <c r="A1787" s="39"/>
      <c r="E1787" s="74"/>
      <c r="F1787" s="74"/>
      <c r="G1787" s="74"/>
      <c r="S1787" s="61"/>
      <c r="T1787" s="61"/>
    </row>
    <row r="1788" spans="1:20" s="55" customFormat="1" ht="14.15" x14ac:dyDescent="0.4">
      <c r="A1788" s="39"/>
      <c r="E1788" s="74"/>
      <c r="F1788" s="74"/>
      <c r="G1788" s="74"/>
      <c r="S1788" s="61"/>
      <c r="T1788" s="61"/>
    </row>
    <row r="1789" spans="1:20" s="55" customFormat="1" ht="14.15" x14ac:dyDescent="0.4">
      <c r="A1789" s="39"/>
      <c r="E1789" s="74"/>
      <c r="F1789" s="74"/>
      <c r="G1789" s="74"/>
      <c r="S1789" s="61"/>
      <c r="T1789" s="61"/>
    </row>
    <row r="1790" spans="1:20" s="55" customFormat="1" ht="14.15" x14ac:dyDescent="0.4">
      <c r="A1790" s="39"/>
      <c r="E1790" s="74"/>
      <c r="F1790" s="74"/>
      <c r="G1790" s="74"/>
      <c r="S1790" s="61"/>
      <c r="T1790" s="61"/>
    </row>
    <row r="1791" spans="1:20" s="55" customFormat="1" ht="14.15" x14ac:dyDescent="0.4">
      <c r="A1791" s="39"/>
      <c r="E1791" s="74"/>
      <c r="F1791" s="74"/>
      <c r="G1791" s="74"/>
      <c r="S1791" s="61"/>
      <c r="T1791" s="61"/>
    </row>
    <row r="1792" spans="1:20" s="55" customFormat="1" ht="14.15" x14ac:dyDescent="0.4">
      <c r="A1792" s="39"/>
      <c r="E1792" s="74"/>
      <c r="F1792" s="74"/>
      <c r="G1792" s="74"/>
      <c r="S1792" s="61"/>
      <c r="T1792" s="61"/>
    </row>
    <row r="1793" spans="1:20" s="55" customFormat="1" ht="14.15" x14ac:dyDescent="0.4">
      <c r="A1793" s="39"/>
      <c r="E1793" s="74"/>
      <c r="F1793" s="74"/>
      <c r="G1793" s="74"/>
      <c r="S1793" s="61"/>
      <c r="T1793" s="61"/>
    </row>
    <row r="1794" spans="1:20" s="55" customFormat="1" ht="14.15" x14ac:dyDescent="0.4">
      <c r="A1794" s="39"/>
      <c r="E1794" s="74"/>
      <c r="F1794" s="74"/>
      <c r="G1794" s="74"/>
      <c r="S1794" s="61"/>
      <c r="T1794" s="61"/>
    </row>
    <row r="1795" spans="1:20" s="55" customFormat="1" ht="14.15" x14ac:dyDescent="0.4">
      <c r="A1795" s="39"/>
      <c r="E1795" s="74"/>
      <c r="F1795" s="74"/>
      <c r="G1795" s="74"/>
      <c r="S1795" s="61"/>
      <c r="T1795" s="61"/>
    </row>
    <row r="1796" spans="1:20" s="55" customFormat="1" ht="14.15" x14ac:dyDescent="0.4">
      <c r="A1796" s="39"/>
      <c r="E1796" s="74"/>
      <c r="F1796" s="74"/>
      <c r="G1796" s="74"/>
      <c r="S1796" s="61"/>
      <c r="T1796" s="61"/>
    </row>
    <row r="1797" spans="1:20" s="55" customFormat="1" ht="14.15" x14ac:dyDescent="0.4">
      <c r="A1797" s="39"/>
      <c r="E1797" s="74"/>
      <c r="F1797" s="74"/>
      <c r="G1797" s="74"/>
      <c r="S1797" s="61"/>
      <c r="T1797" s="61"/>
    </row>
    <row r="1798" spans="1:20" s="55" customFormat="1" ht="14.15" x14ac:dyDescent="0.4">
      <c r="A1798" s="39"/>
      <c r="E1798" s="74"/>
      <c r="F1798" s="74"/>
      <c r="G1798" s="74"/>
      <c r="S1798" s="61"/>
      <c r="T1798" s="61"/>
    </row>
    <row r="1799" spans="1:20" s="55" customFormat="1" ht="14.15" x14ac:dyDescent="0.4">
      <c r="A1799" s="39"/>
      <c r="E1799" s="74"/>
      <c r="F1799" s="74"/>
      <c r="G1799" s="74"/>
      <c r="S1799" s="61"/>
      <c r="T1799" s="61"/>
    </row>
    <row r="1800" spans="1:20" s="55" customFormat="1" ht="14.15" x14ac:dyDescent="0.4">
      <c r="A1800" s="39"/>
      <c r="E1800" s="74"/>
      <c r="F1800" s="74"/>
      <c r="G1800" s="74"/>
      <c r="S1800" s="61"/>
      <c r="T1800" s="61"/>
    </row>
    <row r="1801" spans="1:20" s="55" customFormat="1" ht="14.15" x14ac:dyDescent="0.4">
      <c r="A1801" s="39"/>
      <c r="E1801" s="74"/>
      <c r="F1801" s="74"/>
      <c r="G1801" s="74"/>
      <c r="S1801" s="61"/>
      <c r="T1801" s="61"/>
    </row>
    <row r="1802" spans="1:20" s="55" customFormat="1" ht="14.15" x14ac:dyDescent="0.4">
      <c r="A1802" s="39"/>
      <c r="E1802" s="74"/>
      <c r="F1802" s="74"/>
      <c r="G1802" s="74"/>
      <c r="S1802" s="61"/>
      <c r="T1802" s="61"/>
    </row>
    <row r="1803" spans="1:20" s="55" customFormat="1" ht="14.15" x14ac:dyDescent="0.4">
      <c r="A1803" s="39"/>
      <c r="E1803" s="74"/>
      <c r="F1803" s="74"/>
      <c r="G1803" s="74"/>
      <c r="S1803" s="61"/>
      <c r="T1803" s="61"/>
    </row>
    <row r="1804" spans="1:20" s="55" customFormat="1" ht="14.15" x14ac:dyDescent="0.4">
      <c r="A1804" s="39"/>
      <c r="E1804" s="74"/>
      <c r="F1804" s="74"/>
      <c r="G1804" s="74"/>
      <c r="S1804" s="61"/>
      <c r="T1804" s="61"/>
    </row>
    <row r="1805" spans="1:20" s="55" customFormat="1" ht="14.15" x14ac:dyDescent="0.4">
      <c r="A1805" s="39"/>
      <c r="E1805" s="74"/>
      <c r="F1805" s="74"/>
      <c r="G1805" s="74"/>
      <c r="S1805" s="61"/>
      <c r="T1805" s="61"/>
    </row>
    <row r="1806" spans="1:20" s="55" customFormat="1" ht="14.15" x14ac:dyDescent="0.4">
      <c r="A1806" s="39"/>
      <c r="E1806" s="74"/>
      <c r="F1806" s="74"/>
      <c r="G1806" s="74"/>
      <c r="S1806" s="61"/>
      <c r="T1806" s="61"/>
    </row>
    <row r="1807" spans="1:20" s="55" customFormat="1" ht="14.15" x14ac:dyDescent="0.4">
      <c r="A1807" s="39"/>
      <c r="E1807" s="74"/>
      <c r="F1807" s="74"/>
      <c r="G1807" s="74"/>
      <c r="S1807" s="61"/>
      <c r="T1807" s="61"/>
    </row>
    <row r="1808" spans="1:20" s="55" customFormat="1" ht="14.15" x14ac:dyDescent="0.4">
      <c r="A1808" s="39"/>
      <c r="E1808" s="74"/>
      <c r="F1808" s="74"/>
      <c r="G1808" s="74"/>
      <c r="S1808" s="61"/>
      <c r="T1808" s="61"/>
    </row>
    <row r="1809" spans="1:20" s="55" customFormat="1" ht="14.15" x14ac:dyDescent="0.4">
      <c r="A1809" s="39"/>
      <c r="E1809" s="74"/>
      <c r="F1809" s="74"/>
      <c r="G1809" s="74"/>
      <c r="S1809" s="61"/>
      <c r="T1809" s="61"/>
    </row>
    <row r="1810" spans="1:20" s="55" customFormat="1" ht="14.15" x14ac:dyDescent="0.4">
      <c r="A1810" s="39"/>
      <c r="E1810" s="74"/>
      <c r="F1810" s="74"/>
      <c r="G1810" s="74"/>
      <c r="S1810" s="61"/>
      <c r="T1810" s="61"/>
    </row>
    <row r="1811" spans="1:20" s="55" customFormat="1" ht="14.15" x14ac:dyDescent="0.4">
      <c r="A1811" s="39"/>
      <c r="E1811" s="74"/>
      <c r="F1811" s="74"/>
      <c r="G1811" s="74"/>
      <c r="S1811" s="61"/>
      <c r="T1811" s="61"/>
    </row>
    <row r="1812" spans="1:20" s="55" customFormat="1" ht="14.15" x14ac:dyDescent="0.4">
      <c r="A1812" s="39"/>
      <c r="E1812" s="74"/>
      <c r="F1812" s="74"/>
      <c r="G1812" s="74"/>
      <c r="S1812" s="61"/>
      <c r="T1812" s="61"/>
    </row>
    <row r="1813" spans="1:20" s="55" customFormat="1" ht="14.15" x14ac:dyDescent="0.4">
      <c r="A1813" s="39"/>
      <c r="E1813" s="74"/>
      <c r="F1813" s="74"/>
      <c r="G1813" s="74"/>
      <c r="S1813" s="61"/>
      <c r="T1813" s="61"/>
    </row>
    <row r="1814" spans="1:20" s="55" customFormat="1" ht="14.15" x14ac:dyDescent="0.4">
      <c r="A1814" s="39"/>
      <c r="E1814" s="74"/>
      <c r="F1814" s="74"/>
      <c r="G1814" s="74"/>
      <c r="S1814" s="61"/>
      <c r="T1814" s="61"/>
    </row>
    <row r="1815" spans="1:20" s="55" customFormat="1" ht="14.15" x14ac:dyDescent="0.4">
      <c r="A1815" s="39"/>
      <c r="E1815" s="74"/>
      <c r="F1815" s="74"/>
      <c r="G1815" s="74"/>
      <c r="S1815" s="61"/>
      <c r="T1815" s="61"/>
    </row>
    <row r="1816" spans="1:20" s="55" customFormat="1" ht="14.15" x14ac:dyDescent="0.4">
      <c r="A1816" s="39"/>
      <c r="E1816" s="74"/>
      <c r="F1816" s="74"/>
      <c r="G1816" s="74"/>
      <c r="S1816" s="61"/>
      <c r="T1816" s="61"/>
    </row>
    <row r="1817" spans="1:20" s="55" customFormat="1" ht="14.15" x14ac:dyDescent="0.4">
      <c r="A1817" s="39"/>
      <c r="E1817" s="74"/>
      <c r="F1817" s="74"/>
      <c r="G1817" s="74"/>
      <c r="S1817" s="61"/>
      <c r="T1817" s="61"/>
    </row>
    <row r="1818" spans="1:20" s="55" customFormat="1" ht="14.15" x14ac:dyDescent="0.4">
      <c r="A1818" s="39"/>
      <c r="E1818" s="74"/>
      <c r="F1818" s="74"/>
      <c r="G1818" s="74"/>
      <c r="S1818" s="61"/>
      <c r="T1818" s="61"/>
    </row>
    <row r="1819" spans="1:20" s="55" customFormat="1" ht="14.15" x14ac:dyDescent="0.4">
      <c r="A1819" s="39"/>
      <c r="E1819" s="74"/>
      <c r="F1819" s="74"/>
      <c r="G1819" s="74"/>
      <c r="S1819" s="61"/>
      <c r="T1819" s="61"/>
    </row>
    <row r="1820" spans="1:20" s="55" customFormat="1" ht="14.15" x14ac:dyDescent="0.4">
      <c r="A1820" s="39"/>
      <c r="E1820" s="74"/>
      <c r="F1820" s="74"/>
      <c r="G1820" s="74"/>
      <c r="S1820" s="61"/>
      <c r="T1820" s="61"/>
    </row>
    <row r="1821" spans="1:20" s="55" customFormat="1" ht="14.15" x14ac:dyDescent="0.4">
      <c r="A1821" s="39"/>
      <c r="E1821" s="74"/>
      <c r="F1821" s="74"/>
      <c r="G1821" s="74"/>
      <c r="S1821" s="61"/>
      <c r="T1821" s="61"/>
    </row>
    <row r="1822" spans="1:20" s="55" customFormat="1" ht="14.15" x14ac:dyDescent="0.4">
      <c r="A1822" s="39"/>
      <c r="E1822" s="74"/>
      <c r="F1822" s="74"/>
      <c r="G1822" s="74"/>
      <c r="S1822" s="61"/>
      <c r="T1822" s="61"/>
    </row>
    <row r="1823" spans="1:20" s="55" customFormat="1" ht="14.15" x14ac:dyDescent="0.4">
      <c r="A1823" s="39"/>
      <c r="E1823" s="74"/>
      <c r="F1823" s="74"/>
      <c r="G1823" s="74"/>
      <c r="S1823" s="61"/>
      <c r="T1823" s="61"/>
    </row>
    <row r="1824" spans="1:20" s="55" customFormat="1" ht="14.15" x14ac:dyDescent="0.4">
      <c r="A1824" s="39"/>
      <c r="E1824" s="74"/>
      <c r="F1824" s="74"/>
      <c r="G1824" s="74"/>
      <c r="S1824" s="61"/>
      <c r="T1824" s="61"/>
    </row>
    <row r="1825" spans="1:20" s="55" customFormat="1" ht="14.15" x14ac:dyDescent="0.4">
      <c r="A1825" s="39"/>
      <c r="E1825" s="74"/>
      <c r="F1825" s="74"/>
      <c r="G1825" s="74"/>
      <c r="S1825" s="61"/>
      <c r="T1825" s="61"/>
    </row>
    <row r="1826" spans="1:20" s="55" customFormat="1" ht="14.15" x14ac:dyDescent="0.4">
      <c r="A1826" s="39"/>
      <c r="E1826" s="74"/>
      <c r="F1826" s="74"/>
      <c r="G1826" s="74"/>
      <c r="S1826" s="61"/>
      <c r="T1826" s="61"/>
    </row>
    <row r="1827" spans="1:20" s="55" customFormat="1" ht="14.15" x14ac:dyDescent="0.4">
      <c r="A1827" s="39"/>
      <c r="E1827" s="74"/>
      <c r="F1827" s="74"/>
      <c r="G1827" s="74"/>
      <c r="S1827" s="61"/>
      <c r="T1827" s="61"/>
    </row>
    <row r="1828" spans="1:20" s="55" customFormat="1" ht="14.15" x14ac:dyDescent="0.4">
      <c r="A1828" s="39"/>
      <c r="E1828" s="74"/>
      <c r="F1828" s="74"/>
      <c r="G1828" s="74"/>
      <c r="S1828" s="61"/>
      <c r="T1828" s="61"/>
    </row>
    <row r="1829" spans="1:20" s="55" customFormat="1" ht="14.15" x14ac:dyDescent="0.4">
      <c r="A1829" s="39"/>
      <c r="E1829" s="74"/>
      <c r="F1829" s="74"/>
      <c r="G1829" s="74"/>
      <c r="S1829" s="61"/>
      <c r="T1829" s="61"/>
    </row>
    <row r="1830" spans="1:20" s="55" customFormat="1" ht="14.15" x14ac:dyDescent="0.4">
      <c r="A1830" s="39"/>
      <c r="E1830" s="74"/>
      <c r="F1830" s="74"/>
      <c r="G1830" s="74"/>
      <c r="S1830" s="61"/>
      <c r="T1830" s="61"/>
    </row>
    <row r="1831" spans="1:20" s="55" customFormat="1" ht="14.15" x14ac:dyDescent="0.4">
      <c r="A1831" s="39"/>
      <c r="E1831" s="74"/>
      <c r="F1831" s="74"/>
      <c r="G1831" s="74"/>
      <c r="S1831" s="61"/>
      <c r="T1831" s="61"/>
    </row>
    <row r="1832" spans="1:20" s="55" customFormat="1" ht="14.15" x14ac:dyDescent="0.4">
      <c r="A1832" s="39"/>
      <c r="E1832" s="74"/>
      <c r="F1832" s="74"/>
      <c r="G1832" s="74"/>
      <c r="S1832" s="61"/>
      <c r="T1832" s="61"/>
    </row>
    <row r="1833" spans="1:20" s="55" customFormat="1" ht="14.15" x14ac:dyDescent="0.4">
      <c r="A1833" s="39"/>
      <c r="E1833" s="74"/>
      <c r="F1833" s="74"/>
      <c r="G1833" s="74"/>
      <c r="S1833" s="61"/>
      <c r="T1833" s="61"/>
    </row>
    <row r="1834" spans="1:20" s="55" customFormat="1" ht="14.15" x14ac:dyDescent="0.4">
      <c r="A1834" s="39"/>
      <c r="E1834" s="74"/>
      <c r="F1834" s="74"/>
      <c r="G1834" s="74"/>
      <c r="S1834" s="61"/>
      <c r="T1834" s="61"/>
    </row>
    <row r="1835" spans="1:20" s="55" customFormat="1" ht="14.15" x14ac:dyDescent="0.4">
      <c r="A1835" s="39"/>
      <c r="E1835" s="74"/>
      <c r="F1835" s="74"/>
      <c r="G1835" s="74"/>
      <c r="S1835" s="61"/>
      <c r="T1835" s="61"/>
    </row>
    <row r="1836" spans="1:20" s="55" customFormat="1" ht="14.15" x14ac:dyDescent="0.4">
      <c r="A1836" s="39"/>
      <c r="E1836" s="74"/>
      <c r="F1836" s="74"/>
      <c r="G1836" s="74"/>
      <c r="S1836" s="61"/>
      <c r="T1836" s="61"/>
    </row>
    <row r="1837" spans="1:20" s="55" customFormat="1" ht="14.15" x14ac:dyDescent="0.4">
      <c r="A1837" s="39"/>
      <c r="E1837" s="74"/>
      <c r="F1837" s="74"/>
      <c r="G1837" s="74"/>
      <c r="S1837" s="61"/>
      <c r="T1837" s="61"/>
    </row>
    <row r="1838" spans="1:20" s="55" customFormat="1" ht="14.15" x14ac:dyDescent="0.4">
      <c r="A1838" s="39"/>
      <c r="E1838" s="74"/>
      <c r="F1838" s="74"/>
      <c r="G1838" s="74"/>
      <c r="S1838" s="61"/>
      <c r="T1838" s="61"/>
    </row>
    <row r="1839" spans="1:20" s="55" customFormat="1" ht="14.15" x14ac:dyDescent="0.4">
      <c r="A1839" s="39"/>
      <c r="E1839" s="74"/>
      <c r="F1839" s="74"/>
      <c r="G1839" s="74"/>
      <c r="S1839" s="61"/>
      <c r="T1839" s="61"/>
    </row>
    <row r="1840" spans="1:20" s="55" customFormat="1" ht="14.15" x14ac:dyDescent="0.4">
      <c r="A1840" s="39"/>
      <c r="E1840" s="74"/>
      <c r="F1840" s="74"/>
      <c r="G1840" s="74"/>
      <c r="S1840" s="61"/>
      <c r="T1840" s="61"/>
    </row>
    <row r="1841" spans="1:20" s="55" customFormat="1" ht="14.15" x14ac:dyDescent="0.4">
      <c r="A1841" s="39"/>
      <c r="E1841" s="74"/>
      <c r="F1841" s="74"/>
      <c r="G1841" s="74"/>
      <c r="S1841" s="61"/>
      <c r="T1841" s="61"/>
    </row>
    <row r="1842" spans="1:20" s="55" customFormat="1" ht="14.15" x14ac:dyDescent="0.4">
      <c r="A1842" s="39"/>
      <c r="E1842" s="74"/>
      <c r="F1842" s="74"/>
      <c r="G1842" s="74"/>
      <c r="S1842" s="61"/>
      <c r="T1842" s="61"/>
    </row>
    <row r="1843" spans="1:20" s="55" customFormat="1" ht="14.15" x14ac:dyDescent="0.4">
      <c r="A1843" s="39"/>
      <c r="E1843" s="74"/>
      <c r="F1843" s="74"/>
      <c r="G1843" s="74"/>
      <c r="S1843" s="61"/>
      <c r="T1843" s="61"/>
    </row>
    <row r="1844" spans="1:20" s="55" customFormat="1" ht="14.15" x14ac:dyDescent="0.4">
      <c r="A1844" s="39"/>
      <c r="E1844" s="74"/>
      <c r="F1844" s="74"/>
      <c r="G1844" s="74"/>
      <c r="S1844" s="61"/>
      <c r="T1844" s="61"/>
    </row>
    <row r="1845" spans="1:20" s="55" customFormat="1" ht="14.15" x14ac:dyDescent="0.4">
      <c r="A1845" s="39"/>
      <c r="E1845" s="74"/>
      <c r="F1845" s="74"/>
      <c r="G1845" s="74"/>
      <c r="S1845" s="61"/>
      <c r="T1845" s="61"/>
    </row>
    <row r="1846" spans="1:20" s="55" customFormat="1" ht="14.15" x14ac:dyDescent="0.4">
      <c r="A1846" s="39"/>
      <c r="E1846" s="74"/>
      <c r="F1846" s="74"/>
      <c r="G1846" s="74"/>
      <c r="S1846" s="61"/>
      <c r="T1846" s="61"/>
    </row>
    <row r="1847" spans="1:20" s="55" customFormat="1" ht="14.15" x14ac:dyDescent="0.4">
      <c r="A1847" s="39"/>
      <c r="E1847" s="74"/>
      <c r="F1847" s="74"/>
      <c r="G1847" s="74"/>
      <c r="S1847" s="61"/>
      <c r="T1847" s="61"/>
    </row>
    <row r="1848" spans="1:20" s="55" customFormat="1" ht="14.15" x14ac:dyDescent="0.4">
      <c r="A1848" s="39"/>
      <c r="E1848" s="74"/>
      <c r="F1848" s="74"/>
      <c r="G1848" s="74"/>
      <c r="S1848" s="61"/>
      <c r="T1848" s="61"/>
    </row>
    <row r="1849" spans="1:20" s="55" customFormat="1" ht="14.15" x14ac:dyDescent="0.4">
      <c r="A1849" s="39"/>
      <c r="E1849" s="74"/>
      <c r="F1849" s="74"/>
      <c r="G1849" s="74"/>
      <c r="S1849" s="61"/>
      <c r="T1849" s="61"/>
    </row>
    <row r="1850" spans="1:20" s="55" customFormat="1" ht="14.15" x14ac:dyDescent="0.4">
      <c r="A1850" s="39"/>
      <c r="E1850" s="74"/>
      <c r="F1850" s="74"/>
      <c r="G1850" s="74"/>
      <c r="S1850" s="61"/>
      <c r="T1850" s="61"/>
    </row>
    <row r="1851" spans="1:20" s="55" customFormat="1" ht="14.15" x14ac:dyDescent="0.4">
      <c r="A1851" s="39"/>
      <c r="E1851" s="74"/>
      <c r="F1851" s="74"/>
      <c r="G1851" s="74"/>
      <c r="S1851" s="61"/>
      <c r="T1851" s="61"/>
    </row>
    <row r="1852" spans="1:20" s="55" customFormat="1" ht="14.15" x14ac:dyDescent="0.4">
      <c r="A1852" s="39"/>
      <c r="E1852" s="74"/>
      <c r="F1852" s="74"/>
      <c r="G1852" s="74"/>
      <c r="S1852" s="61"/>
      <c r="T1852" s="61"/>
    </row>
    <row r="1853" spans="1:20" s="55" customFormat="1" ht="14.15" x14ac:dyDescent="0.4">
      <c r="A1853" s="39"/>
      <c r="E1853" s="74"/>
      <c r="F1853" s="74"/>
      <c r="G1853" s="74"/>
      <c r="S1853" s="61"/>
      <c r="T1853" s="61"/>
    </row>
    <row r="1854" spans="1:20" s="55" customFormat="1" ht="14.15" x14ac:dyDescent="0.4">
      <c r="A1854" s="39"/>
      <c r="E1854" s="74"/>
      <c r="F1854" s="74"/>
      <c r="G1854" s="74"/>
      <c r="S1854" s="61"/>
      <c r="T1854" s="61"/>
    </row>
    <row r="1855" spans="1:20" s="55" customFormat="1" ht="14.15" x14ac:dyDescent="0.4">
      <c r="A1855" s="39"/>
      <c r="E1855" s="74"/>
      <c r="F1855" s="74"/>
      <c r="G1855" s="74"/>
      <c r="S1855" s="61"/>
      <c r="T1855" s="61"/>
    </row>
    <row r="1856" spans="1:20" s="55" customFormat="1" ht="14.15" x14ac:dyDescent="0.4">
      <c r="A1856" s="39"/>
      <c r="E1856" s="74"/>
      <c r="F1856" s="74"/>
      <c r="G1856" s="74"/>
      <c r="S1856" s="61"/>
      <c r="T1856" s="61"/>
    </row>
    <row r="1857" spans="1:20" s="55" customFormat="1" ht="14.15" x14ac:dyDescent="0.4">
      <c r="A1857" s="39"/>
      <c r="E1857" s="74"/>
      <c r="F1857" s="74"/>
      <c r="G1857" s="74"/>
      <c r="S1857" s="61"/>
      <c r="T1857" s="61"/>
    </row>
    <row r="1858" spans="1:20" s="55" customFormat="1" ht="14.15" x14ac:dyDescent="0.4">
      <c r="A1858" s="39"/>
      <c r="E1858" s="74"/>
      <c r="F1858" s="74"/>
      <c r="G1858" s="74"/>
      <c r="S1858" s="61"/>
      <c r="T1858" s="61"/>
    </row>
    <row r="1859" spans="1:20" s="55" customFormat="1" ht="14.15" x14ac:dyDescent="0.4">
      <c r="A1859" s="39"/>
      <c r="E1859" s="74"/>
      <c r="F1859" s="74"/>
      <c r="G1859" s="74"/>
      <c r="S1859" s="61"/>
      <c r="T1859" s="61"/>
    </row>
    <row r="1860" spans="1:20" s="55" customFormat="1" ht="14.15" x14ac:dyDescent="0.4">
      <c r="A1860" s="39"/>
      <c r="E1860" s="74"/>
      <c r="F1860" s="74"/>
      <c r="G1860" s="74"/>
      <c r="S1860" s="61"/>
      <c r="T1860" s="61"/>
    </row>
    <row r="1861" spans="1:20" s="55" customFormat="1" ht="14.15" x14ac:dyDescent="0.4">
      <c r="A1861" s="39"/>
      <c r="E1861" s="74"/>
      <c r="F1861" s="74"/>
      <c r="G1861" s="74"/>
      <c r="S1861" s="61"/>
      <c r="T1861" s="61"/>
    </row>
    <row r="1862" spans="1:20" s="55" customFormat="1" ht="14.15" x14ac:dyDescent="0.4">
      <c r="A1862" s="39"/>
      <c r="E1862" s="74"/>
      <c r="F1862" s="74"/>
      <c r="G1862" s="74"/>
      <c r="S1862" s="61"/>
      <c r="T1862" s="61"/>
    </row>
    <row r="1863" spans="1:20" s="55" customFormat="1" ht="14.15" x14ac:dyDescent="0.4">
      <c r="A1863" s="39"/>
      <c r="E1863" s="74"/>
      <c r="F1863" s="74"/>
      <c r="G1863" s="74"/>
      <c r="S1863" s="61"/>
      <c r="T1863" s="61"/>
    </row>
    <row r="1864" spans="1:20" s="55" customFormat="1" ht="14.15" x14ac:dyDescent="0.4">
      <c r="A1864" s="39"/>
      <c r="E1864" s="74"/>
      <c r="F1864" s="74"/>
      <c r="G1864" s="74"/>
      <c r="S1864" s="61"/>
      <c r="T1864" s="61"/>
    </row>
    <row r="1865" spans="1:20" s="55" customFormat="1" ht="14.15" x14ac:dyDescent="0.4">
      <c r="A1865" s="39"/>
      <c r="E1865" s="74"/>
      <c r="F1865" s="74"/>
      <c r="G1865" s="74"/>
      <c r="S1865" s="61"/>
      <c r="T1865" s="61"/>
    </row>
    <row r="1866" spans="1:20" s="55" customFormat="1" ht="14.15" x14ac:dyDescent="0.4">
      <c r="A1866" s="39"/>
      <c r="E1866" s="74"/>
      <c r="F1866" s="74"/>
      <c r="G1866" s="74"/>
      <c r="S1866" s="61"/>
      <c r="T1866" s="61"/>
    </row>
    <row r="1867" spans="1:20" s="55" customFormat="1" ht="14.15" x14ac:dyDescent="0.4">
      <c r="A1867" s="39"/>
      <c r="E1867" s="74"/>
      <c r="F1867" s="74"/>
      <c r="G1867" s="74"/>
      <c r="S1867" s="61"/>
      <c r="T1867" s="61"/>
    </row>
    <row r="1868" spans="1:20" s="55" customFormat="1" ht="14.15" x14ac:dyDescent="0.4">
      <c r="A1868" s="39"/>
      <c r="E1868" s="74"/>
      <c r="F1868" s="74"/>
      <c r="G1868" s="74"/>
      <c r="S1868" s="61"/>
      <c r="T1868" s="61"/>
    </row>
    <row r="1869" spans="1:20" s="55" customFormat="1" ht="14.15" x14ac:dyDescent="0.4">
      <c r="A1869" s="39"/>
      <c r="E1869" s="74"/>
      <c r="F1869" s="74"/>
      <c r="G1869" s="74"/>
      <c r="S1869" s="61"/>
      <c r="T1869" s="61"/>
    </row>
    <row r="1870" spans="1:20" s="55" customFormat="1" ht="14.15" x14ac:dyDescent="0.4">
      <c r="A1870" s="39"/>
      <c r="E1870" s="74"/>
      <c r="F1870" s="74"/>
      <c r="G1870" s="74"/>
      <c r="S1870" s="61"/>
      <c r="T1870" s="61"/>
    </row>
    <row r="1871" spans="1:20" s="55" customFormat="1" ht="14.15" x14ac:dyDescent="0.4">
      <c r="A1871" s="39"/>
      <c r="E1871" s="74"/>
      <c r="F1871" s="74"/>
      <c r="G1871" s="74"/>
      <c r="S1871" s="61"/>
      <c r="T1871" s="61"/>
    </row>
    <row r="1872" spans="1:20" s="55" customFormat="1" ht="14.15" x14ac:dyDescent="0.4">
      <c r="A1872" s="39"/>
      <c r="E1872" s="74"/>
      <c r="F1872" s="74"/>
      <c r="G1872" s="74"/>
      <c r="S1872" s="61"/>
      <c r="T1872" s="61"/>
    </row>
    <row r="1873" spans="1:20" s="55" customFormat="1" ht="14.15" x14ac:dyDescent="0.4">
      <c r="A1873" s="39"/>
      <c r="E1873" s="74"/>
      <c r="F1873" s="74"/>
      <c r="G1873" s="74"/>
      <c r="S1873" s="61"/>
      <c r="T1873" s="61"/>
    </row>
    <row r="1874" spans="1:20" s="55" customFormat="1" ht="14.15" x14ac:dyDescent="0.4">
      <c r="A1874" s="39"/>
      <c r="E1874" s="74"/>
      <c r="F1874" s="74"/>
      <c r="G1874" s="74"/>
      <c r="S1874" s="61"/>
      <c r="T1874" s="61"/>
    </row>
    <row r="1875" spans="1:20" s="55" customFormat="1" ht="14.15" x14ac:dyDescent="0.4">
      <c r="A1875" s="39"/>
      <c r="E1875" s="74"/>
      <c r="F1875" s="74"/>
      <c r="G1875" s="74"/>
      <c r="S1875" s="61"/>
      <c r="T1875" s="61"/>
    </row>
    <row r="1876" spans="1:20" s="55" customFormat="1" ht="14.15" x14ac:dyDescent="0.4">
      <c r="A1876" s="39"/>
      <c r="E1876" s="74"/>
      <c r="F1876" s="74"/>
      <c r="G1876" s="74"/>
      <c r="S1876" s="61"/>
      <c r="T1876" s="61"/>
    </row>
    <row r="1877" spans="1:20" s="55" customFormat="1" ht="14.15" x14ac:dyDescent="0.4">
      <c r="A1877" s="39"/>
      <c r="E1877" s="74"/>
      <c r="F1877" s="74"/>
      <c r="G1877" s="74"/>
      <c r="S1877" s="61"/>
      <c r="T1877" s="61"/>
    </row>
    <row r="1878" spans="1:20" s="55" customFormat="1" ht="14.15" x14ac:dyDescent="0.4">
      <c r="A1878" s="39"/>
      <c r="E1878" s="74"/>
      <c r="F1878" s="74"/>
      <c r="G1878" s="74"/>
      <c r="S1878" s="61"/>
      <c r="T1878" s="61"/>
    </row>
    <row r="1879" spans="1:20" s="55" customFormat="1" ht="14.15" x14ac:dyDescent="0.4">
      <c r="A1879" s="39"/>
      <c r="E1879" s="74"/>
      <c r="F1879" s="74"/>
      <c r="G1879" s="74"/>
      <c r="S1879" s="61"/>
      <c r="T1879" s="61"/>
    </row>
    <row r="1880" spans="1:20" s="55" customFormat="1" ht="14.15" x14ac:dyDescent="0.4">
      <c r="A1880" s="39"/>
      <c r="E1880" s="74"/>
      <c r="F1880" s="74"/>
      <c r="G1880" s="74"/>
      <c r="S1880" s="61"/>
      <c r="T1880" s="61"/>
    </row>
    <row r="1881" spans="1:20" s="55" customFormat="1" ht="14.15" x14ac:dyDescent="0.4">
      <c r="A1881" s="39"/>
      <c r="E1881" s="74"/>
      <c r="F1881" s="74"/>
      <c r="G1881" s="74"/>
      <c r="S1881" s="61"/>
      <c r="T1881" s="61"/>
    </row>
    <row r="1882" spans="1:20" s="55" customFormat="1" ht="14.15" x14ac:dyDescent="0.4">
      <c r="A1882" s="39"/>
      <c r="E1882" s="74"/>
      <c r="F1882" s="74"/>
      <c r="G1882" s="74"/>
      <c r="S1882" s="61"/>
      <c r="T1882" s="61"/>
    </row>
    <row r="1883" spans="1:20" s="55" customFormat="1" ht="14.15" x14ac:dyDescent="0.4">
      <c r="A1883" s="39"/>
      <c r="E1883" s="74"/>
      <c r="F1883" s="74"/>
      <c r="G1883" s="74"/>
      <c r="S1883" s="61"/>
      <c r="T1883" s="61"/>
    </row>
    <row r="1884" spans="1:20" s="55" customFormat="1" ht="14.15" x14ac:dyDescent="0.4">
      <c r="A1884" s="39"/>
      <c r="E1884" s="74"/>
      <c r="F1884" s="74"/>
      <c r="G1884" s="74"/>
      <c r="S1884" s="61"/>
      <c r="T1884" s="61"/>
    </row>
    <row r="1885" spans="1:20" s="55" customFormat="1" ht="14.15" x14ac:dyDescent="0.4">
      <c r="A1885" s="39"/>
      <c r="E1885" s="74"/>
      <c r="F1885" s="74"/>
      <c r="G1885" s="74"/>
      <c r="S1885" s="61"/>
      <c r="T1885" s="61"/>
    </row>
    <row r="1886" spans="1:20" s="55" customFormat="1" ht="14.15" x14ac:dyDescent="0.4">
      <c r="A1886" s="39"/>
      <c r="E1886" s="74"/>
      <c r="F1886" s="74"/>
      <c r="G1886" s="74"/>
      <c r="S1886" s="61"/>
      <c r="T1886" s="61"/>
    </row>
    <row r="1887" spans="1:20" s="55" customFormat="1" ht="14.15" x14ac:dyDescent="0.4">
      <c r="A1887" s="39"/>
      <c r="E1887" s="74"/>
      <c r="F1887" s="74"/>
      <c r="G1887" s="74"/>
      <c r="S1887" s="61"/>
      <c r="T1887" s="61"/>
    </row>
    <row r="1888" spans="1:20" s="55" customFormat="1" ht="14.15" x14ac:dyDescent="0.4">
      <c r="A1888" s="39"/>
      <c r="E1888" s="74"/>
      <c r="F1888" s="74"/>
      <c r="G1888" s="74"/>
      <c r="S1888" s="61"/>
      <c r="T1888" s="61"/>
    </row>
    <row r="1889" spans="1:20" s="55" customFormat="1" ht="14.15" x14ac:dyDescent="0.4">
      <c r="A1889" s="39"/>
      <c r="E1889" s="74"/>
      <c r="F1889" s="74"/>
      <c r="G1889" s="74"/>
      <c r="S1889" s="61"/>
      <c r="T1889" s="61"/>
    </row>
    <row r="1890" spans="1:20" s="55" customFormat="1" ht="14.15" x14ac:dyDescent="0.4">
      <c r="A1890" s="39"/>
      <c r="E1890" s="74"/>
      <c r="F1890" s="74"/>
      <c r="G1890" s="74"/>
      <c r="S1890" s="61"/>
      <c r="T1890" s="61"/>
    </row>
    <row r="1891" spans="1:20" s="55" customFormat="1" ht="14.15" x14ac:dyDescent="0.4">
      <c r="A1891" s="39"/>
      <c r="E1891" s="74"/>
      <c r="F1891" s="74"/>
      <c r="G1891" s="74"/>
      <c r="S1891" s="61"/>
      <c r="T1891" s="61"/>
    </row>
    <row r="1892" spans="1:20" s="55" customFormat="1" ht="14.15" x14ac:dyDescent="0.4">
      <c r="A1892" s="39"/>
      <c r="E1892" s="74"/>
      <c r="F1892" s="74"/>
      <c r="G1892" s="74"/>
      <c r="S1892" s="61"/>
      <c r="T1892" s="61"/>
    </row>
    <row r="1893" spans="1:20" s="55" customFormat="1" ht="14.15" x14ac:dyDescent="0.4">
      <c r="A1893" s="39"/>
      <c r="E1893" s="74"/>
      <c r="F1893" s="74"/>
      <c r="G1893" s="74"/>
      <c r="S1893" s="61"/>
      <c r="T1893" s="61"/>
    </row>
    <row r="1894" spans="1:20" s="55" customFormat="1" ht="14.15" x14ac:dyDescent="0.4">
      <c r="A1894" s="39"/>
      <c r="E1894" s="74"/>
      <c r="F1894" s="74"/>
      <c r="G1894" s="74"/>
      <c r="S1894" s="61"/>
      <c r="T1894" s="61"/>
    </row>
    <row r="1895" spans="1:20" s="55" customFormat="1" ht="14.15" x14ac:dyDescent="0.4">
      <c r="A1895" s="39"/>
      <c r="E1895" s="74"/>
      <c r="F1895" s="74"/>
      <c r="G1895" s="74"/>
      <c r="S1895" s="61"/>
      <c r="T1895" s="61"/>
    </row>
    <row r="1896" spans="1:20" s="55" customFormat="1" ht="14.15" x14ac:dyDescent="0.4">
      <c r="A1896" s="39"/>
      <c r="E1896" s="74"/>
      <c r="F1896" s="74"/>
      <c r="G1896" s="74"/>
      <c r="S1896" s="61"/>
      <c r="T1896" s="61"/>
    </row>
    <row r="1897" spans="1:20" s="55" customFormat="1" ht="14.15" x14ac:dyDescent="0.4">
      <c r="A1897" s="39"/>
      <c r="E1897" s="74"/>
      <c r="F1897" s="74"/>
      <c r="G1897" s="74"/>
      <c r="S1897" s="61"/>
      <c r="T1897" s="61"/>
    </row>
    <row r="1898" spans="1:20" s="55" customFormat="1" ht="14.15" x14ac:dyDescent="0.4">
      <c r="A1898" s="39"/>
      <c r="E1898" s="74"/>
      <c r="F1898" s="74"/>
      <c r="G1898" s="74"/>
      <c r="S1898" s="61"/>
      <c r="T1898" s="61"/>
    </row>
    <row r="1899" spans="1:20" s="55" customFormat="1" ht="14.15" x14ac:dyDescent="0.4">
      <c r="A1899" s="39"/>
      <c r="E1899" s="74"/>
      <c r="F1899" s="74"/>
      <c r="G1899" s="74"/>
      <c r="S1899" s="61"/>
      <c r="T1899" s="61"/>
    </row>
    <row r="1900" spans="1:20" s="55" customFormat="1" ht="14.15" x14ac:dyDescent="0.4">
      <c r="A1900" s="39"/>
      <c r="E1900" s="74"/>
      <c r="F1900" s="74"/>
      <c r="G1900" s="74"/>
      <c r="S1900" s="61"/>
      <c r="T1900" s="61"/>
    </row>
    <row r="1901" spans="1:20" s="55" customFormat="1" ht="14.15" x14ac:dyDescent="0.4">
      <c r="A1901" s="39"/>
      <c r="E1901" s="74"/>
      <c r="F1901" s="74"/>
      <c r="G1901" s="74"/>
      <c r="S1901" s="61"/>
      <c r="T1901" s="61"/>
    </row>
    <row r="1902" spans="1:20" s="55" customFormat="1" ht="14.15" x14ac:dyDescent="0.4">
      <c r="A1902" s="39"/>
      <c r="E1902" s="74"/>
      <c r="F1902" s="74"/>
      <c r="G1902" s="74"/>
      <c r="S1902" s="61"/>
      <c r="T1902" s="61"/>
    </row>
    <row r="1903" spans="1:20" s="55" customFormat="1" ht="14.15" x14ac:dyDescent="0.4">
      <c r="A1903" s="39"/>
      <c r="E1903" s="74"/>
      <c r="F1903" s="74"/>
      <c r="G1903" s="74"/>
      <c r="S1903" s="61"/>
      <c r="T1903" s="61"/>
    </row>
    <row r="1904" spans="1:20" s="55" customFormat="1" ht="14.15" x14ac:dyDescent="0.4">
      <c r="A1904" s="39"/>
      <c r="E1904" s="74"/>
      <c r="F1904" s="74"/>
      <c r="G1904" s="74"/>
      <c r="S1904" s="61"/>
      <c r="T1904" s="61"/>
    </row>
    <row r="1905" spans="1:20" s="55" customFormat="1" ht="14.15" x14ac:dyDescent="0.4">
      <c r="A1905" s="39"/>
      <c r="E1905" s="74"/>
      <c r="F1905" s="74"/>
      <c r="G1905" s="74"/>
      <c r="S1905" s="61"/>
      <c r="T1905" s="61"/>
    </row>
    <row r="1906" spans="1:20" s="55" customFormat="1" ht="14.15" x14ac:dyDescent="0.4">
      <c r="A1906" s="39"/>
      <c r="E1906" s="74"/>
      <c r="F1906" s="74"/>
      <c r="G1906" s="74"/>
      <c r="S1906" s="61"/>
      <c r="T1906" s="61"/>
    </row>
    <row r="1907" spans="1:20" s="55" customFormat="1" ht="14.15" x14ac:dyDescent="0.4">
      <c r="A1907" s="39"/>
      <c r="E1907" s="74"/>
      <c r="F1907" s="74"/>
      <c r="G1907" s="74"/>
      <c r="S1907" s="61"/>
      <c r="T1907" s="61"/>
    </row>
    <row r="1908" spans="1:20" s="55" customFormat="1" ht="14.15" x14ac:dyDescent="0.4">
      <c r="A1908" s="39"/>
      <c r="E1908" s="74"/>
      <c r="F1908" s="74"/>
      <c r="G1908" s="74"/>
      <c r="S1908" s="61"/>
      <c r="T1908" s="61"/>
    </row>
    <row r="1909" spans="1:20" s="55" customFormat="1" ht="14.15" x14ac:dyDescent="0.4">
      <c r="A1909" s="39"/>
      <c r="E1909" s="74"/>
      <c r="F1909" s="74"/>
      <c r="G1909" s="74"/>
      <c r="S1909" s="61"/>
      <c r="T1909" s="61"/>
    </row>
    <row r="1910" spans="1:20" s="55" customFormat="1" ht="14.15" x14ac:dyDescent="0.4">
      <c r="A1910" s="39"/>
      <c r="E1910" s="74"/>
      <c r="F1910" s="74"/>
      <c r="G1910" s="74"/>
      <c r="S1910" s="61"/>
      <c r="T1910" s="61"/>
    </row>
    <row r="1911" spans="1:20" s="55" customFormat="1" ht="14.15" x14ac:dyDescent="0.4">
      <c r="A1911" s="39"/>
      <c r="E1911" s="74"/>
      <c r="F1911" s="74"/>
      <c r="G1911" s="74"/>
      <c r="S1911" s="61"/>
      <c r="T1911" s="61"/>
    </row>
    <row r="1912" spans="1:20" s="55" customFormat="1" ht="14.15" x14ac:dyDescent="0.4">
      <c r="A1912" s="39"/>
      <c r="E1912" s="74"/>
      <c r="F1912" s="74"/>
      <c r="G1912" s="74"/>
      <c r="S1912" s="61"/>
      <c r="T1912" s="61"/>
    </row>
    <row r="1913" spans="1:20" s="55" customFormat="1" ht="14.15" x14ac:dyDescent="0.4">
      <c r="A1913" s="39"/>
      <c r="E1913" s="74"/>
      <c r="F1913" s="74"/>
      <c r="G1913" s="74"/>
      <c r="S1913" s="61"/>
      <c r="T1913" s="61"/>
    </row>
    <row r="1914" spans="1:20" s="55" customFormat="1" ht="14.15" x14ac:dyDescent="0.4">
      <c r="A1914" s="39"/>
      <c r="E1914" s="74"/>
      <c r="F1914" s="74"/>
      <c r="G1914" s="74"/>
      <c r="S1914" s="61"/>
      <c r="T1914" s="61"/>
    </row>
    <row r="1915" spans="1:20" s="55" customFormat="1" ht="14.15" x14ac:dyDescent="0.4">
      <c r="A1915" s="39"/>
      <c r="E1915" s="74"/>
      <c r="F1915" s="74"/>
      <c r="G1915" s="74"/>
      <c r="S1915" s="61"/>
      <c r="T1915" s="61"/>
    </row>
    <row r="1916" spans="1:20" s="55" customFormat="1" ht="14.15" x14ac:dyDescent="0.4">
      <c r="A1916" s="39"/>
      <c r="E1916" s="74"/>
      <c r="F1916" s="74"/>
      <c r="G1916" s="74"/>
      <c r="S1916" s="61"/>
      <c r="T1916" s="61"/>
    </row>
    <row r="1917" spans="1:20" s="55" customFormat="1" ht="14.15" x14ac:dyDescent="0.4">
      <c r="A1917" s="39"/>
      <c r="E1917" s="74"/>
      <c r="F1917" s="74"/>
      <c r="G1917" s="74"/>
      <c r="S1917" s="61"/>
      <c r="T1917" s="61"/>
    </row>
    <row r="1918" spans="1:20" s="55" customFormat="1" ht="14.15" x14ac:dyDescent="0.4">
      <c r="A1918" s="39"/>
      <c r="E1918" s="74"/>
      <c r="F1918" s="74"/>
      <c r="G1918" s="74"/>
      <c r="S1918" s="61"/>
      <c r="T1918" s="61"/>
    </row>
    <row r="1919" spans="1:20" s="55" customFormat="1" ht="14.15" x14ac:dyDescent="0.4">
      <c r="A1919" s="39"/>
      <c r="E1919" s="74"/>
      <c r="F1919" s="74"/>
      <c r="G1919" s="74"/>
      <c r="S1919" s="61"/>
      <c r="T1919" s="61"/>
    </row>
    <row r="1920" spans="1:20" s="55" customFormat="1" ht="14.15" x14ac:dyDescent="0.4">
      <c r="A1920" s="39"/>
      <c r="E1920" s="74"/>
      <c r="F1920" s="74"/>
      <c r="G1920" s="74"/>
      <c r="S1920" s="61"/>
      <c r="T1920" s="61"/>
    </row>
    <row r="1921" spans="1:20" s="55" customFormat="1" ht="14.15" x14ac:dyDescent="0.4">
      <c r="A1921" s="39"/>
      <c r="E1921" s="74"/>
      <c r="F1921" s="74"/>
      <c r="G1921" s="74"/>
      <c r="S1921" s="61"/>
      <c r="T1921" s="61"/>
    </row>
    <row r="1922" spans="1:20" s="55" customFormat="1" ht="14.15" x14ac:dyDescent="0.4">
      <c r="A1922" s="39"/>
      <c r="E1922" s="74"/>
      <c r="F1922" s="74"/>
      <c r="G1922" s="74"/>
      <c r="S1922" s="61"/>
      <c r="T1922" s="61"/>
    </row>
    <row r="1923" spans="1:20" s="55" customFormat="1" ht="14.15" x14ac:dyDescent="0.4">
      <c r="A1923" s="39"/>
      <c r="E1923" s="74"/>
      <c r="F1923" s="74"/>
      <c r="G1923" s="74"/>
      <c r="S1923" s="61"/>
      <c r="T1923" s="61"/>
    </row>
    <row r="1924" spans="1:20" s="55" customFormat="1" ht="14.15" x14ac:dyDescent="0.4">
      <c r="A1924" s="39"/>
      <c r="E1924" s="74"/>
      <c r="F1924" s="74"/>
      <c r="G1924" s="74"/>
      <c r="S1924" s="61"/>
      <c r="T1924" s="61"/>
    </row>
    <row r="1925" spans="1:20" s="55" customFormat="1" ht="14.15" x14ac:dyDescent="0.4">
      <c r="A1925" s="39"/>
      <c r="E1925" s="74"/>
      <c r="F1925" s="74"/>
      <c r="G1925" s="74"/>
      <c r="S1925" s="61"/>
      <c r="T1925" s="61"/>
    </row>
    <row r="1926" spans="1:20" s="55" customFormat="1" ht="14.15" x14ac:dyDescent="0.4">
      <c r="A1926" s="39"/>
      <c r="E1926" s="74"/>
      <c r="F1926" s="74"/>
      <c r="G1926" s="74"/>
      <c r="S1926" s="61"/>
      <c r="T1926" s="61"/>
    </row>
    <row r="1927" spans="1:20" s="55" customFormat="1" ht="14.15" x14ac:dyDescent="0.4">
      <c r="A1927" s="39"/>
      <c r="E1927" s="74"/>
      <c r="F1927" s="74"/>
      <c r="G1927" s="74"/>
      <c r="S1927" s="61"/>
      <c r="T1927" s="61"/>
    </row>
    <row r="1928" spans="1:20" s="55" customFormat="1" ht="14.15" x14ac:dyDescent="0.4">
      <c r="A1928" s="39"/>
      <c r="E1928" s="74"/>
      <c r="F1928" s="74"/>
      <c r="G1928" s="74"/>
      <c r="S1928" s="61"/>
      <c r="T1928" s="61"/>
    </row>
    <row r="1929" spans="1:20" s="55" customFormat="1" ht="14.15" x14ac:dyDescent="0.4">
      <c r="A1929" s="39"/>
      <c r="E1929" s="74"/>
      <c r="F1929" s="74"/>
      <c r="G1929" s="74"/>
      <c r="S1929" s="61"/>
      <c r="T1929" s="61"/>
    </row>
    <row r="1930" spans="1:20" s="55" customFormat="1" ht="14.15" x14ac:dyDescent="0.4">
      <c r="A1930" s="39"/>
      <c r="E1930" s="74"/>
      <c r="F1930" s="74"/>
      <c r="G1930" s="74"/>
      <c r="S1930" s="61"/>
      <c r="T1930" s="61"/>
    </row>
    <row r="1931" spans="1:20" s="55" customFormat="1" ht="14.15" x14ac:dyDescent="0.4">
      <c r="A1931" s="39"/>
      <c r="E1931" s="74"/>
      <c r="F1931" s="74"/>
      <c r="G1931" s="74"/>
      <c r="S1931" s="61"/>
      <c r="T1931" s="61"/>
    </row>
    <row r="1932" spans="1:20" s="55" customFormat="1" ht="14.15" x14ac:dyDescent="0.4">
      <c r="A1932" s="39"/>
      <c r="E1932" s="74"/>
      <c r="F1932" s="74"/>
      <c r="G1932" s="74"/>
      <c r="S1932" s="61"/>
      <c r="T1932" s="61"/>
    </row>
    <row r="1933" spans="1:20" s="55" customFormat="1" ht="14.15" x14ac:dyDescent="0.4">
      <c r="A1933" s="39"/>
      <c r="E1933" s="74"/>
      <c r="F1933" s="74"/>
      <c r="G1933" s="74"/>
      <c r="S1933" s="61"/>
      <c r="T1933" s="61"/>
    </row>
    <row r="1934" spans="1:20" s="55" customFormat="1" ht="14.15" x14ac:dyDescent="0.4">
      <c r="A1934" s="39"/>
      <c r="E1934" s="74"/>
      <c r="F1934" s="74"/>
      <c r="G1934" s="74"/>
      <c r="S1934" s="61"/>
      <c r="T1934" s="61"/>
    </row>
    <row r="1935" spans="1:20" s="55" customFormat="1" ht="14.15" x14ac:dyDescent="0.4">
      <c r="A1935" s="39"/>
      <c r="E1935" s="74"/>
      <c r="F1935" s="74"/>
      <c r="G1935" s="74"/>
      <c r="S1935" s="61"/>
      <c r="T1935" s="61"/>
    </row>
    <row r="1936" spans="1:20" s="55" customFormat="1" ht="14.15" x14ac:dyDescent="0.4">
      <c r="A1936" s="39"/>
      <c r="E1936" s="74"/>
      <c r="F1936" s="74"/>
      <c r="G1936" s="74"/>
      <c r="S1936" s="61"/>
      <c r="T1936" s="61"/>
    </row>
    <row r="1937" spans="1:20" s="55" customFormat="1" ht="14.15" x14ac:dyDescent="0.4">
      <c r="A1937" s="39"/>
      <c r="E1937" s="74"/>
      <c r="F1937" s="74"/>
      <c r="G1937" s="74"/>
      <c r="S1937" s="61"/>
      <c r="T1937" s="61"/>
    </row>
    <row r="1938" spans="1:20" s="55" customFormat="1" ht="14.15" x14ac:dyDescent="0.4">
      <c r="A1938" s="39"/>
      <c r="E1938" s="74"/>
      <c r="F1938" s="74"/>
      <c r="G1938" s="74"/>
      <c r="S1938" s="61"/>
      <c r="T1938" s="61"/>
    </row>
    <row r="1939" spans="1:20" s="55" customFormat="1" ht="14.15" x14ac:dyDescent="0.4">
      <c r="A1939" s="39"/>
      <c r="E1939" s="74"/>
      <c r="F1939" s="74"/>
      <c r="G1939" s="74"/>
      <c r="S1939" s="61"/>
      <c r="T1939" s="61"/>
    </row>
    <row r="1940" spans="1:20" s="55" customFormat="1" ht="14.15" x14ac:dyDescent="0.4">
      <c r="A1940" s="39"/>
      <c r="E1940" s="74"/>
      <c r="F1940" s="74"/>
      <c r="G1940" s="74"/>
      <c r="S1940" s="61"/>
      <c r="T1940" s="61"/>
    </row>
    <row r="1941" spans="1:20" s="55" customFormat="1" ht="14.15" x14ac:dyDescent="0.4">
      <c r="A1941" s="39"/>
      <c r="E1941" s="74"/>
      <c r="F1941" s="74"/>
      <c r="G1941" s="74"/>
      <c r="S1941" s="61"/>
      <c r="T1941" s="61"/>
    </row>
    <row r="1942" spans="1:20" s="55" customFormat="1" ht="14.15" x14ac:dyDescent="0.4">
      <c r="A1942" s="39"/>
      <c r="E1942" s="74"/>
      <c r="F1942" s="74"/>
      <c r="G1942" s="74"/>
      <c r="S1942" s="61"/>
      <c r="T1942" s="61"/>
    </row>
    <row r="1943" spans="1:20" s="55" customFormat="1" ht="14.15" x14ac:dyDescent="0.4">
      <c r="A1943" s="39"/>
      <c r="E1943" s="74"/>
      <c r="F1943" s="74"/>
      <c r="G1943" s="74"/>
      <c r="S1943" s="61"/>
      <c r="T1943" s="61"/>
    </row>
    <row r="1944" spans="1:20" s="55" customFormat="1" ht="14.15" x14ac:dyDescent="0.4">
      <c r="A1944" s="39"/>
      <c r="E1944" s="74"/>
      <c r="F1944" s="74"/>
      <c r="G1944" s="74"/>
      <c r="S1944" s="61"/>
      <c r="T1944" s="61"/>
    </row>
    <row r="1945" spans="1:20" s="55" customFormat="1" ht="14.15" x14ac:dyDescent="0.4">
      <c r="A1945" s="39"/>
      <c r="E1945" s="74"/>
      <c r="F1945" s="74"/>
      <c r="G1945" s="74"/>
      <c r="S1945" s="61"/>
      <c r="T1945" s="61"/>
    </row>
    <row r="1946" spans="1:20" s="55" customFormat="1" ht="14.15" x14ac:dyDescent="0.4">
      <c r="A1946" s="39"/>
      <c r="E1946" s="74"/>
      <c r="F1946" s="74"/>
      <c r="G1946" s="74"/>
      <c r="S1946" s="61"/>
      <c r="T1946" s="61"/>
    </row>
    <row r="1947" spans="1:20" s="55" customFormat="1" ht="14.15" x14ac:dyDescent="0.4">
      <c r="A1947" s="39"/>
      <c r="E1947" s="74"/>
      <c r="F1947" s="74"/>
      <c r="G1947" s="74"/>
      <c r="S1947" s="61"/>
      <c r="T1947" s="61"/>
    </row>
    <row r="1948" spans="1:20" s="55" customFormat="1" ht="14.15" x14ac:dyDescent="0.4">
      <c r="A1948" s="39"/>
      <c r="E1948" s="74"/>
      <c r="F1948" s="74"/>
      <c r="G1948" s="74"/>
      <c r="S1948" s="61"/>
      <c r="T1948" s="61"/>
    </row>
    <row r="1949" spans="1:20" s="55" customFormat="1" ht="14.15" x14ac:dyDescent="0.4">
      <c r="A1949" s="39"/>
      <c r="E1949" s="74"/>
      <c r="F1949" s="74"/>
      <c r="G1949" s="74"/>
      <c r="S1949" s="61"/>
      <c r="T1949" s="61"/>
    </row>
    <row r="1950" spans="1:20" s="55" customFormat="1" ht="14.15" x14ac:dyDescent="0.4">
      <c r="A1950" s="39"/>
      <c r="E1950" s="74"/>
      <c r="F1950" s="74"/>
      <c r="G1950" s="74"/>
      <c r="S1950" s="61"/>
      <c r="T1950" s="61"/>
    </row>
    <row r="1951" spans="1:20" s="55" customFormat="1" ht="14.15" x14ac:dyDescent="0.4">
      <c r="A1951" s="39"/>
      <c r="E1951" s="74"/>
      <c r="F1951" s="74"/>
      <c r="G1951" s="74"/>
      <c r="S1951" s="61"/>
      <c r="T1951" s="61"/>
    </row>
    <row r="1952" spans="1:20" s="55" customFormat="1" ht="14.15" x14ac:dyDescent="0.4">
      <c r="A1952" s="39"/>
      <c r="E1952" s="74"/>
      <c r="F1952" s="74"/>
      <c r="G1952" s="74"/>
      <c r="S1952" s="61"/>
      <c r="T1952" s="61"/>
    </row>
    <row r="1953" spans="1:20" s="55" customFormat="1" ht="14.15" x14ac:dyDescent="0.4">
      <c r="A1953" s="39"/>
      <c r="E1953" s="74"/>
      <c r="F1953" s="74"/>
      <c r="G1953" s="74"/>
      <c r="S1953" s="61"/>
      <c r="T1953" s="61"/>
    </row>
    <row r="1954" spans="1:20" s="55" customFormat="1" ht="14.15" x14ac:dyDescent="0.4">
      <c r="A1954" s="39"/>
      <c r="E1954" s="74"/>
      <c r="F1954" s="74"/>
      <c r="G1954" s="74"/>
      <c r="S1954" s="61"/>
      <c r="T1954" s="61"/>
    </row>
    <row r="1955" spans="1:20" s="55" customFormat="1" ht="14.15" x14ac:dyDescent="0.4">
      <c r="A1955" s="39"/>
      <c r="E1955" s="74"/>
      <c r="F1955" s="74"/>
      <c r="G1955" s="74"/>
      <c r="S1955" s="61"/>
      <c r="T1955" s="61"/>
    </row>
    <row r="1956" spans="1:20" s="55" customFormat="1" ht="14.15" x14ac:dyDescent="0.4">
      <c r="A1956" s="39"/>
      <c r="E1956" s="74"/>
      <c r="F1956" s="74"/>
      <c r="G1956" s="74"/>
      <c r="S1956" s="61"/>
      <c r="T1956" s="61"/>
    </row>
    <row r="1957" spans="1:20" s="55" customFormat="1" ht="14.15" x14ac:dyDescent="0.4">
      <c r="A1957" s="39"/>
      <c r="E1957" s="74"/>
      <c r="F1957" s="74"/>
      <c r="G1957" s="74"/>
      <c r="S1957" s="61"/>
      <c r="T1957" s="61"/>
    </row>
    <row r="1958" spans="1:20" s="55" customFormat="1" ht="14.15" x14ac:dyDescent="0.4">
      <c r="A1958" s="39"/>
      <c r="E1958" s="74"/>
      <c r="F1958" s="74"/>
      <c r="G1958" s="74"/>
      <c r="S1958" s="61"/>
      <c r="T1958" s="61"/>
    </row>
    <row r="1959" spans="1:20" s="55" customFormat="1" ht="14.15" x14ac:dyDescent="0.4">
      <c r="A1959" s="39"/>
      <c r="E1959" s="74"/>
      <c r="F1959" s="74"/>
      <c r="G1959" s="74"/>
      <c r="S1959" s="61"/>
      <c r="T1959" s="61"/>
    </row>
    <row r="1960" spans="1:20" s="55" customFormat="1" ht="14.15" x14ac:dyDescent="0.4">
      <c r="A1960" s="39"/>
      <c r="E1960" s="74"/>
      <c r="F1960" s="74"/>
      <c r="G1960" s="74"/>
      <c r="S1960" s="61"/>
      <c r="T1960" s="61"/>
    </row>
    <row r="1961" spans="1:20" s="55" customFormat="1" ht="14.15" x14ac:dyDescent="0.4">
      <c r="A1961" s="39"/>
      <c r="E1961" s="74"/>
      <c r="F1961" s="74"/>
      <c r="G1961" s="74"/>
      <c r="S1961" s="61"/>
      <c r="T1961" s="61"/>
    </row>
    <row r="1962" spans="1:20" s="55" customFormat="1" ht="14.15" x14ac:dyDescent="0.4">
      <c r="A1962" s="39"/>
      <c r="E1962" s="74"/>
      <c r="F1962" s="74"/>
      <c r="G1962" s="74"/>
      <c r="S1962" s="61"/>
      <c r="T1962" s="61"/>
    </row>
    <row r="1963" spans="1:20" s="55" customFormat="1" ht="14.15" x14ac:dyDescent="0.4">
      <c r="A1963" s="39"/>
      <c r="E1963" s="74"/>
      <c r="F1963" s="74"/>
      <c r="G1963" s="74"/>
      <c r="S1963" s="61"/>
      <c r="T1963" s="61"/>
    </row>
    <row r="1964" spans="1:20" s="55" customFormat="1" ht="14.15" x14ac:dyDescent="0.4">
      <c r="A1964" s="39"/>
      <c r="E1964" s="74"/>
      <c r="F1964" s="74"/>
      <c r="G1964" s="74"/>
      <c r="S1964" s="61"/>
      <c r="T1964" s="61"/>
    </row>
    <row r="1965" spans="1:20" s="55" customFormat="1" ht="14.15" x14ac:dyDescent="0.4">
      <c r="A1965" s="39"/>
      <c r="E1965" s="74"/>
      <c r="F1965" s="74"/>
      <c r="G1965" s="74"/>
      <c r="S1965" s="61"/>
      <c r="T1965" s="61"/>
    </row>
    <row r="1966" spans="1:20" s="55" customFormat="1" ht="14.15" x14ac:dyDescent="0.4">
      <c r="A1966" s="39"/>
      <c r="E1966" s="74"/>
      <c r="F1966" s="74"/>
      <c r="G1966" s="74"/>
      <c r="S1966" s="61"/>
      <c r="T1966" s="61"/>
    </row>
    <row r="1967" spans="1:20" s="55" customFormat="1" ht="14.15" x14ac:dyDescent="0.4">
      <c r="A1967" s="39"/>
      <c r="E1967" s="74"/>
      <c r="F1967" s="74"/>
      <c r="G1967" s="74"/>
      <c r="S1967" s="61"/>
      <c r="T1967" s="61"/>
    </row>
    <row r="1968" spans="1:20" s="55" customFormat="1" ht="14.15" x14ac:dyDescent="0.4">
      <c r="A1968" s="39"/>
      <c r="E1968" s="74"/>
      <c r="F1968" s="74"/>
      <c r="G1968" s="74"/>
      <c r="S1968" s="61"/>
      <c r="T1968" s="61"/>
    </row>
    <row r="1969" spans="1:20" s="55" customFormat="1" ht="14.15" x14ac:dyDescent="0.4">
      <c r="A1969" s="39"/>
      <c r="E1969" s="74"/>
      <c r="F1969" s="74"/>
      <c r="G1969" s="74"/>
      <c r="S1969" s="61"/>
      <c r="T1969" s="61"/>
    </row>
    <row r="1970" spans="1:20" s="55" customFormat="1" ht="14.15" x14ac:dyDescent="0.4">
      <c r="A1970" s="39"/>
      <c r="E1970" s="74"/>
      <c r="F1970" s="74"/>
      <c r="G1970" s="74"/>
      <c r="S1970" s="61"/>
      <c r="T1970" s="61"/>
    </row>
    <row r="1971" spans="1:20" s="55" customFormat="1" ht="14.15" x14ac:dyDescent="0.4">
      <c r="A1971" s="39"/>
      <c r="E1971" s="74"/>
      <c r="F1971" s="74"/>
      <c r="G1971" s="74"/>
      <c r="S1971" s="61"/>
      <c r="T1971" s="61"/>
    </row>
    <row r="1972" spans="1:20" s="55" customFormat="1" ht="14.15" x14ac:dyDescent="0.4">
      <c r="A1972" s="39"/>
      <c r="E1972" s="74"/>
      <c r="F1972" s="74"/>
      <c r="G1972" s="74"/>
      <c r="S1972" s="61"/>
      <c r="T1972" s="61"/>
    </row>
    <row r="1973" spans="1:20" s="55" customFormat="1" ht="14.15" x14ac:dyDescent="0.4">
      <c r="A1973" s="39"/>
      <c r="E1973" s="74"/>
      <c r="F1973" s="74"/>
      <c r="G1973" s="74"/>
      <c r="S1973" s="61"/>
      <c r="T1973" s="61"/>
    </row>
    <row r="1974" spans="1:20" s="55" customFormat="1" ht="14.15" x14ac:dyDescent="0.4">
      <c r="A1974" s="39"/>
      <c r="E1974" s="74"/>
      <c r="F1974" s="74"/>
      <c r="G1974" s="74"/>
      <c r="S1974" s="61"/>
      <c r="T1974" s="61"/>
    </row>
    <row r="1975" spans="1:20" s="55" customFormat="1" ht="14.15" x14ac:dyDescent="0.4">
      <c r="A1975" s="39"/>
      <c r="E1975" s="74"/>
      <c r="F1975" s="74"/>
      <c r="G1975" s="74"/>
      <c r="S1975" s="61"/>
      <c r="T1975" s="61"/>
    </row>
    <row r="1976" spans="1:20" s="55" customFormat="1" ht="14.15" x14ac:dyDescent="0.4">
      <c r="A1976" s="39"/>
      <c r="E1976" s="74"/>
      <c r="F1976" s="74"/>
      <c r="G1976" s="74"/>
      <c r="S1976" s="61"/>
      <c r="T1976" s="61"/>
    </row>
    <row r="1977" spans="1:20" s="55" customFormat="1" ht="14.15" x14ac:dyDescent="0.4">
      <c r="A1977" s="39"/>
      <c r="E1977" s="74"/>
      <c r="F1977" s="74"/>
      <c r="G1977" s="74"/>
      <c r="S1977" s="61"/>
      <c r="T1977" s="61"/>
    </row>
    <row r="1978" spans="1:20" s="55" customFormat="1" ht="14.15" x14ac:dyDescent="0.4">
      <c r="A1978" s="39"/>
      <c r="E1978" s="74"/>
      <c r="F1978" s="74"/>
      <c r="G1978" s="74"/>
      <c r="S1978" s="61"/>
      <c r="T1978" s="61"/>
    </row>
    <row r="1979" spans="1:20" s="55" customFormat="1" ht="14.15" x14ac:dyDescent="0.4">
      <c r="A1979" s="39"/>
      <c r="E1979" s="74"/>
      <c r="F1979" s="74"/>
      <c r="G1979" s="74"/>
      <c r="S1979" s="61"/>
      <c r="T1979" s="61"/>
    </row>
    <row r="1980" spans="1:20" s="55" customFormat="1" ht="14.15" x14ac:dyDescent="0.4">
      <c r="A1980" s="39"/>
      <c r="E1980" s="74"/>
      <c r="F1980" s="74"/>
      <c r="G1980" s="74"/>
      <c r="S1980" s="61"/>
      <c r="T1980" s="61"/>
    </row>
    <row r="1981" spans="1:20" s="55" customFormat="1" ht="14.15" x14ac:dyDescent="0.4">
      <c r="A1981" s="39"/>
      <c r="E1981" s="74"/>
      <c r="F1981" s="74"/>
      <c r="G1981" s="74"/>
      <c r="S1981" s="61"/>
      <c r="T1981" s="61"/>
    </row>
    <row r="1982" spans="1:20" s="55" customFormat="1" ht="14.15" x14ac:dyDescent="0.4">
      <c r="A1982" s="39"/>
      <c r="E1982" s="74"/>
      <c r="F1982" s="74"/>
      <c r="G1982" s="74"/>
      <c r="S1982" s="61"/>
      <c r="T1982" s="61"/>
    </row>
    <row r="1983" spans="1:20" s="55" customFormat="1" ht="14.15" x14ac:dyDescent="0.4">
      <c r="A1983" s="39"/>
      <c r="E1983" s="74"/>
      <c r="F1983" s="74"/>
      <c r="G1983" s="74"/>
      <c r="S1983" s="61"/>
      <c r="T1983" s="61"/>
    </row>
    <row r="1984" spans="1:20" s="55" customFormat="1" ht="14.15" x14ac:dyDescent="0.4">
      <c r="A1984" s="39"/>
      <c r="E1984" s="74"/>
      <c r="F1984" s="74"/>
      <c r="G1984" s="74"/>
      <c r="S1984" s="61"/>
      <c r="T1984" s="61"/>
    </row>
    <row r="1985" spans="1:20" s="55" customFormat="1" ht="14.15" x14ac:dyDescent="0.4">
      <c r="A1985" s="39"/>
      <c r="E1985" s="74"/>
      <c r="F1985" s="74"/>
      <c r="G1985" s="74"/>
      <c r="S1985" s="61"/>
      <c r="T1985" s="61"/>
    </row>
    <row r="1986" spans="1:20" s="55" customFormat="1" ht="14.15" x14ac:dyDescent="0.4">
      <c r="A1986" s="39"/>
      <c r="E1986" s="74"/>
      <c r="F1986" s="74"/>
      <c r="G1986" s="74"/>
      <c r="S1986" s="61"/>
      <c r="T1986" s="61"/>
    </row>
    <row r="1987" spans="1:20" s="55" customFormat="1" ht="14.15" x14ac:dyDescent="0.4">
      <c r="A1987" s="39"/>
      <c r="E1987" s="74"/>
      <c r="F1987" s="74"/>
      <c r="G1987" s="74"/>
      <c r="S1987" s="61"/>
      <c r="T1987" s="61"/>
    </row>
    <row r="1988" spans="1:20" s="55" customFormat="1" ht="14.15" x14ac:dyDescent="0.4">
      <c r="A1988" s="39"/>
      <c r="E1988" s="74"/>
      <c r="F1988" s="74"/>
      <c r="G1988" s="74"/>
      <c r="S1988" s="61"/>
      <c r="T1988" s="61"/>
    </row>
    <row r="1989" spans="1:20" s="55" customFormat="1" ht="14.15" x14ac:dyDescent="0.4">
      <c r="A1989" s="39"/>
      <c r="E1989" s="74"/>
      <c r="F1989" s="74"/>
      <c r="G1989" s="74"/>
      <c r="S1989" s="61"/>
      <c r="T1989" s="61"/>
    </row>
    <row r="1990" spans="1:20" s="55" customFormat="1" ht="14.15" x14ac:dyDescent="0.4">
      <c r="A1990" s="39"/>
      <c r="E1990" s="74"/>
      <c r="F1990" s="74"/>
      <c r="G1990" s="74"/>
      <c r="S1990" s="61"/>
      <c r="T1990" s="61"/>
    </row>
    <row r="1991" spans="1:20" s="55" customFormat="1" ht="14.15" x14ac:dyDescent="0.4">
      <c r="A1991" s="39"/>
      <c r="E1991" s="74"/>
      <c r="F1991" s="74"/>
      <c r="G1991" s="74"/>
      <c r="S1991" s="61"/>
      <c r="T1991" s="61"/>
    </row>
    <row r="1992" spans="1:20" s="55" customFormat="1" ht="14.15" x14ac:dyDescent="0.4">
      <c r="A1992" s="39"/>
      <c r="E1992" s="74"/>
      <c r="F1992" s="74"/>
      <c r="G1992" s="74"/>
      <c r="S1992" s="61"/>
      <c r="T1992" s="61"/>
    </row>
    <row r="1993" spans="1:20" s="55" customFormat="1" ht="14.15" x14ac:dyDescent="0.4">
      <c r="A1993" s="39"/>
      <c r="E1993" s="74"/>
      <c r="F1993" s="74"/>
      <c r="G1993" s="74"/>
      <c r="S1993" s="61"/>
      <c r="T1993" s="61"/>
    </row>
    <row r="1994" spans="1:20" s="55" customFormat="1" ht="14.15" x14ac:dyDescent="0.4">
      <c r="A1994" s="39"/>
      <c r="E1994" s="74"/>
      <c r="F1994" s="74"/>
      <c r="G1994" s="74"/>
      <c r="S1994" s="61"/>
      <c r="T1994" s="61"/>
    </row>
    <row r="1995" spans="1:20" s="55" customFormat="1" ht="14.15" x14ac:dyDescent="0.4">
      <c r="A1995" s="39"/>
      <c r="E1995" s="74"/>
      <c r="F1995" s="74"/>
      <c r="G1995" s="74"/>
      <c r="S1995" s="61"/>
      <c r="T1995" s="61"/>
    </row>
    <row r="1996" spans="1:20" s="55" customFormat="1" ht="14.15" x14ac:dyDescent="0.4">
      <c r="A1996" s="39"/>
      <c r="E1996" s="74"/>
      <c r="F1996" s="74"/>
      <c r="G1996" s="74"/>
      <c r="S1996" s="61"/>
      <c r="T1996" s="61"/>
    </row>
    <row r="1997" spans="1:20" s="55" customFormat="1" ht="14.15" x14ac:dyDescent="0.4">
      <c r="A1997" s="39"/>
      <c r="E1997" s="74"/>
      <c r="F1997" s="74"/>
      <c r="G1997" s="74"/>
      <c r="S1997" s="61"/>
      <c r="T1997" s="61"/>
    </row>
    <row r="1998" spans="1:20" s="55" customFormat="1" ht="14.15" x14ac:dyDescent="0.4">
      <c r="A1998" s="39"/>
      <c r="E1998" s="74"/>
      <c r="F1998" s="74"/>
      <c r="G1998" s="74"/>
      <c r="S1998" s="61"/>
      <c r="T1998" s="61"/>
    </row>
    <row r="1999" spans="1:20" s="55" customFormat="1" ht="14.15" x14ac:dyDescent="0.4">
      <c r="A1999" s="39"/>
      <c r="E1999" s="74"/>
      <c r="F1999" s="74"/>
      <c r="G1999" s="74"/>
      <c r="S1999" s="61"/>
      <c r="T1999" s="61"/>
    </row>
    <row r="2000" spans="1:20" s="55" customFormat="1" ht="14.15" x14ac:dyDescent="0.4">
      <c r="A2000" s="39"/>
      <c r="E2000" s="74"/>
      <c r="F2000" s="74"/>
      <c r="G2000" s="74"/>
      <c r="S2000" s="61"/>
      <c r="T2000" s="61"/>
    </row>
    <row r="2001" spans="1:20" s="55" customFormat="1" ht="14.15" x14ac:dyDescent="0.4">
      <c r="A2001" s="39"/>
      <c r="E2001" s="74"/>
      <c r="F2001" s="74"/>
      <c r="G2001" s="74"/>
      <c r="S2001" s="61"/>
      <c r="T2001" s="61"/>
    </row>
    <row r="2002" spans="1:20" s="55" customFormat="1" ht="14.15" x14ac:dyDescent="0.4">
      <c r="A2002" s="39"/>
      <c r="E2002" s="74"/>
      <c r="F2002" s="74"/>
      <c r="G2002" s="74"/>
      <c r="S2002" s="61"/>
      <c r="T2002" s="61"/>
    </row>
    <row r="2003" spans="1:20" s="55" customFormat="1" ht="14.15" x14ac:dyDescent="0.4">
      <c r="A2003" s="39"/>
      <c r="E2003" s="74"/>
      <c r="F2003" s="74"/>
      <c r="G2003" s="74"/>
      <c r="S2003" s="61"/>
      <c r="T2003" s="61"/>
    </row>
    <row r="2004" spans="1:20" s="55" customFormat="1" ht="14.15" x14ac:dyDescent="0.4">
      <c r="A2004" s="39"/>
      <c r="E2004" s="74"/>
      <c r="F2004" s="74"/>
      <c r="G2004" s="74"/>
      <c r="S2004" s="61"/>
      <c r="T2004" s="61"/>
    </row>
    <row r="2005" spans="1:20" s="55" customFormat="1" ht="14.15" x14ac:dyDescent="0.4">
      <c r="A2005" s="39"/>
      <c r="E2005" s="74"/>
      <c r="F2005" s="74"/>
      <c r="G2005" s="74"/>
      <c r="S2005" s="61"/>
      <c r="T2005" s="61"/>
    </row>
    <row r="2006" spans="1:20" s="55" customFormat="1" ht="14.15" x14ac:dyDescent="0.4">
      <c r="A2006" s="39"/>
      <c r="E2006" s="74"/>
      <c r="F2006" s="74"/>
      <c r="G2006" s="74"/>
      <c r="S2006" s="61"/>
      <c r="T2006" s="61"/>
    </row>
    <row r="2007" spans="1:20" s="55" customFormat="1" ht="14.15" x14ac:dyDescent="0.4">
      <c r="A2007" s="39"/>
      <c r="E2007" s="74"/>
      <c r="F2007" s="74"/>
      <c r="G2007" s="74"/>
      <c r="S2007" s="61"/>
      <c r="T2007" s="61"/>
    </row>
    <row r="2008" spans="1:20" s="55" customFormat="1" ht="14.15" x14ac:dyDescent="0.4">
      <c r="A2008" s="39"/>
      <c r="E2008" s="74"/>
      <c r="F2008" s="74"/>
      <c r="G2008" s="74"/>
      <c r="S2008" s="61"/>
      <c r="T2008" s="61"/>
    </row>
    <row r="2009" spans="1:20" s="55" customFormat="1" ht="14.15" x14ac:dyDescent="0.4">
      <c r="A2009" s="39"/>
      <c r="E2009" s="74"/>
      <c r="F2009" s="74"/>
      <c r="G2009" s="74"/>
      <c r="S2009" s="61"/>
      <c r="T2009" s="61"/>
    </row>
    <row r="2010" spans="1:20" s="55" customFormat="1" ht="14.15" x14ac:dyDescent="0.4">
      <c r="A2010" s="39"/>
      <c r="E2010" s="74"/>
      <c r="F2010" s="74"/>
      <c r="G2010" s="74"/>
      <c r="S2010" s="61"/>
      <c r="T2010" s="61"/>
    </row>
    <row r="2011" spans="1:20" s="55" customFormat="1" ht="14.15" x14ac:dyDescent="0.4">
      <c r="A2011" s="39"/>
      <c r="E2011" s="74"/>
      <c r="F2011" s="74"/>
      <c r="G2011" s="74"/>
      <c r="S2011" s="61"/>
      <c r="T2011" s="61"/>
    </row>
    <row r="2012" spans="1:20" s="55" customFormat="1" ht="14.15" x14ac:dyDescent="0.4">
      <c r="A2012" s="39"/>
      <c r="E2012" s="74"/>
      <c r="F2012" s="74"/>
      <c r="G2012" s="74"/>
      <c r="S2012" s="61"/>
      <c r="T2012" s="61"/>
    </row>
    <row r="2013" spans="1:20" s="55" customFormat="1" ht="14.15" x14ac:dyDescent="0.4">
      <c r="A2013" s="39"/>
      <c r="E2013" s="74"/>
      <c r="F2013" s="74"/>
      <c r="G2013" s="74"/>
      <c r="S2013" s="61"/>
      <c r="T2013" s="61"/>
    </row>
    <row r="2014" spans="1:20" s="55" customFormat="1" ht="14.15" x14ac:dyDescent="0.4">
      <c r="A2014" s="39"/>
      <c r="E2014" s="74"/>
      <c r="F2014" s="74"/>
      <c r="G2014" s="74"/>
      <c r="S2014" s="61"/>
      <c r="T2014" s="61"/>
    </row>
    <row r="2015" spans="1:20" s="55" customFormat="1" ht="14.15" x14ac:dyDescent="0.4">
      <c r="A2015" s="39"/>
      <c r="E2015" s="74"/>
      <c r="F2015" s="74"/>
      <c r="G2015" s="74"/>
      <c r="S2015" s="61"/>
      <c r="T2015" s="61"/>
    </row>
    <row r="2016" spans="1:20" s="55" customFormat="1" ht="14.15" x14ac:dyDescent="0.4">
      <c r="A2016" s="39"/>
      <c r="E2016" s="74"/>
      <c r="F2016" s="74"/>
      <c r="G2016" s="74"/>
      <c r="S2016" s="61"/>
      <c r="T2016" s="61"/>
    </row>
    <row r="2017" spans="1:20" s="55" customFormat="1" ht="14.15" x14ac:dyDescent="0.4">
      <c r="A2017" s="39"/>
      <c r="E2017" s="74"/>
      <c r="F2017" s="74"/>
      <c r="G2017" s="74"/>
      <c r="S2017" s="61"/>
      <c r="T2017" s="61"/>
    </row>
    <row r="2018" spans="1:20" s="55" customFormat="1" ht="14.15" x14ac:dyDescent="0.4">
      <c r="A2018" s="39"/>
      <c r="E2018" s="74"/>
      <c r="F2018" s="74"/>
      <c r="G2018" s="74"/>
      <c r="S2018" s="61"/>
      <c r="T2018" s="61"/>
    </row>
    <row r="2019" spans="1:20" s="55" customFormat="1" ht="14.15" x14ac:dyDescent="0.4">
      <c r="A2019" s="39"/>
      <c r="E2019" s="74"/>
      <c r="F2019" s="74"/>
      <c r="G2019" s="74"/>
      <c r="S2019" s="61"/>
      <c r="T2019" s="61"/>
    </row>
    <row r="2020" spans="1:20" s="55" customFormat="1" ht="14.15" x14ac:dyDescent="0.4">
      <c r="A2020" s="39"/>
      <c r="E2020" s="74"/>
      <c r="F2020" s="74"/>
      <c r="G2020" s="74"/>
      <c r="S2020" s="61"/>
      <c r="T2020" s="61"/>
    </row>
    <row r="2021" spans="1:20" s="55" customFormat="1" ht="14.15" x14ac:dyDescent="0.4">
      <c r="A2021" s="39"/>
      <c r="E2021" s="74"/>
      <c r="F2021" s="74"/>
      <c r="G2021" s="74"/>
      <c r="S2021" s="61"/>
      <c r="T2021" s="61"/>
    </row>
    <row r="2022" spans="1:20" s="55" customFormat="1" ht="14.15" x14ac:dyDescent="0.4">
      <c r="A2022" s="39"/>
      <c r="E2022" s="74"/>
      <c r="F2022" s="74"/>
      <c r="G2022" s="74"/>
      <c r="S2022" s="61"/>
      <c r="T2022" s="61"/>
    </row>
    <row r="2023" spans="1:20" s="55" customFormat="1" ht="14.15" x14ac:dyDescent="0.4">
      <c r="A2023" s="39"/>
      <c r="E2023" s="74"/>
      <c r="F2023" s="74"/>
      <c r="G2023" s="74"/>
      <c r="S2023" s="61"/>
      <c r="T2023" s="61"/>
    </row>
    <row r="2024" spans="1:20" s="55" customFormat="1" ht="14.15" x14ac:dyDescent="0.4">
      <c r="A2024" s="39"/>
      <c r="E2024" s="74"/>
      <c r="F2024" s="74"/>
      <c r="G2024" s="74"/>
      <c r="S2024" s="61"/>
      <c r="T2024" s="61"/>
    </row>
    <row r="2025" spans="1:20" s="55" customFormat="1" ht="14.15" x14ac:dyDescent="0.4">
      <c r="A2025" s="39"/>
      <c r="E2025" s="74"/>
      <c r="F2025" s="74"/>
      <c r="G2025" s="74"/>
      <c r="S2025" s="61"/>
      <c r="T2025" s="61"/>
    </row>
    <row r="2026" spans="1:20" s="55" customFormat="1" ht="14.15" x14ac:dyDescent="0.4">
      <c r="A2026" s="39"/>
      <c r="E2026" s="74"/>
      <c r="F2026" s="74"/>
      <c r="G2026" s="74"/>
      <c r="S2026" s="61"/>
      <c r="T2026" s="61"/>
    </row>
    <row r="2027" spans="1:20" s="55" customFormat="1" ht="14.15" x14ac:dyDescent="0.4">
      <c r="A2027" s="39"/>
      <c r="E2027" s="74"/>
      <c r="F2027" s="74"/>
      <c r="G2027" s="74"/>
      <c r="S2027" s="61"/>
      <c r="T2027" s="61"/>
    </row>
    <row r="2028" spans="1:20" s="55" customFormat="1" ht="14.15" x14ac:dyDescent="0.4">
      <c r="A2028" s="39"/>
      <c r="E2028" s="74"/>
      <c r="F2028" s="74"/>
      <c r="G2028" s="74"/>
      <c r="S2028" s="61"/>
      <c r="T2028" s="61"/>
    </row>
    <row r="2029" spans="1:20" s="55" customFormat="1" ht="14.15" x14ac:dyDescent="0.4">
      <c r="A2029" s="39"/>
      <c r="E2029" s="74"/>
      <c r="F2029" s="74"/>
      <c r="G2029" s="74"/>
      <c r="S2029" s="61"/>
      <c r="T2029" s="61"/>
    </row>
    <row r="2030" spans="1:20" s="55" customFormat="1" ht="14.15" x14ac:dyDescent="0.4">
      <c r="A2030" s="39"/>
      <c r="E2030" s="74"/>
      <c r="F2030" s="74"/>
      <c r="G2030" s="74"/>
      <c r="S2030" s="61"/>
      <c r="T2030" s="61"/>
    </row>
    <row r="2031" spans="1:20" s="55" customFormat="1" ht="14.15" x14ac:dyDescent="0.4">
      <c r="A2031" s="39"/>
      <c r="E2031" s="74"/>
      <c r="F2031" s="74"/>
      <c r="G2031" s="74"/>
      <c r="S2031" s="61"/>
      <c r="T2031" s="61"/>
    </row>
    <row r="2032" spans="1:20" s="55" customFormat="1" ht="14.15" x14ac:dyDescent="0.4">
      <c r="A2032" s="39"/>
      <c r="E2032" s="74"/>
      <c r="F2032" s="74"/>
      <c r="G2032" s="74"/>
      <c r="S2032" s="61"/>
      <c r="T2032" s="61"/>
    </row>
    <row r="2033" spans="1:20" s="55" customFormat="1" ht="14.15" x14ac:dyDescent="0.4">
      <c r="A2033" s="39"/>
      <c r="E2033" s="74"/>
      <c r="F2033" s="74"/>
      <c r="G2033" s="74"/>
      <c r="S2033" s="61"/>
      <c r="T2033" s="61"/>
    </row>
    <row r="2034" spans="1:20" s="55" customFormat="1" ht="14.15" x14ac:dyDescent="0.4">
      <c r="A2034" s="39"/>
      <c r="E2034" s="74"/>
      <c r="F2034" s="74"/>
      <c r="G2034" s="74"/>
      <c r="S2034" s="61"/>
      <c r="T2034" s="61"/>
    </row>
    <row r="2035" spans="1:20" s="55" customFormat="1" ht="14.15" x14ac:dyDescent="0.4">
      <c r="A2035" s="39"/>
      <c r="E2035" s="74"/>
      <c r="F2035" s="74"/>
      <c r="G2035" s="74"/>
      <c r="S2035" s="61"/>
      <c r="T2035" s="61"/>
    </row>
    <row r="2036" spans="1:20" s="55" customFormat="1" ht="14.15" x14ac:dyDescent="0.4">
      <c r="A2036" s="39"/>
      <c r="E2036" s="74"/>
      <c r="F2036" s="74"/>
      <c r="G2036" s="74"/>
      <c r="S2036" s="61"/>
      <c r="T2036" s="61"/>
    </row>
    <row r="2037" spans="1:20" s="55" customFormat="1" ht="14.15" x14ac:dyDescent="0.4">
      <c r="A2037" s="39"/>
      <c r="E2037" s="74"/>
      <c r="F2037" s="74"/>
      <c r="G2037" s="74"/>
      <c r="S2037" s="61"/>
      <c r="T2037" s="61"/>
    </row>
    <row r="2038" spans="1:20" s="55" customFormat="1" ht="14.15" x14ac:dyDescent="0.4">
      <c r="A2038" s="39"/>
      <c r="E2038" s="74"/>
      <c r="F2038" s="74"/>
      <c r="G2038" s="74"/>
      <c r="S2038" s="61"/>
      <c r="T2038" s="61"/>
    </row>
    <row r="2039" spans="1:20" s="55" customFormat="1" ht="14.15" x14ac:dyDescent="0.4">
      <c r="A2039" s="39"/>
      <c r="E2039" s="74"/>
      <c r="F2039" s="74"/>
      <c r="G2039" s="74"/>
      <c r="S2039" s="61"/>
      <c r="T2039" s="61"/>
    </row>
    <row r="2040" spans="1:20" s="55" customFormat="1" ht="14.15" x14ac:dyDescent="0.4">
      <c r="A2040" s="39"/>
      <c r="E2040" s="74"/>
      <c r="F2040" s="74"/>
      <c r="G2040" s="74"/>
      <c r="S2040" s="61"/>
      <c r="T2040" s="61"/>
    </row>
    <row r="2041" spans="1:20" s="55" customFormat="1" ht="14.15" x14ac:dyDescent="0.4">
      <c r="A2041" s="39"/>
      <c r="E2041" s="74"/>
      <c r="F2041" s="74"/>
      <c r="G2041" s="74"/>
      <c r="S2041" s="61"/>
      <c r="T2041" s="61"/>
    </row>
    <row r="2042" spans="1:20" s="55" customFormat="1" ht="14.15" x14ac:dyDescent="0.4">
      <c r="A2042" s="39"/>
      <c r="E2042" s="74"/>
      <c r="F2042" s="74"/>
      <c r="G2042" s="74"/>
      <c r="S2042" s="61"/>
      <c r="T2042" s="61"/>
    </row>
    <row r="2043" spans="1:20" s="55" customFormat="1" ht="14.15" x14ac:dyDescent="0.4">
      <c r="A2043" s="39"/>
      <c r="E2043" s="74"/>
      <c r="F2043" s="74"/>
      <c r="G2043" s="74"/>
      <c r="S2043" s="61"/>
      <c r="T2043" s="61"/>
    </row>
    <row r="2044" spans="1:20" s="55" customFormat="1" ht="14.15" x14ac:dyDescent="0.4">
      <c r="A2044" s="39"/>
      <c r="E2044" s="74"/>
      <c r="F2044" s="74"/>
      <c r="G2044" s="74"/>
      <c r="S2044" s="61"/>
      <c r="T2044" s="61"/>
    </row>
    <row r="2045" spans="1:20" s="55" customFormat="1" ht="14.15" x14ac:dyDescent="0.4">
      <c r="A2045" s="39"/>
      <c r="E2045" s="74"/>
      <c r="F2045" s="74"/>
      <c r="G2045" s="74"/>
      <c r="S2045" s="61"/>
      <c r="T2045" s="61"/>
    </row>
    <row r="2046" spans="1:20" s="55" customFormat="1" ht="14.15" x14ac:dyDescent="0.4">
      <c r="A2046" s="39"/>
      <c r="E2046" s="74"/>
      <c r="F2046" s="74"/>
      <c r="G2046" s="74"/>
      <c r="S2046" s="61"/>
      <c r="T2046" s="61"/>
    </row>
    <row r="2047" spans="1:20" s="55" customFormat="1" ht="14.15" x14ac:dyDescent="0.4">
      <c r="A2047" s="39"/>
      <c r="E2047" s="74"/>
      <c r="F2047" s="74"/>
      <c r="G2047" s="74"/>
      <c r="S2047" s="61"/>
      <c r="T2047" s="61"/>
    </row>
    <row r="2048" spans="1:20" s="55" customFormat="1" ht="14.15" x14ac:dyDescent="0.4">
      <c r="A2048" s="39"/>
      <c r="E2048" s="74"/>
      <c r="F2048" s="74"/>
      <c r="G2048" s="74"/>
      <c r="S2048" s="61"/>
      <c r="T2048" s="61"/>
    </row>
    <row r="2049" spans="1:20" s="55" customFormat="1" ht="14.15" x14ac:dyDescent="0.4">
      <c r="A2049" s="39"/>
      <c r="E2049" s="74"/>
      <c r="F2049" s="74"/>
      <c r="G2049" s="74"/>
      <c r="S2049" s="61"/>
      <c r="T2049" s="61"/>
    </row>
    <row r="2050" spans="1:20" s="55" customFormat="1" ht="14.15" x14ac:dyDescent="0.4">
      <c r="A2050" s="39"/>
      <c r="E2050" s="74"/>
      <c r="F2050" s="74"/>
      <c r="G2050" s="74"/>
      <c r="S2050" s="61"/>
      <c r="T2050" s="61"/>
    </row>
    <row r="2051" spans="1:20" s="55" customFormat="1" ht="14.15" x14ac:dyDescent="0.4">
      <c r="A2051" s="39"/>
      <c r="E2051" s="74"/>
      <c r="F2051" s="74"/>
      <c r="G2051" s="74"/>
      <c r="S2051" s="61"/>
      <c r="T2051" s="61"/>
    </row>
    <row r="2052" spans="1:20" s="55" customFormat="1" ht="14.15" x14ac:dyDescent="0.4">
      <c r="A2052" s="39"/>
      <c r="E2052" s="74"/>
      <c r="F2052" s="74"/>
      <c r="G2052" s="74"/>
      <c r="S2052" s="61"/>
      <c r="T2052" s="61"/>
    </row>
    <row r="2053" spans="1:20" s="55" customFormat="1" ht="14.15" x14ac:dyDescent="0.4">
      <c r="A2053" s="39"/>
      <c r="E2053" s="74"/>
      <c r="F2053" s="74"/>
      <c r="G2053" s="74"/>
      <c r="S2053" s="61"/>
      <c r="T2053" s="61"/>
    </row>
    <row r="2054" spans="1:20" s="55" customFormat="1" ht="14.15" x14ac:dyDescent="0.4">
      <c r="A2054" s="39"/>
      <c r="E2054" s="74"/>
      <c r="F2054" s="74"/>
      <c r="G2054" s="74"/>
      <c r="S2054" s="61"/>
      <c r="T2054" s="61"/>
    </row>
    <row r="2055" spans="1:20" s="55" customFormat="1" ht="14.15" x14ac:dyDescent="0.4">
      <c r="A2055" s="39"/>
      <c r="E2055" s="74"/>
      <c r="F2055" s="74"/>
      <c r="G2055" s="74"/>
      <c r="S2055" s="61"/>
      <c r="T2055" s="61"/>
    </row>
    <row r="2056" spans="1:20" s="55" customFormat="1" ht="14.15" x14ac:dyDescent="0.4">
      <c r="A2056" s="39"/>
      <c r="E2056" s="74"/>
      <c r="F2056" s="74"/>
      <c r="G2056" s="74"/>
      <c r="S2056" s="61"/>
      <c r="T2056" s="61"/>
    </row>
    <row r="2057" spans="1:20" s="55" customFormat="1" ht="14.15" x14ac:dyDescent="0.4">
      <c r="A2057" s="39"/>
      <c r="E2057" s="74"/>
      <c r="F2057" s="74"/>
      <c r="G2057" s="74"/>
      <c r="S2057" s="61"/>
      <c r="T2057" s="61"/>
    </row>
    <row r="2058" spans="1:20" s="55" customFormat="1" ht="14.15" x14ac:dyDescent="0.4">
      <c r="A2058" s="39"/>
      <c r="E2058" s="74"/>
      <c r="F2058" s="74"/>
      <c r="G2058" s="74"/>
      <c r="S2058" s="61"/>
      <c r="T2058" s="61"/>
    </row>
    <row r="2059" spans="1:20" s="55" customFormat="1" ht="14.15" x14ac:dyDescent="0.4">
      <c r="A2059" s="39"/>
      <c r="E2059" s="74"/>
      <c r="F2059" s="74"/>
      <c r="G2059" s="74"/>
      <c r="S2059" s="61"/>
      <c r="T2059" s="61"/>
    </row>
    <row r="2060" spans="1:20" s="55" customFormat="1" ht="14.15" x14ac:dyDescent="0.4">
      <c r="A2060" s="39"/>
      <c r="E2060" s="74"/>
      <c r="F2060" s="74"/>
      <c r="G2060" s="74"/>
      <c r="S2060" s="61"/>
      <c r="T2060" s="61"/>
    </row>
    <row r="2061" spans="1:20" s="55" customFormat="1" ht="14.15" x14ac:dyDescent="0.4">
      <c r="A2061" s="39"/>
      <c r="E2061" s="74"/>
      <c r="F2061" s="74"/>
      <c r="G2061" s="74"/>
      <c r="S2061" s="61"/>
      <c r="T2061" s="61"/>
    </row>
    <row r="2062" spans="1:20" s="55" customFormat="1" ht="14.15" x14ac:dyDescent="0.4">
      <c r="A2062" s="39"/>
      <c r="E2062" s="74"/>
      <c r="F2062" s="74"/>
      <c r="G2062" s="74"/>
      <c r="S2062" s="61"/>
      <c r="T2062" s="61"/>
    </row>
    <row r="2063" spans="1:20" s="55" customFormat="1" ht="14.15" x14ac:dyDescent="0.4">
      <c r="A2063" s="39"/>
      <c r="E2063" s="74"/>
      <c r="F2063" s="74"/>
      <c r="G2063" s="74"/>
      <c r="S2063" s="61"/>
      <c r="T2063" s="61"/>
    </row>
    <row r="2064" spans="1:20" s="55" customFormat="1" ht="14.15" x14ac:dyDescent="0.4">
      <c r="A2064" s="39"/>
      <c r="E2064" s="74"/>
      <c r="F2064" s="74"/>
      <c r="G2064" s="74"/>
      <c r="S2064" s="61"/>
      <c r="T2064" s="61"/>
    </row>
    <row r="2065" spans="1:20" s="55" customFormat="1" ht="14.15" x14ac:dyDescent="0.4">
      <c r="A2065" s="39"/>
      <c r="E2065" s="74"/>
      <c r="F2065" s="74"/>
      <c r="G2065" s="74"/>
      <c r="S2065" s="61"/>
      <c r="T2065" s="61"/>
    </row>
    <row r="2066" spans="1:20" s="55" customFormat="1" ht="14.15" x14ac:dyDescent="0.4">
      <c r="A2066" s="39"/>
      <c r="E2066" s="74"/>
      <c r="F2066" s="74"/>
      <c r="G2066" s="74"/>
      <c r="S2066" s="61"/>
      <c r="T2066" s="61"/>
    </row>
    <row r="2067" spans="1:20" s="55" customFormat="1" ht="14.15" x14ac:dyDescent="0.4">
      <c r="A2067" s="39"/>
      <c r="E2067" s="74"/>
      <c r="F2067" s="74"/>
      <c r="G2067" s="74"/>
      <c r="S2067" s="61"/>
      <c r="T2067" s="61"/>
    </row>
    <row r="2068" spans="1:20" s="55" customFormat="1" ht="14.15" x14ac:dyDescent="0.4">
      <c r="A2068" s="39"/>
      <c r="E2068" s="74"/>
      <c r="F2068" s="74"/>
      <c r="G2068" s="74"/>
      <c r="S2068" s="61"/>
      <c r="T2068" s="61"/>
    </row>
    <row r="2069" spans="1:20" s="55" customFormat="1" ht="14.15" x14ac:dyDescent="0.4">
      <c r="A2069" s="39"/>
      <c r="E2069" s="74"/>
      <c r="F2069" s="74"/>
      <c r="G2069" s="74"/>
      <c r="S2069" s="61"/>
      <c r="T2069" s="61"/>
    </row>
    <row r="2070" spans="1:20" s="55" customFormat="1" ht="14.15" x14ac:dyDescent="0.4">
      <c r="A2070" s="39"/>
      <c r="E2070" s="74"/>
      <c r="F2070" s="74"/>
      <c r="G2070" s="74"/>
      <c r="S2070" s="61"/>
      <c r="T2070" s="61"/>
    </row>
    <row r="2071" spans="1:20" s="55" customFormat="1" ht="14.15" x14ac:dyDescent="0.4">
      <c r="A2071" s="39"/>
      <c r="E2071" s="74"/>
      <c r="F2071" s="74"/>
      <c r="G2071" s="74"/>
      <c r="S2071" s="61"/>
      <c r="T2071" s="61"/>
    </row>
    <row r="2072" spans="1:20" s="55" customFormat="1" ht="14.15" x14ac:dyDescent="0.4">
      <c r="A2072" s="39"/>
      <c r="E2072" s="74"/>
      <c r="F2072" s="74"/>
      <c r="G2072" s="74"/>
      <c r="S2072" s="61"/>
      <c r="T2072" s="61"/>
    </row>
    <row r="2073" spans="1:20" s="55" customFormat="1" ht="14.15" x14ac:dyDescent="0.4">
      <c r="A2073" s="39"/>
      <c r="E2073" s="74"/>
      <c r="F2073" s="74"/>
      <c r="G2073" s="74"/>
      <c r="S2073" s="61"/>
      <c r="T2073" s="61"/>
    </row>
    <row r="2074" spans="1:20" s="55" customFormat="1" ht="14.15" x14ac:dyDescent="0.4">
      <c r="A2074" s="39"/>
      <c r="E2074" s="74"/>
      <c r="F2074" s="74"/>
      <c r="G2074" s="74"/>
      <c r="S2074" s="61"/>
      <c r="T2074" s="61"/>
    </row>
    <row r="2075" spans="1:20" s="55" customFormat="1" ht="14.15" x14ac:dyDescent="0.4">
      <c r="A2075" s="39"/>
      <c r="E2075" s="74"/>
      <c r="F2075" s="74"/>
      <c r="G2075" s="74"/>
      <c r="S2075" s="61"/>
      <c r="T2075" s="61"/>
    </row>
    <row r="2076" spans="1:20" s="55" customFormat="1" ht="14.15" x14ac:dyDescent="0.4">
      <c r="A2076" s="39"/>
      <c r="E2076" s="74"/>
      <c r="F2076" s="74"/>
      <c r="G2076" s="74"/>
      <c r="S2076" s="61"/>
      <c r="T2076" s="61"/>
    </row>
    <row r="2077" spans="1:20" s="55" customFormat="1" ht="14.15" x14ac:dyDescent="0.4">
      <c r="A2077" s="39"/>
      <c r="E2077" s="74"/>
      <c r="F2077" s="74"/>
      <c r="G2077" s="74"/>
      <c r="S2077" s="61"/>
      <c r="T2077" s="61"/>
    </row>
    <row r="2078" spans="1:20" s="55" customFormat="1" ht="14.15" x14ac:dyDescent="0.4">
      <c r="A2078" s="39"/>
      <c r="E2078" s="74"/>
      <c r="F2078" s="74"/>
      <c r="G2078" s="74"/>
      <c r="S2078" s="61"/>
      <c r="T2078" s="61"/>
    </row>
    <row r="2079" spans="1:20" s="55" customFormat="1" ht="14.15" x14ac:dyDescent="0.4">
      <c r="A2079" s="39"/>
      <c r="E2079" s="74"/>
      <c r="F2079" s="74"/>
      <c r="G2079" s="74"/>
      <c r="S2079" s="61"/>
      <c r="T2079" s="61"/>
    </row>
    <row r="2080" spans="1:20" s="55" customFormat="1" ht="14.15" x14ac:dyDescent="0.4">
      <c r="A2080" s="39"/>
      <c r="E2080" s="74"/>
      <c r="F2080" s="74"/>
      <c r="G2080" s="74"/>
      <c r="S2080" s="61"/>
      <c r="T2080" s="61"/>
    </row>
    <row r="2081" spans="1:20" s="55" customFormat="1" ht="14.15" x14ac:dyDescent="0.4">
      <c r="A2081" s="39"/>
      <c r="E2081" s="74"/>
      <c r="F2081" s="74"/>
      <c r="G2081" s="74"/>
      <c r="S2081" s="61"/>
      <c r="T2081" s="61"/>
    </row>
    <row r="2082" spans="1:20" s="55" customFormat="1" ht="14.15" x14ac:dyDescent="0.4">
      <c r="A2082" s="39"/>
      <c r="E2082" s="74"/>
      <c r="F2082" s="74"/>
      <c r="G2082" s="74"/>
      <c r="S2082" s="61"/>
      <c r="T2082" s="61"/>
    </row>
    <row r="2083" spans="1:20" s="55" customFormat="1" ht="14.15" x14ac:dyDescent="0.4">
      <c r="A2083" s="39"/>
      <c r="E2083" s="74"/>
      <c r="F2083" s="74"/>
      <c r="G2083" s="74"/>
      <c r="S2083" s="61"/>
      <c r="T2083" s="61"/>
    </row>
    <row r="2084" spans="1:20" s="55" customFormat="1" ht="14.15" x14ac:dyDescent="0.4">
      <c r="A2084" s="39"/>
      <c r="E2084" s="74"/>
      <c r="F2084" s="74"/>
      <c r="G2084" s="74"/>
      <c r="S2084" s="61"/>
      <c r="T2084" s="61"/>
    </row>
    <row r="2085" spans="1:20" s="55" customFormat="1" ht="14.15" x14ac:dyDescent="0.4">
      <c r="A2085" s="39"/>
      <c r="E2085" s="74"/>
      <c r="F2085" s="74"/>
      <c r="G2085" s="74"/>
      <c r="S2085" s="61"/>
      <c r="T2085" s="61"/>
    </row>
    <row r="2086" spans="1:20" s="55" customFormat="1" ht="14.15" x14ac:dyDescent="0.4">
      <c r="A2086" s="39"/>
      <c r="E2086" s="74"/>
      <c r="F2086" s="74"/>
      <c r="G2086" s="74"/>
      <c r="S2086" s="61"/>
      <c r="T2086" s="61"/>
    </row>
    <row r="2087" spans="1:20" s="55" customFormat="1" ht="14.15" x14ac:dyDescent="0.4">
      <c r="A2087" s="39"/>
      <c r="E2087" s="74"/>
      <c r="F2087" s="74"/>
      <c r="G2087" s="74"/>
      <c r="S2087" s="61"/>
      <c r="T2087" s="61"/>
    </row>
    <row r="2088" spans="1:20" s="55" customFormat="1" ht="14.15" x14ac:dyDescent="0.4">
      <c r="A2088" s="39"/>
      <c r="E2088" s="74"/>
      <c r="F2088" s="74"/>
      <c r="G2088" s="74"/>
      <c r="S2088" s="61"/>
      <c r="T2088" s="61"/>
    </row>
    <row r="2089" spans="1:20" s="55" customFormat="1" ht="14.15" x14ac:dyDescent="0.4">
      <c r="A2089" s="39"/>
      <c r="E2089" s="74"/>
      <c r="F2089" s="74"/>
      <c r="G2089" s="74"/>
      <c r="S2089" s="61"/>
      <c r="T2089" s="61"/>
    </row>
    <row r="2090" spans="1:20" s="55" customFormat="1" ht="14.15" x14ac:dyDescent="0.4">
      <c r="A2090" s="39"/>
      <c r="E2090" s="74"/>
      <c r="F2090" s="74"/>
      <c r="G2090" s="74"/>
      <c r="S2090" s="61"/>
      <c r="T2090" s="61"/>
    </row>
    <row r="2091" spans="1:20" s="55" customFormat="1" ht="14.15" x14ac:dyDescent="0.4">
      <c r="A2091" s="39"/>
      <c r="E2091" s="74"/>
      <c r="F2091" s="74"/>
      <c r="G2091" s="74"/>
      <c r="S2091" s="61"/>
      <c r="T2091" s="61"/>
    </row>
    <row r="2092" spans="1:20" s="55" customFormat="1" ht="14.15" x14ac:dyDescent="0.4">
      <c r="A2092" s="39"/>
      <c r="E2092" s="74"/>
      <c r="F2092" s="74"/>
      <c r="G2092" s="74"/>
      <c r="S2092" s="61"/>
      <c r="T2092" s="61"/>
    </row>
    <row r="2093" spans="1:20" s="55" customFormat="1" ht="14.15" x14ac:dyDescent="0.4">
      <c r="A2093" s="39"/>
      <c r="E2093" s="74"/>
      <c r="F2093" s="74"/>
      <c r="G2093" s="74"/>
      <c r="S2093" s="61"/>
      <c r="T2093" s="61"/>
    </row>
    <row r="2094" spans="1:20" s="55" customFormat="1" ht="14.15" x14ac:dyDescent="0.4">
      <c r="A2094" s="39"/>
      <c r="E2094" s="74"/>
      <c r="F2094" s="74"/>
      <c r="G2094" s="74"/>
      <c r="S2094" s="61"/>
      <c r="T2094" s="61"/>
    </row>
    <row r="2095" spans="1:20" s="55" customFormat="1" ht="14.15" x14ac:dyDescent="0.4">
      <c r="A2095" s="39"/>
      <c r="E2095" s="74"/>
      <c r="F2095" s="74"/>
      <c r="G2095" s="74"/>
      <c r="S2095" s="61"/>
      <c r="T2095" s="61"/>
    </row>
    <row r="2096" spans="1:20" s="55" customFormat="1" ht="14.15" x14ac:dyDescent="0.4">
      <c r="A2096" s="39"/>
      <c r="E2096" s="74"/>
      <c r="F2096" s="74"/>
      <c r="G2096" s="74"/>
      <c r="S2096" s="61"/>
      <c r="T2096" s="61"/>
    </row>
    <row r="2097" spans="1:20" s="55" customFormat="1" ht="14.15" x14ac:dyDescent="0.4">
      <c r="A2097" s="39"/>
      <c r="E2097" s="74"/>
      <c r="F2097" s="74"/>
      <c r="G2097" s="74"/>
      <c r="S2097" s="61"/>
      <c r="T2097" s="61"/>
    </row>
    <row r="2098" spans="1:20" s="55" customFormat="1" ht="14.15" x14ac:dyDescent="0.4">
      <c r="A2098" s="39"/>
      <c r="E2098" s="74"/>
      <c r="F2098" s="74"/>
      <c r="G2098" s="74"/>
      <c r="S2098" s="61"/>
      <c r="T2098" s="61"/>
    </row>
    <row r="2099" spans="1:20" s="55" customFormat="1" ht="14.15" x14ac:dyDescent="0.4">
      <c r="A2099" s="39"/>
      <c r="E2099" s="74"/>
      <c r="F2099" s="74"/>
      <c r="G2099" s="74"/>
      <c r="S2099" s="61"/>
      <c r="T2099" s="61"/>
    </row>
    <row r="2100" spans="1:20" s="55" customFormat="1" ht="14.15" x14ac:dyDescent="0.4">
      <c r="A2100" s="39"/>
      <c r="E2100" s="74"/>
      <c r="F2100" s="74"/>
      <c r="G2100" s="74"/>
      <c r="S2100" s="61"/>
      <c r="T2100" s="61"/>
    </row>
    <row r="2101" spans="1:20" s="55" customFormat="1" ht="14.15" x14ac:dyDescent="0.4">
      <c r="A2101" s="39"/>
      <c r="E2101" s="74"/>
      <c r="F2101" s="74"/>
      <c r="G2101" s="74"/>
      <c r="S2101" s="61"/>
      <c r="T2101" s="61"/>
    </row>
    <row r="2102" spans="1:20" s="55" customFormat="1" ht="14.15" x14ac:dyDescent="0.4">
      <c r="A2102" s="39"/>
      <c r="E2102" s="74"/>
      <c r="F2102" s="74"/>
      <c r="G2102" s="74"/>
      <c r="S2102" s="61"/>
      <c r="T2102" s="61"/>
    </row>
    <row r="2103" spans="1:20" s="55" customFormat="1" ht="14.15" x14ac:dyDescent="0.4">
      <c r="A2103" s="39"/>
      <c r="E2103" s="74"/>
      <c r="F2103" s="74"/>
      <c r="G2103" s="74"/>
      <c r="S2103" s="61"/>
      <c r="T2103" s="61"/>
    </row>
    <row r="2104" spans="1:20" s="55" customFormat="1" ht="14.15" x14ac:dyDescent="0.4">
      <c r="A2104" s="39"/>
      <c r="E2104" s="74"/>
      <c r="F2104" s="74"/>
      <c r="G2104" s="74"/>
      <c r="S2104" s="61"/>
      <c r="T2104" s="61"/>
    </row>
    <row r="2105" spans="1:20" s="55" customFormat="1" ht="14.15" x14ac:dyDescent="0.4">
      <c r="A2105" s="39"/>
      <c r="E2105" s="74"/>
      <c r="F2105" s="74"/>
      <c r="G2105" s="74"/>
      <c r="S2105" s="61"/>
      <c r="T2105" s="61"/>
    </row>
    <row r="2106" spans="1:20" s="55" customFormat="1" ht="14.15" x14ac:dyDescent="0.4">
      <c r="A2106" s="39"/>
      <c r="E2106" s="74"/>
      <c r="F2106" s="74"/>
      <c r="G2106" s="74"/>
      <c r="S2106" s="61"/>
      <c r="T2106" s="61"/>
    </row>
    <row r="2107" spans="1:20" s="55" customFormat="1" ht="14.15" x14ac:dyDescent="0.4">
      <c r="A2107" s="39"/>
      <c r="E2107" s="74"/>
      <c r="F2107" s="74"/>
      <c r="G2107" s="74"/>
      <c r="S2107" s="61"/>
      <c r="T2107" s="61"/>
    </row>
    <row r="2108" spans="1:20" s="55" customFormat="1" ht="14.15" x14ac:dyDescent="0.4">
      <c r="A2108" s="39"/>
      <c r="E2108" s="74"/>
      <c r="F2108" s="74"/>
      <c r="G2108" s="74"/>
      <c r="S2108" s="61"/>
      <c r="T2108" s="61"/>
    </row>
    <row r="2109" spans="1:20" s="55" customFormat="1" ht="14.15" x14ac:dyDescent="0.4">
      <c r="A2109" s="39"/>
      <c r="E2109" s="74"/>
      <c r="F2109" s="74"/>
      <c r="G2109" s="74"/>
      <c r="S2109" s="61"/>
      <c r="T2109" s="61"/>
    </row>
    <row r="2110" spans="1:20" s="55" customFormat="1" ht="14.15" x14ac:dyDescent="0.4">
      <c r="A2110" s="39"/>
      <c r="E2110" s="74"/>
      <c r="F2110" s="74"/>
      <c r="G2110" s="74"/>
      <c r="S2110" s="61"/>
      <c r="T2110" s="61"/>
    </row>
    <row r="2111" spans="1:20" s="55" customFormat="1" ht="14.15" x14ac:dyDescent="0.4">
      <c r="A2111" s="39"/>
      <c r="E2111" s="74"/>
      <c r="F2111" s="74"/>
      <c r="G2111" s="74"/>
      <c r="S2111" s="61"/>
      <c r="T2111" s="61"/>
    </row>
    <row r="2112" spans="1:20" s="55" customFormat="1" ht="14.15" x14ac:dyDescent="0.4">
      <c r="A2112" s="39"/>
      <c r="E2112" s="74"/>
      <c r="F2112" s="74"/>
      <c r="G2112" s="74"/>
      <c r="S2112" s="61"/>
      <c r="T2112" s="61"/>
    </row>
    <row r="2113" spans="1:20" s="55" customFormat="1" ht="14.15" x14ac:dyDescent="0.4">
      <c r="A2113" s="39"/>
      <c r="E2113" s="74"/>
      <c r="F2113" s="74"/>
      <c r="G2113" s="74"/>
      <c r="S2113" s="61"/>
      <c r="T2113" s="61"/>
    </row>
    <row r="2114" spans="1:20" s="55" customFormat="1" ht="14.15" x14ac:dyDescent="0.4">
      <c r="A2114" s="39"/>
      <c r="E2114" s="74"/>
      <c r="F2114" s="74"/>
      <c r="G2114" s="74"/>
      <c r="S2114" s="61"/>
      <c r="T2114" s="61"/>
    </row>
    <row r="2115" spans="1:20" s="55" customFormat="1" ht="14.15" x14ac:dyDescent="0.4">
      <c r="A2115" s="39"/>
      <c r="E2115" s="74"/>
      <c r="F2115" s="74"/>
      <c r="G2115" s="74"/>
      <c r="S2115" s="61"/>
      <c r="T2115" s="61"/>
    </row>
    <row r="2116" spans="1:20" s="55" customFormat="1" ht="14.15" x14ac:dyDescent="0.4">
      <c r="A2116" s="39"/>
      <c r="E2116" s="74"/>
      <c r="F2116" s="74"/>
      <c r="G2116" s="74"/>
      <c r="S2116" s="61"/>
      <c r="T2116" s="61"/>
    </row>
    <row r="2117" spans="1:20" s="55" customFormat="1" ht="14.15" x14ac:dyDescent="0.4">
      <c r="A2117" s="39"/>
      <c r="E2117" s="74"/>
      <c r="F2117" s="74"/>
      <c r="G2117" s="74"/>
      <c r="S2117" s="61"/>
      <c r="T2117" s="61"/>
    </row>
    <row r="2118" spans="1:20" s="55" customFormat="1" ht="14.15" x14ac:dyDescent="0.4">
      <c r="A2118" s="39"/>
      <c r="E2118" s="74"/>
      <c r="F2118" s="74"/>
      <c r="G2118" s="74"/>
      <c r="S2118" s="61"/>
      <c r="T2118" s="61"/>
    </row>
    <row r="2119" spans="1:20" s="55" customFormat="1" ht="14.15" x14ac:dyDescent="0.4">
      <c r="A2119" s="39"/>
      <c r="E2119" s="74"/>
      <c r="F2119" s="74"/>
      <c r="G2119" s="74"/>
      <c r="S2119" s="61"/>
      <c r="T2119" s="61"/>
    </row>
    <row r="2120" spans="1:20" s="55" customFormat="1" ht="14.15" x14ac:dyDescent="0.4">
      <c r="A2120" s="39"/>
      <c r="E2120" s="74"/>
      <c r="F2120" s="74"/>
      <c r="G2120" s="74"/>
      <c r="S2120" s="61"/>
      <c r="T2120" s="61"/>
    </row>
    <row r="2121" spans="1:20" s="55" customFormat="1" ht="14.15" x14ac:dyDescent="0.4">
      <c r="A2121" s="39"/>
      <c r="E2121" s="74"/>
      <c r="F2121" s="74"/>
      <c r="G2121" s="74"/>
      <c r="S2121" s="61"/>
      <c r="T2121" s="61"/>
    </row>
    <row r="2122" spans="1:20" s="55" customFormat="1" ht="14.15" x14ac:dyDescent="0.4">
      <c r="A2122" s="39"/>
      <c r="E2122" s="74"/>
      <c r="F2122" s="74"/>
      <c r="G2122" s="74"/>
      <c r="S2122" s="61"/>
      <c r="T2122" s="61"/>
    </row>
    <row r="2123" spans="1:20" s="55" customFormat="1" ht="14.15" x14ac:dyDescent="0.4">
      <c r="A2123" s="39"/>
      <c r="E2123" s="74"/>
      <c r="F2123" s="74"/>
      <c r="G2123" s="74"/>
      <c r="S2123" s="61"/>
      <c r="T2123" s="61"/>
    </row>
    <row r="2124" spans="1:20" s="55" customFormat="1" ht="14.15" x14ac:dyDescent="0.4">
      <c r="A2124" s="39"/>
      <c r="E2124" s="74"/>
      <c r="F2124" s="74"/>
      <c r="G2124" s="74"/>
      <c r="S2124" s="61"/>
      <c r="T2124" s="61"/>
    </row>
    <row r="2125" spans="1:20" s="55" customFormat="1" ht="14.15" x14ac:dyDescent="0.4">
      <c r="A2125" s="39"/>
      <c r="E2125" s="74"/>
      <c r="F2125" s="74"/>
      <c r="G2125" s="74"/>
      <c r="S2125" s="61"/>
      <c r="T2125" s="61"/>
    </row>
    <row r="2126" spans="1:20" s="55" customFormat="1" ht="14.15" x14ac:dyDescent="0.4">
      <c r="A2126" s="39"/>
      <c r="E2126" s="74"/>
      <c r="F2126" s="74"/>
      <c r="G2126" s="74"/>
      <c r="S2126" s="61"/>
      <c r="T2126" s="61"/>
    </row>
    <row r="2127" spans="1:20" s="55" customFormat="1" ht="14.15" x14ac:dyDescent="0.4">
      <c r="A2127" s="39"/>
      <c r="E2127" s="74"/>
      <c r="F2127" s="74"/>
      <c r="G2127" s="74"/>
      <c r="S2127" s="61"/>
      <c r="T2127" s="61"/>
    </row>
    <row r="2128" spans="1:20" s="55" customFormat="1" ht="14.15" x14ac:dyDescent="0.4">
      <c r="A2128" s="39"/>
      <c r="E2128" s="74"/>
      <c r="F2128" s="74"/>
      <c r="G2128" s="74"/>
      <c r="S2128" s="61"/>
      <c r="T2128" s="61"/>
    </row>
    <row r="2129" spans="1:20" s="55" customFormat="1" ht="14.15" x14ac:dyDescent="0.4">
      <c r="A2129" s="39"/>
      <c r="E2129" s="74"/>
      <c r="F2129" s="74"/>
      <c r="G2129" s="74"/>
      <c r="S2129" s="61"/>
      <c r="T2129" s="61"/>
    </row>
    <row r="2130" spans="1:20" s="55" customFormat="1" ht="14.15" x14ac:dyDescent="0.4">
      <c r="A2130" s="39"/>
      <c r="E2130" s="74"/>
      <c r="F2130" s="74"/>
      <c r="G2130" s="74"/>
      <c r="S2130" s="61"/>
      <c r="T2130" s="61"/>
    </row>
    <row r="2131" spans="1:20" s="55" customFormat="1" ht="14.15" x14ac:dyDescent="0.4">
      <c r="A2131" s="39"/>
      <c r="E2131" s="74"/>
      <c r="F2131" s="74"/>
      <c r="G2131" s="74"/>
      <c r="S2131" s="61"/>
      <c r="T2131" s="61"/>
    </row>
    <row r="2132" spans="1:20" s="55" customFormat="1" ht="14.15" x14ac:dyDescent="0.4">
      <c r="A2132" s="39"/>
      <c r="E2132" s="74"/>
      <c r="F2132" s="74"/>
      <c r="G2132" s="74"/>
      <c r="S2132" s="61"/>
      <c r="T2132" s="61"/>
    </row>
    <row r="2133" spans="1:20" s="55" customFormat="1" ht="14.15" x14ac:dyDescent="0.4">
      <c r="A2133" s="39"/>
      <c r="E2133" s="74"/>
      <c r="F2133" s="74"/>
      <c r="G2133" s="74"/>
      <c r="S2133" s="61"/>
      <c r="T2133" s="61"/>
    </row>
    <row r="2134" spans="1:20" s="55" customFormat="1" ht="14.15" x14ac:dyDescent="0.4">
      <c r="A2134" s="39"/>
      <c r="E2134" s="74"/>
      <c r="F2134" s="74"/>
      <c r="G2134" s="74"/>
      <c r="S2134" s="61"/>
      <c r="T2134" s="61"/>
    </row>
    <row r="2135" spans="1:20" s="55" customFormat="1" ht="14.15" x14ac:dyDescent="0.4">
      <c r="A2135" s="39"/>
      <c r="E2135" s="74"/>
      <c r="F2135" s="74"/>
      <c r="G2135" s="74"/>
      <c r="S2135" s="61"/>
      <c r="T2135" s="61"/>
    </row>
    <row r="2136" spans="1:20" s="55" customFormat="1" ht="14.15" x14ac:dyDescent="0.4">
      <c r="A2136" s="39"/>
      <c r="E2136" s="74"/>
      <c r="F2136" s="74"/>
      <c r="G2136" s="74"/>
      <c r="S2136" s="61"/>
      <c r="T2136" s="61"/>
    </row>
    <row r="2137" spans="1:20" s="55" customFormat="1" ht="14.15" x14ac:dyDescent="0.4">
      <c r="A2137" s="39"/>
      <c r="E2137" s="74"/>
      <c r="F2137" s="74"/>
      <c r="G2137" s="74"/>
      <c r="S2137" s="61"/>
      <c r="T2137" s="61"/>
    </row>
    <row r="2138" spans="1:20" s="55" customFormat="1" ht="14.15" x14ac:dyDescent="0.4">
      <c r="A2138" s="39"/>
      <c r="E2138" s="74"/>
      <c r="F2138" s="74"/>
      <c r="G2138" s="74"/>
      <c r="S2138" s="61"/>
      <c r="T2138" s="61"/>
    </row>
    <row r="2139" spans="1:20" s="55" customFormat="1" ht="14.15" x14ac:dyDescent="0.4">
      <c r="A2139" s="39"/>
      <c r="E2139" s="74"/>
      <c r="F2139" s="74"/>
      <c r="G2139" s="74"/>
      <c r="S2139" s="61"/>
      <c r="T2139" s="61"/>
    </row>
    <row r="2140" spans="1:20" s="55" customFormat="1" ht="14.15" x14ac:dyDescent="0.4">
      <c r="A2140" s="39"/>
      <c r="E2140" s="74"/>
      <c r="F2140" s="74"/>
      <c r="G2140" s="74"/>
      <c r="S2140" s="61"/>
      <c r="T2140" s="61"/>
    </row>
    <row r="2141" spans="1:20" s="55" customFormat="1" ht="14.15" x14ac:dyDescent="0.4">
      <c r="A2141" s="39"/>
      <c r="E2141" s="74"/>
      <c r="F2141" s="74"/>
      <c r="G2141" s="74"/>
      <c r="S2141" s="61"/>
      <c r="T2141" s="61"/>
    </row>
    <row r="2142" spans="1:20" s="55" customFormat="1" ht="14.15" x14ac:dyDescent="0.4">
      <c r="A2142" s="39"/>
      <c r="E2142" s="74"/>
      <c r="F2142" s="74"/>
      <c r="G2142" s="74"/>
      <c r="S2142" s="61"/>
      <c r="T2142" s="61"/>
    </row>
    <row r="2143" spans="1:20" s="55" customFormat="1" ht="14.15" x14ac:dyDescent="0.4">
      <c r="A2143" s="39"/>
      <c r="E2143" s="74"/>
      <c r="F2143" s="74"/>
      <c r="G2143" s="74"/>
      <c r="S2143" s="61"/>
      <c r="T2143" s="61"/>
    </row>
    <row r="2144" spans="1:20" s="55" customFormat="1" ht="14.15" x14ac:dyDescent="0.4">
      <c r="A2144" s="39"/>
      <c r="E2144" s="74"/>
      <c r="F2144" s="74"/>
      <c r="G2144" s="74"/>
      <c r="S2144" s="61"/>
      <c r="T2144" s="61"/>
    </row>
    <row r="2145" spans="1:20" s="55" customFormat="1" ht="14.15" x14ac:dyDescent="0.4">
      <c r="A2145" s="39"/>
      <c r="E2145" s="74"/>
      <c r="F2145" s="74"/>
      <c r="G2145" s="74"/>
      <c r="S2145" s="61"/>
      <c r="T2145" s="61"/>
    </row>
    <row r="2146" spans="1:20" s="55" customFormat="1" ht="14.15" x14ac:dyDescent="0.4">
      <c r="A2146" s="39"/>
      <c r="E2146" s="74"/>
      <c r="F2146" s="74"/>
      <c r="G2146" s="74"/>
      <c r="S2146" s="61"/>
      <c r="T2146" s="61"/>
    </row>
    <row r="2147" spans="1:20" s="55" customFormat="1" ht="14.15" x14ac:dyDescent="0.4">
      <c r="A2147" s="39"/>
      <c r="E2147" s="74"/>
      <c r="F2147" s="74"/>
      <c r="G2147" s="74"/>
      <c r="S2147" s="61"/>
      <c r="T2147" s="61"/>
    </row>
    <row r="2148" spans="1:20" s="55" customFormat="1" ht="14.15" x14ac:dyDescent="0.4">
      <c r="A2148" s="39"/>
      <c r="E2148" s="74"/>
      <c r="F2148" s="74"/>
      <c r="G2148" s="74"/>
      <c r="S2148" s="61"/>
      <c r="T2148" s="61"/>
    </row>
    <row r="2149" spans="1:20" s="55" customFormat="1" ht="14.15" x14ac:dyDescent="0.4">
      <c r="A2149" s="39"/>
      <c r="E2149" s="74"/>
      <c r="F2149" s="74"/>
      <c r="G2149" s="74"/>
      <c r="S2149" s="61"/>
      <c r="T2149" s="61"/>
    </row>
    <row r="2150" spans="1:20" s="55" customFormat="1" ht="14.15" x14ac:dyDescent="0.4">
      <c r="A2150" s="39"/>
      <c r="E2150" s="74"/>
      <c r="F2150" s="74"/>
      <c r="G2150" s="74"/>
      <c r="S2150" s="61"/>
      <c r="T2150" s="61"/>
    </row>
    <row r="2151" spans="1:20" s="55" customFormat="1" ht="14.15" x14ac:dyDescent="0.4">
      <c r="A2151" s="39"/>
      <c r="E2151" s="74"/>
      <c r="F2151" s="74"/>
      <c r="G2151" s="74"/>
      <c r="S2151" s="61"/>
      <c r="T2151" s="61"/>
    </row>
    <row r="2152" spans="1:20" s="55" customFormat="1" ht="14.15" x14ac:dyDescent="0.4">
      <c r="A2152" s="39"/>
      <c r="E2152" s="74"/>
      <c r="F2152" s="74"/>
      <c r="G2152" s="74"/>
      <c r="S2152" s="61"/>
      <c r="T2152" s="61"/>
    </row>
    <row r="2153" spans="1:20" s="55" customFormat="1" ht="14.15" x14ac:dyDescent="0.4">
      <c r="A2153" s="39"/>
      <c r="E2153" s="74"/>
      <c r="F2153" s="74"/>
      <c r="G2153" s="74"/>
      <c r="S2153" s="61"/>
      <c r="T2153" s="61"/>
    </row>
    <row r="2154" spans="1:20" s="55" customFormat="1" ht="14.15" x14ac:dyDescent="0.4">
      <c r="A2154" s="39"/>
      <c r="E2154" s="74"/>
      <c r="F2154" s="74"/>
      <c r="G2154" s="74"/>
      <c r="S2154" s="61"/>
      <c r="T2154" s="61"/>
    </row>
    <row r="2155" spans="1:20" s="55" customFormat="1" ht="14.15" x14ac:dyDescent="0.4">
      <c r="A2155" s="39"/>
      <c r="E2155" s="74"/>
      <c r="F2155" s="74"/>
      <c r="G2155" s="74"/>
      <c r="S2155" s="61"/>
      <c r="T2155" s="61"/>
    </row>
    <row r="2156" spans="1:20" s="55" customFormat="1" ht="14.15" x14ac:dyDescent="0.4">
      <c r="A2156" s="39"/>
      <c r="E2156" s="74"/>
      <c r="F2156" s="74"/>
      <c r="G2156" s="74"/>
      <c r="S2156" s="61"/>
      <c r="T2156" s="61"/>
    </row>
    <row r="2157" spans="1:20" s="55" customFormat="1" ht="14.15" x14ac:dyDescent="0.4">
      <c r="A2157" s="39"/>
      <c r="E2157" s="74"/>
      <c r="F2157" s="74"/>
      <c r="G2157" s="74"/>
      <c r="S2157" s="61"/>
      <c r="T2157" s="61"/>
    </row>
    <row r="2158" spans="1:20" s="55" customFormat="1" ht="14.15" x14ac:dyDescent="0.4">
      <c r="A2158" s="39"/>
      <c r="E2158" s="74"/>
      <c r="F2158" s="74"/>
      <c r="G2158" s="74"/>
      <c r="S2158" s="61"/>
      <c r="T2158" s="61"/>
    </row>
    <row r="2159" spans="1:20" s="55" customFormat="1" ht="14.15" x14ac:dyDescent="0.4">
      <c r="A2159" s="39"/>
      <c r="E2159" s="74"/>
      <c r="F2159" s="74"/>
      <c r="G2159" s="74"/>
      <c r="S2159" s="61"/>
      <c r="T2159" s="61"/>
    </row>
    <row r="2160" spans="1:20" s="55" customFormat="1" ht="14.15" x14ac:dyDescent="0.4">
      <c r="A2160" s="39"/>
      <c r="E2160" s="74"/>
      <c r="F2160" s="74"/>
      <c r="G2160" s="74"/>
      <c r="S2160" s="61"/>
      <c r="T2160" s="61"/>
    </row>
    <row r="2161" spans="1:20" s="55" customFormat="1" ht="14.15" x14ac:dyDescent="0.4">
      <c r="A2161" s="39"/>
      <c r="E2161" s="74"/>
      <c r="F2161" s="74"/>
      <c r="G2161" s="74"/>
      <c r="S2161" s="61"/>
      <c r="T2161" s="61"/>
    </row>
    <row r="2162" spans="1:20" s="55" customFormat="1" ht="14.15" x14ac:dyDescent="0.4">
      <c r="A2162" s="39"/>
      <c r="E2162" s="74"/>
      <c r="F2162" s="74"/>
      <c r="G2162" s="74"/>
      <c r="S2162" s="61"/>
      <c r="T2162" s="61"/>
    </row>
    <row r="2163" spans="1:20" s="55" customFormat="1" ht="14.15" x14ac:dyDescent="0.4">
      <c r="A2163" s="39"/>
      <c r="E2163" s="74"/>
      <c r="F2163" s="74"/>
      <c r="G2163" s="74"/>
      <c r="S2163" s="61"/>
      <c r="T2163" s="61"/>
    </row>
    <row r="2164" spans="1:20" s="55" customFormat="1" ht="14.15" x14ac:dyDescent="0.4">
      <c r="A2164" s="39"/>
      <c r="E2164" s="74"/>
      <c r="F2164" s="74"/>
      <c r="G2164" s="74"/>
      <c r="S2164" s="61"/>
      <c r="T2164" s="61"/>
    </row>
    <row r="2165" spans="1:20" s="55" customFormat="1" ht="14.15" x14ac:dyDescent="0.4">
      <c r="A2165" s="39"/>
      <c r="E2165" s="74"/>
      <c r="F2165" s="74"/>
      <c r="G2165" s="74"/>
      <c r="S2165" s="61"/>
      <c r="T2165" s="61"/>
    </row>
    <row r="2166" spans="1:20" s="55" customFormat="1" ht="14.15" x14ac:dyDescent="0.4">
      <c r="A2166" s="39"/>
      <c r="E2166" s="74"/>
      <c r="F2166" s="74"/>
      <c r="G2166" s="74"/>
      <c r="S2166" s="61"/>
      <c r="T2166" s="61"/>
    </row>
    <row r="2167" spans="1:20" s="55" customFormat="1" ht="14.15" x14ac:dyDescent="0.4">
      <c r="A2167" s="39"/>
      <c r="E2167" s="74"/>
      <c r="F2167" s="74"/>
      <c r="G2167" s="74"/>
      <c r="S2167" s="61"/>
      <c r="T2167" s="61"/>
    </row>
    <row r="2168" spans="1:20" s="55" customFormat="1" ht="14.15" x14ac:dyDescent="0.4">
      <c r="A2168" s="39"/>
      <c r="E2168" s="74"/>
      <c r="F2168" s="74"/>
      <c r="G2168" s="74"/>
      <c r="S2168" s="61"/>
      <c r="T2168" s="61"/>
    </row>
    <row r="2169" spans="1:20" s="55" customFormat="1" ht="14.15" x14ac:dyDescent="0.4">
      <c r="A2169" s="39"/>
      <c r="E2169" s="74"/>
      <c r="F2169" s="74"/>
      <c r="G2169" s="74"/>
      <c r="S2169" s="61"/>
      <c r="T2169" s="61"/>
    </row>
    <row r="2170" spans="1:20" s="55" customFormat="1" ht="14.15" x14ac:dyDescent="0.4">
      <c r="A2170" s="39"/>
      <c r="E2170" s="74"/>
      <c r="F2170" s="74"/>
      <c r="G2170" s="74"/>
      <c r="S2170" s="61"/>
      <c r="T2170" s="61"/>
    </row>
    <row r="2171" spans="1:20" s="55" customFormat="1" ht="14.15" x14ac:dyDescent="0.4">
      <c r="A2171" s="39"/>
      <c r="E2171" s="74"/>
      <c r="F2171" s="74"/>
      <c r="G2171" s="74"/>
      <c r="S2171" s="61"/>
      <c r="T2171" s="61"/>
    </row>
    <row r="2172" spans="1:20" s="55" customFormat="1" ht="14.15" x14ac:dyDescent="0.4">
      <c r="A2172" s="39"/>
      <c r="E2172" s="74"/>
      <c r="F2172" s="74"/>
      <c r="G2172" s="74"/>
      <c r="S2172" s="61"/>
      <c r="T2172" s="61"/>
    </row>
    <row r="2173" spans="1:20" s="55" customFormat="1" ht="14.15" x14ac:dyDescent="0.4">
      <c r="A2173" s="39"/>
      <c r="E2173" s="74"/>
      <c r="F2173" s="74"/>
      <c r="G2173" s="74"/>
      <c r="S2173" s="61"/>
      <c r="T2173" s="61"/>
    </row>
    <row r="2174" spans="1:20" s="55" customFormat="1" ht="14.15" x14ac:dyDescent="0.4">
      <c r="A2174" s="39"/>
      <c r="E2174" s="74"/>
      <c r="F2174" s="74"/>
      <c r="G2174" s="74"/>
      <c r="S2174" s="61"/>
      <c r="T2174" s="61"/>
    </row>
    <row r="2175" spans="1:20" s="55" customFormat="1" ht="14.15" x14ac:dyDescent="0.4">
      <c r="A2175" s="39"/>
      <c r="E2175" s="74"/>
      <c r="F2175" s="74"/>
      <c r="G2175" s="74"/>
      <c r="S2175" s="61"/>
      <c r="T2175" s="61"/>
    </row>
    <row r="2176" spans="1:20" s="55" customFormat="1" ht="14.15" x14ac:dyDescent="0.4">
      <c r="A2176" s="39"/>
      <c r="E2176" s="74"/>
      <c r="F2176" s="74"/>
      <c r="G2176" s="74"/>
      <c r="S2176" s="61"/>
      <c r="T2176" s="61"/>
    </row>
    <row r="2177" spans="1:20" s="55" customFormat="1" ht="14.15" x14ac:dyDescent="0.4">
      <c r="A2177" s="39"/>
      <c r="E2177" s="74"/>
      <c r="F2177" s="74"/>
      <c r="G2177" s="74"/>
      <c r="S2177" s="61"/>
      <c r="T2177" s="61"/>
    </row>
    <row r="2178" spans="1:20" s="55" customFormat="1" ht="14.15" x14ac:dyDescent="0.4">
      <c r="A2178" s="39"/>
      <c r="E2178" s="74"/>
      <c r="F2178" s="74"/>
      <c r="G2178" s="74"/>
      <c r="S2178" s="61"/>
      <c r="T2178" s="61"/>
    </row>
    <row r="2179" spans="1:20" s="55" customFormat="1" ht="14.15" x14ac:dyDescent="0.4">
      <c r="A2179" s="39"/>
      <c r="E2179" s="74"/>
      <c r="F2179" s="74"/>
      <c r="G2179" s="74"/>
      <c r="S2179" s="61"/>
      <c r="T2179" s="61"/>
    </row>
    <row r="2180" spans="1:20" s="55" customFormat="1" ht="14.15" x14ac:dyDescent="0.4">
      <c r="A2180" s="39"/>
      <c r="E2180" s="74"/>
      <c r="F2180" s="74"/>
      <c r="G2180" s="74"/>
      <c r="S2180" s="61"/>
      <c r="T2180" s="61"/>
    </row>
    <row r="2181" spans="1:20" s="55" customFormat="1" ht="14.15" x14ac:dyDescent="0.4">
      <c r="A2181" s="39"/>
      <c r="E2181" s="74"/>
      <c r="F2181" s="74"/>
      <c r="G2181" s="74"/>
      <c r="S2181" s="61"/>
      <c r="T2181" s="61"/>
    </row>
    <row r="2182" spans="1:20" s="55" customFormat="1" ht="14.15" x14ac:dyDescent="0.4">
      <c r="A2182" s="39"/>
      <c r="E2182" s="74"/>
      <c r="F2182" s="74"/>
      <c r="G2182" s="74"/>
      <c r="S2182" s="61"/>
      <c r="T2182" s="61"/>
    </row>
    <row r="2183" spans="1:20" s="55" customFormat="1" ht="14.15" x14ac:dyDescent="0.4">
      <c r="A2183" s="39"/>
      <c r="E2183" s="74"/>
      <c r="F2183" s="74"/>
      <c r="G2183" s="74"/>
      <c r="S2183" s="61"/>
      <c r="T2183" s="61"/>
    </row>
    <row r="2184" spans="1:20" s="55" customFormat="1" ht="14.15" x14ac:dyDescent="0.4">
      <c r="A2184" s="39"/>
      <c r="E2184" s="74"/>
      <c r="F2184" s="74"/>
      <c r="G2184" s="74"/>
      <c r="S2184" s="61"/>
      <c r="T2184" s="61"/>
    </row>
    <row r="2185" spans="1:20" s="55" customFormat="1" ht="14.15" x14ac:dyDescent="0.4">
      <c r="A2185" s="39"/>
      <c r="E2185" s="74"/>
      <c r="F2185" s="74"/>
      <c r="G2185" s="74"/>
      <c r="S2185" s="61"/>
      <c r="T2185" s="61"/>
    </row>
    <row r="2186" spans="1:20" s="55" customFormat="1" ht="14.15" x14ac:dyDescent="0.4">
      <c r="A2186" s="39"/>
      <c r="E2186" s="74"/>
      <c r="F2186" s="74"/>
      <c r="G2186" s="74"/>
      <c r="S2186" s="61"/>
      <c r="T2186" s="61"/>
    </row>
    <row r="2187" spans="1:20" s="55" customFormat="1" ht="14.15" x14ac:dyDescent="0.4">
      <c r="A2187" s="39"/>
      <c r="E2187" s="74"/>
      <c r="F2187" s="74"/>
      <c r="G2187" s="74"/>
      <c r="S2187" s="61"/>
      <c r="T2187" s="61"/>
    </row>
    <row r="2188" spans="1:20" s="55" customFormat="1" ht="14.15" x14ac:dyDescent="0.4">
      <c r="A2188" s="39"/>
      <c r="E2188" s="74"/>
      <c r="F2188" s="74"/>
      <c r="G2188" s="74"/>
      <c r="S2188" s="61"/>
      <c r="T2188" s="61"/>
    </row>
    <row r="2189" spans="1:20" s="55" customFormat="1" ht="14.15" x14ac:dyDescent="0.4">
      <c r="A2189" s="39"/>
      <c r="E2189" s="74"/>
      <c r="F2189" s="74"/>
      <c r="G2189" s="74"/>
      <c r="S2189" s="61"/>
      <c r="T2189" s="61"/>
    </row>
    <row r="2190" spans="1:20" s="55" customFormat="1" ht="14.15" x14ac:dyDescent="0.4">
      <c r="A2190" s="39"/>
      <c r="E2190" s="74"/>
      <c r="F2190" s="74"/>
      <c r="G2190" s="74"/>
      <c r="S2190" s="61"/>
      <c r="T2190" s="61"/>
    </row>
    <row r="2191" spans="1:20" s="55" customFormat="1" ht="14.15" x14ac:dyDescent="0.4">
      <c r="A2191" s="39"/>
      <c r="E2191" s="74"/>
      <c r="F2191" s="74"/>
      <c r="G2191" s="74"/>
      <c r="S2191" s="61"/>
      <c r="T2191" s="61"/>
    </row>
    <row r="2192" spans="1:20" s="55" customFormat="1" ht="14.15" x14ac:dyDescent="0.4">
      <c r="A2192" s="39"/>
      <c r="E2192" s="74"/>
      <c r="F2192" s="74"/>
      <c r="G2192" s="74"/>
      <c r="S2192" s="61"/>
      <c r="T2192" s="61"/>
    </row>
    <row r="2193" spans="1:20" s="55" customFormat="1" ht="14.15" x14ac:dyDescent="0.4">
      <c r="A2193" s="39"/>
      <c r="E2193" s="74"/>
      <c r="F2193" s="74"/>
      <c r="G2193" s="74"/>
      <c r="S2193" s="61"/>
      <c r="T2193" s="61"/>
    </row>
    <row r="2194" spans="1:20" s="55" customFormat="1" ht="14.15" x14ac:dyDescent="0.4">
      <c r="A2194" s="39"/>
      <c r="E2194" s="74"/>
      <c r="F2194" s="74"/>
      <c r="G2194" s="74"/>
      <c r="S2194" s="61"/>
      <c r="T2194" s="61"/>
    </row>
    <row r="2195" spans="1:20" s="55" customFormat="1" ht="14.15" x14ac:dyDescent="0.4">
      <c r="A2195" s="39"/>
      <c r="E2195" s="74"/>
      <c r="F2195" s="74"/>
      <c r="G2195" s="74"/>
      <c r="S2195" s="61"/>
      <c r="T2195" s="61"/>
    </row>
    <row r="2196" spans="1:20" s="55" customFormat="1" ht="14.15" x14ac:dyDescent="0.4">
      <c r="A2196" s="39"/>
      <c r="E2196" s="74"/>
      <c r="F2196" s="74"/>
      <c r="G2196" s="74"/>
      <c r="S2196" s="61"/>
      <c r="T2196" s="61"/>
    </row>
    <row r="2197" spans="1:20" s="55" customFormat="1" ht="14.15" x14ac:dyDescent="0.4">
      <c r="A2197" s="39"/>
      <c r="E2197" s="74"/>
      <c r="F2197" s="74"/>
      <c r="G2197" s="74"/>
      <c r="S2197" s="61"/>
      <c r="T2197" s="61"/>
    </row>
    <row r="2198" spans="1:20" s="55" customFormat="1" ht="14.15" x14ac:dyDescent="0.4">
      <c r="A2198" s="39"/>
      <c r="E2198" s="74"/>
      <c r="F2198" s="74"/>
      <c r="G2198" s="74"/>
      <c r="S2198" s="61"/>
      <c r="T2198" s="61"/>
    </row>
    <row r="2199" spans="1:20" s="55" customFormat="1" ht="14.15" x14ac:dyDescent="0.4">
      <c r="A2199" s="39"/>
      <c r="E2199" s="74"/>
      <c r="F2199" s="74"/>
      <c r="G2199" s="74"/>
      <c r="S2199" s="61"/>
      <c r="T2199" s="61"/>
    </row>
    <row r="2200" spans="1:20" s="55" customFormat="1" ht="14.15" x14ac:dyDescent="0.4">
      <c r="A2200" s="39"/>
      <c r="E2200" s="74"/>
      <c r="F2200" s="74"/>
      <c r="G2200" s="74"/>
      <c r="S2200" s="61"/>
      <c r="T2200" s="61"/>
    </row>
    <row r="2201" spans="1:20" s="55" customFormat="1" ht="14.15" x14ac:dyDescent="0.4">
      <c r="A2201" s="39"/>
      <c r="E2201" s="74"/>
      <c r="F2201" s="74"/>
      <c r="G2201" s="74"/>
      <c r="S2201" s="61"/>
      <c r="T2201" s="61"/>
    </row>
    <row r="2202" spans="1:20" s="55" customFormat="1" ht="14.15" x14ac:dyDescent="0.4">
      <c r="A2202" s="39"/>
      <c r="E2202" s="74"/>
      <c r="F2202" s="74"/>
      <c r="G2202" s="74"/>
      <c r="S2202" s="61"/>
      <c r="T2202" s="61"/>
    </row>
    <row r="2203" spans="1:20" s="55" customFormat="1" ht="14.15" x14ac:dyDescent="0.4">
      <c r="A2203" s="39"/>
      <c r="E2203" s="74"/>
      <c r="F2203" s="74"/>
      <c r="G2203" s="74"/>
      <c r="S2203" s="61"/>
      <c r="T2203" s="61"/>
    </row>
    <row r="2204" spans="1:20" s="55" customFormat="1" ht="14.15" x14ac:dyDescent="0.4">
      <c r="A2204" s="39"/>
      <c r="E2204" s="74"/>
      <c r="F2204" s="74"/>
      <c r="G2204" s="74"/>
      <c r="S2204" s="61"/>
      <c r="T2204" s="61"/>
    </row>
    <row r="2205" spans="1:20" s="55" customFormat="1" ht="14.15" x14ac:dyDescent="0.4">
      <c r="A2205" s="39"/>
      <c r="E2205" s="74"/>
      <c r="F2205" s="74"/>
      <c r="G2205" s="74"/>
      <c r="S2205" s="61"/>
      <c r="T2205" s="61"/>
    </row>
    <row r="2206" spans="1:20" s="55" customFormat="1" ht="14.15" x14ac:dyDescent="0.4">
      <c r="A2206" s="39"/>
      <c r="E2206" s="74"/>
      <c r="F2206" s="74"/>
      <c r="G2206" s="74"/>
      <c r="S2206" s="61"/>
      <c r="T2206" s="61"/>
    </row>
    <row r="2207" spans="1:20" s="55" customFormat="1" ht="14.15" x14ac:dyDescent="0.4">
      <c r="A2207" s="39"/>
      <c r="E2207" s="74"/>
      <c r="F2207" s="74"/>
      <c r="G2207" s="74"/>
      <c r="S2207" s="61"/>
      <c r="T2207" s="61"/>
    </row>
    <row r="2208" spans="1:20" s="55" customFormat="1" ht="14.15" x14ac:dyDescent="0.4">
      <c r="A2208" s="39"/>
      <c r="E2208" s="74"/>
      <c r="F2208" s="74"/>
      <c r="G2208" s="74"/>
      <c r="S2208" s="61"/>
      <c r="T2208" s="61"/>
    </row>
    <row r="2209" spans="1:20" s="55" customFormat="1" ht="14.15" x14ac:dyDescent="0.4">
      <c r="A2209" s="39"/>
      <c r="E2209" s="74"/>
      <c r="F2209" s="74"/>
      <c r="G2209" s="74"/>
      <c r="S2209" s="61"/>
      <c r="T2209" s="61"/>
    </row>
    <row r="2210" spans="1:20" s="55" customFormat="1" ht="14.15" x14ac:dyDescent="0.4">
      <c r="A2210" s="39"/>
      <c r="E2210" s="74"/>
      <c r="F2210" s="74"/>
      <c r="G2210" s="74"/>
      <c r="S2210" s="61"/>
      <c r="T2210" s="61"/>
    </row>
    <row r="2211" spans="1:20" s="55" customFormat="1" ht="14.15" x14ac:dyDescent="0.4">
      <c r="A2211" s="39"/>
      <c r="E2211" s="74"/>
      <c r="F2211" s="74"/>
      <c r="G2211" s="74"/>
      <c r="S2211" s="61"/>
      <c r="T2211" s="61"/>
    </row>
    <row r="2212" spans="1:20" s="55" customFormat="1" ht="14.15" x14ac:dyDescent="0.4">
      <c r="A2212" s="39"/>
      <c r="E2212" s="74"/>
      <c r="F2212" s="74"/>
      <c r="G2212" s="74"/>
      <c r="S2212" s="61"/>
      <c r="T2212" s="61"/>
    </row>
    <row r="2213" spans="1:20" s="55" customFormat="1" ht="14.15" x14ac:dyDescent="0.4">
      <c r="A2213" s="39"/>
      <c r="E2213" s="74"/>
      <c r="F2213" s="74"/>
      <c r="G2213" s="74"/>
      <c r="S2213" s="61"/>
      <c r="T2213" s="61"/>
    </row>
    <row r="2214" spans="1:20" s="55" customFormat="1" ht="14.15" x14ac:dyDescent="0.4">
      <c r="A2214" s="39"/>
      <c r="E2214" s="74"/>
      <c r="F2214" s="74"/>
      <c r="G2214" s="74"/>
      <c r="S2214" s="61"/>
      <c r="T2214" s="61"/>
    </row>
    <row r="2215" spans="1:20" s="55" customFormat="1" ht="14.15" x14ac:dyDescent="0.4">
      <c r="A2215" s="39"/>
      <c r="E2215" s="74"/>
      <c r="F2215" s="74"/>
      <c r="G2215" s="74"/>
      <c r="S2215" s="61"/>
      <c r="T2215" s="61"/>
    </row>
    <row r="2216" spans="1:20" s="55" customFormat="1" ht="14.15" x14ac:dyDescent="0.4">
      <c r="A2216" s="39"/>
      <c r="E2216" s="74"/>
      <c r="F2216" s="74"/>
      <c r="G2216" s="74"/>
      <c r="S2216" s="61"/>
      <c r="T2216" s="61"/>
    </row>
    <row r="2217" spans="1:20" s="55" customFormat="1" ht="14.15" x14ac:dyDescent="0.4">
      <c r="A2217" s="39"/>
      <c r="E2217" s="74"/>
      <c r="F2217" s="74"/>
      <c r="G2217" s="74"/>
      <c r="S2217" s="61"/>
      <c r="T2217" s="61"/>
    </row>
    <row r="2218" spans="1:20" s="55" customFormat="1" ht="14.15" x14ac:dyDescent="0.4">
      <c r="A2218" s="39"/>
      <c r="E2218" s="74"/>
      <c r="F2218" s="74"/>
      <c r="G2218" s="74"/>
      <c r="S2218" s="61"/>
      <c r="T2218" s="61"/>
    </row>
    <row r="2219" spans="1:20" s="55" customFormat="1" ht="14.15" x14ac:dyDescent="0.4">
      <c r="A2219" s="39"/>
      <c r="E2219" s="74"/>
      <c r="F2219" s="74"/>
      <c r="G2219" s="74"/>
      <c r="S2219" s="61"/>
      <c r="T2219" s="61"/>
    </row>
    <row r="2220" spans="1:20" s="55" customFormat="1" ht="14.15" x14ac:dyDescent="0.4">
      <c r="A2220" s="39"/>
      <c r="E2220" s="74"/>
      <c r="F2220" s="74"/>
      <c r="G2220" s="74"/>
      <c r="S2220" s="61"/>
      <c r="T2220" s="61"/>
    </row>
    <row r="2221" spans="1:20" s="55" customFormat="1" ht="14.15" x14ac:dyDescent="0.4">
      <c r="A2221" s="39"/>
      <c r="E2221" s="74"/>
      <c r="F2221" s="74"/>
      <c r="G2221" s="74"/>
      <c r="S2221" s="61"/>
      <c r="T2221" s="61"/>
    </row>
    <row r="2222" spans="1:20" s="55" customFormat="1" ht="14.15" x14ac:dyDescent="0.4">
      <c r="A2222" s="39"/>
      <c r="E2222" s="74"/>
      <c r="F2222" s="74"/>
      <c r="G2222" s="74"/>
      <c r="S2222" s="61"/>
      <c r="T2222" s="61"/>
    </row>
    <row r="2223" spans="1:20" s="55" customFormat="1" ht="14.15" x14ac:dyDescent="0.4">
      <c r="A2223" s="39"/>
      <c r="E2223" s="74"/>
      <c r="F2223" s="74"/>
      <c r="G2223" s="74"/>
      <c r="S2223" s="61"/>
      <c r="T2223" s="61"/>
    </row>
    <row r="2224" spans="1:20" s="55" customFormat="1" ht="14.15" x14ac:dyDescent="0.4">
      <c r="A2224" s="39"/>
      <c r="E2224" s="74"/>
      <c r="F2224" s="74"/>
      <c r="G2224" s="74"/>
      <c r="S2224" s="61"/>
      <c r="T2224" s="61"/>
    </row>
    <row r="2225" spans="1:20" s="55" customFormat="1" ht="14.15" x14ac:dyDescent="0.4">
      <c r="A2225" s="39"/>
      <c r="E2225" s="74"/>
      <c r="F2225" s="74"/>
      <c r="G2225" s="74"/>
      <c r="S2225" s="61"/>
      <c r="T2225" s="61"/>
    </row>
    <row r="2226" spans="1:20" s="55" customFormat="1" ht="14.15" x14ac:dyDescent="0.4">
      <c r="A2226" s="39"/>
      <c r="E2226" s="74"/>
      <c r="F2226" s="74"/>
      <c r="G2226" s="74"/>
      <c r="S2226" s="61"/>
      <c r="T2226" s="61"/>
    </row>
    <row r="2227" spans="1:20" s="55" customFormat="1" ht="14.15" x14ac:dyDescent="0.4">
      <c r="A2227" s="39"/>
      <c r="E2227" s="74"/>
      <c r="F2227" s="74"/>
      <c r="G2227" s="74"/>
      <c r="S2227" s="61"/>
      <c r="T2227" s="61"/>
    </row>
    <row r="2228" spans="1:20" s="55" customFormat="1" ht="14.15" x14ac:dyDescent="0.4">
      <c r="A2228" s="39"/>
      <c r="E2228" s="74"/>
      <c r="F2228" s="74"/>
      <c r="G2228" s="74"/>
      <c r="S2228" s="61"/>
      <c r="T2228" s="61"/>
    </row>
    <row r="2229" spans="1:20" s="55" customFormat="1" ht="14.15" x14ac:dyDescent="0.4">
      <c r="A2229" s="39"/>
      <c r="E2229" s="74"/>
      <c r="F2229" s="74"/>
      <c r="G2229" s="74"/>
      <c r="S2229" s="61"/>
      <c r="T2229" s="61"/>
    </row>
    <row r="2230" spans="1:20" s="55" customFormat="1" ht="14.15" x14ac:dyDescent="0.4">
      <c r="A2230" s="39"/>
      <c r="E2230" s="74"/>
      <c r="F2230" s="74"/>
      <c r="G2230" s="74"/>
      <c r="S2230" s="61"/>
      <c r="T2230" s="61"/>
    </row>
    <row r="2231" spans="1:20" s="55" customFormat="1" ht="14.15" x14ac:dyDescent="0.4">
      <c r="A2231" s="39"/>
      <c r="E2231" s="74"/>
      <c r="F2231" s="74"/>
      <c r="G2231" s="74"/>
      <c r="S2231" s="61"/>
      <c r="T2231" s="61"/>
    </row>
    <row r="2232" spans="1:20" s="55" customFormat="1" ht="14.15" x14ac:dyDescent="0.4">
      <c r="A2232" s="39"/>
      <c r="E2232" s="74"/>
      <c r="F2232" s="74"/>
      <c r="G2232" s="74"/>
      <c r="S2232" s="61"/>
      <c r="T2232" s="61"/>
    </row>
    <row r="2233" spans="1:20" s="55" customFormat="1" ht="14.15" x14ac:dyDescent="0.4">
      <c r="A2233" s="39"/>
      <c r="E2233" s="74"/>
      <c r="F2233" s="74"/>
      <c r="G2233" s="74"/>
      <c r="S2233" s="61"/>
      <c r="T2233" s="61"/>
    </row>
    <row r="2234" spans="1:20" s="55" customFormat="1" ht="14.15" x14ac:dyDescent="0.4">
      <c r="A2234" s="39"/>
      <c r="E2234" s="74"/>
      <c r="F2234" s="74"/>
      <c r="G2234" s="74"/>
      <c r="S2234" s="61"/>
      <c r="T2234" s="61"/>
    </row>
    <row r="2235" spans="1:20" s="55" customFormat="1" ht="14.15" x14ac:dyDescent="0.4">
      <c r="A2235" s="39"/>
      <c r="E2235" s="74"/>
      <c r="F2235" s="74"/>
      <c r="G2235" s="74"/>
      <c r="S2235" s="61"/>
      <c r="T2235" s="61"/>
    </row>
    <row r="2236" spans="1:20" s="55" customFormat="1" ht="14.15" x14ac:dyDescent="0.4">
      <c r="A2236" s="39"/>
      <c r="E2236" s="74"/>
      <c r="F2236" s="74"/>
      <c r="G2236" s="74"/>
      <c r="S2236" s="61"/>
      <c r="T2236" s="61"/>
    </row>
    <row r="2237" spans="1:20" s="55" customFormat="1" ht="14.15" x14ac:dyDescent="0.4">
      <c r="A2237" s="39"/>
      <c r="E2237" s="74"/>
      <c r="F2237" s="74"/>
      <c r="G2237" s="74"/>
      <c r="S2237" s="61"/>
      <c r="T2237" s="61"/>
    </row>
    <row r="2238" spans="1:20" s="55" customFormat="1" ht="14.15" x14ac:dyDescent="0.4">
      <c r="A2238" s="39"/>
      <c r="E2238" s="74"/>
      <c r="F2238" s="74"/>
      <c r="G2238" s="74"/>
      <c r="S2238" s="61"/>
      <c r="T2238" s="61"/>
    </row>
    <row r="2239" spans="1:20" s="55" customFormat="1" ht="14.15" x14ac:dyDescent="0.4">
      <c r="A2239" s="39"/>
      <c r="E2239" s="74"/>
      <c r="F2239" s="74"/>
      <c r="G2239" s="74"/>
      <c r="S2239" s="61"/>
      <c r="T2239" s="61"/>
    </row>
    <row r="2240" spans="1:20" s="55" customFormat="1" ht="14.15" x14ac:dyDescent="0.4">
      <c r="A2240" s="39"/>
      <c r="E2240" s="74"/>
      <c r="F2240" s="74"/>
      <c r="G2240" s="74"/>
      <c r="S2240" s="61"/>
      <c r="T2240" s="61"/>
    </row>
    <row r="2241" spans="1:20" s="55" customFormat="1" ht="14.15" x14ac:dyDescent="0.4">
      <c r="A2241" s="39"/>
      <c r="E2241" s="74"/>
      <c r="F2241" s="74"/>
      <c r="G2241" s="74"/>
      <c r="S2241" s="61"/>
      <c r="T2241" s="61"/>
    </row>
    <row r="2242" spans="1:20" s="55" customFormat="1" ht="14.15" x14ac:dyDescent="0.4">
      <c r="A2242" s="39"/>
      <c r="E2242" s="74"/>
      <c r="F2242" s="74"/>
      <c r="G2242" s="74"/>
      <c r="S2242" s="61"/>
      <c r="T2242" s="61"/>
    </row>
    <row r="2243" spans="1:20" s="55" customFormat="1" ht="14.15" x14ac:dyDescent="0.4">
      <c r="A2243" s="39"/>
      <c r="E2243" s="74"/>
      <c r="F2243" s="74"/>
      <c r="G2243" s="74"/>
      <c r="S2243" s="61"/>
      <c r="T2243" s="61"/>
    </row>
    <row r="2244" spans="1:20" s="55" customFormat="1" ht="14.15" x14ac:dyDescent="0.4">
      <c r="A2244" s="39"/>
      <c r="E2244" s="74"/>
      <c r="F2244" s="74"/>
      <c r="G2244" s="74"/>
      <c r="S2244" s="61"/>
      <c r="T2244" s="61"/>
    </row>
    <row r="2245" spans="1:20" s="55" customFormat="1" ht="14.15" x14ac:dyDescent="0.4">
      <c r="A2245" s="39"/>
      <c r="E2245" s="74"/>
      <c r="F2245" s="74"/>
      <c r="G2245" s="74"/>
      <c r="S2245" s="61"/>
      <c r="T2245" s="61"/>
    </row>
    <row r="2246" spans="1:20" s="55" customFormat="1" ht="14.15" x14ac:dyDescent="0.4">
      <c r="A2246" s="39"/>
      <c r="E2246" s="74"/>
      <c r="F2246" s="74"/>
      <c r="G2246" s="74"/>
      <c r="S2246" s="61"/>
      <c r="T2246" s="61"/>
    </row>
    <row r="2247" spans="1:20" s="55" customFormat="1" ht="14.15" x14ac:dyDescent="0.4">
      <c r="A2247" s="39"/>
      <c r="E2247" s="74"/>
      <c r="F2247" s="74"/>
      <c r="G2247" s="74"/>
      <c r="S2247" s="61"/>
      <c r="T2247" s="61"/>
    </row>
    <row r="2248" spans="1:20" s="55" customFormat="1" ht="14.15" x14ac:dyDescent="0.4">
      <c r="A2248" s="39"/>
      <c r="E2248" s="74"/>
      <c r="F2248" s="74"/>
      <c r="G2248" s="74"/>
      <c r="S2248" s="61"/>
      <c r="T2248" s="61"/>
    </row>
    <row r="2249" spans="1:20" s="55" customFormat="1" ht="14.15" x14ac:dyDescent="0.4">
      <c r="A2249" s="39"/>
      <c r="E2249" s="74"/>
      <c r="F2249" s="74"/>
      <c r="G2249" s="74"/>
      <c r="S2249" s="61"/>
      <c r="T2249" s="61"/>
    </row>
    <row r="2250" spans="1:20" s="55" customFormat="1" ht="14.15" x14ac:dyDescent="0.4">
      <c r="A2250" s="39"/>
      <c r="E2250" s="74"/>
      <c r="F2250" s="74"/>
      <c r="G2250" s="74"/>
      <c r="S2250" s="61"/>
      <c r="T2250" s="61"/>
    </row>
    <row r="2251" spans="1:20" s="55" customFormat="1" ht="14.15" x14ac:dyDescent="0.4">
      <c r="A2251" s="39"/>
      <c r="E2251" s="74"/>
      <c r="F2251" s="74"/>
      <c r="G2251" s="74"/>
      <c r="S2251" s="61"/>
      <c r="T2251" s="61"/>
    </row>
    <row r="2252" spans="1:20" s="55" customFormat="1" ht="14.15" x14ac:dyDescent="0.4">
      <c r="A2252" s="39"/>
      <c r="E2252" s="74"/>
      <c r="F2252" s="74"/>
      <c r="G2252" s="74"/>
      <c r="S2252" s="61"/>
      <c r="T2252" s="61"/>
    </row>
    <row r="2253" spans="1:20" s="55" customFormat="1" ht="14.15" x14ac:dyDescent="0.4">
      <c r="A2253" s="39"/>
      <c r="E2253" s="74"/>
      <c r="F2253" s="74"/>
      <c r="G2253" s="74"/>
      <c r="S2253" s="61"/>
      <c r="T2253" s="61"/>
    </row>
    <row r="2254" spans="1:20" s="55" customFormat="1" ht="14.15" x14ac:dyDescent="0.4">
      <c r="A2254" s="39"/>
      <c r="E2254" s="74"/>
      <c r="F2254" s="74"/>
      <c r="G2254" s="74"/>
      <c r="S2254" s="61"/>
      <c r="T2254" s="61"/>
    </row>
    <row r="2255" spans="1:20" s="55" customFormat="1" ht="14.15" x14ac:dyDescent="0.4">
      <c r="A2255" s="39"/>
      <c r="E2255" s="74"/>
      <c r="F2255" s="74"/>
      <c r="G2255" s="74"/>
      <c r="S2255" s="61"/>
      <c r="T2255" s="61"/>
    </row>
    <row r="2256" spans="1:20" s="55" customFormat="1" ht="14.15" x14ac:dyDescent="0.4">
      <c r="A2256" s="39"/>
      <c r="E2256" s="74"/>
      <c r="F2256" s="74"/>
      <c r="G2256" s="74"/>
      <c r="S2256" s="61"/>
      <c r="T2256" s="61"/>
    </row>
    <row r="2257" spans="1:20" s="55" customFormat="1" ht="14.15" x14ac:dyDescent="0.4">
      <c r="A2257" s="39"/>
      <c r="E2257" s="74"/>
      <c r="F2257" s="74"/>
      <c r="G2257" s="74"/>
      <c r="S2257" s="61"/>
      <c r="T2257" s="61"/>
    </row>
    <row r="2258" spans="1:20" s="55" customFormat="1" ht="14.15" x14ac:dyDescent="0.4">
      <c r="A2258" s="39"/>
      <c r="E2258" s="74"/>
      <c r="F2258" s="74"/>
      <c r="G2258" s="74"/>
      <c r="S2258" s="61"/>
      <c r="T2258" s="61"/>
    </row>
    <row r="2259" spans="1:20" s="55" customFormat="1" ht="14.15" x14ac:dyDescent="0.4">
      <c r="A2259" s="39"/>
      <c r="E2259" s="74"/>
      <c r="F2259" s="74"/>
      <c r="G2259" s="74"/>
      <c r="S2259" s="61"/>
      <c r="T2259" s="61"/>
    </row>
    <row r="2260" spans="1:20" s="55" customFormat="1" ht="14.15" x14ac:dyDescent="0.4">
      <c r="A2260" s="39"/>
      <c r="E2260" s="74"/>
      <c r="F2260" s="74"/>
      <c r="G2260" s="74"/>
      <c r="S2260" s="61"/>
      <c r="T2260" s="61"/>
    </row>
    <row r="2261" spans="1:20" s="55" customFormat="1" ht="14.15" x14ac:dyDescent="0.4">
      <c r="A2261" s="39"/>
      <c r="E2261" s="74"/>
      <c r="F2261" s="74"/>
      <c r="G2261" s="74"/>
      <c r="S2261" s="61"/>
      <c r="T2261" s="61"/>
    </row>
    <row r="2262" spans="1:20" s="55" customFormat="1" ht="14.15" x14ac:dyDescent="0.4">
      <c r="A2262" s="39"/>
      <c r="E2262" s="74"/>
      <c r="F2262" s="74"/>
      <c r="G2262" s="74"/>
      <c r="S2262" s="61"/>
      <c r="T2262" s="61"/>
    </row>
    <row r="2263" spans="1:20" s="55" customFormat="1" ht="14.15" x14ac:dyDescent="0.4">
      <c r="A2263" s="39"/>
      <c r="E2263" s="74"/>
      <c r="F2263" s="74"/>
      <c r="G2263" s="74"/>
      <c r="S2263" s="61"/>
      <c r="T2263" s="61"/>
    </row>
    <row r="2264" spans="1:20" s="55" customFormat="1" ht="14.15" x14ac:dyDescent="0.4">
      <c r="A2264" s="39"/>
      <c r="E2264" s="74"/>
      <c r="F2264" s="74"/>
      <c r="G2264" s="74"/>
      <c r="S2264" s="61"/>
      <c r="T2264" s="61"/>
    </row>
    <row r="2265" spans="1:20" s="55" customFormat="1" ht="14.15" x14ac:dyDescent="0.4">
      <c r="A2265" s="39"/>
      <c r="E2265" s="74"/>
      <c r="F2265" s="74"/>
      <c r="G2265" s="74"/>
      <c r="S2265" s="61"/>
      <c r="T2265" s="61"/>
    </row>
    <row r="2266" spans="1:20" s="55" customFormat="1" ht="14.15" x14ac:dyDescent="0.4">
      <c r="A2266" s="39"/>
      <c r="E2266" s="74"/>
      <c r="F2266" s="74"/>
      <c r="G2266" s="74"/>
      <c r="S2266" s="61"/>
      <c r="T2266" s="61"/>
    </row>
    <row r="2267" spans="1:20" s="55" customFormat="1" ht="14.15" x14ac:dyDescent="0.4">
      <c r="A2267" s="39"/>
      <c r="E2267" s="74"/>
      <c r="F2267" s="74"/>
      <c r="G2267" s="74"/>
      <c r="S2267" s="61"/>
      <c r="T2267" s="61"/>
    </row>
    <row r="2268" spans="1:20" s="55" customFormat="1" ht="14.15" x14ac:dyDescent="0.4">
      <c r="A2268" s="39"/>
      <c r="E2268" s="74"/>
      <c r="F2268" s="74"/>
      <c r="G2268" s="74"/>
      <c r="S2268" s="61"/>
      <c r="T2268" s="61"/>
    </row>
    <row r="2269" spans="1:20" s="55" customFormat="1" ht="14.15" x14ac:dyDescent="0.4">
      <c r="A2269" s="39"/>
      <c r="E2269" s="74"/>
      <c r="F2269" s="74"/>
      <c r="G2269" s="74"/>
      <c r="S2269" s="61"/>
      <c r="T2269" s="61"/>
    </row>
    <row r="2270" spans="1:20" s="55" customFormat="1" ht="14.15" x14ac:dyDescent="0.4">
      <c r="A2270" s="39"/>
      <c r="E2270" s="74"/>
      <c r="F2270" s="74"/>
      <c r="G2270" s="74"/>
      <c r="S2270" s="61"/>
      <c r="T2270" s="61"/>
    </row>
    <row r="2271" spans="1:20" s="55" customFormat="1" ht="14.15" x14ac:dyDescent="0.4">
      <c r="A2271" s="39"/>
      <c r="E2271" s="74"/>
      <c r="F2271" s="74"/>
      <c r="G2271" s="74"/>
      <c r="S2271" s="61"/>
      <c r="T2271" s="61"/>
    </row>
    <row r="2272" spans="1:20" s="55" customFormat="1" ht="14.15" x14ac:dyDescent="0.4">
      <c r="A2272" s="39"/>
      <c r="E2272" s="74"/>
      <c r="F2272" s="74"/>
      <c r="G2272" s="74"/>
      <c r="S2272" s="61"/>
      <c r="T2272" s="61"/>
    </row>
    <row r="2273" spans="1:20" s="55" customFormat="1" ht="14.15" x14ac:dyDescent="0.4">
      <c r="A2273" s="39"/>
      <c r="E2273" s="74"/>
      <c r="F2273" s="74"/>
      <c r="G2273" s="74"/>
      <c r="S2273" s="61"/>
      <c r="T2273" s="61"/>
    </row>
    <row r="2274" spans="1:20" s="55" customFormat="1" ht="14.15" x14ac:dyDescent="0.4">
      <c r="A2274" s="39"/>
      <c r="E2274" s="74"/>
      <c r="F2274" s="74"/>
      <c r="G2274" s="74"/>
      <c r="S2274" s="61"/>
      <c r="T2274" s="61"/>
    </row>
    <row r="2275" spans="1:20" s="55" customFormat="1" ht="14.15" x14ac:dyDescent="0.4">
      <c r="A2275" s="39"/>
      <c r="E2275" s="74"/>
      <c r="F2275" s="74"/>
      <c r="G2275" s="74"/>
      <c r="S2275" s="61"/>
      <c r="T2275" s="61"/>
    </row>
    <row r="2276" spans="1:20" s="55" customFormat="1" ht="14.15" x14ac:dyDescent="0.4">
      <c r="A2276" s="39"/>
      <c r="E2276" s="74"/>
      <c r="F2276" s="74"/>
      <c r="G2276" s="74"/>
      <c r="S2276" s="61"/>
      <c r="T2276" s="61"/>
    </row>
    <row r="2277" spans="1:20" s="55" customFormat="1" ht="14.15" x14ac:dyDescent="0.4">
      <c r="A2277" s="39"/>
      <c r="E2277" s="74"/>
      <c r="F2277" s="74"/>
      <c r="G2277" s="74"/>
      <c r="S2277" s="61"/>
      <c r="T2277" s="61"/>
    </row>
    <row r="2278" spans="1:20" s="55" customFormat="1" ht="14.15" x14ac:dyDescent="0.4">
      <c r="A2278" s="39"/>
      <c r="E2278" s="74"/>
      <c r="F2278" s="74"/>
      <c r="G2278" s="74"/>
      <c r="S2278" s="61"/>
      <c r="T2278" s="61"/>
    </row>
    <row r="2279" spans="1:20" s="55" customFormat="1" ht="14.15" x14ac:dyDescent="0.4">
      <c r="A2279" s="39"/>
      <c r="E2279" s="74"/>
      <c r="F2279" s="74"/>
      <c r="G2279" s="74"/>
      <c r="S2279" s="61"/>
      <c r="T2279" s="61"/>
    </row>
    <row r="2280" spans="1:20" s="55" customFormat="1" ht="14.15" x14ac:dyDescent="0.4">
      <c r="A2280" s="39"/>
      <c r="E2280" s="74"/>
      <c r="F2280" s="74"/>
      <c r="G2280" s="74"/>
      <c r="S2280" s="61"/>
      <c r="T2280" s="61"/>
    </row>
    <row r="2281" spans="1:20" s="55" customFormat="1" ht="14.15" x14ac:dyDescent="0.4">
      <c r="A2281" s="39"/>
      <c r="E2281" s="74"/>
      <c r="F2281" s="74"/>
      <c r="G2281" s="74"/>
      <c r="S2281" s="61"/>
      <c r="T2281" s="61"/>
    </row>
    <row r="2282" spans="1:20" s="55" customFormat="1" ht="14.15" x14ac:dyDescent="0.4">
      <c r="A2282" s="39"/>
      <c r="E2282" s="74"/>
      <c r="F2282" s="74"/>
      <c r="G2282" s="74"/>
      <c r="S2282" s="61"/>
      <c r="T2282" s="61"/>
    </row>
    <row r="2283" spans="1:20" s="55" customFormat="1" ht="14.15" x14ac:dyDescent="0.4">
      <c r="A2283" s="39"/>
      <c r="E2283" s="74"/>
      <c r="F2283" s="74"/>
      <c r="G2283" s="74"/>
      <c r="S2283" s="61"/>
      <c r="T2283" s="61"/>
    </row>
    <row r="2284" spans="1:20" s="55" customFormat="1" ht="14.15" x14ac:dyDescent="0.4">
      <c r="A2284" s="39"/>
      <c r="E2284" s="74"/>
      <c r="F2284" s="74"/>
      <c r="G2284" s="74"/>
      <c r="S2284" s="61"/>
      <c r="T2284" s="61"/>
    </row>
    <row r="2285" spans="1:20" s="55" customFormat="1" ht="14.15" x14ac:dyDescent="0.4">
      <c r="A2285" s="39"/>
      <c r="E2285" s="74"/>
      <c r="F2285" s="74"/>
      <c r="G2285" s="74"/>
      <c r="S2285" s="61"/>
      <c r="T2285" s="61"/>
    </row>
    <row r="2286" spans="1:20" s="55" customFormat="1" ht="14.15" x14ac:dyDescent="0.4">
      <c r="A2286" s="39"/>
      <c r="E2286" s="74"/>
      <c r="F2286" s="74"/>
      <c r="G2286" s="74"/>
      <c r="S2286" s="61"/>
      <c r="T2286" s="61"/>
    </row>
    <row r="2287" spans="1:20" s="55" customFormat="1" ht="14.15" x14ac:dyDescent="0.4">
      <c r="A2287" s="39"/>
      <c r="E2287" s="74"/>
      <c r="F2287" s="74"/>
      <c r="G2287" s="74"/>
      <c r="S2287" s="61"/>
      <c r="T2287" s="61"/>
    </row>
    <row r="2288" spans="1:20" s="55" customFormat="1" ht="14.15" x14ac:dyDescent="0.4">
      <c r="A2288" s="39"/>
      <c r="E2288" s="74"/>
      <c r="F2288" s="74"/>
      <c r="G2288" s="74"/>
      <c r="S2288" s="61"/>
      <c r="T2288" s="61"/>
    </row>
    <row r="2289" spans="1:20" s="55" customFormat="1" ht="14.15" x14ac:dyDescent="0.4">
      <c r="A2289" s="39"/>
      <c r="E2289" s="74"/>
      <c r="F2289" s="74"/>
      <c r="G2289" s="74"/>
      <c r="S2289" s="61"/>
      <c r="T2289" s="61"/>
    </row>
    <row r="2290" spans="1:20" s="55" customFormat="1" ht="14.15" x14ac:dyDescent="0.4">
      <c r="A2290" s="39"/>
      <c r="E2290" s="74"/>
      <c r="F2290" s="74"/>
      <c r="G2290" s="74"/>
      <c r="S2290" s="61"/>
      <c r="T2290" s="61"/>
    </row>
    <row r="2291" spans="1:20" s="55" customFormat="1" ht="14.15" x14ac:dyDescent="0.4">
      <c r="A2291" s="39"/>
      <c r="E2291" s="74"/>
      <c r="F2291" s="74"/>
      <c r="G2291" s="74"/>
      <c r="S2291" s="61"/>
      <c r="T2291" s="61"/>
    </row>
    <row r="2292" spans="1:20" s="55" customFormat="1" ht="14.15" x14ac:dyDescent="0.4">
      <c r="A2292" s="39"/>
      <c r="E2292" s="74"/>
      <c r="F2292" s="74"/>
      <c r="G2292" s="74"/>
      <c r="S2292" s="61"/>
      <c r="T2292" s="61"/>
    </row>
    <row r="2293" spans="1:20" s="55" customFormat="1" ht="14.15" x14ac:dyDescent="0.4">
      <c r="A2293" s="39"/>
      <c r="E2293" s="74"/>
      <c r="F2293" s="74"/>
      <c r="G2293" s="74"/>
      <c r="S2293" s="61"/>
      <c r="T2293" s="61"/>
    </row>
    <row r="2294" spans="1:20" s="55" customFormat="1" ht="14.15" x14ac:dyDescent="0.4">
      <c r="A2294" s="39"/>
      <c r="E2294" s="74"/>
      <c r="F2294" s="74"/>
      <c r="G2294" s="74"/>
      <c r="S2294" s="61"/>
      <c r="T2294" s="61"/>
    </row>
    <row r="2295" spans="1:20" s="55" customFormat="1" ht="14.15" x14ac:dyDescent="0.4">
      <c r="A2295" s="39"/>
      <c r="E2295" s="74"/>
      <c r="F2295" s="74"/>
      <c r="G2295" s="74"/>
      <c r="S2295" s="61"/>
      <c r="T2295" s="61"/>
    </row>
    <row r="2296" spans="1:20" s="55" customFormat="1" ht="14.15" x14ac:dyDescent="0.4">
      <c r="A2296" s="39"/>
      <c r="E2296" s="74"/>
      <c r="F2296" s="74"/>
      <c r="G2296" s="74"/>
      <c r="S2296" s="61"/>
      <c r="T2296" s="61"/>
    </row>
    <row r="2297" spans="1:20" s="55" customFormat="1" ht="14.15" x14ac:dyDescent="0.4">
      <c r="A2297" s="39"/>
      <c r="E2297" s="74"/>
      <c r="F2297" s="74"/>
      <c r="G2297" s="74"/>
      <c r="S2297" s="61"/>
      <c r="T2297" s="61"/>
    </row>
    <row r="2298" spans="1:20" s="55" customFormat="1" ht="14.15" x14ac:dyDescent="0.4">
      <c r="A2298" s="39"/>
      <c r="E2298" s="74"/>
      <c r="F2298" s="74"/>
      <c r="G2298" s="74"/>
      <c r="S2298" s="61"/>
      <c r="T2298" s="61"/>
    </row>
    <row r="2299" spans="1:20" s="55" customFormat="1" ht="14.15" x14ac:dyDescent="0.4">
      <c r="A2299" s="39"/>
      <c r="E2299" s="74"/>
      <c r="F2299" s="74"/>
      <c r="G2299" s="74"/>
      <c r="S2299" s="61"/>
      <c r="T2299" s="61"/>
    </row>
    <row r="2300" spans="1:20" s="55" customFormat="1" ht="14.15" x14ac:dyDescent="0.4">
      <c r="A2300" s="39"/>
      <c r="E2300" s="74"/>
      <c r="F2300" s="74"/>
      <c r="G2300" s="74"/>
      <c r="S2300" s="61"/>
      <c r="T2300" s="61"/>
    </row>
    <row r="2301" spans="1:20" s="55" customFormat="1" ht="14.15" x14ac:dyDescent="0.4">
      <c r="A2301" s="39"/>
      <c r="E2301" s="74"/>
      <c r="F2301" s="74"/>
      <c r="G2301" s="74"/>
      <c r="S2301" s="61"/>
      <c r="T2301" s="61"/>
    </row>
    <row r="2302" spans="1:20" s="55" customFormat="1" ht="14.15" x14ac:dyDescent="0.4">
      <c r="A2302" s="39"/>
      <c r="E2302" s="74"/>
      <c r="F2302" s="74"/>
      <c r="G2302" s="74"/>
      <c r="S2302" s="61"/>
      <c r="T2302" s="61"/>
    </row>
    <row r="2303" spans="1:20" s="55" customFormat="1" ht="14.15" x14ac:dyDescent="0.4">
      <c r="A2303" s="39"/>
      <c r="E2303" s="74"/>
      <c r="F2303" s="74"/>
      <c r="G2303" s="74"/>
      <c r="S2303" s="61"/>
      <c r="T2303" s="61"/>
    </row>
    <row r="2304" spans="1:20" s="55" customFormat="1" ht="14.15" x14ac:dyDescent="0.4">
      <c r="A2304" s="39"/>
      <c r="E2304" s="74"/>
      <c r="F2304" s="74"/>
      <c r="G2304" s="74"/>
      <c r="S2304" s="61"/>
      <c r="T2304" s="61"/>
    </row>
    <row r="2305" spans="1:20" s="55" customFormat="1" ht="14.15" x14ac:dyDescent="0.4">
      <c r="A2305" s="39"/>
      <c r="E2305" s="74"/>
      <c r="F2305" s="74"/>
      <c r="G2305" s="74"/>
      <c r="S2305" s="61"/>
      <c r="T2305" s="61"/>
    </row>
    <row r="2306" spans="1:20" s="55" customFormat="1" ht="14.15" x14ac:dyDescent="0.4">
      <c r="A2306" s="39"/>
      <c r="E2306" s="74"/>
      <c r="F2306" s="74"/>
      <c r="G2306" s="74"/>
      <c r="S2306" s="61"/>
      <c r="T2306" s="61"/>
    </row>
    <row r="2307" spans="1:20" s="55" customFormat="1" ht="14.15" x14ac:dyDescent="0.4">
      <c r="A2307" s="39"/>
      <c r="E2307" s="74"/>
      <c r="F2307" s="74"/>
      <c r="G2307" s="74"/>
      <c r="S2307" s="61"/>
      <c r="T2307" s="61"/>
    </row>
    <row r="2308" spans="1:20" s="55" customFormat="1" ht="14.15" x14ac:dyDescent="0.4">
      <c r="A2308" s="39"/>
      <c r="E2308" s="74"/>
      <c r="F2308" s="74"/>
      <c r="G2308" s="74"/>
      <c r="S2308" s="61"/>
      <c r="T2308" s="61"/>
    </row>
    <row r="2309" spans="1:20" s="55" customFormat="1" ht="14.15" x14ac:dyDescent="0.4">
      <c r="A2309" s="39"/>
      <c r="E2309" s="74"/>
      <c r="F2309" s="74"/>
      <c r="G2309" s="74"/>
      <c r="S2309" s="61"/>
      <c r="T2309" s="61"/>
    </row>
    <row r="2310" spans="1:20" s="55" customFormat="1" ht="14.15" x14ac:dyDescent="0.4">
      <c r="A2310" s="39"/>
      <c r="E2310" s="74"/>
      <c r="F2310" s="74"/>
      <c r="G2310" s="74"/>
      <c r="S2310" s="61"/>
      <c r="T2310" s="61"/>
    </row>
    <row r="2311" spans="1:20" s="55" customFormat="1" ht="14.15" x14ac:dyDescent="0.4">
      <c r="A2311" s="39"/>
      <c r="E2311" s="74"/>
      <c r="F2311" s="74"/>
      <c r="G2311" s="74"/>
      <c r="S2311" s="61"/>
      <c r="T2311" s="61"/>
    </row>
    <row r="2312" spans="1:20" s="55" customFormat="1" ht="14.15" x14ac:dyDescent="0.4">
      <c r="A2312" s="39"/>
      <c r="E2312" s="74"/>
      <c r="F2312" s="74"/>
      <c r="G2312" s="74"/>
      <c r="S2312" s="61"/>
      <c r="T2312" s="61"/>
    </row>
    <row r="2313" spans="1:20" s="55" customFormat="1" ht="14.15" x14ac:dyDescent="0.4">
      <c r="A2313" s="39"/>
      <c r="E2313" s="74"/>
      <c r="F2313" s="74"/>
      <c r="G2313" s="74"/>
      <c r="S2313" s="61"/>
      <c r="T2313" s="61"/>
    </row>
    <row r="2314" spans="1:20" s="55" customFormat="1" ht="14.15" x14ac:dyDescent="0.4">
      <c r="A2314" s="39"/>
      <c r="E2314" s="74"/>
      <c r="F2314" s="74"/>
      <c r="G2314" s="74"/>
      <c r="S2314" s="61"/>
      <c r="T2314" s="61"/>
    </row>
    <row r="2315" spans="1:20" s="55" customFormat="1" ht="14.15" x14ac:dyDescent="0.4">
      <c r="A2315" s="39"/>
      <c r="E2315" s="74"/>
      <c r="F2315" s="74"/>
      <c r="G2315" s="74"/>
      <c r="S2315" s="61"/>
      <c r="T2315" s="61"/>
    </row>
    <row r="2316" spans="1:20" s="55" customFormat="1" ht="14.15" x14ac:dyDescent="0.4">
      <c r="A2316" s="39"/>
      <c r="E2316" s="74"/>
      <c r="F2316" s="74"/>
      <c r="G2316" s="74"/>
      <c r="S2316" s="61"/>
      <c r="T2316" s="61"/>
    </row>
    <row r="2317" spans="1:20" s="55" customFormat="1" ht="14.15" x14ac:dyDescent="0.4">
      <c r="A2317" s="39"/>
      <c r="E2317" s="74"/>
      <c r="F2317" s="74"/>
      <c r="G2317" s="74"/>
      <c r="S2317" s="61"/>
      <c r="T2317" s="61"/>
    </row>
    <row r="2318" spans="1:20" s="55" customFormat="1" ht="14.15" x14ac:dyDescent="0.4">
      <c r="A2318" s="39"/>
      <c r="E2318" s="74"/>
      <c r="F2318" s="74"/>
      <c r="G2318" s="74"/>
      <c r="S2318" s="61"/>
      <c r="T2318" s="61"/>
    </row>
    <row r="2319" spans="1:20" s="55" customFormat="1" ht="14.15" x14ac:dyDescent="0.4">
      <c r="A2319" s="39"/>
      <c r="E2319" s="74"/>
      <c r="F2319" s="74"/>
      <c r="G2319" s="74"/>
      <c r="S2319" s="61"/>
      <c r="T2319" s="61"/>
    </row>
    <row r="2320" spans="1:20" s="55" customFormat="1" ht="14.15" x14ac:dyDescent="0.4">
      <c r="A2320" s="39"/>
      <c r="E2320" s="74"/>
      <c r="F2320" s="74"/>
      <c r="G2320" s="74"/>
      <c r="S2320" s="61"/>
      <c r="T2320" s="61"/>
    </row>
    <row r="2321" spans="1:20" s="55" customFormat="1" ht="14.15" x14ac:dyDescent="0.4">
      <c r="A2321" s="39"/>
      <c r="E2321" s="74"/>
      <c r="F2321" s="74"/>
      <c r="G2321" s="74"/>
      <c r="S2321" s="61"/>
      <c r="T2321" s="61"/>
    </row>
    <row r="2322" spans="1:20" s="55" customFormat="1" ht="14.15" x14ac:dyDescent="0.4">
      <c r="A2322" s="39"/>
      <c r="E2322" s="74"/>
      <c r="F2322" s="74"/>
      <c r="G2322" s="74"/>
      <c r="S2322" s="61"/>
      <c r="T2322" s="61"/>
    </row>
    <row r="2323" spans="1:20" s="55" customFormat="1" ht="14.15" x14ac:dyDescent="0.4">
      <c r="A2323" s="39"/>
      <c r="E2323" s="74"/>
      <c r="F2323" s="74"/>
      <c r="G2323" s="74"/>
      <c r="S2323" s="61"/>
      <c r="T2323" s="61"/>
    </row>
    <row r="2324" spans="1:20" s="55" customFormat="1" ht="14.15" x14ac:dyDescent="0.4">
      <c r="A2324" s="39"/>
      <c r="E2324" s="74"/>
      <c r="F2324" s="74"/>
      <c r="G2324" s="74"/>
      <c r="S2324" s="61"/>
      <c r="T2324" s="61"/>
    </row>
    <row r="2325" spans="1:20" s="55" customFormat="1" ht="14.15" x14ac:dyDescent="0.4">
      <c r="A2325" s="39"/>
      <c r="E2325" s="74"/>
      <c r="F2325" s="74"/>
      <c r="G2325" s="74"/>
      <c r="S2325" s="61"/>
      <c r="T2325" s="61"/>
    </row>
    <row r="2326" spans="1:20" s="55" customFormat="1" ht="14.15" x14ac:dyDescent="0.4">
      <c r="A2326" s="39"/>
      <c r="E2326" s="74"/>
      <c r="F2326" s="74"/>
      <c r="G2326" s="74"/>
      <c r="S2326" s="61"/>
      <c r="T2326" s="61"/>
    </row>
    <row r="2327" spans="1:20" s="55" customFormat="1" ht="14.15" x14ac:dyDescent="0.4">
      <c r="A2327" s="39"/>
      <c r="E2327" s="74"/>
      <c r="F2327" s="74"/>
      <c r="G2327" s="74"/>
      <c r="S2327" s="61"/>
      <c r="T2327" s="61"/>
    </row>
    <row r="2328" spans="1:20" s="55" customFormat="1" ht="14.15" x14ac:dyDescent="0.4">
      <c r="A2328" s="39"/>
      <c r="E2328" s="74"/>
      <c r="F2328" s="74"/>
      <c r="G2328" s="74"/>
      <c r="S2328" s="61"/>
      <c r="T2328" s="61"/>
    </row>
    <row r="2329" spans="1:20" s="55" customFormat="1" ht="14.15" x14ac:dyDescent="0.4">
      <c r="A2329" s="39"/>
      <c r="E2329" s="74"/>
      <c r="F2329" s="74"/>
      <c r="G2329" s="74"/>
      <c r="S2329" s="61"/>
      <c r="T2329" s="61"/>
    </row>
    <row r="2330" spans="1:20" s="55" customFormat="1" ht="14.15" x14ac:dyDescent="0.4">
      <c r="A2330" s="39"/>
      <c r="E2330" s="74"/>
      <c r="F2330" s="74"/>
      <c r="G2330" s="74"/>
      <c r="S2330" s="61"/>
      <c r="T2330" s="61"/>
    </row>
    <row r="2331" spans="1:20" s="55" customFormat="1" ht="14.15" x14ac:dyDescent="0.4">
      <c r="A2331" s="39"/>
      <c r="E2331" s="74"/>
      <c r="F2331" s="74"/>
      <c r="G2331" s="74"/>
      <c r="S2331" s="61"/>
      <c r="T2331" s="61"/>
    </row>
    <row r="2332" spans="1:20" s="55" customFormat="1" ht="14.15" x14ac:dyDescent="0.4">
      <c r="A2332" s="39"/>
      <c r="E2332" s="74"/>
      <c r="F2332" s="74"/>
      <c r="G2332" s="74"/>
      <c r="S2332" s="61"/>
      <c r="T2332" s="61"/>
    </row>
    <row r="2333" spans="1:20" s="55" customFormat="1" ht="14.15" x14ac:dyDescent="0.4">
      <c r="A2333" s="39"/>
      <c r="E2333" s="74"/>
      <c r="F2333" s="74"/>
      <c r="G2333" s="74"/>
      <c r="S2333" s="61"/>
      <c r="T2333" s="61"/>
    </row>
    <row r="2334" spans="1:20" s="55" customFormat="1" ht="14.15" x14ac:dyDescent="0.4">
      <c r="A2334" s="39"/>
      <c r="E2334" s="74"/>
      <c r="F2334" s="74"/>
      <c r="G2334" s="74"/>
      <c r="S2334" s="61"/>
      <c r="T2334" s="61"/>
    </row>
    <row r="2335" spans="1:20" s="55" customFormat="1" ht="14.15" x14ac:dyDescent="0.4">
      <c r="A2335" s="39"/>
      <c r="E2335" s="74"/>
      <c r="F2335" s="74"/>
      <c r="G2335" s="74"/>
      <c r="S2335" s="61"/>
      <c r="T2335" s="61"/>
    </row>
    <row r="2336" spans="1:20" s="55" customFormat="1" ht="14.15" x14ac:dyDescent="0.4">
      <c r="A2336" s="39"/>
      <c r="E2336" s="74"/>
      <c r="F2336" s="74"/>
      <c r="G2336" s="74"/>
      <c r="S2336" s="61"/>
      <c r="T2336" s="61"/>
    </row>
    <row r="2337" spans="1:20" s="55" customFormat="1" ht="14.15" x14ac:dyDescent="0.4">
      <c r="A2337" s="39"/>
      <c r="E2337" s="74"/>
      <c r="F2337" s="74"/>
      <c r="G2337" s="74"/>
      <c r="S2337" s="61"/>
      <c r="T2337" s="61"/>
    </row>
    <row r="2338" spans="1:20" s="55" customFormat="1" ht="14.15" x14ac:dyDescent="0.4">
      <c r="A2338" s="39"/>
      <c r="E2338" s="74"/>
      <c r="F2338" s="74"/>
      <c r="G2338" s="74"/>
      <c r="S2338" s="61"/>
      <c r="T2338" s="61"/>
    </row>
    <row r="2339" spans="1:20" s="55" customFormat="1" ht="14.15" x14ac:dyDescent="0.4">
      <c r="A2339" s="39"/>
      <c r="E2339" s="74"/>
      <c r="F2339" s="74"/>
      <c r="G2339" s="74"/>
      <c r="S2339" s="61"/>
      <c r="T2339" s="61"/>
    </row>
    <row r="2340" spans="1:20" s="55" customFormat="1" ht="14.15" x14ac:dyDescent="0.4">
      <c r="A2340" s="39"/>
      <c r="E2340" s="74"/>
      <c r="F2340" s="74"/>
      <c r="G2340" s="74"/>
      <c r="S2340" s="61"/>
      <c r="T2340" s="61"/>
    </row>
    <row r="2341" spans="1:20" s="55" customFormat="1" ht="14.15" x14ac:dyDescent="0.4">
      <c r="A2341" s="39"/>
      <c r="E2341" s="74"/>
      <c r="F2341" s="74"/>
      <c r="G2341" s="74"/>
      <c r="S2341" s="61"/>
      <c r="T2341" s="61"/>
    </row>
    <row r="2342" spans="1:20" s="55" customFormat="1" ht="14.15" x14ac:dyDescent="0.4">
      <c r="A2342" s="39"/>
      <c r="E2342" s="74"/>
      <c r="F2342" s="74"/>
      <c r="G2342" s="74"/>
      <c r="S2342" s="61"/>
      <c r="T2342" s="61"/>
    </row>
    <row r="2343" spans="1:20" s="55" customFormat="1" ht="14.15" x14ac:dyDescent="0.4">
      <c r="A2343" s="39"/>
      <c r="E2343" s="74"/>
      <c r="F2343" s="74"/>
      <c r="G2343" s="74"/>
      <c r="S2343" s="61"/>
      <c r="T2343" s="61"/>
    </row>
    <row r="2344" spans="1:20" s="55" customFormat="1" ht="14.15" x14ac:dyDescent="0.4">
      <c r="A2344" s="39"/>
      <c r="E2344" s="74"/>
      <c r="F2344" s="74"/>
      <c r="G2344" s="74"/>
      <c r="S2344" s="61"/>
      <c r="T2344" s="61"/>
    </row>
    <row r="2345" spans="1:20" s="55" customFormat="1" ht="14.15" x14ac:dyDescent="0.4">
      <c r="A2345" s="39"/>
      <c r="E2345" s="74"/>
      <c r="F2345" s="74"/>
      <c r="G2345" s="74"/>
      <c r="S2345" s="61"/>
      <c r="T2345" s="61"/>
    </row>
    <row r="2346" spans="1:20" s="55" customFormat="1" ht="14.15" x14ac:dyDescent="0.4">
      <c r="A2346" s="39"/>
      <c r="E2346" s="74"/>
      <c r="F2346" s="74"/>
      <c r="G2346" s="74"/>
      <c r="S2346" s="61"/>
      <c r="T2346" s="61"/>
    </row>
    <row r="2347" spans="1:20" s="55" customFormat="1" ht="14.15" x14ac:dyDescent="0.4">
      <c r="A2347" s="39"/>
      <c r="E2347" s="74"/>
      <c r="F2347" s="74"/>
      <c r="G2347" s="74"/>
      <c r="S2347" s="61"/>
      <c r="T2347" s="61"/>
    </row>
    <row r="2348" spans="1:20" s="55" customFormat="1" ht="14.15" x14ac:dyDescent="0.4">
      <c r="A2348" s="39"/>
      <c r="E2348" s="74"/>
      <c r="F2348" s="74"/>
      <c r="G2348" s="74"/>
      <c r="S2348" s="61"/>
      <c r="T2348" s="61"/>
    </row>
    <row r="2349" spans="1:20" s="55" customFormat="1" ht="14.15" x14ac:dyDescent="0.4">
      <c r="A2349" s="39"/>
      <c r="E2349" s="74"/>
      <c r="F2349" s="74"/>
      <c r="G2349" s="74"/>
      <c r="S2349" s="61"/>
      <c r="T2349" s="61"/>
    </row>
    <row r="2350" spans="1:20" s="55" customFormat="1" ht="14.15" x14ac:dyDescent="0.4">
      <c r="A2350" s="39"/>
      <c r="E2350" s="74"/>
      <c r="F2350" s="74"/>
      <c r="G2350" s="74"/>
      <c r="S2350" s="61"/>
      <c r="T2350" s="61"/>
    </row>
    <row r="2351" spans="1:20" s="55" customFormat="1" ht="14.15" x14ac:dyDescent="0.4">
      <c r="A2351" s="39"/>
      <c r="E2351" s="74"/>
      <c r="F2351" s="74"/>
      <c r="G2351" s="74"/>
      <c r="S2351" s="61"/>
      <c r="T2351" s="61"/>
    </row>
    <row r="2352" spans="1:20" s="55" customFormat="1" ht="14.15" x14ac:dyDescent="0.4">
      <c r="A2352" s="39"/>
      <c r="E2352" s="74"/>
      <c r="F2352" s="74"/>
      <c r="G2352" s="74"/>
      <c r="S2352" s="61"/>
      <c r="T2352" s="61"/>
    </row>
    <row r="2353" spans="1:20" s="55" customFormat="1" ht="14.15" x14ac:dyDescent="0.4">
      <c r="A2353" s="39"/>
      <c r="E2353" s="74"/>
      <c r="F2353" s="74"/>
      <c r="G2353" s="74"/>
      <c r="S2353" s="61"/>
      <c r="T2353" s="61"/>
    </row>
    <row r="2354" spans="1:20" s="55" customFormat="1" ht="14.15" x14ac:dyDescent="0.4">
      <c r="A2354" s="39"/>
      <c r="E2354" s="74"/>
      <c r="F2354" s="74"/>
      <c r="G2354" s="74"/>
      <c r="S2354" s="61"/>
      <c r="T2354" s="61"/>
    </row>
    <row r="2355" spans="1:20" s="55" customFormat="1" ht="14.15" x14ac:dyDescent="0.4">
      <c r="A2355" s="39"/>
      <c r="E2355" s="74"/>
      <c r="F2355" s="74"/>
      <c r="G2355" s="74"/>
      <c r="S2355" s="61"/>
      <c r="T2355" s="61"/>
    </row>
    <row r="2356" spans="1:20" s="55" customFormat="1" ht="14.15" x14ac:dyDescent="0.4">
      <c r="A2356" s="39"/>
      <c r="E2356" s="74"/>
      <c r="F2356" s="74"/>
      <c r="G2356" s="74"/>
      <c r="S2356" s="61"/>
      <c r="T2356" s="61"/>
    </row>
    <row r="2357" spans="1:20" s="55" customFormat="1" ht="14.15" x14ac:dyDescent="0.4">
      <c r="A2357" s="39"/>
      <c r="E2357" s="74"/>
      <c r="F2357" s="74"/>
      <c r="G2357" s="74"/>
      <c r="S2357" s="61"/>
      <c r="T2357" s="61"/>
    </row>
    <row r="2358" spans="1:20" s="55" customFormat="1" ht="14.15" x14ac:dyDescent="0.4">
      <c r="A2358" s="39"/>
      <c r="E2358" s="74"/>
      <c r="F2358" s="74"/>
      <c r="G2358" s="74"/>
      <c r="S2358" s="61"/>
      <c r="T2358" s="61"/>
    </row>
    <row r="2359" spans="1:20" s="55" customFormat="1" ht="14.15" x14ac:dyDescent="0.4">
      <c r="A2359" s="39"/>
      <c r="E2359" s="74"/>
      <c r="F2359" s="74"/>
      <c r="G2359" s="74"/>
      <c r="S2359" s="61"/>
      <c r="T2359" s="61"/>
    </row>
    <row r="2360" spans="1:20" s="55" customFormat="1" ht="14.15" x14ac:dyDescent="0.4">
      <c r="A2360" s="39"/>
      <c r="E2360" s="74"/>
      <c r="F2360" s="74"/>
      <c r="G2360" s="74"/>
      <c r="S2360" s="61"/>
      <c r="T2360" s="61"/>
    </row>
    <row r="2361" spans="1:20" s="55" customFormat="1" ht="14.15" x14ac:dyDescent="0.4">
      <c r="A2361" s="39"/>
      <c r="E2361" s="74"/>
      <c r="F2361" s="74"/>
      <c r="G2361" s="74"/>
      <c r="S2361" s="61"/>
      <c r="T2361" s="61"/>
    </row>
    <row r="2362" spans="1:20" s="55" customFormat="1" ht="14.15" x14ac:dyDescent="0.4">
      <c r="A2362" s="39"/>
      <c r="E2362" s="74"/>
      <c r="F2362" s="74"/>
      <c r="G2362" s="74"/>
      <c r="S2362" s="61"/>
      <c r="T2362" s="61"/>
    </row>
    <row r="2363" spans="1:20" s="55" customFormat="1" ht="14.15" x14ac:dyDescent="0.4">
      <c r="A2363" s="39"/>
      <c r="E2363" s="74"/>
      <c r="F2363" s="74"/>
      <c r="G2363" s="74"/>
      <c r="S2363" s="61"/>
      <c r="T2363" s="61"/>
    </row>
    <row r="2364" spans="1:20" s="55" customFormat="1" ht="14.15" x14ac:dyDescent="0.4">
      <c r="A2364" s="39"/>
      <c r="E2364" s="74"/>
      <c r="F2364" s="74"/>
      <c r="G2364" s="74"/>
      <c r="S2364" s="61"/>
      <c r="T2364" s="61"/>
    </row>
    <row r="2365" spans="1:20" s="55" customFormat="1" ht="14.15" x14ac:dyDescent="0.4">
      <c r="A2365" s="39"/>
      <c r="E2365" s="74"/>
      <c r="F2365" s="74"/>
      <c r="G2365" s="74"/>
      <c r="S2365" s="61"/>
      <c r="T2365" s="61"/>
    </row>
    <row r="2366" spans="1:20" s="55" customFormat="1" ht="14.15" x14ac:dyDescent="0.4">
      <c r="A2366" s="39"/>
      <c r="E2366" s="74"/>
      <c r="F2366" s="74"/>
      <c r="G2366" s="74"/>
      <c r="S2366" s="61"/>
      <c r="T2366" s="61"/>
    </row>
    <row r="2367" spans="1:20" s="55" customFormat="1" ht="14.15" x14ac:dyDescent="0.4">
      <c r="A2367" s="39"/>
      <c r="E2367" s="74"/>
      <c r="F2367" s="74"/>
      <c r="G2367" s="74"/>
      <c r="S2367" s="61"/>
      <c r="T2367" s="61"/>
    </row>
    <row r="2368" spans="1:20" s="55" customFormat="1" ht="14.15" x14ac:dyDescent="0.4">
      <c r="A2368" s="39"/>
      <c r="E2368" s="74"/>
      <c r="F2368" s="74"/>
      <c r="G2368" s="74"/>
      <c r="S2368" s="61"/>
      <c r="T2368" s="61"/>
    </row>
    <row r="2369" spans="1:20" s="55" customFormat="1" ht="14.15" x14ac:dyDescent="0.4">
      <c r="A2369" s="39"/>
      <c r="E2369" s="74"/>
      <c r="F2369" s="74"/>
      <c r="G2369" s="74"/>
      <c r="S2369" s="61"/>
      <c r="T2369" s="61"/>
    </row>
    <row r="2370" spans="1:20" s="55" customFormat="1" ht="14.15" x14ac:dyDescent="0.4">
      <c r="A2370" s="39"/>
      <c r="E2370" s="74"/>
      <c r="F2370" s="74"/>
      <c r="G2370" s="74"/>
      <c r="S2370" s="61"/>
      <c r="T2370" s="61"/>
    </row>
    <row r="2371" spans="1:20" s="55" customFormat="1" ht="14.15" x14ac:dyDescent="0.4">
      <c r="A2371" s="39"/>
      <c r="E2371" s="74"/>
      <c r="F2371" s="74"/>
      <c r="G2371" s="74"/>
      <c r="S2371" s="61"/>
      <c r="T2371" s="61"/>
    </row>
    <row r="2372" spans="1:20" s="55" customFormat="1" ht="14.15" x14ac:dyDescent="0.4">
      <c r="A2372" s="39"/>
      <c r="E2372" s="74"/>
      <c r="F2372" s="74"/>
      <c r="G2372" s="74"/>
      <c r="S2372" s="61"/>
      <c r="T2372" s="61"/>
    </row>
    <row r="2373" spans="1:20" s="55" customFormat="1" ht="14.15" x14ac:dyDescent="0.4">
      <c r="A2373" s="39"/>
      <c r="E2373" s="74"/>
      <c r="F2373" s="74"/>
      <c r="G2373" s="74"/>
      <c r="S2373" s="61"/>
      <c r="T2373" s="61"/>
    </row>
    <row r="2374" spans="1:20" s="55" customFormat="1" ht="14.15" x14ac:dyDescent="0.4">
      <c r="A2374" s="39"/>
      <c r="E2374" s="74"/>
      <c r="F2374" s="74"/>
      <c r="G2374" s="74"/>
      <c r="S2374" s="61"/>
      <c r="T2374" s="61"/>
    </row>
    <row r="2375" spans="1:20" s="55" customFormat="1" ht="14.15" x14ac:dyDescent="0.4">
      <c r="A2375" s="39"/>
      <c r="E2375" s="74"/>
      <c r="F2375" s="74"/>
      <c r="G2375" s="74"/>
      <c r="S2375" s="61"/>
      <c r="T2375" s="61"/>
    </row>
    <row r="2376" spans="1:20" s="55" customFormat="1" ht="14.15" x14ac:dyDescent="0.4">
      <c r="A2376" s="39"/>
      <c r="E2376" s="74"/>
      <c r="F2376" s="74"/>
      <c r="G2376" s="74"/>
      <c r="S2376" s="61"/>
      <c r="T2376" s="61"/>
    </row>
    <row r="2377" spans="1:20" s="55" customFormat="1" ht="14.15" x14ac:dyDescent="0.4">
      <c r="A2377" s="39"/>
      <c r="E2377" s="74"/>
      <c r="F2377" s="74"/>
      <c r="G2377" s="74"/>
      <c r="S2377" s="61"/>
      <c r="T2377" s="61"/>
    </row>
    <row r="2378" spans="1:20" s="55" customFormat="1" ht="14.15" x14ac:dyDescent="0.4">
      <c r="A2378" s="39"/>
      <c r="E2378" s="74"/>
      <c r="F2378" s="74"/>
      <c r="G2378" s="74"/>
      <c r="S2378" s="61"/>
      <c r="T2378" s="61"/>
    </row>
    <row r="2379" spans="1:20" s="55" customFormat="1" ht="14.15" x14ac:dyDescent="0.4">
      <c r="A2379" s="39"/>
      <c r="E2379" s="74"/>
      <c r="F2379" s="74"/>
      <c r="G2379" s="74"/>
      <c r="S2379" s="61"/>
      <c r="T2379" s="61"/>
    </row>
    <row r="2380" spans="1:20" s="55" customFormat="1" ht="14.15" x14ac:dyDescent="0.4">
      <c r="A2380" s="39"/>
      <c r="E2380" s="74"/>
      <c r="F2380" s="74"/>
      <c r="G2380" s="74"/>
      <c r="S2380" s="61"/>
      <c r="T2380" s="61"/>
    </row>
    <row r="2381" spans="1:20" s="55" customFormat="1" ht="14.15" x14ac:dyDescent="0.4">
      <c r="A2381" s="39"/>
      <c r="E2381" s="74"/>
      <c r="F2381" s="74"/>
      <c r="G2381" s="74"/>
      <c r="S2381" s="61"/>
      <c r="T2381" s="61"/>
    </row>
    <row r="2382" spans="1:20" s="55" customFormat="1" ht="14.15" x14ac:dyDescent="0.4">
      <c r="A2382" s="39"/>
      <c r="E2382" s="74"/>
      <c r="F2382" s="74"/>
      <c r="G2382" s="74"/>
      <c r="S2382" s="61"/>
      <c r="T2382" s="61"/>
    </row>
    <row r="2383" spans="1:20" s="55" customFormat="1" ht="14.15" x14ac:dyDescent="0.4">
      <c r="A2383" s="39"/>
      <c r="E2383" s="74"/>
      <c r="F2383" s="74"/>
      <c r="G2383" s="74"/>
      <c r="S2383" s="61"/>
      <c r="T2383" s="61"/>
    </row>
    <row r="2384" spans="1:20" s="55" customFormat="1" ht="14.15" x14ac:dyDescent="0.4">
      <c r="A2384" s="39"/>
      <c r="E2384" s="74"/>
      <c r="F2384" s="74"/>
      <c r="G2384" s="74"/>
      <c r="S2384" s="61"/>
      <c r="T2384" s="61"/>
    </row>
    <row r="2385" spans="1:20" s="55" customFormat="1" ht="14.15" x14ac:dyDescent="0.4">
      <c r="A2385" s="39"/>
      <c r="E2385" s="74"/>
      <c r="F2385" s="74"/>
      <c r="G2385" s="74"/>
      <c r="S2385" s="61"/>
      <c r="T2385" s="61"/>
    </row>
    <row r="2386" spans="1:20" s="55" customFormat="1" ht="14.15" x14ac:dyDescent="0.4">
      <c r="A2386" s="39"/>
      <c r="E2386" s="74"/>
      <c r="F2386" s="74"/>
      <c r="G2386" s="74"/>
      <c r="S2386" s="61"/>
      <c r="T2386" s="61"/>
    </row>
    <row r="2387" spans="1:20" s="55" customFormat="1" ht="14.15" x14ac:dyDescent="0.4">
      <c r="A2387" s="39"/>
      <c r="E2387" s="74"/>
      <c r="F2387" s="74"/>
      <c r="G2387" s="74"/>
      <c r="S2387" s="61"/>
      <c r="T2387" s="61"/>
    </row>
    <row r="2388" spans="1:20" s="55" customFormat="1" ht="14.15" x14ac:dyDescent="0.4">
      <c r="A2388" s="39"/>
      <c r="E2388" s="74"/>
      <c r="F2388" s="74"/>
      <c r="G2388" s="74"/>
      <c r="S2388" s="61"/>
      <c r="T2388" s="61"/>
    </row>
    <row r="2389" spans="1:20" s="55" customFormat="1" ht="14.15" x14ac:dyDescent="0.4">
      <c r="A2389" s="39"/>
      <c r="E2389" s="74"/>
      <c r="F2389" s="74"/>
      <c r="G2389" s="74"/>
      <c r="S2389" s="61"/>
      <c r="T2389" s="61"/>
    </row>
    <row r="2390" spans="1:20" s="55" customFormat="1" ht="14.15" x14ac:dyDescent="0.4">
      <c r="A2390" s="39"/>
      <c r="E2390" s="74"/>
      <c r="F2390" s="74"/>
      <c r="G2390" s="74"/>
      <c r="S2390" s="61"/>
      <c r="T2390" s="61"/>
    </row>
    <row r="2391" spans="1:20" s="55" customFormat="1" ht="14.15" x14ac:dyDescent="0.4">
      <c r="A2391" s="39"/>
      <c r="E2391" s="74"/>
      <c r="F2391" s="74"/>
      <c r="G2391" s="74"/>
      <c r="S2391" s="61"/>
      <c r="T2391" s="61"/>
    </row>
    <row r="2392" spans="1:20" s="55" customFormat="1" ht="14.15" x14ac:dyDescent="0.4">
      <c r="A2392" s="39"/>
      <c r="E2392" s="74"/>
      <c r="F2392" s="74"/>
      <c r="G2392" s="74"/>
      <c r="S2392" s="61"/>
      <c r="T2392" s="61"/>
    </row>
    <row r="2393" spans="1:20" s="55" customFormat="1" ht="14.15" x14ac:dyDescent="0.4">
      <c r="A2393" s="39"/>
      <c r="E2393" s="74"/>
      <c r="F2393" s="74"/>
      <c r="G2393" s="74"/>
      <c r="S2393" s="61"/>
      <c r="T2393" s="61"/>
    </row>
    <row r="2394" spans="1:20" s="55" customFormat="1" ht="14.15" x14ac:dyDescent="0.4">
      <c r="A2394" s="39"/>
      <c r="E2394" s="74"/>
      <c r="F2394" s="74"/>
      <c r="G2394" s="74"/>
      <c r="S2394" s="61"/>
      <c r="T2394" s="61"/>
    </row>
    <row r="2395" spans="1:20" s="55" customFormat="1" ht="14.15" x14ac:dyDescent="0.4">
      <c r="A2395" s="39"/>
      <c r="E2395" s="74"/>
      <c r="F2395" s="74"/>
      <c r="G2395" s="74"/>
      <c r="S2395" s="61"/>
      <c r="T2395" s="61"/>
    </row>
    <row r="2396" spans="1:20" s="55" customFormat="1" ht="14.15" x14ac:dyDescent="0.4">
      <c r="A2396" s="39"/>
      <c r="E2396" s="74"/>
      <c r="F2396" s="74"/>
      <c r="G2396" s="74"/>
      <c r="S2396" s="61"/>
      <c r="T2396" s="61"/>
    </row>
    <row r="2397" spans="1:20" s="55" customFormat="1" ht="14.15" x14ac:dyDescent="0.4">
      <c r="A2397" s="39"/>
      <c r="E2397" s="74"/>
      <c r="F2397" s="74"/>
      <c r="G2397" s="74"/>
      <c r="S2397" s="61"/>
      <c r="T2397" s="61"/>
    </row>
    <row r="2398" spans="1:20" s="55" customFormat="1" ht="14.15" x14ac:dyDescent="0.4">
      <c r="A2398" s="39"/>
      <c r="E2398" s="74"/>
      <c r="F2398" s="74"/>
      <c r="G2398" s="74"/>
      <c r="S2398" s="61"/>
      <c r="T2398" s="61"/>
    </row>
    <row r="2399" spans="1:20" s="55" customFormat="1" ht="14.15" x14ac:dyDescent="0.4">
      <c r="A2399" s="39"/>
      <c r="E2399" s="74"/>
      <c r="F2399" s="74"/>
      <c r="G2399" s="74"/>
      <c r="S2399" s="61"/>
      <c r="T2399" s="61"/>
    </row>
    <row r="2400" spans="1:20" s="55" customFormat="1" ht="14.15" x14ac:dyDescent="0.4">
      <c r="A2400" s="39"/>
      <c r="E2400" s="74"/>
      <c r="F2400" s="74"/>
      <c r="G2400" s="74"/>
      <c r="S2400" s="61"/>
      <c r="T2400" s="61"/>
    </row>
    <row r="2401" spans="1:20" s="55" customFormat="1" ht="14.15" x14ac:dyDescent="0.4">
      <c r="A2401" s="39"/>
      <c r="E2401" s="74"/>
      <c r="F2401" s="74"/>
      <c r="G2401" s="74"/>
      <c r="S2401" s="61"/>
      <c r="T2401" s="61"/>
    </row>
    <row r="2402" spans="1:20" s="55" customFormat="1" ht="14.15" x14ac:dyDescent="0.4">
      <c r="A2402" s="39"/>
      <c r="E2402" s="74"/>
      <c r="F2402" s="74"/>
      <c r="G2402" s="74"/>
      <c r="S2402" s="61"/>
      <c r="T2402" s="61"/>
    </row>
    <row r="2403" spans="1:20" s="55" customFormat="1" ht="14.15" x14ac:dyDescent="0.4">
      <c r="A2403" s="39"/>
      <c r="E2403" s="74"/>
      <c r="F2403" s="74"/>
      <c r="G2403" s="74"/>
      <c r="S2403" s="61"/>
      <c r="T2403" s="61"/>
    </row>
    <row r="2404" spans="1:20" s="55" customFormat="1" ht="14.15" x14ac:dyDescent="0.4">
      <c r="A2404" s="39"/>
      <c r="E2404" s="74"/>
      <c r="F2404" s="74"/>
      <c r="G2404" s="74"/>
      <c r="S2404" s="61"/>
      <c r="T2404" s="61"/>
    </row>
    <row r="2405" spans="1:20" s="55" customFormat="1" ht="14.15" x14ac:dyDescent="0.4">
      <c r="A2405" s="39"/>
      <c r="E2405" s="74"/>
      <c r="F2405" s="74"/>
      <c r="G2405" s="74"/>
      <c r="S2405" s="61"/>
      <c r="T2405" s="61"/>
    </row>
    <row r="2406" spans="1:20" s="55" customFormat="1" ht="14.15" x14ac:dyDescent="0.4">
      <c r="A2406" s="39"/>
      <c r="E2406" s="74"/>
      <c r="F2406" s="74"/>
      <c r="G2406" s="74"/>
      <c r="S2406" s="61"/>
      <c r="T2406" s="61"/>
    </row>
    <row r="2407" spans="1:20" s="55" customFormat="1" ht="14.15" x14ac:dyDescent="0.4">
      <c r="A2407" s="39"/>
      <c r="E2407" s="74"/>
      <c r="F2407" s="74"/>
      <c r="G2407" s="74"/>
      <c r="S2407" s="61"/>
      <c r="T2407" s="61"/>
    </row>
    <row r="2408" spans="1:20" s="55" customFormat="1" ht="14.15" x14ac:dyDescent="0.4">
      <c r="A2408" s="39"/>
      <c r="E2408" s="74"/>
      <c r="F2408" s="74"/>
      <c r="G2408" s="74"/>
      <c r="S2408" s="61"/>
      <c r="T2408" s="61"/>
    </row>
    <row r="2409" spans="1:20" s="55" customFormat="1" ht="14.15" x14ac:dyDescent="0.4">
      <c r="A2409" s="39"/>
      <c r="E2409" s="74"/>
      <c r="F2409" s="74"/>
      <c r="G2409" s="74"/>
      <c r="S2409" s="61"/>
      <c r="T2409" s="61"/>
    </row>
    <row r="2410" spans="1:20" s="55" customFormat="1" ht="14.15" x14ac:dyDescent="0.4">
      <c r="A2410" s="39"/>
      <c r="E2410" s="74"/>
      <c r="F2410" s="74"/>
      <c r="G2410" s="74"/>
      <c r="S2410" s="61"/>
      <c r="T2410" s="61"/>
    </row>
    <row r="2411" spans="1:20" s="55" customFormat="1" ht="14.15" x14ac:dyDescent="0.4">
      <c r="A2411" s="39"/>
      <c r="E2411" s="74"/>
      <c r="F2411" s="74"/>
      <c r="G2411" s="74"/>
      <c r="S2411" s="61"/>
      <c r="T2411" s="61"/>
    </row>
    <row r="2412" spans="1:20" s="55" customFormat="1" ht="14.15" x14ac:dyDescent="0.4">
      <c r="A2412" s="39"/>
      <c r="E2412" s="74"/>
      <c r="F2412" s="74"/>
      <c r="G2412" s="74"/>
      <c r="S2412" s="61"/>
      <c r="T2412" s="61"/>
    </row>
    <row r="2413" spans="1:20" s="55" customFormat="1" ht="14.15" x14ac:dyDescent="0.4">
      <c r="A2413" s="39"/>
      <c r="E2413" s="74"/>
      <c r="F2413" s="74"/>
      <c r="G2413" s="74"/>
      <c r="S2413" s="61"/>
      <c r="T2413" s="61"/>
    </row>
    <row r="2414" spans="1:20" s="55" customFormat="1" ht="14.15" x14ac:dyDescent="0.4">
      <c r="A2414" s="39"/>
      <c r="E2414" s="74"/>
      <c r="F2414" s="74"/>
      <c r="G2414" s="74"/>
      <c r="S2414" s="61"/>
      <c r="T2414" s="61"/>
    </row>
    <row r="2415" spans="1:20" s="55" customFormat="1" ht="14.15" x14ac:dyDescent="0.4">
      <c r="A2415" s="39"/>
      <c r="E2415" s="74"/>
      <c r="F2415" s="74"/>
      <c r="G2415" s="74"/>
      <c r="S2415" s="61"/>
      <c r="T2415" s="61"/>
    </row>
    <row r="2416" spans="1:20" s="55" customFormat="1" ht="14.15" x14ac:dyDescent="0.4">
      <c r="A2416" s="39"/>
      <c r="E2416" s="74"/>
      <c r="F2416" s="74"/>
      <c r="G2416" s="74"/>
      <c r="S2416" s="61"/>
      <c r="T2416" s="61"/>
    </row>
    <row r="2417" spans="1:20" s="55" customFormat="1" ht="14.15" x14ac:dyDescent="0.4">
      <c r="A2417" s="39"/>
      <c r="E2417" s="74"/>
      <c r="F2417" s="74"/>
      <c r="G2417" s="74"/>
      <c r="S2417" s="61"/>
      <c r="T2417" s="61"/>
    </row>
    <row r="2418" spans="1:20" s="55" customFormat="1" ht="14.15" x14ac:dyDescent="0.4">
      <c r="A2418" s="39"/>
      <c r="E2418" s="74"/>
      <c r="F2418" s="74"/>
      <c r="G2418" s="74"/>
      <c r="S2418" s="61"/>
      <c r="T2418" s="61"/>
    </row>
    <row r="2419" spans="1:20" s="55" customFormat="1" ht="14.15" x14ac:dyDescent="0.4">
      <c r="A2419" s="39"/>
      <c r="E2419" s="74"/>
      <c r="F2419" s="74"/>
      <c r="G2419" s="74"/>
      <c r="S2419" s="61"/>
      <c r="T2419" s="61"/>
    </row>
    <row r="2420" spans="1:20" s="55" customFormat="1" ht="14.15" x14ac:dyDescent="0.4">
      <c r="A2420" s="39"/>
      <c r="E2420" s="74"/>
      <c r="F2420" s="74"/>
      <c r="G2420" s="74"/>
      <c r="S2420" s="61"/>
      <c r="T2420" s="61"/>
    </row>
    <row r="2421" spans="1:20" s="55" customFormat="1" ht="14.15" x14ac:dyDescent="0.4">
      <c r="A2421" s="39"/>
      <c r="E2421" s="74"/>
      <c r="F2421" s="74"/>
      <c r="G2421" s="74"/>
      <c r="S2421" s="61"/>
      <c r="T2421" s="61"/>
    </row>
    <row r="2422" spans="1:20" s="55" customFormat="1" ht="14.15" x14ac:dyDescent="0.4">
      <c r="A2422" s="39"/>
      <c r="E2422" s="74"/>
      <c r="F2422" s="74"/>
      <c r="G2422" s="74"/>
      <c r="S2422" s="61"/>
      <c r="T2422" s="61"/>
    </row>
    <row r="2423" spans="1:20" s="55" customFormat="1" ht="14.15" x14ac:dyDescent="0.4">
      <c r="A2423" s="39"/>
      <c r="E2423" s="74"/>
      <c r="F2423" s="74"/>
      <c r="G2423" s="74"/>
      <c r="S2423" s="61"/>
      <c r="T2423" s="61"/>
    </row>
    <row r="2424" spans="1:20" s="55" customFormat="1" ht="14.15" x14ac:dyDescent="0.4">
      <c r="A2424" s="39"/>
      <c r="E2424" s="74"/>
      <c r="F2424" s="74"/>
      <c r="G2424" s="74"/>
      <c r="S2424" s="61"/>
      <c r="T2424" s="61"/>
    </row>
    <row r="2425" spans="1:20" s="55" customFormat="1" ht="14.15" x14ac:dyDescent="0.4">
      <c r="A2425" s="39"/>
      <c r="E2425" s="74"/>
      <c r="F2425" s="74"/>
      <c r="G2425" s="74"/>
      <c r="S2425" s="61"/>
      <c r="T2425" s="61"/>
    </row>
    <row r="2426" spans="1:20" s="55" customFormat="1" ht="14.15" x14ac:dyDescent="0.4">
      <c r="A2426" s="39"/>
      <c r="E2426" s="74"/>
      <c r="F2426" s="74"/>
      <c r="G2426" s="74"/>
      <c r="S2426" s="61"/>
      <c r="T2426" s="61"/>
    </row>
    <row r="2427" spans="1:20" s="55" customFormat="1" ht="14.15" x14ac:dyDescent="0.4">
      <c r="A2427" s="39"/>
      <c r="E2427" s="74"/>
      <c r="F2427" s="74"/>
      <c r="G2427" s="74"/>
      <c r="S2427" s="61"/>
      <c r="T2427" s="61"/>
    </row>
    <row r="2428" spans="1:20" s="55" customFormat="1" ht="14.15" x14ac:dyDescent="0.4">
      <c r="A2428" s="39"/>
      <c r="E2428" s="74"/>
      <c r="F2428" s="74"/>
      <c r="G2428" s="74"/>
      <c r="S2428" s="61"/>
      <c r="T2428" s="61"/>
    </row>
    <row r="2429" spans="1:20" s="55" customFormat="1" ht="14.15" x14ac:dyDescent="0.4">
      <c r="A2429" s="39"/>
      <c r="E2429" s="74"/>
      <c r="F2429" s="74"/>
      <c r="G2429" s="74"/>
      <c r="S2429" s="61"/>
      <c r="T2429" s="61"/>
    </row>
    <row r="2430" spans="1:20" s="55" customFormat="1" ht="14.15" x14ac:dyDescent="0.4">
      <c r="A2430" s="39"/>
      <c r="E2430" s="74"/>
      <c r="F2430" s="74"/>
      <c r="G2430" s="74"/>
      <c r="S2430" s="61"/>
      <c r="T2430" s="61"/>
    </row>
    <row r="2431" spans="1:20" s="55" customFormat="1" ht="14.15" x14ac:dyDescent="0.4">
      <c r="A2431" s="39"/>
      <c r="E2431" s="74"/>
      <c r="F2431" s="74"/>
      <c r="G2431" s="74"/>
      <c r="S2431" s="61"/>
      <c r="T2431" s="61"/>
    </row>
    <row r="2432" spans="1:20" s="55" customFormat="1" ht="14.15" x14ac:dyDescent="0.4">
      <c r="A2432" s="39"/>
      <c r="E2432" s="74"/>
      <c r="F2432" s="74"/>
      <c r="G2432" s="74"/>
      <c r="S2432" s="61"/>
      <c r="T2432" s="61"/>
    </row>
    <row r="2433" spans="1:20" s="55" customFormat="1" ht="14.15" x14ac:dyDescent="0.4">
      <c r="A2433" s="39"/>
      <c r="E2433" s="74"/>
      <c r="F2433" s="74"/>
      <c r="G2433" s="74"/>
      <c r="S2433" s="61"/>
      <c r="T2433" s="61"/>
    </row>
    <row r="2434" spans="1:20" s="55" customFormat="1" ht="14.15" x14ac:dyDescent="0.4">
      <c r="A2434" s="39"/>
      <c r="E2434" s="74"/>
      <c r="F2434" s="74"/>
      <c r="G2434" s="74"/>
      <c r="S2434" s="61"/>
      <c r="T2434" s="61"/>
    </row>
    <row r="2435" spans="1:20" s="55" customFormat="1" ht="14.15" x14ac:dyDescent="0.4">
      <c r="A2435" s="39"/>
      <c r="E2435" s="74"/>
      <c r="F2435" s="74"/>
      <c r="G2435" s="74"/>
      <c r="S2435" s="61"/>
      <c r="T2435" s="61"/>
    </row>
    <row r="2436" spans="1:20" s="55" customFormat="1" ht="14.15" x14ac:dyDescent="0.4">
      <c r="A2436" s="39"/>
      <c r="E2436" s="74"/>
      <c r="F2436" s="74"/>
      <c r="G2436" s="74"/>
      <c r="S2436" s="61"/>
      <c r="T2436" s="61"/>
    </row>
    <row r="2437" spans="1:20" s="55" customFormat="1" ht="14.15" x14ac:dyDescent="0.4">
      <c r="A2437" s="39"/>
      <c r="E2437" s="74"/>
      <c r="F2437" s="74"/>
      <c r="G2437" s="74"/>
      <c r="S2437" s="61"/>
      <c r="T2437" s="61"/>
    </row>
    <row r="2438" spans="1:20" s="55" customFormat="1" ht="14.15" x14ac:dyDescent="0.4">
      <c r="A2438" s="39"/>
      <c r="E2438" s="74"/>
      <c r="F2438" s="74"/>
      <c r="G2438" s="74"/>
      <c r="S2438" s="61"/>
      <c r="T2438" s="61"/>
    </row>
    <row r="2439" spans="1:20" s="55" customFormat="1" ht="14.15" x14ac:dyDescent="0.4">
      <c r="A2439" s="39"/>
      <c r="E2439" s="74"/>
      <c r="F2439" s="74"/>
      <c r="G2439" s="74"/>
      <c r="S2439" s="61"/>
      <c r="T2439" s="61"/>
    </row>
    <row r="2440" spans="1:20" s="55" customFormat="1" ht="14.15" x14ac:dyDescent="0.4">
      <c r="A2440" s="39"/>
      <c r="E2440" s="74"/>
      <c r="F2440" s="74"/>
      <c r="G2440" s="74"/>
      <c r="S2440" s="61"/>
      <c r="T2440" s="61"/>
    </row>
    <row r="2441" spans="1:20" s="55" customFormat="1" ht="14.15" x14ac:dyDescent="0.4">
      <c r="A2441" s="39"/>
      <c r="E2441" s="74"/>
      <c r="F2441" s="74"/>
      <c r="G2441" s="74"/>
      <c r="S2441" s="61"/>
      <c r="T2441" s="61"/>
    </row>
    <row r="2442" spans="1:20" s="55" customFormat="1" ht="14.15" x14ac:dyDescent="0.4">
      <c r="A2442" s="39"/>
      <c r="E2442" s="74"/>
      <c r="F2442" s="74"/>
      <c r="G2442" s="74"/>
      <c r="S2442" s="61"/>
      <c r="T2442" s="61"/>
    </row>
    <row r="2443" spans="1:20" s="55" customFormat="1" ht="14.15" x14ac:dyDescent="0.4">
      <c r="A2443" s="39"/>
      <c r="E2443" s="74"/>
      <c r="F2443" s="74"/>
      <c r="G2443" s="74"/>
      <c r="S2443" s="61"/>
      <c r="T2443" s="61"/>
    </row>
    <row r="2444" spans="1:20" s="55" customFormat="1" ht="14.15" x14ac:dyDescent="0.4">
      <c r="A2444" s="39"/>
      <c r="E2444" s="74"/>
      <c r="F2444" s="74"/>
      <c r="G2444" s="74"/>
      <c r="S2444" s="61"/>
      <c r="T2444" s="61"/>
    </row>
    <row r="2445" spans="1:20" s="55" customFormat="1" ht="14.15" x14ac:dyDescent="0.4">
      <c r="A2445" s="39"/>
      <c r="E2445" s="74"/>
      <c r="F2445" s="74"/>
      <c r="G2445" s="74"/>
      <c r="S2445" s="61"/>
      <c r="T2445" s="61"/>
    </row>
    <row r="2446" spans="1:20" s="55" customFormat="1" ht="14.15" x14ac:dyDescent="0.4">
      <c r="A2446" s="39"/>
      <c r="E2446" s="74"/>
      <c r="F2446" s="74"/>
      <c r="G2446" s="74"/>
      <c r="S2446" s="61"/>
      <c r="T2446" s="61"/>
    </row>
    <row r="2447" spans="1:20" s="55" customFormat="1" ht="14.15" x14ac:dyDescent="0.4">
      <c r="A2447" s="39"/>
      <c r="E2447" s="74"/>
      <c r="F2447" s="74"/>
      <c r="G2447" s="74"/>
      <c r="S2447" s="61"/>
      <c r="T2447" s="61"/>
    </row>
    <row r="2448" spans="1:20" s="55" customFormat="1" ht="14.15" x14ac:dyDescent="0.4">
      <c r="A2448" s="39"/>
      <c r="E2448" s="74"/>
      <c r="F2448" s="74"/>
      <c r="G2448" s="74"/>
      <c r="S2448" s="61"/>
      <c r="T2448" s="61"/>
    </row>
    <row r="2449" spans="1:20" s="55" customFormat="1" ht="14.15" x14ac:dyDescent="0.4">
      <c r="A2449" s="39"/>
      <c r="E2449" s="74"/>
      <c r="F2449" s="74"/>
      <c r="G2449" s="74"/>
      <c r="S2449" s="61"/>
      <c r="T2449" s="61"/>
    </row>
    <row r="2450" spans="1:20" s="55" customFormat="1" ht="14.15" x14ac:dyDescent="0.4">
      <c r="A2450" s="39"/>
      <c r="E2450" s="74"/>
      <c r="F2450" s="74"/>
      <c r="G2450" s="74"/>
      <c r="S2450" s="61"/>
      <c r="T2450" s="61"/>
    </row>
    <row r="2451" spans="1:20" s="55" customFormat="1" ht="14.15" x14ac:dyDescent="0.4">
      <c r="A2451" s="39"/>
      <c r="E2451" s="74"/>
      <c r="F2451" s="74"/>
      <c r="G2451" s="74"/>
      <c r="S2451" s="61"/>
      <c r="T2451" s="61"/>
    </row>
    <row r="2452" spans="1:20" s="55" customFormat="1" ht="14.15" x14ac:dyDescent="0.4">
      <c r="A2452" s="39"/>
      <c r="E2452" s="74"/>
      <c r="F2452" s="74"/>
      <c r="G2452" s="74"/>
      <c r="S2452" s="61"/>
      <c r="T2452" s="61"/>
    </row>
    <row r="2453" spans="1:20" s="55" customFormat="1" ht="14.15" x14ac:dyDescent="0.4">
      <c r="A2453" s="39"/>
      <c r="E2453" s="74"/>
      <c r="F2453" s="74"/>
      <c r="G2453" s="74"/>
      <c r="S2453" s="61"/>
      <c r="T2453" s="61"/>
    </row>
    <row r="2454" spans="1:20" s="55" customFormat="1" ht="14.15" x14ac:dyDescent="0.4">
      <c r="A2454" s="39"/>
      <c r="E2454" s="74"/>
      <c r="F2454" s="74"/>
      <c r="G2454" s="74"/>
      <c r="S2454" s="61"/>
      <c r="T2454" s="61"/>
    </row>
    <row r="2455" spans="1:20" s="55" customFormat="1" ht="14.15" x14ac:dyDescent="0.4">
      <c r="A2455" s="39"/>
      <c r="E2455" s="74"/>
      <c r="F2455" s="74"/>
      <c r="G2455" s="74"/>
      <c r="S2455" s="61"/>
      <c r="T2455" s="61"/>
    </row>
    <row r="2456" spans="1:20" s="55" customFormat="1" ht="14.15" x14ac:dyDescent="0.4">
      <c r="A2456" s="39"/>
      <c r="E2456" s="74"/>
      <c r="F2456" s="74"/>
      <c r="G2456" s="74"/>
      <c r="S2456" s="61"/>
      <c r="T2456" s="61"/>
    </row>
    <row r="2457" spans="1:20" s="55" customFormat="1" ht="14.15" x14ac:dyDescent="0.4">
      <c r="A2457" s="39"/>
      <c r="E2457" s="74"/>
      <c r="F2457" s="74"/>
      <c r="G2457" s="74"/>
      <c r="S2457" s="61"/>
      <c r="T2457" s="61"/>
    </row>
    <row r="2458" spans="1:20" s="55" customFormat="1" ht="14.15" x14ac:dyDescent="0.4">
      <c r="A2458" s="39"/>
      <c r="E2458" s="74"/>
      <c r="F2458" s="74"/>
      <c r="G2458" s="74"/>
      <c r="S2458" s="61"/>
      <c r="T2458" s="61"/>
    </row>
    <row r="2459" spans="1:20" s="55" customFormat="1" ht="14.15" x14ac:dyDescent="0.4">
      <c r="A2459" s="39"/>
      <c r="E2459" s="74"/>
      <c r="F2459" s="74"/>
      <c r="G2459" s="74"/>
      <c r="S2459" s="61"/>
      <c r="T2459" s="61"/>
    </row>
    <row r="2460" spans="1:20" s="55" customFormat="1" ht="14.15" x14ac:dyDescent="0.4">
      <c r="A2460" s="39"/>
      <c r="E2460" s="74"/>
      <c r="F2460" s="74"/>
      <c r="G2460" s="74"/>
      <c r="S2460" s="61"/>
      <c r="T2460" s="61"/>
    </row>
    <row r="2461" spans="1:20" s="55" customFormat="1" ht="14.15" x14ac:dyDescent="0.4">
      <c r="A2461" s="39"/>
      <c r="E2461" s="74"/>
      <c r="F2461" s="74"/>
      <c r="G2461" s="74"/>
      <c r="S2461" s="61"/>
      <c r="T2461" s="61"/>
    </row>
    <row r="2462" spans="1:20" s="55" customFormat="1" ht="14.15" x14ac:dyDescent="0.4">
      <c r="A2462" s="39"/>
      <c r="E2462" s="74"/>
      <c r="F2462" s="74"/>
      <c r="G2462" s="74"/>
      <c r="S2462" s="61"/>
      <c r="T2462" s="61"/>
    </row>
    <row r="2463" spans="1:20" s="55" customFormat="1" ht="14.15" x14ac:dyDescent="0.4">
      <c r="A2463" s="39"/>
      <c r="E2463" s="74"/>
      <c r="F2463" s="74"/>
      <c r="G2463" s="74"/>
      <c r="S2463" s="61"/>
      <c r="T2463" s="61"/>
    </row>
    <row r="2464" spans="1:20" s="55" customFormat="1" ht="14.15" x14ac:dyDescent="0.4">
      <c r="A2464" s="39"/>
      <c r="E2464" s="74"/>
      <c r="F2464" s="74"/>
      <c r="G2464" s="74"/>
      <c r="S2464" s="61"/>
      <c r="T2464" s="61"/>
    </row>
    <row r="2465" spans="1:20" s="55" customFormat="1" ht="14.15" x14ac:dyDescent="0.4">
      <c r="A2465" s="39"/>
      <c r="E2465" s="74"/>
      <c r="F2465" s="74"/>
      <c r="G2465" s="74"/>
      <c r="S2465" s="61"/>
      <c r="T2465" s="61"/>
    </row>
    <row r="2466" spans="1:20" s="55" customFormat="1" ht="14.15" x14ac:dyDescent="0.4">
      <c r="A2466" s="39"/>
      <c r="E2466" s="74"/>
      <c r="F2466" s="74"/>
      <c r="G2466" s="74"/>
      <c r="S2466" s="61"/>
      <c r="T2466" s="61"/>
    </row>
    <row r="2467" spans="1:20" s="55" customFormat="1" ht="14.15" x14ac:dyDescent="0.4">
      <c r="A2467" s="39"/>
      <c r="E2467" s="74"/>
      <c r="F2467" s="74"/>
      <c r="G2467" s="74"/>
      <c r="S2467" s="61"/>
      <c r="T2467" s="61"/>
    </row>
    <row r="2468" spans="1:20" s="55" customFormat="1" ht="14.15" x14ac:dyDescent="0.4">
      <c r="A2468" s="39"/>
      <c r="E2468" s="74"/>
      <c r="F2468" s="74"/>
      <c r="G2468" s="74"/>
      <c r="S2468" s="61"/>
      <c r="T2468" s="61"/>
    </row>
    <row r="2469" spans="1:20" s="55" customFormat="1" ht="14.15" x14ac:dyDescent="0.4">
      <c r="A2469" s="39"/>
      <c r="E2469" s="74"/>
      <c r="F2469" s="74"/>
      <c r="G2469" s="74"/>
      <c r="S2469" s="61"/>
      <c r="T2469" s="61"/>
    </row>
    <row r="2470" spans="1:20" s="55" customFormat="1" ht="14.15" x14ac:dyDescent="0.4">
      <c r="A2470" s="39"/>
      <c r="E2470" s="74"/>
      <c r="F2470" s="74"/>
      <c r="G2470" s="74"/>
      <c r="S2470" s="61"/>
      <c r="T2470" s="61"/>
    </row>
    <row r="2471" spans="1:20" s="55" customFormat="1" ht="14.15" x14ac:dyDescent="0.4">
      <c r="A2471" s="39"/>
      <c r="E2471" s="74"/>
      <c r="F2471" s="74"/>
      <c r="G2471" s="74"/>
      <c r="S2471" s="61"/>
      <c r="T2471" s="61"/>
    </row>
    <row r="2472" spans="1:20" s="55" customFormat="1" ht="14.15" x14ac:dyDescent="0.4">
      <c r="A2472" s="39"/>
      <c r="E2472" s="74"/>
      <c r="F2472" s="74"/>
      <c r="G2472" s="74"/>
      <c r="S2472" s="61"/>
      <c r="T2472" s="61"/>
    </row>
    <row r="2473" spans="1:20" s="55" customFormat="1" ht="14.15" x14ac:dyDescent="0.4">
      <c r="A2473" s="39"/>
      <c r="E2473" s="74"/>
      <c r="F2473" s="74"/>
      <c r="G2473" s="74"/>
      <c r="S2473" s="61"/>
      <c r="T2473" s="61"/>
    </row>
    <row r="2474" spans="1:20" s="55" customFormat="1" ht="14.15" x14ac:dyDescent="0.4">
      <c r="A2474" s="39"/>
      <c r="E2474" s="74"/>
      <c r="F2474" s="74"/>
      <c r="G2474" s="74"/>
      <c r="S2474" s="61"/>
      <c r="T2474" s="61"/>
    </row>
    <row r="2475" spans="1:20" s="55" customFormat="1" ht="14.15" x14ac:dyDescent="0.4">
      <c r="A2475" s="39"/>
      <c r="E2475" s="74"/>
      <c r="F2475" s="74"/>
      <c r="G2475" s="74"/>
      <c r="S2475" s="61"/>
      <c r="T2475" s="61"/>
    </row>
    <row r="2476" spans="1:20" s="55" customFormat="1" ht="14.15" x14ac:dyDescent="0.4">
      <c r="A2476" s="39"/>
      <c r="E2476" s="74"/>
      <c r="F2476" s="74"/>
      <c r="G2476" s="74"/>
      <c r="S2476" s="61"/>
      <c r="T2476" s="61"/>
    </row>
    <row r="2477" spans="1:20" s="55" customFormat="1" ht="14.15" x14ac:dyDescent="0.4">
      <c r="A2477" s="39"/>
      <c r="E2477" s="74"/>
      <c r="F2477" s="74"/>
      <c r="G2477" s="74"/>
      <c r="S2477" s="61"/>
      <c r="T2477" s="61"/>
    </row>
    <row r="2478" spans="1:20" s="55" customFormat="1" ht="14.15" x14ac:dyDescent="0.4">
      <c r="A2478" s="39"/>
      <c r="E2478" s="74"/>
      <c r="F2478" s="74"/>
      <c r="G2478" s="74"/>
      <c r="S2478" s="61"/>
      <c r="T2478" s="61"/>
    </row>
    <row r="2479" spans="1:20" s="55" customFormat="1" ht="14.15" x14ac:dyDescent="0.4">
      <c r="A2479" s="39"/>
      <c r="E2479" s="74"/>
      <c r="F2479" s="74"/>
      <c r="G2479" s="74"/>
      <c r="S2479" s="61"/>
      <c r="T2479" s="61"/>
    </row>
    <row r="2480" spans="1:20" s="55" customFormat="1" ht="14.15" x14ac:dyDescent="0.4">
      <c r="A2480" s="39"/>
      <c r="E2480" s="74"/>
      <c r="F2480" s="74"/>
      <c r="G2480" s="74"/>
      <c r="S2480" s="61"/>
      <c r="T2480" s="61"/>
    </row>
    <row r="2481" spans="1:20" s="55" customFormat="1" ht="14.15" x14ac:dyDescent="0.4">
      <c r="A2481" s="39"/>
      <c r="E2481" s="74"/>
      <c r="F2481" s="74"/>
      <c r="G2481" s="74"/>
      <c r="S2481" s="61"/>
      <c r="T2481" s="61"/>
    </row>
    <row r="2482" spans="1:20" s="55" customFormat="1" ht="14.15" x14ac:dyDescent="0.4">
      <c r="A2482" s="39"/>
      <c r="E2482" s="74"/>
      <c r="F2482" s="74"/>
      <c r="G2482" s="74"/>
      <c r="S2482" s="61"/>
      <c r="T2482" s="61"/>
    </row>
    <row r="2483" spans="1:20" s="55" customFormat="1" ht="14.15" x14ac:dyDescent="0.4">
      <c r="A2483" s="39"/>
      <c r="E2483" s="74"/>
      <c r="F2483" s="74"/>
      <c r="G2483" s="74"/>
      <c r="S2483" s="61"/>
      <c r="T2483" s="61"/>
    </row>
    <row r="2484" spans="1:20" s="55" customFormat="1" ht="14.15" x14ac:dyDescent="0.4">
      <c r="A2484" s="39"/>
      <c r="E2484" s="74"/>
      <c r="F2484" s="74"/>
      <c r="G2484" s="74"/>
      <c r="S2484" s="61"/>
      <c r="T2484" s="61"/>
    </row>
    <row r="2485" spans="1:20" s="55" customFormat="1" ht="14.15" x14ac:dyDescent="0.4">
      <c r="A2485" s="39"/>
      <c r="E2485" s="74"/>
      <c r="F2485" s="74"/>
      <c r="G2485" s="74"/>
      <c r="S2485" s="61"/>
      <c r="T2485" s="61"/>
    </row>
    <row r="2486" spans="1:20" s="55" customFormat="1" ht="14.15" x14ac:dyDescent="0.4">
      <c r="A2486" s="39"/>
      <c r="E2486" s="74"/>
      <c r="F2486" s="74"/>
      <c r="G2486" s="74"/>
      <c r="S2486" s="61"/>
      <c r="T2486" s="61"/>
    </row>
    <row r="2487" spans="1:20" s="55" customFormat="1" ht="14.15" x14ac:dyDescent="0.4">
      <c r="A2487" s="39"/>
      <c r="E2487" s="74"/>
      <c r="F2487" s="74"/>
      <c r="G2487" s="74"/>
      <c r="S2487" s="61"/>
      <c r="T2487" s="61"/>
    </row>
    <row r="2488" spans="1:20" s="55" customFormat="1" ht="14.15" x14ac:dyDescent="0.4">
      <c r="A2488" s="39"/>
      <c r="E2488" s="74"/>
      <c r="F2488" s="74"/>
      <c r="G2488" s="74"/>
      <c r="S2488" s="61"/>
      <c r="T2488" s="61"/>
    </row>
    <row r="2489" spans="1:20" s="55" customFormat="1" ht="14.15" x14ac:dyDescent="0.4">
      <c r="A2489" s="39"/>
      <c r="E2489" s="74"/>
      <c r="F2489" s="74"/>
      <c r="G2489" s="74"/>
      <c r="S2489" s="61"/>
      <c r="T2489" s="61"/>
    </row>
    <row r="2490" spans="1:20" s="55" customFormat="1" ht="14.15" x14ac:dyDescent="0.4">
      <c r="A2490" s="39"/>
      <c r="E2490" s="74"/>
      <c r="F2490" s="74"/>
      <c r="G2490" s="74"/>
      <c r="S2490" s="61"/>
      <c r="T2490" s="61"/>
    </row>
    <row r="2491" spans="1:20" s="55" customFormat="1" ht="14.15" x14ac:dyDescent="0.4">
      <c r="A2491" s="39"/>
      <c r="E2491" s="74"/>
      <c r="F2491" s="74"/>
      <c r="G2491" s="74"/>
      <c r="S2491" s="61"/>
      <c r="T2491" s="61"/>
    </row>
    <row r="2492" spans="1:20" s="55" customFormat="1" ht="14.15" x14ac:dyDescent="0.4">
      <c r="A2492" s="39"/>
      <c r="E2492" s="74"/>
      <c r="F2492" s="74"/>
      <c r="G2492" s="74"/>
      <c r="S2492" s="61"/>
      <c r="T2492" s="61"/>
    </row>
    <row r="2493" spans="1:20" s="55" customFormat="1" ht="14.15" x14ac:dyDescent="0.4">
      <c r="A2493" s="39"/>
      <c r="E2493" s="74"/>
      <c r="F2493" s="74"/>
      <c r="G2493" s="74"/>
      <c r="S2493" s="61"/>
      <c r="T2493" s="61"/>
    </row>
    <row r="2494" spans="1:20" s="55" customFormat="1" ht="14.15" x14ac:dyDescent="0.4">
      <c r="A2494" s="39"/>
      <c r="E2494" s="74"/>
      <c r="F2494" s="74"/>
      <c r="G2494" s="74"/>
      <c r="S2494" s="61"/>
      <c r="T2494" s="61"/>
    </row>
    <row r="2495" spans="1:20" s="55" customFormat="1" ht="14.15" x14ac:dyDescent="0.4">
      <c r="A2495" s="39"/>
      <c r="E2495" s="74"/>
      <c r="F2495" s="74"/>
      <c r="G2495" s="74"/>
      <c r="S2495" s="61"/>
      <c r="T2495" s="61"/>
    </row>
    <row r="2496" spans="1:20" s="55" customFormat="1" ht="14.15" x14ac:dyDescent="0.4">
      <c r="A2496" s="39"/>
      <c r="E2496" s="74"/>
      <c r="F2496" s="74"/>
      <c r="G2496" s="74"/>
      <c r="S2496" s="61"/>
      <c r="T2496" s="61"/>
    </row>
    <row r="2497" spans="1:20" s="55" customFormat="1" ht="14.15" x14ac:dyDescent="0.4">
      <c r="A2497" s="39"/>
      <c r="E2497" s="74"/>
      <c r="F2497" s="74"/>
      <c r="G2497" s="74"/>
      <c r="S2497" s="61"/>
      <c r="T2497" s="61"/>
    </row>
    <row r="2498" spans="1:20" s="55" customFormat="1" ht="14.15" x14ac:dyDescent="0.4">
      <c r="A2498" s="39"/>
      <c r="E2498" s="74"/>
      <c r="F2498" s="74"/>
      <c r="G2498" s="74"/>
      <c r="S2498" s="61"/>
      <c r="T2498" s="61"/>
    </row>
    <row r="2499" spans="1:20" s="55" customFormat="1" ht="14.15" x14ac:dyDescent="0.4">
      <c r="A2499" s="39"/>
      <c r="E2499" s="74"/>
      <c r="F2499" s="74"/>
      <c r="G2499" s="74"/>
      <c r="S2499" s="61"/>
      <c r="T2499" s="61"/>
    </row>
    <row r="2500" spans="1:20" s="55" customFormat="1" ht="14.15" x14ac:dyDescent="0.4">
      <c r="A2500" s="39"/>
      <c r="E2500" s="74"/>
      <c r="F2500" s="74"/>
      <c r="G2500" s="74"/>
      <c r="S2500" s="61"/>
      <c r="T2500" s="61"/>
    </row>
    <row r="2501" spans="1:20" s="55" customFormat="1" ht="14.15" x14ac:dyDescent="0.4">
      <c r="A2501" s="39"/>
      <c r="E2501" s="74"/>
      <c r="F2501" s="74"/>
      <c r="G2501" s="74"/>
      <c r="S2501" s="61"/>
      <c r="T2501" s="61"/>
    </row>
    <row r="2502" spans="1:20" s="55" customFormat="1" ht="14.15" x14ac:dyDescent="0.4">
      <c r="A2502" s="39"/>
      <c r="E2502" s="74"/>
      <c r="F2502" s="74"/>
      <c r="G2502" s="74"/>
      <c r="S2502" s="61"/>
      <c r="T2502" s="61"/>
    </row>
    <row r="2503" spans="1:20" s="55" customFormat="1" ht="14.15" x14ac:dyDescent="0.4">
      <c r="A2503" s="39"/>
      <c r="E2503" s="74"/>
      <c r="F2503" s="74"/>
      <c r="G2503" s="74"/>
      <c r="S2503" s="61"/>
      <c r="T2503" s="61"/>
    </row>
    <row r="2504" spans="1:20" s="55" customFormat="1" ht="14.15" x14ac:dyDescent="0.4">
      <c r="A2504" s="39"/>
      <c r="E2504" s="74"/>
      <c r="F2504" s="74"/>
      <c r="G2504" s="74"/>
      <c r="S2504" s="61"/>
      <c r="T2504" s="61"/>
    </row>
    <row r="2505" spans="1:20" s="55" customFormat="1" ht="14.15" x14ac:dyDescent="0.4">
      <c r="A2505" s="39"/>
      <c r="E2505" s="74"/>
      <c r="F2505" s="74"/>
      <c r="G2505" s="74"/>
      <c r="S2505" s="61"/>
      <c r="T2505" s="61"/>
    </row>
    <row r="2506" spans="1:20" s="55" customFormat="1" ht="14.15" x14ac:dyDescent="0.4">
      <c r="A2506" s="39"/>
      <c r="E2506" s="74"/>
      <c r="F2506" s="74"/>
      <c r="G2506" s="74"/>
      <c r="S2506" s="61"/>
      <c r="T2506" s="61"/>
    </row>
    <row r="2507" spans="1:20" s="55" customFormat="1" ht="14.15" x14ac:dyDescent="0.4">
      <c r="A2507" s="39"/>
      <c r="E2507" s="74"/>
      <c r="F2507" s="74"/>
      <c r="G2507" s="74"/>
      <c r="S2507" s="61"/>
      <c r="T2507" s="61"/>
    </row>
    <row r="2508" spans="1:20" s="55" customFormat="1" ht="14.15" x14ac:dyDescent="0.4">
      <c r="A2508" s="39"/>
      <c r="E2508" s="74"/>
      <c r="F2508" s="74"/>
      <c r="G2508" s="74"/>
      <c r="S2508" s="61"/>
      <c r="T2508" s="61"/>
    </row>
    <row r="2509" spans="1:20" s="55" customFormat="1" ht="14.15" x14ac:dyDescent="0.4">
      <c r="A2509" s="39"/>
      <c r="E2509" s="74"/>
      <c r="F2509" s="74"/>
      <c r="G2509" s="74"/>
      <c r="S2509" s="61"/>
      <c r="T2509" s="61"/>
    </row>
    <row r="2510" spans="1:20" s="55" customFormat="1" ht="14.15" x14ac:dyDescent="0.4">
      <c r="A2510" s="39"/>
      <c r="E2510" s="74"/>
      <c r="F2510" s="74"/>
      <c r="G2510" s="74"/>
      <c r="S2510" s="61"/>
      <c r="T2510" s="61"/>
    </row>
    <row r="2511" spans="1:20" s="55" customFormat="1" ht="14.15" x14ac:dyDescent="0.4">
      <c r="A2511" s="39"/>
      <c r="E2511" s="74"/>
      <c r="F2511" s="74"/>
      <c r="G2511" s="74"/>
      <c r="S2511" s="61"/>
      <c r="T2511" s="61"/>
    </row>
    <row r="2512" spans="1:20" s="55" customFormat="1" ht="14.15" x14ac:dyDescent="0.4">
      <c r="A2512" s="39"/>
      <c r="E2512" s="74"/>
      <c r="F2512" s="74"/>
      <c r="G2512" s="74"/>
      <c r="S2512" s="61"/>
      <c r="T2512" s="61"/>
    </row>
    <row r="2513" spans="1:20" s="55" customFormat="1" ht="14.15" x14ac:dyDescent="0.4">
      <c r="A2513" s="39"/>
      <c r="E2513" s="74"/>
      <c r="F2513" s="74"/>
      <c r="G2513" s="74"/>
      <c r="S2513" s="61"/>
      <c r="T2513" s="61"/>
    </row>
    <row r="2514" spans="1:20" s="55" customFormat="1" ht="14.15" x14ac:dyDescent="0.4">
      <c r="A2514" s="39"/>
      <c r="E2514" s="74"/>
      <c r="F2514" s="74"/>
      <c r="G2514" s="74"/>
      <c r="S2514" s="61"/>
      <c r="T2514" s="61"/>
    </row>
    <row r="2515" spans="1:20" s="55" customFormat="1" ht="14.15" x14ac:dyDescent="0.4">
      <c r="A2515" s="39"/>
      <c r="E2515" s="74"/>
      <c r="F2515" s="74"/>
      <c r="G2515" s="74"/>
      <c r="S2515" s="61"/>
      <c r="T2515" s="61"/>
    </row>
    <row r="2516" spans="1:20" s="55" customFormat="1" ht="14.15" x14ac:dyDescent="0.4">
      <c r="A2516" s="39"/>
      <c r="E2516" s="74"/>
      <c r="F2516" s="74"/>
      <c r="G2516" s="74"/>
      <c r="S2516" s="61"/>
      <c r="T2516" s="61"/>
    </row>
    <row r="2517" spans="1:20" s="55" customFormat="1" ht="14.15" x14ac:dyDescent="0.4">
      <c r="A2517" s="39"/>
      <c r="E2517" s="74"/>
      <c r="F2517" s="74"/>
      <c r="G2517" s="74"/>
      <c r="S2517" s="61"/>
      <c r="T2517" s="61"/>
    </row>
    <row r="2518" spans="1:20" s="55" customFormat="1" ht="14.15" x14ac:dyDescent="0.4">
      <c r="A2518" s="39"/>
      <c r="E2518" s="74"/>
      <c r="F2518" s="74"/>
      <c r="G2518" s="74"/>
      <c r="S2518" s="61"/>
      <c r="T2518" s="61"/>
    </row>
    <row r="2519" spans="1:20" s="55" customFormat="1" ht="14.15" x14ac:dyDescent="0.4">
      <c r="A2519" s="39"/>
      <c r="E2519" s="74"/>
      <c r="F2519" s="74"/>
      <c r="G2519" s="74"/>
      <c r="S2519" s="61"/>
      <c r="T2519" s="61"/>
    </row>
    <row r="2520" spans="1:20" s="55" customFormat="1" ht="14.15" x14ac:dyDescent="0.4">
      <c r="A2520" s="39"/>
      <c r="E2520" s="74"/>
      <c r="F2520" s="74"/>
      <c r="G2520" s="74"/>
      <c r="S2520" s="61"/>
      <c r="T2520" s="61"/>
    </row>
    <row r="2521" spans="1:20" s="55" customFormat="1" ht="14.15" x14ac:dyDescent="0.4">
      <c r="A2521" s="39"/>
      <c r="E2521" s="74"/>
      <c r="F2521" s="74"/>
      <c r="G2521" s="74"/>
      <c r="S2521" s="61"/>
      <c r="T2521" s="61"/>
    </row>
    <row r="2522" spans="1:20" s="55" customFormat="1" ht="14.15" x14ac:dyDescent="0.4">
      <c r="A2522" s="39"/>
      <c r="E2522" s="74"/>
      <c r="F2522" s="74"/>
      <c r="G2522" s="74"/>
      <c r="S2522" s="61"/>
      <c r="T2522" s="61"/>
    </row>
    <row r="2523" spans="1:20" s="55" customFormat="1" ht="14.15" x14ac:dyDescent="0.4">
      <c r="A2523" s="39"/>
      <c r="E2523" s="74"/>
      <c r="F2523" s="74"/>
      <c r="G2523" s="74"/>
      <c r="S2523" s="61"/>
      <c r="T2523" s="61"/>
    </row>
    <row r="2524" spans="1:20" s="55" customFormat="1" ht="14.15" x14ac:dyDescent="0.4">
      <c r="A2524" s="39"/>
      <c r="E2524" s="74"/>
      <c r="F2524" s="74"/>
      <c r="G2524" s="74"/>
      <c r="S2524" s="61"/>
      <c r="T2524" s="61"/>
    </row>
    <row r="2525" spans="1:20" s="55" customFormat="1" ht="14.15" x14ac:dyDescent="0.4">
      <c r="A2525" s="39"/>
      <c r="E2525" s="74"/>
      <c r="F2525" s="74"/>
      <c r="G2525" s="74"/>
      <c r="S2525" s="61"/>
      <c r="T2525" s="61"/>
    </row>
    <row r="2526" spans="1:20" s="55" customFormat="1" ht="14.15" x14ac:dyDescent="0.4">
      <c r="A2526" s="39"/>
      <c r="E2526" s="74"/>
      <c r="F2526" s="74"/>
      <c r="G2526" s="74"/>
      <c r="S2526" s="61"/>
      <c r="T2526" s="61"/>
    </row>
    <row r="2527" spans="1:20" s="55" customFormat="1" ht="14.15" x14ac:dyDescent="0.4">
      <c r="A2527" s="39"/>
      <c r="E2527" s="74"/>
      <c r="F2527" s="74"/>
      <c r="G2527" s="74"/>
      <c r="S2527" s="61"/>
      <c r="T2527" s="61"/>
    </row>
    <row r="2528" spans="1:20" s="55" customFormat="1" ht="14.15" x14ac:dyDescent="0.4">
      <c r="A2528" s="39"/>
      <c r="E2528" s="74"/>
      <c r="F2528" s="74"/>
      <c r="G2528" s="74"/>
      <c r="S2528" s="61"/>
      <c r="T2528" s="61"/>
    </row>
    <row r="2529" spans="1:20" s="55" customFormat="1" ht="14.15" x14ac:dyDescent="0.4">
      <c r="A2529" s="39"/>
      <c r="E2529" s="74"/>
      <c r="F2529" s="74"/>
      <c r="G2529" s="74"/>
      <c r="S2529" s="61"/>
      <c r="T2529" s="61"/>
    </row>
    <row r="2530" spans="1:20" s="55" customFormat="1" ht="14.15" x14ac:dyDescent="0.4">
      <c r="A2530" s="39"/>
      <c r="E2530" s="74"/>
      <c r="F2530" s="74"/>
      <c r="G2530" s="74"/>
      <c r="S2530" s="61"/>
      <c r="T2530" s="61"/>
    </row>
    <row r="2531" spans="1:20" s="55" customFormat="1" ht="14.15" x14ac:dyDescent="0.4">
      <c r="A2531" s="39"/>
      <c r="E2531" s="74"/>
      <c r="F2531" s="74"/>
      <c r="G2531" s="74"/>
      <c r="S2531" s="61"/>
      <c r="T2531" s="61"/>
    </row>
    <row r="2532" spans="1:20" s="55" customFormat="1" ht="14.15" x14ac:dyDescent="0.4">
      <c r="A2532" s="39"/>
      <c r="E2532" s="74"/>
      <c r="F2532" s="74"/>
      <c r="G2532" s="74"/>
      <c r="S2532" s="61"/>
      <c r="T2532" s="61"/>
    </row>
    <row r="2533" spans="1:20" s="55" customFormat="1" ht="14.15" x14ac:dyDescent="0.4">
      <c r="A2533" s="39"/>
      <c r="E2533" s="74"/>
      <c r="F2533" s="74"/>
      <c r="G2533" s="74"/>
      <c r="S2533" s="61"/>
      <c r="T2533" s="61"/>
    </row>
    <row r="2534" spans="1:20" s="55" customFormat="1" ht="14.15" x14ac:dyDescent="0.4">
      <c r="A2534" s="39"/>
      <c r="E2534" s="74"/>
      <c r="F2534" s="74"/>
      <c r="G2534" s="74"/>
      <c r="S2534" s="61"/>
      <c r="T2534" s="61"/>
    </row>
    <row r="2535" spans="1:20" s="55" customFormat="1" ht="14.15" x14ac:dyDescent="0.4">
      <c r="A2535" s="39"/>
      <c r="E2535" s="74"/>
      <c r="F2535" s="74"/>
      <c r="G2535" s="74"/>
      <c r="S2535" s="61"/>
      <c r="T2535" s="61"/>
    </row>
    <row r="2536" spans="1:20" s="55" customFormat="1" ht="14.15" x14ac:dyDescent="0.4">
      <c r="A2536" s="39"/>
      <c r="E2536" s="74"/>
      <c r="F2536" s="74"/>
      <c r="G2536" s="74"/>
      <c r="S2536" s="61"/>
      <c r="T2536" s="61"/>
    </row>
    <row r="2537" spans="1:20" s="55" customFormat="1" ht="14.15" x14ac:dyDescent="0.4">
      <c r="A2537" s="39"/>
      <c r="E2537" s="74"/>
      <c r="F2537" s="74"/>
      <c r="G2537" s="74"/>
      <c r="S2537" s="61"/>
      <c r="T2537" s="61"/>
    </row>
    <row r="2538" spans="1:20" s="55" customFormat="1" ht="14.15" x14ac:dyDescent="0.4">
      <c r="A2538" s="39"/>
      <c r="E2538" s="74"/>
      <c r="F2538" s="74"/>
      <c r="G2538" s="74"/>
      <c r="S2538" s="61"/>
      <c r="T2538" s="61"/>
    </row>
    <row r="2539" spans="1:20" s="55" customFormat="1" ht="14.15" x14ac:dyDescent="0.4">
      <c r="A2539" s="39"/>
      <c r="E2539" s="74"/>
      <c r="F2539" s="74"/>
      <c r="G2539" s="74"/>
      <c r="S2539" s="61"/>
      <c r="T2539" s="61"/>
    </row>
    <row r="2540" spans="1:20" s="55" customFormat="1" ht="14.15" x14ac:dyDescent="0.4">
      <c r="A2540" s="39"/>
      <c r="E2540" s="74"/>
      <c r="F2540" s="74"/>
      <c r="G2540" s="74"/>
      <c r="S2540" s="61"/>
      <c r="T2540" s="61"/>
    </row>
    <row r="2541" spans="1:20" s="55" customFormat="1" ht="14.15" x14ac:dyDescent="0.4">
      <c r="A2541" s="39"/>
      <c r="E2541" s="74"/>
      <c r="F2541" s="74"/>
      <c r="G2541" s="74"/>
      <c r="S2541" s="61"/>
      <c r="T2541" s="61"/>
    </row>
    <row r="2542" spans="1:20" s="55" customFormat="1" ht="14.15" x14ac:dyDescent="0.4">
      <c r="A2542" s="39"/>
      <c r="E2542" s="74"/>
      <c r="F2542" s="74"/>
      <c r="G2542" s="74"/>
      <c r="S2542" s="61"/>
      <c r="T2542" s="61"/>
    </row>
    <row r="2543" spans="1:20" s="55" customFormat="1" ht="14.15" x14ac:dyDescent="0.4">
      <c r="A2543" s="39"/>
      <c r="E2543" s="74"/>
      <c r="F2543" s="74"/>
      <c r="G2543" s="74"/>
      <c r="S2543" s="61"/>
      <c r="T2543" s="61"/>
    </row>
    <row r="2544" spans="1:20" s="55" customFormat="1" ht="14.15" x14ac:dyDescent="0.4">
      <c r="A2544" s="39"/>
      <c r="E2544" s="74"/>
      <c r="F2544" s="74"/>
      <c r="G2544" s="74"/>
      <c r="S2544" s="61"/>
      <c r="T2544" s="61"/>
    </row>
    <row r="2545" spans="1:20" s="55" customFormat="1" ht="14.15" x14ac:dyDescent="0.4">
      <c r="A2545" s="39"/>
      <c r="E2545" s="74"/>
      <c r="F2545" s="74"/>
      <c r="G2545" s="74"/>
      <c r="S2545" s="61"/>
      <c r="T2545" s="61"/>
    </row>
    <row r="2546" spans="1:20" s="55" customFormat="1" ht="14.15" x14ac:dyDescent="0.4">
      <c r="A2546" s="39"/>
      <c r="E2546" s="74"/>
      <c r="F2546" s="74"/>
      <c r="G2546" s="74"/>
      <c r="S2546" s="61"/>
      <c r="T2546" s="61"/>
    </row>
    <row r="2547" spans="1:20" s="55" customFormat="1" ht="14.15" x14ac:dyDescent="0.4">
      <c r="A2547" s="39"/>
      <c r="E2547" s="74"/>
      <c r="F2547" s="74"/>
      <c r="G2547" s="74"/>
      <c r="S2547" s="61"/>
      <c r="T2547" s="61"/>
    </row>
    <row r="2548" spans="1:20" s="55" customFormat="1" ht="14.15" x14ac:dyDescent="0.4">
      <c r="A2548" s="39"/>
      <c r="E2548" s="74"/>
      <c r="F2548" s="74"/>
      <c r="G2548" s="74"/>
      <c r="S2548" s="61"/>
      <c r="T2548" s="61"/>
    </row>
    <row r="2549" spans="1:20" s="55" customFormat="1" ht="14.15" x14ac:dyDescent="0.4">
      <c r="A2549" s="39"/>
      <c r="E2549" s="74"/>
      <c r="F2549" s="74"/>
      <c r="G2549" s="74"/>
      <c r="S2549" s="61"/>
      <c r="T2549" s="61"/>
    </row>
    <row r="2550" spans="1:20" s="55" customFormat="1" ht="14.15" x14ac:dyDescent="0.4">
      <c r="A2550" s="39"/>
      <c r="E2550" s="74"/>
      <c r="F2550" s="74"/>
      <c r="G2550" s="74"/>
      <c r="S2550" s="61"/>
      <c r="T2550" s="61"/>
    </row>
    <row r="2551" spans="1:20" s="55" customFormat="1" ht="14.15" x14ac:dyDescent="0.4">
      <c r="A2551" s="39"/>
      <c r="E2551" s="74"/>
      <c r="F2551" s="74"/>
      <c r="G2551" s="74"/>
      <c r="S2551" s="61"/>
      <c r="T2551" s="61"/>
    </row>
    <row r="2552" spans="1:20" s="55" customFormat="1" ht="14.15" x14ac:dyDescent="0.4">
      <c r="A2552" s="39"/>
      <c r="E2552" s="74"/>
      <c r="F2552" s="74"/>
      <c r="G2552" s="74"/>
      <c r="S2552" s="61"/>
      <c r="T2552" s="61"/>
    </row>
    <row r="2553" spans="1:20" s="55" customFormat="1" ht="14.15" x14ac:dyDescent="0.4">
      <c r="A2553" s="39"/>
      <c r="E2553" s="74"/>
      <c r="F2553" s="74"/>
      <c r="G2553" s="74"/>
      <c r="S2553" s="61"/>
      <c r="T2553" s="61"/>
    </row>
    <row r="2554" spans="1:20" s="55" customFormat="1" ht="14.15" x14ac:dyDescent="0.4">
      <c r="A2554" s="39"/>
      <c r="E2554" s="74"/>
      <c r="F2554" s="74"/>
      <c r="G2554" s="74"/>
      <c r="S2554" s="61"/>
      <c r="T2554" s="61"/>
    </row>
    <row r="2555" spans="1:20" s="55" customFormat="1" ht="14.15" x14ac:dyDescent="0.4">
      <c r="A2555" s="39"/>
      <c r="E2555" s="74"/>
      <c r="F2555" s="74"/>
      <c r="G2555" s="74"/>
      <c r="S2555" s="61"/>
      <c r="T2555" s="61"/>
    </row>
    <row r="2556" spans="1:20" s="55" customFormat="1" ht="14.15" x14ac:dyDescent="0.4">
      <c r="A2556" s="39"/>
      <c r="E2556" s="74"/>
      <c r="F2556" s="74"/>
      <c r="G2556" s="74"/>
      <c r="S2556" s="61"/>
      <c r="T2556" s="61"/>
    </row>
    <row r="2557" spans="1:20" s="55" customFormat="1" ht="14.15" x14ac:dyDescent="0.4">
      <c r="A2557" s="39"/>
      <c r="E2557" s="74"/>
      <c r="F2557" s="74"/>
      <c r="G2557" s="74"/>
      <c r="S2557" s="61"/>
      <c r="T2557" s="61"/>
    </row>
    <row r="2558" spans="1:20" s="55" customFormat="1" ht="14.15" x14ac:dyDescent="0.4">
      <c r="A2558" s="39"/>
      <c r="E2558" s="74"/>
      <c r="F2558" s="74"/>
      <c r="G2558" s="74"/>
      <c r="S2558" s="61"/>
      <c r="T2558" s="61"/>
    </row>
    <row r="2559" spans="1:20" s="55" customFormat="1" ht="14.15" x14ac:dyDescent="0.4">
      <c r="A2559" s="39"/>
      <c r="E2559" s="74"/>
      <c r="F2559" s="74"/>
      <c r="G2559" s="74"/>
      <c r="S2559" s="61"/>
      <c r="T2559" s="61"/>
    </row>
    <row r="2560" spans="1:20" s="55" customFormat="1" ht="14.15" x14ac:dyDescent="0.4">
      <c r="A2560" s="39"/>
      <c r="E2560" s="74"/>
      <c r="F2560" s="74"/>
      <c r="G2560" s="74"/>
      <c r="S2560" s="61"/>
      <c r="T2560" s="61"/>
    </row>
    <row r="2561" spans="1:20" s="55" customFormat="1" ht="14.15" x14ac:dyDescent="0.4">
      <c r="A2561" s="39"/>
      <c r="E2561" s="74"/>
      <c r="F2561" s="74"/>
      <c r="G2561" s="74"/>
      <c r="S2561" s="61"/>
      <c r="T2561" s="61"/>
    </row>
    <row r="2562" spans="1:20" s="55" customFormat="1" ht="14.15" x14ac:dyDescent="0.4">
      <c r="A2562" s="39"/>
      <c r="E2562" s="74"/>
      <c r="F2562" s="74"/>
      <c r="G2562" s="74"/>
      <c r="S2562" s="61"/>
      <c r="T2562" s="61"/>
    </row>
    <row r="2563" spans="1:20" s="55" customFormat="1" ht="14.15" x14ac:dyDescent="0.4">
      <c r="A2563" s="39"/>
      <c r="E2563" s="74"/>
      <c r="F2563" s="74"/>
      <c r="G2563" s="74"/>
      <c r="S2563" s="61"/>
      <c r="T2563" s="61"/>
    </row>
    <row r="2564" spans="1:20" s="55" customFormat="1" ht="14.15" x14ac:dyDescent="0.4">
      <c r="A2564" s="39"/>
      <c r="E2564" s="74"/>
      <c r="F2564" s="74"/>
      <c r="G2564" s="74"/>
      <c r="S2564" s="61"/>
      <c r="T2564" s="61"/>
    </row>
    <row r="2565" spans="1:20" s="55" customFormat="1" ht="14.15" x14ac:dyDescent="0.4">
      <c r="A2565" s="39"/>
      <c r="E2565" s="74"/>
      <c r="F2565" s="74"/>
      <c r="G2565" s="74"/>
      <c r="S2565" s="61"/>
      <c r="T2565" s="61"/>
    </row>
    <row r="2566" spans="1:20" s="55" customFormat="1" ht="14.15" x14ac:dyDescent="0.4">
      <c r="A2566" s="39"/>
      <c r="E2566" s="74"/>
      <c r="F2566" s="74"/>
      <c r="G2566" s="74"/>
      <c r="S2566" s="61"/>
      <c r="T2566" s="61"/>
    </row>
    <row r="2567" spans="1:20" s="55" customFormat="1" ht="14.15" x14ac:dyDescent="0.4">
      <c r="A2567" s="39"/>
      <c r="E2567" s="74"/>
      <c r="F2567" s="74"/>
      <c r="G2567" s="74"/>
      <c r="S2567" s="61"/>
      <c r="T2567" s="61"/>
    </row>
    <row r="2568" spans="1:20" s="55" customFormat="1" ht="14.15" x14ac:dyDescent="0.4">
      <c r="A2568" s="39"/>
      <c r="E2568" s="74"/>
      <c r="F2568" s="74"/>
      <c r="G2568" s="74"/>
      <c r="S2568" s="61"/>
      <c r="T2568" s="61"/>
    </row>
    <row r="2569" spans="1:20" s="55" customFormat="1" ht="14.15" x14ac:dyDescent="0.4">
      <c r="A2569" s="39"/>
      <c r="E2569" s="74"/>
      <c r="F2569" s="74"/>
      <c r="G2569" s="74"/>
      <c r="S2569" s="61"/>
      <c r="T2569" s="61"/>
    </row>
    <row r="2570" spans="1:20" s="55" customFormat="1" ht="14.15" x14ac:dyDescent="0.4">
      <c r="A2570" s="39"/>
      <c r="E2570" s="74"/>
      <c r="F2570" s="74"/>
      <c r="G2570" s="74"/>
      <c r="S2570" s="61"/>
      <c r="T2570" s="61"/>
    </row>
    <row r="2571" spans="1:20" s="55" customFormat="1" ht="14.15" x14ac:dyDescent="0.4">
      <c r="A2571" s="39"/>
      <c r="E2571" s="74"/>
      <c r="F2571" s="74"/>
      <c r="G2571" s="74"/>
      <c r="S2571" s="61"/>
      <c r="T2571" s="61"/>
    </row>
    <row r="2572" spans="1:20" s="55" customFormat="1" ht="14.15" x14ac:dyDescent="0.4">
      <c r="A2572" s="39"/>
      <c r="E2572" s="74"/>
      <c r="F2572" s="74"/>
      <c r="G2572" s="74"/>
      <c r="S2572" s="61"/>
      <c r="T2572" s="61"/>
    </row>
    <row r="2573" spans="1:20" s="55" customFormat="1" ht="14.15" x14ac:dyDescent="0.4">
      <c r="A2573" s="39"/>
      <c r="E2573" s="74"/>
      <c r="F2573" s="74"/>
      <c r="G2573" s="74"/>
      <c r="S2573" s="61"/>
      <c r="T2573" s="61"/>
    </row>
    <row r="2574" spans="1:20" s="55" customFormat="1" ht="14.15" x14ac:dyDescent="0.4">
      <c r="A2574" s="39"/>
      <c r="E2574" s="74"/>
      <c r="F2574" s="74"/>
      <c r="G2574" s="74"/>
      <c r="S2574" s="61"/>
      <c r="T2574" s="61"/>
    </row>
    <row r="2575" spans="1:20" s="55" customFormat="1" ht="14.15" x14ac:dyDescent="0.4">
      <c r="A2575" s="39"/>
      <c r="E2575" s="74"/>
      <c r="F2575" s="74"/>
      <c r="G2575" s="74"/>
      <c r="S2575" s="61"/>
      <c r="T2575" s="61"/>
    </row>
    <row r="2576" spans="1:20" s="55" customFormat="1" ht="14.15" x14ac:dyDescent="0.4">
      <c r="A2576" s="39"/>
      <c r="E2576" s="74"/>
      <c r="F2576" s="74"/>
      <c r="G2576" s="74"/>
      <c r="S2576" s="61"/>
      <c r="T2576" s="61"/>
    </row>
    <row r="2577" spans="1:20" s="55" customFormat="1" ht="14.15" x14ac:dyDescent="0.4">
      <c r="A2577" s="39"/>
      <c r="E2577" s="74"/>
      <c r="F2577" s="74"/>
      <c r="G2577" s="74"/>
      <c r="S2577" s="61"/>
      <c r="T2577" s="61"/>
    </row>
    <row r="2578" spans="1:20" s="55" customFormat="1" ht="14.15" x14ac:dyDescent="0.4">
      <c r="A2578" s="39"/>
      <c r="E2578" s="74"/>
      <c r="F2578" s="74"/>
      <c r="G2578" s="74"/>
      <c r="S2578" s="61"/>
      <c r="T2578" s="61"/>
    </row>
    <row r="2579" spans="1:20" s="55" customFormat="1" ht="14.15" x14ac:dyDescent="0.4">
      <c r="A2579" s="39"/>
      <c r="E2579" s="74"/>
      <c r="F2579" s="74"/>
      <c r="G2579" s="74"/>
      <c r="S2579" s="61"/>
      <c r="T2579" s="61"/>
    </row>
    <row r="2580" spans="1:20" s="55" customFormat="1" ht="14.15" x14ac:dyDescent="0.4">
      <c r="A2580" s="39"/>
      <c r="E2580" s="74"/>
      <c r="F2580" s="74"/>
      <c r="G2580" s="74"/>
      <c r="S2580" s="61"/>
      <c r="T2580" s="61"/>
    </row>
    <row r="2581" spans="1:20" s="55" customFormat="1" ht="14.15" x14ac:dyDescent="0.4">
      <c r="A2581" s="39"/>
      <c r="E2581" s="74"/>
      <c r="F2581" s="74"/>
      <c r="G2581" s="74"/>
      <c r="S2581" s="61"/>
      <c r="T2581" s="61"/>
    </row>
    <row r="2582" spans="1:20" s="55" customFormat="1" ht="14.15" x14ac:dyDescent="0.4">
      <c r="A2582" s="39"/>
      <c r="E2582" s="74"/>
      <c r="F2582" s="74"/>
      <c r="G2582" s="74"/>
      <c r="S2582" s="61"/>
      <c r="T2582" s="61"/>
    </row>
    <row r="2583" spans="1:20" s="55" customFormat="1" ht="14.15" x14ac:dyDescent="0.4">
      <c r="A2583" s="39"/>
      <c r="E2583" s="74"/>
      <c r="F2583" s="74"/>
      <c r="G2583" s="74"/>
      <c r="S2583" s="61"/>
      <c r="T2583" s="61"/>
    </row>
    <row r="2584" spans="1:20" s="55" customFormat="1" ht="14.15" x14ac:dyDescent="0.4">
      <c r="A2584" s="39"/>
      <c r="E2584" s="74"/>
      <c r="F2584" s="74"/>
      <c r="G2584" s="74"/>
      <c r="S2584" s="61"/>
      <c r="T2584" s="61"/>
    </row>
    <row r="2585" spans="1:20" s="55" customFormat="1" ht="14.15" x14ac:dyDescent="0.4">
      <c r="A2585" s="39"/>
      <c r="E2585" s="74"/>
      <c r="F2585" s="74"/>
      <c r="G2585" s="74"/>
      <c r="S2585" s="61"/>
      <c r="T2585" s="61"/>
    </row>
    <row r="2586" spans="1:20" s="55" customFormat="1" ht="14.15" x14ac:dyDescent="0.4">
      <c r="A2586" s="39"/>
      <c r="E2586" s="74"/>
      <c r="F2586" s="74"/>
      <c r="G2586" s="74"/>
      <c r="S2586" s="61"/>
      <c r="T2586" s="61"/>
    </row>
    <row r="2587" spans="1:20" s="55" customFormat="1" ht="14.15" x14ac:dyDescent="0.4">
      <c r="A2587" s="39"/>
      <c r="E2587" s="74"/>
      <c r="F2587" s="74"/>
      <c r="G2587" s="74"/>
      <c r="S2587" s="61"/>
      <c r="T2587" s="61"/>
    </row>
    <row r="2588" spans="1:20" s="55" customFormat="1" ht="14.15" x14ac:dyDescent="0.4">
      <c r="A2588" s="39"/>
      <c r="E2588" s="74"/>
      <c r="F2588" s="74"/>
      <c r="G2588" s="74"/>
      <c r="S2588" s="61"/>
      <c r="T2588" s="61"/>
    </row>
    <row r="2589" spans="1:20" s="55" customFormat="1" ht="14.15" x14ac:dyDescent="0.4">
      <c r="A2589" s="39"/>
      <c r="E2589" s="74"/>
      <c r="F2589" s="74"/>
      <c r="G2589" s="74"/>
      <c r="S2589" s="61"/>
      <c r="T2589" s="61"/>
    </row>
    <row r="2590" spans="1:20" s="55" customFormat="1" ht="14.15" x14ac:dyDescent="0.4">
      <c r="A2590" s="39"/>
      <c r="E2590" s="74"/>
      <c r="F2590" s="74"/>
      <c r="G2590" s="74"/>
      <c r="S2590" s="61"/>
      <c r="T2590" s="61"/>
    </row>
    <row r="2591" spans="1:20" s="55" customFormat="1" ht="14.15" x14ac:dyDescent="0.4">
      <c r="A2591" s="39"/>
      <c r="E2591" s="74"/>
      <c r="F2591" s="74"/>
      <c r="G2591" s="74"/>
      <c r="S2591" s="61"/>
      <c r="T2591" s="61"/>
    </row>
    <row r="2592" spans="1:20" s="55" customFormat="1" ht="14.15" x14ac:dyDescent="0.4">
      <c r="A2592" s="39"/>
      <c r="E2592" s="74"/>
      <c r="F2592" s="74"/>
      <c r="G2592" s="74"/>
      <c r="S2592" s="61"/>
      <c r="T2592" s="61"/>
    </row>
    <row r="2593" spans="1:20" s="55" customFormat="1" ht="14.15" x14ac:dyDescent="0.4">
      <c r="A2593" s="39"/>
      <c r="E2593" s="74"/>
      <c r="F2593" s="74"/>
      <c r="G2593" s="74"/>
      <c r="S2593" s="61"/>
      <c r="T2593" s="61"/>
    </row>
    <row r="2594" spans="1:20" s="55" customFormat="1" ht="14.15" x14ac:dyDescent="0.4">
      <c r="A2594" s="39"/>
      <c r="E2594" s="74"/>
      <c r="F2594" s="74"/>
      <c r="G2594" s="74"/>
      <c r="S2594" s="61"/>
      <c r="T2594" s="61"/>
    </row>
    <row r="2595" spans="1:20" s="55" customFormat="1" ht="14.15" x14ac:dyDescent="0.4">
      <c r="A2595" s="39"/>
      <c r="E2595" s="74"/>
      <c r="F2595" s="74"/>
      <c r="G2595" s="74"/>
      <c r="S2595" s="61"/>
      <c r="T2595" s="61"/>
    </row>
    <row r="2596" spans="1:20" s="55" customFormat="1" ht="14.15" x14ac:dyDescent="0.4">
      <c r="A2596" s="39"/>
      <c r="E2596" s="74"/>
      <c r="F2596" s="74"/>
      <c r="G2596" s="74"/>
      <c r="S2596" s="61"/>
      <c r="T2596" s="61"/>
    </row>
    <row r="2597" spans="1:20" s="55" customFormat="1" ht="14.15" x14ac:dyDescent="0.4">
      <c r="A2597" s="39"/>
      <c r="E2597" s="74"/>
      <c r="F2597" s="74"/>
      <c r="G2597" s="74"/>
      <c r="S2597" s="61"/>
      <c r="T2597" s="61"/>
    </row>
    <row r="2598" spans="1:20" s="55" customFormat="1" ht="14.15" x14ac:dyDescent="0.4">
      <c r="A2598" s="39"/>
      <c r="E2598" s="74"/>
      <c r="F2598" s="74"/>
      <c r="G2598" s="74"/>
      <c r="S2598" s="61"/>
      <c r="T2598" s="61"/>
    </row>
    <row r="2599" spans="1:20" s="55" customFormat="1" ht="14.15" x14ac:dyDescent="0.4">
      <c r="A2599" s="39"/>
      <c r="E2599" s="74"/>
      <c r="F2599" s="74"/>
      <c r="G2599" s="74"/>
      <c r="S2599" s="61"/>
      <c r="T2599" s="61"/>
    </row>
    <row r="2600" spans="1:20" s="55" customFormat="1" ht="14.15" x14ac:dyDescent="0.4">
      <c r="A2600" s="39"/>
      <c r="E2600" s="74"/>
      <c r="F2600" s="74"/>
      <c r="G2600" s="74"/>
      <c r="S2600" s="61"/>
      <c r="T2600" s="61"/>
    </row>
    <row r="2601" spans="1:20" s="55" customFormat="1" ht="14.15" x14ac:dyDescent="0.4">
      <c r="A2601" s="39"/>
      <c r="E2601" s="74"/>
      <c r="F2601" s="74"/>
      <c r="G2601" s="74"/>
      <c r="S2601" s="61"/>
      <c r="T2601" s="61"/>
    </row>
    <row r="2602" spans="1:20" s="55" customFormat="1" ht="14.15" x14ac:dyDescent="0.4">
      <c r="A2602" s="39"/>
      <c r="E2602" s="74"/>
      <c r="F2602" s="74"/>
      <c r="G2602" s="74"/>
      <c r="S2602" s="61"/>
      <c r="T2602" s="61"/>
    </row>
    <row r="2603" spans="1:20" s="55" customFormat="1" ht="14.15" x14ac:dyDescent="0.4">
      <c r="A2603" s="39"/>
      <c r="E2603" s="74"/>
      <c r="F2603" s="74"/>
      <c r="G2603" s="74"/>
      <c r="S2603" s="61"/>
      <c r="T2603" s="61"/>
    </row>
    <row r="2604" spans="1:20" s="55" customFormat="1" ht="14.15" x14ac:dyDescent="0.4">
      <c r="A2604" s="39"/>
      <c r="E2604" s="74"/>
      <c r="F2604" s="74"/>
      <c r="G2604" s="74"/>
      <c r="S2604" s="61"/>
      <c r="T2604" s="61"/>
    </row>
    <row r="2605" spans="1:20" s="55" customFormat="1" ht="14.15" x14ac:dyDescent="0.4">
      <c r="A2605" s="39"/>
      <c r="E2605" s="74"/>
      <c r="F2605" s="74"/>
      <c r="G2605" s="74"/>
      <c r="S2605" s="61"/>
      <c r="T2605" s="61"/>
    </row>
    <row r="2606" spans="1:20" s="55" customFormat="1" ht="14.15" x14ac:dyDescent="0.4">
      <c r="A2606" s="39"/>
      <c r="E2606" s="74"/>
      <c r="F2606" s="74"/>
      <c r="G2606" s="74"/>
      <c r="S2606" s="61"/>
      <c r="T2606" s="61"/>
    </row>
    <row r="2607" spans="1:20" s="55" customFormat="1" ht="14.15" x14ac:dyDescent="0.4">
      <c r="A2607" s="39"/>
      <c r="E2607" s="74"/>
      <c r="F2607" s="74"/>
      <c r="G2607" s="74"/>
      <c r="S2607" s="61"/>
      <c r="T2607" s="61"/>
    </row>
    <row r="2608" spans="1:20" s="55" customFormat="1" ht="14.15" x14ac:dyDescent="0.4">
      <c r="A2608" s="39"/>
      <c r="E2608" s="74"/>
      <c r="F2608" s="74"/>
      <c r="G2608" s="74"/>
      <c r="S2608" s="61"/>
      <c r="T2608" s="61"/>
    </row>
    <row r="2609" spans="1:20" s="55" customFormat="1" ht="14.15" x14ac:dyDescent="0.4">
      <c r="A2609" s="39"/>
      <c r="E2609" s="74"/>
      <c r="F2609" s="74"/>
      <c r="G2609" s="74"/>
      <c r="S2609" s="61"/>
      <c r="T2609" s="61"/>
    </row>
    <row r="2610" spans="1:20" s="55" customFormat="1" ht="14.15" x14ac:dyDescent="0.4">
      <c r="A2610" s="39"/>
      <c r="E2610" s="74"/>
      <c r="F2610" s="74"/>
      <c r="G2610" s="74"/>
      <c r="S2610" s="61"/>
      <c r="T2610" s="61"/>
    </row>
    <row r="2611" spans="1:20" s="55" customFormat="1" ht="14.15" x14ac:dyDescent="0.4">
      <c r="A2611" s="39"/>
      <c r="E2611" s="74"/>
      <c r="F2611" s="74"/>
      <c r="G2611" s="74"/>
      <c r="S2611" s="61"/>
      <c r="T2611" s="61"/>
    </row>
    <row r="2612" spans="1:20" s="55" customFormat="1" ht="14.15" x14ac:dyDescent="0.4">
      <c r="A2612" s="39"/>
      <c r="E2612" s="74"/>
      <c r="F2612" s="74"/>
      <c r="G2612" s="74"/>
      <c r="S2612" s="61"/>
      <c r="T2612" s="61"/>
    </row>
    <row r="2613" spans="1:20" s="55" customFormat="1" ht="14.15" x14ac:dyDescent="0.4">
      <c r="A2613" s="39"/>
      <c r="E2613" s="74"/>
      <c r="F2613" s="74"/>
      <c r="G2613" s="74"/>
      <c r="S2613" s="61"/>
      <c r="T2613" s="61"/>
    </row>
    <row r="2614" spans="1:20" s="55" customFormat="1" ht="14.15" x14ac:dyDescent="0.4">
      <c r="A2614" s="39"/>
      <c r="E2614" s="74"/>
      <c r="F2614" s="74"/>
      <c r="G2614" s="74"/>
      <c r="S2614" s="61"/>
      <c r="T2614" s="61"/>
    </row>
    <row r="2615" spans="1:20" s="55" customFormat="1" ht="14.15" x14ac:dyDescent="0.4">
      <c r="A2615" s="39"/>
      <c r="E2615" s="74"/>
      <c r="F2615" s="74"/>
      <c r="G2615" s="74"/>
      <c r="S2615" s="61"/>
      <c r="T2615" s="61"/>
    </row>
    <row r="2616" spans="1:20" s="55" customFormat="1" ht="14.15" x14ac:dyDescent="0.4">
      <c r="A2616" s="39"/>
      <c r="E2616" s="74"/>
      <c r="F2616" s="74"/>
      <c r="G2616" s="74"/>
      <c r="S2616" s="61"/>
      <c r="T2616" s="61"/>
    </row>
    <row r="2617" spans="1:20" s="55" customFormat="1" ht="14.15" x14ac:dyDescent="0.4">
      <c r="A2617" s="39"/>
      <c r="E2617" s="74"/>
      <c r="F2617" s="74"/>
      <c r="G2617" s="74"/>
      <c r="S2617" s="61"/>
      <c r="T2617" s="61"/>
    </row>
    <row r="2618" spans="1:20" s="55" customFormat="1" ht="14.15" x14ac:dyDescent="0.4">
      <c r="A2618" s="39"/>
      <c r="E2618" s="74"/>
      <c r="F2618" s="74"/>
      <c r="G2618" s="74"/>
      <c r="S2618" s="61"/>
      <c r="T2618" s="61"/>
    </row>
    <row r="2619" spans="1:20" s="55" customFormat="1" ht="14.15" x14ac:dyDescent="0.4">
      <c r="A2619" s="39"/>
      <c r="E2619" s="74"/>
      <c r="F2619" s="74"/>
      <c r="G2619" s="74"/>
      <c r="S2619" s="61"/>
      <c r="T2619" s="61"/>
    </row>
    <row r="2620" spans="1:20" s="55" customFormat="1" ht="14.15" x14ac:dyDescent="0.4">
      <c r="A2620" s="39"/>
      <c r="E2620" s="74"/>
      <c r="F2620" s="74"/>
      <c r="G2620" s="74"/>
      <c r="S2620" s="61"/>
      <c r="T2620" s="61"/>
    </row>
    <row r="2621" spans="1:20" s="55" customFormat="1" ht="14.15" x14ac:dyDescent="0.4">
      <c r="A2621" s="39"/>
      <c r="E2621" s="74"/>
      <c r="F2621" s="74"/>
      <c r="G2621" s="74"/>
      <c r="S2621" s="61"/>
      <c r="T2621" s="61"/>
    </row>
    <row r="2622" spans="1:20" s="55" customFormat="1" ht="14.15" x14ac:dyDescent="0.4">
      <c r="A2622" s="39"/>
      <c r="E2622" s="74"/>
      <c r="F2622" s="74"/>
      <c r="G2622" s="74"/>
      <c r="S2622" s="61"/>
      <c r="T2622" s="61"/>
    </row>
    <row r="2623" spans="1:20" s="55" customFormat="1" ht="14.15" x14ac:dyDescent="0.4">
      <c r="A2623" s="39"/>
      <c r="E2623" s="74"/>
      <c r="F2623" s="74"/>
      <c r="G2623" s="74"/>
      <c r="S2623" s="61"/>
      <c r="T2623" s="61"/>
    </row>
    <row r="2624" spans="1:20" s="55" customFormat="1" ht="14.15" x14ac:dyDescent="0.4">
      <c r="A2624" s="39"/>
      <c r="E2624" s="74"/>
      <c r="F2624" s="74"/>
      <c r="G2624" s="74"/>
      <c r="S2624" s="61"/>
      <c r="T2624" s="61"/>
    </row>
    <row r="2625" spans="1:20" s="55" customFormat="1" ht="14.15" x14ac:dyDescent="0.4">
      <c r="A2625" s="39"/>
      <c r="E2625" s="74"/>
      <c r="F2625" s="74"/>
      <c r="G2625" s="74"/>
      <c r="S2625" s="61"/>
      <c r="T2625" s="61"/>
    </row>
    <row r="2626" spans="1:20" s="55" customFormat="1" ht="14.15" x14ac:dyDescent="0.4">
      <c r="A2626" s="39"/>
      <c r="E2626" s="74"/>
      <c r="F2626" s="74"/>
      <c r="G2626" s="74"/>
      <c r="S2626" s="61"/>
      <c r="T2626" s="61"/>
    </row>
    <row r="2627" spans="1:20" s="55" customFormat="1" ht="14.15" x14ac:dyDescent="0.4">
      <c r="A2627" s="39"/>
      <c r="E2627" s="74"/>
      <c r="F2627" s="74"/>
      <c r="G2627" s="74"/>
      <c r="S2627" s="61"/>
      <c r="T2627" s="61"/>
    </row>
    <row r="2628" spans="1:20" s="55" customFormat="1" ht="14.15" x14ac:dyDescent="0.4">
      <c r="A2628" s="39"/>
      <c r="E2628" s="74"/>
      <c r="F2628" s="74"/>
      <c r="G2628" s="74"/>
      <c r="S2628" s="61"/>
      <c r="T2628" s="61"/>
    </row>
    <row r="2629" spans="1:20" s="55" customFormat="1" ht="14.15" x14ac:dyDescent="0.4">
      <c r="A2629" s="39"/>
      <c r="E2629" s="74"/>
      <c r="F2629" s="74"/>
      <c r="G2629" s="74"/>
      <c r="S2629" s="61"/>
      <c r="T2629" s="61"/>
    </row>
    <row r="2630" spans="1:20" s="55" customFormat="1" ht="14.15" x14ac:dyDescent="0.4">
      <c r="A2630" s="39"/>
      <c r="E2630" s="74"/>
      <c r="F2630" s="74"/>
      <c r="G2630" s="74"/>
      <c r="S2630" s="61"/>
      <c r="T2630" s="61"/>
    </row>
    <row r="2631" spans="1:20" s="55" customFormat="1" ht="14.15" x14ac:dyDescent="0.4">
      <c r="A2631" s="39"/>
      <c r="E2631" s="74"/>
      <c r="F2631" s="74"/>
      <c r="G2631" s="74"/>
      <c r="S2631" s="61"/>
      <c r="T2631" s="61"/>
    </row>
    <row r="2632" spans="1:20" s="55" customFormat="1" ht="14.15" x14ac:dyDescent="0.4">
      <c r="A2632" s="39"/>
      <c r="E2632" s="74"/>
      <c r="F2632" s="74"/>
      <c r="G2632" s="74"/>
      <c r="S2632" s="61"/>
      <c r="T2632" s="61"/>
    </row>
    <row r="2633" spans="1:20" s="55" customFormat="1" ht="14.15" x14ac:dyDescent="0.4">
      <c r="A2633" s="39"/>
      <c r="E2633" s="74"/>
      <c r="F2633" s="74"/>
      <c r="G2633" s="74"/>
      <c r="S2633" s="61"/>
      <c r="T2633" s="61"/>
    </row>
    <row r="2634" spans="1:20" s="55" customFormat="1" ht="14.15" x14ac:dyDescent="0.4">
      <c r="A2634" s="39"/>
      <c r="E2634" s="74"/>
      <c r="F2634" s="74"/>
      <c r="G2634" s="74"/>
      <c r="S2634" s="61"/>
      <c r="T2634" s="61"/>
    </row>
    <row r="2635" spans="1:20" s="55" customFormat="1" ht="14.15" x14ac:dyDescent="0.4">
      <c r="A2635" s="39"/>
      <c r="E2635" s="74"/>
      <c r="F2635" s="74"/>
      <c r="G2635" s="74"/>
      <c r="S2635" s="61"/>
      <c r="T2635" s="61"/>
    </row>
    <row r="2636" spans="1:20" s="55" customFormat="1" ht="14.15" x14ac:dyDescent="0.4">
      <c r="A2636" s="39"/>
      <c r="E2636" s="74"/>
      <c r="F2636" s="74"/>
      <c r="G2636" s="74"/>
      <c r="S2636" s="61"/>
      <c r="T2636" s="61"/>
    </row>
    <row r="2637" spans="1:20" s="55" customFormat="1" ht="14.15" x14ac:dyDescent="0.4">
      <c r="A2637" s="39"/>
      <c r="E2637" s="74"/>
      <c r="F2637" s="74"/>
      <c r="G2637" s="74"/>
      <c r="S2637" s="61"/>
      <c r="T2637" s="61"/>
    </row>
    <row r="2638" spans="1:20" s="55" customFormat="1" ht="14.15" x14ac:dyDescent="0.4">
      <c r="A2638" s="39"/>
      <c r="E2638" s="74"/>
      <c r="F2638" s="74"/>
      <c r="G2638" s="74"/>
      <c r="S2638" s="61"/>
      <c r="T2638" s="61"/>
    </row>
    <row r="2639" spans="1:20" s="55" customFormat="1" ht="14.15" x14ac:dyDescent="0.4">
      <c r="A2639" s="39"/>
      <c r="E2639" s="74"/>
      <c r="F2639" s="74"/>
      <c r="G2639" s="74"/>
      <c r="S2639" s="61"/>
      <c r="T2639" s="61"/>
    </row>
    <row r="2640" spans="1:20" s="55" customFormat="1" ht="14.15" x14ac:dyDescent="0.4">
      <c r="A2640" s="39"/>
      <c r="E2640" s="74"/>
      <c r="F2640" s="74"/>
      <c r="G2640" s="74"/>
      <c r="S2640" s="61"/>
      <c r="T2640" s="61"/>
    </row>
    <row r="2641" spans="1:20" s="55" customFormat="1" ht="14.15" x14ac:dyDescent="0.4">
      <c r="A2641" s="39"/>
      <c r="E2641" s="74"/>
      <c r="F2641" s="74"/>
      <c r="G2641" s="74"/>
      <c r="S2641" s="61"/>
      <c r="T2641" s="61"/>
    </row>
    <row r="2642" spans="1:20" s="55" customFormat="1" ht="14.15" x14ac:dyDescent="0.4">
      <c r="A2642" s="39"/>
      <c r="E2642" s="74"/>
      <c r="F2642" s="74"/>
      <c r="G2642" s="74"/>
      <c r="S2642" s="61"/>
      <c r="T2642" s="61"/>
    </row>
    <row r="2643" spans="1:20" s="55" customFormat="1" ht="14.15" x14ac:dyDescent="0.4">
      <c r="A2643" s="39"/>
      <c r="E2643" s="74"/>
      <c r="F2643" s="74"/>
      <c r="G2643" s="74"/>
      <c r="S2643" s="61"/>
      <c r="T2643" s="61"/>
    </row>
    <row r="2644" spans="1:20" s="55" customFormat="1" ht="14.15" x14ac:dyDescent="0.4">
      <c r="A2644" s="39"/>
      <c r="E2644" s="74"/>
      <c r="F2644" s="74"/>
      <c r="G2644" s="74"/>
      <c r="S2644" s="61"/>
      <c r="T2644" s="61"/>
    </row>
    <row r="2645" spans="1:20" s="55" customFormat="1" ht="14.15" x14ac:dyDescent="0.4">
      <c r="A2645" s="39"/>
      <c r="E2645" s="74"/>
      <c r="F2645" s="74"/>
      <c r="G2645" s="74"/>
      <c r="S2645" s="61"/>
      <c r="T2645" s="61"/>
    </row>
    <row r="2646" spans="1:20" s="55" customFormat="1" ht="14.15" x14ac:dyDescent="0.4">
      <c r="A2646" s="39"/>
      <c r="E2646" s="74"/>
      <c r="F2646" s="74"/>
      <c r="G2646" s="74"/>
      <c r="S2646" s="61"/>
      <c r="T2646" s="61"/>
    </row>
    <row r="2647" spans="1:20" s="55" customFormat="1" ht="14.15" x14ac:dyDescent="0.4">
      <c r="A2647" s="39"/>
      <c r="E2647" s="74"/>
      <c r="F2647" s="74"/>
      <c r="G2647" s="74"/>
      <c r="S2647" s="61"/>
      <c r="T2647" s="61"/>
    </row>
    <row r="2648" spans="1:20" s="55" customFormat="1" ht="14.15" x14ac:dyDescent="0.4">
      <c r="A2648" s="39"/>
      <c r="E2648" s="74"/>
      <c r="F2648" s="74"/>
      <c r="G2648" s="74"/>
      <c r="S2648" s="61"/>
      <c r="T2648" s="61"/>
    </row>
    <row r="2649" spans="1:20" s="55" customFormat="1" ht="14.15" x14ac:dyDescent="0.4">
      <c r="A2649" s="39"/>
      <c r="E2649" s="74"/>
      <c r="F2649" s="74"/>
      <c r="G2649" s="74"/>
      <c r="S2649" s="61"/>
      <c r="T2649" s="61"/>
    </row>
    <row r="2650" spans="1:20" s="55" customFormat="1" ht="14.15" x14ac:dyDescent="0.4">
      <c r="A2650" s="39"/>
      <c r="E2650" s="74"/>
      <c r="F2650" s="74"/>
      <c r="G2650" s="74"/>
      <c r="S2650" s="61"/>
      <c r="T2650" s="61"/>
    </row>
    <row r="2651" spans="1:20" s="55" customFormat="1" ht="14.15" x14ac:dyDescent="0.4">
      <c r="A2651" s="39"/>
      <c r="E2651" s="74"/>
      <c r="F2651" s="74"/>
      <c r="G2651" s="74"/>
      <c r="S2651" s="61"/>
      <c r="T2651" s="61"/>
    </row>
    <row r="2652" spans="1:20" s="55" customFormat="1" ht="14.15" x14ac:dyDescent="0.4">
      <c r="A2652" s="39"/>
      <c r="E2652" s="74"/>
      <c r="F2652" s="74"/>
      <c r="G2652" s="74"/>
      <c r="S2652" s="61"/>
      <c r="T2652" s="61"/>
    </row>
    <row r="2653" spans="1:20" s="55" customFormat="1" ht="14.15" x14ac:dyDescent="0.4">
      <c r="A2653" s="39"/>
      <c r="E2653" s="74"/>
      <c r="F2653" s="74"/>
      <c r="G2653" s="74"/>
      <c r="S2653" s="61"/>
      <c r="T2653" s="61"/>
    </row>
    <row r="2654" spans="1:20" s="55" customFormat="1" ht="14.15" x14ac:dyDescent="0.4">
      <c r="A2654" s="39"/>
      <c r="E2654" s="74"/>
      <c r="F2654" s="74"/>
      <c r="G2654" s="74"/>
      <c r="S2654" s="61"/>
      <c r="T2654" s="61"/>
    </row>
    <row r="2655" spans="1:20" s="55" customFormat="1" ht="14.15" x14ac:dyDescent="0.4">
      <c r="A2655" s="39"/>
      <c r="E2655" s="74"/>
      <c r="F2655" s="74"/>
      <c r="G2655" s="74"/>
      <c r="S2655" s="61"/>
      <c r="T2655" s="61"/>
    </row>
    <row r="2656" spans="1:20" s="55" customFormat="1" ht="14.15" x14ac:dyDescent="0.4">
      <c r="A2656" s="39"/>
      <c r="E2656" s="74"/>
      <c r="F2656" s="74"/>
      <c r="G2656" s="74"/>
      <c r="S2656" s="61"/>
      <c r="T2656" s="61"/>
    </row>
    <row r="2657" spans="1:20" s="55" customFormat="1" ht="14.15" x14ac:dyDescent="0.4">
      <c r="A2657" s="39"/>
      <c r="E2657" s="74"/>
      <c r="F2657" s="74"/>
      <c r="G2657" s="74"/>
      <c r="S2657" s="61"/>
      <c r="T2657" s="61"/>
    </row>
    <row r="2658" spans="1:20" s="55" customFormat="1" ht="14.15" x14ac:dyDescent="0.4">
      <c r="A2658" s="39"/>
      <c r="E2658" s="74"/>
      <c r="F2658" s="74"/>
      <c r="G2658" s="74"/>
      <c r="S2658" s="61"/>
      <c r="T2658" s="61"/>
    </row>
    <row r="2659" spans="1:20" s="55" customFormat="1" ht="14.15" x14ac:dyDescent="0.4">
      <c r="A2659" s="39"/>
      <c r="E2659" s="74"/>
      <c r="F2659" s="74"/>
      <c r="G2659" s="74"/>
      <c r="S2659" s="61"/>
      <c r="T2659" s="61"/>
    </row>
    <row r="2660" spans="1:20" s="55" customFormat="1" ht="14.15" x14ac:dyDescent="0.4">
      <c r="A2660" s="39"/>
      <c r="E2660" s="74"/>
      <c r="F2660" s="74"/>
      <c r="G2660" s="74"/>
      <c r="S2660" s="61"/>
      <c r="T2660" s="61"/>
    </row>
    <row r="2661" spans="1:20" s="55" customFormat="1" ht="14.15" x14ac:dyDescent="0.4">
      <c r="A2661" s="39"/>
      <c r="E2661" s="74"/>
      <c r="F2661" s="74"/>
      <c r="G2661" s="74"/>
      <c r="S2661" s="61"/>
      <c r="T2661" s="61"/>
    </row>
    <row r="2662" spans="1:20" s="55" customFormat="1" ht="14.15" x14ac:dyDescent="0.4">
      <c r="A2662" s="39"/>
      <c r="E2662" s="74"/>
      <c r="F2662" s="74"/>
      <c r="G2662" s="74"/>
      <c r="S2662" s="61"/>
      <c r="T2662" s="61"/>
    </row>
    <row r="2663" spans="1:20" s="55" customFormat="1" ht="14.15" x14ac:dyDescent="0.4">
      <c r="A2663" s="39"/>
      <c r="E2663" s="74"/>
      <c r="F2663" s="74"/>
      <c r="G2663" s="74"/>
      <c r="S2663" s="61"/>
      <c r="T2663" s="61"/>
    </row>
    <row r="2664" spans="1:20" s="55" customFormat="1" ht="14.15" x14ac:dyDescent="0.4">
      <c r="A2664" s="39"/>
      <c r="E2664" s="74"/>
      <c r="F2664" s="74"/>
      <c r="G2664" s="74"/>
      <c r="S2664" s="61"/>
      <c r="T2664" s="61"/>
    </row>
    <row r="2665" spans="1:20" s="55" customFormat="1" ht="14.15" x14ac:dyDescent="0.4">
      <c r="A2665" s="39"/>
      <c r="E2665" s="74"/>
      <c r="F2665" s="74"/>
      <c r="G2665" s="74"/>
      <c r="S2665" s="61"/>
      <c r="T2665" s="61"/>
    </row>
    <row r="2666" spans="1:20" s="55" customFormat="1" ht="14.15" x14ac:dyDescent="0.4">
      <c r="A2666" s="39"/>
      <c r="E2666" s="74"/>
      <c r="F2666" s="74"/>
      <c r="G2666" s="74"/>
      <c r="S2666" s="61"/>
      <c r="T2666" s="61"/>
    </row>
    <row r="2667" spans="1:20" s="55" customFormat="1" ht="14.15" x14ac:dyDescent="0.4">
      <c r="A2667" s="39"/>
      <c r="E2667" s="74"/>
      <c r="F2667" s="74"/>
      <c r="G2667" s="74"/>
      <c r="S2667" s="61"/>
      <c r="T2667" s="61"/>
    </row>
    <row r="2668" spans="1:20" s="55" customFormat="1" ht="14.15" x14ac:dyDescent="0.4">
      <c r="A2668" s="39"/>
      <c r="E2668" s="74"/>
      <c r="F2668" s="74"/>
      <c r="G2668" s="74"/>
      <c r="S2668" s="61"/>
      <c r="T2668" s="61"/>
    </row>
    <row r="2669" spans="1:20" s="55" customFormat="1" ht="14.15" x14ac:dyDescent="0.4">
      <c r="A2669" s="39"/>
      <c r="E2669" s="74"/>
      <c r="F2669" s="74"/>
      <c r="G2669" s="74"/>
      <c r="S2669" s="61"/>
      <c r="T2669" s="61"/>
    </row>
    <row r="2670" spans="1:20" s="55" customFormat="1" ht="14.15" x14ac:dyDescent="0.4">
      <c r="A2670" s="39"/>
      <c r="E2670" s="74"/>
      <c r="F2670" s="74"/>
      <c r="G2670" s="74"/>
      <c r="S2670" s="61"/>
      <c r="T2670" s="61"/>
    </row>
    <row r="2671" spans="1:20" s="55" customFormat="1" ht="14.15" x14ac:dyDescent="0.4">
      <c r="A2671" s="39"/>
      <c r="E2671" s="74"/>
      <c r="F2671" s="74"/>
      <c r="G2671" s="74"/>
      <c r="S2671" s="61"/>
      <c r="T2671" s="61"/>
    </row>
    <row r="2672" spans="1:20" s="55" customFormat="1" ht="14.15" x14ac:dyDescent="0.4">
      <c r="A2672" s="39"/>
      <c r="E2672" s="74"/>
      <c r="F2672" s="74"/>
      <c r="G2672" s="74"/>
      <c r="S2672" s="61"/>
      <c r="T2672" s="61"/>
    </row>
    <row r="2673" spans="1:20" s="55" customFormat="1" ht="14.15" x14ac:dyDescent="0.4">
      <c r="A2673" s="39"/>
      <c r="E2673" s="74"/>
      <c r="F2673" s="74"/>
      <c r="G2673" s="74"/>
      <c r="S2673" s="61"/>
      <c r="T2673" s="61"/>
    </row>
    <row r="2674" spans="1:20" s="55" customFormat="1" ht="14.15" x14ac:dyDescent="0.4">
      <c r="A2674" s="39"/>
      <c r="E2674" s="74"/>
      <c r="F2674" s="74"/>
      <c r="G2674" s="74"/>
      <c r="S2674" s="61"/>
      <c r="T2674" s="61"/>
    </row>
    <row r="2675" spans="1:20" s="55" customFormat="1" ht="14.15" x14ac:dyDescent="0.4">
      <c r="A2675" s="39"/>
      <c r="E2675" s="74"/>
      <c r="F2675" s="74"/>
      <c r="G2675" s="74"/>
      <c r="S2675" s="61"/>
      <c r="T2675" s="61"/>
    </row>
    <row r="2676" spans="1:20" s="55" customFormat="1" ht="14.15" x14ac:dyDescent="0.4">
      <c r="A2676" s="39"/>
      <c r="E2676" s="74"/>
      <c r="F2676" s="74"/>
      <c r="G2676" s="74"/>
      <c r="S2676" s="61"/>
      <c r="T2676" s="61"/>
    </row>
    <row r="2677" spans="1:20" s="55" customFormat="1" ht="14.15" x14ac:dyDescent="0.4">
      <c r="A2677" s="39"/>
      <c r="E2677" s="74"/>
      <c r="F2677" s="74"/>
      <c r="G2677" s="74"/>
      <c r="S2677" s="61"/>
      <c r="T2677" s="61"/>
    </row>
    <row r="2678" spans="1:20" s="55" customFormat="1" ht="14.15" x14ac:dyDescent="0.4">
      <c r="A2678" s="39"/>
      <c r="E2678" s="74"/>
      <c r="F2678" s="74"/>
      <c r="G2678" s="74"/>
      <c r="S2678" s="61"/>
      <c r="T2678" s="61"/>
    </row>
    <row r="2679" spans="1:20" s="55" customFormat="1" ht="14.15" x14ac:dyDescent="0.4">
      <c r="A2679" s="39"/>
      <c r="E2679" s="74"/>
      <c r="F2679" s="74"/>
      <c r="G2679" s="74"/>
      <c r="S2679" s="61"/>
      <c r="T2679" s="61"/>
    </row>
    <row r="2680" spans="1:20" s="55" customFormat="1" ht="14.15" x14ac:dyDescent="0.4">
      <c r="A2680" s="39"/>
      <c r="E2680" s="74"/>
      <c r="F2680" s="74"/>
      <c r="G2680" s="74"/>
      <c r="S2680" s="61"/>
      <c r="T2680" s="61"/>
    </row>
    <row r="2681" spans="1:20" s="55" customFormat="1" ht="14.15" x14ac:dyDescent="0.4">
      <c r="A2681" s="39"/>
      <c r="E2681" s="74"/>
      <c r="F2681" s="74"/>
      <c r="G2681" s="74"/>
      <c r="S2681" s="61"/>
      <c r="T2681" s="61"/>
    </row>
    <row r="2682" spans="1:20" s="55" customFormat="1" ht="14.15" x14ac:dyDescent="0.4">
      <c r="A2682" s="39"/>
      <c r="E2682" s="74"/>
      <c r="F2682" s="74"/>
      <c r="G2682" s="74"/>
      <c r="S2682" s="61"/>
      <c r="T2682" s="61"/>
    </row>
    <row r="2683" spans="1:20" s="55" customFormat="1" ht="14.15" x14ac:dyDescent="0.4">
      <c r="A2683" s="39"/>
      <c r="E2683" s="74"/>
      <c r="F2683" s="74"/>
      <c r="G2683" s="74"/>
      <c r="S2683" s="61"/>
      <c r="T2683" s="61"/>
    </row>
    <row r="2684" spans="1:20" s="55" customFormat="1" ht="14.15" x14ac:dyDescent="0.4">
      <c r="A2684" s="39"/>
      <c r="E2684" s="74"/>
      <c r="F2684" s="74"/>
      <c r="G2684" s="74"/>
      <c r="S2684" s="61"/>
      <c r="T2684" s="61"/>
    </row>
    <row r="2685" spans="1:20" s="55" customFormat="1" ht="14.15" x14ac:dyDescent="0.4">
      <c r="A2685" s="39"/>
      <c r="E2685" s="74"/>
      <c r="F2685" s="74"/>
      <c r="G2685" s="74"/>
      <c r="S2685" s="61"/>
      <c r="T2685" s="61"/>
    </row>
    <row r="2686" spans="1:20" s="55" customFormat="1" ht="14.15" x14ac:dyDescent="0.4">
      <c r="A2686" s="39"/>
      <c r="E2686" s="74"/>
      <c r="F2686" s="74"/>
      <c r="G2686" s="74"/>
      <c r="S2686" s="61"/>
      <c r="T2686" s="61"/>
    </row>
    <row r="2687" spans="1:20" s="55" customFormat="1" ht="14.15" x14ac:dyDescent="0.4">
      <c r="A2687" s="39"/>
      <c r="E2687" s="74"/>
      <c r="F2687" s="74"/>
      <c r="G2687" s="74"/>
      <c r="S2687" s="61"/>
      <c r="T2687" s="61"/>
    </row>
    <row r="2688" spans="1:20" s="55" customFormat="1" ht="14.15" x14ac:dyDescent="0.4">
      <c r="A2688" s="39"/>
      <c r="E2688" s="74"/>
      <c r="F2688" s="74"/>
      <c r="G2688" s="74"/>
      <c r="S2688" s="61"/>
      <c r="T2688" s="61"/>
    </row>
    <row r="2689" spans="1:20" s="55" customFormat="1" ht="14.15" x14ac:dyDescent="0.4">
      <c r="A2689" s="39"/>
      <c r="E2689" s="74"/>
      <c r="F2689" s="74"/>
      <c r="G2689" s="74"/>
      <c r="S2689" s="61"/>
      <c r="T2689" s="61"/>
    </row>
    <row r="2690" spans="1:20" s="55" customFormat="1" ht="14.15" x14ac:dyDescent="0.4">
      <c r="A2690" s="39"/>
      <c r="E2690" s="74"/>
      <c r="F2690" s="74"/>
      <c r="G2690" s="74"/>
      <c r="S2690" s="61"/>
      <c r="T2690" s="61"/>
    </row>
    <row r="2691" spans="1:20" s="55" customFormat="1" ht="14.15" x14ac:dyDescent="0.4">
      <c r="A2691" s="39"/>
      <c r="E2691" s="74"/>
      <c r="F2691" s="74"/>
      <c r="G2691" s="74"/>
      <c r="S2691" s="61"/>
      <c r="T2691" s="61"/>
    </row>
    <row r="2692" spans="1:20" s="55" customFormat="1" ht="14.15" x14ac:dyDescent="0.4">
      <c r="A2692" s="39"/>
      <c r="E2692" s="74"/>
      <c r="F2692" s="74"/>
      <c r="G2692" s="74"/>
      <c r="S2692" s="61"/>
      <c r="T2692" s="61"/>
    </row>
    <row r="2693" spans="1:20" s="55" customFormat="1" ht="14.15" x14ac:dyDescent="0.4">
      <c r="A2693" s="39"/>
      <c r="E2693" s="74"/>
      <c r="F2693" s="74"/>
      <c r="G2693" s="74"/>
      <c r="S2693" s="61"/>
      <c r="T2693" s="61"/>
    </row>
    <row r="2694" spans="1:20" s="55" customFormat="1" ht="14.15" x14ac:dyDescent="0.4">
      <c r="A2694" s="39"/>
      <c r="E2694" s="74"/>
      <c r="F2694" s="74"/>
      <c r="G2694" s="74"/>
      <c r="S2694" s="61"/>
      <c r="T2694" s="61"/>
    </row>
    <row r="2695" spans="1:20" s="55" customFormat="1" ht="14.15" x14ac:dyDescent="0.4">
      <c r="A2695" s="39"/>
      <c r="E2695" s="74"/>
      <c r="F2695" s="74"/>
      <c r="G2695" s="74"/>
      <c r="S2695" s="61"/>
      <c r="T2695" s="61"/>
    </row>
    <row r="2696" spans="1:20" s="55" customFormat="1" ht="14.15" x14ac:dyDescent="0.4">
      <c r="A2696" s="39"/>
      <c r="E2696" s="74"/>
      <c r="F2696" s="74"/>
      <c r="G2696" s="74"/>
      <c r="S2696" s="61"/>
      <c r="T2696" s="61"/>
    </row>
    <row r="2697" spans="1:20" s="55" customFormat="1" ht="14.15" x14ac:dyDescent="0.4">
      <c r="A2697" s="39"/>
      <c r="E2697" s="74"/>
      <c r="F2697" s="74"/>
      <c r="G2697" s="74"/>
      <c r="S2697" s="61"/>
      <c r="T2697" s="61"/>
    </row>
    <row r="2698" spans="1:20" s="55" customFormat="1" ht="14.15" x14ac:dyDescent="0.4">
      <c r="A2698" s="39"/>
      <c r="E2698" s="74"/>
      <c r="F2698" s="74"/>
      <c r="G2698" s="74"/>
      <c r="S2698" s="61"/>
      <c r="T2698" s="61"/>
    </row>
    <row r="2699" spans="1:20" s="55" customFormat="1" ht="14.15" x14ac:dyDescent="0.4">
      <c r="A2699" s="39"/>
      <c r="E2699" s="74"/>
      <c r="F2699" s="74"/>
      <c r="G2699" s="74"/>
      <c r="S2699" s="61"/>
      <c r="T2699" s="61"/>
    </row>
    <row r="2700" spans="1:20" s="55" customFormat="1" ht="14.15" x14ac:dyDescent="0.4">
      <c r="A2700" s="39"/>
      <c r="E2700" s="74"/>
      <c r="F2700" s="74"/>
      <c r="G2700" s="74"/>
      <c r="S2700" s="61"/>
      <c r="T2700" s="61"/>
    </row>
    <row r="2701" spans="1:20" s="55" customFormat="1" ht="14.15" x14ac:dyDescent="0.4">
      <c r="A2701" s="39"/>
      <c r="E2701" s="74"/>
      <c r="F2701" s="74"/>
      <c r="G2701" s="74"/>
      <c r="S2701" s="61"/>
      <c r="T2701" s="61"/>
    </row>
    <row r="2702" spans="1:20" s="55" customFormat="1" ht="14.15" x14ac:dyDescent="0.4">
      <c r="A2702" s="39"/>
      <c r="E2702" s="74"/>
      <c r="F2702" s="74"/>
      <c r="G2702" s="74"/>
      <c r="S2702" s="61"/>
      <c r="T2702" s="61"/>
    </row>
    <row r="2703" spans="1:20" s="55" customFormat="1" ht="14.15" x14ac:dyDescent="0.4">
      <c r="A2703" s="39"/>
      <c r="E2703" s="74"/>
      <c r="F2703" s="74"/>
      <c r="G2703" s="74"/>
      <c r="S2703" s="61"/>
      <c r="T2703" s="61"/>
    </row>
    <row r="2704" spans="1:20" s="55" customFormat="1" ht="14.15" x14ac:dyDescent="0.4">
      <c r="A2704" s="39"/>
      <c r="E2704" s="74"/>
      <c r="F2704" s="74"/>
      <c r="G2704" s="74"/>
      <c r="S2704" s="61"/>
      <c r="T2704" s="61"/>
    </row>
    <row r="2705" spans="1:20" s="55" customFormat="1" ht="14.15" x14ac:dyDescent="0.4">
      <c r="A2705" s="39"/>
      <c r="E2705" s="74"/>
      <c r="F2705" s="74"/>
      <c r="G2705" s="74"/>
      <c r="S2705" s="61"/>
      <c r="T2705" s="61"/>
    </row>
    <row r="2706" spans="1:20" s="55" customFormat="1" ht="14.15" x14ac:dyDescent="0.4">
      <c r="A2706" s="39"/>
      <c r="E2706" s="74"/>
      <c r="F2706" s="74"/>
      <c r="G2706" s="74"/>
      <c r="S2706" s="61"/>
      <c r="T2706" s="61"/>
    </row>
    <row r="2707" spans="1:20" s="55" customFormat="1" ht="14.15" x14ac:dyDescent="0.4">
      <c r="A2707" s="39"/>
      <c r="E2707" s="74"/>
      <c r="F2707" s="74"/>
      <c r="G2707" s="74"/>
      <c r="S2707" s="61"/>
      <c r="T2707" s="61"/>
    </row>
    <row r="2708" spans="1:20" s="55" customFormat="1" ht="14.15" x14ac:dyDescent="0.4">
      <c r="A2708" s="39"/>
      <c r="E2708" s="74"/>
      <c r="F2708" s="74"/>
      <c r="G2708" s="74"/>
      <c r="S2708" s="61"/>
      <c r="T2708" s="61"/>
    </row>
    <row r="2709" spans="1:20" s="55" customFormat="1" ht="14.15" x14ac:dyDescent="0.4">
      <c r="A2709" s="39"/>
      <c r="E2709" s="74"/>
      <c r="F2709" s="74"/>
      <c r="G2709" s="74"/>
      <c r="S2709" s="61"/>
      <c r="T2709" s="61"/>
    </row>
    <row r="2710" spans="1:20" s="55" customFormat="1" ht="14.15" x14ac:dyDescent="0.4">
      <c r="A2710" s="39"/>
      <c r="E2710" s="74"/>
      <c r="F2710" s="74"/>
      <c r="G2710" s="74"/>
      <c r="S2710" s="61"/>
      <c r="T2710" s="61"/>
    </row>
    <row r="2711" spans="1:20" s="55" customFormat="1" ht="14.15" x14ac:dyDescent="0.4">
      <c r="A2711" s="39"/>
      <c r="E2711" s="74"/>
      <c r="F2711" s="74"/>
      <c r="G2711" s="74"/>
      <c r="S2711" s="61"/>
      <c r="T2711" s="61"/>
    </row>
    <row r="2712" spans="1:20" s="55" customFormat="1" ht="14.15" x14ac:dyDescent="0.4">
      <c r="A2712" s="39"/>
      <c r="E2712" s="74"/>
      <c r="F2712" s="74"/>
      <c r="G2712" s="74"/>
      <c r="S2712" s="61"/>
      <c r="T2712" s="61"/>
    </row>
    <row r="2713" spans="1:20" s="55" customFormat="1" ht="14.15" x14ac:dyDescent="0.4">
      <c r="A2713" s="39"/>
      <c r="E2713" s="74"/>
      <c r="F2713" s="74"/>
      <c r="G2713" s="74"/>
      <c r="S2713" s="61"/>
      <c r="T2713" s="61"/>
    </row>
    <row r="2714" spans="1:20" s="55" customFormat="1" ht="14.15" x14ac:dyDescent="0.4">
      <c r="A2714" s="39"/>
      <c r="E2714" s="74"/>
      <c r="F2714" s="74"/>
      <c r="G2714" s="74"/>
      <c r="S2714" s="61"/>
      <c r="T2714" s="61"/>
    </row>
    <row r="2715" spans="1:20" s="55" customFormat="1" ht="14.15" x14ac:dyDescent="0.4">
      <c r="A2715" s="39"/>
      <c r="E2715" s="74"/>
      <c r="F2715" s="74"/>
      <c r="G2715" s="74"/>
      <c r="S2715" s="61"/>
      <c r="T2715" s="61"/>
    </row>
    <row r="2716" spans="1:20" s="55" customFormat="1" ht="14.15" x14ac:dyDescent="0.4">
      <c r="A2716" s="39"/>
      <c r="E2716" s="74"/>
      <c r="F2716" s="74"/>
      <c r="G2716" s="74"/>
      <c r="S2716" s="61"/>
      <c r="T2716" s="61"/>
    </row>
    <row r="2717" spans="1:20" s="55" customFormat="1" ht="14.15" x14ac:dyDescent="0.4">
      <c r="A2717" s="39"/>
      <c r="E2717" s="74"/>
      <c r="F2717" s="74"/>
      <c r="G2717" s="74"/>
      <c r="S2717" s="61"/>
      <c r="T2717" s="61"/>
    </row>
    <row r="2718" spans="1:20" s="55" customFormat="1" ht="14.15" x14ac:dyDescent="0.4">
      <c r="A2718" s="39"/>
      <c r="E2718" s="74"/>
      <c r="F2718" s="74"/>
      <c r="G2718" s="74"/>
      <c r="S2718" s="61"/>
      <c r="T2718" s="61"/>
    </row>
    <row r="2719" spans="1:20" s="55" customFormat="1" ht="14.15" x14ac:dyDescent="0.4">
      <c r="A2719" s="39"/>
      <c r="E2719" s="74"/>
      <c r="F2719" s="74"/>
      <c r="G2719" s="74"/>
      <c r="S2719" s="61"/>
      <c r="T2719" s="61"/>
    </row>
    <row r="2720" spans="1:20" s="55" customFormat="1" ht="14.15" x14ac:dyDescent="0.4">
      <c r="A2720" s="39"/>
      <c r="E2720" s="74"/>
      <c r="F2720" s="74"/>
      <c r="G2720" s="74"/>
      <c r="S2720" s="61"/>
      <c r="T2720" s="61"/>
    </row>
    <row r="2721" spans="1:20" s="55" customFormat="1" ht="14.15" x14ac:dyDescent="0.4">
      <c r="A2721" s="39"/>
      <c r="E2721" s="74"/>
      <c r="F2721" s="74"/>
      <c r="G2721" s="74"/>
      <c r="S2721" s="61"/>
      <c r="T2721" s="61"/>
    </row>
    <row r="2722" spans="1:20" s="55" customFormat="1" ht="14.15" x14ac:dyDescent="0.4">
      <c r="A2722" s="39"/>
      <c r="E2722" s="74"/>
      <c r="F2722" s="74"/>
      <c r="G2722" s="74"/>
      <c r="S2722" s="61"/>
      <c r="T2722" s="61"/>
    </row>
    <row r="2723" spans="1:20" s="55" customFormat="1" ht="14.15" x14ac:dyDescent="0.4">
      <c r="A2723" s="39"/>
      <c r="E2723" s="74"/>
      <c r="F2723" s="74"/>
      <c r="G2723" s="74"/>
      <c r="S2723" s="61"/>
      <c r="T2723" s="61"/>
    </row>
    <row r="2724" spans="1:20" s="55" customFormat="1" ht="14.15" x14ac:dyDescent="0.4">
      <c r="A2724" s="39"/>
      <c r="E2724" s="74"/>
      <c r="F2724" s="74"/>
      <c r="G2724" s="74"/>
      <c r="S2724" s="61"/>
      <c r="T2724" s="61"/>
    </row>
    <row r="2725" spans="1:20" s="55" customFormat="1" ht="14.15" x14ac:dyDescent="0.4">
      <c r="A2725" s="39"/>
      <c r="E2725" s="74"/>
      <c r="F2725" s="74"/>
      <c r="G2725" s="74"/>
      <c r="S2725" s="61"/>
      <c r="T2725" s="61"/>
    </row>
    <row r="2726" spans="1:20" s="55" customFormat="1" ht="14.15" x14ac:dyDescent="0.4">
      <c r="A2726" s="39"/>
      <c r="E2726" s="74"/>
      <c r="F2726" s="74"/>
      <c r="G2726" s="74"/>
      <c r="S2726" s="61"/>
      <c r="T2726" s="61"/>
    </row>
    <row r="2727" spans="1:20" s="55" customFormat="1" ht="14.15" x14ac:dyDescent="0.4">
      <c r="A2727" s="39"/>
      <c r="E2727" s="74"/>
      <c r="F2727" s="74"/>
      <c r="G2727" s="74"/>
      <c r="S2727" s="61"/>
      <c r="T2727" s="61"/>
    </row>
    <row r="2728" spans="1:20" s="55" customFormat="1" ht="14.15" x14ac:dyDescent="0.4">
      <c r="A2728" s="39"/>
      <c r="E2728" s="74"/>
      <c r="F2728" s="74"/>
      <c r="G2728" s="74"/>
      <c r="S2728" s="61"/>
      <c r="T2728" s="61"/>
    </row>
    <row r="2729" spans="1:20" s="55" customFormat="1" ht="14.15" x14ac:dyDescent="0.4">
      <c r="A2729" s="39"/>
      <c r="E2729" s="74"/>
      <c r="F2729" s="74"/>
      <c r="G2729" s="74"/>
      <c r="S2729" s="61"/>
      <c r="T2729" s="61"/>
    </row>
    <row r="2730" spans="1:20" s="55" customFormat="1" ht="14.15" x14ac:dyDescent="0.4">
      <c r="A2730" s="39"/>
      <c r="E2730" s="74"/>
      <c r="F2730" s="74"/>
      <c r="G2730" s="74"/>
      <c r="S2730" s="61"/>
      <c r="T2730" s="61"/>
    </row>
    <row r="2731" spans="1:20" s="55" customFormat="1" ht="14.15" x14ac:dyDescent="0.4">
      <c r="A2731" s="39"/>
      <c r="E2731" s="74"/>
      <c r="F2731" s="74"/>
      <c r="G2731" s="74"/>
      <c r="S2731" s="61"/>
      <c r="T2731" s="61"/>
    </row>
    <row r="2732" spans="1:20" s="55" customFormat="1" ht="14.15" x14ac:dyDescent="0.4">
      <c r="A2732" s="39"/>
      <c r="E2732" s="74"/>
      <c r="F2732" s="74"/>
      <c r="G2732" s="74"/>
      <c r="S2732" s="61"/>
      <c r="T2732" s="61"/>
    </row>
    <row r="2733" spans="1:20" s="55" customFormat="1" ht="14.15" x14ac:dyDescent="0.4">
      <c r="A2733" s="39"/>
      <c r="E2733" s="74"/>
      <c r="F2733" s="74"/>
      <c r="G2733" s="74"/>
      <c r="S2733" s="61"/>
      <c r="T2733" s="61"/>
    </row>
    <row r="2734" spans="1:20" s="55" customFormat="1" ht="14.15" x14ac:dyDescent="0.4">
      <c r="A2734" s="39"/>
      <c r="E2734" s="74"/>
      <c r="F2734" s="74"/>
      <c r="G2734" s="74"/>
      <c r="S2734" s="61"/>
      <c r="T2734" s="61"/>
    </row>
    <row r="2735" spans="1:20" s="55" customFormat="1" ht="14.15" x14ac:dyDescent="0.4">
      <c r="A2735" s="39"/>
      <c r="E2735" s="74"/>
      <c r="F2735" s="74"/>
      <c r="G2735" s="74"/>
      <c r="S2735" s="61"/>
      <c r="T2735" s="61"/>
    </row>
    <row r="2736" spans="1:20" s="55" customFormat="1" ht="14.15" x14ac:dyDescent="0.4">
      <c r="A2736" s="39"/>
      <c r="E2736" s="74"/>
      <c r="F2736" s="74"/>
      <c r="G2736" s="74"/>
      <c r="S2736" s="61"/>
      <c r="T2736" s="61"/>
    </row>
    <row r="2737" spans="1:20" s="55" customFormat="1" ht="14.15" x14ac:dyDescent="0.4">
      <c r="A2737" s="39"/>
      <c r="E2737" s="74"/>
      <c r="F2737" s="74"/>
      <c r="G2737" s="74"/>
      <c r="S2737" s="61"/>
      <c r="T2737" s="61"/>
    </row>
    <row r="2738" spans="1:20" s="55" customFormat="1" ht="14.15" x14ac:dyDescent="0.4">
      <c r="A2738" s="39"/>
      <c r="E2738" s="74"/>
      <c r="F2738" s="74"/>
      <c r="G2738" s="74"/>
      <c r="S2738" s="61"/>
      <c r="T2738" s="61"/>
    </row>
    <row r="2739" spans="1:20" s="55" customFormat="1" ht="14.15" x14ac:dyDescent="0.4">
      <c r="A2739" s="39"/>
      <c r="E2739" s="74"/>
      <c r="F2739" s="74"/>
      <c r="G2739" s="74"/>
      <c r="S2739" s="61"/>
      <c r="T2739" s="61"/>
    </row>
    <row r="2740" spans="1:20" s="55" customFormat="1" ht="14.15" x14ac:dyDescent="0.4">
      <c r="A2740" s="39"/>
      <c r="E2740" s="74"/>
      <c r="F2740" s="74"/>
      <c r="G2740" s="74"/>
      <c r="S2740" s="61"/>
      <c r="T2740" s="61"/>
    </row>
    <row r="2741" spans="1:20" s="55" customFormat="1" ht="14.15" x14ac:dyDescent="0.4">
      <c r="A2741" s="39"/>
      <c r="E2741" s="74"/>
      <c r="F2741" s="74"/>
      <c r="G2741" s="74"/>
      <c r="S2741" s="61"/>
      <c r="T2741" s="61"/>
    </row>
    <row r="2742" spans="1:20" s="55" customFormat="1" ht="14.15" x14ac:dyDescent="0.4">
      <c r="A2742" s="39"/>
      <c r="E2742" s="74"/>
      <c r="F2742" s="74"/>
      <c r="G2742" s="74"/>
      <c r="S2742" s="61"/>
      <c r="T2742" s="61"/>
    </row>
    <row r="2743" spans="1:20" s="55" customFormat="1" ht="14.15" x14ac:dyDescent="0.4">
      <c r="A2743" s="39"/>
      <c r="E2743" s="74"/>
      <c r="F2743" s="74"/>
      <c r="G2743" s="74"/>
      <c r="S2743" s="61"/>
      <c r="T2743" s="61"/>
    </row>
    <row r="2744" spans="1:20" s="55" customFormat="1" ht="14.15" x14ac:dyDescent="0.4">
      <c r="A2744" s="39"/>
      <c r="E2744" s="74"/>
      <c r="F2744" s="74"/>
      <c r="G2744" s="74"/>
      <c r="S2744" s="61"/>
      <c r="T2744" s="61"/>
    </row>
    <row r="2745" spans="1:20" s="55" customFormat="1" ht="14.15" x14ac:dyDescent="0.4">
      <c r="A2745" s="39"/>
      <c r="E2745" s="74"/>
      <c r="F2745" s="74"/>
      <c r="G2745" s="74"/>
      <c r="S2745" s="61"/>
      <c r="T2745" s="61"/>
    </row>
    <row r="2746" spans="1:20" s="55" customFormat="1" ht="14.15" x14ac:dyDescent="0.4">
      <c r="A2746" s="39"/>
      <c r="E2746" s="74"/>
      <c r="F2746" s="74"/>
      <c r="G2746" s="74"/>
      <c r="S2746" s="61"/>
      <c r="T2746" s="61"/>
    </row>
    <row r="2747" spans="1:20" s="55" customFormat="1" ht="14.15" x14ac:dyDescent="0.4">
      <c r="A2747" s="39"/>
      <c r="E2747" s="74"/>
      <c r="F2747" s="74"/>
      <c r="G2747" s="74"/>
      <c r="S2747" s="61"/>
      <c r="T2747" s="61"/>
    </row>
    <row r="2748" spans="1:20" s="55" customFormat="1" ht="14.15" x14ac:dyDescent="0.4">
      <c r="A2748" s="39"/>
      <c r="E2748" s="74"/>
      <c r="F2748" s="74"/>
      <c r="G2748" s="74"/>
      <c r="S2748" s="61"/>
      <c r="T2748" s="61"/>
    </row>
    <row r="2749" spans="1:20" s="55" customFormat="1" ht="14.15" x14ac:dyDescent="0.4">
      <c r="A2749" s="39"/>
      <c r="E2749" s="74"/>
      <c r="F2749" s="74"/>
      <c r="G2749" s="74"/>
      <c r="S2749" s="61"/>
      <c r="T2749" s="61"/>
    </row>
    <row r="2750" spans="1:20" s="55" customFormat="1" ht="14.15" x14ac:dyDescent="0.4">
      <c r="A2750" s="39"/>
      <c r="E2750" s="74"/>
      <c r="F2750" s="74"/>
      <c r="G2750" s="74"/>
      <c r="S2750" s="61"/>
      <c r="T2750" s="61"/>
    </row>
    <row r="2751" spans="1:20" s="55" customFormat="1" ht="14.15" x14ac:dyDescent="0.4">
      <c r="A2751" s="39"/>
      <c r="E2751" s="74"/>
      <c r="F2751" s="74"/>
      <c r="G2751" s="74"/>
      <c r="S2751" s="61"/>
      <c r="T2751" s="61"/>
    </row>
    <row r="2752" spans="1:20" s="55" customFormat="1" ht="14.15" x14ac:dyDescent="0.4">
      <c r="A2752" s="39"/>
      <c r="E2752" s="74"/>
      <c r="F2752" s="74"/>
      <c r="G2752" s="74"/>
      <c r="S2752" s="61"/>
      <c r="T2752" s="61"/>
    </row>
    <row r="2753" spans="1:20" s="55" customFormat="1" ht="14.15" x14ac:dyDescent="0.4">
      <c r="A2753" s="39"/>
      <c r="E2753" s="74"/>
      <c r="F2753" s="74"/>
      <c r="G2753" s="74"/>
      <c r="S2753" s="61"/>
      <c r="T2753" s="61"/>
    </row>
    <row r="2754" spans="1:20" s="55" customFormat="1" ht="14.15" x14ac:dyDescent="0.4">
      <c r="A2754" s="39"/>
      <c r="E2754" s="74"/>
      <c r="F2754" s="74"/>
      <c r="G2754" s="74"/>
      <c r="S2754" s="61"/>
      <c r="T2754" s="61"/>
    </row>
    <row r="2755" spans="1:20" s="55" customFormat="1" ht="14.15" x14ac:dyDescent="0.4">
      <c r="A2755" s="39"/>
      <c r="E2755" s="74"/>
      <c r="F2755" s="74"/>
      <c r="G2755" s="74"/>
      <c r="S2755" s="61"/>
      <c r="T2755" s="61"/>
    </row>
    <row r="2756" spans="1:20" s="55" customFormat="1" ht="14.15" x14ac:dyDescent="0.4">
      <c r="A2756" s="39"/>
      <c r="E2756" s="74"/>
      <c r="F2756" s="74"/>
      <c r="G2756" s="74"/>
      <c r="S2756" s="61"/>
      <c r="T2756" s="61"/>
    </row>
    <row r="2757" spans="1:20" s="55" customFormat="1" ht="14.15" x14ac:dyDescent="0.4">
      <c r="A2757" s="39"/>
      <c r="E2757" s="74"/>
      <c r="F2757" s="74"/>
      <c r="G2757" s="74"/>
      <c r="S2757" s="61"/>
      <c r="T2757" s="61"/>
    </row>
    <row r="2758" spans="1:20" s="55" customFormat="1" ht="14.15" x14ac:dyDescent="0.4">
      <c r="A2758" s="39"/>
      <c r="E2758" s="74"/>
      <c r="F2758" s="74"/>
      <c r="G2758" s="74"/>
      <c r="S2758" s="61"/>
      <c r="T2758" s="61"/>
    </row>
    <row r="2759" spans="1:20" s="55" customFormat="1" ht="14.15" x14ac:dyDescent="0.4">
      <c r="A2759" s="39"/>
      <c r="E2759" s="74"/>
      <c r="F2759" s="74"/>
      <c r="G2759" s="74"/>
      <c r="S2759" s="61"/>
      <c r="T2759" s="61"/>
    </row>
    <row r="2760" spans="1:20" s="55" customFormat="1" ht="14.15" x14ac:dyDescent="0.4">
      <c r="A2760" s="39"/>
      <c r="E2760" s="74"/>
      <c r="F2760" s="74"/>
      <c r="G2760" s="74"/>
      <c r="S2760" s="61"/>
      <c r="T2760" s="61"/>
    </row>
    <row r="2761" spans="1:20" s="55" customFormat="1" ht="14.15" x14ac:dyDescent="0.4">
      <c r="A2761" s="39"/>
      <c r="E2761" s="74"/>
      <c r="F2761" s="74"/>
      <c r="G2761" s="74"/>
      <c r="S2761" s="61"/>
      <c r="T2761" s="61"/>
    </row>
    <row r="2762" spans="1:20" s="55" customFormat="1" ht="14.15" x14ac:dyDescent="0.4">
      <c r="A2762" s="39"/>
      <c r="E2762" s="74"/>
      <c r="F2762" s="74"/>
      <c r="G2762" s="74"/>
      <c r="S2762" s="61"/>
      <c r="T2762" s="61"/>
    </row>
    <row r="2763" spans="1:20" s="55" customFormat="1" ht="14.15" x14ac:dyDescent="0.4">
      <c r="A2763" s="39"/>
      <c r="E2763" s="74"/>
      <c r="F2763" s="74"/>
      <c r="G2763" s="74"/>
      <c r="S2763" s="61"/>
      <c r="T2763" s="61"/>
    </row>
    <row r="2764" spans="1:20" s="55" customFormat="1" ht="14.15" x14ac:dyDescent="0.4">
      <c r="A2764" s="39"/>
      <c r="E2764" s="74"/>
      <c r="F2764" s="74"/>
      <c r="G2764" s="74"/>
      <c r="S2764" s="61"/>
      <c r="T2764" s="61"/>
    </row>
    <row r="2765" spans="1:20" s="55" customFormat="1" ht="14.15" x14ac:dyDescent="0.4">
      <c r="A2765" s="39"/>
      <c r="E2765" s="74"/>
      <c r="F2765" s="74"/>
      <c r="G2765" s="74"/>
      <c r="S2765" s="61"/>
      <c r="T2765" s="61"/>
    </row>
    <row r="2766" spans="1:20" s="55" customFormat="1" ht="14.15" x14ac:dyDescent="0.4">
      <c r="A2766" s="39"/>
      <c r="E2766" s="74"/>
      <c r="F2766" s="74"/>
      <c r="G2766" s="74"/>
      <c r="S2766" s="61"/>
      <c r="T2766" s="61"/>
    </row>
    <row r="2767" spans="1:20" s="55" customFormat="1" ht="14.15" x14ac:dyDescent="0.4">
      <c r="A2767" s="39"/>
      <c r="E2767" s="74"/>
      <c r="F2767" s="74"/>
      <c r="G2767" s="74"/>
      <c r="S2767" s="61"/>
      <c r="T2767" s="61"/>
    </row>
    <row r="2768" spans="1:20" s="55" customFormat="1" ht="14.15" x14ac:dyDescent="0.4">
      <c r="A2768" s="39"/>
      <c r="E2768" s="74"/>
      <c r="F2768" s="74"/>
      <c r="G2768" s="74"/>
      <c r="S2768" s="61"/>
      <c r="T2768" s="61"/>
    </row>
    <row r="2769" spans="1:20" s="55" customFormat="1" ht="14.15" x14ac:dyDescent="0.4">
      <c r="A2769" s="39"/>
      <c r="E2769" s="74"/>
      <c r="F2769" s="74"/>
      <c r="G2769" s="74"/>
      <c r="S2769" s="61"/>
      <c r="T2769" s="61"/>
    </row>
    <row r="2770" spans="1:20" s="55" customFormat="1" ht="14.15" x14ac:dyDescent="0.4">
      <c r="A2770" s="39"/>
      <c r="E2770" s="74"/>
      <c r="F2770" s="74"/>
      <c r="G2770" s="74"/>
      <c r="S2770" s="61"/>
      <c r="T2770" s="61"/>
    </row>
    <row r="2771" spans="1:20" s="55" customFormat="1" ht="14.15" x14ac:dyDescent="0.4">
      <c r="A2771" s="39"/>
      <c r="E2771" s="74"/>
      <c r="F2771" s="74"/>
      <c r="G2771" s="74"/>
      <c r="S2771" s="61"/>
      <c r="T2771" s="61"/>
    </row>
    <row r="2772" spans="1:20" s="55" customFormat="1" ht="14.15" x14ac:dyDescent="0.4">
      <c r="A2772" s="39"/>
      <c r="E2772" s="74"/>
      <c r="F2772" s="74"/>
      <c r="G2772" s="74"/>
      <c r="S2772" s="61"/>
      <c r="T2772" s="61"/>
    </row>
    <row r="2773" spans="1:20" s="55" customFormat="1" ht="14.15" x14ac:dyDescent="0.4">
      <c r="A2773" s="39"/>
      <c r="E2773" s="74"/>
      <c r="F2773" s="74"/>
      <c r="G2773" s="74"/>
      <c r="S2773" s="61"/>
      <c r="T2773" s="61"/>
    </row>
    <row r="2774" spans="1:20" s="55" customFormat="1" ht="14.15" x14ac:dyDescent="0.4">
      <c r="A2774" s="39"/>
      <c r="E2774" s="74"/>
      <c r="F2774" s="74"/>
      <c r="G2774" s="74"/>
      <c r="S2774" s="61"/>
      <c r="T2774" s="61"/>
    </row>
    <row r="2775" spans="1:20" s="55" customFormat="1" ht="14.15" x14ac:dyDescent="0.4">
      <c r="A2775" s="39"/>
      <c r="E2775" s="74"/>
      <c r="F2775" s="74"/>
      <c r="G2775" s="74"/>
      <c r="S2775" s="61"/>
      <c r="T2775" s="61"/>
    </row>
    <row r="2776" spans="1:20" s="55" customFormat="1" ht="14.15" x14ac:dyDescent="0.4">
      <c r="A2776" s="39"/>
      <c r="E2776" s="74"/>
      <c r="F2776" s="74"/>
      <c r="G2776" s="74"/>
      <c r="S2776" s="61"/>
      <c r="T2776" s="61"/>
    </row>
    <row r="2777" spans="1:20" s="55" customFormat="1" ht="14.15" x14ac:dyDescent="0.4">
      <c r="A2777" s="39"/>
      <c r="E2777" s="74"/>
      <c r="F2777" s="74"/>
      <c r="G2777" s="74"/>
      <c r="S2777" s="61"/>
      <c r="T2777" s="61"/>
    </row>
    <row r="2778" spans="1:20" s="55" customFormat="1" ht="14.15" x14ac:dyDescent="0.4">
      <c r="A2778" s="39"/>
      <c r="E2778" s="74"/>
      <c r="F2778" s="74"/>
      <c r="G2778" s="74"/>
      <c r="S2778" s="61"/>
      <c r="T2778" s="61"/>
    </row>
    <row r="2779" spans="1:20" s="55" customFormat="1" ht="14.15" x14ac:dyDescent="0.4">
      <c r="A2779" s="39"/>
      <c r="E2779" s="74"/>
      <c r="F2779" s="74"/>
      <c r="G2779" s="74"/>
      <c r="S2779" s="61"/>
      <c r="T2779" s="61"/>
    </row>
    <row r="2780" spans="1:20" s="55" customFormat="1" ht="14.15" x14ac:dyDescent="0.4">
      <c r="A2780" s="39"/>
      <c r="E2780" s="74"/>
      <c r="F2780" s="74"/>
      <c r="G2780" s="74"/>
      <c r="S2780" s="61"/>
      <c r="T2780" s="61"/>
    </row>
    <row r="2781" spans="1:20" s="55" customFormat="1" ht="14.15" x14ac:dyDescent="0.4">
      <c r="A2781" s="39"/>
      <c r="E2781" s="74"/>
      <c r="F2781" s="74"/>
      <c r="G2781" s="74"/>
      <c r="S2781" s="61"/>
      <c r="T2781" s="61"/>
    </row>
    <row r="2782" spans="1:20" s="55" customFormat="1" ht="14.15" x14ac:dyDescent="0.4">
      <c r="A2782" s="39"/>
      <c r="E2782" s="74"/>
      <c r="F2782" s="74"/>
      <c r="G2782" s="74"/>
      <c r="S2782" s="61"/>
      <c r="T2782" s="61"/>
    </row>
    <row r="2783" spans="1:20" s="55" customFormat="1" ht="14.15" x14ac:dyDescent="0.4">
      <c r="A2783" s="39"/>
      <c r="E2783" s="74"/>
      <c r="F2783" s="74"/>
      <c r="G2783" s="74"/>
      <c r="S2783" s="61"/>
      <c r="T2783" s="61"/>
    </row>
    <row r="2784" spans="1:20" s="55" customFormat="1" ht="14.15" x14ac:dyDescent="0.4">
      <c r="A2784" s="39"/>
      <c r="E2784" s="74"/>
      <c r="F2784" s="74"/>
      <c r="G2784" s="74"/>
      <c r="S2784" s="61"/>
      <c r="T2784" s="61"/>
    </row>
    <row r="2785" spans="1:20" s="55" customFormat="1" ht="14.15" x14ac:dyDescent="0.4">
      <c r="A2785" s="39"/>
      <c r="E2785" s="74"/>
      <c r="F2785" s="74"/>
      <c r="G2785" s="74"/>
      <c r="S2785" s="61"/>
      <c r="T2785" s="61"/>
    </row>
    <row r="2786" spans="1:20" s="55" customFormat="1" ht="14.15" x14ac:dyDescent="0.4">
      <c r="A2786" s="39"/>
      <c r="E2786" s="74"/>
      <c r="F2786" s="74"/>
      <c r="G2786" s="74"/>
      <c r="S2786" s="61"/>
      <c r="T2786" s="61"/>
    </row>
    <row r="2787" spans="1:20" s="55" customFormat="1" ht="14.15" x14ac:dyDescent="0.4">
      <c r="A2787" s="39"/>
      <c r="E2787" s="74"/>
      <c r="F2787" s="74"/>
      <c r="G2787" s="74"/>
      <c r="S2787" s="61"/>
      <c r="T2787" s="61"/>
    </row>
    <row r="2788" spans="1:20" s="55" customFormat="1" ht="14.15" x14ac:dyDescent="0.4">
      <c r="A2788" s="39"/>
      <c r="E2788" s="74"/>
      <c r="F2788" s="74"/>
      <c r="G2788" s="74"/>
      <c r="S2788" s="61"/>
      <c r="T2788" s="61"/>
    </row>
    <row r="2789" spans="1:20" s="55" customFormat="1" ht="14.15" x14ac:dyDescent="0.4">
      <c r="A2789" s="39"/>
      <c r="E2789" s="74"/>
      <c r="F2789" s="74"/>
      <c r="G2789" s="74"/>
      <c r="S2789" s="61"/>
      <c r="T2789" s="61"/>
    </row>
    <row r="2790" spans="1:20" s="55" customFormat="1" ht="14.15" x14ac:dyDescent="0.4">
      <c r="A2790" s="39"/>
      <c r="E2790" s="74"/>
      <c r="F2790" s="74"/>
      <c r="G2790" s="74"/>
      <c r="S2790" s="61"/>
      <c r="T2790" s="61"/>
    </row>
    <row r="2791" spans="1:20" s="55" customFormat="1" ht="14.15" x14ac:dyDescent="0.4">
      <c r="A2791" s="39"/>
      <c r="E2791" s="74"/>
      <c r="F2791" s="74"/>
      <c r="G2791" s="74"/>
      <c r="S2791" s="61"/>
      <c r="T2791" s="61"/>
    </row>
    <row r="2792" spans="1:20" s="55" customFormat="1" ht="14.15" x14ac:dyDescent="0.4">
      <c r="A2792" s="39"/>
      <c r="E2792" s="74"/>
      <c r="F2792" s="74"/>
      <c r="G2792" s="74"/>
      <c r="S2792" s="61"/>
      <c r="T2792" s="61"/>
    </row>
    <row r="2793" spans="1:20" s="55" customFormat="1" ht="14.15" x14ac:dyDescent="0.4">
      <c r="A2793" s="39"/>
      <c r="E2793" s="74"/>
      <c r="F2793" s="74"/>
      <c r="G2793" s="74"/>
      <c r="S2793" s="61"/>
      <c r="T2793" s="61"/>
    </row>
    <row r="2794" spans="1:20" s="55" customFormat="1" ht="14.15" x14ac:dyDescent="0.4">
      <c r="A2794" s="39"/>
      <c r="E2794" s="74"/>
      <c r="F2794" s="74"/>
      <c r="G2794" s="74"/>
      <c r="S2794" s="61"/>
      <c r="T2794" s="61"/>
    </row>
    <row r="2795" spans="1:20" s="55" customFormat="1" ht="14.15" x14ac:dyDescent="0.4">
      <c r="A2795" s="39"/>
      <c r="E2795" s="74"/>
      <c r="F2795" s="74"/>
      <c r="G2795" s="74"/>
      <c r="S2795" s="61"/>
      <c r="T2795" s="61"/>
    </row>
    <row r="2796" spans="1:20" s="55" customFormat="1" ht="14.15" x14ac:dyDescent="0.4">
      <c r="A2796" s="39"/>
      <c r="E2796" s="74"/>
      <c r="F2796" s="74"/>
      <c r="G2796" s="74"/>
      <c r="S2796" s="61"/>
      <c r="T2796" s="61"/>
    </row>
    <row r="2797" spans="1:20" s="55" customFormat="1" ht="14.15" x14ac:dyDescent="0.4">
      <c r="A2797" s="39"/>
      <c r="E2797" s="74"/>
      <c r="F2797" s="74"/>
      <c r="G2797" s="74"/>
      <c r="S2797" s="61"/>
      <c r="T2797" s="61"/>
    </row>
    <row r="2798" spans="1:20" s="55" customFormat="1" ht="14.15" x14ac:dyDescent="0.4">
      <c r="A2798" s="39"/>
      <c r="E2798" s="74"/>
      <c r="F2798" s="74"/>
      <c r="G2798" s="74"/>
      <c r="S2798" s="61"/>
      <c r="T2798" s="61"/>
    </row>
    <row r="2799" spans="1:20" s="55" customFormat="1" ht="14.15" x14ac:dyDescent="0.4">
      <c r="A2799" s="39"/>
      <c r="E2799" s="74"/>
      <c r="F2799" s="74"/>
      <c r="G2799" s="74"/>
      <c r="S2799" s="61"/>
      <c r="T2799" s="61"/>
    </row>
    <row r="2800" spans="1:20" s="55" customFormat="1" ht="14.15" x14ac:dyDescent="0.4">
      <c r="A2800" s="39"/>
      <c r="E2800" s="74"/>
      <c r="F2800" s="74"/>
      <c r="G2800" s="74"/>
      <c r="S2800" s="61"/>
      <c r="T2800" s="61"/>
    </row>
    <row r="2801" spans="1:20" s="55" customFormat="1" ht="14.15" x14ac:dyDescent="0.4">
      <c r="A2801" s="39"/>
      <c r="E2801" s="74"/>
      <c r="F2801" s="74"/>
      <c r="G2801" s="74"/>
      <c r="S2801" s="61"/>
      <c r="T2801" s="61"/>
    </row>
    <row r="2802" spans="1:20" s="55" customFormat="1" ht="14.15" x14ac:dyDescent="0.4">
      <c r="A2802" s="39"/>
      <c r="E2802" s="74"/>
      <c r="F2802" s="74"/>
      <c r="G2802" s="74"/>
      <c r="S2802" s="61"/>
      <c r="T2802" s="61"/>
    </row>
    <row r="2803" spans="1:20" s="55" customFormat="1" ht="14.15" x14ac:dyDescent="0.4">
      <c r="A2803" s="39"/>
      <c r="E2803" s="74"/>
      <c r="F2803" s="74"/>
      <c r="G2803" s="74"/>
      <c r="S2803" s="61"/>
      <c r="T2803" s="61"/>
    </row>
    <row r="2804" spans="1:20" s="55" customFormat="1" ht="14.15" x14ac:dyDescent="0.4">
      <c r="A2804" s="39"/>
      <c r="E2804" s="74"/>
      <c r="F2804" s="74"/>
      <c r="G2804" s="74"/>
      <c r="S2804" s="61"/>
      <c r="T2804" s="61"/>
    </row>
    <row r="2805" spans="1:20" s="55" customFormat="1" ht="14.15" x14ac:dyDescent="0.4">
      <c r="A2805" s="39"/>
      <c r="E2805" s="74"/>
      <c r="F2805" s="74"/>
      <c r="G2805" s="74"/>
      <c r="S2805" s="61"/>
      <c r="T2805" s="61"/>
    </row>
    <row r="2806" spans="1:20" s="55" customFormat="1" ht="14.15" x14ac:dyDescent="0.4">
      <c r="A2806" s="39"/>
      <c r="E2806" s="74"/>
      <c r="F2806" s="74"/>
      <c r="G2806" s="74"/>
      <c r="S2806" s="61"/>
      <c r="T2806" s="61"/>
    </row>
    <row r="2807" spans="1:20" s="55" customFormat="1" ht="14.15" x14ac:dyDescent="0.4">
      <c r="A2807" s="39"/>
      <c r="E2807" s="74"/>
      <c r="F2807" s="74"/>
      <c r="G2807" s="74"/>
      <c r="S2807" s="61"/>
      <c r="T2807" s="61"/>
    </row>
    <row r="2808" spans="1:20" s="55" customFormat="1" ht="14.15" x14ac:dyDescent="0.4">
      <c r="A2808" s="39"/>
      <c r="E2808" s="74"/>
      <c r="F2808" s="74"/>
      <c r="G2808" s="74"/>
      <c r="S2808" s="61"/>
      <c r="T2808" s="61"/>
    </row>
    <row r="2809" spans="1:20" s="55" customFormat="1" ht="14.15" x14ac:dyDescent="0.4">
      <c r="A2809" s="39"/>
      <c r="E2809" s="74"/>
      <c r="F2809" s="74"/>
      <c r="G2809" s="74"/>
      <c r="S2809" s="61"/>
      <c r="T2809" s="61"/>
    </row>
    <row r="2810" spans="1:20" s="55" customFormat="1" ht="14.15" x14ac:dyDescent="0.4">
      <c r="A2810" s="39"/>
      <c r="E2810" s="74"/>
      <c r="F2810" s="74"/>
      <c r="G2810" s="74"/>
      <c r="S2810" s="61"/>
      <c r="T2810" s="61"/>
    </row>
    <row r="2811" spans="1:20" s="55" customFormat="1" ht="14.15" x14ac:dyDescent="0.4">
      <c r="A2811" s="39"/>
      <c r="E2811" s="74"/>
      <c r="F2811" s="74"/>
      <c r="G2811" s="74"/>
      <c r="S2811" s="61"/>
      <c r="T2811" s="61"/>
    </row>
    <row r="2812" spans="1:20" s="55" customFormat="1" ht="14.15" x14ac:dyDescent="0.4">
      <c r="A2812" s="39"/>
      <c r="E2812" s="74"/>
      <c r="F2812" s="74"/>
      <c r="G2812" s="74"/>
      <c r="S2812" s="61"/>
      <c r="T2812" s="61"/>
    </row>
    <row r="2813" spans="1:20" s="55" customFormat="1" ht="14.15" x14ac:dyDescent="0.4">
      <c r="A2813" s="39"/>
      <c r="E2813" s="74"/>
      <c r="F2813" s="74"/>
      <c r="G2813" s="74"/>
      <c r="S2813" s="61"/>
      <c r="T2813" s="61"/>
    </row>
    <row r="2814" spans="1:20" s="55" customFormat="1" ht="14.15" x14ac:dyDescent="0.4">
      <c r="A2814" s="39"/>
      <c r="E2814" s="74"/>
      <c r="F2814" s="74"/>
      <c r="G2814" s="74"/>
      <c r="S2814" s="61"/>
      <c r="T2814" s="61"/>
    </row>
    <row r="2815" spans="1:20" s="55" customFormat="1" ht="14.15" x14ac:dyDescent="0.4">
      <c r="A2815" s="39"/>
      <c r="E2815" s="74"/>
      <c r="F2815" s="74"/>
      <c r="G2815" s="74"/>
      <c r="S2815" s="61"/>
      <c r="T2815" s="61"/>
    </row>
    <row r="2816" spans="1:20" s="55" customFormat="1" ht="14.15" x14ac:dyDescent="0.4">
      <c r="A2816" s="39"/>
      <c r="E2816" s="74"/>
      <c r="F2816" s="74"/>
      <c r="G2816" s="74"/>
      <c r="S2816" s="61"/>
      <c r="T2816" s="61"/>
    </row>
    <row r="2817" spans="1:20" s="55" customFormat="1" ht="14.15" x14ac:dyDescent="0.4">
      <c r="A2817" s="39"/>
      <c r="E2817" s="74"/>
      <c r="F2817" s="74"/>
      <c r="G2817" s="74"/>
      <c r="S2817" s="61"/>
      <c r="T2817" s="61"/>
    </row>
    <row r="2818" spans="1:20" s="55" customFormat="1" ht="14.15" x14ac:dyDescent="0.4">
      <c r="A2818" s="39"/>
      <c r="E2818" s="74"/>
      <c r="F2818" s="74"/>
      <c r="G2818" s="74"/>
      <c r="S2818" s="61"/>
      <c r="T2818" s="61"/>
    </row>
    <row r="2819" spans="1:20" s="55" customFormat="1" ht="14.15" x14ac:dyDescent="0.4">
      <c r="A2819" s="39"/>
      <c r="E2819" s="74"/>
      <c r="F2819" s="74"/>
      <c r="G2819" s="74"/>
      <c r="S2819" s="61"/>
      <c r="T2819" s="61"/>
    </row>
    <row r="2820" spans="1:20" s="55" customFormat="1" ht="14.15" x14ac:dyDescent="0.4">
      <c r="A2820" s="39"/>
      <c r="E2820" s="74"/>
      <c r="F2820" s="74"/>
      <c r="G2820" s="74"/>
      <c r="S2820" s="61"/>
      <c r="T2820" s="61"/>
    </row>
    <row r="2821" spans="1:20" s="55" customFormat="1" ht="14.15" x14ac:dyDescent="0.4">
      <c r="A2821" s="39"/>
      <c r="E2821" s="74"/>
      <c r="F2821" s="74"/>
      <c r="G2821" s="74"/>
      <c r="S2821" s="61"/>
      <c r="T2821" s="61"/>
    </row>
    <row r="2822" spans="1:20" s="55" customFormat="1" ht="14.15" x14ac:dyDescent="0.4">
      <c r="A2822" s="39"/>
      <c r="E2822" s="74"/>
      <c r="F2822" s="74"/>
      <c r="G2822" s="74"/>
      <c r="S2822" s="61"/>
      <c r="T2822" s="61"/>
    </row>
    <row r="2823" spans="1:20" s="55" customFormat="1" ht="14.15" x14ac:dyDescent="0.4">
      <c r="A2823" s="39"/>
      <c r="E2823" s="74"/>
      <c r="F2823" s="74"/>
      <c r="G2823" s="74"/>
      <c r="S2823" s="61"/>
      <c r="T2823" s="61"/>
    </row>
    <row r="2824" spans="1:20" s="55" customFormat="1" ht="14.15" x14ac:dyDescent="0.4">
      <c r="A2824" s="39"/>
      <c r="E2824" s="74"/>
      <c r="F2824" s="74"/>
      <c r="G2824" s="74"/>
      <c r="S2824" s="61"/>
      <c r="T2824" s="61"/>
    </row>
    <row r="2825" spans="1:20" s="55" customFormat="1" ht="14.15" x14ac:dyDescent="0.4">
      <c r="A2825" s="39"/>
      <c r="E2825" s="74"/>
      <c r="F2825" s="74"/>
      <c r="G2825" s="74"/>
      <c r="S2825" s="61"/>
      <c r="T2825" s="61"/>
    </row>
    <row r="2826" spans="1:20" s="55" customFormat="1" ht="14.15" x14ac:dyDescent="0.4">
      <c r="A2826" s="39"/>
      <c r="E2826" s="74"/>
      <c r="F2826" s="74"/>
      <c r="G2826" s="74"/>
      <c r="S2826" s="61"/>
      <c r="T2826" s="61"/>
    </row>
    <row r="2827" spans="1:20" s="55" customFormat="1" ht="14.15" x14ac:dyDescent="0.4">
      <c r="A2827" s="39"/>
      <c r="E2827" s="74"/>
      <c r="F2827" s="74"/>
      <c r="G2827" s="74"/>
      <c r="S2827" s="61"/>
      <c r="T2827" s="61"/>
    </row>
    <row r="2828" spans="1:20" s="55" customFormat="1" ht="14.15" x14ac:dyDescent="0.4">
      <c r="A2828" s="39"/>
      <c r="E2828" s="74"/>
      <c r="F2828" s="74"/>
      <c r="G2828" s="74"/>
      <c r="S2828" s="61"/>
      <c r="T2828" s="61"/>
    </row>
    <row r="2829" spans="1:20" s="55" customFormat="1" ht="14.15" x14ac:dyDescent="0.4">
      <c r="A2829" s="39"/>
      <c r="E2829" s="74"/>
      <c r="F2829" s="74"/>
      <c r="G2829" s="74"/>
      <c r="S2829" s="61"/>
      <c r="T2829" s="61"/>
    </row>
    <row r="2830" spans="1:20" s="55" customFormat="1" ht="14.15" x14ac:dyDescent="0.4">
      <c r="A2830" s="39"/>
      <c r="E2830" s="74"/>
      <c r="F2830" s="74"/>
      <c r="G2830" s="74"/>
      <c r="S2830" s="61"/>
      <c r="T2830" s="61"/>
    </row>
    <row r="2831" spans="1:20" s="55" customFormat="1" ht="14.15" x14ac:dyDescent="0.4">
      <c r="A2831" s="39"/>
      <c r="E2831" s="74"/>
      <c r="F2831" s="74"/>
      <c r="G2831" s="74"/>
      <c r="S2831" s="61"/>
      <c r="T2831" s="61"/>
    </row>
    <row r="2832" spans="1:20" s="55" customFormat="1" ht="14.15" x14ac:dyDescent="0.4">
      <c r="A2832" s="39"/>
      <c r="E2832" s="74"/>
      <c r="F2832" s="74"/>
      <c r="G2832" s="74"/>
      <c r="S2832" s="61"/>
      <c r="T2832" s="61"/>
    </row>
    <row r="2833" spans="1:20" s="55" customFormat="1" ht="14.15" x14ac:dyDescent="0.4">
      <c r="A2833" s="39"/>
      <c r="E2833" s="74"/>
      <c r="F2833" s="74"/>
      <c r="G2833" s="74"/>
      <c r="S2833" s="61"/>
      <c r="T2833" s="61"/>
    </row>
    <row r="2834" spans="1:20" s="55" customFormat="1" ht="14.15" x14ac:dyDescent="0.4">
      <c r="A2834" s="39"/>
      <c r="E2834" s="74"/>
      <c r="F2834" s="74"/>
      <c r="G2834" s="74"/>
      <c r="S2834" s="61"/>
      <c r="T2834" s="61"/>
    </row>
    <row r="2835" spans="1:20" s="55" customFormat="1" ht="14.15" x14ac:dyDescent="0.4">
      <c r="A2835" s="39"/>
      <c r="E2835" s="74"/>
      <c r="F2835" s="74"/>
      <c r="G2835" s="74"/>
      <c r="S2835" s="61"/>
      <c r="T2835" s="61"/>
    </row>
    <row r="2836" spans="1:20" s="55" customFormat="1" ht="14.15" x14ac:dyDescent="0.4">
      <c r="A2836" s="39"/>
      <c r="E2836" s="74"/>
      <c r="F2836" s="74"/>
      <c r="G2836" s="74"/>
      <c r="S2836" s="61"/>
      <c r="T2836" s="61"/>
    </row>
    <row r="2837" spans="1:20" s="55" customFormat="1" ht="14.15" x14ac:dyDescent="0.4">
      <c r="A2837" s="39"/>
      <c r="E2837" s="74"/>
      <c r="F2837" s="74"/>
      <c r="G2837" s="74"/>
      <c r="S2837" s="61"/>
      <c r="T2837" s="61"/>
    </row>
    <row r="2838" spans="1:20" s="55" customFormat="1" ht="14.15" x14ac:dyDescent="0.4">
      <c r="A2838" s="39"/>
      <c r="E2838" s="74"/>
      <c r="F2838" s="74"/>
      <c r="G2838" s="74"/>
      <c r="S2838" s="61"/>
      <c r="T2838" s="61"/>
    </row>
    <row r="2839" spans="1:20" s="55" customFormat="1" ht="14.15" x14ac:dyDescent="0.4">
      <c r="A2839" s="39"/>
      <c r="E2839" s="74"/>
      <c r="F2839" s="74"/>
      <c r="G2839" s="74"/>
      <c r="S2839" s="61"/>
      <c r="T2839" s="61"/>
    </row>
    <row r="2840" spans="1:20" s="55" customFormat="1" ht="14.15" x14ac:dyDescent="0.4">
      <c r="A2840" s="39"/>
      <c r="E2840" s="74"/>
      <c r="F2840" s="74"/>
      <c r="G2840" s="74"/>
      <c r="S2840" s="61"/>
      <c r="T2840" s="61"/>
    </row>
    <row r="2841" spans="1:20" s="55" customFormat="1" ht="14.15" x14ac:dyDescent="0.4">
      <c r="A2841" s="39"/>
      <c r="E2841" s="74"/>
      <c r="F2841" s="74"/>
      <c r="G2841" s="74"/>
      <c r="S2841" s="61"/>
      <c r="T2841" s="61"/>
    </row>
    <row r="2842" spans="1:20" s="55" customFormat="1" ht="14.15" x14ac:dyDescent="0.4">
      <c r="A2842" s="39"/>
      <c r="E2842" s="74"/>
      <c r="F2842" s="74"/>
      <c r="G2842" s="74"/>
      <c r="S2842" s="61"/>
      <c r="T2842" s="61"/>
    </row>
    <row r="2843" spans="1:20" s="55" customFormat="1" ht="14.15" x14ac:dyDescent="0.4">
      <c r="A2843" s="39"/>
      <c r="E2843" s="74"/>
      <c r="F2843" s="74"/>
      <c r="G2843" s="74"/>
      <c r="S2843" s="61"/>
      <c r="T2843" s="61"/>
    </row>
    <row r="2844" spans="1:20" s="55" customFormat="1" ht="14.15" x14ac:dyDescent="0.4">
      <c r="A2844" s="39"/>
      <c r="E2844" s="74"/>
      <c r="F2844" s="74"/>
      <c r="G2844" s="74"/>
      <c r="S2844" s="61"/>
      <c r="T2844" s="61"/>
    </row>
    <row r="2845" spans="1:20" s="55" customFormat="1" ht="14.15" x14ac:dyDescent="0.4">
      <c r="A2845" s="39"/>
      <c r="E2845" s="74"/>
      <c r="F2845" s="74"/>
      <c r="G2845" s="74"/>
      <c r="S2845" s="61"/>
      <c r="T2845" s="61"/>
    </row>
    <row r="2846" spans="1:20" s="55" customFormat="1" ht="14.15" x14ac:dyDescent="0.4">
      <c r="A2846" s="39"/>
      <c r="E2846" s="74"/>
      <c r="F2846" s="74"/>
      <c r="G2846" s="74"/>
      <c r="S2846" s="61"/>
      <c r="T2846" s="61"/>
    </row>
    <row r="2847" spans="1:20" s="55" customFormat="1" ht="14.15" x14ac:dyDescent="0.4">
      <c r="A2847" s="39"/>
      <c r="E2847" s="74"/>
      <c r="F2847" s="74"/>
      <c r="G2847" s="74"/>
      <c r="S2847" s="61"/>
      <c r="T2847" s="61"/>
    </row>
    <row r="2848" spans="1:20" s="55" customFormat="1" ht="14.15" x14ac:dyDescent="0.4">
      <c r="A2848" s="39"/>
      <c r="E2848" s="74"/>
      <c r="F2848" s="74"/>
      <c r="G2848" s="74"/>
      <c r="S2848" s="61"/>
      <c r="T2848" s="61"/>
    </row>
    <row r="2849" spans="1:20" s="55" customFormat="1" ht="14.15" x14ac:dyDescent="0.4">
      <c r="A2849" s="39"/>
      <c r="E2849" s="74"/>
      <c r="F2849" s="74"/>
      <c r="G2849" s="74"/>
      <c r="S2849" s="61"/>
      <c r="T2849" s="61"/>
    </row>
    <row r="2850" spans="1:20" s="55" customFormat="1" ht="14.15" x14ac:dyDescent="0.4">
      <c r="A2850" s="39"/>
      <c r="E2850" s="74"/>
      <c r="F2850" s="74"/>
      <c r="G2850" s="74"/>
      <c r="S2850" s="61"/>
      <c r="T2850" s="61"/>
    </row>
    <row r="2851" spans="1:20" s="55" customFormat="1" ht="14.15" x14ac:dyDescent="0.4">
      <c r="A2851" s="39"/>
      <c r="E2851" s="74"/>
      <c r="F2851" s="74"/>
      <c r="G2851" s="74"/>
      <c r="S2851" s="61"/>
      <c r="T2851" s="61"/>
    </row>
    <row r="2852" spans="1:20" s="55" customFormat="1" ht="14.15" x14ac:dyDescent="0.4">
      <c r="A2852" s="39"/>
      <c r="E2852" s="74"/>
      <c r="F2852" s="74"/>
      <c r="G2852" s="74"/>
      <c r="S2852" s="61"/>
      <c r="T2852" s="61"/>
    </row>
    <row r="2853" spans="1:20" s="55" customFormat="1" ht="14.15" x14ac:dyDescent="0.4">
      <c r="A2853" s="39"/>
      <c r="E2853" s="74"/>
      <c r="F2853" s="74"/>
      <c r="G2853" s="74"/>
      <c r="S2853" s="61"/>
      <c r="T2853" s="61"/>
    </row>
    <row r="2854" spans="1:20" s="55" customFormat="1" ht="14.15" x14ac:dyDescent="0.4">
      <c r="A2854" s="39"/>
      <c r="E2854" s="74"/>
      <c r="F2854" s="74"/>
      <c r="G2854" s="74"/>
      <c r="S2854" s="61"/>
      <c r="T2854" s="61"/>
    </row>
    <row r="2855" spans="1:20" s="55" customFormat="1" ht="14.15" x14ac:dyDescent="0.4">
      <c r="A2855" s="39"/>
      <c r="E2855" s="74"/>
      <c r="F2855" s="74"/>
      <c r="G2855" s="74"/>
      <c r="S2855" s="61"/>
      <c r="T2855" s="61"/>
    </row>
    <row r="2856" spans="1:20" s="55" customFormat="1" ht="14.15" x14ac:dyDescent="0.4">
      <c r="A2856" s="39"/>
      <c r="E2856" s="74"/>
      <c r="F2856" s="74"/>
      <c r="G2856" s="74"/>
      <c r="S2856" s="61"/>
      <c r="T2856" s="61"/>
    </row>
    <row r="2857" spans="1:20" s="55" customFormat="1" ht="14.15" x14ac:dyDescent="0.4">
      <c r="A2857" s="39"/>
      <c r="E2857" s="74"/>
      <c r="F2857" s="74"/>
      <c r="G2857" s="74"/>
      <c r="S2857" s="61"/>
      <c r="T2857" s="61"/>
    </row>
    <row r="2858" spans="1:20" s="55" customFormat="1" ht="14.15" x14ac:dyDescent="0.4">
      <c r="A2858" s="39"/>
      <c r="E2858" s="74"/>
      <c r="F2858" s="74"/>
      <c r="G2858" s="74"/>
      <c r="S2858" s="61"/>
      <c r="T2858" s="61"/>
    </row>
    <row r="2859" spans="1:20" s="55" customFormat="1" ht="14.15" x14ac:dyDescent="0.4">
      <c r="A2859" s="39"/>
      <c r="E2859" s="74"/>
      <c r="F2859" s="74"/>
      <c r="G2859" s="74"/>
      <c r="S2859" s="61"/>
      <c r="T2859" s="61"/>
    </row>
    <row r="2860" spans="1:20" s="55" customFormat="1" ht="14.15" x14ac:dyDescent="0.4">
      <c r="A2860" s="39"/>
      <c r="E2860" s="74"/>
      <c r="F2860" s="74"/>
      <c r="G2860" s="74"/>
      <c r="S2860" s="61"/>
      <c r="T2860" s="61"/>
    </row>
    <row r="2861" spans="1:20" s="55" customFormat="1" ht="14.15" x14ac:dyDescent="0.4">
      <c r="A2861" s="39"/>
      <c r="E2861" s="74"/>
      <c r="F2861" s="74"/>
      <c r="G2861" s="74"/>
      <c r="S2861" s="61"/>
      <c r="T2861" s="61"/>
    </row>
    <row r="2862" spans="1:20" s="55" customFormat="1" ht="14.15" x14ac:dyDescent="0.4">
      <c r="A2862" s="39"/>
      <c r="E2862" s="74"/>
      <c r="F2862" s="74"/>
      <c r="G2862" s="74"/>
      <c r="S2862" s="61"/>
      <c r="T2862" s="61"/>
    </row>
    <row r="2863" spans="1:20" s="55" customFormat="1" ht="14.15" x14ac:dyDescent="0.4">
      <c r="A2863" s="39"/>
      <c r="E2863" s="74"/>
      <c r="F2863" s="74"/>
      <c r="G2863" s="74"/>
      <c r="S2863" s="61"/>
      <c r="T2863" s="61"/>
    </row>
    <row r="2864" spans="1:20" s="55" customFormat="1" ht="14.15" x14ac:dyDescent="0.4">
      <c r="A2864" s="39"/>
      <c r="E2864" s="74"/>
      <c r="F2864" s="74"/>
      <c r="G2864" s="74"/>
      <c r="S2864" s="61"/>
      <c r="T2864" s="61"/>
    </row>
    <row r="2865" spans="1:20" s="55" customFormat="1" ht="14.15" x14ac:dyDescent="0.4">
      <c r="A2865" s="39"/>
      <c r="E2865" s="74"/>
      <c r="F2865" s="74"/>
      <c r="G2865" s="74"/>
      <c r="S2865" s="61"/>
      <c r="T2865" s="61"/>
    </row>
    <row r="2866" spans="1:20" s="55" customFormat="1" ht="14.15" x14ac:dyDescent="0.4">
      <c r="A2866" s="39"/>
      <c r="E2866" s="74"/>
      <c r="F2866" s="74"/>
      <c r="G2866" s="74"/>
      <c r="S2866" s="61"/>
      <c r="T2866" s="61"/>
    </row>
    <row r="2867" spans="1:20" s="55" customFormat="1" ht="14.15" x14ac:dyDescent="0.4">
      <c r="A2867" s="39"/>
      <c r="E2867" s="74"/>
      <c r="F2867" s="74"/>
      <c r="G2867" s="74"/>
      <c r="S2867" s="61"/>
      <c r="T2867" s="61"/>
    </row>
    <row r="2868" spans="1:20" s="55" customFormat="1" ht="14.15" x14ac:dyDescent="0.4">
      <c r="A2868" s="39"/>
      <c r="E2868" s="74"/>
      <c r="F2868" s="74"/>
      <c r="G2868" s="74"/>
      <c r="S2868" s="61"/>
      <c r="T2868" s="61"/>
    </row>
    <row r="2869" spans="1:20" s="55" customFormat="1" ht="14.15" x14ac:dyDescent="0.4">
      <c r="A2869" s="39"/>
      <c r="E2869" s="74"/>
      <c r="F2869" s="74"/>
      <c r="G2869" s="74"/>
      <c r="S2869" s="61"/>
      <c r="T2869" s="61"/>
    </row>
    <row r="2870" spans="1:20" s="55" customFormat="1" ht="14.15" x14ac:dyDescent="0.4">
      <c r="A2870" s="39"/>
      <c r="E2870" s="74"/>
      <c r="F2870" s="74"/>
      <c r="G2870" s="74"/>
      <c r="S2870" s="61"/>
      <c r="T2870" s="61"/>
    </row>
    <row r="2871" spans="1:20" s="55" customFormat="1" ht="14.15" x14ac:dyDescent="0.4">
      <c r="A2871" s="39"/>
      <c r="E2871" s="74"/>
      <c r="F2871" s="74"/>
      <c r="G2871" s="74"/>
      <c r="S2871" s="61"/>
      <c r="T2871" s="61"/>
    </row>
    <row r="2872" spans="1:20" s="55" customFormat="1" ht="14.15" x14ac:dyDescent="0.4">
      <c r="A2872" s="39"/>
      <c r="E2872" s="74"/>
      <c r="F2872" s="74"/>
      <c r="G2872" s="74"/>
      <c r="S2872" s="61"/>
      <c r="T2872" s="61"/>
    </row>
    <row r="2873" spans="1:20" s="55" customFormat="1" ht="14.15" x14ac:dyDescent="0.4">
      <c r="A2873" s="39"/>
      <c r="E2873" s="74"/>
      <c r="F2873" s="74"/>
      <c r="G2873" s="74"/>
      <c r="S2873" s="61"/>
      <c r="T2873" s="61"/>
    </row>
    <row r="2874" spans="1:20" s="55" customFormat="1" ht="14.15" x14ac:dyDescent="0.4">
      <c r="A2874" s="39"/>
      <c r="E2874" s="74"/>
      <c r="F2874" s="74"/>
      <c r="G2874" s="74"/>
      <c r="S2874" s="61"/>
      <c r="T2874" s="61"/>
    </row>
    <row r="2875" spans="1:20" s="55" customFormat="1" ht="14.15" x14ac:dyDescent="0.4">
      <c r="A2875" s="39"/>
      <c r="E2875" s="74"/>
      <c r="F2875" s="74"/>
      <c r="G2875" s="74"/>
      <c r="S2875" s="61"/>
      <c r="T2875" s="61"/>
    </row>
    <row r="2876" spans="1:20" s="55" customFormat="1" ht="14.15" x14ac:dyDescent="0.4">
      <c r="A2876" s="39"/>
      <c r="E2876" s="74"/>
      <c r="F2876" s="74"/>
      <c r="G2876" s="74"/>
      <c r="S2876" s="61"/>
      <c r="T2876" s="61"/>
    </row>
    <row r="2877" spans="1:20" s="55" customFormat="1" ht="14.15" x14ac:dyDescent="0.4">
      <c r="A2877" s="39"/>
      <c r="E2877" s="74"/>
      <c r="F2877" s="74"/>
      <c r="G2877" s="74"/>
      <c r="S2877" s="61"/>
      <c r="T2877" s="61"/>
    </row>
    <row r="2878" spans="1:20" s="55" customFormat="1" ht="14.15" x14ac:dyDescent="0.4">
      <c r="A2878" s="39"/>
      <c r="E2878" s="74"/>
      <c r="F2878" s="74"/>
      <c r="G2878" s="74"/>
      <c r="S2878" s="61"/>
      <c r="T2878" s="61"/>
    </row>
    <row r="2879" spans="1:20" s="55" customFormat="1" ht="14.15" x14ac:dyDescent="0.4">
      <c r="A2879" s="39"/>
      <c r="E2879" s="74"/>
      <c r="F2879" s="74"/>
      <c r="G2879" s="74"/>
      <c r="S2879" s="61"/>
      <c r="T2879" s="61"/>
    </row>
    <row r="2880" spans="1:20" s="55" customFormat="1" ht="14.15" x14ac:dyDescent="0.4">
      <c r="A2880" s="39"/>
      <c r="E2880" s="74"/>
      <c r="F2880" s="74"/>
      <c r="G2880" s="74"/>
      <c r="S2880" s="61"/>
      <c r="T2880" s="61"/>
    </row>
    <row r="2881" spans="1:20" s="55" customFormat="1" ht="14.15" x14ac:dyDescent="0.4">
      <c r="A2881" s="39"/>
      <c r="E2881" s="74"/>
      <c r="F2881" s="74"/>
      <c r="G2881" s="74"/>
      <c r="S2881" s="61"/>
      <c r="T2881" s="61"/>
    </row>
    <row r="2882" spans="1:20" s="55" customFormat="1" ht="14.15" x14ac:dyDescent="0.4">
      <c r="A2882" s="39"/>
      <c r="E2882" s="74"/>
      <c r="F2882" s="74"/>
      <c r="G2882" s="74"/>
      <c r="S2882" s="61"/>
      <c r="T2882" s="61"/>
    </row>
    <row r="2883" spans="1:20" s="55" customFormat="1" ht="14.15" x14ac:dyDescent="0.4">
      <c r="A2883" s="39"/>
      <c r="E2883" s="74"/>
      <c r="F2883" s="74"/>
      <c r="G2883" s="74"/>
      <c r="S2883" s="61"/>
      <c r="T2883" s="61"/>
    </row>
    <row r="2884" spans="1:20" s="55" customFormat="1" ht="14.15" x14ac:dyDescent="0.4">
      <c r="A2884" s="39"/>
      <c r="E2884" s="74"/>
      <c r="F2884" s="74"/>
      <c r="G2884" s="74"/>
      <c r="S2884" s="61"/>
      <c r="T2884" s="61"/>
    </row>
    <row r="2885" spans="1:20" s="55" customFormat="1" ht="14.15" x14ac:dyDescent="0.4">
      <c r="A2885" s="39"/>
      <c r="E2885" s="74"/>
      <c r="F2885" s="74"/>
      <c r="G2885" s="74"/>
      <c r="S2885" s="61"/>
      <c r="T2885" s="61"/>
    </row>
    <row r="2886" spans="1:20" s="55" customFormat="1" ht="14.15" x14ac:dyDescent="0.4">
      <c r="A2886" s="39"/>
      <c r="E2886" s="74"/>
      <c r="F2886" s="74"/>
      <c r="G2886" s="74"/>
      <c r="S2886" s="61"/>
      <c r="T2886" s="61"/>
    </row>
    <row r="2887" spans="1:20" s="55" customFormat="1" ht="14.15" x14ac:dyDescent="0.4">
      <c r="A2887" s="39"/>
      <c r="E2887" s="74"/>
      <c r="F2887" s="74"/>
      <c r="G2887" s="74"/>
      <c r="S2887" s="61"/>
      <c r="T2887" s="61"/>
    </row>
    <row r="2888" spans="1:20" s="55" customFormat="1" ht="14.15" x14ac:dyDescent="0.4">
      <c r="A2888" s="39"/>
      <c r="E2888" s="74"/>
      <c r="F2888" s="74"/>
      <c r="G2888" s="74"/>
      <c r="S2888" s="61"/>
      <c r="T2888" s="61"/>
    </row>
    <row r="2889" spans="1:20" s="55" customFormat="1" ht="14.15" x14ac:dyDescent="0.4">
      <c r="A2889" s="39"/>
      <c r="E2889" s="74"/>
      <c r="F2889" s="74"/>
      <c r="G2889" s="74"/>
      <c r="S2889" s="61"/>
      <c r="T2889" s="61"/>
    </row>
    <row r="2890" spans="1:20" s="55" customFormat="1" ht="14.15" x14ac:dyDescent="0.4">
      <c r="A2890" s="39"/>
      <c r="E2890" s="74"/>
      <c r="F2890" s="74"/>
      <c r="G2890" s="74"/>
      <c r="S2890" s="61"/>
      <c r="T2890" s="61"/>
    </row>
    <row r="2891" spans="1:20" s="55" customFormat="1" ht="14.15" x14ac:dyDescent="0.4">
      <c r="A2891" s="39"/>
      <c r="E2891" s="74"/>
      <c r="F2891" s="74"/>
      <c r="G2891" s="74"/>
      <c r="S2891" s="61"/>
      <c r="T2891" s="61"/>
    </row>
    <row r="2892" spans="1:20" s="55" customFormat="1" ht="14.15" x14ac:dyDescent="0.4">
      <c r="A2892" s="39"/>
      <c r="E2892" s="74"/>
      <c r="F2892" s="74"/>
      <c r="G2892" s="74"/>
      <c r="S2892" s="61"/>
      <c r="T2892" s="61"/>
    </row>
    <row r="2893" spans="1:20" s="55" customFormat="1" ht="14.15" x14ac:dyDescent="0.4">
      <c r="A2893" s="39"/>
      <c r="E2893" s="74"/>
      <c r="F2893" s="74"/>
      <c r="G2893" s="74"/>
      <c r="S2893" s="61"/>
      <c r="T2893" s="61"/>
    </row>
    <row r="2894" spans="1:20" s="55" customFormat="1" ht="14.15" x14ac:dyDescent="0.4">
      <c r="A2894" s="39"/>
      <c r="E2894" s="74"/>
      <c r="F2894" s="74"/>
      <c r="G2894" s="74"/>
      <c r="S2894" s="61"/>
      <c r="T2894" s="61"/>
    </row>
    <row r="2895" spans="1:20" s="55" customFormat="1" ht="14.15" x14ac:dyDescent="0.4">
      <c r="A2895" s="39"/>
      <c r="E2895" s="74"/>
      <c r="F2895" s="74"/>
      <c r="G2895" s="74"/>
      <c r="S2895" s="61"/>
      <c r="T2895" s="61"/>
    </row>
    <row r="2896" spans="1:20" s="55" customFormat="1" ht="14.15" x14ac:dyDescent="0.4">
      <c r="A2896" s="39"/>
      <c r="E2896" s="74"/>
      <c r="F2896" s="74"/>
      <c r="G2896" s="74"/>
      <c r="S2896" s="61"/>
      <c r="T2896" s="61"/>
    </row>
    <row r="2897" spans="1:20" s="55" customFormat="1" ht="14.15" x14ac:dyDescent="0.4">
      <c r="A2897" s="39"/>
      <c r="E2897" s="74"/>
      <c r="F2897" s="74"/>
      <c r="G2897" s="74"/>
      <c r="S2897" s="61"/>
      <c r="T2897" s="61"/>
    </row>
    <row r="2898" spans="1:20" s="55" customFormat="1" ht="14.15" x14ac:dyDescent="0.4">
      <c r="A2898" s="39"/>
      <c r="E2898" s="74"/>
      <c r="F2898" s="74"/>
      <c r="G2898" s="74"/>
      <c r="S2898" s="61"/>
      <c r="T2898" s="61"/>
    </row>
    <row r="2899" spans="1:20" s="55" customFormat="1" ht="14.15" x14ac:dyDescent="0.4">
      <c r="A2899" s="39"/>
      <c r="E2899" s="74"/>
      <c r="F2899" s="74"/>
      <c r="G2899" s="74"/>
      <c r="S2899" s="61"/>
      <c r="T2899" s="61"/>
    </row>
    <row r="2900" spans="1:20" s="55" customFormat="1" ht="14.15" x14ac:dyDescent="0.4">
      <c r="A2900" s="39"/>
      <c r="E2900" s="74"/>
      <c r="F2900" s="74"/>
      <c r="G2900" s="74"/>
      <c r="S2900" s="61"/>
      <c r="T2900" s="61"/>
    </row>
    <row r="2901" spans="1:20" s="55" customFormat="1" ht="14.15" x14ac:dyDescent="0.4">
      <c r="A2901" s="39"/>
      <c r="E2901" s="74"/>
      <c r="F2901" s="74"/>
      <c r="G2901" s="74"/>
      <c r="S2901" s="61"/>
      <c r="T2901" s="61"/>
    </row>
    <row r="2902" spans="1:20" s="55" customFormat="1" ht="14.15" x14ac:dyDescent="0.4">
      <c r="A2902" s="39"/>
      <c r="E2902" s="74"/>
      <c r="F2902" s="74"/>
      <c r="G2902" s="74"/>
      <c r="S2902" s="61"/>
      <c r="T2902" s="61"/>
    </row>
    <row r="2903" spans="1:20" s="55" customFormat="1" ht="14.15" x14ac:dyDescent="0.4">
      <c r="A2903" s="39"/>
      <c r="E2903" s="74"/>
      <c r="F2903" s="74"/>
      <c r="G2903" s="74"/>
      <c r="S2903" s="61"/>
      <c r="T2903" s="61"/>
    </row>
    <row r="2904" spans="1:20" s="55" customFormat="1" ht="14.15" x14ac:dyDescent="0.4">
      <c r="A2904" s="39"/>
      <c r="E2904" s="74"/>
      <c r="F2904" s="74"/>
      <c r="G2904" s="74"/>
      <c r="S2904" s="61"/>
      <c r="T2904" s="61"/>
    </row>
    <row r="2905" spans="1:20" s="55" customFormat="1" ht="14.15" x14ac:dyDescent="0.4">
      <c r="A2905" s="39"/>
      <c r="E2905" s="74"/>
      <c r="F2905" s="74"/>
      <c r="G2905" s="74"/>
      <c r="S2905" s="61"/>
      <c r="T2905" s="61"/>
    </row>
    <row r="2906" spans="1:20" s="55" customFormat="1" ht="14.15" x14ac:dyDescent="0.4">
      <c r="A2906" s="39"/>
      <c r="E2906" s="74"/>
      <c r="F2906" s="74"/>
      <c r="G2906" s="74"/>
      <c r="S2906" s="61"/>
      <c r="T2906" s="61"/>
    </row>
    <row r="2907" spans="1:20" s="55" customFormat="1" ht="14.15" x14ac:dyDescent="0.4">
      <c r="A2907" s="39"/>
      <c r="E2907" s="74"/>
      <c r="F2907" s="74"/>
      <c r="G2907" s="74"/>
      <c r="S2907" s="61"/>
      <c r="T2907" s="61"/>
    </row>
    <row r="2908" spans="1:20" s="55" customFormat="1" ht="14.15" x14ac:dyDescent="0.4">
      <c r="A2908" s="39"/>
      <c r="E2908" s="74"/>
      <c r="F2908" s="74"/>
      <c r="G2908" s="74"/>
      <c r="S2908" s="61"/>
      <c r="T2908" s="61"/>
    </row>
    <row r="2909" spans="1:20" s="55" customFormat="1" ht="14.15" x14ac:dyDescent="0.4">
      <c r="A2909" s="39"/>
      <c r="E2909" s="74"/>
      <c r="F2909" s="74"/>
      <c r="G2909" s="74"/>
      <c r="S2909" s="61"/>
      <c r="T2909" s="61"/>
    </row>
    <row r="2910" spans="1:20" s="55" customFormat="1" ht="14.15" x14ac:dyDescent="0.4">
      <c r="A2910" s="39"/>
      <c r="E2910" s="74"/>
      <c r="F2910" s="74"/>
      <c r="G2910" s="74"/>
      <c r="S2910" s="61"/>
      <c r="T2910" s="61"/>
    </row>
    <row r="2911" spans="1:20" s="55" customFormat="1" ht="14.15" x14ac:dyDescent="0.4">
      <c r="A2911" s="39"/>
      <c r="E2911" s="74"/>
      <c r="F2911" s="74"/>
      <c r="G2911" s="74"/>
      <c r="S2911" s="61"/>
      <c r="T2911" s="61"/>
    </row>
    <row r="2912" spans="1:20" s="55" customFormat="1" ht="14.15" x14ac:dyDescent="0.4">
      <c r="A2912" s="39"/>
      <c r="E2912" s="74"/>
      <c r="F2912" s="74"/>
      <c r="G2912" s="74"/>
      <c r="S2912" s="61"/>
      <c r="T2912" s="61"/>
    </row>
    <row r="2913" spans="1:20" s="55" customFormat="1" ht="14.15" x14ac:dyDescent="0.4">
      <c r="A2913" s="39"/>
      <c r="E2913" s="74"/>
      <c r="F2913" s="74"/>
      <c r="G2913" s="74"/>
      <c r="S2913" s="61"/>
      <c r="T2913" s="61"/>
    </row>
    <row r="2914" spans="1:20" s="55" customFormat="1" ht="14.15" x14ac:dyDescent="0.4">
      <c r="A2914" s="39"/>
      <c r="E2914" s="74"/>
      <c r="F2914" s="74"/>
      <c r="G2914" s="74"/>
      <c r="S2914" s="61"/>
      <c r="T2914" s="61"/>
    </row>
    <row r="2915" spans="1:20" s="55" customFormat="1" ht="14.15" x14ac:dyDescent="0.4">
      <c r="A2915" s="39"/>
      <c r="E2915" s="74"/>
      <c r="F2915" s="74"/>
      <c r="G2915" s="74"/>
      <c r="S2915" s="61"/>
      <c r="T2915" s="61"/>
    </row>
    <row r="2916" spans="1:20" s="55" customFormat="1" ht="14.15" x14ac:dyDescent="0.4">
      <c r="A2916" s="39"/>
      <c r="E2916" s="74"/>
      <c r="F2916" s="74"/>
      <c r="G2916" s="74"/>
      <c r="S2916" s="61"/>
      <c r="T2916" s="61"/>
    </row>
    <row r="2917" spans="1:20" s="55" customFormat="1" ht="14.15" x14ac:dyDescent="0.4">
      <c r="A2917" s="39"/>
      <c r="E2917" s="74"/>
      <c r="F2917" s="74"/>
      <c r="G2917" s="74"/>
      <c r="S2917" s="61"/>
      <c r="T2917" s="61"/>
    </row>
    <row r="2918" spans="1:20" s="55" customFormat="1" ht="14.15" x14ac:dyDescent="0.4">
      <c r="A2918" s="39"/>
      <c r="E2918" s="74"/>
      <c r="F2918" s="74"/>
      <c r="G2918" s="74"/>
      <c r="S2918" s="61"/>
      <c r="T2918" s="61"/>
    </row>
    <row r="2919" spans="1:20" s="55" customFormat="1" ht="14.15" x14ac:dyDescent="0.4">
      <c r="A2919" s="39"/>
      <c r="E2919" s="74"/>
      <c r="F2919" s="74"/>
      <c r="G2919" s="74"/>
      <c r="S2919" s="61"/>
      <c r="T2919" s="61"/>
    </row>
    <row r="2920" spans="1:20" s="55" customFormat="1" ht="14.15" x14ac:dyDescent="0.4">
      <c r="A2920" s="39"/>
      <c r="E2920" s="74"/>
      <c r="F2920" s="74"/>
      <c r="G2920" s="74"/>
      <c r="S2920" s="61"/>
      <c r="T2920" s="61"/>
    </row>
    <row r="2921" spans="1:20" s="55" customFormat="1" ht="14.15" x14ac:dyDescent="0.4">
      <c r="A2921" s="39"/>
      <c r="E2921" s="74"/>
      <c r="F2921" s="74"/>
      <c r="G2921" s="74"/>
      <c r="S2921" s="61"/>
      <c r="T2921" s="61"/>
    </row>
    <row r="2922" spans="1:20" s="55" customFormat="1" ht="14.15" x14ac:dyDescent="0.4">
      <c r="A2922" s="39"/>
      <c r="E2922" s="74"/>
      <c r="F2922" s="74"/>
      <c r="G2922" s="74"/>
      <c r="S2922" s="61"/>
      <c r="T2922" s="61"/>
    </row>
    <row r="2923" spans="1:20" s="55" customFormat="1" ht="14.15" x14ac:dyDescent="0.4">
      <c r="A2923" s="39"/>
      <c r="E2923" s="74"/>
      <c r="F2923" s="74"/>
      <c r="G2923" s="74"/>
      <c r="S2923" s="61"/>
      <c r="T2923" s="61"/>
    </row>
    <row r="2924" spans="1:20" s="55" customFormat="1" ht="14.15" x14ac:dyDescent="0.4">
      <c r="A2924" s="39"/>
      <c r="E2924" s="74"/>
      <c r="F2924" s="74"/>
      <c r="G2924" s="74"/>
      <c r="S2924" s="61"/>
      <c r="T2924" s="61"/>
    </row>
    <row r="2925" spans="1:20" s="55" customFormat="1" ht="14.15" x14ac:dyDescent="0.4">
      <c r="A2925" s="39"/>
      <c r="E2925" s="74"/>
      <c r="F2925" s="74"/>
      <c r="G2925" s="74"/>
      <c r="S2925" s="61"/>
      <c r="T2925" s="61"/>
    </row>
    <row r="2926" spans="1:20" s="55" customFormat="1" ht="14.15" x14ac:dyDescent="0.4">
      <c r="A2926" s="39"/>
      <c r="E2926" s="74"/>
      <c r="F2926" s="74"/>
      <c r="G2926" s="74"/>
      <c r="S2926" s="61"/>
      <c r="T2926" s="61"/>
    </row>
    <row r="2927" spans="1:20" s="55" customFormat="1" ht="14.15" x14ac:dyDescent="0.4">
      <c r="A2927" s="39"/>
      <c r="E2927" s="74"/>
      <c r="F2927" s="74"/>
      <c r="G2927" s="74"/>
      <c r="S2927" s="61"/>
      <c r="T2927" s="61"/>
    </row>
    <row r="2928" spans="1:20" s="55" customFormat="1" ht="14.15" x14ac:dyDescent="0.4">
      <c r="A2928" s="39"/>
      <c r="E2928" s="74"/>
      <c r="F2928" s="74"/>
      <c r="G2928" s="74"/>
      <c r="S2928" s="61"/>
      <c r="T2928" s="61"/>
    </row>
    <row r="2929" spans="1:20" s="55" customFormat="1" ht="14.15" x14ac:dyDescent="0.4">
      <c r="A2929" s="39"/>
      <c r="E2929" s="74"/>
      <c r="F2929" s="74"/>
      <c r="G2929" s="74"/>
      <c r="S2929" s="61"/>
      <c r="T2929" s="61"/>
    </row>
    <row r="2930" spans="1:20" s="55" customFormat="1" ht="14.15" x14ac:dyDescent="0.4">
      <c r="A2930" s="39"/>
      <c r="E2930" s="74"/>
      <c r="F2930" s="74"/>
      <c r="G2930" s="74"/>
      <c r="S2930" s="61"/>
      <c r="T2930" s="61"/>
    </row>
    <row r="2931" spans="1:20" s="55" customFormat="1" ht="14.15" x14ac:dyDescent="0.4">
      <c r="A2931" s="39"/>
      <c r="E2931" s="74"/>
      <c r="F2931" s="74"/>
      <c r="G2931" s="74"/>
      <c r="S2931" s="61"/>
      <c r="T2931" s="61"/>
    </row>
    <row r="2932" spans="1:20" s="55" customFormat="1" ht="14.15" x14ac:dyDescent="0.4">
      <c r="A2932" s="39"/>
      <c r="E2932" s="74"/>
      <c r="F2932" s="74"/>
      <c r="G2932" s="74"/>
      <c r="S2932" s="61"/>
      <c r="T2932" s="61"/>
    </row>
    <row r="2933" spans="1:20" s="55" customFormat="1" ht="14.15" x14ac:dyDescent="0.4">
      <c r="A2933" s="39"/>
      <c r="E2933" s="74"/>
      <c r="F2933" s="74"/>
      <c r="G2933" s="74"/>
      <c r="S2933" s="61"/>
      <c r="T2933" s="61"/>
    </row>
    <row r="2934" spans="1:20" s="55" customFormat="1" ht="14.15" x14ac:dyDescent="0.4">
      <c r="A2934" s="39"/>
      <c r="E2934" s="74"/>
      <c r="F2934" s="74"/>
      <c r="G2934" s="74"/>
      <c r="S2934" s="61"/>
      <c r="T2934" s="61"/>
    </row>
    <row r="2935" spans="1:20" s="55" customFormat="1" ht="14.15" x14ac:dyDescent="0.4">
      <c r="A2935" s="39"/>
      <c r="E2935" s="74"/>
      <c r="F2935" s="74"/>
      <c r="G2935" s="74"/>
      <c r="S2935" s="61"/>
      <c r="T2935" s="61"/>
    </row>
    <row r="2936" spans="1:20" s="55" customFormat="1" ht="14.15" x14ac:dyDescent="0.4">
      <c r="A2936" s="39"/>
      <c r="E2936" s="74"/>
      <c r="F2936" s="74"/>
      <c r="G2936" s="74"/>
      <c r="S2936" s="61"/>
      <c r="T2936" s="61"/>
    </row>
    <row r="2937" spans="1:20" s="55" customFormat="1" ht="14.15" x14ac:dyDescent="0.4">
      <c r="A2937" s="39"/>
      <c r="E2937" s="74"/>
      <c r="F2937" s="74"/>
      <c r="G2937" s="74"/>
      <c r="S2937" s="61"/>
      <c r="T2937" s="61"/>
    </row>
    <row r="2938" spans="1:20" s="55" customFormat="1" ht="14.15" x14ac:dyDescent="0.4">
      <c r="A2938" s="39"/>
      <c r="E2938" s="74"/>
      <c r="F2938" s="74"/>
      <c r="G2938" s="74"/>
      <c r="S2938" s="61"/>
      <c r="T2938" s="61"/>
    </row>
    <row r="2939" spans="1:20" s="55" customFormat="1" ht="14.15" x14ac:dyDescent="0.4">
      <c r="A2939" s="39"/>
      <c r="E2939" s="74"/>
      <c r="F2939" s="74"/>
      <c r="G2939" s="74"/>
      <c r="S2939" s="61"/>
      <c r="T2939" s="61"/>
    </row>
    <row r="2940" spans="1:20" s="55" customFormat="1" ht="14.15" x14ac:dyDescent="0.4">
      <c r="A2940" s="39"/>
      <c r="E2940" s="74"/>
      <c r="F2940" s="74"/>
      <c r="G2940" s="74"/>
      <c r="S2940" s="61"/>
      <c r="T2940" s="61"/>
    </row>
    <row r="2941" spans="1:20" s="55" customFormat="1" ht="14.15" x14ac:dyDescent="0.4">
      <c r="A2941" s="39"/>
      <c r="E2941" s="74"/>
      <c r="F2941" s="74"/>
      <c r="G2941" s="74"/>
      <c r="S2941" s="61"/>
      <c r="T2941" s="61"/>
    </row>
    <row r="2942" spans="1:20" s="55" customFormat="1" ht="14.15" x14ac:dyDescent="0.4">
      <c r="A2942" s="39"/>
      <c r="E2942" s="74"/>
      <c r="F2942" s="74"/>
      <c r="G2942" s="74"/>
      <c r="S2942" s="61"/>
      <c r="T2942" s="61"/>
    </row>
    <row r="2943" spans="1:20" s="55" customFormat="1" ht="14.15" x14ac:dyDescent="0.4">
      <c r="A2943" s="39"/>
      <c r="E2943" s="74"/>
      <c r="F2943" s="74"/>
      <c r="G2943" s="74"/>
      <c r="S2943" s="61"/>
      <c r="T2943" s="61"/>
    </row>
    <row r="2944" spans="1:20" s="55" customFormat="1" ht="14.15" x14ac:dyDescent="0.4">
      <c r="A2944" s="39"/>
      <c r="E2944" s="74"/>
      <c r="F2944" s="74"/>
      <c r="G2944" s="74"/>
      <c r="S2944" s="61"/>
      <c r="T2944" s="61"/>
    </row>
    <row r="2945" spans="1:20" s="55" customFormat="1" ht="14.15" x14ac:dyDescent="0.4">
      <c r="A2945" s="39"/>
      <c r="E2945" s="74"/>
      <c r="F2945" s="74"/>
      <c r="G2945" s="74"/>
      <c r="S2945" s="61"/>
      <c r="T2945" s="61"/>
    </row>
    <row r="2946" spans="1:20" s="55" customFormat="1" ht="14.15" x14ac:dyDescent="0.4">
      <c r="A2946" s="39"/>
      <c r="E2946" s="74"/>
      <c r="F2946" s="74"/>
      <c r="G2946" s="74"/>
      <c r="S2946" s="61"/>
      <c r="T2946" s="61"/>
    </row>
    <row r="2947" spans="1:20" s="55" customFormat="1" ht="14.15" x14ac:dyDescent="0.4">
      <c r="A2947" s="39"/>
      <c r="E2947" s="74"/>
      <c r="F2947" s="74"/>
      <c r="G2947" s="74"/>
      <c r="S2947" s="61"/>
      <c r="T2947" s="61"/>
    </row>
    <row r="2948" spans="1:20" s="55" customFormat="1" ht="14.15" x14ac:dyDescent="0.4">
      <c r="A2948" s="39"/>
      <c r="E2948" s="74"/>
      <c r="F2948" s="74"/>
      <c r="G2948" s="74"/>
      <c r="S2948" s="61"/>
      <c r="T2948" s="61"/>
    </row>
    <row r="2949" spans="1:20" s="55" customFormat="1" ht="14.15" x14ac:dyDescent="0.4">
      <c r="A2949" s="39"/>
      <c r="E2949" s="74"/>
      <c r="F2949" s="74"/>
      <c r="G2949" s="74"/>
      <c r="S2949" s="61"/>
      <c r="T2949" s="61"/>
    </row>
    <row r="2950" spans="1:20" s="55" customFormat="1" ht="14.15" x14ac:dyDescent="0.4">
      <c r="A2950" s="39"/>
      <c r="E2950" s="74"/>
      <c r="F2950" s="74"/>
      <c r="G2950" s="74"/>
      <c r="S2950" s="61"/>
      <c r="T2950" s="61"/>
    </row>
    <row r="2951" spans="1:20" s="55" customFormat="1" ht="14.15" x14ac:dyDescent="0.4">
      <c r="A2951" s="39"/>
      <c r="E2951" s="74"/>
      <c r="F2951" s="74"/>
      <c r="G2951" s="74"/>
      <c r="S2951" s="61"/>
      <c r="T2951" s="61"/>
    </row>
    <row r="2952" spans="1:20" s="55" customFormat="1" ht="14.15" x14ac:dyDescent="0.4">
      <c r="A2952" s="39"/>
      <c r="E2952" s="74"/>
      <c r="F2952" s="74"/>
      <c r="G2952" s="74"/>
      <c r="S2952" s="61"/>
      <c r="T2952" s="61"/>
    </row>
    <row r="2953" spans="1:20" s="55" customFormat="1" ht="14.15" x14ac:dyDescent="0.4">
      <c r="A2953" s="39"/>
      <c r="E2953" s="74"/>
      <c r="F2953" s="74"/>
      <c r="G2953" s="74"/>
      <c r="S2953" s="61"/>
      <c r="T2953" s="61"/>
    </row>
    <row r="2954" spans="1:20" s="55" customFormat="1" ht="14.15" x14ac:dyDescent="0.4">
      <c r="A2954" s="39"/>
      <c r="E2954" s="74"/>
      <c r="F2954" s="74"/>
      <c r="G2954" s="74"/>
      <c r="S2954" s="61"/>
      <c r="T2954" s="61"/>
    </row>
    <row r="2955" spans="1:20" s="55" customFormat="1" ht="14.15" x14ac:dyDescent="0.4">
      <c r="A2955" s="39"/>
      <c r="E2955" s="74"/>
      <c r="F2955" s="74"/>
      <c r="G2955" s="74"/>
      <c r="S2955" s="61"/>
      <c r="T2955" s="61"/>
    </row>
    <row r="2956" spans="1:20" s="55" customFormat="1" ht="14.15" x14ac:dyDescent="0.4">
      <c r="A2956" s="39"/>
      <c r="E2956" s="74"/>
      <c r="F2956" s="74"/>
      <c r="G2956" s="74"/>
      <c r="S2956" s="61"/>
      <c r="T2956" s="61"/>
    </row>
    <row r="2957" spans="1:20" s="55" customFormat="1" ht="14.15" x14ac:dyDescent="0.4">
      <c r="A2957" s="39"/>
      <c r="E2957" s="74"/>
      <c r="F2957" s="74"/>
      <c r="G2957" s="74"/>
      <c r="S2957" s="61"/>
      <c r="T2957" s="61"/>
    </row>
    <row r="2958" spans="1:20" s="55" customFormat="1" ht="14.15" x14ac:dyDescent="0.4">
      <c r="A2958" s="39"/>
      <c r="E2958" s="74"/>
      <c r="F2958" s="74"/>
      <c r="G2958" s="74"/>
      <c r="S2958" s="61"/>
      <c r="T2958" s="61"/>
    </row>
    <row r="2959" spans="1:20" s="55" customFormat="1" ht="14.15" x14ac:dyDescent="0.4">
      <c r="A2959" s="39"/>
      <c r="E2959" s="74"/>
      <c r="F2959" s="74"/>
      <c r="G2959" s="74"/>
      <c r="S2959" s="61"/>
      <c r="T2959" s="61"/>
    </row>
    <row r="2960" spans="1:20" s="55" customFormat="1" ht="14.15" x14ac:dyDescent="0.4">
      <c r="A2960" s="39"/>
      <c r="E2960" s="74"/>
      <c r="F2960" s="74"/>
      <c r="G2960" s="74"/>
      <c r="S2960" s="61"/>
      <c r="T2960" s="61"/>
    </row>
    <row r="2961" spans="1:20" s="55" customFormat="1" ht="14.15" x14ac:dyDescent="0.4">
      <c r="A2961" s="39"/>
      <c r="E2961" s="74"/>
      <c r="F2961" s="74"/>
      <c r="G2961" s="74"/>
      <c r="S2961" s="61"/>
      <c r="T2961" s="61"/>
    </row>
    <row r="2962" spans="1:20" s="55" customFormat="1" ht="14.15" x14ac:dyDescent="0.4">
      <c r="A2962" s="39"/>
      <c r="E2962" s="74"/>
      <c r="F2962" s="74"/>
      <c r="G2962" s="74"/>
      <c r="S2962" s="61"/>
      <c r="T2962" s="61"/>
    </row>
    <row r="2963" spans="1:20" s="55" customFormat="1" ht="14.15" x14ac:dyDescent="0.4">
      <c r="A2963" s="39"/>
      <c r="E2963" s="74"/>
      <c r="F2963" s="74"/>
      <c r="G2963" s="74"/>
      <c r="S2963" s="61"/>
      <c r="T2963" s="61"/>
    </row>
    <row r="2964" spans="1:20" s="55" customFormat="1" ht="14.15" x14ac:dyDescent="0.4">
      <c r="A2964" s="39"/>
      <c r="E2964" s="74"/>
      <c r="F2964" s="74"/>
      <c r="G2964" s="74"/>
      <c r="S2964" s="61"/>
      <c r="T2964" s="61"/>
    </row>
    <row r="2965" spans="1:20" s="55" customFormat="1" ht="14.15" x14ac:dyDescent="0.4">
      <c r="A2965" s="39"/>
      <c r="E2965" s="74"/>
      <c r="F2965" s="74"/>
      <c r="G2965" s="74"/>
      <c r="S2965" s="61"/>
      <c r="T2965" s="61"/>
    </row>
    <row r="2966" spans="1:20" s="55" customFormat="1" ht="14.15" x14ac:dyDescent="0.4">
      <c r="A2966" s="39"/>
      <c r="E2966" s="74"/>
      <c r="F2966" s="74"/>
      <c r="G2966" s="74"/>
      <c r="S2966" s="61"/>
      <c r="T2966" s="61"/>
    </row>
    <row r="2967" spans="1:20" s="55" customFormat="1" ht="14.15" x14ac:dyDescent="0.4">
      <c r="A2967" s="39"/>
      <c r="E2967" s="74"/>
      <c r="F2967" s="74"/>
      <c r="G2967" s="74"/>
      <c r="S2967" s="61"/>
      <c r="T2967" s="61"/>
    </row>
    <row r="2968" spans="1:20" s="55" customFormat="1" ht="14.15" x14ac:dyDescent="0.4">
      <c r="A2968" s="39"/>
      <c r="E2968" s="74"/>
      <c r="F2968" s="74"/>
      <c r="G2968" s="74"/>
      <c r="S2968" s="61"/>
      <c r="T2968" s="61"/>
    </row>
    <row r="2969" spans="1:20" s="55" customFormat="1" ht="14.15" x14ac:dyDescent="0.4">
      <c r="A2969" s="39"/>
      <c r="E2969" s="74"/>
      <c r="F2969" s="74"/>
      <c r="G2969" s="74"/>
      <c r="S2969" s="61"/>
      <c r="T2969" s="61"/>
    </row>
    <row r="2970" spans="1:20" s="55" customFormat="1" ht="14.15" x14ac:dyDescent="0.4">
      <c r="A2970" s="39"/>
      <c r="E2970" s="74"/>
      <c r="F2970" s="74"/>
      <c r="G2970" s="74"/>
      <c r="S2970" s="61"/>
      <c r="T2970" s="61"/>
    </row>
    <row r="2971" spans="1:20" s="55" customFormat="1" ht="14.15" x14ac:dyDescent="0.4">
      <c r="A2971" s="39"/>
      <c r="E2971" s="74"/>
      <c r="F2971" s="74"/>
      <c r="G2971" s="74"/>
      <c r="S2971" s="61"/>
      <c r="T2971" s="61"/>
    </row>
    <row r="2972" spans="1:20" s="55" customFormat="1" ht="14.15" x14ac:dyDescent="0.4">
      <c r="A2972" s="39"/>
      <c r="E2972" s="74"/>
      <c r="F2972" s="74"/>
      <c r="G2972" s="74"/>
      <c r="S2972" s="61"/>
      <c r="T2972" s="61"/>
    </row>
    <row r="2973" spans="1:20" s="55" customFormat="1" ht="14.15" x14ac:dyDescent="0.4">
      <c r="A2973" s="39"/>
      <c r="E2973" s="74"/>
      <c r="F2973" s="74"/>
      <c r="G2973" s="74"/>
      <c r="S2973" s="61"/>
      <c r="T2973" s="61"/>
    </row>
    <row r="2974" spans="1:20" s="55" customFormat="1" ht="14.15" x14ac:dyDescent="0.4">
      <c r="A2974" s="39"/>
      <c r="E2974" s="74"/>
      <c r="F2974" s="74"/>
      <c r="G2974" s="74"/>
      <c r="S2974" s="61"/>
      <c r="T2974" s="61"/>
    </row>
    <row r="2975" spans="1:20" s="55" customFormat="1" ht="14.15" x14ac:dyDescent="0.4">
      <c r="A2975" s="39"/>
      <c r="E2975" s="74"/>
      <c r="F2975" s="74"/>
      <c r="G2975" s="74"/>
      <c r="S2975" s="61"/>
      <c r="T2975" s="61"/>
    </row>
    <row r="2976" spans="1:20" s="55" customFormat="1" ht="14.15" x14ac:dyDescent="0.4">
      <c r="A2976" s="39"/>
      <c r="E2976" s="74"/>
      <c r="F2976" s="74"/>
      <c r="G2976" s="74"/>
      <c r="S2976" s="61"/>
      <c r="T2976" s="61"/>
    </row>
    <row r="2977" spans="1:20" s="55" customFormat="1" ht="14.15" x14ac:dyDescent="0.4">
      <c r="A2977" s="39"/>
      <c r="E2977" s="74"/>
      <c r="F2977" s="74"/>
      <c r="G2977" s="74"/>
      <c r="S2977" s="61"/>
      <c r="T2977" s="61"/>
    </row>
    <row r="2978" spans="1:20" s="55" customFormat="1" ht="14.15" x14ac:dyDescent="0.4">
      <c r="A2978" s="39"/>
      <c r="E2978" s="74"/>
      <c r="F2978" s="74"/>
      <c r="G2978" s="74"/>
      <c r="S2978" s="61"/>
      <c r="T2978" s="61"/>
    </row>
    <row r="2979" spans="1:20" s="55" customFormat="1" ht="14.15" x14ac:dyDescent="0.4">
      <c r="A2979" s="39"/>
      <c r="E2979" s="74"/>
      <c r="F2979" s="74"/>
      <c r="G2979" s="74"/>
      <c r="S2979" s="61"/>
      <c r="T2979" s="61"/>
    </row>
    <row r="2980" spans="1:20" s="55" customFormat="1" ht="14.15" x14ac:dyDescent="0.4">
      <c r="A2980" s="39"/>
      <c r="E2980" s="74"/>
      <c r="F2980" s="74"/>
      <c r="G2980" s="74"/>
      <c r="S2980" s="61"/>
      <c r="T2980" s="61"/>
    </row>
    <row r="2981" spans="1:20" s="55" customFormat="1" ht="14.15" x14ac:dyDescent="0.4">
      <c r="A2981" s="39"/>
      <c r="E2981" s="74"/>
      <c r="F2981" s="74"/>
      <c r="G2981" s="74"/>
      <c r="S2981" s="61"/>
      <c r="T2981" s="61"/>
    </row>
    <row r="2982" spans="1:20" s="55" customFormat="1" ht="14.15" x14ac:dyDescent="0.4">
      <c r="A2982" s="39"/>
      <c r="E2982" s="74"/>
      <c r="F2982" s="74"/>
      <c r="G2982" s="74"/>
      <c r="S2982" s="61"/>
      <c r="T2982" s="61"/>
    </row>
    <row r="2983" spans="1:20" s="55" customFormat="1" ht="14.15" x14ac:dyDescent="0.4">
      <c r="A2983" s="39"/>
      <c r="E2983" s="74"/>
      <c r="F2983" s="74"/>
      <c r="G2983" s="74"/>
      <c r="S2983" s="61"/>
      <c r="T2983" s="61"/>
    </row>
    <row r="2984" spans="1:20" s="55" customFormat="1" ht="14.15" x14ac:dyDescent="0.4">
      <c r="A2984" s="39"/>
      <c r="E2984" s="74"/>
      <c r="F2984" s="74"/>
      <c r="G2984" s="74"/>
      <c r="S2984" s="61"/>
      <c r="T2984" s="61"/>
    </row>
    <row r="2985" spans="1:20" s="55" customFormat="1" ht="14.15" x14ac:dyDescent="0.4">
      <c r="A2985" s="39"/>
      <c r="E2985" s="74"/>
      <c r="F2985" s="74"/>
      <c r="G2985" s="74"/>
      <c r="S2985" s="61"/>
      <c r="T2985" s="61"/>
    </row>
    <row r="2986" spans="1:20" s="55" customFormat="1" ht="14.15" x14ac:dyDescent="0.4">
      <c r="A2986" s="39"/>
      <c r="E2986" s="74"/>
      <c r="F2986" s="74"/>
      <c r="G2986" s="74"/>
      <c r="S2986" s="61"/>
      <c r="T2986" s="61"/>
    </row>
    <row r="2987" spans="1:20" s="55" customFormat="1" ht="14.15" x14ac:dyDescent="0.4">
      <c r="A2987" s="39"/>
      <c r="E2987" s="74"/>
      <c r="F2987" s="74"/>
      <c r="G2987" s="74"/>
      <c r="S2987" s="61"/>
      <c r="T2987" s="61"/>
    </row>
    <row r="2988" spans="1:20" s="55" customFormat="1" ht="14.15" x14ac:dyDescent="0.4">
      <c r="A2988" s="39"/>
      <c r="E2988" s="74"/>
      <c r="F2988" s="74"/>
      <c r="G2988" s="74"/>
      <c r="S2988" s="61"/>
      <c r="T2988" s="61"/>
    </row>
    <row r="2989" spans="1:20" s="55" customFormat="1" ht="14.15" x14ac:dyDescent="0.4">
      <c r="A2989" s="39"/>
      <c r="E2989" s="74"/>
      <c r="F2989" s="74"/>
      <c r="G2989" s="74"/>
      <c r="S2989" s="61"/>
      <c r="T2989" s="61"/>
    </row>
    <row r="2990" spans="1:20" s="55" customFormat="1" ht="14.15" x14ac:dyDescent="0.4">
      <c r="A2990" s="39"/>
      <c r="E2990" s="74"/>
      <c r="F2990" s="74"/>
      <c r="G2990" s="74"/>
      <c r="S2990" s="61"/>
      <c r="T2990" s="61"/>
    </row>
    <row r="2991" spans="1:20" s="55" customFormat="1" ht="14.15" x14ac:dyDescent="0.4">
      <c r="A2991" s="39"/>
      <c r="E2991" s="74"/>
      <c r="F2991" s="74"/>
      <c r="G2991" s="74"/>
      <c r="S2991" s="61"/>
      <c r="T2991" s="61"/>
    </row>
    <row r="2992" spans="1:20" s="55" customFormat="1" ht="14.15" x14ac:dyDescent="0.4">
      <c r="A2992" s="39"/>
      <c r="E2992" s="74"/>
      <c r="F2992" s="74"/>
      <c r="G2992" s="74"/>
      <c r="S2992" s="61"/>
      <c r="T2992" s="61"/>
    </row>
    <row r="2993" spans="1:20" s="55" customFormat="1" ht="14.15" x14ac:dyDescent="0.4">
      <c r="A2993" s="39"/>
      <c r="E2993" s="74"/>
      <c r="F2993" s="74"/>
      <c r="G2993" s="74"/>
      <c r="S2993" s="61"/>
      <c r="T2993" s="61"/>
    </row>
    <row r="2994" spans="1:20" s="55" customFormat="1" ht="14.15" x14ac:dyDescent="0.4">
      <c r="A2994" s="39"/>
      <c r="E2994" s="74"/>
      <c r="F2994" s="74"/>
      <c r="G2994" s="74"/>
      <c r="S2994" s="61"/>
      <c r="T2994" s="61"/>
    </row>
    <row r="2995" spans="1:20" s="55" customFormat="1" ht="14.15" x14ac:dyDescent="0.4">
      <c r="A2995" s="39"/>
      <c r="E2995" s="74"/>
      <c r="F2995" s="74"/>
      <c r="G2995" s="74"/>
      <c r="S2995" s="61"/>
      <c r="T2995" s="61"/>
    </row>
    <row r="2996" spans="1:20" s="55" customFormat="1" ht="14.15" x14ac:dyDescent="0.4">
      <c r="A2996" s="39"/>
      <c r="E2996" s="74"/>
      <c r="F2996" s="74"/>
      <c r="G2996" s="74"/>
      <c r="S2996" s="61"/>
      <c r="T2996" s="61"/>
    </row>
    <row r="2997" spans="1:20" s="55" customFormat="1" ht="14.15" x14ac:dyDescent="0.4">
      <c r="A2997" s="39"/>
      <c r="E2997" s="74"/>
      <c r="F2997" s="74"/>
      <c r="G2997" s="74"/>
      <c r="S2997" s="61"/>
      <c r="T2997" s="61"/>
    </row>
    <row r="2998" spans="1:20" s="55" customFormat="1" ht="14.15" x14ac:dyDescent="0.4">
      <c r="A2998" s="39"/>
      <c r="E2998" s="74"/>
      <c r="F2998" s="74"/>
      <c r="G2998" s="74"/>
      <c r="S2998" s="61"/>
      <c r="T2998" s="61"/>
    </row>
    <row r="2999" spans="1:20" s="55" customFormat="1" ht="14.15" x14ac:dyDescent="0.4">
      <c r="A2999" s="39"/>
      <c r="E2999" s="74"/>
      <c r="F2999" s="74"/>
      <c r="G2999" s="74"/>
      <c r="S2999" s="61"/>
      <c r="T2999" s="61"/>
    </row>
    <row r="3000" spans="1:20" s="55" customFormat="1" ht="14.15" x14ac:dyDescent="0.4">
      <c r="A3000" s="39"/>
      <c r="E3000" s="74"/>
      <c r="F3000" s="74"/>
      <c r="G3000" s="74"/>
      <c r="S3000" s="61"/>
      <c r="T3000" s="61"/>
    </row>
    <row r="3001" spans="1:20" s="55" customFormat="1" ht="14.15" x14ac:dyDescent="0.4">
      <c r="A3001" s="39"/>
      <c r="E3001" s="74"/>
      <c r="F3001" s="74"/>
      <c r="G3001" s="74"/>
      <c r="S3001" s="61"/>
      <c r="T3001" s="61"/>
    </row>
    <row r="3002" spans="1:20" s="55" customFormat="1" ht="14.15" x14ac:dyDescent="0.4">
      <c r="A3002" s="39"/>
      <c r="E3002" s="74"/>
      <c r="F3002" s="74"/>
      <c r="G3002" s="74"/>
      <c r="S3002" s="61"/>
      <c r="T3002" s="61"/>
    </row>
    <row r="3003" spans="1:20" s="55" customFormat="1" ht="14.15" x14ac:dyDescent="0.4">
      <c r="A3003" s="39"/>
      <c r="E3003" s="74"/>
      <c r="F3003" s="74"/>
      <c r="G3003" s="74"/>
      <c r="S3003" s="61"/>
      <c r="T3003" s="61"/>
    </row>
    <row r="3004" spans="1:20" s="55" customFormat="1" ht="14.15" x14ac:dyDescent="0.4">
      <c r="A3004" s="39"/>
      <c r="E3004" s="74"/>
      <c r="F3004" s="74"/>
      <c r="G3004" s="74"/>
      <c r="S3004" s="61"/>
      <c r="T3004" s="61"/>
    </row>
    <row r="3005" spans="1:20" s="55" customFormat="1" ht="14.15" x14ac:dyDescent="0.4">
      <c r="A3005" s="39"/>
      <c r="E3005" s="74"/>
      <c r="F3005" s="74"/>
      <c r="G3005" s="74"/>
      <c r="S3005" s="61"/>
      <c r="T3005" s="61"/>
    </row>
    <row r="3006" spans="1:20" s="55" customFormat="1" ht="14.15" x14ac:dyDescent="0.4">
      <c r="A3006" s="39"/>
      <c r="E3006" s="74"/>
      <c r="F3006" s="74"/>
      <c r="G3006" s="74"/>
      <c r="S3006" s="61"/>
      <c r="T3006" s="61"/>
    </row>
    <row r="3007" spans="1:20" s="55" customFormat="1" ht="14.15" x14ac:dyDescent="0.4">
      <c r="A3007" s="39"/>
      <c r="E3007" s="74"/>
      <c r="F3007" s="74"/>
      <c r="G3007" s="74"/>
      <c r="S3007" s="61"/>
      <c r="T3007" s="61"/>
    </row>
    <row r="3008" spans="1:20" s="55" customFormat="1" ht="14.15" x14ac:dyDescent="0.4">
      <c r="A3008" s="39"/>
      <c r="E3008" s="74"/>
      <c r="F3008" s="74"/>
      <c r="G3008" s="74"/>
      <c r="S3008" s="61"/>
      <c r="T3008" s="61"/>
    </row>
    <row r="3009" spans="1:20" s="55" customFormat="1" ht="14.15" x14ac:dyDescent="0.4">
      <c r="A3009" s="39"/>
      <c r="E3009" s="74"/>
      <c r="F3009" s="74"/>
      <c r="G3009" s="74"/>
      <c r="S3009" s="61"/>
      <c r="T3009" s="61"/>
    </row>
    <row r="3010" spans="1:20" s="55" customFormat="1" ht="14.15" x14ac:dyDescent="0.4">
      <c r="A3010" s="39"/>
      <c r="E3010" s="74"/>
      <c r="F3010" s="74"/>
      <c r="G3010" s="74"/>
      <c r="S3010" s="61"/>
      <c r="T3010" s="61"/>
    </row>
    <row r="3011" spans="1:20" s="55" customFormat="1" ht="14.15" x14ac:dyDescent="0.4">
      <c r="A3011" s="39"/>
      <c r="E3011" s="74"/>
      <c r="F3011" s="74"/>
      <c r="G3011" s="74"/>
      <c r="S3011" s="61"/>
      <c r="T3011" s="61"/>
    </row>
    <row r="3012" spans="1:20" s="55" customFormat="1" ht="14.15" x14ac:dyDescent="0.4">
      <c r="A3012" s="39"/>
      <c r="E3012" s="74"/>
      <c r="F3012" s="74"/>
      <c r="G3012" s="74"/>
      <c r="S3012" s="61"/>
      <c r="T3012" s="61"/>
    </row>
    <row r="3013" spans="1:20" s="55" customFormat="1" ht="14.15" x14ac:dyDescent="0.4">
      <c r="A3013" s="39"/>
      <c r="E3013" s="74"/>
      <c r="F3013" s="74"/>
      <c r="G3013" s="74"/>
      <c r="S3013" s="61"/>
      <c r="T3013" s="61"/>
    </row>
    <row r="3014" spans="1:20" s="55" customFormat="1" ht="14.15" x14ac:dyDescent="0.4">
      <c r="A3014" s="39"/>
      <c r="E3014" s="74"/>
      <c r="F3014" s="74"/>
      <c r="G3014" s="74"/>
      <c r="S3014" s="61"/>
      <c r="T3014" s="61"/>
    </row>
    <row r="3015" spans="1:20" s="55" customFormat="1" ht="14.15" x14ac:dyDescent="0.4">
      <c r="A3015" s="39"/>
      <c r="E3015" s="74"/>
      <c r="F3015" s="74"/>
      <c r="G3015" s="74"/>
      <c r="S3015" s="61"/>
      <c r="T3015" s="61"/>
    </row>
    <row r="3016" spans="1:20" s="55" customFormat="1" ht="14.15" x14ac:dyDescent="0.4">
      <c r="A3016" s="39"/>
      <c r="E3016" s="74"/>
      <c r="F3016" s="74"/>
      <c r="G3016" s="74"/>
      <c r="S3016" s="61"/>
      <c r="T3016" s="61"/>
    </row>
    <row r="3017" spans="1:20" s="55" customFormat="1" ht="14.15" x14ac:dyDescent="0.4">
      <c r="A3017" s="39"/>
      <c r="E3017" s="74"/>
      <c r="F3017" s="74"/>
      <c r="G3017" s="74"/>
      <c r="S3017" s="61"/>
      <c r="T3017" s="61"/>
    </row>
    <row r="3018" spans="1:20" s="55" customFormat="1" ht="14.15" x14ac:dyDescent="0.4">
      <c r="A3018" s="39"/>
      <c r="E3018" s="74"/>
      <c r="F3018" s="74"/>
      <c r="G3018" s="74"/>
      <c r="S3018" s="61"/>
      <c r="T3018" s="61"/>
    </row>
    <row r="3019" spans="1:20" s="55" customFormat="1" ht="14.15" x14ac:dyDescent="0.4">
      <c r="A3019" s="39"/>
      <c r="E3019" s="74"/>
      <c r="F3019" s="74"/>
      <c r="G3019" s="74"/>
      <c r="S3019" s="61"/>
      <c r="T3019" s="61"/>
    </row>
    <row r="3020" spans="1:20" s="55" customFormat="1" ht="14.15" x14ac:dyDescent="0.4">
      <c r="A3020" s="39"/>
      <c r="E3020" s="74"/>
      <c r="F3020" s="74"/>
      <c r="G3020" s="74"/>
      <c r="S3020" s="61"/>
      <c r="T3020" s="61"/>
    </row>
    <row r="3021" spans="1:20" s="55" customFormat="1" ht="14.15" x14ac:dyDescent="0.4">
      <c r="A3021" s="39"/>
      <c r="E3021" s="74"/>
      <c r="F3021" s="74"/>
      <c r="G3021" s="74"/>
      <c r="S3021" s="61"/>
      <c r="T3021" s="61"/>
    </row>
    <row r="3022" spans="1:20" s="55" customFormat="1" ht="14.15" x14ac:dyDescent="0.4">
      <c r="A3022" s="39"/>
      <c r="E3022" s="74"/>
      <c r="F3022" s="74"/>
      <c r="G3022" s="74"/>
      <c r="S3022" s="61"/>
      <c r="T3022" s="61"/>
    </row>
    <row r="3023" spans="1:20" s="55" customFormat="1" ht="14.15" x14ac:dyDescent="0.4">
      <c r="A3023" s="39"/>
      <c r="E3023" s="74"/>
      <c r="F3023" s="74"/>
      <c r="G3023" s="74"/>
      <c r="S3023" s="61"/>
      <c r="T3023" s="61"/>
    </row>
    <row r="3024" spans="1:20" s="55" customFormat="1" ht="14.15" x14ac:dyDescent="0.4">
      <c r="A3024" s="39"/>
      <c r="E3024" s="74"/>
      <c r="F3024" s="74"/>
      <c r="G3024" s="74"/>
      <c r="S3024" s="61"/>
      <c r="T3024" s="61"/>
    </row>
    <row r="3025" spans="1:20" s="55" customFormat="1" ht="14.15" x14ac:dyDescent="0.4">
      <c r="A3025" s="39"/>
      <c r="E3025" s="74"/>
      <c r="F3025" s="74"/>
      <c r="G3025" s="74"/>
      <c r="S3025" s="61"/>
      <c r="T3025" s="61"/>
    </row>
    <row r="3026" spans="1:20" s="55" customFormat="1" ht="14.15" x14ac:dyDescent="0.4">
      <c r="A3026" s="39"/>
      <c r="E3026" s="74"/>
      <c r="F3026" s="74"/>
      <c r="G3026" s="74"/>
      <c r="S3026" s="61"/>
      <c r="T3026" s="61"/>
    </row>
    <row r="3027" spans="1:20" s="55" customFormat="1" ht="14.15" x14ac:dyDescent="0.4">
      <c r="A3027" s="39"/>
      <c r="E3027" s="74"/>
      <c r="F3027" s="74"/>
      <c r="G3027" s="74"/>
      <c r="S3027" s="61"/>
      <c r="T3027" s="61"/>
    </row>
    <row r="3028" spans="1:20" s="55" customFormat="1" ht="14.15" x14ac:dyDescent="0.4">
      <c r="A3028" s="39"/>
      <c r="E3028" s="74"/>
      <c r="F3028" s="74"/>
      <c r="G3028" s="74"/>
      <c r="S3028" s="61"/>
      <c r="T3028" s="61"/>
    </row>
    <row r="3029" spans="1:20" s="55" customFormat="1" ht="14.15" x14ac:dyDescent="0.4">
      <c r="A3029" s="39"/>
      <c r="E3029" s="74"/>
      <c r="F3029" s="74"/>
      <c r="G3029" s="74"/>
      <c r="S3029" s="61"/>
      <c r="T3029" s="61"/>
    </row>
    <row r="3030" spans="1:20" s="55" customFormat="1" ht="14.15" x14ac:dyDescent="0.4">
      <c r="A3030" s="39"/>
      <c r="E3030" s="74"/>
      <c r="F3030" s="74"/>
      <c r="G3030" s="74"/>
      <c r="S3030" s="61"/>
      <c r="T3030" s="61"/>
    </row>
    <row r="3031" spans="1:20" s="55" customFormat="1" ht="14.15" x14ac:dyDescent="0.4">
      <c r="A3031" s="39"/>
      <c r="E3031" s="74"/>
      <c r="F3031" s="74"/>
      <c r="G3031" s="74"/>
      <c r="S3031" s="61"/>
      <c r="T3031" s="61"/>
    </row>
    <row r="3032" spans="1:20" s="55" customFormat="1" ht="14.15" x14ac:dyDescent="0.4">
      <c r="A3032" s="39"/>
      <c r="E3032" s="74"/>
      <c r="F3032" s="74"/>
      <c r="G3032" s="74"/>
      <c r="S3032" s="61"/>
      <c r="T3032" s="61"/>
    </row>
    <row r="3033" spans="1:20" s="55" customFormat="1" ht="14.15" x14ac:dyDescent="0.4">
      <c r="A3033" s="39"/>
      <c r="E3033" s="74"/>
      <c r="F3033" s="74"/>
      <c r="G3033" s="74"/>
      <c r="S3033" s="61"/>
      <c r="T3033" s="61"/>
    </row>
    <row r="3034" spans="1:20" s="55" customFormat="1" ht="14.15" x14ac:dyDescent="0.4">
      <c r="A3034" s="39"/>
      <c r="E3034" s="74"/>
      <c r="F3034" s="74"/>
      <c r="G3034" s="74"/>
      <c r="S3034" s="61"/>
      <c r="T3034" s="61"/>
    </row>
    <row r="3035" spans="1:20" s="55" customFormat="1" ht="14.15" x14ac:dyDescent="0.4">
      <c r="A3035" s="39"/>
      <c r="E3035" s="74"/>
      <c r="F3035" s="74"/>
      <c r="G3035" s="74"/>
      <c r="S3035" s="61"/>
      <c r="T3035" s="61"/>
    </row>
    <row r="3036" spans="1:20" s="55" customFormat="1" ht="14.15" x14ac:dyDescent="0.4">
      <c r="A3036" s="39"/>
      <c r="E3036" s="74"/>
      <c r="F3036" s="74"/>
      <c r="G3036" s="74"/>
      <c r="S3036" s="61"/>
      <c r="T3036" s="61"/>
    </row>
    <row r="3037" spans="1:20" s="55" customFormat="1" ht="14.15" x14ac:dyDescent="0.4">
      <c r="A3037" s="39"/>
      <c r="E3037" s="74"/>
      <c r="F3037" s="74"/>
      <c r="G3037" s="74"/>
      <c r="S3037" s="61"/>
      <c r="T3037" s="61"/>
    </row>
    <row r="3038" spans="1:20" s="55" customFormat="1" ht="14.15" x14ac:dyDescent="0.4">
      <c r="A3038" s="39"/>
      <c r="E3038" s="74"/>
      <c r="F3038" s="74"/>
      <c r="G3038" s="74"/>
      <c r="S3038" s="61"/>
      <c r="T3038" s="61"/>
    </row>
    <row r="3039" spans="1:20" s="55" customFormat="1" ht="14.15" x14ac:dyDescent="0.4">
      <c r="A3039" s="39"/>
      <c r="E3039" s="74"/>
      <c r="F3039" s="74"/>
      <c r="G3039" s="74"/>
      <c r="S3039" s="61"/>
      <c r="T3039" s="61"/>
    </row>
    <row r="3040" spans="1:20" s="55" customFormat="1" ht="14.15" x14ac:dyDescent="0.4">
      <c r="A3040" s="39"/>
      <c r="E3040" s="74"/>
      <c r="F3040" s="74"/>
      <c r="G3040" s="74"/>
      <c r="S3040" s="61"/>
      <c r="T3040" s="61"/>
    </row>
    <row r="3041" spans="1:20" s="55" customFormat="1" ht="14.15" x14ac:dyDescent="0.4">
      <c r="A3041" s="39"/>
      <c r="E3041" s="74"/>
      <c r="F3041" s="74"/>
      <c r="G3041" s="74"/>
      <c r="S3041" s="61"/>
      <c r="T3041" s="61"/>
    </row>
    <row r="3042" spans="1:20" s="55" customFormat="1" ht="14.15" x14ac:dyDescent="0.4">
      <c r="A3042" s="39"/>
      <c r="E3042" s="74"/>
      <c r="F3042" s="74"/>
      <c r="G3042" s="74"/>
      <c r="S3042" s="61"/>
      <c r="T3042" s="61"/>
    </row>
    <row r="3043" spans="1:20" s="55" customFormat="1" ht="14.15" x14ac:dyDescent="0.4">
      <c r="A3043" s="39"/>
      <c r="E3043" s="74"/>
      <c r="F3043" s="74"/>
      <c r="G3043" s="74"/>
      <c r="S3043" s="61"/>
      <c r="T3043" s="61"/>
    </row>
    <row r="3044" spans="1:20" s="55" customFormat="1" ht="14.15" x14ac:dyDescent="0.4">
      <c r="A3044" s="39"/>
      <c r="E3044" s="74"/>
      <c r="F3044" s="74"/>
      <c r="G3044" s="74"/>
      <c r="S3044" s="61"/>
      <c r="T3044" s="61"/>
    </row>
    <row r="3045" spans="1:20" s="55" customFormat="1" ht="14.15" x14ac:dyDescent="0.4">
      <c r="A3045" s="39"/>
      <c r="E3045" s="74"/>
      <c r="F3045" s="74"/>
      <c r="G3045" s="74"/>
      <c r="S3045" s="61"/>
      <c r="T3045" s="61"/>
    </row>
    <row r="3046" spans="1:20" s="55" customFormat="1" ht="14.15" x14ac:dyDescent="0.4">
      <c r="A3046" s="39"/>
      <c r="E3046" s="74"/>
      <c r="F3046" s="74"/>
      <c r="G3046" s="74"/>
      <c r="S3046" s="61"/>
      <c r="T3046" s="61"/>
    </row>
    <row r="3047" spans="1:20" s="55" customFormat="1" ht="14.15" x14ac:dyDescent="0.4">
      <c r="A3047" s="39"/>
      <c r="E3047" s="74"/>
      <c r="F3047" s="74"/>
      <c r="G3047" s="74"/>
      <c r="S3047" s="61"/>
      <c r="T3047" s="61"/>
    </row>
    <row r="3048" spans="1:20" s="55" customFormat="1" ht="14.15" x14ac:dyDescent="0.4">
      <c r="A3048" s="39"/>
      <c r="E3048" s="74"/>
      <c r="F3048" s="74"/>
      <c r="G3048" s="74"/>
      <c r="S3048" s="61"/>
      <c r="T3048" s="61"/>
    </row>
    <row r="3049" spans="1:20" s="55" customFormat="1" ht="14.15" x14ac:dyDescent="0.4">
      <c r="A3049" s="39"/>
      <c r="E3049" s="74"/>
      <c r="F3049" s="74"/>
      <c r="G3049" s="74"/>
      <c r="S3049" s="61"/>
      <c r="T3049" s="61"/>
    </row>
    <row r="3050" spans="1:20" s="55" customFormat="1" ht="14.15" x14ac:dyDescent="0.4">
      <c r="A3050" s="39"/>
      <c r="E3050" s="74"/>
      <c r="F3050" s="74"/>
      <c r="G3050" s="74"/>
      <c r="S3050" s="61"/>
      <c r="T3050" s="61"/>
    </row>
    <row r="3051" spans="1:20" s="55" customFormat="1" ht="14.15" x14ac:dyDescent="0.4">
      <c r="A3051" s="39"/>
      <c r="E3051" s="74"/>
      <c r="F3051" s="74"/>
      <c r="G3051" s="74"/>
      <c r="S3051" s="61"/>
      <c r="T3051" s="61"/>
    </row>
    <row r="3052" spans="1:20" s="55" customFormat="1" ht="14.15" x14ac:dyDescent="0.4">
      <c r="A3052" s="39"/>
      <c r="E3052" s="74"/>
      <c r="F3052" s="74"/>
      <c r="G3052" s="74"/>
      <c r="S3052" s="61"/>
      <c r="T3052" s="61"/>
    </row>
    <row r="3053" spans="1:20" s="55" customFormat="1" ht="14.15" x14ac:dyDescent="0.4">
      <c r="A3053" s="39"/>
      <c r="E3053" s="74"/>
      <c r="F3053" s="74"/>
      <c r="G3053" s="74"/>
      <c r="S3053" s="61"/>
      <c r="T3053" s="61"/>
    </row>
    <row r="3054" spans="1:20" s="55" customFormat="1" ht="14.15" x14ac:dyDescent="0.4">
      <c r="A3054" s="39"/>
      <c r="E3054" s="74"/>
      <c r="F3054" s="74"/>
      <c r="G3054" s="74"/>
      <c r="S3054" s="61"/>
      <c r="T3054" s="61"/>
    </row>
    <row r="3055" spans="1:20" s="55" customFormat="1" ht="14.15" x14ac:dyDescent="0.4">
      <c r="A3055" s="39"/>
      <c r="E3055" s="74"/>
      <c r="F3055" s="74"/>
      <c r="G3055" s="74"/>
      <c r="S3055" s="61"/>
      <c r="T3055" s="61"/>
    </row>
    <row r="3056" spans="1:20" s="55" customFormat="1" ht="14.15" x14ac:dyDescent="0.4">
      <c r="A3056" s="39"/>
      <c r="E3056" s="74"/>
      <c r="F3056" s="74"/>
      <c r="G3056" s="74"/>
      <c r="S3056" s="61"/>
      <c r="T3056" s="61"/>
    </row>
    <row r="3057" spans="1:20" s="55" customFormat="1" ht="14.15" x14ac:dyDescent="0.4">
      <c r="A3057" s="39"/>
      <c r="E3057" s="74"/>
      <c r="F3057" s="74"/>
      <c r="G3057" s="74"/>
      <c r="S3057" s="61"/>
      <c r="T3057" s="61"/>
    </row>
    <row r="3058" spans="1:20" s="55" customFormat="1" ht="14.15" x14ac:dyDescent="0.4">
      <c r="A3058" s="39"/>
      <c r="E3058" s="74"/>
      <c r="F3058" s="74"/>
      <c r="G3058" s="74"/>
      <c r="S3058" s="61"/>
      <c r="T3058" s="61"/>
    </row>
    <row r="3059" spans="1:20" s="55" customFormat="1" ht="14.15" x14ac:dyDescent="0.4">
      <c r="A3059" s="39"/>
      <c r="E3059" s="74"/>
      <c r="F3059" s="74"/>
      <c r="G3059" s="74"/>
      <c r="S3059" s="61"/>
      <c r="T3059" s="61"/>
    </row>
    <row r="3060" spans="1:20" s="55" customFormat="1" ht="14.15" x14ac:dyDescent="0.4">
      <c r="A3060" s="39"/>
      <c r="E3060" s="74"/>
      <c r="F3060" s="74"/>
      <c r="G3060" s="74"/>
      <c r="S3060" s="61"/>
      <c r="T3060" s="61"/>
    </row>
    <row r="3061" spans="1:20" s="55" customFormat="1" ht="14.15" x14ac:dyDescent="0.4">
      <c r="A3061" s="39"/>
      <c r="E3061" s="74"/>
      <c r="F3061" s="74"/>
      <c r="G3061" s="74"/>
      <c r="S3061" s="61"/>
      <c r="T3061" s="61"/>
    </row>
    <row r="3062" spans="1:20" s="55" customFormat="1" ht="14.15" x14ac:dyDescent="0.4">
      <c r="A3062" s="39"/>
      <c r="E3062" s="74"/>
      <c r="F3062" s="74"/>
      <c r="G3062" s="74"/>
      <c r="S3062" s="61"/>
      <c r="T3062" s="61"/>
    </row>
    <row r="3063" spans="1:20" s="55" customFormat="1" ht="14.15" x14ac:dyDescent="0.4">
      <c r="A3063" s="39"/>
      <c r="E3063" s="74"/>
      <c r="F3063" s="74"/>
      <c r="G3063" s="74"/>
      <c r="S3063" s="61"/>
      <c r="T3063" s="61"/>
    </row>
    <row r="3064" spans="1:20" s="55" customFormat="1" ht="14.15" x14ac:dyDescent="0.4">
      <c r="A3064" s="39"/>
      <c r="E3064" s="74"/>
      <c r="F3064" s="74"/>
      <c r="G3064" s="74"/>
      <c r="S3064" s="61"/>
      <c r="T3064" s="61"/>
    </row>
    <row r="3065" spans="1:20" s="55" customFormat="1" ht="14.15" x14ac:dyDescent="0.4">
      <c r="A3065" s="39"/>
      <c r="E3065" s="74"/>
      <c r="F3065" s="74"/>
      <c r="G3065" s="74"/>
      <c r="S3065" s="61"/>
      <c r="T3065" s="61"/>
    </row>
    <row r="3066" spans="1:20" s="55" customFormat="1" ht="14.15" x14ac:dyDescent="0.4">
      <c r="A3066" s="39"/>
      <c r="E3066" s="74"/>
      <c r="F3066" s="74"/>
      <c r="G3066" s="74"/>
      <c r="S3066" s="61"/>
      <c r="T3066" s="61"/>
    </row>
    <row r="3067" spans="1:20" s="55" customFormat="1" ht="14.15" x14ac:dyDescent="0.4">
      <c r="A3067" s="39"/>
      <c r="E3067" s="74"/>
      <c r="F3067" s="74"/>
      <c r="G3067" s="74"/>
      <c r="S3067" s="61"/>
      <c r="T3067" s="61"/>
    </row>
    <row r="3068" spans="1:20" s="55" customFormat="1" ht="14.15" x14ac:dyDescent="0.4">
      <c r="A3068" s="39"/>
      <c r="E3068" s="74"/>
      <c r="F3068" s="74"/>
      <c r="G3068" s="74"/>
      <c r="S3068" s="61"/>
      <c r="T3068" s="61"/>
    </row>
    <row r="3069" spans="1:20" s="55" customFormat="1" ht="14.15" x14ac:dyDescent="0.4">
      <c r="A3069" s="39"/>
      <c r="E3069" s="74"/>
      <c r="F3069" s="74"/>
      <c r="G3069" s="74"/>
      <c r="S3069" s="61"/>
      <c r="T3069" s="61"/>
    </row>
    <row r="3070" spans="1:20" s="55" customFormat="1" ht="14.15" x14ac:dyDescent="0.4">
      <c r="A3070" s="39"/>
      <c r="E3070" s="74"/>
      <c r="F3070" s="74"/>
      <c r="G3070" s="74"/>
      <c r="S3070" s="61"/>
      <c r="T3070" s="61"/>
    </row>
    <row r="3071" spans="1:20" s="55" customFormat="1" ht="14.15" x14ac:dyDescent="0.4">
      <c r="A3071" s="39"/>
      <c r="E3071" s="74"/>
      <c r="F3071" s="74"/>
      <c r="G3071" s="74"/>
      <c r="S3071" s="61"/>
      <c r="T3071" s="61"/>
    </row>
    <row r="3072" spans="1:20" s="55" customFormat="1" ht="14.15" x14ac:dyDescent="0.4">
      <c r="A3072" s="39"/>
      <c r="E3072" s="74"/>
      <c r="F3072" s="74"/>
      <c r="G3072" s="74"/>
      <c r="S3072" s="61"/>
      <c r="T3072" s="61"/>
    </row>
    <row r="3073" spans="1:20" s="55" customFormat="1" ht="14.15" x14ac:dyDescent="0.4">
      <c r="A3073" s="39"/>
      <c r="E3073" s="74"/>
      <c r="F3073" s="74"/>
      <c r="G3073" s="74"/>
      <c r="S3073" s="61"/>
      <c r="T3073" s="61"/>
    </row>
    <row r="3074" spans="1:20" s="55" customFormat="1" ht="14.15" x14ac:dyDescent="0.4">
      <c r="A3074" s="39"/>
      <c r="E3074" s="74"/>
      <c r="F3074" s="74"/>
      <c r="G3074" s="74"/>
      <c r="S3074" s="61"/>
      <c r="T3074" s="61"/>
    </row>
    <row r="3075" spans="1:20" s="55" customFormat="1" ht="14.15" x14ac:dyDescent="0.4">
      <c r="A3075" s="39"/>
      <c r="E3075" s="74"/>
      <c r="F3075" s="74"/>
      <c r="G3075" s="74"/>
      <c r="S3075" s="61"/>
      <c r="T3075" s="61"/>
    </row>
    <row r="3076" spans="1:20" s="55" customFormat="1" ht="14.15" x14ac:dyDescent="0.4">
      <c r="A3076" s="39"/>
      <c r="E3076" s="74"/>
      <c r="F3076" s="74"/>
      <c r="G3076" s="74"/>
      <c r="S3076" s="61"/>
      <c r="T3076" s="61"/>
    </row>
    <row r="3077" spans="1:20" s="55" customFormat="1" ht="14.15" x14ac:dyDescent="0.4">
      <c r="A3077" s="39"/>
      <c r="E3077" s="74"/>
      <c r="F3077" s="74"/>
      <c r="G3077" s="74"/>
      <c r="S3077" s="61"/>
      <c r="T3077" s="61"/>
    </row>
    <row r="3078" spans="1:20" s="55" customFormat="1" ht="14.15" x14ac:dyDescent="0.4">
      <c r="A3078" s="39"/>
      <c r="E3078" s="74"/>
      <c r="F3078" s="74"/>
      <c r="G3078" s="74"/>
      <c r="S3078" s="61"/>
      <c r="T3078" s="61"/>
    </row>
    <row r="3079" spans="1:20" s="55" customFormat="1" ht="14.15" x14ac:dyDescent="0.4">
      <c r="A3079" s="39"/>
      <c r="E3079" s="74"/>
      <c r="F3079" s="74"/>
      <c r="G3079" s="74"/>
      <c r="S3079" s="61"/>
      <c r="T3079" s="61"/>
    </row>
    <row r="3080" spans="1:20" s="55" customFormat="1" ht="14.15" x14ac:dyDescent="0.4">
      <c r="A3080" s="39"/>
      <c r="E3080" s="74"/>
      <c r="F3080" s="74"/>
      <c r="G3080" s="74"/>
      <c r="S3080" s="61"/>
      <c r="T3080" s="61"/>
    </row>
    <row r="3081" spans="1:20" s="55" customFormat="1" ht="14.15" x14ac:dyDescent="0.4">
      <c r="A3081" s="39"/>
      <c r="E3081" s="74"/>
      <c r="F3081" s="74"/>
      <c r="G3081" s="74"/>
      <c r="S3081" s="61"/>
      <c r="T3081" s="61"/>
    </row>
    <row r="3082" spans="1:20" s="55" customFormat="1" ht="14.15" x14ac:dyDescent="0.4">
      <c r="A3082" s="39"/>
      <c r="E3082" s="74"/>
      <c r="F3082" s="74"/>
      <c r="G3082" s="74"/>
      <c r="S3082" s="61"/>
      <c r="T3082" s="61"/>
    </row>
    <row r="3083" spans="1:20" s="55" customFormat="1" ht="14.15" x14ac:dyDescent="0.4">
      <c r="A3083" s="39"/>
      <c r="E3083" s="74"/>
      <c r="F3083" s="74"/>
      <c r="G3083" s="74"/>
      <c r="S3083" s="61"/>
      <c r="T3083" s="61"/>
    </row>
    <row r="3084" spans="1:20" s="55" customFormat="1" ht="14.15" x14ac:dyDescent="0.4">
      <c r="A3084" s="39"/>
      <c r="E3084" s="74"/>
      <c r="F3084" s="74"/>
      <c r="G3084" s="74"/>
      <c r="S3084" s="61"/>
      <c r="T3084" s="61"/>
    </row>
    <row r="3085" spans="1:20" s="55" customFormat="1" ht="14.15" x14ac:dyDescent="0.4">
      <c r="A3085" s="39"/>
      <c r="E3085" s="74"/>
      <c r="F3085" s="74"/>
      <c r="G3085" s="74"/>
      <c r="S3085" s="61"/>
      <c r="T3085" s="61"/>
    </row>
    <row r="3086" spans="1:20" s="55" customFormat="1" ht="14.15" x14ac:dyDescent="0.4">
      <c r="A3086" s="39"/>
      <c r="E3086" s="74"/>
      <c r="F3086" s="74"/>
      <c r="G3086" s="74"/>
      <c r="S3086" s="61"/>
      <c r="T3086" s="61"/>
    </row>
    <row r="3087" spans="1:20" s="55" customFormat="1" ht="14.15" x14ac:dyDescent="0.4">
      <c r="A3087" s="39"/>
      <c r="E3087" s="74"/>
      <c r="F3087" s="74"/>
      <c r="G3087" s="74"/>
      <c r="S3087" s="61"/>
      <c r="T3087" s="61"/>
    </row>
    <row r="3088" spans="1:20" s="55" customFormat="1" ht="14.15" x14ac:dyDescent="0.4">
      <c r="A3088" s="39"/>
      <c r="E3088" s="74"/>
      <c r="F3088" s="74"/>
      <c r="G3088" s="74"/>
      <c r="S3088" s="61"/>
      <c r="T3088" s="61"/>
    </row>
    <row r="3089" spans="1:20" s="55" customFormat="1" ht="14.15" x14ac:dyDescent="0.4">
      <c r="A3089" s="39"/>
      <c r="E3089" s="74"/>
      <c r="F3089" s="74"/>
      <c r="G3089" s="74"/>
      <c r="S3089" s="61"/>
      <c r="T3089" s="61"/>
    </row>
    <row r="3090" spans="1:20" s="55" customFormat="1" ht="14.15" x14ac:dyDescent="0.4">
      <c r="A3090" s="39"/>
      <c r="E3090" s="74"/>
      <c r="F3090" s="74"/>
      <c r="G3090" s="74"/>
      <c r="S3090" s="61"/>
      <c r="T3090" s="61"/>
    </row>
    <row r="3091" spans="1:20" s="55" customFormat="1" ht="14.15" x14ac:dyDescent="0.4">
      <c r="A3091" s="39"/>
      <c r="E3091" s="74"/>
      <c r="F3091" s="74"/>
      <c r="G3091" s="74"/>
      <c r="S3091" s="61"/>
      <c r="T3091" s="61"/>
    </row>
    <row r="3092" spans="1:20" s="55" customFormat="1" ht="14.15" x14ac:dyDescent="0.4">
      <c r="A3092" s="39"/>
      <c r="E3092" s="74"/>
      <c r="F3092" s="74"/>
      <c r="G3092" s="74"/>
      <c r="S3092" s="61"/>
      <c r="T3092" s="61"/>
    </row>
    <row r="3093" spans="1:20" s="55" customFormat="1" ht="14.15" x14ac:dyDescent="0.4">
      <c r="A3093" s="39"/>
      <c r="E3093" s="74"/>
      <c r="F3093" s="74"/>
      <c r="G3093" s="74"/>
      <c r="S3093" s="61"/>
      <c r="T3093" s="61"/>
    </row>
    <row r="3094" spans="1:20" s="55" customFormat="1" ht="14.15" x14ac:dyDescent="0.4">
      <c r="A3094" s="39"/>
      <c r="E3094" s="74"/>
      <c r="F3094" s="74"/>
      <c r="G3094" s="74"/>
      <c r="S3094" s="61"/>
      <c r="T3094" s="61"/>
    </row>
    <row r="3095" spans="1:20" s="55" customFormat="1" ht="14.15" x14ac:dyDescent="0.4">
      <c r="A3095" s="39"/>
      <c r="E3095" s="74"/>
      <c r="F3095" s="74"/>
      <c r="G3095" s="74"/>
      <c r="S3095" s="61"/>
      <c r="T3095" s="61"/>
    </row>
    <row r="3096" spans="1:20" s="55" customFormat="1" ht="14.15" x14ac:dyDescent="0.4">
      <c r="A3096" s="39"/>
      <c r="E3096" s="74"/>
      <c r="F3096" s="74"/>
      <c r="G3096" s="74"/>
      <c r="S3096" s="61"/>
      <c r="T3096" s="61"/>
    </row>
    <row r="3097" spans="1:20" s="55" customFormat="1" ht="14.15" x14ac:dyDescent="0.4">
      <c r="A3097" s="39"/>
      <c r="E3097" s="74"/>
      <c r="F3097" s="74"/>
      <c r="G3097" s="74"/>
      <c r="S3097" s="61"/>
      <c r="T3097" s="61"/>
    </row>
    <row r="3098" spans="1:20" s="55" customFormat="1" ht="14.15" x14ac:dyDescent="0.4">
      <c r="A3098" s="39"/>
      <c r="E3098" s="74"/>
      <c r="F3098" s="74"/>
      <c r="G3098" s="74"/>
      <c r="S3098" s="61"/>
      <c r="T3098" s="61"/>
    </row>
    <row r="3099" spans="1:20" s="55" customFormat="1" ht="14.15" x14ac:dyDescent="0.4">
      <c r="A3099" s="39"/>
      <c r="E3099" s="74"/>
      <c r="F3099" s="74"/>
      <c r="G3099" s="74"/>
      <c r="S3099" s="61"/>
      <c r="T3099" s="61"/>
    </row>
    <row r="3100" spans="1:20" s="55" customFormat="1" ht="14.15" x14ac:dyDescent="0.4">
      <c r="A3100" s="39"/>
      <c r="E3100" s="74"/>
      <c r="F3100" s="74"/>
      <c r="G3100" s="74"/>
      <c r="S3100" s="61"/>
      <c r="T3100" s="61"/>
    </row>
    <row r="3101" spans="1:20" s="55" customFormat="1" ht="14.15" x14ac:dyDescent="0.4">
      <c r="A3101" s="39"/>
      <c r="E3101" s="74"/>
      <c r="F3101" s="74"/>
      <c r="G3101" s="74"/>
      <c r="S3101" s="61"/>
      <c r="T3101" s="61"/>
    </row>
    <row r="3102" spans="1:20" s="55" customFormat="1" ht="14.15" x14ac:dyDescent="0.4">
      <c r="A3102" s="39"/>
      <c r="E3102" s="74"/>
      <c r="F3102" s="74"/>
      <c r="G3102" s="74"/>
      <c r="S3102" s="61"/>
      <c r="T3102" s="61"/>
    </row>
    <row r="3103" spans="1:20" s="55" customFormat="1" ht="14.15" x14ac:dyDescent="0.4">
      <c r="A3103" s="39"/>
      <c r="E3103" s="74"/>
      <c r="F3103" s="74"/>
      <c r="G3103" s="74"/>
      <c r="S3103" s="61"/>
      <c r="T3103" s="61"/>
    </row>
    <row r="3104" spans="1:20" s="55" customFormat="1" ht="14.15" x14ac:dyDescent="0.4">
      <c r="A3104" s="39"/>
      <c r="E3104" s="74"/>
      <c r="F3104" s="74"/>
      <c r="G3104" s="74"/>
      <c r="S3104" s="61"/>
      <c r="T3104" s="61"/>
    </row>
    <row r="3105" spans="1:20" s="55" customFormat="1" ht="14.15" x14ac:dyDescent="0.4">
      <c r="A3105" s="39"/>
      <c r="E3105" s="74"/>
      <c r="F3105" s="74"/>
      <c r="G3105" s="74"/>
      <c r="S3105" s="61"/>
      <c r="T3105" s="61"/>
    </row>
    <row r="3106" spans="1:20" s="55" customFormat="1" ht="14.15" x14ac:dyDescent="0.4">
      <c r="A3106" s="39"/>
      <c r="E3106" s="74"/>
      <c r="F3106" s="74"/>
      <c r="G3106" s="74"/>
      <c r="S3106" s="61"/>
      <c r="T3106" s="61"/>
    </row>
    <row r="3107" spans="1:20" s="55" customFormat="1" ht="14.15" x14ac:dyDescent="0.4">
      <c r="A3107" s="39"/>
      <c r="E3107" s="74"/>
      <c r="F3107" s="74"/>
      <c r="G3107" s="74"/>
      <c r="S3107" s="61"/>
      <c r="T3107" s="61"/>
    </row>
    <row r="3108" spans="1:20" s="55" customFormat="1" ht="14.15" x14ac:dyDescent="0.4">
      <c r="A3108" s="39"/>
      <c r="E3108" s="74"/>
      <c r="F3108" s="74"/>
      <c r="G3108" s="74"/>
      <c r="S3108" s="61"/>
      <c r="T3108" s="61"/>
    </row>
    <row r="3109" spans="1:20" s="55" customFormat="1" ht="14.15" x14ac:dyDescent="0.4">
      <c r="A3109" s="39"/>
      <c r="E3109" s="74"/>
      <c r="F3109" s="74"/>
      <c r="G3109" s="74"/>
      <c r="S3109" s="61"/>
      <c r="T3109" s="61"/>
    </row>
    <row r="3110" spans="1:20" s="55" customFormat="1" ht="14.15" x14ac:dyDescent="0.4">
      <c r="A3110" s="39"/>
      <c r="E3110" s="74"/>
      <c r="F3110" s="74"/>
      <c r="G3110" s="74"/>
      <c r="S3110" s="61"/>
      <c r="T3110" s="61"/>
    </row>
    <row r="3111" spans="1:20" s="55" customFormat="1" ht="14.15" x14ac:dyDescent="0.4">
      <c r="A3111" s="39"/>
      <c r="E3111" s="74"/>
      <c r="F3111" s="74"/>
      <c r="G3111" s="74"/>
      <c r="S3111" s="61"/>
      <c r="T3111" s="61"/>
    </row>
    <row r="3112" spans="1:20" s="55" customFormat="1" ht="14.15" x14ac:dyDescent="0.4">
      <c r="A3112" s="39"/>
      <c r="E3112" s="74"/>
      <c r="F3112" s="74"/>
      <c r="G3112" s="74"/>
      <c r="S3112" s="61"/>
      <c r="T3112" s="61"/>
    </row>
    <row r="3113" spans="1:20" s="55" customFormat="1" ht="14.15" x14ac:dyDescent="0.4">
      <c r="A3113" s="39"/>
      <c r="E3113" s="74"/>
      <c r="F3113" s="74"/>
      <c r="G3113" s="74"/>
      <c r="S3113" s="61"/>
      <c r="T3113" s="61"/>
    </row>
    <row r="3114" spans="1:20" s="55" customFormat="1" ht="14.15" x14ac:dyDescent="0.4">
      <c r="A3114" s="39"/>
      <c r="E3114" s="74"/>
      <c r="F3114" s="74"/>
      <c r="G3114" s="74"/>
      <c r="S3114" s="61"/>
      <c r="T3114" s="61"/>
    </row>
    <row r="3115" spans="1:20" s="55" customFormat="1" ht="14.15" x14ac:dyDescent="0.4">
      <c r="A3115" s="39"/>
      <c r="E3115" s="74"/>
      <c r="F3115" s="74"/>
      <c r="G3115" s="74"/>
      <c r="S3115" s="61"/>
      <c r="T3115" s="61"/>
    </row>
    <row r="3116" spans="1:20" s="55" customFormat="1" ht="14.15" x14ac:dyDescent="0.4">
      <c r="A3116" s="39"/>
      <c r="E3116" s="74"/>
      <c r="F3116" s="74"/>
      <c r="G3116" s="74"/>
      <c r="S3116" s="61"/>
      <c r="T3116" s="61"/>
    </row>
    <row r="3117" spans="1:20" s="55" customFormat="1" ht="14.15" x14ac:dyDescent="0.4">
      <c r="A3117" s="39"/>
      <c r="E3117" s="74"/>
      <c r="F3117" s="74"/>
      <c r="G3117" s="74"/>
      <c r="S3117" s="61"/>
      <c r="T3117" s="61"/>
    </row>
    <row r="3118" spans="1:20" s="55" customFormat="1" ht="14.15" x14ac:dyDescent="0.4">
      <c r="A3118" s="39"/>
      <c r="E3118" s="74"/>
      <c r="F3118" s="74"/>
      <c r="G3118" s="74"/>
      <c r="S3118" s="61"/>
      <c r="T3118" s="61"/>
    </row>
    <row r="3119" spans="1:20" s="55" customFormat="1" ht="14.15" x14ac:dyDescent="0.4">
      <c r="A3119" s="39"/>
      <c r="E3119" s="74"/>
      <c r="F3119" s="74"/>
      <c r="G3119" s="74"/>
      <c r="S3119" s="61"/>
      <c r="T3119" s="61"/>
    </row>
    <row r="3120" spans="1:20" s="55" customFormat="1" ht="14.15" x14ac:dyDescent="0.4">
      <c r="A3120" s="39"/>
      <c r="E3120" s="74"/>
      <c r="F3120" s="74"/>
      <c r="G3120" s="74"/>
      <c r="S3120" s="61"/>
      <c r="T3120" s="61"/>
    </row>
    <row r="3121" spans="1:20" s="55" customFormat="1" ht="14.15" x14ac:dyDescent="0.4">
      <c r="A3121" s="39"/>
      <c r="E3121" s="74"/>
      <c r="F3121" s="74"/>
      <c r="G3121" s="74"/>
      <c r="S3121" s="61"/>
      <c r="T3121" s="61"/>
    </row>
    <row r="3122" spans="1:20" s="55" customFormat="1" ht="14.15" x14ac:dyDescent="0.4">
      <c r="A3122" s="39"/>
      <c r="E3122" s="74"/>
      <c r="F3122" s="74"/>
      <c r="G3122" s="74"/>
      <c r="S3122" s="61"/>
      <c r="T3122" s="61"/>
    </row>
    <row r="3123" spans="1:20" s="55" customFormat="1" ht="14.15" x14ac:dyDescent="0.4">
      <c r="A3123" s="39"/>
      <c r="E3123" s="74"/>
      <c r="F3123" s="74"/>
      <c r="G3123" s="74"/>
      <c r="S3123" s="61"/>
      <c r="T3123" s="61"/>
    </row>
    <row r="3124" spans="1:20" s="55" customFormat="1" ht="14.15" x14ac:dyDescent="0.4">
      <c r="A3124" s="39"/>
      <c r="E3124" s="74"/>
      <c r="F3124" s="74"/>
      <c r="G3124" s="74"/>
      <c r="S3124" s="61"/>
      <c r="T3124" s="61"/>
    </row>
    <row r="3125" spans="1:20" s="55" customFormat="1" ht="14.15" x14ac:dyDescent="0.4">
      <c r="A3125" s="39"/>
      <c r="E3125" s="74"/>
      <c r="F3125" s="74"/>
      <c r="G3125" s="74"/>
      <c r="S3125" s="61"/>
      <c r="T3125" s="61"/>
    </row>
    <row r="3126" spans="1:20" s="55" customFormat="1" ht="14.15" x14ac:dyDescent="0.4">
      <c r="A3126" s="39"/>
      <c r="E3126" s="74"/>
      <c r="F3126" s="74"/>
      <c r="G3126" s="74"/>
      <c r="S3126" s="61"/>
      <c r="T3126" s="61"/>
    </row>
    <row r="3127" spans="1:20" s="55" customFormat="1" ht="14.15" x14ac:dyDescent="0.4">
      <c r="A3127" s="39"/>
      <c r="E3127" s="74"/>
      <c r="F3127" s="74"/>
      <c r="G3127" s="74"/>
      <c r="S3127" s="61"/>
      <c r="T3127" s="61"/>
    </row>
    <row r="3128" spans="1:20" s="55" customFormat="1" ht="14.15" x14ac:dyDescent="0.4">
      <c r="A3128" s="39"/>
      <c r="E3128" s="74"/>
      <c r="F3128" s="74"/>
      <c r="G3128" s="74"/>
      <c r="S3128" s="61"/>
      <c r="T3128" s="61"/>
    </row>
    <row r="3129" spans="1:20" s="55" customFormat="1" ht="14.15" x14ac:dyDescent="0.4">
      <c r="A3129" s="39"/>
      <c r="E3129" s="74"/>
      <c r="F3129" s="74"/>
      <c r="G3129" s="74"/>
      <c r="S3129" s="61"/>
      <c r="T3129" s="61"/>
    </row>
    <row r="3130" spans="1:20" s="55" customFormat="1" ht="14.15" x14ac:dyDescent="0.4">
      <c r="A3130" s="39"/>
      <c r="E3130" s="74"/>
      <c r="F3130" s="74"/>
      <c r="G3130" s="74"/>
      <c r="S3130" s="61"/>
      <c r="T3130" s="61"/>
    </row>
    <row r="3131" spans="1:20" s="55" customFormat="1" ht="14.15" x14ac:dyDescent="0.4">
      <c r="A3131" s="39"/>
      <c r="E3131" s="74"/>
      <c r="F3131" s="74"/>
      <c r="G3131" s="74"/>
      <c r="S3131" s="61"/>
      <c r="T3131" s="61"/>
    </row>
    <row r="3132" spans="1:20" s="55" customFormat="1" ht="14.15" x14ac:dyDescent="0.4">
      <c r="A3132" s="39"/>
      <c r="E3132" s="74"/>
      <c r="F3132" s="74"/>
      <c r="G3132" s="74"/>
      <c r="S3132" s="61"/>
      <c r="T3132" s="61"/>
    </row>
    <row r="3133" spans="1:20" s="55" customFormat="1" ht="14.15" x14ac:dyDescent="0.4">
      <c r="A3133" s="39"/>
      <c r="E3133" s="74"/>
      <c r="F3133" s="74"/>
      <c r="G3133" s="74"/>
      <c r="S3133" s="61"/>
      <c r="T3133" s="61"/>
    </row>
    <row r="3134" spans="1:20" s="55" customFormat="1" ht="14.15" x14ac:dyDescent="0.4">
      <c r="A3134" s="39"/>
      <c r="E3134" s="74"/>
      <c r="F3134" s="74"/>
      <c r="G3134" s="74"/>
      <c r="S3134" s="61"/>
      <c r="T3134" s="61"/>
    </row>
    <row r="3135" spans="1:20" s="55" customFormat="1" ht="14.15" x14ac:dyDescent="0.4">
      <c r="A3135" s="39"/>
      <c r="E3135" s="74"/>
      <c r="F3135" s="74"/>
      <c r="G3135" s="74"/>
      <c r="S3135" s="61"/>
      <c r="T3135" s="61"/>
    </row>
    <row r="3136" spans="1:20" s="55" customFormat="1" ht="14.15" x14ac:dyDescent="0.4">
      <c r="A3136" s="39"/>
      <c r="E3136" s="74"/>
      <c r="F3136" s="74"/>
      <c r="G3136" s="74"/>
      <c r="S3136" s="61"/>
      <c r="T3136" s="61"/>
    </row>
    <row r="3137" spans="1:20" s="55" customFormat="1" ht="14.15" x14ac:dyDescent="0.4">
      <c r="A3137" s="39"/>
      <c r="E3137" s="74"/>
      <c r="F3137" s="74"/>
      <c r="G3137" s="74"/>
      <c r="S3137" s="61"/>
      <c r="T3137" s="61"/>
    </row>
    <row r="3138" spans="1:20" s="55" customFormat="1" ht="14.15" x14ac:dyDescent="0.4">
      <c r="A3138" s="39"/>
      <c r="E3138" s="74"/>
      <c r="F3138" s="74"/>
      <c r="G3138" s="74"/>
      <c r="S3138" s="61"/>
      <c r="T3138" s="61"/>
    </row>
    <row r="3139" spans="1:20" s="55" customFormat="1" ht="14.15" x14ac:dyDescent="0.4">
      <c r="A3139" s="39"/>
      <c r="E3139" s="74"/>
      <c r="F3139" s="74"/>
      <c r="G3139" s="74"/>
      <c r="S3139" s="61"/>
      <c r="T3139" s="61"/>
    </row>
    <row r="3140" spans="1:20" s="55" customFormat="1" ht="14.15" x14ac:dyDescent="0.4">
      <c r="A3140" s="39"/>
      <c r="E3140" s="74"/>
      <c r="F3140" s="74"/>
      <c r="G3140" s="74"/>
      <c r="S3140" s="61"/>
      <c r="T3140" s="61"/>
    </row>
    <row r="3141" spans="1:20" s="55" customFormat="1" ht="14.15" x14ac:dyDescent="0.4">
      <c r="A3141" s="39"/>
      <c r="E3141" s="74"/>
      <c r="F3141" s="74"/>
      <c r="G3141" s="74"/>
      <c r="S3141" s="61"/>
      <c r="T3141" s="61"/>
    </row>
    <row r="3142" spans="1:20" s="55" customFormat="1" ht="14.15" x14ac:dyDescent="0.4">
      <c r="A3142" s="39"/>
      <c r="E3142" s="74"/>
      <c r="F3142" s="74"/>
      <c r="G3142" s="74"/>
      <c r="S3142" s="61"/>
      <c r="T3142" s="61"/>
    </row>
    <row r="3143" spans="1:20" s="55" customFormat="1" ht="14.15" x14ac:dyDescent="0.4">
      <c r="A3143" s="39"/>
      <c r="E3143" s="74"/>
      <c r="F3143" s="74"/>
      <c r="G3143" s="74"/>
      <c r="S3143" s="61"/>
      <c r="T3143" s="61"/>
    </row>
    <row r="3144" spans="1:20" s="55" customFormat="1" ht="14.15" x14ac:dyDescent="0.4">
      <c r="A3144" s="39"/>
      <c r="E3144" s="74"/>
      <c r="F3144" s="74"/>
      <c r="G3144" s="74"/>
      <c r="S3144" s="61"/>
      <c r="T3144" s="61"/>
    </row>
    <row r="3145" spans="1:20" s="55" customFormat="1" ht="14.15" x14ac:dyDescent="0.4">
      <c r="A3145" s="39"/>
      <c r="E3145" s="74"/>
      <c r="F3145" s="74"/>
      <c r="G3145" s="74"/>
      <c r="S3145" s="61"/>
      <c r="T3145" s="61"/>
    </row>
    <row r="3146" spans="1:20" s="55" customFormat="1" ht="14.15" x14ac:dyDescent="0.4">
      <c r="A3146" s="39"/>
      <c r="E3146" s="74"/>
      <c r="F3146" s="74"/>
      <c r="G3146" s="74"/>
      <c r="S3146" s="61"/>
      <c r="T3146" s="61"/>
    </row>
    <row r="3147" spans="1:20" s="55" customFormat="1" ht="14.15" x14ac:dyDescent="0.4">
      <c r="A3147" s="39"/>
      <c r="E3147" s="74"/>
      <c r="F3147" s="74"/>
      <c r="G3147" s="74"/>
      <c r="S3147" s="61"/>
      <c r="T3147" s="61"/>
    </row>
    <row r="3148" spans="1:20" s="55" customFormat="1" ht="14.15" x14ac:dyDescent="0.4">
      <c r="A3148" s="39"/>
      <c r="E3148" s="74"/>
      <c r="F3148" s="74"/>
      <c r="G3148" s="74"/>
      <c r="S3148" s="61"/>
      <c r="T3148" s="61"/>
    </row>
    <row r="3149" spans="1:20" s="55" customFormat="1" ht="14.15" x14ac:dyDescent="0.4">
      <c r="A3149" s="39"/>
      <c r="E3149" s="74"/>
      <c r="F3149" s="74"/>
      <c r="G3149" s="74"/>
      <c r="S3149" s="61"/>
      <c r="T3149" s="61"/>
    </row>
    <row r="3150" spans="1:20" s="55" customFormat="1" ht="14.15" x14ac:dyDescent="0.4">
      <c r="A3150" s="39"/>
      <c r="E3150" s="74"/>
      <c r="F3150" s="74"/>
      <c r="G3150" s="74"/>
      <c r="S3150" s="61"/>
      <c r="T3150" s="61"/>
    </row>
    <row r="3151" spans="1:20" s="55" customFormat="1" ht="14.15" x14ac:dyDescent="0.4">
      <c r="A3151" s="39"/>
      <c r="E3151" s="74"/>
      <c r="F3151" s="74"/>
      <c r="G3151" s="74"/>
      <c r="S3151" s="61"/>
      <c r="T3151" s="61"/>
    </row>
    <row r="3152" spans="1:20" s="55" customFormat="1" ht="14.15" x14ac:dyDescent="0.4">
      <c r="A3152" s="39"/>
      <c r="E3152" s="74"/>
      <c r="F3152" s="74"/>
      <c r="G3152" s="74"/>
      <c r="S3152" s="61"/>
      <c r="T3152" s="61"/>
    </row>
    <row r="3153" spans="1:20" s="55" customFormat="1" ht="14.15" x14ac:dyDescent="0.4">
      <c r="A3153" s="39"/>
      <c r="E3153" s="74"/>
      <c r="F3153" s="74"/>
      <c r="G3153" s="74"/>
      <c r="S3153" s="61"/>
      <c r="T3153" s="61"/>
    </row>
    <row r="3154" spans="1:20" s="55" customFormat="1" ht="14.15" x14ac:dyDescent="0.4">
      <c r="A3154" s="39"/>
      <c r="E3154" s="74"/>
      <c r="F3154" s="74"/>
      <c r="G3154" s="74"/>
      <c r="S3154" s="61"/>
      <c r="T3154" s="61"/>
    </row>
    <row r="3155" spans="1:20" s="55" customFormat="1" ht="14.15" x14ac:dyDescent="0.4">
      <c r="A3155" s="39"/>
      <c r="E3155" s="74"/>
      <c r="F3155" s="74"/>
      <c r="G3155" s="74"/>
      <c r="S3155" s="61"/>
      <c r="T3155" s="61"/>
    </row>
    <row r="3156" spans="1:20" s="55" customFormat="1" ht="14.15" x14ac:dyDescent="0.4">
      <c r="A3156" s="39"/>
      <c r="E3156" s="74"/>
      <c r="F3156" s="74"/>
      <c r="G3156" s="74"/>
      <c r="S3156" s="61"/>
      <c r="T3156" s="61"/>
    </row>
    <row r="3157" spans="1:20" s="55" customFormat="1" ht="14.15" x14ac:dyDescent="0.4">
      <c r="A3157" s="39"/>
      <c r="E3157" s="74"/>
      <c r="F3157" s="74"/>
      <c r="G3157" s="74"/>
      <c r="S3157" s="61"/>
      <c r="T3157" s="61"/>
    </row>
    <row r="3158" spans="1:20" s="55" customFormat="1" ht="14.15" x14ac:dyDescent="0.4">
      <c r="A3158" s="39"/>
      <c r="E3158" s="74"/>
      <c r="F3158" s="74"/>
      <c r="G3158" s="74"/>
      <c r="S3158" s="61"/>
      <c r="T3158" s="61"/>
    </row>
    <row r="3159" spans="1:20" s="55" customFormat="1" ht="14.15" x14ac:dyDescent="0.4">
      <c r="A3159" s="39"/>
      <c r="E3159" s="74"/>
      <c r="F3159" s="74"/>
      <c r="G3159" s="74"/>
      <c r="S3159" s="61"/>
      <c r="T3159" s="61"/>
    </row>
    <row r="3160" spans="1:20" s="55" customFormat="1" ht="14.15" x14ac:dyDescent="0.4">
      <c r="A3160" s="39"/>
      <c r="E3160" s="74"/>
      <c r="F3160" s="74"/>
      <c r="G3160" s="74"/>
      <c r="S3160" s="61"/>
      <c r="T3160" s="61"/>
    </row>
    <row r="3161" spans="1:20" s="55" customFormat="1" ht="14.15" x14ac:dyDescent="0.4">
      <c r="A3161" s="39"/>
      <c r="E3161" s="74"/>
      <c r="F3161" s="74"/>
      <c r="G3161" s="74"/>
      <c r="S3161" s="61"/>
      <c r="T3161" s="61"/>
    </row>
    <row r="3162" spans="1:20" s="55" customFormat="1" ht="14.15" x14ac:dyDescent="0.4">
      <c r="A3162" s="39"/>
      <c r="E3162" s="74"/>
      <c r="F3162" s="74"/>
      <c r="G3162" s="74"/>
      <c r="S3162" s="61"/>
      <c r="T3162" s="61"/>
    </row>
    <row r="3163" spans="1:20" s="55" customFormat="1" ht="14.15" x14ac:dyDescent="0.4">
      <c r="A3163" s="39"/>
      <c r="E3163" s="74"/>
      <c r="F3163" s="74"/>
      <c r="G3163" s="74"/>
      <c r="S3163" s="61"/>
      <c r="T3163" s="61"/>
    </row>
    <row r="3164" spans="1:20" s="55" customFormat="1" ht="14.15" x14ac:dyDescent="0.4">
      <c r="A3164" s="39"/>
      <c r="E3164" s="74"/>
      <c r="F3164" s="74"/>
      <c r="G3164" s="74"/>
      <c r="S3164" s="61"/>
      <c r="T3164" s="61"/>
    </row>
    <row r="3165" spans="1:20" s="55" customFormat="1" ht="14.15" x14ac:dyDescent="0.4">
      <c r="A3165" s="39"/>
      <c r="E3165" s="74"/>
      <c r="F3165" s="74"/>
      <c r="G3165" s="74"/>
      <c r="S3165" s="61"/>
      <c r="T3165" s="61"/>
    </row>
    <row r="3166" spans="1:20" s="55" customFormat="1" ht="14.15" x14ac:dyDescent="0.4">
      <c r="A3166" s="39"/>
      <c r="E3166" s="74"/>
      <c r="F3166" s="74"/>
      <c r="G3166" s="74"/>
      <c r="S3166" s="61"/>
      <c r="T3166" s="61"/>
    </row>
    <row r="3167" spans="1:20" s="55" customFormat="1" ht="14.15" x14ac:dyDescent="0.4">
      <c r="A3167" s="39"/>
      <c r="E3167" s="74"/>
      <c r="F3167" s="74"/>
      <c r="G3167" s="74"/>
      <c r="S3167" s="61"/>
      <c r="T3167" s="61"/>
    </row>
    <row r="3168" spans="1:20" s="55" customFormat="1" ht="14.15" x14ac:dyDescent="0.4">
      <c r="A3168" s="39"/>
      <c r="E3168" s="74"/>
      <c r="F3168" s="74"/>
      <c r="G3168" s="74"/>
      <c r="S3168" s="61"/>
      <c r="T3168" s="61"/>
    </row>
    <row r="3169" spans="1:20" s="55" customFormat="1" ht="14.15" x14ac:dyDescent="0.4">
      <c r="A3169" s="39"/>
      <c r="E3169" s="74"/>
      <c r="F3169" s="74"/>
      <c r="G3169" s="74"/>
      <c r="S3169" s="61"/>
      <c r="T3169" s="61"/>
    </row>
    <row r="3170" spans="1:20" s="55" customFormat="1" ht="14.15" x14ac:dyDescent="0.4">
      <c r="A3170" s="39"/>
      <c r="E3170" s="74"/>
      <c r="F3170" s="74"/>
      <c r="G3170" s="74"/>
      <c r="S3170" s="61"/>
      <c r="T3170" s="61"/>
    </row>
    <row r="3171" spans="1:20" s="55" customFormat="1" ht="14.15" x14ac:dyDescent="0.4">
      <c r="A3171" s="39"/>
      <c r="E3171" s="74"/>
      <c r="F3171" s="74"/>
      <c r="G3171" s="74"/>
      <c r="S3171" s="61"/>
      <c r="T3171" s="61"/>
    </row>
    <row r="3172" spans="1:20" s="55" customFormat="1" ht="14.15" x14ac:dyDescent="0.4">
      <c r="A3172" s="39"/>
      <c r="E3172" s="74"/>
      <c r="F3172" s="74"/>
      <c r="G3172" s="74"/>
      <c r="S3172" s="61"/>
      <c r="T3172" s="61"/>
    </row>
    <row r="3173" spans="1:20" s="55" customFormat="1" ht="14.15" x14ac:dyDescent="0.4">
      <c r="A3173" s="39"/>
      <c r="E3173" s="74"/>
      <c r="F3173" s="74"/>
      <c r="G3173" s="74"/>
      <c r="S3173" s="61"/>
      <c r="T3173" s="61"/>
    </row>
    <row r="3174" spans="1:20" s="55" customFormat="1" ht="14.15" x14ac:dyDescent="0.4">
      <c r="A3174" s="39"/>
      <c r="E3174" s="74"/>
      <c r="F3174" s="74"/>
      <c r="G3174" s="74"/>
      <c r="S3174" s="61"/>
      <c r="T3174" s="61"/>
    </row>
    <row r="3175" spans="1:20" s="55" customFormat="1" ht="14.15" x14ac:dyDescent="0.4">
      <c r="A3175" s="39"/>
      <c r="E3175" s="74"/>
      <c r="F3175" s="74"/>
      <c r="G3175" s="74"/>
      <c r="S3175" s="61"/>
      <c r="T3175" s="61"/>
    </row>
    <row r="3176" spans="1:20" s="55" customFormat="1" ht="14.15" x14ac:dyDescent="0.4">
      <c r="A3176" s="39"/>
      <c r="E3176" s="74"/>
      <c r="F3176" s="74"/>
      <c r="G3176" s="74"/>
      <c r="S3176" s="61"/>
      <c r="T3176" s="61"/>
    </row>
    <row r="3177" spans="1:20" s="55" customFormat="1" ht="14.15" x14ac:dyDescent="0.4">
      <c r="A3177" s="39"/>
      <c r="E3177" s="74"/>
      <c r="F3177" s="74"/>
      <c r="G3177" s="74"/>
      <c r="S3177" s="61"/>
      <c r="T3177" s="61"/>
    </row>
    <row r="3178" spans="1:20" s="55" customFormat="1" ht="14.15" x14ac:dyDescent="0.4">
      <c r="A3178" s="39"/>
      <c r="E3178" s="74"/>
      <c r="F3178" s="74"/>
      <c r="G3178" s="74"/>
      <c r="S3178" s="61"/>
      <c r="T3178" s="61"/>
    </row>
    <row r="3179" spans="1:20" s="55" customFormat="1" ht="14.15" x14ac:dyDescent="0.4">
      <c r="A3179" s="39"/>
      <c r="E3179" s="74"/>
      <c r="F3179" s="74"/>
      <c r="G3179" s="74"/>
      <c r="S3179" s="61"/>
      <c r="T3179" s="61"/>
    </row>
    <row r="3180" spans="1:20" s="55" customFormat="1" ht="14.15" x14ac:dyDescent="0.4">
      <c r="A3180" s="39"/>
      <c r="E3180" s="74"/>
      <c r="F3180" s="74"/>
      <c r="G3180" s="74"/>
      <c r="S3180" s="61"/>
      <c r="T3180" s="61"/>
    </row>
    <row r="3181" spans="1:20" s="55" customFormat="1" ht="14.15" x14ac:dyDescent="0.4">
      <c r="A3181" s="39"/>
      <c r="E3181" s="74"/>
      <c r="F3181" s="74"/>
      <c r="G3181" s="74"/>
      <c r="S3181" s="61"/>
      <c r="T3181" s="61"/>
    </row>
    <row r="3182" spans="1:20" s="55" customFormat="1" ht="14.15" x14ac:dyDescent="0.4">
      <c r="A3182" s="39"/>
      <c r="E3182" s="74"/>
      <c r="F3182" s="74"/>
      <c r="G3182" s="74"/>
      <c r="S3182" s="61"/>
      <c r="T3182" s="61"/>
    </row>
    <row r="3183" spans="1:20" s="55" customFormat="1" ht="14.15" x14ac:dyDescent="0.4">
      <c r="A3183" s="39"/>
      <c r="E3183" s="74"/>
      <c r="F3183" s="74"/>
      <c r="G3183" s="74"/>
      <c r="S3183" s="61"/>
      <c r="T3183" s="61"/>
    </row>
    <row r="3184" spans="1:20" s="55" customFormat="1" ht="14.15" x14ac:dyDescent="0.4">
      <c r="A3184" s="39"/>
      <c r="E3184" s="74"/>
      <c r="F3184" s="74"/>
      <c r="G3184" s="74"/>
      <c r="S3184" s="61"/>
      <c r="T3184" s="61"/>
    </row>
    <row r="3185" spans="1:20" s="55" customFormat="1" ht="14.15" x14ac:dyDescent="0.4">
      <c r="A3185" s="39"/>
      <c r="E3185" s="74"/>
      <c r="F3185" s="74"/>
      <c r="G3185" s="74"/>
      <c r="S3185" s="61"/>
      <c r="T3185" s="61"/>
    </row>
    <row r="3186" spans="1:20" s="55" customFormat="1" ht="14.15" x14ac:dyDescent="0.4">
      <c r="A3186" s="39"/>
      <c r="E3186" s="74"/>
      <c r="F3186" s="74"/>
      <c r="G3186" s="74"/>
      <c r="S3186" s="61"/>
      <c r="T3186" s="61"/>
    </row>
    <row r="3187" spans="1:20" s="55" customFormat="1" ht="14.15" x14ac:dyDescent="0.4">
      <c r="A3187" s="39"/>
      <c r="E3187" s="74"/>
      <c r="F3187" s="74"/>
      <c r="G3187" s="74"/>
      <c r="S3187" s="61"/>
      <c r="T3187" s="61"/>
    </row>
    <row r="3188" spans="1:20" s="55" customFormat="1" ht="14.15" x14ac:dyDescent="0.4">
      <c r="A3188" s="39"/>
      <c r="E3188" s="74"/>
      <c r="F3188" s="74"/>
      <c r="G3188" s="74"/>
      <c r="S3188" s="61"/>
      <c r="T3188" s="61"/>
    </row>
    <row r="3189" spans="1:20" s="55" customFormat="1" ht="14.15" x14ac:dyDescent="0.4">
      <c r="A3189" s="39"/>
      <c r="E3189" s="74"/>
      <c r="F3189" s="74"/>
      <c r="G3189" s="74"/>
      <c r="S3189" s="61"/>
      <c r="T3189" s="61"/>
    </row>
    <row r="3190" spans="1:20" s="55" customFormat="1" ht="14.15" x14ac:dyDescent="0.4">
      <c r="A3190" s="39"/>
      <c r="E3190" s="74"/>
      <c r="F3190" s="74"/>
      <c r="G3190" s="74"/>
      <c r="S3190" s="61"/>
      <c r="T3190" s="61"/>
    </row>
    <row r="3191" spans="1:20" s="55" customFormat="1" ht="14.15" x14ac:dyDescent="0.4">
      <c r="A3191" s="39"/>
      <c r="E3191" s="74"/>
      <c r="F3191" s="74"/>
      <c r="G3191" s="74"/>
      <c r="S3191" s="61"/>
      <c r="T3191" s="61"/>
    </row>
    <row r="3192" spans="1:20" s="55" customFormat="1" ht="14.15" x14ac:dyDescent="0.4">
      <c r="A3192" s="39"/>
      <c r="E3192" s="74"/>
      <c r="F3192" s="74"/>
      <c r="G3192" s="74"/>
      <c r="S3192" s="61"/>
      <c r="T3192" s="61"/>
    </row>
    <row r="3193" spans="1:20" s="55" customFormat="1" ht="14.15" x14ac:dyDescent="0.4">
      <c r="A3193" s="39"/>
      <c r="E3193" s="74"/>
      <c r="F3193" s="74"/>
      <c r="G3193" s="74"/>
      <c r="S3193" s="61"/>
      <c r="T3193" s="61"/>
    </row>
    <row r="3194" spans="1:20" s="55" customFormat="1" ht="14.15" x14ac:dyDescent="0.4">
      <c r="A3194" s="39"/>
      <c r="E3194" s="74"/>
      <c r="F3194" s="74"/>
      <c r="G3194" s="74"/>
      <c r="S3194" s="61"/>
      <c r="T3194" s="61"/>
    </row>
    <row r="3195" spans="1:20" s="55" customFormat="1" ht="14.15" x14ac:dyDescent="0.4">
      <c r="A3195" s="39"/>
      <c r="E3195" s="74"/>
      <c r="F3195" s="74"/>
      <c r="G3195" s="74"/>
      <c r="S3195" s="61"/>
      <c r="T3195" s="61"/>
    </row>
    <row r="3196" spans="1:20" s="55" customFormat="1" ht="14.15" x14ac:dyDescent="0.4">
      <c r="A3196" s="39"/>
      <c r="E3196" s="74"/>
      <c r="F3196" s="74"/>
      <c r="G3196" s="74"/>
      <c r="S3196" s="61"/>
      <c r="T3196" s="61"/>
    </row>
    <row r="3197" spans="1:20" s="55" customFormat="1" ht="14.15" x14ac:dyDescent="0.4">
      <c r="A3197" s="39"/>
      <c r="E3197" s="74"/>
      <c r="F3197" s="74"/>
      <c r="G3197" s="74"/>
      <c r="S3197" s="61"/>
      <c r="T3197" s="61"/>
    </row>
    <row r="3198" spans="1:20" s="55" customFormat="1" ht="14.15" x14ac:dyDescent="0.4">
      <c r="A3198" s="39"/>
      <c r="E3198" s="74"/>
      <c r="F3198" s="74"/>
      <c r="G3198" s="74"/>
      <c r="S3198" s="61"/>
      <c r="T3198" s="61"/>
    </row>
    <row r="3199" spans="1:20" s="55" customFormat="1" ht="14.15" x14ac:dyDescent="0.4">
      <c r="A3199" s="39"/>
      <c r="E3199" s="74"/>
      <c r="F3199" s="74"/>
      <c r="G3199" s="74"/>
      <c r="S3199" s="61"/>
      <c r="T3199" s="61"/>
    </row>
    <row r="3200" spans="1:20" s="55" customFormat="1" ht="14.15" x14ac:dyDescent="0.4">
      <c r="A3200" s="39"/>
      <c r="E3200" s="74"/>
      <c r="F3200" s="74"/>
      <c r="G3200" s="74"/>
      <c r="S3200" s="61"/>
      <c r="T3200" s="61"/>
    </row>
    <row r="3201" spans="1:20" s="55" customFormat="1" ht="14.15" x14ac:dyDescent="0.4">
      <c r="A3201" s="39"/>
      <c r="E3201" s="74"/>
      <c r="F3201" s="74"/>
      <c r="G3201" s="74"/>
      <c r="S3201" s="61"/>
      <c r="T3201" s="61"/>
    </row>
    <row r="3202" spans="1:20" s="55" customFormat="1" ht="14.15" x14ac:dyDescent="0.4">
      <c r="A3202" s="39"/>
      <c r="E3202" s="74"/>
      <c r="F3202" s="74"/>
      <c r="G3202" s="74"/>
      <c r="S3202" s="61"/>
      <c r="T3202" s="61"/>
    </row>
    <row r="3203" spans="1:20" s="55" customFormat="1" ht="14.15" x14ac:dyDescent="0.4">
      <c r="A3203" s="39"/>
      <c r="E3203" s="74"/>
      <c r="F3203" s="74"/>
      <c r="G3203" s="74"/>
      <c r="S3203" s="61"/>
      <c r="T3203" s="61"/>
    </row>
    <row r="3204" spans="1:20" s="55" customFormat="1" ht="14.15" x14ac:dyDescent="0.4">
      <c r="A3204" s="39"/>
      <c r="E3204" s="74"/>
      <c r="F3204" s="74"/>
      <c r="G3204" s="74"/>
      <c r="S3204" s="61"/>
      <c r="T3204" s="61"/>
    </row>
    <row r="3205" spans="1:20" s="55" customFormat="1" ht="14.15" x14ac:dyDescent="0.4">
      <c r="A3205" s="39"/>
      <c r="E3205" s="74"/>
      <c r="F3205" s="74"/>
      <c r="G3205" s="74"/>
      <c r="S3205" s="61"/>
      <c r="T3205" s="61"/>
    </row>
    <row r="3206" spans="1:20" s="55" customFormat="1" ht="14.15" x14ac:dyDescent="0.4">
      <c r="A3206" s="39"/>
      <c r="E3206" s="74"/>
      <c r="F3206" s="74"/>
      <c r="G3206" s="74"/>
      <c r="S3206" s="61"/>
      <c r="T3206" s="61"/>
    </row>
    <row r="3207" spans="1:20" s="55" customFormat="1" ht="14.15" x14ac:dyDescent="0.4">
      <c r="A3207" s="39"/>
      <c r="E3207" s="74"/>
      <c r="F3207" s="74"/>
      <c r="G3207" s="74"/>
      <c r="S3207" s="61"/>
      <c r="T3207" s="61"/>
    </row>
    <row r="3208" spans="1:20" s="55" customFormat="1" ht="14.15" x14ac:dyDescent="0.4">
      <c r="A3208" s="39"/>
      <c r="E3208" s="74"/>
      <c r="F3208" s="74"/>
      <c r="G3208" s="74"/>
      <c r="S3208" s="61"/>
      <c r="T3208" s="61"/>
    </row>
    <row r="3209" spans="1:20" s="55" customFormat="1" ht="14.15" x14ac:dyDescent="0.4">
      <c r="A3209" s="39"/>
      <c r="E3209" s="74"/>
      <c r="F3209" s="74"/>
      <c r="G3209" s="74"/>
      <c r="S3209" s="61"/>
      <c r="T3209" s="61"/>
    </row>
    <row r="3210" spans="1:20" s="55" customFormat="1" ht="14.15" x14ac:dyDescent="0.4">
      <c r="A3210" s="39"/>
      <c r="E3210" s="74"/>
      <c r="F3210" s="74"/>
      <c r="G3210" s="74"/>
      <c r="S3210" s="61"/>
      <c r="T3210" s="61"/>
    </row>
    <row r="3211" spans="1:20" s="55" customFormat="1" ht="14.15" x14ac:dyDescent="0.4">
      <c r="A3211" s="39"/>
      <c r="E3211" s="74"/>
      <c r="F3211" s="74"/>
      <c r="G3211" s="74"/>
      <c r="S3211" s="61"/>
      <c r="T3211" s="61"/>
    </row>
    <row r="3212" spans="1:20" s="55" customFormat="1" ht="14.15" x14ac:dyDescent="0.4">
      <c r="A3212" s="39"/>
      <c r="E3212" s="74"/>
      <c r="F3212" s="74"/>
      <c r="G3212" s="74"/>
      <c r="S3212" s="61"/>
      <c r="T3212" s="61"/>
    </row>
    <row r="3213" spans="1:20" s="55" customFormat="1" ht="14.15" x14ac:dyDescent="0.4">
      <c r="A3213" s="39"/>
      <c r="E3213" s="74"/>
      <c r="F3213" s="74"/>
      <c r="G3213" s="74"/>
      <c r="S3213" s="61"/>
      <c r="T3213" s="61"/>
    </row>
    <row r="3214" spans="1:20" s="55" customFormat="1" ht="14.15" x14ac:dyDescent="0.4">
      <c r="A3214" s="39"/>
      <c r="E3214" s="74"/>
      <c r="F3214" s="74"/>
      <c r="G3214" s="74"/>
      <c r="S3214" s="61"/>
      <c r="T3214" s="61"/>
    </row>
    <row r="3215" spans="1:20" s="55" customFormat="1" ht="14.15" x14ac:dyDescent="0.4">
      <c r="A3215" s="39"/>
      <c r="E3215" s="74"/>
      <c r="F3215" s="74"/>
      <c r="G3215" s="74"/>
      <c r="S3215" s="61"/>
      <c r="T3215" s="61"/>
    </row>
    <row r="3216" spans="1:20" s="55" customFormat="1" ht="14.15" x14ac:dyDescent="0.4">
      <c r="A3216" s="39"/>
      <c r="E3216" s="74"/>
      <c r="F3216" s="74"/>
      <c r="G3216" s="74"/>
      <c r="S3216" s="61"/>
      <c r="T3216" s="61"/>
    </row>
    <row r="3217" spans="1:20" s="55" customFormat="1" ht="14.15" x14ac:dyDescent="0.4">
      <c r="A3217" s="39"/>
      <c r="E3217" s="74"/>
      <c r="F3217" s="74"/>
      <c r="G3217" s="74"/>
      <c r="S3217" s="61"/>
      <c r="T3217" s="61"/>
    </row>
    <row r="3218" spans="1:20" s="55" customFormat="1" ht="14.15" x14ac:dyDescent="0.4">
      <c r="A3218" s="39"/>
      <c r="E3218" s="74"/>
      <c r="F3218" s="74"/>
      <c r="G3218" s="74"/>
      <c r="S3218" s="61"/>
      <c r="T3218" s="61"/>
    </row>
    <row r="3219" spans="1:20" s="55" customFormat="1" ht="14.15" x14ac:dyDescent="0.4">
      <c r="A3219" s="39"/>
      <c r="E3219" s="74"/>
      <c r="F3219" s="74"/>
      <c r="G3219" s="74"/>
      <c r="S3219" s="61"/>
      <c r="T3219" s="61"/>
    </row>
    <row r="3220" spans="1:20" s="55" customFormat="1" ht="14.15" x14ac:dyDescent="0.4">
      <c r="A3220" s="39"/>
      <c r="E3220" s="74"/>
      <c r="F3220" s="74"/>
      <c r="G3220" s="74"/>
      <c r="S3220" s="61"/>
      <c r="T3220" s="61"/>
    </row>
    <row r="3221" spans="1:20" s="55" customFormat="1" ht="14.15" x14ac:dyDescent="0.4">
      <c r="A3221" s="39"/>
      <c r="E3221" s="74"/>
      <c r="F3221" s="74"/>
      <c r="G3221" s="74"/>
      <c r="S3221" s="61"/>
      <c r="T3221" s="61"/>
    </row>
    <row r="3222" spans="1:20" s="55" customFormat="1" ht="14.15" x14ac:dyDescent="0.4">
      <c r="A3222" s="39"/>
      <c r="E3222" s="74"/>
      <c r="F3222" s="74"/>
      <c r="G3222" s="74"/>
      <c r="S3222" s="61"/>
      <c r="T3222" s="61"/>
    </row>
    <row r="3223" spans="1:20" s="55" customFormat="1" ht="14.15" x14ac:dyDescent="0.4">
      <c r="A3223" s="39"/>
      <c r="E3223" s="74"/>
      <c r="F3223" s="74"/>
      <c r="G3223" s="74"/>
      <c r="S3223" s="61"/>
      <c r="T3223" s="61"/>
    </row>
    <row r="3224" spans="1:20" s="55" customFormat="1" ht="14.15" x14ac:dyDescent="0.4">
      <c r="A3224" s="39"/>
      <c r="E3224" s="74"/>
      <c r="F3224" s="74"/>
      <c r="G3224" s="74"/>
      <c r="S3224" s="61"/>
      <c r="T3224" s="61"/>
    </row>
    <row r="3225" spans="1:20" s="55" customFormat="1" ht="14.15" x14ac:dyDescent="0.4">
      <c r="A3225" s="39"/>
      <c r="E3225" s="74"/>
      <c r="F3225" s="74"/>
      <c r="G3225" s="74"/>
      <c r="S3225" s="61"/>
      <c r="T3225" s="61"/>
    </row>
    <row r="3226" spans="1:20" s="55" customFormat="1" ht="14.15" x14ac:dyDescent="0.4">
      <c r="A3226" s="39"/>
      <c r="E3226" s="74"/>
      <c r="F3226" s="74"/>
      <c r="G3226" s="74"/>
      <c r="S3226" s="61"/>
      <c r="T3226" s="61"/>
    </row>
    <row r="3227" spans="1:20" s="55" customFormat="1" ht="14.15" x14ac:dyDescent="0.4">
      <c r="A3227" s="39"/>
      <c r="E3227" s="74"/>
      <c r="F3227" s="74"/>
      <c r="G3227" s="74"/>
      <c r="S3227" s="61"/>
      <c r="T3227" s="61"/>
    </row>
    <row r="3228" spans="1:20" s="55" customFormat="1" ht="14.15" x14ac:dyDescent="0.4">
      <c r="A3228" s="39"/>
      <c r="E3228" s="74"/>
      <c r="F3228" s="74"/>
      <c r="G3228" s="74"/>
      <c r="S3228" s="61"/>
      <c r="T3228" s="61"/>
    </row>
    <row r="3229" spans="1:20" s="55" customFormat="1" ht="14.15" x14ac:dyDescent="0.4">
      <c r="A3229" s="39"/>
      <c r="E3229" s="74"/>
      <c r="F3229" s="74"/>
      <c r="G3229" s="74"/>
      <c r="S3229" s="61"/>
      <c r="T3229" s="61"/>
    </row>
    <row r="3230" spans="1:20" s="55" customFormat="1" ht="14.15" x14ac:dyDescent="0.4">
      <c r="A3230" s="39"/>
      <c r="E3230" s="74"/>
      <c r="F3230" s="74"/>
      <c r="G3230" s="74"/>
      <c r="S3230" s="61"/>
      <c r="T3230" s="61"/>
    </row>
    <row r="3231" spans="1:20" s="55" customFormat="1" ht="14.15" x14ac:dyDescent="0.4">
      <c r="A3231" s="39"/>
      <c r="E3231" s="74"/>
      <c r="F3231" s="74"/>
      <c r="G3231" s="74"/>
      <c r="S3231" s="61"/>
      <c r="T3231" s="61"/>
    </row>
    <row r="3232" spans="1:20" s="55" customFormat="1" ht="14.15" x14ac:dyDescent="0.4">
      <c r="A3232" s="39"/>
      <c r="E3232" s="74"/>
      <c r="F3232" s="74"/>
      <c r="G3232" s="74"/>
      <c r="S3232" s="61"/>
      <c r="T3232" s="61"/>
    </row>
    <row r="3233" spans="1:20" s="55" customFormat="1" ht="14.15" x14ac:dyDescent="0.4">
      <c r="A3233" s="39"/>
      <c r="E3233" s="74"/>
      <c r="F3233" s="74"/>
      <c r="G3233" s="74"/>
      <c r="S3233" s="61"/>
      <c r="T3233" s="61"/>
    </row>
    <row r="3234" spans="1:20" s="55" customFormat="1" ht="14.15" x14ac:dyDescent="0.4">
      <c r="A3234" s="39"/>
      <c r="E3234" s="74"/>
      <c r="F3234" s="74"/>
      <c r="G3234" s="74"/>
      <c r="S3234" s="61"/>
      <c r="T3234" s="61"/>
    </row>
    <row r="3235" spans="1:20" s="55" customFormat="1" ht="14.15" x14ac:dyDescent="0.4">
      <c r="A3235" s="39"/>
      <c r="E3235" s="74"/>
      <c r="F3235" s="74"/>
      <c r="G3235" s="74"/>
      <c r="S3235" s="61"/>
      <c r="T3235" s="61"/>
    </row>
    <row r="3236" spans="1:20" s="55" customFormat="1" ht="14.15" x14ac:dyDescent="0.4">
      <c r="A3236" s="39"/>
      <c r="E3236" s="74"/>
      <c r="F3236" s="74"/>
      <c r="G3236" s="74"/>
      <c r="S3236" s="61"/>
      <c r="T3236" s="61"/>
    </row>
    <row r="3237" spans="1:20" s="55" customFormat="1" ht="14.15" x14ac:dyDescent="0.4">
      <c r="A3237" s="39"/>
      <c r="E3237" s="74"/>
      <c r="F3237" s="74"/>
      <c r="G3237" s="74"/>
      <c r="S3237" s="61"/>
      <c r="T3237" s="61"/>
    </row>
    <row r="3238" spans="1:20" s="55" customFormat="1" ht="14.15" x14ac:dyDescent="0.4">
      <c r="A3238" s="39"/>
      <c r="E3238" s="74"/>
      <c r="F3238" s="74"/>
      <c r="G3238" s="74"/>
      <c r="S3238" s="61"/>
      <c r="T3238" s="61"/>
    </row>
    <row r="3239" spans="1:20" s="55" customFormat="1" ht="14.15" x14ac:dyDescent="0.4">
      <c r="A3239" s="39"/>
      <c r="E3239" s="74"/>
      <c r="F3239" s="74"/>
      <c r="G3239" s="74"/>
      <c r="S3239" s="61"/>
      <c r="T3239" s="61"/>
    </row>
    <row r="3240" spans="1:20" s="55" customFormat="1" ht="14.15" x14ac:dyDescent="0.4">
      <c r="A3240" s="39"/>
      <c r="E3240" s="74"/>
      <c r="F3240" s="74"/>
      <c r="G3240" s="74"/>
      <c r="S3240" s="61"/>
      <c r="T3240" s="61"/>
    </row>
    <row r="3241" spans="1:20" s="55" customFormat="1" ht="14.15" x14ac:dyDescent="0.4">
      <c r="A3241" s="39"/>
      <c r="E3241" s="74"/>
      <c r="F3241" s="74"/>
      <c r="G3241" s="74"/>
      <c r="S3241" s="61"/>
      <c r="T3241" s="61"/>
    </row>
    <row r="3242" spans="1:20" s="55" customFormat="1" ht="14.15" x14ac:dyDescent="0.4">
      <c r="A3242" s="39"/>
      <c r="E3242" s="74"/>
      <c r="F3242" s="74"/>
      <c r="G3242" s="74"/>
      <c r="S3242" s="61"/>
      <c r="T3242" s="61"/>
    </row>
    <row r="3243" spans="1:20" s="55" customFormat="1" ht="14.15" x14ac:dyDescent="0.4">
      <c r="A3243" s="39"/>
      <c r="E3243" s="74"/>
      <c r="F3243" s="74"/>
      <c r="G3243" s="74"/>
      <c r="S3243" s="61"/>
      <c r="T3243" s="61"/>
    </row>
    <row r="3244" spans="1:20" s="55" customFormat="1" ht="14.15" x14ac:dyDescent="0.4">
      <c r="A3244" s="39"/>
      <c r="E3244" s="74"/>
      <c r="F3244" s="74"/>
      <c r="G3244" s="74"/>
      <c r="S3244" s="61"/>
      <c r="T3244" s="61"/>
    </row>
    <row r="3245" spans="1:20" s="55" customFormat="1" ht="14.15" x14ac:dyDescent="0.4">
      <c r="A3245" s="39"/>
      <c r="E3245" s="74"/>
      <c r="F3245" s="74"/>
      <c r="G3245" s="74"/>
      <c r="S3245" s="61"/>
      <c r="T3245" s="61"/>
    </row>
    <row r="3246" spans="1:20" s="55" customFormat="1" ht="14.15" x14ac:dyDescent="0.4">
      <c r="A3246" s="39"/>
      <c r="E3246" s="74"/>
      <c r="F3246" s="74"/>
      <c r="G3246" s="74"/>
      <c r="S3246" s="61"/>
      <c r="T3246" s="61"/>
    </row>
    <row r="3247" spans="1:20" s="55" customFormat="1" ht="14.15" x14ac:dyDescent="0.4">
      <c r="A3247" s="39"/>
      <c r="E3247" s="74"/>
      <c r="F3247" s="74"/>
      <c r="G3247" s="74"/>
      <c r="S3247" s="61"/>
      <c r="T3247" s="61"/>
    </row>
    <row r="3248" spans="1:20" s="55" customFormat="1" ht="14.15" x14ac:dyDescent="0.4">
      <c r="A3248" s="39"/>
      <c r="E3248" s="74"/>
      <c r="F3248" s="74"/>
      <c r="G3248" s="74"/>
      <c r="S3248" s="61"/>
      <c r="T3248" s="61"/>
    </row>
    <row r="3249" spans="1:20" s="55" customFormat="1" ht="14.15" x14ac:dyDescent="0.4">
      <c r="A3249" s="39"/>
      <c r="E3249" s="74"/>
      <c r="F3249" s="74"/>
      <c r="G3249" s="74"/>
      <c r="S3249" s="61"/>
      <c r="T3249" s="61"/>
    </row>
    <row r="3250" spans="1:20" s="55" customFormat="1" ht="14.15" x14ac:dyDescent="0.4">
      <c r="A3250" s="39"/>
      <c r="E3250" s="74"/>
      <c r="F3250" s="74"/>
      <c r="G3250" s="74"/>
      <c r="S3250" s="61"/>
      <c r="T3250" s="61"/>
    </row>
    <row r="3251" spans="1:20" s="55" customFormat="1" ht="14.15" x14ac:dyDescent="0.4">
      <c r="A3251" s="39"/>
      <c r="E3251" s="74"/>
      <c r="F3251" s="74"/>
      <c r="G3251" s="74"/>
      <c r="S3251" s="61"/>
      <c r="T3251" s="61"/>
    </row>
    <row r="3252" spans="1:20" s="55" customFormat="1" ht="14.15" x14ac:dyDescent="0.4">
      <c r="A3252" s="39"/>
      <c r="E3252" s="74"/>
      <c r="F3252" s="74"/>
      <c r="G3252" s="74"/>
      <c r="S3252" s="61"/>
      <c r="T3252" s="61"/>
    </row>
    <row r="3253" spans="1:20" s="55" customFormat="1" ht="14.15" x14ac:dyDescent="0.4">
      <c r="A3253" s="39"/>
      <c r="E3253" s="74"/>
      <c r="F3253" s="74"/>
      <c r="G3253" s="74"/>
      <c r="S3253" s="61"/>
      <c r="T3253" s="61"/>
    </row>
    <row r="3254" spans="1:20" s="55" customFormat="1" ht="14.15" x14ac:dyDescent="0.4">
      <c r="A3254" s="39"/>
      <c r="E3254" s="74"/>
      <c r="F3254" s="74"/>
      <c r="G3254" s="74"/>
      <c r="S3254" s="61"/>
      <c r="T3254" s="61"/>
    </row>
    <row r="3255" spans="1:20" s="55" customFormat="1" ht="14.15" x14ac:dyDescent="0.4">
      <c r="A3255" s="39"/>
      <c r="E3255" s="74"/>
      <c r="F3255" s="74"/>
      <c r="G3255" s="74"/>
      <c r="S3255" s="61"/>
      <c r="T3255" s="61"/>
    </row>
    <row r="3256" spans="1:20" s="55" customFormat="1" ht="14.15" x14ac:dyDescent="0.4">
      <c r="A3256" s="39"/>
      <c r="E3256" s="74"/>
      <c r="F3256" s="74"/>
      <c r="G3256" s="74"/>
      <c r="S3256" s="61"/>
      <c r="T3256" s="61"/>
    </row>
    <row r="3257" spans="1:20" s="55" customFormat="1" ht="14.15" x14ac:dyDescent="0.4">
      <c r="A3257" s="39"/>
      <c r="E3257" s="74"/>
      <c r="F3257" s="74"/>
      <c r="G3257" s="74"/>
      <c r="S3257" s="61"/>
      <c r="T3257" s="61"/>
    </row>
    <row r="3258" spans="1:20" s="55" customFormat="1" ht="14.15" x14ac:dyDescent="0.4">
      <c r="A3258" s="39"/>
      <c r="E3258" s="74"/>
      <c r="F3258" s="74"/>
      <c r="G3258" s="74"/>
      <c r="S3258" s="61"/>
      <c r="T3258" s="61"/>
    </row>
    <row r="3259" spans="1:20" s="55" customFormat="1" ht="14.15" x14ac:dyDescent="0.4">
      <c r="A3259" s="39"/>
      <c r="E3259" s="74"/>
      <c r="F3259" s="74"/>
      <c r="G3259" s="74"/>
      <c r="S3259" s="61"/>
      <c r="T3259" s="61"/>
    </row>
    <row r="3260" spans="1:20" s="55" customFormat="1" ht="14.15" x14ac:dyDescent="0.4">
      <c r="A3260" s="39"/>
      <c r="E3260" s="74"/>
      <c r="F3260" s="74"/>
      <c r="G3260" s="74"/>
      <c r="S3260" s="61"/>
      <c r="T3260" s="61"/>
    </row>
    <row r="3261" spans="1:20" s="55" customFormat="1" ht="14.15" x14ac:dyDescent="0.4">
      <c r="A3261" s="39"/>
      <c r="E3261" s="74"/>
      <c r="F3261" s="74"/>
      <c r="G3261" s="74"/>
      <c r="S3261" s="61"/>
      <c r="T3261" s="61"/>
    </row>
    <row r="3262" spans="1:20" s="55" customFormat="1" ht="14.15" x14ac:dyDescent="0.4">
      <c r="A3262" s="39"/>
      <c r="E3262" s="74"/>
      <c r="F3262" s="74"/>
      <c r="G3262" s="74"/>
      <c r="S3262" s="61"/>
      <c r="T3262" s="61"/>
    </row>
    <row r="3263" spans="1:20" s="55" customFormat="1" ht="14.15" x14ac:dyDescent="0.4">
      <c r="A3263" s="39"/>
      <c r="E3263" s="74"/>
      <c r="F3263" s="74"/>
      <c r="G3263" s="74"/>
      <c r="S3263" s="61"/>
      <c r="T3263" s="61"/>
    </row>
    <row r="3264" spans="1:20" s="55" customFormat="1" ht="14.15" x14ac:dyDescent="0.4">
      <c r="A3264" s="39"/>
      <c r="E3264" s="74"/>
      <c r="F3264" s="74"/>
      <c r="G3264" s="74"/>
      <c r="S3264" s="61"/>
      <c r="T3264" s="61"/>
    </row>
    <row r="3265" spans="1:20" s="55" customFormat="1" ht="14.15" x14ac:dyDescent="0.4">
      <c r="A3265" s="39"/>
      <c r="E3265" s="74"/>
      <c r="F3265" s="74"/>
      <c r="G3265" s="74"/>
      <c r="S3265" s="61"/>
      <c r="T3265" s="61"/>
    </row>
    <row r="3266" spans="1:20" s="55" customFormat="1" ht="14.15" x14ac:dyDescent="0.4">
      <c r="A3266" s="39"/>
      <c r="E3266" s="74"/>
      <c r="F3266" s="74"/>
      <c r="G3266" s="74"/>
      <c r="S3266" s="61"/>
      <c r="T3266" s="61"/>
    </row>
    <row r="3267" spans="1:20" s="55" customFormat="1" ht="14.15" x14ac:dyDescent="0.4">
      <c r="A3267" s="39"/>
      <c r="E3267" s="74"/>
      <c r="F3267" s="74"/>
      <c r="G3267" s="74"/>
      <c r="S3267" s="61"/>
      <c r="T3267" s="61"/>
    </row>
    <row r="3268" spans="1:20" s="55" customFormat="1" ht="14.15" x14ac:dyDescent="0.4">
      <c r="A3268" s="39"/>
      <c r="E3268" s="74"/>
      <c r="F3268" s="74"/>
      <c r="G3268" s="74"/>
      <c r="S3268" s="61"/>
      <c r="T3268" s="61"/>
    </row>
    <row r="3269" spans="1:20" s="55" customFormat="1" ht="14.15" x14ac:dyDescent="0.4">
      <c r="A3269" s="39"/>
      <c r="E3269" s="74"/>
      <c r="F3269" s="74"/>
      <c r="G3269" s="74"/>
      <c r="S3269" s="61"/>
      <c r="T3269" s="61"/>
    </row>
    <row r="3270" spans="1:20" s="55" customFormat="1" ht="14.15" x14ac:dyDescent="0.4">
      <c r="A3270" s="39"/>
      <c r="E3270" s="74"/>
      <c r="F3270" s="74"/>
      <c r="G3270" s="74"/>
      <c r="S3270" s="61"/>
      <c r="T3270" s="61"/>
    </row>
    <row r="3271" spans="1:20" s="55" customFormat="1" ht="14.15" x14ac:dyDescent="0.4">
      <c r="A3271" s="39"/>
      <c r="E3271" s="74"/>
      <c r="F3271" s="74"/>
      <c r="G3271" s="74"/>
      <c r="S3271" s="61"/>
      <c r="T3271" s="61"/>
    </row>
    <row r="3272" spans="1:20" s="55" customFormat="1" ht="14.15" x14ac:dyDescent="0.4">
      <c r="A3272" s="39"/>
      <c r="E3272" s="74"/>
      <c r="F3272" s="74"/>
      <c r="G3272" s="74"/>
      <c r="S3272" s="61"/>
      <c r="T3272" s="61"/>
    </row>
    <row r="3273" spans="1:20" s="55" customFormat="1" ht="14.15" x14ac:dyDescent="0.4">
      <c r="A3273" s="39"/>
      <c r="E3273" s="74"/>
      <c r="F3273" s="74"/>
      <c r="G3273" s="74"/>
      <c r="S3273" s="61"/>
      <c r="T3273" s="61"/>
    </row>
    <row r="3274" spans="1:20" s="55" customFormat="1" ht="14.15" x14ac:dyDescent="0.4">
      <c r="A3274" s="39"/>
      <c r="E3274" s="74"/>
      <c r="F3274" s="74"/>
      <c r="G3274" s="74"/>
      <c r="S3274" s="61"/>
      <c r="T3274" s="61"/>
    </row>
    <row r="3275" spans="1:20" s="55" customFormat="1" ht="14.15" x14ac:dyDescent="0.4">
      <c r="A3275" s="39"/>
      <c r="E3275" s="74"/>
      <c r="F3275" s="74"/>
      <c r="G3275" s="74"/>
      <c r="S3275" s="61"/>
      <c r="T3275" s="61"/>
    </row>
    <row r="3276" spans="1:20" s="55" customFormat="1" ht="14.15" x14ac:dyDescent="0.4">
      <c r="A3276" s="39"/>
      <c r="E3276" s="74"/>
      <c r="F3276" s="74"/>
      <c r="G3276" s="74"/>
      <c r="S3276" s="61"/>
      <c r="T3276" s="61"/>
    </row>
    <row r="3277" spans="1:20" s="55" customFormat="1" ht="14.15" x14ac:dyDescent="0.4">
      <c r="A3277" s="39"/>
      <c r="E3277" s="74"/>
      <c r="F3277" s="74"/>
      <c r="G3277" s="74"/>
      <c r="S3277" s="61"/>
      <c r="T3277" s="61"/>
    </row>
    <row r="3278" spans="1:20" s="55" customFormat="1" ht="14.15" x14ac:dyDescent="0.4">
      <c r="A3278" s="39"/>
      <c r="E3278" s="74"/>
      <c r="F3278" s="74"/>
      <c r="G3278" s="74"/>
      <c r="S3278" s="61"/>
      <c r="T3278" s="61"/>
    </row>
    <row r="3279" spans="1:20" s="55" customFormat="1" ht="14.15" x14ac:dyDescent="0.4">
      <c r="A3279" s="39"/>
      <c r="E3279" s="74"/>
      <c r="F3279" s="74"/>
      <c r="G3279" s="74"/>
      <c r="S3279" s="61"/>
      <c r="T3279" s="61"/>
    </row>
    <row r="3280" spans="1:20" s="55" customFormat="1" ht="14.15" x14ac:dyDescent="0.4">
      <c r="A3280" s="39"/>
      <c r="E3280" s="74"/>
      <c r="F3280" s="74"/>
      <c r="G3280" s="74"/>
      <c r="S3280" s="61"/>
      <c r="T3280" s="61"/>
    </row>
    <row r="3281" spans="1:20" s="55" customFormat="1" ht="14.15" x14ac:dyDescent="0.4">
      <c r="A3281" s="39"/>
      <c r="E3281" s="74"/>
      <c r="F3281" s="74"/>
      <c r="G3281" s="74"/>
      <c r="S3281" s="61"/>
      <c r="T3281" s="61"/>
    </row>
    <row r="3282" spans="1:20" s="55" customFormat="1" ht="14.15" x14ac:dyDescent="0.4">
      <c r="A3282" s="39"/>
      <c r="E3282" s="74"/>
      <c r="F3282" s="74"/>
      <c r="G3282" s="74"/>
      <c r="S3282" s="61"/>
      <c r="T3282" s="61"/>
    </row>
    <row r="3283" spans="1:20" s="55" customFormat="1" ht="14.15" x14ac:dyDescent="0.4">
      <c r="A3283" s="39"/>
      <c r="E3283" s="74"/>
      <c r="F3283" s="74"/>
      <c r="G3283" s="74"/>
      <c r="S3283" s="61"/>
      <c r="T3283" s="61"/>
    </row>
    <row r="3284" spans="1:20" s="55" customFormat="1" ht="14.15" x14ac:dyDescent="0.4">
      <c r="A3284" s="39"/>
      <c r="E3284" s="74"/>
      <c r="F3284" s="74"/>
      <c r="G3284" s="74"/>
      <c r="S3284" s="61"/>
      <c r="T3284" s="61"/>
    </row>
    <row r="3285" spans="1:20" s="55" customFormat="1" ht="14.15" x14ac:dyDescent="0.4">
      <c r="A3285" s="39"/>
      <c r="E3285" s="74"/>
      <c r="F3285" s="74"/>
      <c r="G3285" s="74"/>
      <c r="S3285" s="61"/>
      <c r="T3285" s="61"/>
    </row>
    <row r="3286" spans="1:20" s="55" customFormat="1" ht="14.15" x14ac:dyDescent="0.4">
      <c r="A3286" s="39"/>
      <c r="E3286" s="74"/>
      <c r="F3286" s="74"/>
      <c r="G3286" s="74"/>
      <c r="S3286" s="61"/>
      <c r="T3286" s="61"/>
    </row>
    <row r="3287" spans="1:20" s="55" customFormat="1" ht="14.15" x14ac:dyDescent="0.4">
      <c r="A3287" s="39"/>
      <c r="E3287" s="74"/>
      <c r="F3287" s="74"/>
      <c r="G3287" s="74"/>
      <c r="S3287" s="61"/>
      <c r="T3287" s="61"/>
    </row>
    <row r="3288" spans="1:20" s="55" customFormat="1" ht="14.15" x14ac:dyDescent="0.4">
      <c r="A3288" s="39"/>
      <c r="E3288" s="74"/>
      <c r="F3288" s="74"/>
      <c r="G3288" s="74"/>
      <c r="S3288" s="61"/>
      <c r="T3288" s="61"/>
    </row>
    <row r="3289" spans="1:20" s="55" customFormat="1" ht="14.15" x14ac:dyDescent="0.4">
      <c r="A3289" s="39"/>
      <c r="E3289" s="74"/>
      <c r="F3289" s="74"/>
      <c r="G3289" s="74"/>
      <c r="S3289" s="61"/>
      <c r="T3289" s="61"/>
    </row>
    <row r="3290" spans="1:20" s="55" customFormat="1" ht="14.15" x14ac:dyDescent="0.4">
      <c r="A3290" s="39"/>
      <c r="E3290" s="74"/>
      <c r="F3290" s="74"/>
      <c r="G3290" s="74"/>
      <c r="S3290" s="61"/>
      <c r="T3290" s="61"/>
    </row>
    <row r="3291" spans="1:20" s="55" customFormat="1" ht="14.15" x14ac:dyDescent="0.4">
      <c r="A3291" s="39"/>
      <c r="E3291" s="74"/>
      <c r="F3291" s="74"/>
      <c r="G3291" s="74"/>
      <c r="S3291" s="61"/>
      <c r="T3291" s="61"/>
    </row>
    <row r="3292" spans="1:20" s="55" customFormat="1" ht="14.15" x14ac:dyDescent="0.4">
      <c r="A3292" s="39"/>
      <c r="E3292" s="74"/>
      <c r="F3292" s="74"/>
      <c r="G3292" s="74"/>
      <c r="S3292" s="61"/>
      <c r="T3292" s="61"/>
    </row>
    <row r="3293" spans="1:20" s="55" customFormat="1" ht="14.15" x14ac:dyDescent="0.4">
      <c r="A3293" s="39"/>
      <c r="E3293" s="74"/>
      <c r="F3293" s="74"/>
      <c r="G3293" s="74"/>
      <c r="S3293" s="61"/>
      <c r="T3293" s="61"/>
    </row>
    <row r="3294" spans="1:20" s="55" customFormat="1" ht="14.15" x14ac:dyDescent="0.4">
      <c r="A3294" s="39"/>
      <c r="E3294" s="74"/>
      <c r="F3294" s="74"/>
      <c r="G3294" s="74"/>
      <c r="S3294" s="61"/>
      <c r="T3294" s="61"/>
    </row>
    <row r="3295" spans="1:20" s="55" customFormat="1" ht="14.15" x14ac:dyDescent="0.4">
      <c r="A3295" s="39"/>
      <c r="E3295" s="74"/>
      <c r="F3295" s="74"/>
      <c r="G3295" s="74"/>
      <c r="S3295" s="61"/>
      <c r="T3295" s="61"/>
    </row>
    <row r="3296" spans="1:20" s="55" customFormat="1" ht="14.15" x14ac:dyDescent="0.4">
      <c r="A3296" s="39"/>
      <c r="E3296" s="74"/>
      <c r="F3296" s="74"/>
      <c r="G3296" s="74"/>
      <c r="S3296" s="61"/>
      <c r="T3296" s="61"/>
    </row>
    <row r="3297" spans="1:20" s="55" customFormat="1" ht="14.15" x14ac:dyDescent="0.4">
      <c r="A3297" s="39"/>
      <c r="E3297" s="74"/>
      <c r="F3297" s="74"/>
      <c r="G3297" s="74"/>
      <c r="S3297" s="61"/>
      <c r="T3297" s="61"/>
    </row>
    <row r="3298" spans="1:20" s="55" customFormat="1" ht="14.15" x14ac:dyDescent="0.4">
      <c r="A3298" s="39"/>
      <c r="E3298" s="74"/>
      <c r="F3298" s="74"/>
      <c r="G3298" s="74"/>
      <c r="S3298" s="61"/>
      <c r="T3298" s="61"/>
    </row>
    <row r="3299" spans="1:20" s="55" customFormat="1" ht="14.15" x14ac:dyDescent="0.4">
      <c r="A3299" s="39"/>
      <c r="E3299" s="74"/>
      <c r="F3299" s="74"/>
      <c r="G3299" s="74"/>
      <c r="S3299" s="61"/>
      <c r="T3299" s="61"/>
    </row>
    <row r="3300" spans="1:20" s="55" customFormat="1" ht="14.15" x14ac:dyDescent="0.4">
      <c r="A3300" s="39"/>
      <c r="E3300" s="74"/>
      <c r="F3300" s="74"/>
      <c r="G3300" s="74"/>
      <c r="S3300" s="61"/>
      <c r="T3300" s="61"/>
    </row>
    <row r="3301" spans="1:20" s="55" customFormat="1" ht="14.15" x14ac:dyDescent="0.4">
      <c r="A3301" s="39"/>
      <c r="E3301" s="74"/>
      <c r="F3301" s="74"/>
      <c r="G3301" s="74"/>
      <c r="S3301" s="61"/>
      <c r="T3301" s="61"/>
    </row>
    <row r="3302" spans="1:20" s="55" customFormat="1" ht="14.15" x14ac:dyDescent="0.4">
      <c r="A3302" s="39"/>
      <c r="E3302" s="74"/>
      <c r="F3302" s="74"/>
      <c r="G3302" s="74"/>
      <c r="S3302" s="61"/>
      <c r="T3302" s="61"/>
    </row>
    <row r="3303" spans="1:20" s="55" customFormat="1" ht="14.15" x14ac:dyDescent="0.4">
      <c r="A3303" s="39"/>
      <c r="E3303" s="74"/>
      <c r="F3303" s="74"/>
      <c r="G3303" s="74"/>
      <c r="S3303" s="61"/>
      <c r="T3303" s="61"/>
    </row>
    <row r="3304" spans="1:20" s="55" customFormat="1" ht="14.15" x14ac:dyDescent="0.4">
      <c r="A3304" s="39"/>
      <c r="E3304" s="74"/>
      <c r="F3304" s="74"/>
      <c r="G3304" s="74"/>
      <c r="S3304" s="61"/>
      <c r="T3304" s="61"/>
    </row>
    <row r="3305" spans="1:20" s="55" customFormat="1" ht="14.15" x14ac:dyDescent="0.4">
      <c r="A3305" s="39"/>
      <c r="E3305" s="74"/>
      <c r="F3305" s="74"/>
      <c r="G3305" s="74"/>
      <c r="S3305" s="61"/>
      <c r="T3305" s="61"/>
    </row>
    <row r="3306" spans="1:20" s="55" customFormat="1" ht="14.15" x14ac:dyDescent="0.4">
      <c r="A3306" s="39"/>
      <c r="E3306" s="74"/>
      <c r="F3306" s="74"/>
      <c r="G3306" s="74"/>
      <c r="S3306" s="61"/>
      <c r="T3306" s="61"/>
    </row>
    <row r="3307" spans="1:20" s="55" customFormat="1" ht="14.15" x14ac:dyDescent="0.4">
      <c r="A3307" s="39"/>
      <c r="E3307" s="74"/>
      <c r="F3307" s="74"/>
      <c r="G3307" s="74"/>
      <c r="S3307" s="61"/>
      <c r="T3307" s="61"/>
    </row>
    <row r="3308" spans="1:20" s="55" customFormat="1" ht="14.15" x14ac:dyDescent="0.4">
      <c r="A3308" s="39"/>
      <c r="E3308" s="74"/>
      <c r="F3308" s="74"/>
      <c r="G3308" s="74"/>
      <c r="S3308" s="61"/>
      <c r="T3308" s="61"/>
    </row>
    <row r="3309" spans="1:20" s="55" customFormat="1" ht="14.15" x14ac:dyDescent="0.4">
      <c r="A3309" s="39"/>
      <c r="E3309" s="74"/>
      <c r="F3309" s="74"/>
      <c r="G3309" s="74"/>
      <c r="S3309" s="61"/>
      <c r="T3309" s="61"/>
    </row>
    <row r="3310" spans="1:20" s="55" customFormat="1" ht="14.15" x14ac:dyDescent="0.4">
      <c r="A3310" s="39"/>
      <c r="E3310" s="74"/>
      <c r="F3310" s="74"/>
      <c r="G3310" s="74"/>
      <c r="S3310" s="61"/>
      <c r="T3310" s="61"/>
    </row>
    <row r="3311" spans="1:20" s="55" customFormat="1" ht="14.15" x14ac:dyDescent="0.4">
      <c r="A3311" s="39"/>
      <c r="E3311" s="74"/>
      <c r="F3311" s="74"/>
      <c r="G3311" s="74"/>
      <c r="S3311" s="61"/>
      <c r="T3311" s="61"/>
    </row>
    <row r="3312" spans="1:20" s="55" customFormat="1" ht="14.15" x14ac:dyDescent="0.4">
      <c r="A3312" s="39"/>
      <c r="E3312" s="74"/>
      <c r="F3312" s="74"/>
      <c r="G3312" s="74"/>
      <c r="S3312" s="61"/>
      <c r="T3312" s="61"/>
    </row>
    <row r="3313" spans="1:20" s="55" customFormat="1" ht="14.15" x14ac:dyDescent="0.4">
      <c r="A3313" s="39"/>
      <c r="E3313" s="74"/>
      <c r="F3313" s="74"/>
      <c r="G3313" s="74"/>
      <c r="S3313" s="61"/>
      <c r="T3313" s="61"/>
    </row>
    <row r="3314" spans="1:20" s="55" customFormat="1" ht="14.15" x14ac:dyDescent="0.4">
      <c r="A3314" s="39"/>
      <c r="E3314" s="74"/>
      <c r="F3314" s="74"/>
      <c r="G3314" s="74"/>
      <c r="S3314" s="61"/>
      <c r="T3314" s="61"/>
    </row>
    <row r="3315" spans="1:20" s="55" customFormat="1" ht="14.15" x14ac:dyDescent="0.4">
      <c r="A3315" s="39"/>
      <c r="E3315" s="74"/>
      <c r="F3315" s="74"/>
      <c r="G3315" s="74"/>
      <c r="S3315" s="61"/>
      <c r="T3315" s="61"/>
    </row>
    <row r="3316" spans="1:20" s="55" customFormat="1" ht="14.15" x14ac:dyDescent="0.4">
      <c r="A3316" s="39"/>
      <c r="E3316" s="74"/>
      <c r="F3316" s="74"/>
      <c r="G3316" s="74"/>
      <c r="S3316" s="61"/>
      <c r="T3316" s="61"/>
    </row>
    <row r="3317" spans="1:20" s="55" customFormat="1" ht="14.15" x14ac:dyDescent="0.4">
      <c r="A3317" s="39"/>
      <c r="E3317" s="74"/>
      <c r="F3317" s="74"/>
      <c r="G3317" s="74"/>
      <c r="S3317" s="61"/>
      <c r="T3317" s="61"/>
    </row>
    <row r="3318" spans="1:20" s="55" customFormat="1" ht="14.15" x14ac:dyDescent="0.4">
      <c r="A3318" s="39"/>
      <c r="E3318" s="74"/>
      <c r="F3318" s="74"/>
      <c r="G3318" s="74"/>
      <c r="S3318" s="61"/>
      <c r="T3318" s="61"/>
    </row>
    <row r="3319" spans="1:20" s="55" customFormat="1" ht="14.15" x14ac:dyDescent="0.4">
      <c r="A3319" s="39"/>
      <c r="E3319" s="74"/>
      <c r="F3319" s="74"/>
      <c r="G3319" s="74"/>
      <c r="S3319" s="61"/>
      <c r="T3319" s="61"/>
    </row>
    <row r="3320" spans="1:20" s="55" customFormat="1" ht="14.15" x14ac:dyDescent="0.4">
      <c r="A3320" s="39"/>
      <c r="E3320" s="74"/>
      <c r="F3320" s="74"/>
      <c r="G3320" s="74"/>
      <c r="S3320" s="61"/>
      <c r="T3320" s="61"/>
    </row>
    <row r="3321" spans="1:20" s="55" customFormat="1" ht="14.15" x14ac:dyDescent="0.4">
      <c r="A3321" s="39"/>
      <c r="E3321" s="74"/>
      <c r="F3321" s="74"/>
      <c r="G3321" s="74"/>
      <c r="S3321" s="61"/>
      <c r="T3321" s="61"/>
    </row>
    <row r="3322" spans="1:20" s="55" customFormat="1" ht="14.15" x14ac:dyDescent="0.4">
      <c r="A3322" s="39"/>
      <c r="E3322" s="74"/>
      <c r="F3322" s="74"/>
      <c r="G3322" s="74"/>
      <c r="S3322" s="61"/>
      <c r="T3322" s="61"/>
    </row>
    <row r="3323" spans="1:20" s="55" customFormat="1" ht="14.15" x14ac:dyDescent="0.4">
      <c r="A3323" s="39"/>
      <c r="E3323" s="74"/>
      <c r="F3323" s="74"/>
      <c r="G3323" s="74"/>
      <c r="S3323" s="61"/>
      <c r="T3323" s="61"/>
    </row>
    <row r="3324" spans="1:20" s="55" customFormat="1" ht="14.15" x14ac:dyDescent="0.4">
      <c r="A3324" s="39"/>
      <c r="E3324" s="74"/>
      <c r="F3324" s="74"/>
      <c r="G3324" s="74"/>
      <c r="S3324" s="61"/>
      <c r="T3324" s="61"/>
    </row>
    <row r="3325" spans="1:20" s="55" customFormat="1" ht="14.15" x14ac:dyDescent="0.4">
      <c r="A3325" s="39"/>
      <c r="E3325" s="74"/>
      <c r="F3325" s="74"/>
      <c r="G3325" s="74"/>
      <c r="S3325" s="61"/>
      <c r="T3325" s="61"/>
    </row>
    <row r="3326" spans="1:20" s="55" customFormat="1" ht="14.15" x14ac:dyDescent="0.4">
      <c r="A3326" s="39"/>
      <c r="E3326" s="74"/>
      <c r="F3326" s="74"/>
      <c r="G3326" s="74"/>
      <c r="S3326" s="61"/>
      <c r="T3326" s="61"/>
    </row>
    <row r="3327" spans="1:20" s="55" customFormat="1" ht="14.15" x14ac:dyDescent="0.4">
      <c r="A3327" s="39"/>
      <c r="E3327" s="74"/>
      <c r="F3327" s="74"/>
      <c r="G3327" s="74"/>
      <c r="S3327" s="61"/>
      <c r="T3327" s="61"/>
    </row>
    <row r="3328" spans="1:20" s="55" customFormat="1" ht="14.15" x14ac:dyDescent="0.4">
      <c r="A3328" s="39"/>
      <c r="E3328" s="74"/>
      <c r="F3328" s="74"/>
      <c r="G3328" s="74"/>
      <c r="S3328" s="61"/>
      <c r="T3328" s="61"/>
    </row>
    <row r="3329" spans="1:20" s="55" customFormat="1" ht="14.15" x14ac:dyDescent="0.4">
      <c r="A3329" s="39"/>
      <c r="E3329" s="74"/>
      <c r="F3329" s="74"/>
      <c r="G3329" s="74"/>
      <c r="S3329" s="61"/>
      <c r="T3329" s="61"/>
    </row>
    <row r="3330" spans="1:20" s="55" customFormat="1" ht="14.15" x14ac:dyDescent="0.4">
      <c r="A3330" s="39"/>
      <c r="E3330" s="74"/>
      <c r="F3330" s="74"/>
      <c r="G3330" s="74"/>
      <c r="S3330" s="61"/>
      <c r="T3330" s="61"/>
    </row>
    <row r="3331" spans="1:20" s="55" customFormat="1" ht="14.15" x14ac:dyDescent="0.4">
      <c r="A3331" s="39"/>
      <c r="E3331" s="74"/>
      <c r="F3331" s="74"/>
      <c r="G3331" s="74"/>
      <c r="S3331" s="61"/>
      <c r="T3331" s="61"/>
    </row>
    <row r="3332" spans="1:20" s="55" customFormat="1" ht="14.15" x14ac:dyDescent="0.4">
      <c r="A3332" s="39"/>
      <c r="E3332" s="74"/>
      <c r="F3332" s="74"/>
      <c r="G3332" s="74"/>
      <c r="S3332" s="61"/>
      <c r="T3332" s="61"/>
    </row>
    <row r="3333" spans="1:20" s="55" customFormat="1" ht="14.15" x14ac:dyDescent="0.4">
      <c r="A3333" s="39"/>
      <c r="E3333" s="74"/>
      <c r="F3333" s="74"/>
      <c r="G3333" s="74"/>
      <c r="S3333" s="61"/>
      <c r="T3333" s="61"/>
    </row>
    <row r="3334" spans="1:20" s="55" customFormat="1" ht="14.15" x14ac:dyDescent="0.4">
      <c r="A3334" s="39"/>
      <c r="E3334" s="74"/>
      <c r="F3334" s="74"/>
      <c r="G3334" s="74"/>
      <c r="S3334" s="61"/>
      <c r="T3334" s="61"/>
    </row>
    <row r="3335" spans="1:20" s="55" customFormat="1" ht="14.15" x14ac:dyDescent="0.4">
      <c r="A3335" s="39"/>
      <c r="E3335" s="74"/>
      <c r="F3335" s="74"/>
      <c r="G3335" s="74"/>
      <c r="S3335" s="61"/>
      <c r="T3335" s="61"/>
    </row>
    <row r="3336" spans="1:20" s="55" customFormat="1" ht="14.15" x14ac:dyDescent="0.4">
      <c r="A3336" s="39"/>
      <c r="E3336" s="74"/>
      <c r="F3336" s="74"/>
      <c r="G3336" s="74"/>
      <c r="S3336" s="61"/>
      <c r="T3336" s="61"/>
    </row>
    <row r="3337" spans="1:20" s="55" customFormat="1" ht="14.15" x14ac:dyDescent="0.4">
      <c r="A3337" s="39"/>
      <c r="E3337" s="74"/>
      <c r="F3337" s="74"/>
      <c r="G3337" s="74"/>
      <c r="S3337" s="61"/>
      <c r="T3337" s="61"/>
    </row>
    <row r="3338" spans="1:20" s="55" customFormat="1" ht="14.15" x14ac:dyDescent="0.4">
      <c r="A3338" s="39"/>
      <c r="E3338" s="74"/>
      <c r="F3338" s="74"/>
      <c r="G3338" s="74"/>
      <c r="S3338" s="61"/>
      <c r="T3338" s="61"/>
    </row>
    <row r="3339" spans="1:20" s="55" customFormat="1" ht="14.15" x14ac:dyDescent="0.4">
      <c r="A3339" s="39"/>
      <c r="E3339" s="74"/>
      <c r="F3339" s="74"/>
      <c r="G3339" s="74"/>
      <c r="S3339" s="61"/>
      <c r="T3339" s="61"/>
    </row>
    <row r="3340" spans="1:20" s="55" customFormat="1" ht="14.15" x14ac:dyDescent="0.4">
      <c r="A3340" s="39"/>
      <c r="E3340" s="74"/>
      <c r="F3340" s="74"/>
      <c r="G3340" s="74"/>
      <c r="S3340" s="61"/>
      <c r="T3340" s="61"/>
    </row>
    <row r="3341" spans="1:20" s="55" customFormat="1" ht="14.15" x14ac:dyDescent="0.4">
      <c r="A3341" s="39"/>
      <c r="E3341" s="74"/>
      <c r="F3341" s="74"/>
      <c r="G3341" s="74"/>
      <c r="S3341" s="61"/>
      <c r="T3341" s="61"/>
    </row>
    <row r="3342" spans="1:20" s="55" customFormat="1" ht="14.15" x14ac:dyDescent="0.4">
      <c r="A3342" s="39"/>
      <c r="E3342" s="74"/>
      <c r="F3342" s="74"/>
      <c r="G3342" s="74"/>
      <c r="S3342" s="61"/>
      <c r="T3342" s="61"/>
    </row>
    <row r="3343" spans="1:20" s="55" customFormat="1" ht="14.15" x14ac:dyDescent="0.4">
      <c r="A3343" s="39"/>
      <c r="E3343" s="74"/>
      <c r="F3343" s="74"/>
      <c r="G3343" s="74"/>
      <c r="S3343" s="61"/>
      <c r="T3343" s="61"/>
    </row>
    <row r="3344" spans="1:20" s="55" customFormat="1" ht="14.15" x14ac:dyDescent="0.4">
      <c r="A3344" s="39"/>
      <c r="E3344" s="74"/>
      <c r="F3344" s="74"/>
      <c r="G3344" s="74"/>
      <c r="S3344" s="61"/>
      <c r="T3344" s="61"/>
    </row>
    <row r="3345" spans="1:20" s="55" customFormat="1" ht="14.15" x14ac:dyDescent="0.4">
      <c r="A3345" s="39"/>
      <c r="E3345" s="74"/>
      <c r="F3345" s="74"/>
      <c r="G3345" s="74"/>
      <c r="S3345" s="61"/>
      <c r="T3345" s="61"/>
    </row>
    <row r="3346" spans="1:20" s="55" customFormat="1" ht="14.15" x14ac:dyDescent="0.4">
      <c r="A3346" s="39"/>
      <c r="E3346" s="74"/>
      <c r="F3346" s="74"/>
      <c r="G3346" s="74"/>
      <c r="S3346" s="61"/>
      <c r="T3346" s="61"/>
    </row>
    <row r="3347" spans="1:20" s="55" customFormat="1" ht="14.15" x14ac:dyDescent="0.4">
      <c r="A3347" s="39"/>
      <c r="E3347" s="74"/>
      <c r="F3347" s="74"/>
      <c r="G3347" s="74"/>
      <c r="S3347" s="61"/>
      <c r="T3347" s="61"/>
    </row>
    <row r="3348" spans="1:20" s="55" customFormat="1" ht="14.15" x14ac:dyDescent="0.4">
      <c r="A3348" s="39"/>
      <c r="E3348" s="74"/>
      <c r="F3348" s="74"/>
      <c r="G3348" s="74"/>
      <c r="S3348" s="61"/>
      <c r="T3348" s="61"/>
    </row>
    <row r="3349" spans="1:20" s="55" customFormat="1" ht="14.15" x14ac:dyDescent="0.4">
      <c r="A3349" s="39"/>
      <c r="E3349" s="74"/>
      <c r="F3349" s="74"/>
      <c r="G3349" s="74"/>
      <c r="S3349" s="61"/>
      <c r="T3349" s="61"/>
    </row>
    <row r="3350" spans="1:20" s="55" customFormat="1" ht="14.15" x14ac:dyDescent="0.4">
      <c r="A3350" s="39"/>
      <c r="E3350" s="74"/>
      <c r="F3350" s="74"/>
      <c r="G3350" s="74"/>
      <c r="S3350" s="61"/>
      <c r="T3350" s="61"/>
    </row>
    <row r="3351" spans="1:20" s="55" customFormat="1" ht="14.15" x14ac:dyDescent="0.4">
      <c r="A3351" s="39"/>
      <c r="E3351" s="74"/>
      <c r="F3351" s="74"/>
      <c r="G3351" s="74"/>
      <c r="S3351" s="61"/>
      <c r="T3351" s="61"/>
    </row>
    <row r="3352" spans="1:20" s="55" customFormat="1" ht="14.15" x14ac:dyDescent="0.4">
      <c r="A3352" s="39"/>
      <c r="E3352" s="74"/>
      <c r="F3352" s="74"/>
      <c r="G3352" s="74"/>
      <c r="S3352" s="61"/>
      <c r="T3352" s="61"/>
    </row>
    <row r="3353" spans="1:20" s="55" customFormat="1" ht="14.15" x14ac:dyDescent="0.4">
      <c r="A3353" s="39"/>
      <c r="E3353" s="74"/>
      <c r="F3353" s="74"/>
      <c r="G3353" s="74"/>
      <c r="S3353" s="61"/>
      <c r="T3353" s="61"/>
    </row>
    <row r="3354" spans="1:20" s="55" customFormat="1" ht="14.15" x14ac:dyDescent="0.4">
      <c r="A3354" s="39"/>
      <c r="E3354" s="74"/>
      <c r="F3354" s="74"/>
      <c r="G3354" s="74"/>
      <c r="S3354" s="61"/>
      <c r="T3354" s="61"/>
    </row>
    <row r="3355" spans="1:20" s="55" customFormat="1" ht="14.15" x14ac:dyDescent="0.4">
      <c r="A3355" s="39"/>
      <c r="E3355" s="74"/>
      <c r="F3355" s="74"/>
      <c r="G3355" s="74"/>
      <c r="S3355" s="61"/>
      <c r="T3355" s="61"/>
    </row>
    <row r="3356" spans="1:20" s="55" customFormat="1" ht="14.15" x14ac:dyDescent="0.4">
      <c r="A3356" s="39"/>
      <c r="E3356" s="74"/>
      <c r="F3356" s="74"/>
      <c r="G3356" s="74"/>
      <c r="S3356" s="61"/>
      <c r="T3356" s="61"/>
    </row>
    <row r="3357" spans="1:20" s="55" customFormat="1" ht="14.15" x14ac:dyDescent="0.4">
      <c r="A3357" s="39"/>
      <c r="E3357" s="74"/>
      <c r="F3357" s="74"/>
      <c r="G3357" s="74"/>
      <c r="S3357" s="61"/>
      <c r="T3357" s="61"/>
    </row>
    <row r="3358" spans="1:20" s="55" customFormat="1" ht="14.15" x14ac:dyDescent="0.4">
      <c r="A3358" s="39"/>
      <c r="E3358" s="74"/>
      <c r="F3358" s="74"/>
      <c r="G3358" s="74"/>
      <c r="S3358" s="61"/>
      <c r="T3358" s="61"/>
    </row>
    <row r="3359" spans="1:20" s="55" customFormat="1" ht="14.15" x14ac:dyDescent="0.4">
      <c r="A3359" s="39"/>
      <c r="E3359" s="74"/>
      <c r="F3359" s="74"/>
      <c r="G3359" s="74"/>
      <c r="S3359" s="61"/>
      <c r="T3359" s="61"/>
    </row>
    <row r="3360" spans="1:20" s="55" customFormat="1" ht="14.15" x14ac:dyDescent="0.4">
      <c r="A3360" s="39"/>
      <c r="E3360" s="74"/>
      <c r="F3360" s="74"/>
      <c r="G3360" s="74"/>
      <c r="S3360" s="61"/>
      <c r="T3360" s="61"/>
    </row>
    <row r="3361" spans="1:20" s="55" customFormat="1" ht="14.15" x14ac:dyDescent="0.4">
      <c r="A3361" s="39"/>
      <c r="E3361" s="74"/>
      <c r="F3361" s="74"/>
      <c r="G3361" s="74"/>
      <c r="S3361" s="61"/>
      <c r="T3361" s="61"/>
    </row>
    <row r="3362" spans="1:20" s="55" customFormat="1" ht="14.15" x14ac:dyDescent="0.4">
      <c r="A3362" s="39"/>
      <c r="E3362" s="74"/>
      <c r="F3362" s="74"/>
      <c r="G3362" s="74"/>
      <c r="S3362" s="61"/>
      <c r="T3362" s="61"/>
    </row>
    <row r="3363" spans="1:20" s="55" customFormat="1" ht="14.15" x14ac:dyDescent="0.4">
      <c r="A3363" s="39"/>
      <c r="E3363" s="74"/>
      <c r="F3363" s="74"/>
      <c r="G3363" s="74"/>
      <c r="S3363" s="61"/>
      <c r="T3363" s="61"/>
    </row>
    <row r="3364" spans="1:20" s="55" customFormat="1" ht="14.15" x14ac:dyDescent="0.4">
      <c r="A3364" s="39"/>
      <c r="E3364" s="74"/>
      <c r="F3364" s="74"/>
      <c r="G3364" s="74"/>
      <c r="S3364" s="61"/>
      <c r="T3364" s="61"/>
    </row>
    <row r="3365" spans="1:20" s="55" customFormat="1" ht="14.15" x14ac:dyDescent="0.4">
      <c r="A3365" s="39"/>
      <c r="E3365" s="74"/>
      <c r="F3365" s="74"/>
      <c r="G3365" s="74"/>
      <c r="S3365" s="61"/>
      <c r="T3365" s="61"/>
    </row>
    <row r="3366" spans="1:20" s="55" customFormat="1" ht="14.15" x14ac:dyDescent="0.4">
      <c r="A3366" s="39"/>
      <c r="E3366" s="74"/>
      <c r="F3366" s="74"/>
      <c r="G3366" s="74"/>
      <c r="S3366" s="61"/>
      <c r="T3366" s="61"/>
    </row>
    <row r="3367" spans="1:20" s="55" customFormat="1" ht="14.15" x14ac:dyDescent="0.4">
      <c r="A3367" s="39"/>
      <c r="E3367" s="74"/>
      <c r="F3367" s="74"/>
      <c r="G3367" s="74"/>
      <c r="S3367" s="61"/>
      <c r="T3367" s="61"/>
    </row>
    <row r="3368" spans="1:20" s="55" customFormat="1" ht="14.15" x14ac:dyDescent="0.4">
      <c r="A3368" s="39"/>
      <c r="E3368" s="74"/>
      <c r="F3368" s="74"/>
      <c r="G3368" s="74"/>
      <c r="S3368" s="61"/>
      <c r="T3368" s="61"/>
    </row>
    <row r="3369" spans="1:20" s="55" customFormat="1" ht="14.15" x14ac:dyDescent="0.4">
      <c r="A3369" s="39"/>
      <c r="E3369" s="74"/>
      <c r="F3369" s="74"/>
      <c r="G3369" s="74"/>
      <c r="S3369" s="61"/>
      <c r="T3369" s="61"/>
    </row>
    <row r="3370" spans="1:20" s="55" customFormat="1" ht="14.15" x14ac:dyDescent="0.4">
      <c r="A3370" s="39"/>
      <c r="E3370" s="74"/>
      <c r="F3370" s="74"/>
      <c r="G3370" s="74"/>
      <c r="S3370" s="61"/>
      <c r="T3370" s="61"/>
    </row>
    <row r="3371" spans="1:20" s="55" customFormat="1" ht="14.15" x14ac:dyDescent="0.4">
      <c r="A3371" s="39"/>
      <c r="E3371" s="74"/>
      <c r="F3371" s="74"/>
      <c r="G3371" s="74"/>
      <c r="S3371" s="61"/>
      <c r="T3371" s="61"/>
    </row>
    <row r="3372" spans="1:20" s="55" customFormat="1" ht="14.15" x14ac:dyDescent="0.4">
      <c r="A3372" s="39"/>
      <c r="E3372" s="74"/>
      <c r="F3372" s="74"/>
      <c r="G3372" s="74"/>
      <c r="S3372" s="61"/>
      <c r="T3372" s="61"/>
    </row>
    <row r="3373" spans="1:20" s="55" customFormat="1" ht="14.15" x14ac:dyDescent="0.4">
      <c r="A3373" s="39"/>
      <c r="E3373" s="74"/>
      <c r="F3373" s="74"/>
      <c r="G3373" s="74"/>
      <c r="S3373" s="61"/>
      <c r="T3373" s="61"/>
    </row>
    <row r="3374" spans="1:20" s="55" customFormat="1" ht="14.15" x14ac:dyDescent="0.4">
      <c r="A3374" s="39"/>
      <c r="E3374" s="74"/>
      <c r="F3374" s="74"/>
      <c r="G3374" s="74"/>
      <c r="S3374" s="61"/>
      <c r="T3374" s="61"/>
    </row>
    <row r="3375" spans="1:20" s="55" customFormat="1" ht="14.15" x14ac:dyDescent="0.4">
      <c r="A3375" s="39"/>
      <c r="E3375" s="74"/>
      <c r="F3375" s="74"/>
      <c r="G3375" s="74"/>
      <c r="S3375" s="61"/>
      <c r="T3375" s="61"/>
    </row>
    <row r="3376" spans="1:20" s="55" customFormat="1" ht="14.15" x14ac:dyDescent="0.4">
      <c r="A3376" s="39"/>
      <c r="E3376" s="74"/>
      <c r="F3376" s="74"/>
      <c r="G3376" s="74"/>
      <c r="S3376" s="61"/>
      <c r="T3376" s="61"/>
    </row>
    <row r="3377" spans="1:20" s="55" customFormat="1" ht="14.15" x14ac:dyDescent="0.4">
      <c r="A3377" s="39"/>
      <c r="E3377" s="74"/>
      <c r="F3377" s="74"/>
      <c r="G3377" s="74"/>
      <c r="S3377" s="61"/>
      <c r="T3377" s="61"/>
    </row>
    <row r="3378" spans="1:20" s="55" customFormat="1" ht="14.15" x14ac:dyDescent="0.4">
      <c r="A3378" s="39"/>
      <c r="E3378" s="74"/>
      <c r="F3378" s="74"/>
      <c r="G3378" s="74"/>
      <c r="S3378" s="61"/>
      <c r="T3378" s="61"/>
    </row>
    <row r="3379" spans="1:20" s="55" customFormat="1" ht="14.15" x14ac:dyDescent="0.4">
      <c r="A3379" s="39"/>
      <c r="E3379" s="74"/>
      <c r="F3379" s="74"/>
      <c r="G3379" s="74"/>
      <c r="S3379" s="61"/>
      <c r="T3379" s="61"/>
    </row>
    <row r="3380" spans="1:20" s="55" customFormat="1" ht="14.15" x14ac:dyDescent="0.4">
      <c r="A3380" s="39"/>
      <c r="E3380" s="74"/>
      <c r="F3380" s="74"/>
      <c r="G3380" s="74"/>
      <c r="S3380" s="61"/>
      <c r="T3380" s="61"/>
    </row>
    <row r="3381" spans="1:20" s="55" customFormat="1" ht="14.15" x14ac:dyDescent="0.4">
      <c r="A3381" s="39"/>
      <c r="E3381" s="74"/>
      <c r="F3381" s="74"/>
      <c r="G3381" s="74"/>
      <c r="S3381" s="61"/>
      <c r="T3381" s="61"/>
    </row>
    <row r="3382" spans="1:20" s="55" customFormat="1" ht="14.15" x14ac:dyDescent="0.4">
      <c r="A3382" s="39"/>
      <c r="E3382" s="74"/>
      <c r="F3382" s="74"/>
      <c r="G3382" s="74"/>
      <c r="S3382" s="61"/>
      <c r="T3382" s="61"/>
    </row>
    <row r="3383" spans="1:20" s="55" customFormat="1" ht="14.15" x14ac:dyDescent="0.4">
      <c r="A3383" s="39"/>
      <c r="E3383" s="74"/>
      <c r="F3383" s="74"/>
      <c r="G3383" s="74"/>
      <c r="S3383" s="61"/>
      <c r="T3383" s="61"/>
    </row>
    <row r="3384" spans="1:20" s="55" customFormat="1" ht="14.15" x14ac:dyDescent="0.4">
      <c r="A3384" s="39"/>
      <c r="E3384" s="74"/>
      <c r="F3384" s="74"/>
      <c r="G3384" s="74"/>
      <c r="S3384" s="61"/>
      <c r="T3384" s="61"/>
    </row>
    <row r="3385" spans="1:20" s="55" customFormat="1" ht="14.15" x14ac:dyDescent="0.4">
      <c r="A3385" s="39"/>
      <c r="E3385" s="74"/>
      <c r="F3385" s="74"/>
      <c r="G3385" s="74"/>
      <c r="S3385" s="61"/>
      <c r="T3385" s="61"/>
    </row>
    <row r="3386" spans="1:20" s="55" customFormat="1" ht="14.15" x14ac:dyDescent="0.4">
      <c r="A3386" s="39"/>
      <c r="E3386" s="74"/>
      <c r="F3386" s="74"/>
      <c r="G3386" s="74"/>
      <c r="S3386" s="61"/>
      <c r="T3386" s="61"/>
    </row>
    <row r="3387" spans="1:20" s="55" customFormat="1" ht="14.15" x14ac:dyDescent="0.4">
      <c r="A3387" s="39"/>
      <c r="E3387" s="74"/>
      <c r="F3387" s="74"/>
      <c r="G3387" s="74"/>
      <c r="S3387" s="61"/>
      <c r="T3387" s="61"/>
    </row>
    <row r="3388" spans="1:20" s="55" customFormat="1" ht="14.15" x14ac:dyDescent="0.4">
      <c r="A3388" s="39"/>
      <c r="E3388" s="74"/>
      <c r="F3388" s="74"/>
      <c r="G3388" s="74"/>
      <c r="S3388" s="61"/>
      <c r="T3388" s="61"/>
    </row>
    <row r="3389" spans="1:20" s="55" customFormat="1" ht="14.15" x14ac:dyDescent="0.4">
      <c r="A3389" s="39"/>
      <c r="E3389" s="74"/>
      <c r="F3389" s="74"/>
      <c r="G3389" s="74"/>
      <c r="S3389" s="61"/>
      <c r="T3389" s="61"/>
    </row>
    <row r="3390" spans="1:20" s="55" customFormat="1" ht="14.15" x14ac:dyDescent="0.4">
      <c r="A3390" s="39"/>
      <c r="E3390" s="74"/>
      <c r="F3390" s="74"/>
      <c r="G3390" s="74"/>
      <c r="S3390" s="61"/>
      <c r="T3390" s="61"/>
    </row>
    <row r="3391" spans="1:20" s="55" customFormat="1" ht="14.15" x14ac:dyDescent="0.4">
      <c r="A3391" s="39"/>
      <c r="E3391" s="74"/>
      <c r="F3391" s="74"/>
      <c r="G3391" s="74"/>
      <c r="S3391" s="61"/>
      <c r="T3391" s="61"/>
    </row>
    <row r="3392" spans="1:20" s="55" customFormat="1" ht="14.15" x14ac:dyDescent="0.4">
      <c r="A3392" s="39"/>
      <c r="E3392" s="74"/>
      <c r="F3392" s="74"/>
      <c r="G3392" s="74"/>
      <c r="S3392" s="61"/>
      <c r="T3392" s="61"/>
    </row>
    <row r="3393" spans="1:20" s="55" customFormat="1" ht="14.15" x14ac:dyDescent="0.4">
      <c r="A3393" s="39"/>
      <c r="E3393" s="74"/>
      <c r="F3393" s="74"/>
      <c r="G3393" s="74"/>
      <c r="S3393" s="61"/>
      <c r="T3393" s="61"/>
    </row>
    <row r="3394" spans="1:20" s="55" customFormat="1" ht="14.15" x14ac:dyDescent="0.4">
      <c r="A3394" s="39"/>
      <c r="E3394" s="74"/>
      <c r="F3394" s="74"/>
      <c r="G3394" s="74"/>
      <c r="S3394" s="61"/>
      <c r="T3394" s="61"/>
    </row>
    <row r="3395" spans="1:20" s="55" customFormat="1" ht="14.15" x14ac:dyDescent="0.4">
      <c r="A3395" s="39"/>
      <c r="E3395" s="74"/>
      <c r="F3395" s="74"/>
      <c r="G3395" s="74"/>
      <c r="S3395" s="61"/>
      <c r="T3395" s="61"/>
    </row>
    <row r="3396" spans="1:20" s="55" customFormat="1" ht="14.15" x14ac:dyDescent="0.4">
      <c r="A3396" s="39"/>
      <c r="E3396" s="74"/>
      <c r="F3396" s="74"/>
      <c r="G3396" s="74"/>
      <c r="S3396" s="61"/>
      <c r="T3396" s="61"/>
    </row>
    <row r="3397" spans="1:20" s="55" customFormat="1" ht="14.15" x14ac:dyDescent="0.4">
      <c r="A3397" s="39"/>
      <c r="E3397" s="74"/>
      <c r="F3397" s="74"/>
      <c r="G3397" s="74"/>
      <c r="S3397" s="61"/>
      <c r="T3397" s="61"/>
    </row>
    <row r="3398" spans="1:20" s="55" customFormat="1" ht="14.15" x14ac:dyDescent="0.4">
      <c r="A3398" s="39"/>
      <c r="E3398" s="74"/>
      <c r="F3398" s="74"/>
      <c r="G3398" s="74"/>
      <c r="S3398" s="61"/>
      <c r="T3398" s="61"/>
    </row>
    <row r="3399" spans="1:20" s="55" customFormat="1" ht="14.15" x14ac:dyDescent="0.4">
      <c r="A3399" s="39"/>
      <c r="E3399" s="74"/>
      <c r="F3399" s="74"/>
      <c r="G3399" s="74"/>
      <c r="S3399" s="61"/>
      <c r="T3399" s="61"/>
    </row>
    <row r="3400" spans="1:20" s="55" customFormat="1" ht="14.15" x14ac:dyDescent="0.4">
      <c r="A3400" s="39"/>
      <c r="E3400" s="74"/>
      <c r="F3400" s="74"/>
      <c r="G3400" s="74"/>
      <c r="S3400" s="61"/>
      <c r="T3400" s="61"/>
    </row>
    <row r="3401" spans="1:20" s="55" customFormat="1" ht="14.15" x14ac:dyDescent="0.4">
      <c r="A3401" s="39"/>
      <c r="E3401" s="74"/>
      <c r="F3401" s="74"/>
      <c r="G3401" s="74"/>
      <c r="S3401" s="61"/>
      <c r="T3401" s="61"/>
    </row>
    <row r="3402" spans="1:20" s="55" customFormat="1" ht="14.15" x14ac:dyDescent="0.4">
      <c r="A3402" s="39"/>
      <c r="E3402" s="74"/>
      <c r="F3402" s="74"/>
      <c r="G3402" s="74"/>
      <c r="S3402" s="61"/>
      <c r="T3402" s="61"/>
    </row>
    <row r="3403" spans="1:20" s="55" customFormat="1" ht="14.15" x14ac:dyDescent="0.4">
      <c r="A3403" s="39"/>
      <c r="E3403" s="74"/>
      <c r="F3403" s="74"/>
      <c r="G3403" s="74"/>
      <c r="S3403" s="61"/>
      <c r="T3403" s="61"/>
    </row>
    <row r="3404" spans="1:20" s="55" customFormat="1" ht="14.15" x14ac:dyDescent="0.4">
      <c r="A3404" s="39"/>
      <c r="E3404" s="74"/>
      <c r="F3404" s="74"/>
      <c r="G3404" s="74"/>
      <c r="S3404" s="61"/>
      <c r="T3404" s="61"/>
    </row>
    <row r="3405" spans="1:20" s="55" customFormat="1" ht="14.15" x14ac:dyDescent="0.4">
      <c r="A3405" s="39"/>
      <c r="E3405" s="74"/>
      <c r="F3405" s="74"/>
      <c r="G3405" s="74"/>
      <c r="S3405" s="61"/>
      <c r="T3405" s="61"/>
    </row>
    <row r="3406" spans="1:20" s="55" customFormat="1" ht="14.15" x14ac:dyDescent="0.4">
      <c r="A3406" s="39"/>
      <c r="E3406" s="74"/>
      <c r="F3406" s="74"/>
      <c r="G3406" s="74"/>
      <c r="S3406" s="61"/>
      <c r="T3406" s="61"/>
    </row>
    <row r="3407" spans="1:20" s="55" customFormat="1" ht="14.15" x14ac:dyDescent="0.4">
      <c r="A3407" s="39"/>
      <c r="E3407" s="74"/>
      <c r="F3407" s="74"/>
      <c r="G3407" s="74"/>
      <c r="S3407" s="61"/>
      <c r="T3407" s="61"/>
    </row>
    <row r="3408" spans="1:20" s="55" customFormat="1" ht="14.15" x14ac:dyDescent="0.4">
      <c r="A3408" s="39"/>
      <c r="E3408" s="74"/>
      <c r="F3408" s="74"/>
      <c r="G3408" s="74"/>
      <c r="S3408" s="61"/>
      <c r="T3408" s="61"/>
    </row>
    <row r="3409" spans="1:20" s="55" customFormat="1" ht="14.15" x14ac:dyDescent="0.4">
      <c r="A3409" s="39"/>
      <c r="E3409" s="74"/>
      <c r="F3409" s="74"/>
      <c r="G3409" s="74"/>
      <c r="S3409" s="61"/>
      <c r="T3409" s="61"/>
    </row>
    <row r="3410" spans="1:20" s="55" customFormat="1" ht="14.15" x14ac:dyDescent="0.4">
      <c r="A3410" s="39"/>
      <c r="E3410" s="74"/>
      <c r="F3410" s="74"/>
      <c r="G3410" s="74"/>
      <c r="S3410" s="61"/>
      <c r="T3410" s="61"/>
    </row>
    <row r="3411" spans="1:20" s="55" customFormat="1" ht="14.15" x14ac:dyDescent="0.4">
      <c r="A3411" s="39"/>
      <c r="E3411" s="74"/>
      <c r="F3411" s="74"/>
      <c r="G3411" s="74"/>
      <c r="S3411" s="61"/>
      <c r="T3411" s="61"/>
    </row>
    <row r="3412" spans="1:20" s="55" customFormat="1" ht="14.15" x14ac:dyDescent="0.4">
      <c r="A3412" s="39"/>
      <c r="E3412" s="74"/>
      <c r="F3412" s="74"/>
      <c r="G3412" s="74"/>
      <c r="S3412" s="61"/>
      <c r="T3412" s="61"/>
    </row>
    <row r="3413" spans="1:20" s="55" customFormat="1" ht="14.15" x14ac:dyDescent="0.4">
      <c r="A3413" s="39"/>
      <c r="E3413" s="74"/>
      <c r="F3413" s="74"/>
      <c r="G3413" s="74"/>
      <c r="S3413" s="61"/>
      <c r="T3413" s="61"/>
    </row>
    <row r="3414" spans="1:20" s="55" customFormat="1" ht="14.15" x14ac:dyDescent="0.4">
      <c r="A3414" s="39"/>
      <c r="E3414" s="74"/>
      <c r="F3414" s="74"/>
      <c r="G3414" s="74"/>
      <c r="S3414" s="61"/>
      <c r="T3414" s="61"/>
    </row>
    <row r="3415" spans="1:20" s="55" customFormat="1" ht="14.15" x14ac:dyDescent="0.4">
      <c r="A3415" s="39"/>
      <c r="E3415" s="74"/>
      <c r="F3415" s="74"/>
      <c r="G3415" s="74"/>
      <c r="S3415" s="61"/>
      <c r="T3415" s="61"/>
    </row>
    <row r="3416" spans="1:20" s="55" customFormat="1" ht="14.15" x14ac:dyDescent="0.4">
      <c r="A3416" s="39"/>
      <c r="E3416" s="74"/>
      <c r="F3416" s="74"/>
      <c r="G3416" s="74"/>
      <c r="S3416" s="61"/>
      <c r="T3416" s="61"/>
    </row>
    <row r="3417" spans="1:20" s="55" customFormat="1" ht="14.15" x14ac:dyDescent="0.4">
      <c r="A3417" s="39"/>
      <c r="E3417" s="74"/>
      <c r="F3417" s="74"/>
      <c r="G3417" s="74"/>
      <c r="S3417" s="61"/>
      <c r="T3417" s="61"/>
    </row>
    <row r="3418" spans="1:20" s="55" customFormat="1" ht="14.15" x14ac:dyDescent="0.4">
      <c r="A3418" s="39"/>
      <c r="E3418" s="74"/>
      <c r="F3418" s="74"/>
      <c r="G3418" s="74"/>
      <c r="S3418" s="61"/>
      <c r="T3418" s="61"/>
    </row>
    <row r="3419" spans="1:20" s="55" customFormat="1" ht="14.15" x14ac:dyDescent="0.4">
      <c r="A3419" s="39"/>
      <c r="E3419" s="74"/>
      <c r="F3419" s="74"/>
      <c r="G3419" s="74"/>
      <c r="S3419" s="61"/>
      <c r="T3419" s="61"/>
    </row>
    <row r="3420" spans="1:20" s="55" customFormat="1" ht="14.15" x14ac:dyDescent="0.4">
      <c r="A3420" s="39"/>
      <c r="E3420" s="74"/>
      <c r="F3420" s="74"/>
      <c r="G3420" s="74"/>
      <c r="S3420" s="61"/>
      <c r="T3420" s="61"/>
    </row>
    <row r="3421" spans="1:20" s="55" customFormat="1" ht="14.15" x14ac:dyDescent="0.4">
      <c r="A3421" s="39"/>
      <c r="E3421" s="74"/>
      <c r="F3421" s="74"/>
      <c r="G3421" s="74"/>
      <c r="S3421" s="61"/>
      <c r="T3421" s="61"/>
    </row>
    <row r="3422" spans="1:20" s="55" customFormat="1" ht="14.15" x14ac:dyDescent="0.4">
      <c r="A3422" s="39"/>
      <c r="E3422" s="74"/>
      <c r="F3422" s="74"/>
      <c r="G3422" s="74"/>
      <c r="S3422" s="61"/>
      <c r="T3422" s="61"/>
    </row>
    <row r="3423" spans="1:20" s="55" customFormat="1" ht="14.15" x14ac:dyDescent="0.4">
      <c r="A3423" s="39"/>
      <c r="E3423" s="74"/>
      <c r="F3423" s="74"/>
      <c r="G3423" s="74"/>
      <c r="S3423" s="61"/>
      <c r="T3423" s="61"/>
    </row>
    <row r="3424" spans="1:20" s="55" customFormat="1" ht="14.15" x14ac:dyDescent="0.4">
      <c r="A3424" s="39"/>
      <c r="E3424" s="74"/>
      <c r="F3424" s="74"/>
      <c r="G3424" s="74"/>
      <c r="S3424" s="61"/>
      <c r="T3424" s="61"/>
    </row>
    <row r="3425" spans="1:20" s="55" customFormat="1" ht="14.15" x14ac:dyDescent="0.4">
      <c r="A3425" s="39"/>
      <c r="E3425" s="74"/>
      <c r="F3425" s="74"/>
      <c r="G3425" s="74"/>
      <c r="S3425" s="61"/>
      <c r="T3425" s="61"/>
    </row>
    <row r="3426" spans="1:20" s="55" customFormat="1" ht="14.15" x14ac:dyDescent="0.4">
      <c r="A3426" s="39"/>
      <c r="E3426" s="74"/>
      <c r="F3426" s="74"/>
      <c r="G3426" s="74"/>
      <c r="S3426" s="61"/>
      <c r="T3426" s="61"/>
    </row>
    <row r="3427" spans="1:20" s="55" customFormat="1" ht="14.15" x14ac:dyDescent="0.4">
      <c r="A3427" s="39"/>
      <c r="E3427" s="74"/>
      <c r="F3427" s="74"/>
      <c r="G3427" s="74"/>
      <c r="S3427" s="61"/>
      <c r="T3427" s="61"/>
    </row>
    <row r="3428" spans="1:20" s="55" customFormat="1" ht="14.15" x14ac:dyDescent="0.4">
      <c r="A3428" s="39"/>
      <c r="E3428" s="74"/>
      <c r="F3428" s="74"/>
      <c r="G3428" s="74"/>
      <c r="S3428" s="61"/>
      <c r="T3428" s="61"/>
    </row>
    <row r="3429" spans="1:20" s="55" customFormat="1" ht="14.15" x14ac:dyDescent="0.4">
      <c r="A3429" s="39"/>
      <c r="E3429" s="74"/>
      <c r="F3429" s="74"/>
      <c r="G3429" s="74"/>
      <c r="S3429" s="61"/>
      <c r="T3429" s="61"/>
    </row>
    <row r="3430" spans="1:20" s="55" customFormat="1" ht="14.15" x14ac:dyDescent="0.4">
      <c r="A3430" s="39"/>
      <c r="E3430" s="74"/>
      <c r="F3430" s="74"/>
      <c r="G3430" s="74"/>
      <c r="S3430" s="61"/>
      <c r="T3430" s="61"/>
    </row>
    <row r="3431" spans="1:20" s="55" customFormat="1" ht="14.15" x14ac:dyDescent="0.4">
      <c r="A3431" s="39"/>
      <c r="E3431" s="74"/>
      <c r="F3431" s="74"/>
      <c r="G3431" s="74"/>
      <c r="S3431" s="61"/>
      <c r="T3431" s="61"/>
    </row>
    <row r="3432" spans="1:20" s="55" customFormat="1" ht="14.15" x14ac:dyDescent="0.4">
      <c r="A3432" s="39"/>
      <c r="E3432" s="74"/>
      <c r="F3432" s="74"/>
      <c r="G3432" s="74"/>
      <c r="S3432" s="61"/>
      <c r="T3432" s="61"/>
    </row>
    <row r="3433" spans="1:20" s="55" customFormat="1" ht="14.15" x14ac:dyDescent="0.4">
      <c r="A3433" s="39"/>
      <c r="E3433" s="74"/>
      <c r="F3433" s="74"/>
      <c r="G3433" s="74"/>
      <c r="S3433" s="61"/>
      <c r="T3433" s="61"/>
    </row>
    <row r="3434" spans="1:20" s="55" customFormat="1" ht="14.15" x14ac:dyDescent="0.4">
      <c r="A3434" s="39"/>
      <c r="E3434" s="74"/>
      <c r="F3434" s="74"/>
      <c r="G3434" s="74"/>
      <c r="S3434" s="61"/>
      <c r="T3434" s="61"/>
    </row>
    <row r="3435" spans="1:20" s="55" customFormat="1" ht="14.15" x14ac:dyDescent="0.4">
      <c r="A3435" s="39"/>
      <c r="E3435" s="74"/>
      <c r="F3435" s="74"/>
      <c r="G3435" s="74"/>
      <c r="S3435" s="61"/>
      <c r="T3435" s="61"/>
    </row>
    <row r="3436" spans="1:20" s="55" customFormat="1" ht="14.15" x14ac:dyDescent="0.4">
      <c r="A3436" s="39"/>
      <c r="E3436" s="74"/>
      <c r="F3436" s="74"/>
      <c r="G3436" s="74"/>
      <c r="S3436" s="61"/>
      <c r="T3436" s="61"/>
    </row>
    <row r="3437" spans="1:20" s="55" customFormat="1" ht="14.15" x14ac:dyDescent="0.4">
      <c r="A3437" s="39"/>
      <c r="E3437" s="74"/>
      <c r="F3437" s="74"/>
      <c r="G3437" s="74"/>
      <c r="S3437" s="61"/>
      <c r="T3437" s="61"/>
    </row>
    <row r="3438" spans="1:20" s="55" customFormat="1" ht="14.15" x14ac:dyDescent="0.4">
      <c r="A3438" s="39"/>
      <c r="E3438" s="74"/>
      <c r="F3438" s="74"/>
      <c r="G3438" s="74"/>
      <c r="S3438" s="61"/>
      <c r="T3438" s="61"/>
    </row>
    <row r="3439" spans="1:20" s="55" customFormat="1" ht="14.15" x14ac:dyDescent="0.4">
      <c r="A3439" s="39"/>
      <c r="E3439" s="74"/>
      <c r="F3439" s="74"/>
      <c r="G3439" s="74"/>
      <c r="S3439" s="61"/>
      <c r="T3439" s="61"/>
    </row>
    <row r="3440" spans="1:20" s="55" customFormat="1" ht="14.15" x14ac:dyDescent="0.4">
      <c r="A3440" s="39"/>
      <c r="E3440" s="74"/>
      <c r="F3440" s="74"/>
      <c r="G3440" s="74"/>
      <c r="S3440" s="61"/>
      <c r="T3440" s="61"/>
    </row>
    <row r="3441" spans="1:20" s="55" customFormat="1" ht="14.15" x14ac:dyDescent="0.4">
      <c r="A3441" s="39"/>
      <c r="E3441" s="74"/>
      <c r="F3441" s="74"/>
      <c r="G3441" s="74"/>
      <c r="S3441" s="61"/>
      <c r="T3441" s="61"/>
    </row>
    <row r="3442" spans="1:20" s="55" customFormat="1" ht="14.15" x14ac:dyDescent="0.4">
      <c r="A3442" s="39"/>
      <c r="E3442" s="74"/>
      <c r="F3442" s="74"/>
      <c r="G3442" s="74"/>
      <c r="S3442" s="61"/>
      <c r="T3442" s="61"/>
    </row>
    <row r="3443" spans="1:20" s="55" customFormat="1" ht="14.15" x14ac:dyDescent="0.4">
      <c r="A3443" s="39"/>
      <c r="E3443" s="74"/>
      <c r="F3443" s="74"/>
      <c r="G3443" s="74"/>
      <c r="S3443" s="61"/>
      <c r="T3443" s="61"/>
    </row>
    <row r="3444" spans="1:20" s="55" customFormat="1" ht="14.15" x14ac:dyDescent="0.4">
      <c r="A3444" s="39"/>
      <c r="E3444" s="74"/>
      <c r="F3444" s="74"/>
      <c r="G3444" s="74"/>
      <c r="S3444" s="61"/>
      <c r="T3444" s="61"/>
    </row>
    <row r="3445" spans="1:20" s="55" customFormat="1" ht="14.15" x14ac:dyDescent="0.4">
      <c r="A3445" s="39"/>
      <c r="E3445" s="74"/>
      <c r="F3445" s="74"/>
      <c r="G3445" s="74"/>
      <c r="S3445" s="61"/>
      <c r="T3445" s="61"/>
    </row>
    <row r="3446" spans="1:20" s="55" customFormat="1" ht="14.15" x14ac:dyDescent="0.4">
      <c r="A3446" s="39"/>
      <c r="E3446" s="74"/>
      <c r="F3446" s="74"/>
      <c r="G3446" s="74"/>
      <c r="S3446" s="61"/>
      <c r="T3446" s="61"/>
    </row>
    <row r="3447" spans="1:20" s="55" customFormat="1" ht="14.15" x14ac:dyDescent="0.4">
      <c r="A3447" s="39"/>
      <c r="E3447" s="74"/>
      <c r="F3447" s="74"/>
      <c r="G3447" s="74"/>
      <c r="S3447" s="61"/>
      <c r="T3447" s="61"/>
    </row>
    <row r="3448" spans="1:20" s="55" customFormat="1" ht="14.15" x14ac:dyDescent="0.4">
      <c r="A3448" s="39"/>
      <c r="E3448" s="74"/>
      <c r="F3448" s="74"/>
      <c r="G3448" s="74"/>
      <c r="S3448" s="61"/>
      <c r="T3448" s="61"/>
    </row>
    <row r="3449" spans="1:20" s="55" customFormat="1" ht="14.15" x14ac:dyDescent="0.4">
      <c r="A3449" s="39"/>
      <c r="E3449" s="74"/>
      <c r="F3449" s="74"/>
      <c r="G3449" s="74"/>
      <c r="S3449" s="61"/>
      <c r="T3449" s="61"/>
    </row>
    <row r="3450" spans="1:20" s="55" customFormat="1" ht="14.15" x14ac:dyDescent="0.4">
      <c r="A3450" s="39"/>
      <c r="E3450" s="74"/>
      <c r="F3450" s="74"/>
      <c r="G3450" s="74"/>
      <c r="S3450" s="61"/>
      <c r="T3450" s="61"/>
    </row>
    <row r="3451" spans="1:20" s="55" customFormat="1" ht="14.15" x14ac:dyDescent="0.4">
      <c r="A3451" s="39"/>
      <c r="E3451" s="74"/>
      <c r="F3451" s="74"/>
      <c r="G3451" s="74"/>
      <c r="S3451" s="61"/>
      <c r="T3451" s="61"/>
    </row>
    <row r="3452" spans="1:20" s="55" customFormat="1" ht="14.15" x14ac:dyDescent="0.4">
      <c r="A3452" s="39"/>
      <c r="E3452" s="74"/>
      <c r="F3452" s="74"/>
      <c r="G3452" s="74"/>
      <c r="S3452" s="61"/>
      <c r="T3452" s="61"/>
    </row>
    <row r="3453" spans="1:20" s="55" customFormat="1" ht="14.15" x14ac:dyDescent="0.4">
      <c r="A3453" s="39"/>
      <c r="E3453" s="74"/>
      <c r="F3453" s="74"/>
      <c r="G3453" s="74"/>
      <c r="S3453" s="61"/>
      <c r="T3453" s="61"/>
    </row>
    <row r="3454" spans="1:20" s="55" customFormat="1" ht="14.15" x14ac:dyDescent="0.4">
      <c r="A3454" s="39"/>
      <c r="E3454" s="74"/>
      <c r="F3454" s="74"/>
      <c r="G3454" s="74"/>
      <c r="S3454" s="61"/>
      <c r="T3454" s="61"/>
    </row>
    <row r="3455" spans="1:20" s="55" customFormat="1" ht="14.15" x14ac:dyDescent="0.4">
      <c r="A3455" s="39"/>
      <c r="E3455" s="74"/>
      <c r="F3455" s="74"/>
      <c r="G3455" s="74"/>
      <c r="S3455" s="61"/>
      <c r="T3455" s="61"/>
    </row>
    <row r="3456" spans="1:20" s="55" customFormat="1" ht="14.15" x14ac:dyDescent="0.4">
      <c r="A3456" s="39"/>
      <c r="E3456" s="74"/>
      <c r="F3456" s="74"/>
      <c r="G3456" s="74"/>
      <c r="S3456" s="61"/>
      <c r="T3456" s="61"/>
    </row>
    <row r="3457" spans="1:20" s="55" customFormat="1" ht="14.15" x14ac:dyDescent="0.4">
      <c r="A3457" s="39"/>
      <c r="E3457" s="74"/>
      <c r="F3457" s="74"/>
      <c r="G3457" s="74"/>
      <c r="S3457" s="61"/>
      <c r="T3457" s="61"/>
    </row>
    <row r="3458" spans="1:20" s="55" customFormat="1" ht="14.15" x14ac:dyDescent="0.4">
      <c r="A3458" s="39"/>
      <c r="E3458" s="74"/>
      <c r="F3458" s="74"/>
      <c r="G3458" s="74"/>
      <c r="S3458" s="61"/>
      <c r="T3458" s="61"/>
    </row>
    <row r="3459" spans="1:20" s="55" customFormat="1" ht="14.15" x14ac:dyDescent="0.4">
      <c r="A3459" s="39"/>
      <c r="E3459" s="74"/>
      <c r="F3459" s="74"/>
      <c r="G3459" s="74"/>
      <c r="S3459" s="61"/>
      <c r="T3459" s="61"/>
    </row>
    <row r="3460" spans="1:20" s="55" customFormat="1" ht="14.15" x14ac:dyDescent="0.4">
      <c r="A3460" s="39"/>
      <c r="E3460" s="74"/>
      <c r="F3460" s="74"/>
      <c r="G3460" s="74"/>
      <c r="S3460" s="61"/>
      <c r="T3460" s="61"/>
    </row>
    <row r="3461" spans="1:20" s="55" customFormat="1" ht="14.15" x14ac:dyDescent="0.4">
      <c r="A3461" s="39"/>
      <c r="E3461" s="74"/>
      <c r="F3461" s="74"/>
      <c r="G3461" s="74"/>
      <c r="S3461" s="61"/>
      <c r="T3461" s="61"/>
    </row>
    <row r="3462" spans="1:20" s="55" customFormat="1" ht="14.15" x14ac:dyDescent="0.4">
      <c r="A3462" s="39"/>
      <c r="E3462" s="74"/>
      <c r="F3462" s="74"/>
      <c r="G3462" s="74"/>
      <c r="S3462" s="61"/>
      <c r="T3462" s="61"/>
    </row>
    <row r="3463" spans="1:20" s="55" customFormat="1" ht="14.15" x14ac:dyDescent="0.4">
      <c r="A3463" s="39"/>
      <c r="E3463" s="74"/>
      <c r="F3463" s="74"/>
      <c r="G3463" s="74"/>
      <c r="S3463" s="61"/>
      <c r="T3463" s="61"/>
    </row>
    <row r="3464" spans="1:20" s="55" customFormat="1" ht="14.15" x14ac:dyDescent="0.4">
      <c r="A3464" s="39"/>
      <c r="E3464" s="74"/>
      <c r="F3464" s="74"/>
      <c r="G3464" s="74"/>
      <c r="S3464" s="61"/>
      <c r="T3464" s="61"/>
    </row>
    <row r="3465" spans="1:20" s="55" customFormat="1" ht="14.15" x14ac:dyDescent="0.4">
      <c r="A3465" s="39"/>
      <c r="E3465" s="74"/>
      <c r="F3465" s="74"/>
      <c r="G3465" s="74"/>
      <c r="S3465" s="61"/>
      <c r="T3465" s="61"/>
    </row>
    <row r="3466" spans="1:20" s="55" customFormat="1" ht="14.15" x14ac:dyDescent="0.4">
      <c r="A3466" s="39"/>
      <c r="E3466" s="74"/>
      <c r="F3466" s="74"/>
      <c r="G3466" s="74"/>
      <c r="S3466" s="61"/>
      <c r="T3466" s="61"/>
    </row>
    <row r="3467" spans="1:20" s="55" customFormat="1" ht="14.15" x14ac:dyDescent="0.4">
      <c r="A3467" s="39"/>
      <c r="E3467" s="74"/>
      <c r="F3467" s="74"/>
      <c r="G3467" s="74"/>
      <c r="S3467" s="61"/>
      <c r="T3467" s="61"/>
    </row>
    <row r="3468" spans="1:20" s="55" customFormat="1" ht="14.15" x14ac:dyDescent="0.4">
      <c r="A3468" s="39"/>
      <c r="E3468" s="74"/>
      <c r="F3468" s="74"/>
      <c r="G3468" s="74"/>
      <c r="S3468" s="61"/>
      <c r="T3468" s="61"/>
    </row>
    <row r="3469" spans="1:20" s="55" customFormat="1" ht="14.15" x14ac:dyDescent="0.4">
      <c r="A3469" s="39"/>
      <c r="E3469" s="74"/>
      <c r="F3469" s="74"/>
      <c r="G3469" s="74"/>
      <c r="S3469" s="61"/>
      <c r="T3469" s="61"/>
    </row>
    <row r="3470" spans="1:20" s="55" customFormat="1" ht="14.15" x14ac:dyDescent="0.4">
      <c r="A3470" s="39"/>
      <c r="E3470" s="74"/>
      <c r="F3470" s="74"/>
      <c r="G3470" s="74"/>
      <c r="S3470" s="61"/>
      <c r="T3470" s="61"/>
    </row>
    <row r="3471" spans="1:20" s="55" customFormat="1" ht="14.15" x14ac:dyDescent="0.4">
      <c r="A3471" s="39"/>
      <c r="E3471" s="74"/>
      <c r="F3471" s="74"/>
      <c r="G3471" s="74"/>
      <c r="S3471" s="61"/>
      <c r="T3471" s="61"/>
    </row>
    <row r="3472" spans="1:20" s="55" customFormat="1" ht="14.15" x14ac:dyDescent="0.4">
      <c r="A3472" s="39"/>
      <c r="E3472" s="74"/>
      <c r="F3472" s="74"/>
      <c r="G3472" s="74"/>
      <c r="S3472" s="61"/>
      <c r="T3472" s="61"/>
    </row>
    <row r="3473" spans="1:20" s="55" customFormat="1" ht="14.15" x14ac:dyDescent="0.4">
      <c r="A3473" s="39"/>
      <c r="E3473" s="74"/>
      <c r="F3473" s="74"/>
      <c r="G3473" s="74"/>
      <c r="S3473" s="61"/>
      <c r="T3473" s="61"/>
    </row>
    <row r="3474" spans="1:20" s="55" customFormat="1" ht="14.15" x14ac:dyDescent="0.4">
      <c r="A3474" s="39"/>
      <c r="E3474" s="74"/>
      <c r="F3474" s="74"/>
      <c r="G3474" s="74"/>
      <c r="S3474" s="61"/>
      <c r="T3474" s="61"/>
    </row>
    <row r="3475" spans="1:20" s="55" customFormat="1" ht="14.15" x14ac:dyDescent="0.4">
      <c r="A3475" s="39"/>
      <c r="E3475" s="74"/>
      <c r="F3475" s="74"/>
      <c r="G3475" s="74"/>
      <c r="S3475" s="61"/>
      <c r="T3475" s="61"/>
    </row>
    <row r="3476" spans="1:20" s="55" customFormat="1" ht="14.15" x14ac:dyDescent="0.4">
      <c r="A3476" s="39"/>
      <c r="E3476" s="74"/>
      <c r="F3476" s="74"/>
      <c r="G3476" s="74"/>
      <c r="S3476" s="61"/>
      <c r="T3476" s="61"/>
    </row>
    <row r="3477" spans="1:20" s="55" customFormat="1" ht="14.15" x14ac:dyDescent="0.4">
      <c r="A3477" s="39"/>
      <c r="E3477" s="74"/>
      <c r="F3477" s="74"/>
      <c r="G3477" s="74"/>
      <c r="S3477" s="61"/>
      <c r="T3477" s="61"/>
    </row>
    <row r="3478" spans="1:20" s="55" customFormat="1" ht="14.15" x14ac:dyDescent="0.4">
      <c r="A3478" s="39"/>
      <c r="E3478" s="74"/>
      <c r="F3478" s="74"/>
      <c r="G3478" s="74"/>
      <c r="S3478" s="61"/>
      <c r="T3478" s="61"/>
    </row>
    <row r="3479" spans="1:20" s="55" customFormat="1" ht="14.15" x14ac:dyDescent="0.4">
      <c r="A3479" s="39"/>
      <c r="E3479" s="74"/>
      <c r="F3479" s="74"/>
      <c r="G3479" s="74"/>
      <c r="S3479" s="61"/>
      <c r="T3479" s="61"/>
    </row>
    <row r="3480" spans="1:20" s="55" customFormat="1" ht="14.15" x14ac:dyDescent="0.4">
      <c r="A3480" s="39"/>
      <c r="E3480" s="74"/>
      <c r="F3480" s="74"/>
      <c r="G3480" s="74"/>
      <c r="S3480" s="61"/>
      <c r="T3480" s="61"/>
    </row>
    <row r="3481" spans="1:20" s="55" customFormat="1" ht="14.15" x14ac:dyDescent="0.4">
      <c r="A3481" s="39"/>
      <c r="E3481" s="74"/>
      <c r="F3481" s="74"/>
      <c r="G3481" s="74"/>
      <c r="S3481" s="61"/>
      <c r="T3481" s="61"/>
    </row>
    <row r="3482" spans="1:20" s="55" customFormat="1" ht="14.15" x14ac:dyDescent="0.4">
      <c r="A3482" s="39"/>
      <c r="E3482" s="74"/>
      <c r="F3482" s="74"/>
      <c r="G3482" s="74"/>
      <c r="S3482" s="61"/>
      <c r="T3482" s="61"/>
    </row>
    <row r="3483" spans="1:20" s="55" customFormat="1" ht="14.15" x14ac:dyDescent="0.4">
      <c r="A3483" s="39"/>
      <c r="E3483" s="74"/>
      <c r="F3483" s="74"/>
      <c r="G3483" s="74"/>
      <c r="S3483" s="61"/>
      <c r="T3483" s="61"/>
    </row>
    <row r="3484" spans="1:20" s="55" customFormat="1" ht="14.15" x14ac:dyDescent="0.4">
      <c r="A3484" s="39"/>
      <c r="E3484" s="74"/>
      <c r="F3484" s="74"/>
      <c r="G3484" s="74"/>
      <c r="S3484" s="61"/>
      <c r="T3484" s="61"/>
    </row>
    <row r="3485" spans="1:20" s="55" customFormat="1" ht="14.15" x14ac:dyDescent="0.4">
      <c r="A3485" s="39"/>
      <c r="E3485" s="74"/>
      <c r="F3485" s="74"/>
      <c r="G3485" s="74"/>
      <c r="S3485" s="61"/>
      <c r="T3485" s="61"/>
    </row>
    <row r="3486" spans="1:20" s="55" customFormat="1" ht="14.15" x14ac:dyDescent="0.4">
      <c r="A3486" s="39"/>
      <c r="E3486" s="74"/>
      <c r="F3486" s="74"/>
      <c r="G3486" s="74"/>
      <c r="S3486" s="61"/>
      <c r="T3486" s="61"/>
    </row>
    <row r="3487" spans="1:20" s="55" customFormat="1" ht="14.15" x14ac:dyDescent="0.4">
      <c r="A3487" s="39"/>
      <c r="E3487" s="74"/>
      <c r="F3487" s="74"/>
      <c r="G3487" s="74"/>
      <c r="S3487" s="61"/>
      <c r="T3487" s="61"/>
    </row>
    <row r="3488" spans="1:20" s="55" customFormat="1" ht="14.15" x14ac:dyDescent="0.4">
      <c r="A3488" s="39"/>
      <c r="E3488" s="74"/>
      <c r="F3488" s="74"/>
      <c r="G3488" s="74"/>
      <c r="S3488" s="61"/>
      <c r="T3488" s="61"/>
    </row>
    <row r="3489" spans="1:20" s="55" customFormat="1" ht="14.15" x14ac:dyDescent="0.4">
      <c r="A3489" s="39"/>
      <c r="E3489" s="74"/>
      <c r="F3489" s="74"/>
      <c r="G3489" s="74"/>
      <c r="S3489" s="61"/>
      <c r="T3489" s="61"/>
    </row>
    <row r="3490" spans="1:20" s="55" customFormat="1" ht="14.15" x14ac:dyDescent="0.4">
      <c r="A3490" s="39"/>
      <c r="E3490" s="74"/>
      <c r="F3490" s="74"/>
      <c r="G3490" s="74"/>
      <c r="S3490" s="61"/>
      <c r="T3490" s="61"/>
    </row>
    <row r="3491" spans="1:20" s="55" customFormat="1" ht="14.15" x14ac:dyDescent="0.4">
      <c r="A3491" s="39"/>
      <c r="E3491" s="74"/>
      <c r="F3491" s="74"/>
      <c r="G3491" s="74"/>
      <c r="S3491" s="61"/>
      <c r="T3491" s="61"/>
    </row>
    <row r="3492" spans="1:20" s="55" customFormat="1" ht="14.15" x14ac:dyDescent="0.4">
      <c r="A3492" s="39"/>
      <c r="E3492" s="74"/>
      <c r="F3492" s="74"/>
      <c r="G3492" s="74"/>
      <c r="S3492" s="61"/>
      <c r="T3492" s="61"/>
    </row>
    <row r="3493" spans="1:20" s="55" customFormat="1" ht="14.15" x14ac:dyDescent="0.4">
      <c r="A3493" s="39"/>
      <c r="E3493" s="74"/>
      <c r="F3493" s="74"/>
      <c r="G3493" s="74"/>
      <c r="S3493" s="61"/>
      <c r="T3493" s="61"/>
    </row>
    <row r="3494" spans="1:20" s="55" customFormat="1" ht="14.15" x14ac:dyDescent="0.4">
      <c r="A3494" s="39"/>
      <c r="E3494" s="74"/>
      <c r="F3494" s="74"/>
      <c r="G3494" s="74"/>
      <c r="S3494" s="61"/>
      <c r="T3494" s="61"/>
    </row>
    <row r="3495" spans="1:20" s="55" customFormat="1" ht="14.15" x14ac:dyDescent="0.4">
      <c r="A3495" s="39"/>
      <c r="E3495" s="74"/>
      <c r="F3495" s="74"/>
      <c r="G3495" s="74"/>
      <c r="S3495" s="61"/>
      <c r="T3495" s="61"/>
    </row>
    <row r="3496" spans="1:20" s="55" customFormat="1" ht="14.15" x14ac:dyDescent="0.4">
      <c r="A3496" s="39"/>
      <c r="E3496" s="74"/>
      <c r="F3496" s="74"/>
      <c r="G3496" s="74"/>
      <c r="S3496" s="61"/>
      <c r="T3496" s="61"/>
    </row>
    <row r="3497" spans="1:20" s="55" customFormat="1" ht="14.15" x14ac:dyDescent="0.4">
      <c r="A3497" s="39"/>
      <c r="E3497" s="74"/>
      <c r="F3497" s="74"/>
      <c r="G3497" s="74"/>
      <c r="S3497" s="61"/>
      <c r="T3497" s="61"/>
    </row>
    <row r="3498" spans="1:20" s="55" customFormat="1" ht="14.15" x14ac:dyDescent="0.4">
      <c r="A3498" s="39"/>
      <c r="E3498" s="74"/>
      <c r="F3498" s="74"/>
      <c r="G3498" s="74"/>
      <c r="S3498" s="61"/>
      <c r="T3498" s="61"/>
    </row>
    <row r="3499" spans="1:20" s="55" customFormat="1" ht="14.15" x14ac:dyDescent="0.4">
      <c r="A3499" s="39"/>
      <c r="E3499" s="74"/>
      <c r="F3499" s="74"/>
      <c r="G3499" s="74"/>
      <c r="S3499" s="61"/>
      <c r="T3499" s="61"/>
    </row>
    <row r="3500" spans="1:20" s="55" customFormat="1" ht="14.15" x14ac:dyDescent="0.4">
      <c r="A3500" s="39"/>
      <c r="E3500" s="74"/>
      <c r="F3500" s="74"/>
      <c r="G3500" s="74"/>
      <c r="S3500" s="61"/>
      <c r="T3500" s="61"/>
    </row>
    <row r="3501" spans="1:20" s="55" customFormat="1" ht="14.15" x14ac:dyDescent="0.4">
      <c r="A3501" s="39"/>
      <c r="E3501" s="74"/>
      <c r="F3501" s="74"/>
      <c r="G3501" s="74"/>
      <c r="S3501" s="61"/>
      <c r="T3501" s="61"/>
    </row>
    <row r="3502" spans="1:20" s="55" customFormat="1" ht="14.15" x14ac:dyDescent="0.4">
      <c r="A3502" s="39"/>
      <c r="E3502" s="74"/>
      <c r="F3502" s="74"/>
      <c r="G3502" s="74"/>
      <c r="S3502" s="61"/>
      <c r="T3502" s="61"/>
    </row>
    <row r="3503" spans="1:20" s="55" customFormat="1" ht="14.15" x14ac:dyDescent="0.4">
      <c r="A3503" s="39"/>
      <c r="E3503" s="74"/>
      <c r="F3503" s="74"/>
      <c r="G3503" s="74"/>
      <c r="S3503" s="61"/>
      <c r="T3503" s="61"/>
    </row>
    <row r="3504" spans="1:20" s="55" customFormat="1" ht="14.15" x14ac:dyDescent="0.4">
      <c r="A3504" s="39"/>
      <c r="E3504" s="74"/>
      <c r="F3504" s="74"/>
      <c r="G3504" s="74"/>
      <c r="S3504" s="61"/>
      <c r="T3504" s="61"/>
    </row>
    <row r="3505" spans="1:20" s="55" customFormat="1" ht="14.15" x14ac:dyDescent="0.4">
      <c r="A3505" s="39"/>
      <c r="E3505" s="74"/>
      <c r="F3505" s="74"/>
      <c r="G3505" s="74"/>
      <c r="S3505" s="61"/>
      <c r="T3505" s="61"/>
    </row>
    <row r="3506" spans="1:20" s="55" customFormat="1" ht="14.15" x14ac:dyDescent="0.4">
      <c r="A3506" s="39"/>
      <c r="E3506" s="74"/>
      <c r="F3506" s="74"/>
      <c r="G3506" s="74"/>
      <c r="S3506" s="61"/>
      <c r="T3506" s="61"/>
    </row>
    <row r="3507" spans="1:20" s="55" customFormat="1" ht="14.15" x14ac:dyDescent="0.4">
      <c r="A3507" s="39"/>
      <c r="E3507" s="74"/>
      <c r="F3507" s="74"/>
      <c r="G3507" s="74"/>
      <c r="S3507" s="61"/>
      <c r="T3507" s="61"/>
    </row>
    <row r="3508" spans="1:20" s="55" customFormat="1" ht="14.15" x14ac:dyDescent="0.4">
      <c r="A3508" s="39"/>
      <c r="E3508" s="74"/>
      <c r="F3508" s="74"/>
      <c r="G3508" s="74"/>
      <c r="S3508" s="61"/>
      <c r="T3508" s="61"/>
    </row>
    <row r="3509" spans="1:20" s="55" customFormat="1" ht="14.15" x14ac:dyDescent="0.4">
      <c r="A3509" s="39"/>
      <c r="E3509" s="74"/>
      <c r="F3509" s="74"/>
      <c r="G3509" s="74"/>
      <c r="S3509" s="61"/>
      <c r="T3509" s="61"/>
    </row>
    <row r="3510" spans="1:20" s="55" customFormat="1" ht="14.15" x14ac:dyDescent="0.4">
      <c r="A3510" s="39"/>
      <c r="E3510" s="74"/>
      <c r="F3510" s="74"/>
      <c r="G3510" s="74"/>
      <c r="S3510" s="61"/>
      <c r="T3510" s="61"/>
    </row>
    <row r="3511" spans="1:20" s="55" customFormat="1" ht="14.15" x14ac:dyDescent="0.4">
      <c r="A3511" s="39"/>
      <c r="E3511" s="74"/>
      <c r="F3511" s="74"/>
      <c r="G3511" s="74"/>
      <c r="S3511" s="61"/>
      <c r="T3511" s="61"/>
    </row>
    <row r="3512" spans="1:20" s="55" customFormat="1" ht="14.15" x14ac:dyDescent="0.4">
      <c r="A3512" s="39"/>
      <c r="E3512" s="74"/>
      <c r="F3512" s="74"/>
      <c r="G3512" s="74"/>
      <c r="S3512" s="61"/>
      <c r="T3512" s="61"/>
    </row>
    <row r="3513" spans="1:20" s="55" customFormat="1" ht="14.15" x14ac:dyDescent="0.4">
      <c r="A3513" s="39"/>
      <c r="E3513" s="74"/>
      <c r="F3513" s="74"/>
      <c r="G3513" s="74"/>
      <c r="S3513" s="61"/>
      <c r="T3513" s="61"/>
    </row>
    <row r="3514" spans="1:20" s="55" customFormat="1" ht="14.15" x14ac:dyDescent="0.4">
      <c r="A3514" s="39"/>
      <c r="E3514" s="74"/>
      <c r="F3514" s="74"/>
      <c r="G3514" s="74"/>
      <c r="S3514" s="61"/>
      <c r="T3514" s="61"/>
    </row>
    <row r="3515" spans="1:20" s="55" customFormat="1" ht="14.15" x14ac:dyDescent="0.4">
      <c r="A3515" s="39"/>
      <c r="E3515" s="74"/>
      <c r="F3515" s="74"/>
      <c r="G3515" s="74"/>
      <c r="S3515" s="61"/>
      <c r="T3515" s="61"/>
    </row>
    <row r="3516" spans="1:20" s="55" customFormat="1" ht="14.15" x14ac:dyDescent="0.4">
      <c r="A3516" s="39"/>
      <c r="E3516" s="74"/>
      <c r="F3516" s="74"/>
      <c r="G3516" s="74"/>
      <c r="S3516" s="61"/>
      <c r="T3516" s="61"/>
    </row>
    <row r="3517" spans="1:20" s="55" customFormat="1" ht="14.15" x14ac:dyDescent="0.4">
      <c r="A3517" s="39"/>
      <c r="E3517" s="74"/>
      <c r="F3517" s="74"/>
      <c r="G3517" s="74"/>
      <c r="S3517" s="61"/>
      <c r="T3517" s="61"/>
    </row>
    <row r="3518" spans="1:20" s="55" customFormat="1" ht="14.15" x14ac:dyDescent="0.4">
      <c r="A3518" s="39"/>
      <c r="E3518" s="74"/>
      <c r="F3518" s="74"/>
      <c r="G3518" s="74"/>
      <c r="S3518" s="61"/>
      <c r="T3518" s="61"/>
    </row>
    <row r="3519" spans="1:20" s="55" customFormat="1" ht="14.15" x14ac:dyDescent="0.4">
      <c r="A3519" s="39"/>
      <c r="E3519" s="74"/>
      <c r="F3519" s="74"/>
      <c r="G3519" s="74"/>
      <c r="S3519" s="61"/>
      <c r="T3519" s="61"/>
    </row>
    <row r="3520" spans="1:20" s="55" customFormat="1" ht="14.15" x14ac:dyDescent="0.4">
      <c r="A3520" s="39"/>
      <c r="E3520" s="74"/>
      <c r="F3520" s="74"/>
      <c r="G3520" s="74"/>
      <c r="S3520" s="61"/>
      <c r="T3520" s="61"/>
    </row>
    <row r="3521" spans="1:20" s="55" customFormat="1" ht="14.15" x14ac:dyDescent="0.4">
      <c r="A3521" s="39"/>
      <c r="E3521" s="74"/>
      <c r="F3521" s="74"/>
      <c r="G3521" s="74"/>
      <c r="S3521" s="61"/>
      <c r="T3521" s="61"/>
    </row>
    <row r="3522" spans="1:20" s="55" customFormat="1" ht="14.15" x14ac:dyDescent="0.4">
      <c r="A3522" s="39"/>
      <c r="E3522" s="74"/>
      <c r="F3522" s="74"/>
      <c r="G3522" s="74"/>
      <c r="S3522" s="61"/>
      <c r="T3522" s="61"/>
    </row>
    <row r="3523" spans="1:20" s="55" customFormat="1" ht="14.15" x14ac:dyDescent="0.4">
      <c r="A3523" s="39"/>
      <c r="E3523" s="74"/>
      <c r="F3523" s="74"/>
      <c r="G3523" s="74"/>
      <c r="S3523" s="61"/>
      <c r="T3523" s="61"/>
    </row>
    <row r="3524" spans="1:20" s="55" customFormat="1" ht="14.15" x14ac:dyDescent="0.4">
      <c r="A3524" s="39"/>
      <c r="E3524" s="74"/>
      <c r="F3524" s="74"/>
      <c r="G3524" s="74"/>
      <c r="S3524" s="61"/>
      <c r="T3524" s="61"/>
    </row>
    <row r="3525" spans="1:20" s="55" customFormat="1" ht="14.15" x14ac:dyDescent="0.4">
      <c r="A3525" s="39"/>
      <c r="E3525" s="74"/>
      <c r="F3525" s="74"/>
      <c r="G3525" s="74"/>
      <c r="S3525" s="61"/>
      <c r="T3525" s="61"/>
    </row>
    <row r="3526" spans="1:20" s="55" customFormat="1" ht="14.15" x14ac:dyDescent="0.4">
      <c r="A3526" s="39"/>
      <c r="E3526" s="74"/>
      <c r="F3526" s="74"/>
      <c r="G3526" s="74"/>
      <c r="S3526" s="61"/>
      <c r="T3526" s="61"/>
    </row>
    <row r="3527" spans="1:20" s="55" customFormat="1" ht="14.15" x14ac:dyDescent="0.4">
      <c r="A3527" s="39"/>
      <c r="E3527" s="74"/>
      <c r="F3527" s="74"/>
      <c r="G3527" s="74"/>
      <c r="S3527" s="61"/>
      <c r="T3527" s="61"/>
    </row>
    <row r="3528" spans="1:20" s="55" customFormat="1" ht="14.15" x14ac:dyDescent="0.4">
      <c r="A3528" s="39"/>
      <c r="E3528" s="74"/>
      <c r="F3528" s="74"/>
      <c r="G3528" s="74"/>
      <c r="S3528" s="61"/>
      <c r="T3528" s="61"/>
    </row>
    <row r="3529" spans="1:20" s="55" customFormat="1" ht="14.15" x14ac:dyDescent="0.4">
      <c r="A3529" s="39"/>
      <c r="E3529" s="74"/>
      <c r="F3529" s="74"/>
      <c r="G3529" s="74"/>
      <c r="S3529" s="61"/>
      <c r="T3529" s="61"/>
    </row>
    <row r="3530" spans="1:20" s="55" customFormat="1" ht="14.15" x14ac:dyDescent="0.4">
      <c r="A3530" s="39"/>
      <c r="E3530" s="74"/>
      <c r="F3530" s="74"/>
      <c r="G3530" s="74"/>
      <c r="S3530" s="61"/>
      <c r="T3530" s="61"/>
    </row>
    <row r="3531" spans="1:20" s="55" customFormat="1" ht="14.15" x14ac:dyDescent="0.4">
      <c r="A3531" s="39"/>
      <c r="E3531" s="74"/>
      <c r="F3531" s="74"/>
      <c r="G3531" s="74"/>
      <c r="S3531" s="61"/>
      <c r="T3531" s="61"/>
    </row>
    <row r="3532" spans="1:20" s="55" customFormat="1" ht="14.15" x14ac:dyDescent="0.4">
      <c r="A3532" s="39"/>
      <c r="E3532" s="74"/>
      <c r="F3532" s="74"/>
      <c r="G3532" s="74"/>
      <c r="S3532" s="61"/>
      <c r="T3532" s="61"/>
    </row>
    <row r="3533" spans="1:20" s="55" customFormat="1" ht="14.15" x14ac:dyDescent="0.4">
      <c r="A3533" s="39"/>
      <c r="E3533" s="74"/>
      <c r="F3533" s="74"/>
      <c r="G3533" s="74"/>
      <c r="S3533" s="61"/>
      <c r="T3533" s="61"/>
    </row>
    <row r="3534" spans="1:20" s="55" customFormat="1" ht="14.15" x14ac:dyDescent="0.4">
      <c r="A3534" s="39"/>
      <c r="E3534" s="74"/>
      <c r="F3534" s="74"/>
      <c r="G3534" s="74"/>
      <c r="S3534" s="61"/>
      <c r="T3534" s="61"/>
    </row>
    <row r="3535" spans="1:20" s="55" customFormat="1" ht="14.15" x14ac:dyDescent="0.4">
      <c r="A3535" s="39"/>
      <c r="E3535" s="74"/>
      <c r="F3535" s="74"/>
      <c r="G3535" s="74"/>
      <c r="S3535" s="61"/>
      <c r="T3535" s="61"/>
    </row>
    <row r="3536" spans="1:20" s="55" customFormat="1" ht="14.15" x14ac:dyDescent="0.4">
      <c r="A3536" s="39"/>
      <c r="E3536" s="74"/>
      <c r="F3536" s="74"/>
      <c r="G3536" s="74"/>
      <c r="S3536" s="61"/>
      <c r="T3536" s="61"/>
    </row>
    <row r="3537" spans="1:20" s="55" customFormat="1" ht="14.15" x14ac:dyDescent="0.4">
      <c r="A3537" s="39"/>
      <c r="E3537" s="74"/>
      <c r="F3537" s="74"/>
      <c r="G3537" s="74"/>
      <c r="S3537" s="61"/>
      <c r="T3537" s="61"/>
    </row>
    <row r="3538" spans="1:20" s="55" customFormat="1" ht="14.15" x14ac:dyDescent="0.4">
      <c r="A3538" s="39"/>
      <c r="E3538" s="74"/>
      <c r="F3538" s="74"/>
      <c r="G3538" s="74"/>
      <c r="S3538" s="61"/>
      <c r="T3538" s="61"/>
    </row>
    <row r="3539" spans="1:20" s="55" customFormat="1" ht="14.15" x14ac:dyDescent="0.4">
      <c r="A3539" s="39"/>
      <c r="E3539" s="74"/>
      <c r="F3539" s="74"/>
      <c r="G3539" s="74"/>
      <c r="S3539" s="61"/>
      <c r="T3539" s="61"/>
    </row>
    <row r="3540" spans="1:20" s="55" customFormat="1" ht="14.15" x14ac:dyDescent="0.4">
      <c r="A3540" s="39"/>
      <c r="E3540" s="74"/>
      <c r="F3540" s="74"/>
      <c r="G3540" s="74"/>
      <c r="S3540" s="61"/>
      <c r="T3540" s="61"/>
    </row>
    <row r="3541" spans="1:20" s="55" customFormat="1" ht="14.15" x14ac:dyDescent="0.4">
      <c r="A3541" s="39"/>
      <c r="E3541" s="74"/>
      <c r="F3541" s="74"/>
      <c r="G3541" s="74"/>
      <c r="S3541" s="61"/>
      <c r="T3541" s="61"/>
    </row>
    <row r="3542" spans="1:20" s="55" customFormat="1" ht="14.15" x14ac:dyDescent="0.4">
      <c r="A3542" s="39"/>
      <c r="E3542" s="74"/>
      <c r="F3542" s="74"/>
      <c r="G3542" s="74"/>
      <c r="S3542" s="61"/>
      <c r="T3542" s="61"/>
    </row>
    <row r="3543" spans="1:20" s="55" customFormat="1" ht="14.15" x14ac:dyDescent="0.4">
      <c r="A3543" s="39"/>
      <c r="E3543" s="74"/>
      <c r="F3543" s="74"/>
      <c r="G3543" s="74"/>
      <c r="S3543" s="61"/>
      <c r="T3543" s="61"/>
    </row>
    <row r="3544" spans="1:20" s="55" customFormat="1" ht="14.15" x14ac:dyDescent="0.4">
      <c r="A3544" s="39"/>
      <c r="E3544" s="74"/>
      <c r="F3544" s="74"/>
      <c r="G3544" s="74"/>
      <c r="S3544" s="61"/>
      <c r="T3544" s="61"/>
    </row>
    <row r="3545" spans="1:20" s="55" customFormat="1" ht="14.15" x14ac:dyDescent="0.4">
      <c r="A3545" s="39"/>
      <c r="E3545" s="74"/>
      <c r="F3545" s="74"/>
      <c r="G3545" s="74"/>
      <c r="S3545" s="61"/>
      <c r="T3545" s="61"/>
    </row>
    <row r="3546" spans="1:20" s="55" customFormat="1" ht="14.15" x14ac:dyDescent="0.4">
      <c r="A3546" s="39"/>
      <c r="E3546" s="74"/>
      <c r="F3546" s="74"/>
      <c r="G3546" s="74"/>
      <c r="S3546" s="61"/>
      <c r="T3546" s="61"/>
    </row>
    <row r="3547" spans="1:20" s="55" customFormat="1" ht="14.15" x14ac:dyDescent="0.4">
      <c r="A3547" s="39"/>
      <c r="E3547" s="74"/>
      <c r="F3547" s="74"/>
      <c r="G3547" s="74"/>
      <c r="S3547" s="61"/>
      <c r="T3547" s="61"/>
    </row>
    <row r="3548" spans="1:20" s="55" customFormat="1" ht="14.15" x14ac:dyDescent="0.4">
      <c r="A3548" s="39"/>
      <c r="E3548" s="74"/>
      <c r="F3548" s="74"/>
      <c r="G3548" s="74"/>
      <c r="S3548" s="61"/>
      <c r="T3548" s="61"/>
    </row>
    <row r="3549" spans="1:20" s="55" customFormat="1" ht="14.15" x14ac:dyDescent="0.4">
      <c r="A3549" s="39"/>
      <c r="E3549" s="74"/>
      <c r="F3549" s="74"/>
      <c r="G3549" s="74"/>
      <c r="S3549" s="61"/>
      <c r="T3549" s="61"/>
    </row>
    <row r="3550" spans="1:20" s="55" customFormat="1" ht="14.15" x14ac:dyDescent="0.4">
      <c r="A3550" s="39"/>
      <c r="E3550" s="74"/>
      <c r="F3550" s="74"/>
      <c r="G3550" s="74"/>
      <c r="S3550" s="61"/>
      <c r="T3550" s="61"/>
    </row>
    <row r="3551" spans="1:20" s="55" customFormat="1" ht="14.15" x14ac:dyDescent="0.4">
      <c r="A3551" s="39"/>
      <c r="E3551" s="74"/>
      <c r="F3551" s="74"/>
      <c r="G3551" s="74"/>
      <c r="S3551" s="61"/>
      <c r="T3551" s="61"/>
    </row>
    <row r="3552" spans="1:20" s="55" customFormat="1" ht="14.15" x14ac:dyDescent="0.4">
      <c r="A3552" s="39"/>
      <c r="E3552" s="74"/>
      <c r="F3552" s="74"/>
      <c r="G3552" s="74"/>
      <c r="S3552" s="61"/>
      <c r="T3552" s="61"/>
    </row>
    <row r="3553" spans="1:20" s="55" customFormat="1" ht="14.15" x14ac:dyDescent="0.4">
      <c r="A3553" s="39"/>
      <c r="E3553" s="74"/>
      <c r="F3553" s="74"/>
      <c r="G3553" s="74"/>
      <c r="S3553" s="61"/>
      <c r="T3553" s="61"/>
    </row>
    <row r="3554" spans="1:20" s="55" customFormat="1" ht="14.15" x14ac:dyDescent="0.4">
      <c r="A3554" s="39"/>
      <c r="E3554" s="74"/>
      <c r="F3554" s="74"/>
      <c r="G3554" s="74"/>
      <c r="S3554" s="61"/>
      <c r="T3554" s="61"/>
    </row>
    <row r="3555" spans="1:20" s="55" customFormat="1" ht="14.15" x14ac:dyDescent="0.4">
      <c r="A3555" s="39"/>
      <c r="E3555" s="74"/>
      <c r="F3555" s="74"/>
      <c r="G3555" s="74"/>
      <c r="S3555" s="61"/>
      <c r="T3555" s="61"/>
    </row>
    <row r="3556" spans="1:20" s="55" customFormat="1" ht="14.15" x14ac:dyDescent="0.4">
      <c r="A3556" s="39"/>
      <c r="E3556" s="74"/>
      <c r="F3556" s="74"/>
      <c r="G3556" s="74"/>
      <c r="S3556" s="61"/>
      <c r="T3556" s="61"/>
    </row>
    <row r="3557" spans="1:20" s="55" customFormat="1" ht="14.15" x14ac:dyDescent="0.4">
      <c r="A3557" s="39"/>
      <c r="E3557" s="74"/>
      <c r="F3557" s="74"/>
      <c r="G3557" s="74"/>
      <c r="S3557" s="61"/>
      <c r="T3557" s="61"/>
    </row>
    <row r="3558" spans="1:20" s="55" customFormat="1" ht="14.15" x14ac:dyDescent="0.4">
      <c r="A3558" s="39"/>
      <c r="E3558" s="74"/>
      <c r="F3558" s="74"/>
      <c r="G3558" s="74"/>
      <c r="S3558" s="61"/>
      <c r="T3558" s="61"/>
    </row>
    <row r="3559" spans="1:20" s="55" customFormat="1" ht="14.15" x14ac:dyDescent="0.4">
      <c r="A3559" s="39"/>
      <c r="E3559" s="74"/>
      <c r="F3559" s="74"/>
      <c r="G3559" s="74"/>
      <c r="S3559" s="61"/>
      <c r="T3559" s="61"/>
    </row>
    <row r="3560" spans="1:20" s="55" customFormat="1" ht="14.15" x14ac:dyDescent="0.4">
      <c r="A3560" s="39"/>
      <c r="E3560" s="74"/>
      <c r="F3560" s="74"/>
      <c r="G3560" s="74"/>
      <c r="S3560" s="61"/>
      <c r="T3560" s="61"/>
    </row>
    <row r="3561" spans="1:20" s="55" customFormat="1" ht="14.15" x14ac:dyDescent="0.4">
      <c r="A3561" s="39"/>
      <c r="E3561" s="74"/>
      <c r="F3561" s="74"/>
      <c r="G3561" s="74"/>
      <c r="S3561" s="61"/>
      <c r="T3561" s="61"/>
    </row>
    <row r="3562" spans="1:20" s="55" customFormat="1" ht="14.15" x14ac:dyDescent="0.4">
      <c r="A3562" s="39"/>
      <c r="E3562" s="74"/>
      <c r="F3562" s="74"/>
      <c r="G3562" s="74"/>
      <c r="S3562" s="61"/>
      <c r="T3562" s="61"/>
    </row>
    <row r="3563" spans="1:20" s="55" customFormat="1" ht="14.15" x14ac:dyDescent="0.4">
      <c r="A3563" s="39"/>
      <c r="E3563" s="74"/>
      <c r="F3563" s="74"/>
      <c r="G3563" s="74"/>
      <c r="S3563" s="61"/>
      <c r="T3563" s="61"/>
    </row>
    <row r="3564" spans="1:20" s="55" customFormat="1" ht="14.15" x14ac:dyDescent="0.4">
      <c r="A3564" s="39"/>
      <c r="E3564" s="74"/>
      <c r="F3564" s="74"/>
      <c r="G3564" s="74"/>
      <c r="S3564" s="61"/>
      <c r="T3564" s="61"/>
    </row>
    <row r="3565" spans="1:20" s="55" customFormat="1" ht="14.15" x14ac:dyDescent="0.4">
      <c r="A3565" s="39"/>
      <c r="E3565" s="74"/>
      <c r="F3565" s="74"/>
      <c r="G3565" s="74"/>
      <c r="S3565" s="61"/>
      <c r="T3565" s="61"/>
    </row>
    <row r="3566" spans="1:20" s="55" customFormat="1" ht="14.15" x14ac:dyDescent="0.4">
      <c r="A3566" s="39"/>
      <c r="E3566" s="74"/>
      <c r="F3566" s="74"/>
      <c r="G3566" s="74"/>
      <c r="S3566" s="61"/>
      <c r="T3566" s="61"/>
    </row>
    <row r="3567" spans="1:20" s="55" customFormat="1" ht="14.15" x14ac:dyDescent="0.4">
      <c r="A3567" s="39"/>
      <c r="E3567" s="74"/>
      <c r="F3567" s="74"/>
      <c r="G3567" s="74"/>
      <c r="S3567" s="61"/>
      <c r="T3567" s="61"/>
    </row>
    <row r="3568" spans="1:20" s="55" customFormat="1" ht="14.15" x14ac:dyDescent="0.4">
      <c r="A3568" s="39"/>
      <c r="E3568" s="74"/>
      <c r="F3568" s="74"/>
      <c r="G3568" s="74"/>
      <c r="S3568" s="61"/>
      <c r="T3568" s="61"/>
    </row>
    <row r="3569" spans="1:20" s="55" customFormat="1" ht="14.15" x14ac:dyDescent="0.4">
      <c r="A3569" s="39"/>
      <c r="E3569" s="74"/>
      <c r="F3569" s="74"/>
      <c r="G3569" s="74"/>
      <c r="S3569" s="61"/>
      <c r="T3569" s="61"/>
    </row>
    <row r="3570" spans="1:20" s="55" customFormat="1" ht="14.15" x14ac:dyDescent="0.4">
      <c r="A3570" s="39"/>
      <c r="E3570" s="74"/>
      <c r="F3570" s="74"/>
      <c r="G3570" s="74"/>
      <c r="S3570" s="61"/>
      <c r="T3570" s="61"/>
    </row>
    <row r="3571" spans="1:20" s="55" customFormat="1" ht="14.15" x14ac:dyDescent="0.4">
      <c r="A3571" s="39"/>
      <c r="E3571" s="74"/>
      <c r="F3571" s="74"/>
      <c r="G3571" s="74"/>
      <c r="S3571" s="61"/>
      <c r="T3571" s="61"/>
    </row>
    <row r="3572" spans="1:20" s="55" customFormat="1" ht="14.15" x14ac:dyDescent="0.4">
      <c r="A3572" s="39"/>
      <c r="E3572" s="74"/>
      <c r="F3572" s="74"/>
      <c r="G3572" s="74"/>
      <c r="S3572" s="61"/>
      <c r="T3572" s="61"/>
    </row>
    <row r="3573" spans="1:20" s="55" customFormat="1" ht="14.15" x14ac:dyDescent="0.4">
      <c r="A3573" s="39"/>
      <c r="E3573" s="74"/>
      <c r="F3573" s="74"/>
      <c r="G3573" s="74"/>
      <c r="S3573" s="61"/>
      <c r="T3573" s="61"/>
    </row>
    <row r="3574" spans="1:20" s="55" customFormat="1" ht="14.15" x14ac:dyDescent="0.4">
      <c r="A3574" s="39"/>
      <c r="E3574" s="74"/>
      <c r="F3574" s="74"/>
      <c r="G3574" s="74"/>
      <c r="S3574" s="61"/>
      <c r="T3574" s="61"/>
    </row>
    <row r="3575" spans="1:20" s="55" customFormat="1" ht="14.15" x14ac:dyDescent="0.4">
      <c r="A3575" s="39"/>
      <c r="E3575" s="74"/>
      <c r="F3575" s="74"/>
      <c r="G3575" s="74"/>
      <c r="S3575" s="61"/>
      <c r="T3575" s="61"/>
    </row>
    <row r="3576" spans="1:20" s="55" customFormat="1" ht="14.15" x14ac:dyDescent="0.4">
      <c r="A3576" s="39"/>
      <c r="E3576" s="74"/>
      <c r="F3576" s="74"/>
      <c r="G3576" s="74"/>
      <c r="S3576" s="61"/>
      <c r="T3576" s="61"/>
    </row>
    <row r="3577" spans="1:20" s="55" customFormat="1" ht="14.15" x14ac:dyDescent="0.4">
      <c r="A3577" s="39"/>
      <c r="E3577" s="74"/>
      <c r="F3577" s="74"/>
      <c r="G3577" s="74"/>
      <c r="S3577" s="61"/>
      <c r="T3577" s="61"/>
    </row>
    <row r="3578" spans="1:20" s="55" customFormat="1" ht="14.15" x14ac:dyDescent="0.4">
      <c r="A3578" s="39"/>
      <c r="E3578" s="74"/>
      <c r="F3578" s="74"/>
      <c r="G3578" s="74"/>
      <c r="S3578" s="61"/>
      <c r="T3578" s="61"/>
    </row>
    <row r="3579" spans="1:20" s="55" customFormat="1" ht="14.15" x14ac:dyDescent="0.4">
      <c r="A3579" s="39"/>
      <c r="E3579" s="74"/>
      <c r="F3579" s="74"/>
      <c r="G3579" s="74"/>
      <c r="S3579" s="61"/>
      <c r="T3579" s="61"/>
    </row>
    <row r="3580" spans="1:20" s="55" customFormat="1" ht="14.15" x14ac:dyDescent="0.4">
      <c r="A3580" s="39"/>
      <c r="E3580" s="74"/>
      <c r="F3580" s="74"/>
      <c r="G3580" s="74"/>
      <c r="S3580" s="61"/>
      <c r="T3580" s="61"/>
    </row>
    <row r="3581" spans="1:20" s="55" customFormat="1" ht="14.15" x14ac:dyDescent="0.4">
      <c r="A3581" s="39"/>
      <c r="E3581" s="74"/>
      <c r="F3581" s="74"/>
      <c r="G3581" s="74"/>
      <c r="S3581" s="61"/>
      <c r="T3581" s="61"/>
    </row>
    <row r="3582" spans="1:20" s="55" customFormat="1" ht="14.15" x14ac:dyDescent="0.4">
      <c r="A3582" s="39"/>
      <c r="E3582" s="74"/>
      <c r="F3582" s="74"/>
      <c r="G3582" s="74"/>
      <c r="S3582" s="61"/>
      <c r="T3582" s="61"/>
    </row>
    <row r="3583" spans="1:20" s="55" customFormat="1" ht="14.15" x14ac:dyDescent="0.4">
      <c r="A3583" s="39"/>
      <c r="E3583" s="74"/>
      <c r="F3583" s="74"/>
      <c r="G3583" s="74"/>
      <c r="S3583" s="61"/>
      <c r="T3583" s="61"/>
    </row>
    <row r="3584" spans="1:20" s="55" customFormat="1" ht="14.15" x14ac:dyDescent="0.4">
      <c r="A3584" s="39"/>
      <c r="E3584" s="74"/>
      <c r="F3584" s="74"/>
      <c r="G3584" s="74"/>
      <c r="S3584" s="61"/>
      <c r="T3584" s="61"/>
    </row>
    <row r="3585" spans="1:20" s="55" customFormat="1" ht="14.15" x14ac:dyDescent="0.4">
      <c r="A3585" s="39"/>
      <c r="E3585" s="74"/>
      <c r="F3585" s="74"/>
      <c r="G3585" s="74"/>
      <c r="S3585" s="61"/>
      <c r="T3585" s="61"/>
    </row>
    <row r="3586" spans="1:20" s="55" customFormat="1" ht="14.15" x14ac:dyDescent="0.4">
      <c r="A3586" s="39"/>
      <c r="E3586" s="74"/>
      <c r="F3586" s="74"/>
      <c r="G3586" s="74"/>
      <c r="S3586" s="61"/>
      <c r="T3586" s="61"/>
    </row>
    <row r="3587" spans="1:20" s="55" customFormat="1" ht="14.15" x14ac:dyDescent="0.4">
      <c r="A3587" s="39"/>
      <c r="E3587" s="74"/>
      <c r="F3587" s="74"/>
      <c r="G3587" s="74"/>
      <c r="S3587" s="61"/>
      <c r="T3587" s="61"/>
    </row>
    <row r="3588" spans="1:20" s="55" customFormat="1" ht="14.15" x14ac:dyDescent="0.4">
      <c r="A3588" s="39"/>
      <c r="E3588" s="74"/>
      <c r="F3588" s="74"/>
      <c r="G3588" s="74"/>
      <c r="S3588" s="61"/>
      <c r="T3588" s="61"/>
    </row>
    <row r="3589" spans="1:20" s="55" customFormat="1" ht="14.15" x14ac:dyDescent="0.4">
      <c r="A3589" s="39"/>
      <c r="E3589" s="74"/>
      <c r="F3589" s="74"/>
      <c r="G3589" s="74"/>
      <c r="S3589" s="61"/>
      <c r="T3589" s="61"/>
    </row>
    <row r="3590" spans="1:20" s="55" customFormat="1" ht="14.15" x14ac:dyDescent="0.4">
      <c r="A3590" s="39"/>
      <c r="E3590" s="74"/>
      <c r="F3590" s="74"/>
      <c r="G3590" s="74"/>
      <c r="S3590" s="61"/>
      <c r="T3590" s="61"/>
    </row>
    <row r="3591" spans="1:20" s="55" customFormat="1" ht="14.15" x14ac:dyDescent="0.4">
      <c r="A3591" s="39"/>
      <c r="E3591" s="74"/>
      <c r="F3591" s="74"/>
      <c r="G3591" s="74"/>
      <c r="S3591" s="61"/>
      <c r="T3591" s="61"/>
    </row>
    <row r="3592" spans="1:20" s="55" customFormat="1" ht="14.15" x14ac:dyDescent="0.4">
      <c r="A3592" s="39"/>
      <c r="E3592" s="74"/>
      <c r="F3592" s="74"/>
      <c r="G3592" s="74"/>
      <c r="S3592" s="61"/>
      <c r="T3592" s="61"/>
    </row>
    <row r="3593" spans="1:20" s="55" customFormat="1" ht="14.15" x14ac:dyDescent="0.4">
      <c r="A3593" s="39"/>
      <c r="E3593" s="74"/>
      <c r="F3593" s="74"/>
      <c r="G3593" s="74"/>
      <c r="S3593" s="61"/>
      <c r="T3593" s="61"/>
    </row>
    <row r="3594" spans="1:20" s="55" customFormat="1" ht="14.15" x14ac:dyDescent="0.4">
      <c r="A3594" s="39"/>
      <c r="E3594" s="74"/>
      <c r="F3594" s="74"/>
      <c r="G3594" s="74"/>
      <c r="S3594" s="61"/>
      <c r="T3594" s="61"/>
    </row>
    <row r="3595" spans="1:20" s="55" customFormat="1" ht="14.15" x14ac:dyDescent="0.4">
      <c r="A3595" s="39"/>
      <c r="E3595" s="74"/>
      <c r="F3595" s="74"/>
      <c r="G3595" s="74"/>
      <c r="S3595" s="61"/>
      <c r="T3595" s="61"/>
    </row>
    <row r="3596" spans="1:20" s="55" customFormat="1" ht="14.15" x14ac:dyDescent="0.4">
      <c r="A3596" s="39"/>
      <c r="E3596" s="74"/>
      <c r="F3596" s="74"/>
      <c r="G3596" s="74"/>
      <c r="S3596" s="61"/>
      <c r="T3596" s="61"/>
    </row>
    <row r="3597" spans="1:20" s="55" customFormat="1" ht="14.15" x14ac:dyDescent="0.4">
      <c r="A3597" s="39"/>
      <c r="E3597" s="74"/>
      <c r="F3597" s="74"/>
      <c r="G3597" s="74"/>
      <c r="S3597" s="61"/>
      <c r="T3597" s="61"/>
    </row>
    <row r="3598" spans="1:20" s="55" customFormat="1" ht="14.15" x14ac:dyDescent="0.4">
      <c r="A3598" s="39"/>
      <c r="E3598" s="74"/>
      <c r="F3598" s="74"/>
      <c r="G3598" s="74"/>
      <c r="S3598" s="61"/>
      <c r="T3598" s="61"/>
    </row>
    <row r="3599" spans="1:20" s="55" customFormat="1" ht="14.15" x14ac:dyDescent="0.4">
      <c r="A3599" s="39"/>
      <c r="E3599" s="74"/>
      <c r="F3599" s="74"/>
      <c r="G3599" s="74"/>
      <c r="S3599" s="61"/>
      <c r="T3599" s="61"/>
    </row>
    <row r="3600" spans="1:20" s="55" customFormat="1" ht="14.15" x14ac:dyDescent="0.4">
      <c r="A3600" s="39"/>
      <c r="E3600" s="74"/>
      <c r="F3600" s="74"/>
      <c r="G3600" s="74"/>
      <c r="S3600" s="61"/>
      <c r="T3600" s="61"/>
    </row>
    <row r="3601" spans="1:20" s="55" customFormat="1" ht="14.15" x14ac:dyDescent="0.4">
      <c r="A3601" s="39"/>
      <c r="E3601" s="74"/>
      <c r="F3601" s="74"/>
      <c r="G3601" s="74"/>
      <c r="S3601" s="61"/>
      <c r="T3601" s="61"/>
    </row>
    <row r="3602" spans="1:20" s="55" customFormat="1" ht="14.15" x14ac:dyDescent="0.4">
      <c r="A3602" s="39"/>
      <c r="E3602" s="74"/>
      <c r="F3602" s="74"/>
      <c r="G3602" s="74"/>
      <c r="S3602" s="61"/>
      <c r="T3602" s="61"/>
    </row>
    <row r="3603" spans="1:20" s="55" customFormat="1" ht="14.15" x14ac:dyDescent="0.4">
      <c r="A3603" s="39"/>
      <c r="E3603" s="74"/>
      <c r="F3603" s="74"/>
      <c r="G3603" s="74"/>
      <c r="S3603" s="61"/>
      <c r="T3603" s="61"/>
    </row>
    <row r="3604" spans="1:20" s="55" customFormat="1" ht="14.15" x14ac:dyDescent="0.4">
      <c r="A3604" s="39"/>
      <c r="E3604" s="74"/>
      <c r="F3604" s="74"/>
      <c r="G3604" s="74"/>
      <c r="S3604" s="61"/>
      <c r="T3604" s="61"/>
    </row>
    <row r="3605" spans="1:20" s="55" customFormat="1" ht="14.15" x14ac:dyDescent="0.4">
      <c r="A3605" s="39"/>
      <c r="E3605" s="74"/>
      <c r="F3605" s="74"/>
      <c r="G3605" s="74"/>
      <c r="S3605" s="61"/>
      <c r="T3605" s="61"/>
    </row>
    <row r="3606" spans="1:20" s="55" customFormat="1" ht="14.15" x14ac:dyDescent="0.4">
      <c r="A3606" s="39"/>
      <c r="E3606" s="74"/>
      <c r="F3606" s="74"/>
      <c r="G3606" s="74"/>
      <c r="S3606" s="61"/>
      <c r="T3606" s="61"/>
    </row>
    <row r="3607" spans="1:20" s="55" customFormat="1" ht="14.15" x14ac:dyDescent="0.4">
      <c r="A3607" s="39"/>
      <c r="E3607" s="74"/>
      <c r="F3607" s="74"/>
      <c r="G3607" s="74"/>
      <c r="S3607" s="61"/>
      <c r="T3607" s="61"/>
    </row>
    <row r="3608" spans="1:20" s="55" customFormat="1" ht="14.15" x14ac:dyDescent="0.4">
      <c r="A3608" s="39"/>
      <c r="E3608" s="74"/>
      <c r="F3608" s="74"/>
      <c r="G3608" s="74"/>
      <c r="S3608" s="61"/>
      <c r="T3608" s="61"/>
    </row>
    <row r="3609" spans="1:20" s="55" customFormat="1" ht="14.15" x14ac:dyDescent="0.4">
      <c r="A3609" s="39"/>
      <c r="E3609" s="74"/>
      <c r="F3609" s="74"/>
      <c r="G3609" s="74"/>
      <c r="S3609" s="61"/>
      <c r="T3609" s="61"/>
    </row>
    <row r="3610" spans="1:20" s="55" customFormat="1" ht="14.15" x14ac:dyDescent="0.4">
      <c r="A3610" s="39"/>
      <c r="E3610" s="74"/>
      <c r="F3610" s="74"/>
      <c r="G3610" s="74"/>
      <c r="S3610" s="61"/>
      <c r="T3610" s="61"/>
    </row>
    <row r="3611" spans="1:20" s="55" customFormat="1" ht="14.15" x14ac:dyDescent="0.4">
      <c r="A3611" s="39"/>
      <c r="E3611" s="74"/>
      <c r="F3611" s="74"/>
      <c r="G3611" s="74"/>
      <c r="S3611" s="61"/>
      <c r="T3611" s="61"/>
    </row>
    <row r="3612" spans="1:20" s="55" customFormat="1" ht="14.15" x14ac:dyDescent="0.4">
      <c r="A3612" s="39"/>
      <c r="E3612" s="74"/>
      <c r="F3612" s="74"/>
      <c r="G3612" s="74"/>
      <c r="S3612" s="61"/>
      <c r="T3612" s="61"/>
    </row>
    <row r="3613" spans="1:20" s="55" customFormat="1" ht="14.15" x14ac:dyDescent="0.4">
      <c r="A3613" s="39"/>
      <c r="E3613" s="74"/>
      <c r="F3613" s="74"/>
      <c r="G3613" s="74"/>
      <c r="S3613" s="61"/>
      <c r="T3613" s="61"/>
    </row>
    <row r="3614" spans="1:20" s="55" customFormat="1" ht="14.15" x14ac:dyDescent="0.4">
      <c r="A3614" s="39"/>
      <c r="E3614" s="74"/>
      <c r="F3614" s="74"/>
      <c r="G3614" s="74"/>
      <c r="S3614" s="61"/>
      <c r="T3614" s="61"/>
    </row>
    <row r="3615" spans="1:20" s="55" customFormat="1" ht="14.15" x14ac:dyDescent="0.4">
      <c r="A3615" s="39"/>
      <c r="E3615" s="74"/>
      <c r="F3615" s="74"/>
      <c r="G3615" s="74"/>
      <c r="S3615" s="61"/>
      <c r="T3615" s="61"/>
    </row>
    <row r="3616" spans="1:20" s="55" customFormat="1" ht="14.15" x14ac:dyDescent="0.4">
      <c r="A3616" s="39"/>
      <c r="E3616" s="74"/>
      <c r="F3616" s="74"/>
      <c r="G3616" s="74"/>
      <c r="S3616" s="61"/>
      <c r="T3616" s="61"/>
    </row>
    <row r="3617" spans="1:20" s="55" customFormat="1" ht="14.15" x14ac:dyDescent="0.4">
      <c r="A3617" s="39"/>
      <c r="E3617" s="74"/>
      <c r="F3617" s="74"/>
      <c r="G3617" s="74"/>
      <c r="S3617" s="61"/>
      <c r="T3617" s="61"/>
    </row>
    <row r="3618" spans="1:20" s="55" customFormat="1" ht="14.15" x14ac:dyDescent="0.4">
      <c r="A3618" s="39"/>
      <c r="E3618" s="74"/>
      <c r="F3618" s="74"/>
      <c r="G3618" s="74"/>
      <c r="S3618" s="61"/>
      <c r="T3618" s="61"/>
    </row>
    <row r="3619" spans="1:20" s="55" customFormat="1" ht="14.15" x14ac:dyDescent="0.4">
      <c r="A3619" s="39"/>
      <c r="E3619" s="74"/>
      <c r="F3619" s="74"/>
      <c r="G3619" s="74"/>
      <c r="S3619" s="61"/>
      <c r="T3619" s="61"/>
    </row>
    <row r="3620" spans="1:20" s="55" customFormat="1" ht="14.15" x14ac:dyDescent="0.4">
      <c r="A3620" s="39"/>
      <c r="E3620" s="74"/>
      <c r="F3620" s="74"/>
      <c r="G3620" s="74"/>
      <c r="S3620" s="61"/>
      <c r="T3620" s="61"/>
    </row>
    <row r="3621" spans="1:20" s="55" customFormat="1" ht="14.15" x14ac:dyDescent="0.4">
      <c r="A3621" s="39"/>
      <c r="E3621" s="74"/>
      <c r="F3621" s="74"/>
      <c r="G3621" s="74"/>
      <c r="S3621" s="61"/>
      <c r="T3621" s="61"/>
    </row>
    <row r="3622" spans="1:20" s="55" customFormat="1" ht="14.15" x14ac:dyDescent="0.4">
      <c r="A3622" s="39"/>
      <c r="E3622" s="74"/>
      <c r="F3622" s="74"/>
      <c r="G3622" s="74"/>
      <c r="S3622" s="61"/>
      <c r="T3622" s="61"/>
    </row>
    <row r="3623" spans="1:20" s="55" customFormat="1" ht="14.15" x14ac:dyDescent="0.4">
      <c r="A3623" s="39"/>
      <c r="E3623" s="74"/>
      <c r="F3623" s="74"/>
      <c r="G3623" s="74"/>
      <c r="S3623" s="61"/>
      <c r="T3623" s="61"/>
    </row>
    <row r="3624" spans="1:20" s="55" customFormat="1" ht="14.15" x14ac:dyDescent="0.4">
      <c r="A3624" s="39"/>
      <c r="E3624" s="74"/>
      <c r="F3624" s="74"/>
      <c r="G3624" s="74"/>
      <c r="S3624" s="61"/>
      <c r="T3624" s="61"/>
    </row>
    <row r="3625" spans="1:20" s="55" customFormat="1" ht="14.15" x14ac:dyDescent="0.4">
      <c r="A3625" s="39"/>
      <c r="E3625" s="74"/>
      <c r="F3625" s="74"/>
      <c r="G3625" s="74"/>
      <c r="S3625" s="61"/>
      <c r="T3625" s="61"/>
    </row>
    <row r="3626" spans="1:20" s="55" customFormat="1" ht="14.15" x14ac:dyDescent="0.4">
      <c r="A3626" s="39"/>
      <c r="E3626" s="74"/>
      <c r="F3626" s="74"/>
      <c r="G3626" s="74"/>
      <c r="S3626" s="61"/>
      <c r="T3626" s="61"/>
    </row>
    <row r="3627" spans="1:20" s="55" customFormat="1" ht="14.15" x14ac:dyDescent="0.4">
      <c r="A3627" s="39"/>
      <c r="E3627" s="74"/>
      <c r="F3627" s="74"/>
      <c r="G3627" s="74"/>
      <c r="S3627" s="61"/>
      <c r="T3627" s="61"/>
    </row>
    <row r="3628" spans="1:20" s="55" customFormat="1" ht="14.15" x14ac:dyDescent="0.4">
      <c r="A3628" s="39"/>
      <c r="E3628" s="74"/>
      <c r="F3628" s="74"/>
      <c r="G3628" s="74"/>
      <c r="S3628" s="61"/>
      <c r="T3628" s="61"/>
    </row>
    <row r="3629" spans="1:20" s="55" customFormat="1" ht="14.15" x14ac:dyDescent="0.4">
      <c r="A3629" s="39"/>
      <c r="E3629" s="74"/>
      <c r="F3629" s="74"/>
      <c r="G3629" s="74"/>
      <c r="S3629" s="61"/>
      <c r="T3629" s="61"/>
    </row>
    <row r="3630" spans="1:20" s="55" customFormat="1" ht="14.15" x14ac:dyDescent="0.4">
      <c r="A3630" s="39"/>
      <c r="E3630" s="74"/>
      <c r="F3630" s="74"/>
      <c r="G3630" s="74"/>
      <c r="S3630" s="61"/>
      <c r="T3630" s="61"/>
    </row>
    <row r="3631" spans="1:20" s="55" customFormat="1" ht="14.15" x14ac:dyDescent="0.4">
      <c r="A3631" s="39"/>
      <c r="E3631" s="74"/>
      <c r="F3631" s="74"/>
      <c r="G3631" s="74"/>
      <c r="S3631" s="61"/>
      <c r="T3631" s="61"/>
    </row>
    <row r="3632" spans="1:20" s="55" customFormat="1" ht="14.15" x14ac:dyDescent="0.4">
      <c r="A3632" s="39"/>
      <c r="E3632" s="74"/>
      <c r="F3632" s="74"/>
      <c r="G3632" s="74"/>
      <c r="S3632" s="61"/>
      <c r="T3632" s="61"/>
    </row>
    <row r="3633" spans="1:20" s="55" customFormat="1" ht="14.15" x14ac:dyDescent="0.4">
      <c r="A3633" s="39"/>
      <c r="E3633" s="74"/>
      <c r="F3633" s="74"/>
      <c r="G3633" s="74"/>
      <c r="S3633" s="61"/>
      <c r="T3633" s="61"/>
    </row>
    <row r="3634" spans="1:20" s="55" customFormat="1" ht="14.15" x14ac:dyDescent="0.4">
      <c r="A3634" s="39"/>
      <c r="E3634" s="74"/>
      <c r="F3634" s="74"/>
      <c r="G3634" s="74"/>
      <c r="S3634" s="61"/>
      <c r="T3634" s="61"/>
    </row>
    <row r="3635" spans="1:20" s="55" customFormat="1" ht="14.15" x14ac:dyDescent="0.4">
      <c r="A3635" s="39"/>
      <c r="E3635" s="74"/>
      <c r="F3635" s="74"/>
      <c r="G3635" s="74"/>
      <c r="S3635" s="61"/>
      <c r="T3635" s="61"/>
    </row>
    <row r="3636" spans="1:20" s="55" customFormat="1" ht="14.15" x14ac:dyDescent="0.4">
      <c r="A3636" s="39"/>
      <c r="E3636" s="74"/>
      <c r="F3636" s="74"/>
      <c r="G3636" s="74"/>
      <c r="S3636" s="61"/>
      <c r="T3636" s="61"/>
    </row>
    <row r="3637" spans="1:20" s="55" customFormat="1" ht="14.15" x14ac:dyDescent="0.4">
      <c r="A3637" s="39"/>
      <c r="E3637" s="74"/>
      <c r="F3637" s="74"/>
      <c r="G3637" s="74"/>
      <c r="S3637" s="61"/>
      <c r="T3637" s="61"/>
    </row>
    <row r="3638" spans="1:20" s="55" customFormat="1" ht="14.15" x14ac:dyDescent="0.4">
      <c r="A3638" s="39"/>
      <c r="E3638" s="74"/>
      <c r="F3638" s="74"/>
      <c r="G3638" s="74"/>
      <c r="S3638" s="61"/>
      <c r="T3638" s="61"/>
    </row>
    <row r="3639" spans="1:20" s="55" customFormat="1" ht="14.15" x14ac:dyDescent="0.4">
      <c r="A3639" s="39"/>
      <c r="E3639" s="74"/>
      <c r="F3639" s="74"/>
      <c r="G3639" s="74"/>
      <c r="S3639" s="61"/>
      <c r="T3639" s="61"/>
    </row>
    <row r="3640" spans="1:20" s="55" customFormat="1" ht="14.15" x14ac:dyDescent="0.4">
      <c r="A3640" s="39"/>
      <c r="E3640" s="74"/>
      <c r="F3640" s="74"/>
      <c r="G3640" s="74"/>
      <c r="S3640" s="61"/>
      <c r="T3640" s="61"/>
    </row>
    <row r="3641" spans="1:20" s="55" customFormat="1" ht="14.15" x14ac:dyDescent="0.4">
      <c r="A3641" s="39"/>
      <c r="E3641" s="74"/>
      <c r="F3641" s="74"/>
      <c r="G3641" s="74"/>
      <c r="S3641" s="61"/>
      <c r="T3641" s="61"/>
    </row>
    <row r="3642" spans="1:20" s="55" customFormat="1" ht="14.15" x14ac:dyDescent="0.4">
      <c r="A3642" s="39"/>
      <c r="E3642" s="74"/>
      <c r="F3642" s="74"/>
      <c r="G3642" s="74"/>
      <c r="S3642" s="61"/>
      <c r="T3642" s="61"/>
    </row>
    <row r="3643" spans="1:20" s="55" customFormat="1" ht="14.15" x14ac:dyDescent="0.4">
      <c r="A3643" s="39"/>
      <c r="E3643" s="74"/>
      <c r="F3643" s="74"/>
      <c r="G3643" s="74"/>
      <c r="S3643" s="61"/>
      <c r="T3643" s="61"/>
    </row>
    <row r="3644" spans="1:20" s="55" customFormat="1" ht="14.15" x14ac:dyDescent="0.4">
      <c r="A3644" s="39"/>
      <c r="E3644" s="74"/>
      <c r="F3644" s="74"/>
      <c r="G3644" s="74"/>
      <c r="S3644" s="61"/>
      <c r="T3644" s="61"/>
    </row>
    <row r="3645" spans="1:20" s="55" customFormat="1" ht="14.15" x14ac:dyDescent="0.4">
      <c r="A3645" s="39"/>
      <c r="E3645" s="74"/>
      <c r="F3645" s="74"/>
      <c r="G3645" s="74"/>
      <c r="S3645" s="61"/>
      <c r="T3645" s="61"/>
    </row>
    <row r="3646" spans="1:20" s="55" customFormat="1" ht="14.15" x14ac:dyDescent="0.4">
      <c r="A3646" s="39"/>
      <c r="E3646" s="74"/>
      <c r="F3646" s="74"/>
      <c r="G3646" s="74"/>
      <c r="S3646" s="61"/>
      <c r="T3646" s="61"/>
    </row>
    <row r="3647" spans="1:20" s="55" customFormat="1" ht="14.15" x14ac:dyDescent="0.4">
      <c r="A3647" s="39"/>
      <c r="E3647" s="74"/>
      <c r="F3647" s="74"/>
      <c r="G3647" s="74"/>
      <c r="S3647" s="61"/>
      <c r="T3647" s="61"/>
    </row>
    <row r="3648" spans="1:20" s="55" customFormat="1" ht="14.15" x14ac:dyDescent="0.4">
      <c r="A3648" s="39"/>
      <c r="E3648" s="74"/>
      <c r="F3648" s="74"/>
      <c r="G3648" s="74"/>
      <c r="S3648" s="61"/>
      <c r="T3648" s="61"/>
    </row>
    <row r="3649" spans="1:20" s="55" customFormat="1" ht="14.15" x14ac:dyDescent="0.4">
      <c r="A3649" s="39"/>
      <c r="E3649" s="74"/>
      <c r="F3649" s="74"/>
      <c r="G3649" s="74"/>
      <c r="S3649" s="61"/>
      <c r="T3649" s="61"/>
    </row>
    <row r="3650" spans="1:20" s="55" customFormat="1" ht="14.15" x14ac:dyDescent="0.4">
      <c r="A3650" s="39"/>
      <c r="E3650" s="74"/>
      <c r="F3650" s="74"/>
      <c r="G3650" s="74"/>
      <c r="S3650" s="61"/>
      <c r="T3650" s="61"/>
    </row>
    <row r="3651" spans="1:20" s="55" customFormat="1" ht="14.15" x14ac:dyDescent="0.4">
      <c r="A3651" s="39"/>
      <c r="E3651" s="74"/>
      <c r="F3651" s="74"/>
      <c r="G3651" s="74"/>
      <c r="S3651" s="61"/>
      <c r="T3651" s="61"/>
    </row>
    <row r="3652" spans="1:20" s="55" customFormat="1" ht="14.15" x14ac:dyDescent="0.4">
      <c r="A3652" s="39"/>
      <c r="E3652" s="74"/>
      <c r="F3652" s="74"/>
      <c r="G3652" s="74"/>
      <c r="S3652" s="61"/>
      <c r="T3652" s="61"/>
    </row>
    <row r="3653" spans="1:20" s="55" customFormat="1" ht="14.15" x14ac:dyDescent="0.4">
      <c r="A3653" s="39"/>
      <c r="E3653" s="74"/>
      <c r="F3653" s="74"/>
      <c r="G3653" s="74"/>
      <c r="S3653" s="61"/>
      <c r="T3653" s="61"/>
    </row>
    <row r="3654" spans="1:20" s="55" customFormat="1" ht="14.15" x14ac:dyDescent="0.4">
      <c r="A3654" s="39"/>
      <c r="E3654" s="74"/>
      <c r="F3654" s="74"/>
      <c r="G3654" s="74"/>
      <c r="S3654" s="61"/>
      <c r="T3654" s="61"/>
    </row>
    <row r="3655" spans="1:20" s="55" customFormat="1" ht="14.15" x14ac:dyDescent="0.4">
      <c r="A3655" s="39"/>
      <c r="E3655" s="74"/>
      <c r="F3655" s="74"/>
      <c r="G3655" s="74"/>
      <c r="S3655" s="61"/>
      <c r="T3655" s="61"/>
    </row>
    <row r="3656" spans="1:20" s="55" customFormat="1" ht="14.15" x14ac:dyDescent="0.4">
      <c r="A3656" s="39"/>
      <c r="E3656" s="74"/>
      <c r="F3656" s="74"/>
      <c r="G3656" s="74"/>
      <c r="S3656" s="61"/>
      <c r="T3656" s="61"/>
    </row>
    <row r="3657" spans="1:20" s="55" customFormat="1" ht="14.15" x14ac:dyDescent="0.4">
      <c r="A3657" s="39"/>
      <c r="E3657" s="74"/>
      <c r="F3657" s="74"/>
      <c r="G3657" s="74"/>
      <c r="S3657" s="61"/>
      <c r="T3657" s="61"/>
    </row>
    <row r="3658" spans="1:20" s="55" customFormat="1" ht="14.15" x14ac:dyDescent="0.4">
      <c r="A3658" s="39"/>
      <c r="E3658" s="74"/>
      <c r="F3658" s="74"/>
      <c r="G3658" s="74"/>
      <c r="S3658" s="61"/>
      <c r="T3658" s="61"/>
    </row>
    <row r="3659" spans="1:20" s="55" customFormat="1" ht="14.15" x14ac:dyDescent="0.4">
      <c r="A3659" s="39"/>
      <c r="E3659" s="74"/>
      <c r="F3659" s="74"/>
      <c r="G3659" s="74"/>
      <c r="S3659" s="61"/>
      <c r="T3659" s="61"/>
    </row>
    <row r="3660" spans="1:20" s="55" customFormat="1" ht="14.15" x14ac:dyDescent="0.4">
      <c r="A3660" s="39"/>
      <c r="E3660" s="74"/>
      <c r="F3660" s="74"/>
      <c r="G3660" s="74"/>
      <c r="S3660" s="61"/>
      <c r="T3660" s="61"/>
    </row>
    <row r="3661" spans="1:20" s="55" customFormat="1" ht="14.15" x14ac:dyDescent="0.4">
      <c r="A3661" s="39"/>
      <c r="E3661" s="74"/>
      <c r="F3661" s="74"/>
      <c r="G3661" s="74"/>
      <c r="S3661" s="61"/>
      <c r="T3661" s="61"/>
    </row>
    <row r="3662" spans="1:20" s="55" customFormat="1" ht="14.15" x14ac:dyDescent="0.4">
      <c r="A3662" s="39"/>
      <c r="E3662" s="74"/>
      <c r="F3662" s="74"/>
      <c r="G3662" s="74"/>
      <c r="S3662" s="61"/>
      <c r="T3662" s="61"/>
    </row>
    <row r="3663" spans="1:20" s="55" customFormat="1" ht="14.15" x14ac:dyDescent="0.4">
      <c r="A3663" s="39"/>
      <c r="E3663" s="74"/>
      <c r="F3663" s="74"/>
      <c r="G3663" s="74"/>
      <c r="S3663" s="61"/>
      <c r="T3663" s="61"/>
    </row>
    <row r="3664" spans="1:20" s="55" customFormat="1" ht="14.15" x14ac:dyDescent="0.4">
      <c r="A3664" s="39"/>
      <c r="E3664" s="74"/>
      <c r="F3664" s="74"/>
      <c r="G3664" s="74"/>
      <c r="S3664" s="61"/>
      <c r="T3664" s="61"/>
    </row>
    <row r="3665" spans="1:20" s="55" customFormat="1" ht="14.15" x14ac:dyDescent="0.4">
      <c r="A3665" s="39"/>
      <c r="E3665" s="74"/>
      <c r="F3665" s="74"/>
      <c r="G3665" s="74"/>
      <c r="S3665" s="61"/>
      <c r="T3665" s="61"/>
    </row>
    <row r="3666" spans="1:20" s="55" customFormat="1" ht="14.15" x14ac:dyDescent="0.4">
      <c r="A3666" s="39"/>
      <c r="E3666" s="74"/>
      <c r="F3666" s="74"/>
      <c r="G3666" s="74"/>
      <c r="S3666" s="61"/>
      <c r="T3666" s="61"/>
    </row>
    <row r="3667" spans="1:20" s="55" customFormat="1" ht="14.15" x14ac:dyDescent="0.4">
      <c r="A3667" s="39"/>
      <c r="E3667" s="74"/>
      <c r="F3667" s="74"/>
      <c r="G3667" s="74"/>
      <c r="S3667" s="61"/>
      <c r="T3667" s="61"/>
    </row>
    <row r="3668" spans="1:20" s="55" customFormat="1" ht="14.15" x14ac:dyDescent="0.4">
      <c r="A3668" s="39"/>
      <c r="E3668" s="74"/>
      <c r="F3668" s="74"/>
      <c r="G3668" s="74"/>
      <c r="S3668" s="61"/>
      <c r="T3668" s="61"/>
    </row>
    <row r="3669" spans="1:20" s="55" customFormat="1" ht="14.15" x14ac:dyDescent="0.4">
      <c r="A3669" s="39"/>
      <c r="E3669" s="74"/>
      <c r="F3669" s="74"/>
      <c r="G3669" s="74"/>
      <c r="S3669" s="61"/>
      <c r="T3669" s="61"/>
    </row>
    <row r="3670" spans="1:20" s="55" customFormat="1" ht="14.15" x14ac:dyDescent="0.4">
      <c r="A3670" s="39"/>
      <c r="E3670" s="74"/>
      <c r="F3670" s="74"/>
      <c r="G3670" s="74"/>
      <c r="S3670" s="61"/>
      <c r="T3670" s="61"/>
    </row>
    <row r="3671" spans="1:20" s="55" customFormat="1" ht="14.15" x14ac:dyDescent="0.4">
      <c r="A3671" s="39"/>
      <c r="E3671" s="74"/>
      <c r="F3671" s="74"/>
      <c r="G3671" s="74"/>
      <c r="S3671" s="61"/>
      <c r="T3671" s="61"/>
    </row>
    <row r="3672" spans="1:20" s="55" customFormat="1" ht="14.15" x14ac:dyDescent="0.4">
      <c r="A3672" s="39"/>
      <c r="E3672" s="74"/>
      <c r="F3672" s="74"/>
      <c r="G3672" s="74"/>
      <c r="S3672" s="61"/>
      <c r="T3672" s="61"/>
    </row>
    <row r="3673" spans="1:20" s="55" customFormat="1" ht="14.15" x14ac:dyDescent="0.4">
      <c r="A3673" s="39"/>
      <c r="E3673" s="74"/>
      <c r="F3673" s="74"/>
      <c r="G3673" s="74"/>
      <c r="S3673" s="61"/>
      <c r="T3673" s="61"/>
    </row>
    <row r="3674" spans="1:20" s="55" customFormat="1" ht="14.15" x14ac:dyDescent="0.4">
      <c r="A3674" s="39"/>
      <c r="E3674" s="74"/>
      <c r="F3674" s="74"/>
      <c r="G3674" s="74"/>
      <c r="S3674" s="61"/>
      <c r="T3674" s="61"/>
    </row>
    <row r="3675" spans="1:20" s="55" customFormat="1" ht="14.15" x14ac:dyDescent="0.4">
      <c r="A3675" s="39"/>
      <c r="E3675" s="74"/>
      <c r="F3675" s="74"/>
      <c r="G3675" s="74"/>
      <c r="S3675" s="61"/>
      <c r="T3675" s="61"/>
    </row>
    <row r="3676" spans="1:20" s="55" customFormat="1" ht="14.15" x14ac:dyDescent="0.4">
      <c r="A3676" s="39"/>
      <c r="E3676" s="74"/>
      <c r="F3676" s="74"/>
      <c r="G3676" s="74"/>
      <c r="S3676" s="61"/>
      <c r="T3676" s="61"/>
    </row>
    <row r="3677" spans="1:20" s="55" customFormat="1" ht="14.15" x14ac:dyDescent="0.4">
      <c r="A3677" s="39"/>
      <c r="E3677" s="74"/>
      <c r="F3677" s="74"/>
      <c r="G3677" s="74"/>
      <c r="S3677" s="61"/>
      <c r="T3677" s="61"/>
    </row>
    <row r="3678" spans="1:20" s="55" customFormat="1" ht="14.15" x14ac:dyDescent="0.4">
      <c r="A3678" s="39"/>
      <c r="E3678" s="74"/>
      <c r="F3678" s="74"/>
      <c r="G3678" s="74"/>
      <c r="S3678" s="61"/>
      <c r="T3678" s="61"/>
    </row>
    <row r="3679" spans="1:20" s="55" customFormat="1" ht="14.15" x14ac:dyDescent="0.4">
      <c r="A3679" s="39"/>
      <c r="E3679" s="74"/>
      <c r="F3679" s="74"/>
      <c r="G3679" s="74"/>
      <c r="S3679" s="61"/>
      <c r="T3679" s="61"/>
    </row>
    <row r="3680" spans="1:20" s="55" customFormat="1" ht="14.15" x14ac:dyDescent="0.4">
      <c r="A3680" s="39"/>
      <c r="E3680" s="74"/>
      <c r="F3680" s="74"/>
      <c r="G3680" s="74"/>
      <c r="S3680" s="61"/>
      <c r="T3680" s="61"/>
    </row>
    <row r="3681" spans="1:20" s="55" customFormat="1" ht="14.15" x14ac:dyDescent="0.4">
      <c r="A3681" s="39"/>
      <c r="E3681" s="74"/>
      <c r="F3681" s="74"/>
      <c r="G3681" s="74"/>
      <c r="S3681" s="61"/>
      <c r="T3681" s="61"/>
    </row>
    <row r="3682" spans="1:20" s="55" customFormat="1" ht="14.15" x14ac:dyDescent="0.4">
      <c r="A3682" s="39"/>
      <c r="E3682" s="74"/>
      <c r="F3682" s="74"/>
      <c r="G3682" s="74"/>
      <c r="S3682" s="61"/>
      <c r="T3682" s="61"/>
    </row>
    <row r="3683" spans="1:20" s="55" customFormat="1" ht="14.15" x14ac:dyDescent="0.4">
      <c r="A3683" s="39"/>
      <c r="E3683" s="74"/>
      <c r="F3683" s="74"/>
      <c r="G3683" s="74"/>
      <c r="S3683" s="61"/>
      <c r="T3683" s="61"/>
    </row>
    <row r="3684" spans="1:20" s="55" customFormat="1" ht="14.15" x14ac:dyDescent="0.4">
      <c r="A3684" s="39"/>
      <c r="E3684" s="74"/>
      <c r="F3684" s="74"/>
      <c r="G3684" s="74"/>
      <c r="S3684" s="61"/>
      <c r="T3684" s="61"/>
    </row>
    <row r="3685" spans="1:20" s="55" customFormat="1" ht="14.15" x14ac:dyDescent="0.4">
      <c r="A3685" s="39"/>
      <c r="E3685" s="74"/>
      <c r="F3685" s="74"/>
      <c r="G3685" s="74"/>
      <c r="S3685" s="61"/>
      <c r="T3685" s="61"/>
    </row>
    <row r="3686" spans="1:20" s="55" customFormat="1" ht="14.15" x14ac:dyDescent="0.4">
      <c r="A3686" s="39"/>
      <c r="E3686" s="74"/>
      <c r="F3686" s="74"/>
      <c r="G3686" s="74"/>
      <c r="S3686" s="61"/>
      <c r="T3686" s="61"/>
    </row>
    <row r="3687" spans="1:20" s="55" customFormat="1" ht="14.15" x14ac:dyDescent="0.4">
      <c r="A3687" s="39"/>
      <c r="E3687" s="74"/>
      <c r="F3687" s="74"/>
      <c r="G3687" s="74"/>
      <c r="S3687" s="61"/>
      <c r="T3687" s="61"/>
    </row>
    <row r="3688" spans="1:20" s="55" customFormat="1" ht="14.15" x14ac:dyDescent="0.4">
      <c r="A3688" s="39"/>
      <c r="E3688" s="74"/>
      <c r="F3688" s="74"/>
      <c r="G3688" s="74"/>
      <c r="S3688" s="61"/>
      <c r="T3688" s="61"/>
    </row>
    <row r="3689" spans="1:20" s="55" customFormat="1" ht="14.15" x14ac:dyDescent="0.4">
      <c r="A3689" s="39"/>
      <c r="E3689" s="74"/>
      <c r="F3689" s="74"/>
      <c r="G3689" s="74"/>
      <c r="S3689" s="61"/>
      <c r="T3689" s="61"/>
    </row>
    <row r="3690" spans="1:20" s="55" customFormat="1" ht="14.15" x14ac:dyDescent="0.4">
      <c r="A3690" s="39"/>
      <c r="E3690" s="74"/>
      <c r="F3690" s="74"/>
      <c r="G3690" s="74"/>
      <c r="S3690" s="61"/>
      <c r="T3690" s="61"/>
    </row>
    <row r="3691" spans="1:20" s="55" customFormat="1" ht="14.15" x14ac:dyDescent="0.4">
      <c r="A3691" s="39"/>
      <c r="E3691" s="74"/>
      <c r="F3691" s="74"/>
      <c r="G3691" s="74"/>
      <c r="S3691" s="61"/>
      <c r="T3691" s="61"/>
    </row>
    <row r="3692" spans="1:20" s="55" customFormat="1" ht="14.15" x14ac:dyDescent="0.4">
      <c r="A3692" s="39"/>
      <c r="E3692" s="74"/>
      <c r="F3692" s="74"/>
      <c r="G3692" s="74"/>
      <c r="S3692" s="61"/>
      <c r="T3692" s="61"/>
    </row>
    <row r="3693" spans="1:20" s="55" customFormat="1" ht="14.15" x14ac:dyDescent="0.4">
      <c r="A3693" s="39"/>
      <c r="E3693" s="74"/>
      <c r="F3693" s="74"/>
      <c r="G3693" s="74"/>
      <c r="S3693" s="61"/>
      <c r="T3693" s="61"/>
    </row>
    <row r="3694" spans="1:20" s="55" customFormat="1" ht="14.15" x14ac:dyDescent="0.4">
      <c r="A3694" s="39"/>
      <c r="E3694" s="74"/>
      <c r="F3694" s="74"/>
      <c r="G3694" s="74"/>
      <c r="S3694" s="61"/>
      <c r="T3694" s="61"/>
    </row>
    <row r="3695" spans="1:20" s="55" customFormat="1" ht="14.15" x14ac:dyDescent="0.4">
      <c r="A3695" s="39"/>
      <c r="E3695" s="74"/>
      <c r="F3695" s="74"/>
      <c r="G3695" s="74"/>
      <c r="S3695" s="61"/>
      <c r="T3695" s="61"/>
    </row>
    <row r="3696" spans="1:20" s="55" customFormat="1" ht="14.15" x14ac:dyDescent="0.4">
      <c r="A3696" s="39"/>
      <c r="E3696" s="74"/>
      <c r="F3696" s="74"/>
      <c r="G3696" s="74"/>
      <c r="S3696" s="61"/>
      <c r="T3696" s="61"/>
    </row>
    <row r="3697" spans="1:20" s="55" customFormat="1" ht="14.15" x14ac:dyDescent="0.4">
      <c r="A3697" s="39"/>
      <c r="E3697" s="74"/>
      <c r="F3697" s="74"/>
      <c r="G3697" s="74"/>
      <c r="S3697" s="61"/>
      <c r="T3697" s="61"/>
    </row>
    <row r="3698" spans="1:20" s="55" customFormat="1" ht="14.15" x14ac:dyDescent="0.4">
      <c r="A3698" s="39"/>
      <c r="E3698" s="74"/>
      <c r="F3698" s="74"/>
      <c r="G3698" s="74"/>
      <c r="S3698" s="61"/>
      <c r="T3698" s="61"/>
    </row>
    <row r="3699" spans="1:20" s="55" customFormat="1" ht="14.15" x14ac:dyDescent="0.4">
      <c r="A3699" s="39"/>
      <c r="E3699" s="74"/>
      <c r="F3699" s="74"/>
      <c r="G3699" s="74"/>
      <c r="S3699" s="61"/>
      <c r="T3699" s="61"/>
    </row>
    <row r="3700" spans="1:20" s="55" customFormat="1" ht="14.15" x14ac:dyDescent="0.4">
      <c r="A3700" s="39"/>
      <c r="E3700" s="74"/>
      <c r="F3700" s="74"/>
      <c r="G3700" s="74"/>
      <c r="S3700" s="61"/>
      <c r="T3700" s="61"/>
    </row>
    <row r="3701" spans="1:20" s="55" customFormat="1" ht="14.15" x14ac:dyDescent="0.4">
      <c r="A3701" s="39"/>
      <c r="E3701" s="74"/>
      <c r="F3701" s="74"/>
      <c r="G3701" s="74"/>
      <c r="S3701" s="61"/>
      <c r="T3701" s="61"/>
    </row>
    <row r="3702" spans="1:20" s="55" customFormat="1" ht="14.15" x14ac:dyDescent="0.4">
      <c r="A3702" s="39"/>
      <c r="E3702" s="74"/>
      <c r="F3702" s="74"/>
      <c r="G3702" s="74"/>
      <c r="S3702" s="61"/>
      <c r="T3702" s="61"/>
    </row>
    <row r="3703" spans="1:20" s="55" customFormat="1" ht="14.15" x14ac:dyDescent="0.4">
      <c r="A3703" s="39"/>
      <c r="E3703" s="74"/>
      <c r="F3703" s="74"/>
      <c r="G3703" s="74"/>
      <c r="S3703" s="61"/>
      <c r="T3703" s="61"/>
    </row>
    <row r="3704" spans="1:20" s="55" customFormat="1" ht="14.15" x14ac:dyDescent="0.4">
      <c r="A3704" s="39"/>
      <c r="E3704" s="74"/>
      <c r="F3704" s="74"/>
      <c r="G3704" s="74"/>
      <c r="S3704" s="61"/>
      <c r="T3704" s="61"/>
    </row>
    <row r="3705" spans="1:20" s="55" customFormat="1" ht="14.15" x14ac:dyDescent="0.4">
      <c r="A3705" s="39"/>
      <c r="E3705" s="74"/>
      <c r="F3705" s="74"/>
      <c r="G3705" s="74"/>
      <c r="S3705" s="61"/>
      <c r="T3705" s="61"/>
    </row>
    <row r="3706" spans="1:20" s="55" customFormat="1" x14ac:dyDescent="0.4">
      <c r="A3706" s="39"/>
      <c r="E3706" s="74"/>
      <c r="F3706" s="74"/>
      <c r="G3706" s="74"/>
      <c r="R3706" s="43"/>
      <c r="S3706" s="61"/>
      <c r="T3706" s="61"/>
    </row>
    <row r="3707" spans="1:20" s="55" customFormat="1" x14ac:dyDescent="0.4">
      <c r="A3707" s="39"/>
      <c r="E3707" s="74"/>
      <c r="F3707" s="74"/>
      <c r="G3707" s="74"/>
      <c r="R3707" s="43"/>
      <c r="S3707" s="61"/>
      <c r="T3707" s="61"/>
    </row>
    <row r="3708" spans="1:20" s="55" customFormat="1" x14ac:dyDescent="0.4">
      <c r="A3708" s="39"/>
      <c r="E3708" s="74"/>
      <c r="F3708" s="74"/>
      <c r="G3708" s="74"/>
      <c r="R3708" s="43"/>
      <c r="S3708" s="61"/>
      <c r="T3708" s="61"/>
    </row>
    <row r="3709" spans="1:20" s="55" customFormat="1" x14ac:dyDescent="0.4">
      <c r="A3709" s="39"/>
      <c r="E3709" s="74"/>
      <c r="F3709" s="74"/>
      <c r="G3709" s="74"/>
      <c r="R3709" s="43"/>
      <c r="S3709" s="61"/>
      <c r="T3709" s="61"/>
    </row>
    <row r="3710" spans="1:20" s="55" customFormat="1" x14ac:dyDescent="0.4">
      <c r="A3710" s="39"/>
      <c r="E3710" s="74"/>
      <c r="F3710" s="74"/>
      <c r="G3710" s="74"/>
      <c r="R3710" s="43"/>
      <c r="S3710" s="61"/>
      <c r="T3710" s="61"/>
    </row>
    <row r="3711" spans="1:20" s="55" customFormat="1" x14ac:dyDescent="0.4">
      <c r="A3711" s="39"/>
      <c r="E3711" s="74"/>
      <c r="F3711" s="74"/>
      <c r="G3711" s="74"/>
      <c r="R3711" s="43"/>
      <c r="S3711" s="44"/>
      <c r="T3711" s="61"/>
    </row>
    <row r="3712" spans="1:20" s="55" customFormat="1" x14ac:dyDescent="0.4">
      <c r="A3712" s="39"/>
      <c r="E3712" s="74"/>
      <c r="F3712" s="74"/>
      <c r="G3712" s="74"/>
      <c r="R3712" s="43"/>
      <c r="S3712" s="44"/>
      <c r="T3712" s="61"/>
    </row>
    <row r="3713" spans="1:26" s="55" customFormat="1" x14ac:dyDescent="0.4">
      <c r="A3713" s="39"/>
      <c r="E3713" s="74"/>
      <c r="F3713" s="74"/>
      <c r="G3713" s="74"/>
      <c r="R3713" s="43"/>
      <c r="S3713" s="44"/>
      <c r="T3713" s="44"/>
      <c r="U3713" s="43"/>
      <c r="V3713" s="43"/>
      <c r="W3713" s="43"/>
      <c r="X3713" s="43"/>
      <c r="Y3713" s="43"/>
      <c r="Z3713" s="43"/>
    </row>
  </sheetData>
  <mergeCells count="5">
    <mergeCell ref="D2:G2"/>
    <mergeCell ref="H2:I2"/>
    <mergeCell ref="K2:M2"/>
    <mergeCell ref="N2:P2"/>
    <mergeCell ref="B55:P5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299AAF-8A86-4FFD-995C-F445E230195E}">
  <sheetPr>
    <tabColor rgb="FF7030A0"/>
  </sheetPr>
  <dimension ref="A1:CX71"/>
  <sheetViews>
    <sheetView topLeftCell="A40" workbookViewId="0">
      <selection activeCell="N11" sqref="N11"/>
    </sheetView>
  </sheetViews>
  <sheetFormatPr defaultColWidth="9.3828125" defaultRowHeight="15" customHeight="1" x14ac:dyDescent="0.25"/>
  <cols>
    <col min="1" max="2" width="7.3828125" style="130" customWidth="1"/>
    <col min="3" max="3" width="24.3828125" style="130" customWidth="1"/>
    <col min="4" max="102" width="14.3828125" style="130" customWidth="1"/>
    <col min="103" max="16384" width="9.3828125" style="130"/>
  </cols>
  <sheetData>
    <row r="1" spans="1:102" s="164" customFormat="1" ht="15" customHeight="1" x14ac:dyDescent="0.25">
      <c r="D1" s="165" t="s">
        <v>193</v>
      </c>
      <c r="E1" s="165" t="s">
        <v>192</v>
      </c>
      <c r="F1" s="165" t="s">
        <v>194</v>
      </c>
      <c r="G1" s="165" t="s">
        <v>366</v>
      </c>
      <c r="H1" s="165" t="s">
        <v>195</v>
      </c>
      <c r="I1" s="165" t="s">
        <v>310</v>
      </c>
      <c r="J1" s="165" t="s">
        <v>201</v>
      </c>
      <c r="K1" s="165" t="s">
        <v>311</v>
      </c>
      <c r="L1" s="165" t="s">
        <v>203</v>
      </c>
      <c r="M1" s="165" t="s">
        <v>313</v>
      </c>
      <c r="N1" s="165" t="s">
        <v>216</v>
      </c>
      <c r="O1" s="165" t="s">
        <v>217</v>
      </c>
      <c r="P1" s="165" t="s">
        <v>233</v>
      </c>
      <c r="Q1" s="165" t="s">
        <v>234</v>
      </c>
      <c r="R1" s="165" t="s">
        <v>235</v>
      </c>
      <c r="S1" s="165" t="s">
        <v>367</v>
      </c>
      <c r="T1" s="165" t="s">
        <v>368</v>
      </c>
      <c r="U1" s="165" t="s">
        <v>369</v>
      </c>
      <c r="V1" s="165" t="s">
        <v>370</v>
      </c>
      <c r="W1" s="165" t="s">
        <v>371</v>
      </c>
      <c r="X1" s="165" t="s">
        <v>372</v>
      </c>
      <c r="Y1" s="165" t="s">
        <v>373</v>
      </c>
      <c r="Z1" s="165" t="s">
        <v>374</v>
      </c>
      <c r="AA1" s="165" t="s">
        <v>375</v>
      </c>
      <c r="AB1" s="165" t="s">
        <v>376</v>
      </c>
      <c r="AC1" s="165" t="s">
        <v>377</v>
      </c>
      <c r="AD1" s="165" t="s">
        <v>378</v>
      </c>
      <c r="AE1" s="165" t="s">
        <v>379</v>
      </c>
      <c r="AF1" s="165" t="s">
        <v>380</v>
      </c>
      <c r="AG1" s="165" t="s">
        <v>381</v>
      </c>
      <c r="AH1" s="165" t="s">
        <v>382</v>
      </c>
      <c r="AI1" s="165" t="s">
        <v>383</v>
      </c>
      <c r="AJ1" s="165" t="s">
        <v>384</v>
      </c>
      <c r="AK1" s="165" t="s">
        <v>385</v>
      </c>
      <c r="AL1" s="165" t="s">
        <v>386</v>
      </c>
      <c r="AM1" s="165" t="s">
        <v>387</v>
      </c>
      <c r="AN1" s="165" t="s">
        <v>388</v>
      </c>
      <c r="AO1" s="165" t="s">
        <v>389</v>
      </c>
      <c r="AP1" s="165" t="s">
        <v>390</v>
      </c>
      <c r="AQ1" s="165" t="s">
        <v>391</v>
      </c>
      <c r="AR1" s="165" t="s">
        <v>392</v>
      </c>
      <c r="AS1" s="165" t="s">
        <v>393</v>
      </c>
      <c r="AT1" s="165" t="s">
        <v>394</v>
      </c>
      <c r="AU1" s="165" t="s">
        <v>395</v>
      </c>
      <c r="AV1" s="165" t="s">
        <v>396</v>
      </c>
      <c r="AW1" s="165" t="s">
        <v>397</v>
      </c>
      <c r="AX1" s="165" t="s">
        <v>398</v>
      </c>
      <c r="AY1" s="165" t="s">
        <v>399</v>
      </c>
      <c r="AZ1" s="165" t="s">
        <v>400</v>
      </c>
      <c r="BA1" s="165" t="s">
        <v>401</v>
      </c>
      <c r="BB1" s="165" t="s">
        <v>402</v>
      </c>
      <c r="BC1" s="165" t="s">
        <v>403</v>
      </c>
      <c r="BD1" s="165" t="s">
        <v>404</v>
      </c>
      <c r="BE1" s="165" t="s">
        <v>405</v>
      </c>
      <c r="BF1" s="165" t="s">
        <v>406</v>
      </c>
      <c r="BG1" s="165" t="s">
        <v>407</v>
      </c>
      <c r="BH1" s="165" t="s">
        <v>408</v>
      </c>
      <c r="BI1" s="165" t="s">
        <v>409</v>
      </c>
      <c r="BJ1" s="165" t="s">
        <v>410</v>
      </c>
      <c r="BK1" s="165" t="s">
        <v>411</v>
      </c>
      <c r="BL1" s="165" t="s">
        <v>412</v>
      </c>
      <c r="BM1" s="165" t="s">
        <v>413</v>
      </c>
      <c r="BN1" s="165" t="s">
        <v>414</v>
      </c>
      <c r="BO1" s="165" t="s">
        <v>415</v>
      </c>
      <c r="BP1" s="165" t="s">
        <v>416</v>
      </c>
      <c r="BQ1" s="165" t="s">
        <v>417</v>
      </c>
      <c r="BR1" s="165" t="s">
        <v>418</v>
      </c>
      <c r="BS1" s="165" t="s">
        <v>419</v>
      </c>
      <c r="BT1" s="165" t="s">
        <v>420</v>
      </c>
      <c r="BU1" s="165" t="s">
        <v>421</v>
      </c>
      <c r="BV1" s="165" t="s">
        <v>422</v>
      </c>
      <c r="BW1" s="165" t="s">
        <v>423</v>
      </c>
      <c r="BX1" s="165" t="s">
        <v>424</v>
      </c>
      <c r="BY1" s="165" t="s">
        <v>425</v>
      </c>
      <c r="BZ1" s="165" t="s">
        <v>426</v>
      </c>
      <c r="CA1" s="165" t="s">
        <v>427</v>
      </c>
      <c r="CB1" s="165" t="s">
        <v>428</v>
      </c>
      <c r="CC1" s="165" t="s">
        <v>429</v>
      </c>
      <c r="CD1" s="165" t="s">
        <v>430</v>
      </c>
      <c r="CE1" s="165" t="s">
        <v>431</v>
      </c>
      <c r="CF1" s="165" t="s">
        <v>432</v>
      </c>
      <c r="CG1" s="165" t="s">
        <v>433</v>
      </c>
      <c r="CH1" s="165" t="s">
        <v>434</v>
      </c>
      <c r="CI1" s="165" t="s">
        <v>435</v>
      </c>
      <c r="CJ1" s="165" t="s">
        <v>436</v>
      </c>
      <c r="CK1" s="165" t="s">
        <v>437</v>
      </c>
      <c r="CL1" s="165" t="s">
        <v>438</v>
      </c>
      <c r="CM1" s="165" t="s">
        <v>439</v>
      </c>
      <c r="CN1" s="165" t="s">
        <v>440</v>
      </c>
      <c r="CO1" s="165" t="s">
        <v>441</v>
      </c>
      <c r="CP1" s="165" t="s">
        <v>442</v>
      </c>
      <c r="CQ1" s="165" t="s">
        <v>443</v>
      </c>
      <c r="CR1" s="165" t="s">
        <v>444</v>
      </c>
      <c r="CS1" s="165" t="s">
        <v>445</v>
      </c>
      <c r="CT1" s="165" t="s">
        <v>446</v>
      </c>
      <c r="CU1" s="165" t="s">
        <v>447</v>
      </c>
      <c r="CV1" s="165" t="s">
        <v>448</v>
      </c>
      <c r="CW1" s="165" t="s">
        <v>449</v>
      </c>
      <c r="CX1" s="165" t="s">
        <v>450</v>
      </c>
    </row>
    <row r="2" spans="1:102" ht="17.600000000000001" x14ac:dyDescent="0.25">
      <c r="A2" s="163" t="s">
        <v>451</v>
      </c>
      <c r="B2" s="162"/>
      <c r="D2" s="161"/>
      <c r="E2" s="161"/>
      <c r="F2" s="161"/>
      <c r="G2" s="160"/>
      <c r="H2" s="160"/>
      <c r="I2" s="160"/>
      <c r="J2" s="132"/>
      <c r="L2" s="132"/>
      <c r="P2" s="161"/>
      <c r="R2" s="161"/>
      <c r="S2" s="160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32"/>
      <c r="BC2" s="160"/>
      <c r="BD2" s="160"/>
      <c r="BE2" s="160"/>
      <c r="BG2" s="160"/>
      <c r="BL2" s="160"/>
      <c r="BM2" s="132"/>
      <c r="BN2" s="132"/>
      <c r="BO2" s="132"/>
      <c r="BP2" s="161"/>
      <c r="BQ2" s="176"/>
      <c r="BZ2" s="132"/>
      <c r="CA2" s="161"/>
      <c r="CB2" s="161"/>
      <c r="CC2" s="160"/>
      <c r="CD2" s="160"/>
      <c r="CE2" s="160"/>
      <c r="CF2" s="132"/>
      <c r="CG2" s="161"/>
      <c r="CH2" s="161"/>
      <c r="CI2" s="160"/>
      <c r="CJ2" s="160"/>
      <c r="CK2" s="177"/>
      <c r="CL2" s="178"/>
      <c r="CM2" s="179"/>
      <c r="CN2" s="179"/>
      <c r="CO2" s="178"/>
      <c r="CP2" s="178"/>
      <c r="CQ2" s="160"/>
      <c r="CR2" s="180"/>
      <c r="CS2" s="180"/>
      <c r="CT2" s="180"/>
      <c r="CU2" s="180"/>
      <c r="CV2" s="178"/>
      <c r="CW2" s="178"/>
      <c r="CX2" s="178"/>
    </row>
    <row r="3" spans="1:102" ht="11.25" customHeight="1" x14ac:dyDescent="0.25">
      <c r="C3" s="148"/>
      <c r="D3" s="295" t="s">
        <v>452</v>
      </c>
      <c r="E3" s="296"/>
      <c r="F3" s="296"/>
      <c r="G3" s="296"/>
      <c r="H3" s="296"/>
      <c r="I3" s="297"/>
      <c r="J3" s="298" t="s">
        <v>453</v>
      </c>
      <c r="K3" s="296"/>
      <c r="L3" s="296"/>
      <c r="M3" s="296"/>
      <c r="N3" s="296"/>
      <c r="O3" s="296"/>
      <c r="P3" s="296"/>
      <c r="Q3" s="296"/>
      <c r="R3" s="297"/>
      <c r="S3" s="298" t="s">
        <v>454</v>
      </c>
      <c r="T3" s="296"/>
      <c r="U3" s="296"/>
      <c r="V3" s="296"/>
      <c r="W3" s="296"/>
      <c r="X3" s="296"/>
      <c r="Y3" s="315"/>
      <c r="Z3" s="316"/>
      <c r="AA3" s="317"/>
      <c r="AB3" s="298" t="s">
        <v>455</v>
      </c>
      <c r="AC3" s="296"/>
      <c r="AD3" s="296"/>
      <c r="AE3" s="296"/>
      <c r="AF3" s="296"/>
      <c r="AG3" s="296"/>
      <c r="AH3" s="297"/>
      <c r="AI3" s="315" t="s">
        <v>456</v>
      </c>
      <c r="AJ3" s="317"/>
      <c r="AK3" s="318"/>
      <c r="AL3" s="298" t="s">
        <v>457</v>
      </c>
      <c r="AM3" s="296"/>
      <c r="AN3" s="296"/>
      <c r="AO3" s="296"/>
      <c r="AP3" s="296"/>
      <c r="AQ3" s="296"/>
      <c r="AR3" s="296"/>
      <c r="AS3" s="296"/>
      <c r="AT3" s="297"/>
      <c r="AU3" s="317"/>
      <c r="AV3" s="316"/>
      <c r="AW3" s="316"/>
      <c r="AX3" s="298" t="s">
        <v>458</v>
      </c>
      <c r="AY3" s="297"/>
      <c r="AZ3" s="297"/>
      <c r="BA3" s="297"/>
      <c r="BB3" s="298"/>
      <c r="BC3" s="316"/>
      <c r="BD3" s="317"/>
      <c r="BE3" s="298" t="s">
        <v>458</v>
      </c>
      <c r="BF3" s="317"/>
      <c r="BG3" s="298"/>
      <c r="BH3" s="296"/>
      <c r="BI3" s="296"/>
      <c r="BJ3" s="296"/>
      <c r="BK3" s="296"/>
      <c r="BL3" s="297"/>
      <c r="BM3" s="298" t="s">
        <v>458</v>
      </c>
      <c r="BN3" s="296"/>
      <c r="BO3" s="296"/>
      <c r="BP3" s="296"/>
      <c r="BQ3" s="297"/>
      <c r="BR3" s="299"/>
      <c r="BS3" s="296"/>
      <c r="BT3" s="296"/>
      <c r="BU3" s="297"/>
      <c r="BV3" s="296" t="s">
        <v>458</v>
      </c>
      <c r="BW3" s="296"/>
      <c r="BX3" s="296"/>
      <c r="BY3" s="296"/>
      <c r="BZ3" s="298" t="s">
        <v>459</v>
      </c>
      <c r="CA3" s="296"/>
      <c r="CB3" s="296"/>
      <c r="CC3" s="297"/>
      <c r="CD3" s="296"/>
      <c r="CE3" s="297"/>
      <c r="CF3" s="298" t="s">
        <v>460</v>
      </c>
      <c r="CG3" s="296"/>
      <c r="CH3" s="296"/>
      <c r="CI3" s="296"/>
      <c r="CJ3" s="296"/>
      <c r="CK3" s="297"/>
      <c r="CL3" s="298" t="s">
        <v>461</v>
      </c>
      <c r="CM3" s="296"/>
      <c r="CN3" s="296"/>
      <c r="CO3" s="296"/>
      <c r="CP3" s="296"/>
      <c r="CQ3" s="297"/>
      <c r="CR3" s="298"/>
      <c r="CS3" s="296"/>
      <c r="CT3" s="296"/>
      <c r="CU3" s="297"/>
      <c r="CV3" s="319" t="s">
        <v>462</v>
      </c>
      <c r="CW3" s="319"/>
      <c r="CX3" s="319"/>
    </row>
    <row r="4" spans="1:102" ht="11.25" customHeight="1" x14ac:dyDescent="0.25">
      <c r="C4" s="148"/>
      <c r="D4" s="319" t="s">
        <v>318</v>
      </c>
      <c r="E4" s="319" t="s">
        <v>318</v>
      </c>
      <c r="F4" s="319" t="s">
        <v>318</v>
      </c>
      <c r="G4" s="319" t="s">
        <v>318</v>
      </c>
      <c r="H4" s="319" t="s">
        <v>318</v>
      </c>
      <c r="I4" s="301" t="s">
        <v>323</v>
      </c>
      <c r="J4" s="298" t="s">
        <v>319</v>
      </c>
      <c r="K4" s="296"/>
      <c r="L4" s="296"/>
      <c r="M4" s="296"/>
      <c r="N4" s="296"/>
      <c r="O4" s="297"/>
      <c r="P4" s="298" t="s">
        <v>320</v>
      </c>
      <c r="Q4" s="296"/>
      <c r="R4" s="296"/>
      <c r="S4" s="320"/>
      <c r="T4" s="320"/>
      <c r="U4" s="320"/>
      <c r="V4" s="320"/>
      <c r="W4" s="320"/>
      <c r="X4" s="320"/>
      <c r="Y4" s="315"/>
      <c r="Z4" s="315"/>
      <c r="AA4" s="317"/>
      <c r="AB4" s="318"/>
      <c r="AC4" s="318"/>
      <c r="AD4" s="318"/>
      <c r="AE4" s="318"/>
      <c r="AF4" s="318"/>
      <c r="AG4" s="320"/>
      <c r="AH4" s="321"/>
      <c r="AI4" s="322" t="s">
        <v>463</v>
      </c>
      <c r="AJ4" s="302"/>
      <c r="AK4" s="149" t="s">
        <v>318</v>
      </c>
      <c r="AL4" s="149" t="s">
        <v>318</v>
      </c>
      <c r="AM4" s="149" t="s">
        <v>318</v>
      </c>
      <c r="AN4" s="149" t="s">
        <v>318</v>
      </c>
      <c r="AO4" s="149" t="s">
        <v>318</v>
      </c>
      <c r="AP4" s="315" t="s">
        <v>464</v>
      </c>
      <c r="AQ4" s="316"/>
      <c r="AR4" s="316"/>
      <c r="AS4" s="317"/>
      <c r="AT4" s="315" t="s">
        <v>465</v>
      </c>
      <c r="AU4" s="316"/>
      <c r="AV4" s="316"/>
      <c r="AW4" s="317"/>
      <c r="AX4" s="298" t="s">
        <v>466</v>
      </c>
      <c r="AY4" s="297"/>
      <c r="AZ4" s="297"/>
      <c r="BA4" s="297"/>
      <c r="BB4" s="298"/>
      <c r="BC4" s="296"/>
      <c r="BD4" s="297"/>
      <c r="BE4" s="318"/>
      <c r="BF4" s="318"/>
      <c r="BG4" s="318"/>
      <c r="BH4" s="318"/>
      <c r="BI4" s="298" t="s">
        <v>467</v>
      </c>
      <c r="BJ4" s="297"/>
      <c r="BK4" s="318"/>
      <c r="BL4" s="318"/>
      <c r="BM4" s="298" t="s">
        <v>468</v>
      </c>
      <c r="BN4" s="296"/>
      <c r="BO4" s="296"/>
      <c r="BP4" s="296"/>
      <c r="BQ4" s="297"/>
      <c r="BR4" s="323"/>
      <c r="BS4" s="319" t="s">
        <v>318</v>
      </c>
      <c r="BT4" s="319" t="s">
        <v>318</v>
      </c>
      <c r="BU4" s="319" t="s">
        <v>318</v>
      </c>
      <c r="BV4" s="298" t="s">
        <v>469</v>
      </c>
      <c r="BW4" s="298"/>
      <c r="BX4" s="296"/>
      <c r="BY4" s="297"/>
      <c r="BZ4" s="319" t="s">
        <v>318</v>
      </c>
      <c r="CA4" s="319" t="s">
        <v>318</v>
      </c>
      <c r="CB4" s="319" t="s">
        <v>318</v>
      </c>
      <c r="CC4" s="319" t="s">
        <v>318</v>
      </c>
      <c r="CD4" s="319" t="s">
        <v>318</v>
      </c>
      <c r="CE4" s="319" t="s">
        <v>318</v>
      </c>
      <c r="CF4" s="319" t="s">
        <v>318</v>
      </c>
      <c r="CG4" s="319" t="s">
        <v>318</v>
      </c>
      <c r="CH4" s="319" t="s">
        <v>318</v>
      </c>
      <c r="CI4" s="319" t="s">
        <v>318</v>
      </c>
      <c r="CJ4" s="319" t="s">
        <v>318</v>
      </c>
      <c r="CK4" s="319" t="s">
        <v>318</v>
      </c>
      <c r="CL4" s="150"/>
      <c r="CM4" s="150"/>
      <c r="CN4" s="150"/>
      <c r="CO4" s="150"/>
      <c r="CP4" s="150"/>
      <c r="CQ4" s="150"/>
      <c r="CR4" s="150"/>
      <c r="CS4" s="150"/>
      <c r="CT4" s="150"/>
      <c r="CU4" s="301" t="s">
        <v>469</v>
      </c>
      <c r="CV4" s="303" t="s">
        <v>470</v>
      </c>
      <c r="CW4" s="303"/>
      <c r="CX4" s="303"/>
    </row>
    <row r="5" spans="1:102" ht="11.25" customHeight="1" x14ac:dyDescent="0.25">
      <c r="C5" s="148"/>
      <c r="D5" s="150"/>
      <c r="E5" s="150"/>
      <c r="F5" s="150"/>
      <c r="G5" s="150"/>
      <c r="H5" s="150"/>
      <c r="I5" s="144"/>
      <c r="J5" s="149"/>
      <c r="K5" s="149"/>
      <c r="L5" s="149"/>
      <c r="M5" s="149"/>
      <c r="N5" s="149" t="s">
        <v>318</v>
      </c>
      <c r="O5" s="144"/>
      <c r="P5" s="319"/>
      <c r="Q5" s="319"/>
      <c r="R5" s="319"/>
      <c r="S5" s="181"/>
      <c r="T5" s="181"/>
      <c r="U5" s="181"/>
      <c r="V5" s="181"/>
      <c r="W5" s="181"/>
      <c r="X5" s="181"/>
      <c r="Y5" s="181"/>
      <c r="Z5" s="182"/>
      <c r="AA5" s="148"/>
      <c r="AB5" s="150"/>
      <c r="AC5" s="150"/>
      <c r="AD5" s="150"/>
      <c r="AE5" s="150"/>
      <c r="AF5" s="150"/>
      <c r="AG5" s="182"/>
      <c r="AH5" s="148"/>
      <c r="AI5" s="318"/>
      <c r="AJ5" s="323"/>
      <c r="AK5" s="149" t="s">
        <v>318</v>
      </c>
      <c r="AL5" s="150"/>
      <c r="AM5" s="150"/>
      <c r="AN5" s="150"/>
      <c r="AO5" s="150"/>
      <c r="AP5" s="322" t="s">
        <v>471</v>
      </c>
      <c r="AQ5" s="183"/>
      <c r="AR5" s="183"/>
      <c r="AS5" s="302"/>
      <c r="AT5" s="322" t="s">
        <v>471</v>
      </c>
      <c r="AU5" s="183"/>
      <c r="AV5" s="183"/>
      <c r="AW5" s="302"/>
      <c r="AX5" s="319" t="s">
        <v>318</v>
      </c>
      <c r="AY5" s="319" t="s">
        <v>318</v>
      </c>
      <c r="AZ5" s="319" t="s">
        <v>318</v>
      </c>
      <c r="BA5" s="319" t="s">
        <v>318</v>
      </c>
      <c r="BB5" s="319" t="s">
        <v>318</v>
      </c>
      <c r="BC5" s="319" t="s">
        <v>318</v>
      </c>
      <c r="BD5" s="319" t="s">
        <v>318</v>
      </c>
      <c r="BE5" s="150"/>
      <c r="BF5" s="150"/>
      <c r="BG5" s="150"/>
      <c r="BH5" s="150"/>
      <c r="BI5" s="150"/>
      <c r="BJ5" s="150"/>
      <c r="BK5" s="150"/>
      <c r="BL5" s="150"/>
      <c r="BM5" s="319"/>
      <c r="BN5" s="298" t="s">
        <v>467</v>
      </c>
      <c r="BO5" s="297"/>
      <c r="BP5" s="319" t="s">
        <v>318</v>
      </c>
      <c r="BQ5" s="319" t="s">
        <v>318</v>
      </c>
      <c r="BR5" s="144"/>
      <c r="BS5" s="144"/>
      <c r="BT5" s="144"/>
      <c r="BU5" s="144"/>
      <c r="BV5" s="144"/>
      <c r="BW5" s="144"/>
      <c r="BX5" s="144"/>
      <c r="BY5" s="144"/>
      <c r="BZ5" s="144"/>
      <c r="CA5" s="144"/>
      <c r="CB5" s="144" t="s">
        <v>341</v>
      </c>
      <c r="CC5" s="144"/>
      <c r="CD5" s="144"/>
      <c r="CE5" s="144"/>
      <c r="CF5" s="144"/>
      <c r="CG5" s="144"/>
      <c r="CH5" s="144" t="s">
        <v>341</v>
      </c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318"/>
      <c r="CW5" s="318"/>
      <c r="CX5" s="318"/>
    </row>
    <row r="6" spans="1:102" ht="11.25" customHeight="1" x14ac:dyDescent="0.25">
      <c r="C6" s="148"/>
      <c r="D6" s="150"/>
      <c r="E6" s="150"/>
      <c r="F6" s="150"/>
      <c r="G6" s="150"/>
      <c r="H6" s="144" t="s">
        <v>329</v>
      </c>
      <c r="I6" s="144" t="s">
        <v>330</v>
      </c>
      <c r="J6" s="149"/>
      <c r="K6" s="149"/>
      <c r="L6" s="149"/>
      <c r="M6" s="149"/>
      <c r="N6" s="149" t="s">
        <v>318</v>
      </c>
      <c r="O6" s="144"/>
      <c r="P6" s="149"/>
      <c r="Q6" s="149"/>
      <c r="R6" s="149"/>
      <c r="S6" s="181"/>
      <c r="T6" s="181"/>
      <c r="U6" s="181"/>
      <c r="V6" s="181"/>
      <c r="W6" s="181"/>
      <c r="X6" s="181"/>
      <c r="Y6" s="181"/>
      <c r="Z6" s="184"/>
      <c r="AA6" s="159"/>
      <c r="AB6" s="150"/>
      <c r="AC6" s="150"/>
      <c r="AD6" s="150"/>
      <c r="AE6" s="150"/>
      <c r="AF6" s="150"/>
      <c r="AG6" s="182"/>
      <c r="AH6" s="148"/>
      <c r="AI6" s="150"/>
      <c r="AJ6" s="144"/>
      <c r="AK6" s="150"/>
      <c r="AL6" s="150"/>
      <c r="AM6" s="144" t="s">
        <v>472</v>
      </c>
      <c r="AN6" s="150"/>
      <c r="AO6" s="150"/>
      <c r="AP6" s="144"/>
      <c r="AQ6" s="144"/>
      <c r="AR6" s="144"/>
      <c r="AS6" s="144"/>
      <c r="AT6" s="144"/>
      <c r="AU6" s="144"/>
      <c r="AV6" s="144"/>
      <c r="AW6" s="144"/>
      <c r="AX6" s="149" t="s">
        <v>318</v>
      </c>
      <c r="AY6" s="149" t="s">
        <v>318</v>
      </c>
      <c r="AZ6" s="149" t="s">
        <v>318</v>
      </c>
      <c r="BA6" s="149" t="s">
        <v>318</v>
      </c>
      <c r="BB6" s="150"/>
      <c r="BC6" s="150"/>
      <c r="BD6" s="150"/>
      <c r="BE6" s="150"/>
      <c r="BF6" s="150"/>
      <c r="BG6" s="150"/>
      <c r="BH6" s="150"/>
      <c r="BI6" s="150"/>
      <c r="BJ6" s="150"/>
      <c r="BK6" s="185"/>
      <c r="BL6" s="150"/>
      <c r="BM6" s="150"/>
      <c r="BN6" s="323"/>
      <c r="BO6" s="323"/>
      <c r="BP6" s="150"/>
      <c r="BQ6" s="144"/>
      <c r="BR6" s="144" t="s">
        <v>473</v>
      </c>
      <c r="BS6" s="144"/>
      <c r="BT6" s="144"/>
      <c r="BU6" s="144" t="s">
        <v>473</v>
      </c>
      <c r="BV6" s="144"/>
      <c r="BW6" s="144"/>
      <c r="BX6" s="144"/>
      <c r="BY6" s="144"/>
      <c r="BZ6" s="144"/>
      <c r="CA6" s="144"/>
      <c r="CB6" s="144" t="s">
        <v>474</v>
      </c>
      <c r="CC6" s="144"/>
      <c r="CD6" s="144"/>
      <c r="CE6" s="144"/>
      <c r="CF6" s="144"/>
      <c r="CG6" s="144"/>
      <c r="CH6" s="144" t="s">
        <v>474</v>
      </c>
      <c r="CI6" s="144"/>
      <c r="CJ6" s="144"/>
      <c r="CK6" s="144"/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50"/>
      <c r="CW6" s="150"/>
      <c r="CX6" s="150"/>
    </row>
    <row r="7" spans="1:102" ht="11.25" customHeight="1" x14ac:dyDescent="0.25">
      <c r="C7" s="148"/>
      <c r="D7" s="150"/>
      <c r="E7" s="150"/>
      <c r="F7" s="150"/>
      <c r="G7" s="150"/>
      <c r="H7" s="144" t="s">
        <v>334</v>
      </c>
      <c r="I7" s="144" t="s">
        <v>335</v>
      </c>
      <c r="J7" s="149"/>
      <c r="K7" s="149"/>
      <c r="L7" s="149"/>
      <c r="M7" s="149" t="s">
        <v>475</v>
      </c>
      <c r="N7" s="149" t="s">
        <v>318</v>
      </c>
      <c r="O7" s="144"/>
      <c r="P7" s="150"/>
      <c r="Q7" s="150"/>
      <c r="R7" s="150"/>
      <c r="S7" s="181"/>
      <c r="T7" s="181"/>
      <c r="U7" s="181"/>
      <c r="V7" s="181"/>
      <c r="W7" s="181"/>
      <c r="X7" s="181"/>
      <c r="Y7" s="181"/>
      <c r="Z7" s="184"/>
      <c r="AA7" s="159"/>
      <c r="AB7" s="150"/>
      <c r="AC7" s="150"/>
      <c r="AD7" s="150"/>
      <c r="AE7" s="150"/>
      <c r="AF7" s="150"/>
      <c r="AG7" s="182"/>
      <c r="AH7" s="148"/>
      <c r="AI7" s="150"/>
      <c r="AJ7" s="144"/>
      <c r="AK7" s="150"/>
      <c r="AL7" s="144" t="s">
        <v>476</v>
      </c>
      <c r="AM7" s="144" t="s">
        <v>476</v>
      </c>
      <c r="AN7" s="144" t="s">
        <v>476</v>
      </c>
      <c r="AO7" s="144" t="s">
        <v>476</v>
      </c>
      <c r="AP7" s="144"/>
      <c r="AQ7" s="144"/>
      <c r="AR7" s="144"/>
      <c r="AS7" s="144"/>
      <c r="AT7" s="144"/>
      <c r="AU7" s="144"/>
      <c r="AV7" s="144"/>
      <c r="AW7" s="144"/>
      <c r="AX7" s="150"/>
      <c r="AY7" s="150"/>
      <c r="AZ7" s="150"/>
      <c r="BA7" s="150"/>
      <c r="BB7" s="150"/>
      <c r="BC7" s="150"/>
      <c r="BD7" s="150"/>
      <c r="BE7" s="150"/>
      <c r="BF7" s="150"/>
      <c r="BG7" s="150"/>
      <c r="BH7" s="150"/>
      <c r="BI7" s="144" t="s">
        <v>477</v>
      </c>
      <c r="BJ7" s="144"/>
      <c r="BK7" s="150"/>
      <c r="BL7" s="150"/>
      <c r="BM7" s="150"/>
      <c r="BN7" s="144" t="s">
        <v>477</v>
      </c>
      <c r="BO7" s="144" t="s">
        <v>318</v>
      </c>
      <c r="BP7" s="150"/>
      <c r="BQ7" s="144"/>
      <c r="BR7" s="144" t="s">
        <v>478</v>
      </c>
      <c r="BS7" s="144"/>
      <c r="BT7" s="144"/>
      <c r="BU7" s="144" t="s">
        <v>479</v>
      </c>
      <c r="BV7" s="144"/>
      <c r="BW7" s="144" t="s">
        <v>468</v>
      </c>
      <c r="BX7" s="144" t="s">
        <v>480</v>
      </c>
      <c r="BY7" s="144" t="s">
        <v>480</v>
      </c>
      <c r="BZ7" s="144"/>
      <c r="CA7" s="144" t="s">
        <v>481</v>
      </c>
      <c r="CB7" s="144" t="s">
        <v>342</v>
      </c>
      <c r="CC7" s="144" t="s">
        <v>482</v>
      </c>
      <c r="CD7" s="144"/>
      <c r="CE7" s="144"/>
      <c r="CF7" s="144"/>
      <c r="CG7" s="144" t="s">
        <v>481</v>
      </c>
      <c r="CH7" s="144" t="s">
        <v>342</v>
      </c>
      <c r="CI7" s="144" t="s">
        <v>482</v>
      </c>
      <c r="CJ7" s="144"/>
      <c r="CK7" s="144"/>
      <c r="CL7" s="144"/>
      <c r="CM7" s="150"/>
      <c r="CN7" s="150"/>
      <c r="CO7" s="150"/>
      <c r="CP7" s="150"/>
      <c r="CQ7" s="150"/>
      <c r="CR7" s="144" t="s">
        <v>483</v>
      </c>
      <c r="CS7" s="150"/>
      <c r="CT7" s="144" t="s">
        <v>473</v>
      </c>
      <c r="CU7" s="144"/>
      <c r="CV7" s="149"/>
      <c r="CW7" s="149"/>
      <c r="CX7" s="149"/>
    </row>
    <row r="8" spans="1:102" ht="11.25" customHeight="1" x14ac:dyDescent="0.25">
      <c r="C8" s="148"/>
      <c r="D8" s="144"/>
      <c r="E8" s="144" t="s">
        <v>336</v>
      </c>
      <c r="F8" s="144" t="s">
        <v>337</v>
      </c>
      <c r="G8" s="144"/>
      <c r="H8" s="144" t="s">
        <v>338</v>
      </c>
      <c r="I8" s="144" t="s">
        <v>324</v>
      </c>
      <c r="J8" s="144"/>
      <c r="K8" s="144"/>
      <c r="L8" s="144"/>
      <c r="M8" s="144" t="s">
        <v>484</v>
      </c>
      <c r="N8" s="144"/>
      <c r="O8" s="144" t="s">
        <v>329</v>
      </c>
      <c r="P8" s="144" t="s">
        <v>324</v>
      </c>
      <c r="Q8" s="144" t="s">
        <v>329</v>
      </c>
      <c r="R8" s="144" t="s">
        <v>329</v>
      </c>
      <c r="S8" s="184"/>
      <c r="T8" s="184"/>
      <c r="U8" s="184"/>
      <c r="V8" s="184"/>
      <c r="W8" s="184"/>
      <c r="X8" s="184"/>
      <c r="Y8" s="184"/>
      <c r="Z8" s="184"/>
      <c r="AA8" s="159"/>
      <c r="AB8" s="150"/>
      <c r="AC8" s="150"/>
      <c r="AD8" s="150"/>
      <c r="AE8" s="150"/>
      <c r="AF8" s="150"/>
      <c r="AG8" s="182"/>
      <c r="AH8" s="148"/>
      <c r="AI8" s="144" t="s">
        <v>341</v>
      </c>
      <c r="AJ8" s="144"/>
      <c r="AK8" s="144"/>
      <c r="AL8" s="144" t="s">
        <v>485</v>
      </c>
      <c r="AM8" s="144" t="s">
        <v>485</v>
      </c>
      <c r="AN8" s="144" t="s">
        <v>486</v>
      </c>
      <c r="AO8" s="144" t="s">
        <v>487</v>
      </c>
      <c r="AP8" s="144"/>
      <c r="AQ8" s="144"/>
      <c r="AR8" s="144"/>
      <c r="AS8" s="144"/>
      <c r="AT8" s="144"/>
      <c r="AU8" s="144"/>
      <c r="AV8" s="144"/>
      <c r="AW8" s="144"/>
      <c r="AX8" s="144" t="s">
        <v>344</v>
      </c>
      <c r="AY8" s="144" t="s">
        <v>344</v>
      </c>
      <c r="AZ8" s="144" t="s">
        <v>488</v>
      </c>
      <c r="BA8" s="144"/>
      <c r="BB8" s="144"/>
      <c r="BC8" s="144" t="s">
        <v>489</v>
      </c>
      <c r="BD8" s="144" t="s">
        <v>490</v>
      </c>
      <c r="BE8" s="144" t="s">
        <v>491</v>
      </c>
      <c r="BF8" s="144" t="s">
        <v>492</v>
      </c>
      <c r="BG8" s="144" t="s">
        <v>493</v>
      </c>
      <c r="BH8" s="144"/>
      <c r="BI8" s="144" t="s">
        <v>330</v>
      </c>
      <c r="BJ8" s="144"/>
      <c r="BK8" s="144"/>
      <c r="BL8" s="144"/>
      <c r="BM8" s="144"/>
      <c r="BN8" s="144" t="s">
        <v>330</v>
      </c>
      <c r="BO8" s="144"/>
      <c r="BP8" s="144"/>
      <c r="BQ8" s="144"/>
      <c r="BR8" s="144" t="s">
        <v>494</v>
      </c>
      <c r="BS8" s="144"/>
      <c r="BT8" s="144"/>
      <c r="BU8" s="144" t="s">
        <v>495</v>
      </c>
      <c r="BV8" s="144"/>
      <c r="BW8" s="144" t="s">
        <v>496</v>
      </c>
      <c r="BX8" s="144" t="s">
        <v>497</v>
      </c>
      <c r="BY8" s="144" t="s">
        <v>497</v>
      </c>
      <c r="BZ8" s="144"/>
      <c r="CA8" s="144" t="s">
        <v>498</v>
      </c>
      <c r="CB8" s="144" t="s">
        <v>499</v>
      </c>
      <c r="CC8" s="144" t="s">
        <v>498</v>
      </c>
      <c r="CD8" s="144" t="s">
        <v>500</v>
      </c>
      <c r="CE8" s="144" t="s">
        <v>329</v>
      </c>
      <c r="CF8" s="144"/>
      <c r="CG8" s="144" t="s">
        <v>498</v>
      </c>
      <c r="CH8" s="144" t="s">
        <v>499</v>
      </c>
      <c r="CI8" s="144" t="s">
        <v>498</v>
      </c>
      <c r="CJ8" s="144" t="s">
        <v>500</v>
      </c>
      <c r="CK8" s="144" t="s">
        <v>329</v>
      </c>
      <c r="CL8" s="144"/>
      <c r="CM8" s="144"/>
      <c r="CN8" s="150"/>
      <c r="CO8" s="144"/>
      <c r="CP8" s="144"/>
      <c r="CQ8" s="144"/>
      <c r="CR8" s="144" t="s">
        <v>498</v>
      </c>
      <c r="CS8" s="144"/>
      <c r="CT8" s="144" t="s">
        <v>501</v>
      </c>
      <c r="CU8" s="144"/>
      <c r="CV8" s="144"/>
      <c r="CW8" s="144"/>
      <c r="CX8" s="144"/>
    </row>
    <row r="9" spans="1:102" ht="11.25" customHeight="1" x14ac:dyDescent="0.25">
      <c r="C9" s="148"/>
      <c r="D9" s="144"/>
      <c r="E9" s="144" t="s">
        <v>339</v>
      </c>
      <c r="F9" s="144" t="s">
        <v>340</v>
      </c>
      <c r="G9" s="144"/>
      <c r="H9" s="144" t="s">
        <v>341</v>
      </c>
      <c r="I9" s="144" t="s">
        <v>342</v>
      </c>
      <c r="J9" s="149" t="s">
        <v>322</v>
      </c>
      <c r="K9" s="149" t="s">
        <v>502</v>
      </c>
      <c r="L9" s="200" t="s">
        <v>324</v>
      </c>
      <c r="M9" s="202" t="s">
        <v>503</v>
      </c>
      <c r="N9" s="200" t="s">
        <v>329</v>
      </c>
      <c r="O9" s="144" t="s">
        <v>344</v>
      </c>
      <c r="P9" s="201" t="s">
        <v>504</v>
      </c>
      <c r="Q9" s="144" t="s">
        <v>505</v>
      </c>
      <c r="R9" s="144" t="s">
        <v>17</v>
      </c>
      <c r="S9" s="184" t="s">
        <v>506</v>
      </c>
      <c r="T9" s="184" t="s">
        <v>350</v>
      </c>
      <c r="U9" s="184" t="s">
        <v>507</v>
      </c>
      <c r="V9" s="184" t="s">
        <v>508</v>
      </c>
      <c r="W9" s="184" t="s">
        <v>509</v>
      </c>
      <c r="X9" s="184" t="s">
        <v>510</v>
      </c>
      <c r="Y9" s="181"/>
      <c r="Z9" s="184"/>
      <c r="AA9" s="159"/>
      <c r="AB9" s="149" t="s">
        <v>507</v>
      </c>
      <c r="AC9" s="149" t="s">
        <v>508</v>
      </c>
      <c r="AD9" s="149" t="s">
        <v>509</v>
      </c>
      <c r="AE9" s="149" t="s">
        <v>510</v>
      </c>
      <c r="AF9" s="144"/>
      <c r="AG9" s="181"/>
      <c r="AH9" s="143"/>
      <c r="AI9" s="144" t="s">
        <v>488</v>
      </c>
      <c r="AJ9" s="144" t="s">
        <v>511</v>
      </c>
      <c r="AK9" s="144" t="s">
        <v>329</v>
      </c>
      <c r="AL9" s="144" t="s">
        <v>512</v>
      </c>
      <c r="AM9" s="144" t="s">
        <v>512</v>
      </c>
      <c r="AN9" s="144" t="s">
        <v>513</v>
      </c>
      <c r="AO9" s="144" t="s">
        <v>514</v>
      </c>
      <c r="AP9" s="144">
        <v>1992</v>
      </c>
      <c r="AQ9" s="144">
        <v>2006</v>
      </c>
      <c r="AR9" s="144">
        <v>2015</v>
      </c>
      <c r="AS9" s="144" t="s">
        <v>515</v>
      </c>
      <c r="AT9" s="144">
        <v>1992</v>
      </c>
      <c r="AU9" s="144">
        <v>2006</v>
      </c>
      <c r="AV9" s="144">
        <v>2015</v>
      </c>
      <c r="AW9" s="144" t="s">
        <v>515</v>
      </c>
      <c r="AX9" s="144" t="s">
        <v>516</v>
      </c>
      <c r="AY9" s="144" t="s">
        <v>517</v>
      </c>
      <c r="AZ9" s="144" t="s">
        <v>518</v>
      </c>
      <c r="BA9" s="144" t="s">
        <v>519</v>
      </c>
      <c r="BB9" s="144" t="s">
        <v>520</v>
      </c>
      <c r="BC9" s="144" t="s">
        <v>521</v>
      </c>
      <c r="BD9" s="144" t="s">
        <v>466</v>
      </c>
      <c r="BE9" s="144" t="s">
        <v>522</v>
      </c>
      <c r="BF9" s="144" t="s">
        <v>522</v>
      </c>
      <c r="BG9" s="144" t="s">
        <v>498</v>
      </c>
      <c r="BH9" s="144" t="s">
        <v>523</v>
      </c>
      <c r="BI9" s="144" t="s">
        <v>488</v>
      </c>
      <c r="BJ9" s="144" t="s">
        <v>524</v>
      </c>
      <c r="BK9" s="144" t="s">
        <v>324</v>
      </c>
      <c r="BL9" s="144" t="s">
        <v>329</v>
      </c>
      <c r="BM9" s="144" t="s">
        <v>525</v>
      </c>
      <c r="BN9" s="144" t="s">
        <v>488</v>
      </c>
      <c r="BO9" s="144" t="s">
        <v>524</v>
      </c>
      <c r="BP9" s="144" t="s">
        <v>324</v>
      </c>
      <c r="BQ9" s="144" t="s">
        <v>329</v>
      </c>
      <c r="BR9" s="144" t="s">
        <v>526</v>
      </c>
      <c r="BS9" s="144" t="s">
        <v>526</v>
      </c>
      <c r="BT9" s="144" t="s">
        <v>527</v>
      </c>
      <c r="BU9" s="144" t="s">
        <v>528</v>
      </c>
      <c r="BV9" s="144" t="s">
        <v>529</v>
      </c>
      <c r="BW9" s="144" t="s">
        <v>530</v>
      </c>
      <c r="BX9" s="144" t="s">
        <v>531</v>
      </c>
      <c r="BY9" s="144" t="s">
        <v>532</v>
      </c>
      <c r="BZ9" s="144" t="s">
        <v>533</v>
      </c>
      <c r="CA9" s="144" t="s">
        <v>534</v>
      </c>
      <c r="CB9" s="144" t="s">
        <v>535</v>
      </c>
      <c r="CC9" s="144" t="s">
        <v>536</v>
      </c>
      <c r="CD9" s="144" t="s">
        <v>537</v>
      </c>
      <c r="CE9" s="144" t="s">
        <v>538</v>
      </c>
      <c r="CF9" s="144" t="s">
        <v>533</v>
      </c>
      <c r="CG9" s="144" t="s">
        <v>534</v>
      </c>
      <c r="CH9" s="144" t="s">
        <v>535</v>
      </c>
      <c r="CI9" s="144" t="s">
        <v>536</v>
      </c>
      <c r="CJ9" s="144" t="s">
        <v>537</v>
      </c>
      <c r="CK9" s="144" t="s">
        <v>538</v>
      </c>
      <c r="CL9" s="144" t="s">
        <v>539</v>
      </c>
      <c r="CM9" s="144" t="s">
        <v>540</v>
      </c>
      <c r="CN9" s="144" t="s">
        <v>324</v>
      </c>
      <c r="CO9" s="144" t="s">
        <v>541</v>
      </c>
      <c r="CP9" s="144" t="s">
        <v>542</v>
      </c>
      <c r="CQ9" s="144" t="s">
        <v>543</v>
      </c>
      <c r="CR9" s="144" t="s">
        <v>544</v>
      </c>
      <c r="CS9" s="144" t="s">
        <v>542</v>
      </c>
      <c r="CT9" s="144" t="s">
        <v>545</v>
      </c>
      <c r="CU9" s="144" t="s">
        <v>546</v>
      </c>
      <c r="CV9" s="144" t="s">
        <v>547</v>
      </c>
      <c r="CW9" s="144" t="s">
        <v>548</v>
      </c>
      <c r="CX9" s="144"/>
    </row>
    <row r="10" spans="1:102" ht="11.25" customHeight="1" x14ac:dyDescent="0.25">
      <c r="C10" s="148"/>
      <c r="D10" s="144" t="s">
        <v>8</v>
      </c>
      <c r="E10" s="144" t="s">
        <v>345</v>
      </c>
      <c r="F10" s="144" t="s">
        <v>336</v>
      </c>
      <c r="G10" s="144" t="s">
        <v>549</v>
      </c>
      <c r="H10" s="144" t="s">
        <v>346</v>
      </c>
      <c r="I10" s="186" t="s">
        <v>347</v>
      </c>
      <c r="J10" s="149" t="s">
        <v>331</v>
      </c>
      <c r="K10" s="149" t="s">
        <v>331</v>
      </c>
      <c r="L10" s="149" t="s">
        <v>331</v>
      </c>
      <c r="M10" s="149" t="s">
        <v>550</v>
      </c>
      <c r="N10" s="149" t="s">
        <v>349</v>
      </c>
      <c r="O10" s="144" t="s">
        <v>331</v>
      </c>
      <c r="P10" s="144" t="s">
        <v>503</v>
      </c>
      <c r="Q10" s="144" t="s">
        <v>331</v>
      </c>
      <c r="R10" s="144" t="s">
        <v>331</v>
      </c>
      <c r="S10" s="184" t="s">
        <v>551</v>
      </c>
      <c r="T10" s="184" t="s">
        <v>551</v>
      </c>
      <c r="U10" s="184" t="s">
        <v>551</v>
      </c>
      <c r="V10" s="184" t="s">
        <v>551</v>
      </c>
      <c r="W10" s="184" t="s">
        <v>551</v>
      </c>
      <c r="X10" s="184" t="s">
        <v>551</v>
      </c>
      <c r="Y10" s="184" t="s">
        <v>552</v>
      </c>
      <c r="Z10" s="184" t="s">
        <v>329</v>
      </c>
      <c r="AA10" s="159"/>
      <c r="AB10" s="149" t="s">
        <v>551</v>
      </c>
      <c r="AC10" s="149" t="s">
        <v>551</v>
      </c>
      <c r="AD10" s="149" t="s">
        <v>551</v>
      </c>
      <c r="AE10" s="149" t="s">
        <v>551</v>
      </c>
      <c r="AF10" s="149" t="s">
        <v>552</v>
      </c>
      <c r="AG10" s="184" t="s">
        <v>329</v>
      </c>
      <c r="AH10" s="159"/>
      <c r="AI10" s="144" t="s">
        <v>553</v>
      </c>
      <c r="AJ10" s="144" t="s">
        <v>553</v>
      </c>
      <c r="AK10" s="144" t="s">
        <v>554</v>
      </c>
      <c r="AL10" s="144" t="s">
        <v>555</v>
      </c>
      <c r="AM10" s="144" t="s">
        <v>556</v>
      </c>
      <c r="AN10" s="144" t="s">
        <v>557</v>
      </c>
      <c r="AO10" s="144" t="s">
        <v>557</v>
      </c>
      <c r="AP10" s="144" t="s">
        <v>558</v>
      </c>
      <c r="AQ10" s="144" t="s">
        <v>558</v>
      </c>
      <c r="AR10" s="144" t="s">
        <v>558</v>
      </c>
      <c r="AS10" s="144" t="s">
        <v>558</v>
      </c>
      <c r="AT10" s="144" t="s">
        <v>558</v>
      </c>
      <c r="AU10" s="144" t="s">
        <v>558</v>
      </c>
      <c r="AV10" s="144" t="s">
        <v>558</v>
      </c>
      <c r="AW10" s="144" t="s">
        <v>558</v>
      </c>
      <c r="AX10" s="144" t="s">
        <v>552</v>
      </c>
      <c r="AY10" s="144" t="s">
        <v>552</v>
      </c>
      <c r="AZ10" s="144" t="s">
        <v>553</v>
      </c>
      <c r="BA10" s="144" t="s">
        <v>553</v>
      </c>
      <c r="BB10" s="144" t="s">
        <v>559</v>
      </c>
      <c r="BC10" s="144" t="s">
        <v>559</v>
      </c>
      <c r="BD10" s="144" t="s">
        <v>559</v>
      </c>
      <c r="BE10" s="144" t="s">
        <v>559</v>
      </c>
      <c r="BF10" s="144" t="s">
        <v>559</v>
      </c>
      <c r="BG10" s="144" t="s">
        <v>347</v>
      </c>
      <c r="BH10" s="144" t="s">
        <v>347</v>
      </c>
      <c r="BI10" s="187" t="s">
        <v>560</v>
      </c>
      <c r="BJ10" s="187" t="s">
        <v>560</v>
      </c>
      <c r="BK10" s="144" t="s">
        <v>478</v>
      </c>
      <c r="BL10" s="144" t="s">
        <v>478</v>
      </c>
      <c r="BM10" s="144" t="s">
        <v>561</v>
      </c>
      <c r="BN10" s="144" t="s">
        <v>468</v>
      </c>
      <c r="BO10" s="144" t="s">
        <v>468</v>
      </c>
      <c r="BP10" s="144" t="s">
        <v>468</v>
      </c>
      <c r="BQ10" s="144" t="s">
        <v>468</v>
      </c>
      <c r="BR10" s="144" t="s">
        <v>562</v>
      </c>
      <c r="BS10" s="144" t="s">
        <v>563</v>
      </c>
      <c r="BT10" s="144" t="s">
        <v>564</v>
      </c>
      <c r="BU10" s="144" t="s">
        <v>565</v>
      </c>
      <c r="BV10" s="144" t="s">
        <v>478</v>
      </c>
      <c r="BW10" s="144" t="s">
        <v>566</v>
      </c>
      <c r="BX10" s="144" t="s">
        <v>567</v>
      </c>
      <c r="BY10" s="144" t="s">
        <v>568</v>
      </c>
      <c r="BZ10" s="144" t="s">
        <v>569</v>
      </c>
      <c r="CA10" s="144" t="s">
        <v>570</v>
      </c>
      <c r="CB10" s="144" t="s">
        <v>571</v>
      </c>
      <c r="CC10" s="144" t="s">
        <v>572</v>
      </c>
      <c r="CD10" s="144" t="s">
        <v>573</v>
      </c>
      <c r="CE10" s="144" t="s">
        <v>478</v>
      </c>
      <c r="CF10" s="144" t="s">
        <v>569</v>
      </c>
      <c r="CG10" s="144" t="s">
        <v>570</v>
      </c>
      <c r="CH10" s="144" t="s">
        <v>571</v>
      </c>
      <c r="CI10" s="144" t="s">
        <v>572</v>
      </c>
      <c r="CJ10" s="144" t="s">
        <v>573</v>
      </c>
      <c r="CK10" s="144" t="s">
        <v>478</v>
      </c>
      <c r="CL10" s="144" t="s">
        <v>574</v>
      </c>
      <c r="CM10" s="144" t="s">
        <v>563</v>
      </c>
      <c r="CN10" s="144" t="s">
        <v>563</v>
      </c>
      <c r="CO10" s="144" t="s">
        <v>574</v>
      </c>
      <c r="CP10" s="144" t="s">
        <v>575</v>
      </c>
      <c r="CQ10" s="144" t="s">
        <v>576</v>
      </c>
      <c r="CR10" s="144" t="s">
        <v>576</v>
      </c>
      <c r="CS10" s="144" t="s">
        <v>577</v>
      </c>
      <c r="CT10" s="144" t="s">
        <v>578</v>
      </c>
      <c r="CU10" s="144" t="s">
        <v>543</v>
      </c>
      <c r="CV10" s="144" t="s">
        <v>579</v>
      </c>
      <c r="CW10" s="144" t="s">
        <v>579</v>
      </c>
      <c r="CX10" s="144" t="s">
        <v>580</v>
      </c>
    </row>
    <row r="11" spans="1:102" ht="11.25" customHeight="1" x14ac:dyDescent="0.25">
      <c r="C11" s="143"/>
      <c r="D11" s="139">
        <v>-66</v>
      </c>
      <c r="E11" s="139">
        <v>-67</v>
      </c>
      <c r="F11" s="139">
        <v>-68</v>
      </c>
      <c r="G11" s="139">
        <v>-69</v>
      </c>
      <c r="H11" s="139">
        <v>-70</v>
      </c>
      <c r="I11" s="139">
        <v>-71</v>
      </c>
      <c r="J11" s="139">
        <v>-72</v>
      </c>
      <c r="K11" s="139">
        <v>-73</v>
      </c>
      <c r="L11" s="139">
        <v>-74</v>
      </c>
      <c r="M11" s="139">
        <v>-75</v>
      </c>
      <c r="N11" s="139">
        <v>-76</v>
      </c>
      <c r="O11" s="139">
        <v>-77</v>
      </c>
      <c r="P11" s="139">
        <v>-78</v>
      </c>
      <c r="Q11" s="139">
        <v>-79</v>
      </c>
      <c r="R11" s="139">
        <v>-80</v>
      </c>
      <c r="S11" s="139">
        <v>-81</v>
      </c>
      <c r="T11" s="324">
        <v>-82</v>
      </c>
      <c r="U11" s="324">
        <v>-83</v>
      </c>
      <c r="V11" s="324">
        <v>-84</v>
      </c>
      <c r="W11" s="324">
        <v>-85</v>
      </c>
      <c r="X11" s="324">
        <v>-86</v>
      </c>
      <c r="Y11" s="324">
        <v>-87</v>
      </c>
      <c r="Z11" s="324">
        <v>-88</v>
      </c>
      <c r="AA11" s="302"/>
      <c r="AB11" s="304">
        <v>-89</v>
      </c>
      <c r="AC11" s="304">
        <v>-90</v>
      </c>
      <c r="AD11" s="304">
        <v>-91</v>
      </c>
      <c r="AE11" s="304">
        <v>-92</v>
      </c>
      <c r="AF11" s="304">
        <v>-93</v>
      </c>
      <c r="AG11" s="324">
        <v>-94</v>
      </c>
      <c r="AH11" s="302"/>
      <c r="AI11" s="305">
        <v>-95</v>
      </c>
      <c r="AJ11" s="139">
        <v>-96</v>
      </c>
      <c r="AK11" s="139">
        <v>-97</v>
      </c>
      <c r="AL11" s="325">
        <v>-98</v>
      </c>
      <c r="AM11" s="325">
        <v>-99</v>
      </c>
      <c r="AN11" s="325">
        <v>-100</v>
      </c>
      <c r="AO11" s="325">
        <v>-101</v>
      </c>
      <c r="AP11" s="139">
        <v>-102</v>
      </c>
      <c r="AQ11" s="139">
        <v>-103</v>
      </c>
      <c r="AR11" s="139">
        <v>-104</v>
      </c>
      <c r="AS11" s="139">
        <v>-105</v>
      </c>
      <c r="AT11" s="139">
        <v>-106</v>
      </c>
      <c r="AU11" s="139">
        <v>-107</v>
      </c>
      <c r="AV11" s="139">
        <v>-108</v>
      </c>
      <c r="AW11" s="139">
        <v>-109</v>
      </c>
      <c r="AX11" s="139">
        <v>-110</v>
      </c>
      <c r="AY11" s="139">
        <v>-111</v>
      </c>
      <c r="AZ11" s="139">
        <v>-112</v>
      </c>
      <c r="BA11" s="139">
        <v>-113</v>
      </c>
      <c r="BB11" s="139">
        <v>-114</v>
      </c>
      <c r="BC11" s="139">
        <v>-115</v>
      </c>
      <c r="BD11" s="139">
        <v>-116</v>
      </c>
      <c r="BE11" s="139">
        <v>-117</v>
      </c>
      <c r="BF11" s="139">
        <v>-118</v>
      </c>
      <c r="BG11" s="139">
        <v>-119</v>
      </c>
      <c r="BH11" s="139">
        <v>-120</v>
      </c>
      <c r="BI11" s="139">
        <v>-121</v>
      </c>
      <c r="BJ11" s="139">
        <v>-122</v>
      </c>
      <c r="BK11" s="139">
        <v>-123</v>
      </c>
      <c r="BL11" s="139">
        <v>-124</v>
      </c>
      <c r="BM11" s="139">
        <v>-125</v>
      </c>
      <c r="BN11" s="139">
        <v>-126</v>
      </c>
      <c r="BO11" s="139">
        <v>-127</v>
      </c>
      <c r="BP11" s="139">
        <v>-128</v>
      </c>
      <c r="BQ11" s="325">
        <v>-129</v>
      </c>
      <c r="BR11" s="139">
        <v>-130</v>
      </c>
      <c r="BS11" s="139">
        <v>-131</v>
      </c>
      <c r="BT11" s="139">
        <v>-132</v>
      </c>
      <c r="BU11" s="139">
        <v>-133</v>
      </c>
      <c r="BV11" s="139">
        <v>-134</v>
      </c>
      <c r="BW11" s="139">
        <v>-135</v>
      </c>
      <c r="BX11" s="139">
        <v>-136</v>
      </c>
      <c r="BY11" s="139">
        <v>-137</v>
      </c>
      <c r="BZ11" s="139">
        <v>-138</v>
      </c>
      <c r="CA11" s="139">
        <v>-139</v>
      </c>
      <c r="CB11" s="139">
        <v>-140</v>
      </c>
      <c r="CC11" s="139">
        <v>-141</v>
      </c>
      <c r="CD11" s="139">
        <v>-142</v>
      </c>
      <c r="CE11" s="139">
        <v>-143</v>
      </c>
      <c r="CF11" s="139">
        <v>-144</v>
      </c>
      <c r="CG11" s="139">
        <v>-145</v>
      </c>
      <c r="CH11" s="139">
        <v>-146</v>
      </c>
      <c r="CI11" s="139">
        <v>-147</v>
      </c>
      <c r="CJ11" s="139">
        <v>-148</v>
      </c>
      <c r="CK11" s="139">
        <v>-149</v>
      </c>
      <c r="CL11" s="139">
        <v>-150</v>
      </c>
      <c r="CM11" s="139">
        <v>-151</v>
      </c>
      <c r="CN11" s="139">
        <v>-152</v>
      </c>
      <c r="CO11" s="139">
        <v>-153</v>
      </c>
      <c r="CP11" s="139">
        <v>-154</v>
      </c>
      <c r="CQ11" s="139">
        <v>-155</v>
      </c>
      <c r="CR11" s="139">
        <v>-156</v>
      </c>
      <c r="CS11" s="139">
        <v>-157</v>
      </c>
      <c r="CT11" s="139">
        <v>-158</v>
      </c>
      <c r="CU11" s="139">
        <v>-159</v>
      </c>
      <c r="CV11" s="139">
        <v>-160</v>
      </c>
      <c r="CW11" s="139">
        <v>-161</v>
      </c>
      <c r="CX11" s="139">
        <v>-162</v>
      </c>
    </row>
    <row r="12" spans="1:102" ht="11.25" customHeight="1" x14ac:dyDescent="0.25">
      <c r="A12" s="130" t="s">
        <v>350</v>
      </c>
      <c r="B12" s="130" t="s">
        <v>188</v>
      </c>
      <c r="C12" s="130" t="s">
        <v>189</v>
      </c>
      <c r="S12" s="138" t="s">
        <v>581</v>
      </c>
      <c r="T12" s="138" t="s">
        <v>581</v>
      </c>
      <c r="U12" s="138" t="s">
        <v>581</v>
      </c>
      <c r="V12" s="138" t="s">
        <v>581</v>
      </c>
      <c r="W12" s="138" t="s">
        <v>581</v>
      </c>
      <c r="X12" s="138" t="s">
        <v>581</v>
      </c>
      <c r="Y12" s="138" t="s">
        <v>581</v>
      </c>
      <c r="Z12" s="138" t="s">
        <v>581</v>
      </c>
      <c r="AA12" s="138" t="s">
        <v>582</v>
      </c>
      <c r="AB12" s="138" t="s">
        <v>581</v>
      </c>
      <c r="AC12" s="138" t="s">
        <v>581</v>
      </c>
      <c r="AD12" s="138" t="s">
        <v>581</v>
      </c>
      <c r="AE12" s="138" t="s">
        <v>581</v>
      </c>
      <c r="AF12" s="138" t="s">
        <v>581</v>
      </c>
      <c r="AG12" s="138" t="s">
        <v>581</v>
      </c>
      <c r="AH12" s="138" t="s">
        <v>582</v>
      </c>
      <c r="AI12" s="138" t="s">
        <v>581</v>
      </c>
      <c r="AJ12" s="138" t="s">
        <v>581</v>
      </c>
      <c r="AK12" s="138" t="s">
        <v>581</v>
      </c>
      <c r="AL12" s="138"/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 t="s">
        <v>583</v>
      </c>
      <c r="AY12" s="138" t="s">
        <v>583</v>
      </c>
      <c r="AZ12" s="138" t="s">
        <v>583</v>
      </c>
      <c r="BA12" s="138" t="s">
        <v>583</v>
      </c>
      <c r="BB12" s="138" t="s">
        <v>583</v>
      </c>
      <c r="BC12" s="138" t="s">
        <v>583</v>
      </c>
      <c r="BD12" s="138" t="s">
        <v>583</v>
      </c>
      <c r="BE12" s="138" t="s">
        <v>583</v>
      </c>
      <c r="BF12" s="138" t="s">
        <v>583</v>
      </c>
      <c r="BG12" s="138" t="s">
        <v>583</v>
      </c>
      <c r="BH12" s="138" t="s">
        <v>583</v>
      </c>
      <c r="BI12" s="138" t="s">
        <v>583</v>
      </c>
      <c r="BJ12" s="138" t="s">
        <v>583</v>
      </c>
      <c r="BK12" s="138" t="s">
        <v>583</v>
      </c>
      <c r="BL12" s="138" t="s">
        <v>583</v>
      </c>
      <c r="BM12" s="138" t="s">
        <v>583</v>
      </c>
      <c r="BN12" s="138" t="s">
        <v>583</v>
      </c>
      <c r="BO12" s="138" t="s">
        <v>583</v>
      </c>
      <c r="BP12" s="138" t="s">
        <v>583</v>
      </c>
      <c r="BQ12" s="138" t="s">
        <v>583</v>
      </c>
      <c r="BR12" s="138" t="s">
        <v>583</v>
      </c>
      <c r="BS12" s="138" t="s">
        <v>583</v>
      </c>
      <c r="BT12" s="138" t="s">
        <v>583</v>
      </c>
      <c r="BU12" s="138" t="s">
        <v>583</v>
      </c>
      <c r="BV12" s="138" t="s">
        <v>583</v>
      </c>
      <c r="BW12" s="138" t="s">
        <v>583</v>
      </c>
      <c r="BX12" s="138" t="s">
        <v>584</v>
      </c>
      <c r="BY12" s="138" t="s">
        <v>583</v>
      </c>
      <c r="BZ12" s="138" t="s">
        <v>583</v>
      </c>
      <c r="CA12" s="138" t="s">
        <v>583</v>
      </c>
      <c r="CB12" s="138" t="s">
        <v>583</v>
      </c>
      <c r="CC12" s="138" t="s">
        <v>583</v>
      </c>
      <c r="CD12" s="138" t="s">
        <v>583</v>
      </c>
      <c r="CE12" s="138" t="s">
        <v>583</v>
      </c>
      <c r="CF12" s="138" t="s">
        <v>584</v>
      </c>
      <c r="CG12" s="138" t="s">
        <v>584</v>
      </c>
      <c r="CH12" s="138" t="s">
        <v>584</v>
      </c>
      <c r="CI12" s="138" t="s">
        <v>584</v>
      </c>
      <c r="CJ12" s="138" t="s">
        <v>584</v>
      </c>
      <c r="CK12" s="138" t="s">
        <v>584</v>
      </c>
      <c r="CL12" s="138" t="s">
        <v>583</v>
      </c>
      <c r="CM12" s="138" t="s">
        <v>583</v>
      </c>
      <c r="CN12" s="138" t="s">
        <v>583</v>
      </c>
      <c r="CO12" s="138" t="s">
        <v>583</v>
      </c>
      <c r="CP12" s="138" t="s">
        <v>583</v>
      </c>
      <c r="CQ12" s="138" t="s">
        <v>583</v>
      </c>
      <c r="CR12" s="138" t="s">
        <v>583</v>
      </c>
      <c r="CS12" s="138" t="s">
        <v>583</v>
      </c>
      <c r="CT12" s="138" t="s">
        <v>583</v>
      </c>
      <c r="CU12" s="138" t="s">
        <v>583</v>
      </c>
      <c r="CV12" s="138" t="s">
        <v>583</v>
      </c>
      <c r="CW12" s="138" t="s">
        <v>583</v>
      </c>
      <c r="CX12" s="138" t="s">
        <v>583</v>
      </c>
    </row>
    <row r="13" spans="1:102" ht="15" customHeight="1" x14ac:dyDescent="0.25">
      <c r="A13" s="137" t="s">
        <v>239</v>
      </c>
      <c r="B13" s="137" t="s">
        <v>240</v>
      </c>
      <c r="C13" s="137" t="s">
        <v>28</v>
      </c>
      <c r="D13" s="135">
        <v>2</v>
      </c>
      <c r="E13" s="135">
        <v>23</v>
      </c>
      <c r="F13" s="135">
        <v>6</v>
      </c>
      <c r="G13" s="135">
        <v>0</v>
      </c>
      <c r="H13" s="135">
        <v>31</v>
      </c>
      <c r="I13" s="135">
        <v>6</v>
      </c>
      <c r="J13" s="135">
        <v>44</v>
      </c>
      <c r="K13" s="135">
        <v>2</v>
      </c>
      <c r="L13" s="135">
        <v>44</v>
      </c>
      <c r="M13" s="135">
        <v>33</v>
      </c>
      <c r="N13" s="135">
        <v>6</v>
      </c>
      <c r="O13" s="135">
        <v>129</v>
      </c>
      <c r="P13" s="135">
        <v>70</v>
      </c>
      <c r="Q13" s="135">
        <v>8</v>
      </c>
      <c r="R13" s="135">
        <v>3</v>
      </c>
      <c r="S13" s="188">
        <v>2</v>
      </c>
      <c r="T13" s="188">
        <v>4</v>
      </c>
      <c r="U13" s="188">
        <v>8</v>
      </c>
      <c r="V13" s="188">
        <v>14</v>
      </c>
      <c r="W13" s="188">
        <v>33</v>
      </c>
      <c r="X13" s="188">
        <v>22</v>
      </c>
      <c r="Y13" s="188">
        <v>102</v>
      </c>
      <c r="Z13" s="188">
        <v>185</v>
      </c>
      <c r="AA13" s="135">
        <v>187</v>
      </c>
      <c r="AB13" s="188">
        <v>0</v>
      </c>
      <c r="AC13" s="188">
        <v>16</v>
      </c>
      <c r="AD13" s="188">
        <v>27</v>
      </c>
      <c r="AE13" s="188">
        <v>45</v>
      </c>
      <c r="AF13" s="188">
        <v>280</v>
      </c>
      <c r="AG13" s="188">
        <v>367</v>
      </c>
      <c r="AH13" s="135">
        <v>398</v>
      </c>
      <c r="AI13" s="188">
        <v>15</v>
      </c>
      <c r="AJ13" s="188">
        <v>132</v>
      </c>
      <c r="AK13" s="188">
        <v>699</v>
      </c>
      <c r="AL13" s="135">
        <v>346</v>
      </c>
      <c r="AM13" s="135">
        <v>350</v>
      </c>
      <c r="AN13" s="135">
        <v>13</v>
      </c>
      <c r="AO13" s="135">
        <v>1</v>
      </c>
      <c r="AP13" s="135">
        <v>36</v>
      </c>
      <c r="AQ13" s="135">
        <v>35</v>
      </c>
      <c r="AR13" s="135">
        <v>507</v>
      </c>
      <c r="AS13" s="135">
        <v>31</v>
      </c>
      <c r="AT13" s="135">
        <v>15</v>
      </c>
      <c r="AU13" s="135">
        <v>163</v>
      </c>
      <c r="AV13" s="135">
        <v>75</v>
      </c>
      <c r="AW13" s="135">
        <v>10</v>
      </c>
      <c r="AX13" s="135">
        <v>9044</v>
      </c>
      <c r="AY13" s="135">
        <v>4028</v>
      </c>
      <c r="AZ13" s="135">
        <v>680</v>
      </c>
      <c r="BA13" s="135">
        <v>1712</v>
      </c>
      <c r="BB13" s="135">
        <v>323</v>
      </c>
      <c r="BC13" s="135">
        <v>343</v>
      </c>
      <c r="BD13" s="135">
        <v>16130</v>
      </c>
      <c r="BE13" s="135">
        <v>1466</v>
      </c>
      <c r="BF13" s="135">
        <v>1342</v>
      </c>
      <c r="BG13" s="135">
        <v>817</v>
      </c>
      <c r="BH13" s="135">
        <v>2951</v>
      </c>
      <c r="BI13" s="135">
        <v>0</v>
      </c>
      <c r="BJ13" s="135">
        <v>0</v>
      </c>
      <c r="BK13" s="135">
        <v>0</v>
      </c>
      <c r="BL13" s="135">
        <v>22706</v>
      </c>
      <c r="BM13" s="135">
        <v>-250</v>
      </c>
      <c r="BN13" s="135">
        <v>0</v>
      </c>
      <c r="BO13" s="135">
        <v>0</v>
      </c>
      <c r="BP13" s="135">
        <v>-650</v>
      </c>
      <c r="BQ13" s="135">
        <v>-900</v>
      </c>
      <c r="BR13" s="135">
        <v>21806</v>
      </c>
      <c r="BS13" s="135">
        <v>900</v>
      </c>
      <c r="BT13" s="135">
        <v>0</v>
      </c>
      <c r="BU13" s="135">
        <v>22706</v>
      </c>
      <c r="BV13" s="135">
        <v>0</v>
      </c>
      <c r="BW13" s="135">
        <v>0</v>
      </c>
      <c r="BX13" s="188">
        <v>17.5</v>
      </c>
      <c r="BY13" s="135">
        <v>0</v>
      </c>
      <c r="BZ13" s="135">
        <v>1383</v>
      </c>
      <c r="CA13" s="135">
        <v>18372</v>
      </c>
      <c r="CB13" s="135">
        <v>0</v>
      </c>
      <c r="CC13" s="135">
        <v>2951</v>
      </c>
      <c r="CD13" s="135">
        <v>0</v>
      </c>
      <c r="CE13" s="135">
        <v>22706</v>
      </c>
      <c r="CF13" s="188" t="s">
        <v>19</v>
      </c>
      <c r="CG13" s="188" t="s">
        <v>19</v>
      </c>
      <c r="CH13" s="188" t="s">
        <v>19</v>
      </c>
      <c r="CI13" s="188" t="s">
        <v>19</v>
      </c>
      <c r="CJ13" s="188" t="s">
        <v>19</v>
      </c>
      <c r="CK13" s="188" t="s">
        <v>19</v>
      </c>
      <c r="CL13" s="135">
        <v>-1528</v>
      </c>
      <c r="CM13" s="135">
        <v>0</v>
      </c>
      <c r="CN13" s="135">
        <v>0</v>
      </c>
      <c r="CO13" s="135">
        <v>-1266</v>
      </c>
      <c r="CP13" s="135">
        <v>-34</v>
      </c>
      <c r="CQ13" s="135">
        <v>4582</v>
      </c>
      <c r="CR13" s="135">
        <v>1470</v>
      </c>
      <c r="CS13" s="135">
        <v>19</v>
      </c>
      <c r="CT13" s="135">
        <v>3243</v>
      </c>
      <c r="CU13" s="135">
        <v>0</v>
      </c>
      <c r="CV13" s="135">
        <v>0</v>
      </c>
      <c r="CW13" s="135">
        <v>0</v>
      </c>
      <c r="CX13" s="135">
        <v>93</v>
      </c>
    </row>
    <row r="14" spans="1:102" ht="15" customHeight="1" x14ac:dyDescent="0.25">
      <c r="A14" s="137" t="s">
        <v>239</v>
      </c>
      <c r="B14" s="137" t="s">
        <v>242</v>
      </c>
      <c r="C14" s="137" t="s">
        <v>29</v>
      </c>
      <c r="D14" s="135">
        <v>3</v>
      </c>
      <c r="E14" s="135">
        <v>30</v>
      </c>
      <c r="F14" s="135">
        <v>5</v>
      </c>
      <c r="G14" s="135">
        <v>0</v>
      </c>
      <c r="H14" s="135">
        <v>38</v>
      </c>
      <c r="I14" s="135">
        <v>0</v>
      </c>
      <c r="J14" s="135">
        <v>45</v>
      </c>
      <c r="K14" s="135">
        <v>2</v>
      </c>
      <c r="L14" s="135">
        <v>28</v>
      </c>
      <c r="M14" s="135">
        <v>44</v>
      </c>
      <c r="N14" s="135">
        <v>3</v>
      </c>
      <c r="O14" s="135">
        <v>122</v>
      </c>
      <c r="P14" s="135">
        <v>22</v>
      </c>
      <c r="Q14" s="135">
        <v>4</v>
      </c>
      <c r="R14" s="135">
        <v>3</v>
      </c>
      <c r="S14" s="188">
        <v>2</v>
      </c>
      <c r="T14" s="188">
        <v>3</v>
      </c>
      <c r="U14" s="188">
        <v>10</v>
      </c>
      <c r="V14" s="188">
        <v>16</v>
      </c>
      <c r="W14" s="188">
        <v>23</v>
      </c>
      <c r="X14" s="188">
        <v>28</v>
      </c>
      <c r="Y14" s="188">
        <v>117</v>
      </c>
      <c r="Z14" s="188">
        <v>199</v>
      </c>
      <c r="AA14" s="135">
        <v>205</v>
      </c>
      <c r="AB14" s="188">
        <v>0</v>
      </c>
      <c r="AC14" s="188">
        <v>0</v>
      </c>
      <c r="AD14" s="188">
        <v>9</v>
      </c>
      <c r="AE14" s="188">
        <v>67</v>
      </c>
      <c r="AF14" s="188">
        <v>244</v>
      </c>
      <c r="AG14" s="188">
        <v>320</v>
      </c>
      <c r="AH14" s="135">
        <v>363</v>
      </c>
      <c r="AI14" s="188" t="s">
        <v>585</v>
      </c>
      <c r="AJ14" s="188">
        <v>29</v>
      </c>
      <c r="AK14" s="188">
        <v>548</v>
      </c>
      <c r="AL14" s="135">
        <v>480</v>
      </c>
      <c r="AM14" s="135">
        <v>487</v>
      </c>
      <c r="AN14" s="135">
        <v>13</v>
      </c>
      <c r="AO14" s="135">
        <v>2</v>
      </c>
      <c r="AP14" s="135">
        <v>133</v>
      </c>
      <c r="AQ14" s="135">
        <v>15</v>
      </c>
      <c r="AR14" s="135">
        <v>308</v>
      </c>
      <c r="AS14" s="135">
        <v>61</v>
      </c>
      <c r="AT14" s="135">
        <v>38</v>
      </c>
      <c r="AU14" s="135">
        <v>158</v>
      </c>
      <c r="AV14" s="135">
        <v>51</v>
      </c>
      <c r="AW14" s="135">
        <v>32</v>
      </c>
      <c r="AX14" s="135">
        <v>9391</v>
      </c>
      <c r="AY14" s="135">
        <v>2481</v>
      </c>
      <c r="AZ14" s="135">
        <v>0</v>
      </c>
      <c r="BA14" s="135">
        <v>679</v>
      </c>
      <c r="BB14" s="135">
        <v>192</v>
      </c>
      <c r="BC14" s="135">
        <v>51</v>
      </c>
      <c r="BD14" s="135">
        <v>12794</v>
      </c>
      <c r="BE14" s="135">
        <v>15</v>
      </c>
      <c r="BF14" s="135">
        <v>954</v>
      </c>
      <c r="BG14" s="135">
        <v>817</v>
      </c>
      <c r="BH14" s="135">
        <v>5331</v>
      </c>
      <c r="BI14" s="135">
        <v>331</v>
      </c>
      <c r="BJ14" s="135">
        <v>0</v>
      </c>
      <c r="BK14" s="135">
        <v>0</v>
      </c>
      <c r="BL14" s="135">
        <v>20242</v>
      </c>
      <c r="BM14" s="135">
        <v>-6</v>
      </c>
      <c r="BN14" s="135">
        <v>0</v>
      </c>
      <c r="BO14" s="135">
        <v>0</v>
      </c>
      <c r="BP14" s="135">
        <v>-155</v>
      </c>
      <c r="BQ14" s="135">
        <v>-161</v>
      </c>
      <c r="BR14" s="135">
        <v>20081</v>
      </c>
      <c r="BS14" s="135">
        <v>1521</v>
      </c>
      <c r="BT14" s="135">
        <v>291</v>
      </c>
      <c r="BU14" s="135">
        <v>21893</v>
      </c>
      <c r="BV14" s="135">
        <v>0</v>
      </c>
      <c r="BW14" s="135">
        <v>0</v>
      </c>
      <c r="BX14" s="188">
        <v>14.9</v>
      </c>
      <c r="BY14" s="135">
        <v>0</v>
      </c>
      <c r="BZ14" s="135">
        <v>1173</v>
      </c>
      <c r="CA14" s="135">
        <v>20429</v>
      </c>
      <c r="CB14" s="135">
        <v>0</v>
      </c>
      <c r="CC14" s="135">
        <v>0</v>
      </c>
      <c r="CD14" s="135">
        <v>0</v>
      </c>
      <c r="CE14" s="135">
        <v>21602</v>
      </c>
      <c r="CF14" s="188">
        <v>24.381926683716966</v>
      </c>
      <c r="CG14" s="188">
        <v>24.59249106662098</v>
      </c>
      <c r="CH14" s="188">
        <v>0</v>
      </c>
      <c r="CI14" s="188">
        <v>0</v>
      </c>
      <c r="CJ14" s="188">
        <v>0</v>
      </c>
      <c r="CK14" s="188">
        <v>24.581057309508378</v>
      </c>
      <c r="CL14" s="135">
        <v>-1468.56</v>
      </c>
      <c r="CM14" s="135">
        <v>0</v>
      </c>
      <c r="CN14" s="135">
        <v>0</v>
      </c>
      <c r="CO14" s="135">
        <v>-1192.893</v>
      </c>
      <c r="CP14" s="135">
        <v>-9.2910000000000004</v>
      </c>
      <c r="CQ14" s="135">
        <v>6322.3010000000004</v>
      </c>
      <c r="CR14" s="135">
        <v>795.71500000000003</v>
      </c>
      <c r="CS14" s="135">
        <v>0</v>
      </c>
      <c r="CT14" s="135">
        <v>4447.2719999999999</v>
      </c>
      <c r="CU14" s="135">
        <v>0</v>
      </c>
      <c r="CV14" s="135">
        <v>50</v>
      </c>
      <c r="CW14" s="135">
        <v>0</v>
      </c>
      <c r="CX14" s="135">
        <v>0</v>
      </c>
    </row>
    <row r="15" spans="1:102" ht="15" customHeight="1" x14ac:dyDescent="0.25">
      <c r="A15" s="137" t="s">
        <v>239</v>
      </c>
      <c r="B15" s="137" t="s">
        <v>243</v>
      </c>
      <c r="C15" s="137" t="s">
        <v>36</v>
      </c>
      <c r="D15" s="135">
        <v>2</v>
      </c>
      <c r="E15" s="135">
        <v>16</v>
      </c>
      <c r="F15" s="135">
        <v>3</v>
      </c>
      <c r="G15" s="135">
        <v>0</v>
      </c>
      <c r="H15" s="135">
        <v>21</v>
      </c>
      <c r="I15" s="135">
        <v>5</v>
      </c>
      <c r="J15" s="135">
        <v>31</v>
      </c>
      <c r="K15" s="135">
        <v>2</v>
      </c>
      <c r="L15" s="135">
        <v>11</v>
      </c>
      <c r="M15" s="135">
        <v>24</v>
      </c>
      <c r="N15" s="135">
        <v>4</v>
      </c>
      <c r="O15" s="135">
        <v>72</v>
      </c>
      <c r="P15" s="135">
        <v>50</v>
      </c>
      <c r="Q15" s="135">
        <v>5</v>
      </c>
      <c r="R15" s="135">
        <v>3</v>
      </c>
      <c r="S15" s="188">
        <v>3</v>
      </c>
      <c r="T15" s="188">
        <v>4</v>
      </c>
      <c r="U15" s="188">
        <v>6</v>
      </c>
      <c r="V15" s="188">
        <v>12</v>
      </c>
      <c r="W15" s="188">
        <v>21</v>
      </c>
      <c r="X15" s="188">
        <v>26</v>
      </c>
      <c r="Y15" s="188">
        <v>103</v>
      </c>
      <c r="Z15" s="188">
        <v>175</v>
      </c>
      <c r="AA15" s="135">
        <v>176</v>
      </c>
      <c r="AB15" s="188">
        <v>0</v>
      </c>
      <c r="AC15" s="188">
        <v>0</v>
      </c>
      <c r="AD15" s="188">
        <v>15</v>
      </c>
      <c r="AE15" s="188">
        <v>34</v>
      </c>
      <c r="AF15" s="188">
        <v>131</v>
      </c>
      <c r="AG15" s="188">
        <v>180</v>
      </c>
      <c r="AH15" s="135">
        <v>226</v>
      </c>
      <c r="AI15" s="188">
        <v>21</v>
      </c>
      <c r="AJ15" s="188">
        <v>40</v>
      </c>
      <c r="AK15" s="188">
        <v>416</v>
      </c>
      <c r="AL15" s="135">
        <v>387</v>
      </c>
      <c r="AM15" s="135">
        <v>413</v>
      </c>
      <c r="AN15" s="135">
        <v>26</v>
      </c>
      <c r="AO15" s="135">
        <v>1</v>
      </c>
      <c r="AP15" s="135">
        <v>56</v>
      </c>
      <c r="AQ15" s="135">
        <v>11</v>
      </c>
      <c r="AR15" s="135">
        <v>311</v>
      </c>
      <c r="AS15" s="135">
        <v>14</v>
      </c>
      <c r="AT15" s="135">
        <v>31</v>
      </c>
      <c r="AU15" s="135">
        <v>185</v>
      </c>
      <c r="AV15" s="135">
        <v>80</v>
      </c>
      <c r="AW15" s="135">
        <v>14</v>
      </c>
      <c r="AX15" s="135">
        <v>8236</v>
      </c>
      <c r="AY15" s="135">
        <v>2078</v>
      </c>
      <c r="AZ15" s="135">
        <v>787</v>
      </c>
      <c r="BA15" s="135">
        <v>1082</v>
      </c>
      <c r="BB15" s="135">
        <v>624</v>
      </c>
      <c r="BC15" s="135">
        <v>169</v>
      </c>
      <c r="BD15" s="135">
        <v>12976</v>
      </c>
      <c r="BE15" s="135">
        <v>2404</v>
      </c>
      <c r="BF15" s="135">
        <v>1057</v>
      </c>
      <c r="BG15" s="135">
        <v>2122</v>
      </c>
      <c r="BH15" s="135">
        <v>468</v>
      </c>
      <c r="BI15" s="135">
        <v>0</v>
      </c>
      <c r="BJ15" s="135">
        <v>0</v>
      </c>
      <c r="BK15" s="135">
        <v>2120</v>
      </c>
      <c r="BL15" s="135">
        <v>21147</v>
      </c>
      <c r="BM15" s="135">
        <v>-5126</v>
      </c>
      <c r="BN15" s="135">
        <v>0</v>
      </c>
      <c r="BO15" s="135">
        <v>0</v>
      </c>
      <c r="BP15" s="135">
        <v>-750</v>
      </c>
      <c r="BQ15" s="135">
        <v>-5876</v>
      </c>
      <c r="BR15" s="135">
        <v>15271</v>
      </c>
      <c r="BS15" s="135">
        <v>3737</v>
      </c>
      <c r="BT15" s="135">
        <v>3939</v>
      </c>
      <c r="BU15" s="135">
        <v>22947</v>
      </c>
      <c r="BV15" s="135">
        <v>0</v>
      </c>
      <c r="BW15" s="135">
        <v>-40</v>
      </c>
      <c r="BX15" s="188">
        <v>29.9</v>
      </c>
      <c r="BY15" s="135">
        <v>0</v>
      </c>
      <c r="BZ15" s="135">
        <v>1068</v>
      </c>
      <c r="CA15" s="135">
        <v>17881</v>
      </c>
      <c r="CB15" s="135">
        <v>-141</v>
      </c>
      <c r="CC15" s="135">
        <v>200</v>
      </c>
      <c r="CD15" s="135">
        <v>0</v>
      </c>
      <c r="CE15" s="135">
        <v>19008</v>
      </c>
      <c r="CF15" s="188">
        <v>61.985018726591754</v>
      </c>
      <c r="CG15" s="188">
        <v>54.241932777808842</v>
      </c>
      <c r="CH15" s="188">
        <v>0</v>
      </c>
      <c r="CI15" s="188">
        <v>0</v>
      </c>
      <c r="CJ15" s="188">
        <v>0</v>
      </c>
      <c r="CK15" s="188">
        <v>54.508627946127945</v>
      </c>
      <c r="CL15" s="135">
        <v>-1296</v>
      </c>
      <c r="CM15" s="135">
        <v>0</v>
      </c>
      <c r="CN15" s="135">
        <v>0</v>
      </c>
      <c r="CO15" s="135">
        <v>-1046</v>
      </c>
      <c r="CP15" s="135">
        <v>0</v>
      </c>
      <c r="CQ15" s="135">
        <v>5360</v>
      </c>
      <c r="CR15" s="135">
        <v>2359</v>
      </c>
      <c r="CS15" s="135">
        <v>15</v>
      </c>
      <c r="CT15" s="135">
        <v>5392</v>
      </c>
      <c r="CU15" s="135">
        <v>142</v>
      </c>
      <c r="CV15" s="135">
        <v>4319</v>
      </c>
      <c r="CW15" s="135">
        <v>0</v>
      </c>
      <c r="CX15" s="135">
        <v>10</v>
      </c>
    </row>
    <row r="16" spans="1:102" ht="15" customHeight="1" x14ac:dyDescent="0.25">
      <c r="A16" s="137" t="s">
        <v>239</v>
      </c>
      <c r="B16" s="137" t="s">
        <v>244</v>
      </c>
      <c r="C16" s="137" t="s">
        <v>39</v>
      </c>
      <c r="D16" s="135">
        <v>13</v>
      </c>
      <c r="E16" s="135">
        <v>9</v>
      </c>
      <c r="F16" s="135">
        <v>7</v>
      </c>
      <c r="G16" s="135">
        <v>0</v>
      </c>
      <c r="H16" s="135">
        <v>29</v>
      </c>
      <c r="I16" s="135">
        <v>19</v>
      </c>
      <c r="J16" s="135">
        <v>40</v>
      </c>
      <c r="K16" s="135">
        <v>2</v>
      </c>
      <c r="L16" s="135">
        <v>2</v>
      </c>
      <c r="M16" s="135">
        <v>44</v>
      </c>
      <c r="N16" s="135">
        <v>6</v>
      </c>
      <c r="O16" s="135">
        <v>94</v>
      </c>
      <c r="P16" s="135">
        <v>53</v>
      </c>
      <c r="Q16" s="135">
        <v>6</v>
      </c>
      <c r="R16" s="135">
        <v>7</v>
      </c>
      <c r="S16" s="188">
        <v>4</v>
      </c>
      <c r="T16" s="188">
        <v>4</v>
      </c>
      <c r="U16" s="188">
        <v>8</v>
      </c>
      <c r="V16" s="188">
        <v>23</v>
      </c>
      <c r="W16" s="188">
        <v>68</v>
      </c>
      <c r="X16" s="188">
        <v>74</v>
      </c>
      <c r="Y16" s="188">
        <v>287</v>
      </c>
      <c r="Z16" s="188">
        <v>468</v>
      </c>
      <c r="AA16" s="135">
        <v>468</v>
      </c>
      <c r="AB16" s="188">
        <v>0</v>
      </c>
      <c r="AC16" s="188">
        <v>0</v>
      </c>
      <c r="AD16" s="188">
        <v>7</v>
      </c>
      <c r="AE16" s="188">
        <v>32</v>
      </c>
      <c r="AF16" s="188">
        <v>123</v>
      </c>
      <c r="AG16" s="188">
        <v>162</v>
      </c>
      <c r="AH16" s="135">
        <v>229</v>
      </c>
      <c r="AI16" s="188">
        <v>24</v>
      </c>
      <c r="AJ16" s="188">
        <v>135</v>
      </c>
      <c r="AK16" s="188">
        <v>788</v>
      </c>
      <c r="AL16" s="135">
        <v>657</v>
      </c>
      <c r="AM16" s="135">
        <v>671</v>
      </c>
      <c r="AN16" s="135">
        <v>21</v>
      </c>
      <c r="AO16" s="135">
        <v>0</v>
      </c>
      <c r="AP16" s="135">
        <v>106</v>
      </c>
      <c r="AQ16" s="135">
        <v>15</v>
      </c>
      <c r="AR16" s="135">
        <v>481</v>
      </c>
      <c r="AS16" s="135">
        <v>12</v>
      </c>
      <c r="AT16" s="135">
        <v>81</v>
      </c>
      <c r="AU16" s="135">
        <v>135</v>
      </c>
      <c r="AV16" s="135">
        <v>43</v>
      </c>
      <c r="AW16" s="135">
        <v>0</v>
      </c>
      <c r="AX16" s="135">
        <v>23310</v>
      </c>
      <c r="AY16" s="135">
        <v>1832</v>
      </c>
      <c r="AZ16" s="135">
        <v>1190</v>
      </c>
      <c r="BA16" s="135">
        <v>3523</v>
      </c>
      <c r="BB16" s="135">
        <v>287</v>
      </c>
      <c r="BC16" s="135">
        <v>120</v>
      </c>
      <c r="BD16" s="135">
        <v>30262</v>
      </c>
      <c r="BE16" s="135">
        <v>2808</v>
      </c>
      <c r="BF16" s="135">
        <v>1439</v>
      </c>
      <c r="BG16" s="135">
        <v>2762</v>
      </c>
      <c r="BH16" s="135">
        <v>2132</v>
      </c>
      <c r="BI16" s="135">
        <v>0</v>
      </c>
      <c r="BJ16" s="135">
        <v>0</v>
      </c>
      <c r="BK16" s="135">
        <v>0</v>
      </c>
      <c r="BL16" s="135">
        <v>39403</v>
      </c>
      <c r="BM16" s="135">
        <v>-358</v>
      </c>
      <c r="BN16" s="135">
        <v>0</v>
      </c>
      <c r="BO16" s="135">
        <v>0</v>
      </c>
      <c r="BP16" s="135">
        <v>-1958</v>
      </c>
      <c r="BQ16" s="135">
        <v>-2316</v>
      </c>
      <c r="BR16" s="135">
        <v>37087</v>
      </c>
      <c r="BS16" s="135">
        <v>2261</v>
      </c>
      <c r="BT16" s="135">
        <v>7711</v>
      </c>
      <c r="BU16" s="135">
        <v>47059</v>
      </c>
      <c r="BV16" s="135">
        <v>0</v>
      </c>
      <c r="BW16" s="135">
        <v>0</v>
      </c>
      <c r="BX16" s="188">
        <v>20.6</v>
      </c>
      <c r="BY16" s="135">
        <v>0</v>
      </c>
      <c r="BZ16" s="135">
        <v>2487</v>
      </c>
      <c r="CA16" s="135">
        <v>36935</v>
      </c>
      <c r="CB16" s="135">
        <v>0</v>
      </c>
      <c r="CC16" s="135">
        <v>-74</v>
      </c>
      <c r="CD16" s="135">
        <v>0</v>
      </c>
      <c r="CE16" s="135">
        <v>39348</v>
      </c>
      <c r="CF16" s="188">
        <v>24.607961399276238</v>
      </c>
      <c r="CG16" s="188">
        <v>11.130364153242182</v>
      </c>
      <c r="CH16" s="188">
        <v>0</v>
      </c>
      <c r="CI16" s="188">
        <v>100</v>
      </c>
      <c r="CJ16" s="188">
        <v>0</v>
      </c>
      <c r="CK16" s="188">
        <v>11.815085900172818</v>
      </c>
      <c r="CL16" s="135">
        <v>-2734</v>
      </c>
      <c r="CM16" s="135">
        <v>-41</v>
      </c>
      <c r="CN16" s="135">
        <v>0</v>
      </c>
      <c r="CO16" s="135">
        <v>-2167</v>
      </c>
      <c r="CP16" s="135">
        <v>-49</v>
      </c>
      <c r="CQ16" s="135">
        <v>10304</v>
      </c>
      <c r="CR16" s="135">
        <v>2610</v>
      </c>
      <c r="CS16" s="135">
        <v>0</v>
      </c>
      <c r="CT16" s="135">
        <v>7923</v>
      </c>
      <c r="CU16" s="135">
        <v>631</v>
      </c>
      <c r="CV16" s="135">
        <v>0</v>
      </c>
      <c r="CW16" s="135">
        <v>0</v>
      </c>
      <c r="CX16" s="135">
        <v>9</v>
      </c>
    </row>
    <row r="17" spans="1:102" ht="15" customHeight="1" x14ac:dyDescent="0.25">
      <c r="A17" s="137" t="s">
        <v>239</v>
      </c>
      <c r="B17" s="137" t="s">
        <v>245</v>
      </c>
      <c r="C17" s="137" t="s">
        <v>41</v>
      </c>
      <c r="D17" s="135">
        <v>1</v>
      </c>
      <c r="E17" s="135">
        <v>8</v>
      </c>
      <c r="F17" s="135">
        <v>1</v>
      </c>
      <c r="G17" s="135">
        <v>0</v>
      </c>
      <c r="H17" s="135">
        <v>10</v>
      </c>
      <c r="I17" s="135">
        <v>1</v>
      </c>
      <c r="J17" s="135">
        <v>16</v>
      </c>
      <c r="K17" s="135">
        <v>2</v>
      </c>
      <c r="L17" s="135">
        <v>2</v>
      </c>
      <c r="M17" s="135">
        <v>13</v>
      </c>
      <c r="N17" s="135">
        <v>6</v>
      </c>
      <c r="O17" s="135">
        <v>39</v>
      </c>
      <c r="P17" s="135">
        <v>16</v>
      </c>
      <c r="Q17" s="135">
        <v>2</v>
      </c>
      <c r="R17" s="135">
        <v>1</v>
      </c>
      <c r="S17" s="188">
        <v>0</v>
      </c>
      <c r="T17" s="188">
        <v>0</v>
      </c>
      <c r="U17" s="188">
        <v>3</v>
      </c>
      <c r="V17" s="188">
        <v>6</v>
      </c>
      <c r="W17" s="188">
        <v>15</v>
      </c>
      <c r="X17" s="188">
        <v>8</v>
      </c>
      <c r="Y17" s="188">
        <v>46</v>
      </c>
      <c r="Z17" s="188">
        <v>78</v>
      </c>
      <c r="AA17" s="135">
        <v>78</v>
      </c>
      <c r="AB17" s="188">
        <v>0</v>
      </c>
      <c r="AC17" s="188">
        <v>0</v>
      </c>
      <c r="AD17" s="188">
        <v>8</v>
      </c>
      <c r="AE17" s="188">
        <v>18</v>
      </c>
      <c r="AF17" s="188">
        <v>53</v>
      </c>
      <c r="AG17" s="188">
        <v>80</v>
      </c>
      <c r="AH17" s="135">
        <v>86</v>
      </c>
      <c r="AI17" s="188">
        <v>0</v>
      </c>
      <c r="AJ17" s="188">
        <v>17</v>
      </c>
      <c r="AK17" s="188">
        <v>175</v>
      </c>
      <c r="AL17" s="135">
        <v>110</v>
      </c>
      <c r="AM17" s="135">
        <v>111</v>
      </c>
      <c r="AN17" s="135">
        <v>3</v>
      </c>
      <c r="AO17" s="135">
        <v>0</v>
      </c>
      <c r="AP17" s="135">
        <v>21</v>
      </c>
      <c r="AQ17" s="135">
        <v>3</v>
      </c>
      <c r="AR17" s="135">
        <v>78</v>
      </c>
      <c r="AS17" s="135">
        <v>15</v>
      </c>
      <c r="AT17" s="135">
        <v>0</v>
      </c>
      <c r="AU17" s="135">
        <v>3</v>
      </c>
      <c r="AV17" s="135">
        <v>4</v>
      </c>
      <c r="AW17" s="135">
        <v>0</v>
      </c>
      <c r="AX17" s="135">
        <v>3759</v>
      </c>
      <c r="AY17" s="135">
        <v>717</v>
      </c>
      <c r="AZ17" s="135">
        <v>0</v>
      </c>
      <c r="BA17" s="135">
        <v>510</v>
      </c>
      <c r="BB17" s="135">
        <v>43</v>
      </c>
      <c r="BC17" s="135">
        <v>4</v>
      </c>
      <c r="BD17" s="135">
        <v>5033</v>
      </c>
      <c r="BE17" s="135">
        <v>339</v>
      </c>
      <c r="BF17" s="135">
        <v>199</v>
      </c>
      <c r="BG17" s="135">
        <v>661</v>
      </c>
      <c r="BH17" s="135">
        <v>412</v>
      </c>
      <c r="BI17" s="135">
        <v>200</v>
      </c>
      <c r="BJ17" s="135">
        <v>248</v>
      </c>
      <c r="BK17" s="135">
        <v>0</v>
      </c>
      <c r="BL17" s="135">
        <v>7092</v>
      </c>
      <c r="BM17" s="135">
        <v>-234</v>
      </c>
      <c r="BN17" s="135">
        <v>0</v>
      </c>
      <c r="BO17" s="135">
        <v>-366</v>
      </c>
      <c r="BP17" s="135">
        <v>-77</v>
      </c>
      <c r="BQ17" s="135">
        <v>-677</v>
      </c>
      <c r="BR17" s="135">
        <v>6415</v>
      </c>
      <c r="BS17" s="135">
        <v>692</v>
      </c>
      <c r="BT17" s="135">
        <v>-234</v>
      </c>
      <c r="BU17" s="135">
        <v>6873</v>
      </c>
      <c r="BV17" s="135">
        <v>0</v>
      </c>
      <c r="BW17" s="135">
        <v>0</v>
      </c>
      <c r="BX17" s="188">
        <v>23.5</v>
      </c>
      <c r="BY17" s="135">
        <v>0</v>
      </c>
      <c r="BZ17" s="135">
        <v>1609</v>
      </c>
      <c r="CA17" s="135">
        <v>5522</v>
      </c>
      <c r="CB17" s="135">
        <v>0</v>
      </c>
      <c r="CC17" s="135">
        <v>-24</v>
      </c>
      <c r="CD17" s="135">
        <v>0</v>
      </c>
      <c r="CE17" s="135">
        <v>7107</v>
      </c>
      <c r="CF17" s="188">
        <v>6.401491609695463</v>
      </c>
      <c r="CG17" s="188">
        <v>5.5957986236870694</v>
      </c>
      <c r="CH17" s="188">
        <v>0</v>
      </c>
      <c r="CI17" s="188">
        <v>0</v>
      </c>
      <c r="CJ17" s="188">
        <v>0</v>
      </c>
      <c r="CK17" s="188">
        <v>5.7971014492753623</v>
      </c>
      <c r="CL17" s="135">
        <v>-396</v>
      </c>
      <c r="CM17" s="135">
        <v>0</v>
      </c>
      <c r="CN17" s="135">
        <v>0</v>
      </c>
      <c r="CO17" s="135">
        <v>-342</v>
      </c>
      <c r="CP17" s="135">
        <v>0</v>
      </c>
      <c r="CQ17" s="135">
        <v>1583</v>
      </c>
      <c r="CR17" s="135">
        <v>226</v>
      </c>
      <c r="CS17" s="135">
        <v>0</v>
      </c>
      <c r="CT17" s="135">
        <v>1071</v>
      </c>
      <c r="CU17" s="135">
        <v>418</v>
      </c>
      <c r="CV17" s="135">
        <v>106</v>
      </c>
      <c r="CW17" s="135">
        <v>0</v>
      </c>
      <c r="CX17" s="135">
        <v>32</v>
      </c>
    </row>
    <row r="18" spans="1:102" ht="15" customHeight="1" x14ac:dyDescent="0.25">
      <c r="A18" s="137" t="s">
        <v>239</v>
      </c>
      <c r="B18" s="137" t="s">
        <v>246</v>
      </c>
      <c r="C18" s="137" t="s">
        <v>45</v>
      </c>
      <c r="D18" s="135">
        <v>0</v>
      </c>
      <c r="E18" s="135">
        <v>29</v>
      </c>
      <c r="F18" s="135">
        <v>9</v>
      </c>
      <c r="G18" s="135">
        <v>0</v>
      </c>
      <c r="H18" s="135">
        <v>38</v>
      </c>
      <c r="I18" s="135">
        <v>4</v>
      </c>
      <c r="J18" s="135">
        <v>48</v>
      </c>
      <c r="K18" s="135">
        <v>2</v>
      </c>
      <c r="L18" s="135">
        <v>37</v>
      </c>
      <c r="M18" s="135">
        <v>48</v>
      </c>
      <c r="N18" s="135">
        <v>7</v>
      </c>
      <c r="O18" s="135">
        <v>142</v>
      </c>
      <c r="P18" s="135">
        <v>45</v>
      </c>
      <c r="Q18" s="135">
        <v>5</v>
      </c>
      <c r="R18" s="135">
        <v>3</v>
      </c>
      <c r="S18" s="188">
        <v>3</v>
      </c>
      <c r="T18" s="188">
        <v>4</v>
      </c>
      <c r="U18" s="188">
        <v>10</v>
      </c>
      <c r="V18" s="188">
        <v>20</v>
      </c>
      <c r="W18" s="188">
        <v>38</v>
      </c>
      <c r="X18" s="188">
        <v>26</v>
      </c>
      <c r="Y18" s="188">
        <v>94</v>
      </c>
      <c r="Z18" s="188">
        <v>195</v>
      </c>
      <c r="AA18" s="135">
        <v>196</v>
      </c>
      <c r="AB18" s="188">
        <v>0</v>
      </c>
      <c r="AC18" s="188">
        <v>0</v>
      </c>
      <c r="AD18" s="188">
        <v>42</v>
      </c>
      <c r="AE18" s="188">
        <v>73</v>
      </c>
      <c r="AF18" s="188">
        <v>287</v>
      </c>
      <c r="AG18" s="188">
        <v>402</v>
      </c>
      <c r="AH18" s="135">
        <v>438</v>
      </c>
      <c r="AI18" s="188">
        <v>17</v>
      </c>
      <c r="AJ18" s="188">
        <v>49</v>
      </c>
      <c r="AK18" s="188">
        <v>664</v>
      </c>
      <c r="AL18" s="135">
        <v>322</v>
      </c>
      <c r="AM18" s="135">
        <v>322</v>
      </c>
      <c r="AN18" s="135">
        <v>10</v>
      </c>
      <c r="AO18" s="135">
        <v>0</v>
      </c>
      <c r="AP18" s="135">
        <v>59</v>
      </c>
      <c r="AQ18" s="135">
        <v>31</v>
      </c>
      <c r="AR18" s="135">
        <v>484</v>
      </c>
      <c r="AS18" s="135">
        <v>33</v>
      </c>
      <c r="AT18" s="135">
        <v>21</v>
      </c>
      <c r="AU18" s="135">
        <v>321</v>
      </c>
      <c r="AV18" s="135">
        <v>14</v>
      </c>
      <c r="AW18" s="135">
        <v>113</v>
      </c>
      <c r="AX18" s="135">
        <v>10207</v>
      </c>
      <c r="AY18" s="135">
        <v>4539</v>
      </c>
      <c r="AZ18" s="135">
        <v>690</v>
      </c>
      <c r="BA18" s="135">
        <v>1535</v>
      </c>
      <c r="BB18" s="135">
        <v>472</v>
      </c>
      <c r="BC18" s="135">
        <v>-1</v>
      </c>
      <c r="BD18" s="135">
        <v>17442</v>
      </c>
      <c r="BE18" s="135">
        <v>1305</v>
      </c>
      <c r="BF18" s="135">
        <v>1340</v>
      </c>
      <c r="BG18" s="135">
        <v>1903</v>
      </c>
      <c r="BH18" s="135">
        <v>3396</v>
      </c>
      <c r="BI18" s="135">
        <v>0</v>
      </c>
      <c r="BJ18" s="135">
        <v>0</v>
      </c>
      <c r="BK18" s="135">
        <v>0</v>
      </c>
      <c r="BL18" s="135">
        <v>25386</v>
      </c>
      <c r="BM18" s="135">
        <v>-1401</v>
      </c>
      <c r="BN18" s="135">
        <v>0</v>
      </c>
      <c r="BO18" s="135">
        <v>0</v>
      </c>
      <c r="BP18" s="135">
        <v>-1193</v>
      </c>
      <c r="BQ18" s="135">
        <v>-2594</v>
      </c>
      <c r="BR18" s="135">
        <v>22792</v>
      </c>
      <c r="BS18" s="135">
        <v>3611</v>
      </c>
      <c r="BT18" s="135">
        <v>2650</v>
      </c>
      <c r="BU18" s="135">
        <v>29053</v>
      </c>
      <c r="BV18" s="135" t="s">
        <v>19</v>
      </c>
      <c r="BW18" s="135">
        <v>-50</v>
      </c>
      <c r="BX18" s="188" t="s">
        <v>19</v>
      </c>
      <c r="BY18" s="135">
        <v>0</v>
      </c>
      <c r="BZ18" s="135">
        <v>1149</v>
      </c>
      <c r="CA18" s="135">
        <v>25254</v>
      </c>
      <c r="CB18" s="135">
        <v>0</v>
      </c>
      <c r="CC18" s="135">
        <v>0</v>
      </c>
      <c r="CD18" s="135">
        <v>0</v>
      </c>
      <c r="CE18" s="135">
        <v>26403</v>
      </c>
      <c r="CF18" s="188">
        <v>0</v>
      </c>
      <c r="CG18" s="188">
        <v>0</v>
      </c>
      <c r="CH18" s="188">
        <v>0</v>
      </c>
      <c r="CI18" s="188">
        <v>0</v>
      </c>
      <c r="CJ18" s="188">
        <v>0</v>
      </c>
      <c r="CK18" s="188">
        <v>0</v>
      </c>
      <c r="CL18" s="135">
        <v>-1711</v>
      </c>
      <c r="CM18" s="135">
        <v>0</v>
      </c>
      <c r="CN18" s="135">
        <v>-3</v>
      </c>
      <c r="CO18" s="135">
        <v>-1392</v>
      </c>
      <c r="CP18" s="135">
        <v>-97</v>
      </c>
      <c r="CQ18" s="135">
        <v>4896</v>
      </c>
      <c r="CR18" s="135">
        <v>1000</v>
      </c>
      <c r="CS18" s="135">
        <v>0</v>
      </c>
      <c r="CT18" s="135">
        <v>2693</v>
      </c>
      <c r="CU18" s="135">
        <v>0</v>
      </c>
      <c r="CV18" s="135">
        <v>150</v>
      </c>
      <c r="CW18" s="135">
        <v>0</v>
      </c>
      <c r="CX18" s="135">
        <v>0</v>
      </c>
    </row>
    <row r="19" spans="1:102" ht="15" customHeight="1" x14ac:dyDescent="0.25">
      <c r="A19" s="137" t="s">
        <v>239</v>
      </c>
      <c r="B19" s="137" t="s">
        <v>247</v>
      </c>
      <c r="C19" s="137" t="s">
        <v>46</v>
      </c>
      <c r="D19" s="135">
        <v>3</v>
      </c>
      <c r="E19" s="135">
        <v>34</v>
      </c>
      <c r="F19" s="135">
        <v>5</v>
      </c>
      <c r="G19" s="135">
        <v>0</v>
      </c>
      <c r="H19" s="135">
        <v>42</v>
      </c>
      <c r="I19" s="135">
        <v>11</v>
      </c>
      <c r="J19" s="135">
        <v>53</v>
      </c>
      <c r="K19" s="135">
        <v>3</v>
      </c>
      <c r="L19" s="135">
        <v>15</v>
      </c>
      <c r="M19" s="135">
        <v>46</v>
      </c>
      <c r="N19" s="135">
        <v>13</v>
      </c>
      <c r="O19" s="135">
        <v>130</v>
      </c>
      <c r="P19" s="135">
        <v>44</v>
      </c>
      <c r="Q19" s="135">
        <v>4</v>
      </c>
      <c r="R19" s="135">
        <v>5</v>
      </c>
      <c r="S19" s="188">
        <v>2</v>
      </c>
      <c r="T19" s="188">
        <v>4</v>
      </c>
      <c r="U19" s="188">
        <v>7</v>
      </c>
      <c r="V19" s="188">
        <v>23</v>
      </c>
      <c r="W19" s="188">
        <v>45</v>
      </c>
      <c r="X19" s="188">
        <v>39</v>
      </c>
      <c r="Y19" s="188">
        <v>147</v>
      </c>
      <c r="Z19" s="188">
        <v>267</v>
      </c>
      <c r="AA19" s="135">
        <v>267</v>
      </c>
      <c r="AB19" s="188">
        <v>0</v>
      </c>
      <c r="AC19" s="188">
        <v>0</v>
      </c>
      <c r="AD19" s="188">
        <v>40</v>
      </c>
      <c r="AE19" s="188">
        <v>78</v>
      </c>
      <c r="AF19" s="188">
        <v>321</v>
      </c>
      <c r="AG19" s="188">
        <v>439</v>
      </c>
      <c r="AH19" s="135">
        <v>471</v>
      </c>
      <c r="AI19" s="188">
        <v>25</v>
      </c>
      <c r="AJ19" s="188">
        <v>72</v>
      </c>
      <c r="AK19" s="188">
        <v>803</v>
      </c>
      <c r="AL19" s="135">
        <v>524</v>
      </c>
      <c r="AM19" s="135">
        <v>534</v>
      </c>
      <c r="AN19" s="135">
        <v>17</v>
      </c>
      <c r="AO19" s="135">
        <v>2</v>
      </c>
      <c r="AP19" s="135">
        <v>70</v>
      </c>
      <c r="AQ19" s="135">
        <v>22</v>
      </c>
      <c r="AR19" s="135">
        <v>479</v>
      </c>
      <c r="AS19" s="135">
        <v>8</v>
      </c>
      <c r="AT19" s="135">
        <v>51</v>
      </c>
      <c r="AU19" s="135">
        <v>146</v>
      </c>
      <c r="AV19" s="135">
        <v>49</v>
      </c>
      <c r="AW19" s="135">
        <v>11</v>
      </c>
      <c r="AX19" s="135">
        <v>12785</v>
      </c>
      <c r="AY19" s="135">
        <v>4540</v>
      </c>
      <c r="AZ19" s="135">
        <v>804</v>
      </c>
      <c r="BA19" s="135">
        <v>2263</v>
      </c>
      <c r="BB19" s="135">
        <v>340</v>
      </c>
      <c r="BC19" s="135">
        <v>1605</v>
      </c>
      <c r="BD19" s="135">
        <v>22337</v>
      </c>
      <c r="BE19" s="135">
        <v>1476</v>
      </c>
      <c r="BF19" s="135">
        <v>1605</v>
      </c>
      <c r="BG19" s="135">
        <v>2752</v>
      </c>
      <c r="BH19" s="135">
        <v>1322</v>
      </c>
      <c r="BI19" s="135">
        <v>0</v>
      </c>
      <c r="BJ19" s="135">
        <v>0</v>
      </c>
      <c r="BK19" s="135">
        <v>0</v>
      </c>
      <c r="BL19" s="135">
        <v>29492</v>
      </c>
      <c r="BM19" s="135">
        <v>-1136</v>
      </c>
      <c r="BN19" s="135">
        <v>0</v>
      </c>
      <c r="BO19" s="135">
        <v>0</v>
      </c>
      <c r="BP19" s="135">
        <v>-1308</v>
      </c>
      <c r="BQ19" s="135">
        <v>-2444</v>
      </c>
      <c r="BR19" s="135">
        <v>27048</v>
      </c>
      <c r="BS19" s="135">
        <v>1605</v>
      </c>
      <c r="BT19" s="135">
        <v>2</v>
      </c>
      <c r="BU19" s="135">
        <v>28655</v>
      </c>
      <c r="BV19" s="135">
        <v>0</v>
      </c>
      <c r="BW19" s="135">
        <v>0</v>
      </c>
      <c r="BX19" s="188" t="s">
        <v>19</v>
      </c>
      <c r="BY19" s="135">
        <v>0</v>
      </c>
      <c r="BZ19" s="135">
        <v>1197</v>
      </c>
      <c r="CA19" s="135">
        <v>25817</v>
      </c>
      <c r="CB19" s="135">
        <v>358</v>
      </c>
      <c r="CC19" s="135">
        <v>1281</v>
      </c>
      <c r="CD19" s="135">
        <v>0</v>
      </c>
      <c r="CE19" s="135">
        <v>28653</v>
      </c>
      <c r="CF19" s="188">
        <v>21.888053467000834</v>
      </c>
      <c r="CG19" s="188">
        <v>26.393461672541346</v>
      </c>
      <c r="CH19" s="188">
        <v>26.256983240223462</v>
      </c>
      <c r="CI19" s="188">
        <v>100</v>
      </c>
      <c r="CJ19" s="188">
        <v>0</v>
      </c>
      <c r="CK19" s="188">
        <v>29.494293791226049</v>
      </c>
      <c r="CL19" s="135">
        <v>-1867</v>
      </c>
      <c r="CM19" s="135">
        <v>-202</v>
      </c>
      <c r="CN19" s="135">
        <v>0</v>
      </c>
      <c r="CO19" s="135">
        <v>-1521</v>
      </c>
      <c r="CP19" s="135">
        <v>0</v>
      </c>
      <c r="CQ19" s="135">
        <v>6715</v>
      </c>
      <c r="CR19" s="135">
        <v>2220</v>
      </c>
      <c r="CS19" s="135">
        <v>0</v>
      </c>
      <c r="CT19" s="135">
        <v>5345</v>
      </c>
      <c r="CU19" s="135">
        <v>2</v>
      </c>
      <c r="CV19" s="135">
        <v>1563</v>
      </c>
      <c r="CW19" s="135">
        <v>0</v>
      </c>
      <c r="CX19" s="135">
        <v>48</v>
      </c>
    </row>
    <row r="20" spans="1:102" ht="15" customHeight="1" x14ac:dyDescent="0.25">
      <c r="A20" s="137" t="s">
        <v>239</v>
      </c>
      <c r="B20" s="137" t="s">
        <v>248</v>
      </c>
      <c r="C20" s="137" t="s">
        <v>48</v>
      </c>
      <c r="D20" s="135">
        <v>3</v>
      </c>
      <c r="E20" s="135">
        <v>14</v>
      </c>
      <c r="F20" s="135">
        <v>5</v>
      </c>
      <c r="G20" s="135">
        <v>0</v>
      </c>
      <c r="H20" s="135">
        <v>22</v>
      </c>
      <c r="I20" s="135">
        <v>3</v>
      </c>
      <c r="J20" s="135">
        <v>26</v>
      </c>
      <c r="K20" s="135">
        <v>2</v>
      </c>
      <c r="L20" s="135">
        <v>28</v>
      </c>
      <c r="M20" s="135">
        <v>36</v>
      </c>
      <c r="N20" s="135">
        <v>6</v>
      </c>
      <c r="O20" s="135">
        <v>98</v>
      </c>
      <c r="P20" s="135">
        <v>50</v>
      </c>
      <c r="Q20" s="135">
        <v>4</v>
      </c>
      <c r="R20" s="135">
        <v>3</v>
      </c>
      <c r="S20" s="188">
        <v>2</v>
      </c>
      <c r="T20" s="188">
        <v>5</v>
      </c>
      <c r="U20" s="188">
        <v>9</v>
      </c>
      <c r="V20" s="188">
        <v>17</v>
      </c>
      <c r="W20" s="188">
        <v>50</v>
      </c>
      <c r="X20" s="188">
        <v>30</v>
      </c>
      <c r="Y20" s="188">
        <v>122</v>
      </c>
      <c r="Z20" s="188">
        <v>235</v>
      </c>
      <c r="AA20" s="135">
        <v>241</v>
      </c>
      <c r="AB20" s="188">
        <v>0</v>
      </c>
      <c r="AC20" s="188">
        <v>0</v>
      </c>
      <c r="AD20" s="188">
        <v>8</v>
      </c>
      <c r="AE20" s="188">
        <v>25</v>
      </c>
      <c r="AF20" s="188">
        <v>117</v>
      </c>
      <c r="AG20" s="188">
        <v>149</v>
      </c>
      <c r="AH20" s="135">
        <v>196</v>
      </c>
      <c r="AI20" s="188">
        <v>13</v>
      </c>
      <c r="AJ20" s="188">
        <v>56</v>
      </c>
      <c r="AK20" s="188">
        <v>453</v>
      </c>
      <c r="AL20" s="135">
        <v>391</v>
      </c>
      <c r="AM20" s="135">
        <v>409</v>
      </c>
      <c r="AN20" s="135">
        <v>18</v>
      </c>
      <c r="AO20" s="135">
        <v>0</v>
      </c>
      <c r="AP20" s="135">
        <v>70</v>
      </c>
      <c r="AQ20" s="135">
        <v>62</v>
      </c>
      <c r="AR20" s="135">
        <v>245</v>
      </c>
      <c r="AS20" s="135">
        <v>0</v>
      </c>
      <c r="AT20" s="135">
        <v>24</v>
      </c>
      <c r="AU20" s="135">
        <v>76</v>
      </c>
      <c r="AV20" s="135">
        <v>91</v>
      </c>
      <c r="AW20" s="135">
        <v>7</v>
      </c>
      <c r="AX20" s="135">
        <v>12235</v>
      </c>
      <c r="AY20" s="135">
        <v>1705</v>
      </c>
      <c r="AZ20" s="135">
        <v>783</v>
      </c>
      <c r="BA20" s="135">
        <v>2023</v>
      </c>
      <c r="BB20" s="135">
        <v>564</v>
      </c>
      <c r="BC20" s="135">
        <v>54</v>
      </c>
      <c r="BD20" s="135">
        <v>17364</v>
      </c>
      <c r="BE20" s="135">
        <v>1070</v>
      </c>
      <c r="BF20" s="135">
        <v>635</v>
      </c>
      <c r="BG20" s="135">
        <v>3036</v>
      </c>
      <c r="BH20" s="135">
        <v>2263</v>
      </c>
      <c r="BI20" s="135">
        <v>0</v>
      </c>
      <c r="BJ20" s="135">
        <v>0</v>
      </c>
      <c r="BK20" s="135">
        <v>0</v>
      </c>
      <c r="BL20" s="135">
        <v>24368</v>
      </c>
      <c r="BM20" s="135">
        <v>-439</v>
      </c>
      <c r="BN20" s="135">
        <v>0</v>
      </c>
      <c r="BO20" s="135">
        <v>0</v>
      </c>
      <c r="BP20" s="135">
        <v>-392</v>
      </c>
      <c r="BQ20" s="135">
        <v>-831</v>
      </c>
      <c r="BR20" s="135">
        <v>23537</v>
      </c>
      <c r="BS20" s="135">
        <v>2292</v>
      </c>
      <c r="BT20" s="135">
        <v>-1938</v>
      </c>
      <c r="BU20" s="135">
        <v>23891</v>
      </c>
      <c r="BV20" s="135">
        <v>0</v>
      </c>
      <c r="BW20" s="135">
        <v>-26</v>
      </c>
      <c r="BX20" s="188">
        <v>16.2</v>
      </c>
      <c r="BY20" s="135">
        <v>0</v>
      </c>
      <c r="BZ20" s="135">
        <v>2235</v>
      </c>
      <c r="CA20" s="135">
        <v>17504</v>
      </c>
      <c r="CB20" s="135">
        <v>25</v>
      </c>
      <c r="CC20" s="135">
        <v>0</v>
      </c>
      <c r="CD20" s="135">
        <v>6065</v>
      </c>
      <c r="CE20" s="135">
        <v>25829</v>
      </c>
      <c r="CF20" s="188">
        <v>8.7695749440715876</v>
      </c>
      <c r="CG20" s="188">
        <v>8.7637111517367465</v>
      </c>
      <c r="CH20" s="188">
        <v>8</v>
      </c>
      <c r="CI20" s="188">
        <v>0</v>
      </c>
      <c r="CJ20" s="188">
        <v>8.7551525144270403</v>
      </c>
      <c r="CK20" s="188">
        <v>8.7614696658794369</v>
      </c>
      <c r="CL20" s="135">
        <v>-1360.1980699999999</v>
      </c>
      <c r="CM20" s="135">
        <v>0</v>
      </c>
      <c r="CN20" s="135">
        <v>0</v>
      </c>
      <c r="CO20" s="135">
        <v>-1091.40887</v>
      </c>
      <c r="CP20" s="135">
        <v>0</v>
      </c>
      <c r="CQ20" s="135">
        <v>6463.0618899999999</v>
      </c>
      <c r="CR20" s="135">
        <v>1712.74449</v>
      </c>
      <c r="CS20" s="135">
        <v>0</v>
      </c>
      <c r="CT20" s="135">
        <v>5724.1994400000003</v>
      </c>
      <c r="CU20" s="135">
        <v>0</v>
      </c>
      <c r="CV20" s="135" t="s">
        <v>19</v>
      </c>
      <c r="CW20" s="135" t="s">
        <v>19</v>
      </c>
      <c r="CX20" s="135" t="s">
        <v>19</v>
      </c>
    </row>
    <row r="21" spans="1:102" ht="15" customHeight="1" x14ac:dyDescent="0.25">
      <c r="A21" s="137" t="s">
        <v>239</v>
      </c>
      <c r="B21" s="137" t="s">
        <v>249</v>
      </c>
      <c r="C21" s="137" t="s">
        <v>49</v>
      </c>
      <c r="D21" s="135">
        <v>1</v>
      </c>
      <c r="E21" s="135">
        <v>11</v>
      </c>
      <c r="F21" s="135">
        <v>3</v>
      </c>
      <c r="G21" s="135">
        <v>0</v>
      </c>
      <c r="H21" s="135">
        <v>15</v>
      </c>
      <c r="I21" s="135">
        <v>7</v>
      </c>
      <c r="J21" s="135">
        <v>22</v>
      </c>
      <c r="K21" s="135">
        <v>0</v>
      </c>
      <c r="L21" s="135">
        <v>11</v>
      </c>
      <c r="M21" s="135">
        <v>18</v>
      </c>
      <c r="N21" s="135">
        <v>3</v>
      </c>
      <c r="O21" s="135">
        <v>54</v>
      </c>
      <c r="P21" s="135">
        <v>21</v>
      </c>
      <c r="Q21" s="135">
        <v>3</v>
      </c>
      <c r="R21" s="135">
        <v>3</v>
      </c>
      <c r="S21" s="188">
        <v>2</v>
      </c>
      <c r="T21" s="188">
        <v>1</v>
      </c>
      <c r="U21" s="188">
        <v>3</v>
      </c>
      <c r="V21" s="188">
        <v>15</v>
      </c>
      <c r="W21" s="188">
        <v>19</v>
      </c>
      <c r="X21" s="188">
        <v>24</v>
      </c>
      <c r="Y21" s="188">
        <v>73</v>
      </c>
      <c r="Z21" s="188">
        <v>137</v>
      </c>
      <c r="AA21" s="135">
        <v>137</v>
      </c>
      <c r="AB21" s="188">
        <v>0</v>
      </c>
      <c r="AC21" s="188">
        <v>0</v>
      </c>
      <c r="AD21" s="188">
        <v>12</v>
      </c>
      <c r="AE21" s="188">
        <v>27</v>
      </c>
      <c r="AF21" s="188">
        <v>80</v>
      </c>
      <c r="AG21" s="188">
        <v>119</v>
      </c>
      <c r="AH21" s="135">
        <v>155</v>
      </c>
      <c r="AI21" s="188">
        <v>17</v>
      </c>
      <c r="AJ21" s="188">
        <v>33</v>
      </c>
      <c r="AK21" s="188">
        <v>306</v>
      </c>
      <c r="AL21" s="135">
        <v>350</v>
      </c>
      <c r="AM21" s="135">
        <v>361</v>
      </c>
      <c r="AN21" s="135">
        <v>9</v>
      </c>
      <c r="AO21" s="135">
        <v>0</v>
      </c>
      <c r="AP21" s="135">
        <v>47</v>
      </c>
      <c r="AQ21" s="135">
        <v>10</v>
      </c>
      <c r="AR21" s="135">
        <v>178</v>
      </c>
      <c r="AS21" s="135">
        <v>12</v>
      </c>
      <c r="AT21" s="135">
        <v>21</v>
      </c>
      <c r="AU21" s="135">
        <v>117</v>
      </c>
      <c r="AV21" s="135">
        <v>57</v>
      </c>
      <c r="AW21" s="135">
        <v>18</v>
      </c>
      <c r="AX21" s="135">
        <v>7111</v>
      </c>
      <c r="AY21" s="135">
        <v>1397</v>
      </c>
      <c r="AZ21" s="135">
        <v>649</v>
      </c>
      <c r="BA21" s="135">
        <v>1034</v>
      </c>
      <c r="BB21" s="135">
        <v>144</v>
      </c>
      <c r="BC21" s="135">
        <v>82</v>
      </c>
      <c r="BD21" s="135">
        <v>10417</v>
      </c>
      <c r="BE21" s="135">
        <v>1625</v>
      </c>
      <c r="BF21" s="135">
        <v>223</v>
      </c>
      <c r="BG21" s="135">
        <v>1469</v>
      </c>
      <c r="BH21" s="135">
        <v>5</v>
      </c>
      <c r="BI21" s="135">
        <v>0</v>
      </c>
      <c r="BJ21" s="135">
        <v>389</v>
      </c>
      <c r="BK21" s="135">
        <v>0</v>
      </c>
      <c r="BL21" s="135">
        <v>14128</v>
      </c>
      <c r="BM21" s="135">
        <v>-1986</v>
      </c>
      <c r="BN21" s="135">
        <v>0</v>
      </c>
      <c r="BO21" s="135">
        <v>0</v>
      </c>
      <c r="BP21" s="135">
        <v>-960</v>
      </c>
      <c r="BQ21" s="135">
        <v>-2946</v>
      </c>
      <c r="BR21" s="135">
        <v>11182</v>
      </c>
      <c r="BS21" s="135">
        <v>1552</v>
      </c>
      <c r="BT21" s="135">
        <v>-2499</v>
      </c>
      <c r="BU21" s="135">
        <v>10235</v>
      </c>
      <c r="BV21" s="135" t="s">
        <v>19</v>
      </c>
      <c r="BW21" s="135" t="s">
        <v>19</v>
      </c>
      <c r="BX21" s="188">
        <v>18.5</v>
      </c>
      <c r="BY21" s="135">
        <v>0</v>
      </c>
      <c r="BZ21" s="135">
        <v>374</v>
      </c>
      <c r="CA21" s="135">
        <v>12360</v>
      </c>
      <c r="CB21" s="135">
        <v>0</v>
      </c>
      <c r="CC21" s="135">
        <v>0</v>
      </c>
      <c r="CD21" s="135">
        <v>0</v>
      </c>
      <c r="CE21" s="135">
        <v>12734</v>
      </c>
      <c r="CF21" s="188">
        <v>0</v>
      </c>
      <c r="CG21" s="188">
        <v>0</v>
      </c>
      <c r="CH21" s="188">
        <v>0</v>
      </c>
      <c r="CI21" s="188">
        <v>0</v>
      </c>
      <c r="CJ21" s="188">
        <v>0</v>
      </c>
      <c r="CK21" s="188">
        <v>0</v>
      </c>
      <c r="CL21" s="135">
        <v>-973</v>
      </c>
      <c r="CM21" s="135">
        <v>-23</v>
      </c>
      <c r="CN21" s="135">
        <v>0</v>
      </c>
      <c r="CO21" s="135">
        <v>-755</v>
      </c>
      <c r="CP21" s="135">
        <v>-63</v>
      </c>
      <c r="CQ21" s="135">
        <v>5000</v>
      </c>
      <c r="CR21" s="135">
        <v>1131</v>
      </c>
      <c r="CS21" s="135">
        <v>0</v>
      </c>
      <c r="CT21" s="135">
        <v>4317</v>
      </c>
      <c r="CU21" s="135">
        <v>153</v>
      </c>
      <c r="CV21" s="135">
        <v>315</v>
      </c>
      <c r="CW21" s="135">
        <v>0</v>
      </c>
      <c r="CX21" s="135">
        <v>0</v>
      </c>
    </row>
    <row r="22" spans="1:102" ht="15" customHeight="1" x14ac:dyDescent="0.25">
      <c r="A22" s="137" t="s">
        <v>239</v>
      </c>
      <c r="B22" s="137" t="s">
        <v>250</v>
      </c>
      <c r="C22" s="137" t="s">
        <v>51</v>
      </c>
      <c r="D22" s="135">
        <v>0</v>
      </c>
      <c r="E22" s="135">
        <v>0</v>
      </c>
      <c r="F22" s="135">
        <v>24</v>
      </c>
      <c r="G22" s="135">
        <v>0</v>
      </c>
      <c r="H22" s="135">
        <v>24</v>
      </c>
      <c r="I22" s="135">
        <v>0</v>
      </c>
      <c r="J22" s="135">
        <v>35</v>
      </c>
      <c r="K22" s="135">
        <v>2</v>
      </c>
      <c r="L22" s="135">
        <v>5</v>
      </c>
      <c r="M22" s="135">
        <v>35</v>
      </c>
      <c r="N22" s="135">
        <v>4</v>
      </c>
      <c r="O22" s="135">
        <v>81</v>
      </c>
      <c r="P22" s="135">
        <v>90</v>
      </c>
      <c r="Q22" s="135">
        <v>5</v>
      </c>
      <c r="R22" s="135">
        <v>4</v>
      </c>
      <c r="S22" s="188">
        <v>3</v>
      </c>
      <c r="T22" s="188">
        <v>3</v>
      </c>
      <c r="U22" s="188">
        <v>9</v>
      </c>
      <c r="V22" s="188">
        <v>26</v>
      </c>
      <c r="W22" s="188">
        <v>49</v>
      </c>
      <c r="X22" s="188">
        <v>37</v>
      </c>
      <c r="Y22" s="188">
        <v>103</v>
      </c>
      <c r="Z22" s="188">
        <v>230</v>
      </c>
      <c r="AA22" s="135">
        <v>230</v>
      </c>
      <c r="AB22" s="188">
        <v>0</v>
      </c>
      <c r="AC22" s="188">
        <v>0</v>
      </c>
      <c r="AD22" s="188">
        <v>20</v>
      </c>
      <c r="AE22" s="188">
        <v>44</v>
      </c>
      <c r="AF22" s="188">
        <v>142</v>
      </c>
      <c r="AG22" s="188">
        <v>206</v>
      </c>
      <c r="AH22" s="135">
        <v>332</v>
      </c>
      <c r="AI22" s="188">
        <v>0</v>
      </c>
      <c r="AJ22" s="188">
        <v>69</v>
      </c>
      <c r="AK22" s="188">
        <v>505</v>
      </c>
      <c r="AL22" s="135">
        <v>362</v>
      </c>
      <c r="AM22" s="135">
        <v>370</v>
      </c>
      <c r="AN22" s="135">
        <v>6</v>
      </c>
      <c r="AO22" s="135">
        <v>1</v>
      </c>
      <c r="AP22" s="135">
        <v>36</v>
      </c>
      <c r="AQ22" s="135">
        <v>15</v>
      </c>
      <c r="AR22" s="135">
        <v>456</v>
      </c>
      <c r="AS22" s="135">
        <v>15</v>
      </c>
      <c r="AT22" s="135">
        <v>43</v>
      </c>
      <c r="AU22" s="135">
        <v>352</v>
      </c>
      <c r="AV22" s="135">
        <v>123</v>
      </c>
      <c r="AW22" s="135">
        <v>23</v>
      </c>
      <c r="AX22" s="135">
        <v>11407</v>
      </c>
      <c r="AY22" s="135">
        <v>3461</v>
      </c>
      <c r="AZ22" s="135">
        <v>0</v>
      </c>
      <c r="BA22" s="135">
        <v>1868</v>
      </c>
      <c r="BB22" s="135">
        <v>385</v>
      </c>
      <c r="BC22" s="135">
        <v>110</v>
      </c>
      <c r="BD22" s="135">
        <v>17231</v>
      </c>
      <c r="BE22" s="135">
        <v>201</v>
      </c>
      <c r="BF22" s="135">
        <v>1152</v>
      </c>
      <c r="BG22" s="135">
        <v>2152</v>
      </c>
      <c r="BH22" s="135">
        <v>2435</v>
      </c>
      <c r="BI22" s="135">
        <v>569</v>
      </c>
      <c r="BJ22" s="135">
        <v>35</v>
      </c>
      <c r="BK22" s="135">
        <v>881</v>
      </c>
      <c r="BL22" s="135">
        <v>24656</v>
      </c>
      <c r="BM22" s="135">
        <v>-121</v>
      </c>
      <c r="BN22" s="135">
        <v>-32</v>
      </c>
      <c r="BO22" s="135">
        <v>0</v>
      </c>
      <c r="BP22" s="135">
        <v>-871</v>
      </c>
      <c r="BQ22" s="135">
        <v>-1024</v>
      </c>
      <c r="BR22" s="135">
        <v>23632</v>
      </c>
      <c r="BS22" s="135">
        <v>117</v>
      </c>
      <c r="BT22" s="135">
        <v>5325</v>
      </c>
      <c r="BU22" s="135">
        <v>29074</v>
      </c>
      <c r="BV22" s="135" t="s">
        <v>19</v>
      </c>
      <c r="BW22" s="135">
        <v>-4</v>
      </c>
      <c r="BX22" s="188">
        <v>19.899999999999999</v>
      </c>
      <c r="BY22" s="135">
        <v>0</v>
      </c>
      <c r="BZ22" s="135">
        <v>1000</v>
      </c>
      <c r="CA22" s="135">
        <v>22749</v>
      </c>
      <c r="CB22" s="135">
        <v>0</v>
      </c>
      <c r="CC22" s="135">
        <v>0</v>
      </c>
      <c r="CD22" s="135">
        <v>0</v>
      </c>
      <c r="CE22" s="135">
        <v>23749</v>
      </c>
      <c r="CF22" s="188">
        <v>0</v>
      </c>
      <c r="CG22" s="188">
        <v>10.255395841575455</v>
      </c>
      <c r="CH22" s="188">
        <v>0</v>
      </c>
      <c r="CI22" s="188">
        <v>0</v>
      </c>
      <c r="CJ22" s="188">
        <v>0</v>
      </c>
      <c r="CK22" s="188">
        <v>9.8235715188007919</v>
      </c>
      <c r="CL22" s="135">
        <v>-1599</v>
      </c>
      <c r="CM22" s="135">
        <v>-59</v>
      </c>
      <c r="CN22" s="135">
        <v>84</v>
      </c>
      <c r="CO22" s="135">
        <v>-1351</v>
      </c>
      <c r="CP22" s="135">
        <v>-1</v>
      </c>
      <c r="CQ22" s="135">
        <v>5211</v>
      </c>
      <c r="CR22" s="135">
        <v>1282</v>
      </c>
      <c r="CS22" s="135">
        <v>28</v>
      </c>
      <c r="CT22" s="135">
        <v>3595</v>
      </c>
      <c r="CU22" s="135">
        <v>275</v>
      </c>
      <c r="CV22" s="135">
        <v>3778</v>
      </c>
      <c r="CW22" s="135">
        <v>0</v>
      </c>
      <c r="CX22" s="135">
        <v>0</v>
      </c>
    </row>
    <row r="23" spans="1:102" ht="15" customHeight="1" x14ac:dyDescent="0.25">
      <c r="A23" s="137" t="s">
        <v>239</v>
      </c>
      <c r="B23" s="137" t="s">
        <v>251</v>
      </c>
      <c r="C23" s="137" t="s">
        <v>54</v>
      </c>
      <c r="D23" s="135">
        <v>0</v>
      </c>
      <c r="E23" s="135">
        <v>29</v>
      </c>
      <c r="F23" s="135">
        <v>6</v>
      </c>
      <c r="G23" s="135">
        <v>0</v>
      </c>
      <c r="H23" s="135">
        <v>35</v>
      </c>
      <c r="I23" s="135">
        <v>14</v>
      </c>
      <c r="J23" s="135">
        <v>37</v>
      </c>
      <c r="K23" s="135">
        <v>2</v>
      </c>
      <c r="L23" s="135">
        <v>19</v>
      </c>
      <c r="M23" s="135">
        <v>31</v>
      </c>
      <c r="N23" s="135">
        <v>2</v>
      </c>
      <c r="O23" s="135">
        <v>91</v>
      </c>
      <c r="P23" s="135">
        <v>64</v>
      </c>
      <c r="Q23" s="135">
        <v>3</v>
      </c>
      <c r="R23" s="135">
        <v>3</v>
      </c>
      <c r="S23" s="188">
        <v>2</v>
      </c>
      <c r="T23" s="188">
        <v>4</v>
      </c>
      <c r="U23" s="188">
        <v>7</v>
      </c>
      <c r="V23" s="188">
        <v>21</v>
      </c>
      <c r="W23" s="188">
        <v>39</v>
      </c>
      <c r="X23" s="188">
        <v>27</v>
      </c>
      <c r="Y23" s="188">
        <v>101</v>
      </c>
      <c r="Z23" s="188">
        <v>200</v>
      </c>
      <c r="AA23" s="135">
        <v>205</v>
      </c>
      <c r="AB23" s="188">
        <v>0</v>
      </c>
      <c r="AC23" s="188">
        <v>0</v>
      </c>
      <c r="AD23" s="188">
        <v>30</v>
      </c>
      <c r="AE23" s="188">
        <v>71</v>
      </c>
      <c r="AF23" s="188">
        <v>243</v>
      </c>
      <c r="AG23" s="188">
        <v>344</v>
      </c>
      <c r="AH23" s="135">
        <v>397</v>
      </c>
      <c r="AI23" s="188">
        <v>0</v>
      </c>
      <c r="AJ23" s="188">
        <v>57</v>
      </c>
      <c r="AK23" s="188">
        <v>600</v>
      </c>
      <c r="AL23" s="135">
        <v>383</v>
      </c>
      <c r="AM23" s="135">
        <v>387</v>
      </c>
      <c r="AN23" s="135">
        <v>8</v>
      </c>
      <c r="AO23" s="135">
        <v>1</v>
      </c>
      <c r="AP23" s="135">
        <v>67</v>
      </c>
      <c r="AQ23" s="135">
        <v>33</v>
      </c>
      <c r="AR23" s="135">
        <v>386</v>
      </c>
      <c r="AS23" s="135">
        <v>20</v>
      </c>
      <c r="AT23" s="135">
        <v>24</v>
      </c>
      <c r="AU23" s="135">
        <v>173</v>
      </c>
      <c r="AV23" s="135">
        <v>90</v>
      </c>
      <c r="AW23" s="135">
        <v>14</v>
      </c>
      <c r="AX23" s="135">
        <v>9702</v>
      </c>
      <c r="AY23" s="135">
        <v>3717</v>
      </c>
      <c r="AZ23" s="135">
        <v>0</v>
      </c>
      <c r="BA23" s="135">
        <v>1939</v>
      </c>
      <c r="BB23" s="135">
        <v>221</v>
      </c>
      <c r="BC23" s="135">
        <v>103</v>
      </c>
      <c r="BD23" s="135">
        <v>15682</v>
      </c>
      <c r="BE23" s="135">
        <v>1108</v>
      </c>
      <c r="BF23" s="135">
        <v>1543</v>
      </c>
      <c r="BG23" s="135">
        <v>5493</v>
      </c>
      <c r="BH23" s="135">
        <v>2297</v>
      </c>
      <c r="BI23" s="135">
        <v>819</v>
      </c>
      <c r="BJ23" s="135">
        <v>0</v>
      </c>
      <c r="BK23" s="135">
        <v>0</v>
      </c>
      <c r="BL23" s="135">
        <v>26942</v>
      </c>
      <c r="BM23" s="135">
        <v>-2539</v>
      </c>
      <c r="BN23" s="135">
        <v>0</v>
      </c>
      <c r="BO23" s="135">
        <v>-137</v>
      </c>
      <c r="BP23" s="135">
        <v>-340</v>
      </c>
      <c r="BQ23" s="135">
        <v>-3016</v>
      </c>
      <c r="BR23" s="135">
        <v>23926</v>
      </c>
      <c r="BS23" s="135">
        <v>2851</v>
      </c>
      <c r="BT23" s="135">
        <v>467</v>
      </c>
      <c r="BU23" s="135">
        <v>27244</v>
      </c>
      <c r="BV23" s="135">
        <v>0</v>
      </c>
      <c r="BW23" s="135">
        <v>0</v>
      </c>
      <c r="BX23" s="188">
        <v>26</v>
      </c>
      <c r="BY23" s="135">
        <v>0</v>
      </c>
      <c r="BZ23" s="135">
        <v>1483</v>
      </c>
      <c r="CA23" s="135">
        <v>24941</v>
      </c>
      <c r="CB23" s="135">
        <v>303</v>
      </c>
      <c r="CC23" s="135">
        <v>50</v>
      </c>
      <c r="CD23" s="135">
        <v>0</v>
      </c>
      <c r="CE23" s="135">
        <v>26777</v>
      </c>
      <c r="CF23" s="188">
        <v>7.0128118678354685</v>
      </c>
      <c r="CG23" s="188">
        <v>8.792750892105369</v>
      </c>
      <c r="CH23" s="188">
        <v>0</v>
      </c>
      <c r="CI23" s="188">
        <v>0</v>
      </c>
      <c r="CJ23" s="188">
        <v>0</v>
      </c>
      <c r="CK23" s="188">
        <v>8.578257459760243</v>
      </c>
      <c r="CL23" s="135">
        <v>-1541</v>
      </c>
      <c r="CM23" s="135">
        <v>0</v>
      </c>
      <c r="CN23" s="135">
        <v>0</v>
      </c>
      <c r="CO23" s="135">
        <v>-1244</v>
      </c>
      <c r="CP23" s="135">
        <v>0</v>
      </c>
      <c r="CQ23" s="135">
        <v>5641</v>
      </c>
      <c r="CR23" s="135">
        <v>640</v>
      </c>
      <c r="CS23" s="135">
        <v>0</v>
      </c>
      <c r="CT23" s="135">
        <v>3496</v>
      </c>
      <c r="CU23" s="135">
        <v>500</v>
      </c>
      <c r="CV23" s="135">
        <v>3880</v>
      </c>
      <c r="CW23" s="135">
        <v>1460</v>
      </c>
      <c r="CX23" s="135">
        <v>0</v>
      </c>
    </row>
    <row r="24" spans="1:102" ht="15" customHeight="1" x14ac:dyDescent="0.25">
      <c r="A24" s="137" t="s">
        <v>239</v>
      </c>
      <c r="B24" s="137" t="s">
        <v>252</v>
      </c>
      <c r="C24" s="137" t="s">
        <v>55</v>
      </c>
      <c r="D24" s="135">
        <v>18</v>
      </c>
      <c r="E24" s="135">
        <v>7</v>
      </c>
      <c r="F24" s="135">
        <v>1</v>
      </c>
      <c r="G24" s="135">
        <v>0</v>
      </c>
      <c r="H24" s="135">
        <v>26</v>
      </c>
      <c r="I24" s="135">
        <v>8</v>
      </c>
      <c r="J24" s="135">
        <v>30</v>
      </c>
      <c r="K24" s="135">
        <v>2</v>
      </c>
      <c r="L24" s="197">
        <v>39</v>
      </c>
      <c r="M24" s="135">
        <v>39</v>
      </c>
      <c r="N24" s="135">
        <v>5</v>
      </c>
      <c r="O24" s="135">
        <v>117</v>
      </c>
      <c r="P24" s="135">
        <v>79</v>
      </c>
      <c r="Q24" s="135">
        <v>7</v>
      </c>
      <c r="R24" s="135">
        <v>3</v>
      </c>
      <c r="S24" s="188">
        <v>2</v>
      </c>
      <c r="T24" s="188">
        <v>5</v>
      </c>
      <c r="U24" s="188">
        <v>8</v>
      </c>
      <c r="V24" s="188">
        <v>20</v>
      </c>
      <c r="W24" s="188">
        <v>104</v>
      </c>
      <c r="X24" s="188">
        <v>90</v>
      </c>
      <c r="Y24" s="188">
        <v>240</v>
      </c>
      <c r="Z24" s="188">
        <v>469</v>
      </c>
      <c r="AA24" s="135">
        <v>482</v>
      </c>
      <c r="AB24" s="188">
        <v>0</v>
      </c>
      <c r="AC24" s="188">
        <v>0</v>
      </c>
      <c r="AD24" s="188">
        <v>13</v>
      </c>
      <c r="AE24" s="188">
        <v>16</v>
      </c>
      <c r="AF24" s="188">
        <v>61</v>
      </c>
      <c r="AG24" s="188">
        <v>89</v>
      </c>
      <c r="AH24" s="135">
        <v>119</v>
      </c>
      <c r="AI24" s="188">
        <v>23</v>
      </c>
      <c r="AJ24" s="188">
        <v>58</v>
      </c>
      <c r="AK24" s="188">
        <v>639</v>
      </c>
      <c r="AL24" s="135">
        <v>914</v>
      </c>
      <c r="AM24" s="135">
        <v>920</v>
      </c>
      <c r="AN24" s="135">
        <v>24</v>
      </c>
      <c r="AO24" s="135">
        <v>2</v>
      </c>
      <c r="AP24" s="135">
        <v>135</v>
      </c>
      <c r="AQ24" s="135">
        <v>53</v>
      </c>
      <c r="AR24" s="135">
        <v>374</v>
      </c>
      <c r="AS24" s="135">
        <v>0</v>
      </c>
      <c r="AT24" s="135">
        <v>77</v>
      </c>
      <c r="AU24" s="135">
        <v>70</v>
      </c>
      <c r="AV24" s="135">
        <v>0</v>
      </c>
      <c r="AW24" s="135">
        <v>0</v>
      </c>
      <c r="AX24" s="135">
        <v>25496</v>
      </c>
      <c r="AY24" s="135">
        <v>1449</v>
      </c>
      <c r="AZ24" s="135">
        <v>1122</v>
      </c>
      <c r="BA24" s="135">
        <v>2533</v>
      </c>
      <c r="BB24" s="135">
        <v>471</v>
      </c>
      <c r="BC24" s="135">
        <v>405</v>
      </c>
      <c r="BD24" s="135">
        <v>31476</v>
      </c>
      <c r="BE24" s="135">
        <v>42</v>
      </c>
      <c r="BF24" s="135">
        <v>873</v>
      </c>
      <c r="BG24" s="135">
        <v>2334</v>
      </c>
      <c r="BH24" s="135">
        <v>6391</v>
      </c>
      <c r="BI24" s="135">
        <v>0</v>
      </c>
      <c r="BJ24" s="135">
        <v>0</v>
      </c>
      <c r="BK24" s="135">
        <v>279</v>
      </c>
      <c r="BL24" s="135">
        <v>41395</v>
      </c>
      <c r="BM24" s="135">
        <v>-1005</v>
      </c>
      <c r="BN24" s="135">
        <v>0</v>
      </c>
      <c r="BO24" s="135">
        <v>0</v>
      </c>
      <c r="BP24" s="135">
        <v>-1114</v>
      </c>
      <c r="BQ24" s="135">
        <v>-2119</v>
      </c>
      <c r="BR24" s="135">
        <v>39276</v>
      </c>
      <c r="BS24" s="135">
        <v>1411</v>
      </c>
      <c r="BT24" s="135">
        <v>-3421</v>
      </c>
      <c r="BU24" s="135">
        <v>37266</v>
      </c>
      <c r="BV24" s="135">
        <v>0</v>
      </c>
      <c r="BW24" s="135">
        <v>0</v>
      </c>
      <c r="BX24" s="188">
        <v>14.8</v>
      </c>
      <c r="BY24" s="135">
        <v>0</v>
      </c>
      <c r="BZ24" s="135">
        <v>1786</v>
      </c>
      <c r="CA24" s="135">
        <v>30112</v>
      </c>
      <c r="CB24" s="135">
        <v>124</v>
      </c>
      <c r="CC24" s="135">
        <v>0</v>
      </c>
      <c r="CD24" s="135">
        <v>8665</v>
      </c>
      <c r="CE24" s="135">
        <v>40687</v>
      </c>
      <c r="CF24" s="188">
        <v>0</v>
      </c>
      <c r="CG24" s="188">
        <v>0</v>
      </c>
      <c r="CH24" s="188">
        <v>0</v>
      </c>
      <c r="CI24" s="188">
        <v>0</v>
      </c>
      <c r="CJ24" s="188">
        <v>73.756491633006348</v>
      </c>
      <c r="CK24" s="188">
        <v>15.707719910536536</v>
      </c>
      <c r="CL24" s="135">
        <v>-2933</v>
      </c>
      <c r="CM24" s="135">
        <v>0</v>
      </c>
      <c r="CN24" s="135">
        <v>0</v>
      </c>
      <c r="CO24" s="135">
        <v>-2275</v>
      </c>
      <c r="CP24" s="135">
        <v>0</v>
      </c>
      <c r="CQ24" s="135">
        <v>13008</v>
      </c>
      <c r="CR24" s="135">
        <v>2178</v>
      </c>
      <c r="CS24" s="135">
        <v>0</v>
      </c>
      <c r="CT24" s="135">
        <v>9978</v>
      </c>
      <c r="CU24" s="135">
        <v>1303</v>
      </c>
      <c r="CV24" s="135">
        <v>0</v>
      </c>
      <c r="CW24" s="135">
        <v>0</v>
      </c>
      <c r="CX24" s="135">
        <v>0</v>
      </c>
    </row>
    <row r="25" spans="1:102" ht="15" customHeight="1" x14ac:dyDescent="0.25">
      <c r="A25" s="137" t="s">
        <v>239</v>
      </c>
      <c r="B25" s="137" t="s">
        <v>253</v>
      </c>
      <c r="C25" s="137" t="s">
        <v>56</v>
      </c>
      <c r="D25" s="135">
        <v>5</v>
      </c>
      <c r="E25" s="135">
        <v>9</v>
      </c>
      <c r="F25" s="135">
        <v>3</v>
      </c>
      <c r="G25" s="135">
        <v>0</v>
      </c>
      <c r="H25" s="135">
        <v>17</v>
      </c>
      <c r="I25" s="135">
        <v>0</v>
      </c>
      <c r="J25" s="135">
        <v>23</v>
      </c>
      <c r="K25" s="135">
        <v>1</v>
      </c>
      <c r="L25" s="135">
        <v>3</v>
      </c>
      <c r="M25" s="135">
        <v>14</v>
      </c>
      <c r="N25" s="135">
        <v>7</v>
      </c>
      <c r="O25" s="135">
        <v>48</v>
      </c>
      <c r="P25" s="135">
        <v>40</v>
      </c>
      <c r="Q25" s="135">
        <v>5</v>
      </c>
      <c r="R25" s="135">
        <v>6</v>
      </c>
      <c r="S25" s="188">
        <v>2</v>
      </c>
      <c r="T25" s="188">
        <v>3</v>
      </c>
      <c r="U25" s="188">
        <v>5</v>
      </c>
      <c r="V25" s="188">
        <v>13</v>
      </c>
      <c r="W25" s="188">
        <v>32</v>
      </c>
      <c r="X25" s="188">
        <v>50</v>
      </c>
      <c r="Y25" s="188">
        <v>137</v>
      </c>
      <c r="Z25" s="188">
        <v>242</v>
      </c>
      <c r="AA25" s="135">
        <v>261</v>
      </c>
      <c r="AB25" s="188">
        <v>0</v>
      </c>
      <c r="AC25" s="188">
        <v>0</v>
      </c>
      <c r="AD25" s="188">
        <v>12</v>
      </c>
      <c r="AE25" s="188">
        <v>14</v>
      </c>
      <c r="AF25" s="188">
        <v>55</v>
      </c>
      <c r="AG25" s="188">
        <v>82</v>
      </c>
      <c r="AH25" s="135">
        <v>140</v>
      </c>
      <c r="AI25" s="188">
        <v>17</v>
      </c>
      <c r="AJ25" s="188">
        <v>56</v>
      </c>
      <c r="AK25" s="188">
        <v>396</v>
      </c>
      <c r="AL25" s="135">
        <v>358</v>
      </c>
      <c r="AM25" s="135">
        <v>363</v>
      </c>
      <c r="AN25" s="135">
        <v>8</v>
      </c>
      <c r="AO25" s="135">
        <v>0</v>
      </c>
      <c r="AP25" s="135">
        <v>139</v>
      </c>
      <c r="AQ25" s="135">
        <v>150</v>
      </c>
      <c r="AR25" s="135">
        <v>257</v>
      </c>
      <c r="AS25" s="135">
        <v>4</v>
      </c>
      <c r="AT25" s="135">
        <v>0</v>
      </c>
      <c r="AU25" s="135">
        <v>0</v>
      </c>
      <c r="AV25" s="135">
        <v>4</v>
      </c>
      <c r="AW25" s="135">
        <v>1</v>
      </c>
      <c r="AX25" s="135">
        <v>12234</v>
      </c>
      <c r="AY25" s="135">
        <v>1246</v>
      </c>
      <c r="AZ25" s="135">
        <v>744</v>
      </c>
      <c r="BA25" s="135">
        <v>1602</v>
      </c>
      <c r="BB25" s="135">
        <v>638</v>
      </c>
      <c r="BC25" s="135">
        <v>286</v>
      </c>
      <c r="BD25" s="135">
        <v>16750</v>
      </c>
      <c r="BE25" s="135">
        <v>36</v>
      </c>
      <c r="BF25" s="135">
        <v>981</v>
      </c>
      <c r="BG25" s="135">
        <v>2243</v>
      </c>
      <c r="BH25" s="135">
        <v>2238</v>
      </c>
      <c r="BI25" s="135">
        <v>0</v>
      </c>
      <c r="BJ25" s="135">
        <v>40</v>
      </c>
      <c r="BK25" s="135">
        <v>0</v>
      </c>
      <c r="BL25" s="135">
        <v>22288</v>
      </c>
      <c r="BM25" s="135">
        <v>-165</v>
      </c>
      <c r="BN25" s="135">
        <v>0</v>
      </c>
      <c r="BO25" s="135">
        <v>0</v>
      </c>
      <c r="BP25" s="135">
        <v>-523</v>
      </c>
      <c r="BQ25" s="135">
        <v>-688</v>
      </c>
      <c r="BR25" s="135">
        <v>21600</v>
      </c>
      <c r="BS25" s="135">
        <v>877</v>
      </c>
      <c r="BT25" s="135">
        <v>4400</v>
      </c>
      <c r="BU25" s="135">
        <v>26877</v>
      </c>
      <c r="BV25" s="135">
        <v>0</v>
      </c>
      <c r="BW25" s="135">
        <v>0</v>
      </c>
      <c r="BX25" s="188">
        <v>19.100000000000001</v>
      </c>
      <c r="BY25" s="135">
        <v>0</v>
      </c>
      <c r="BZ25" s="135">
        <v>4758</v>
      </c>
      <c r="CA25" s="135">
        <v>17288</v>
      </c>
      <c r="CB25" s="135">
        <v>431</v>
      </c>
      <c r="CC25" s="135">
        <v>0</v>
      </c>
      <c r="CD25" s="135">
        <v>0</v>
      </c>
      <c r="CE25" s="135">
        <v>22477</v>
      </c>
      <c r="CF25" s="188">
        <v>39.827658680117693</v>
      </c>
      <c r="CG25" s="188">
        <v>41.08630263766775</v>
      </c>
      <c r="CH25" s="188">
        <v>38.747099767981439</v>
      </c>
      <c r="CI25" s="188">
        <v>0</v>
      </c>
      <c r="CJ25" s="188">
        <v>0</v>
      </c>
      <c r="CK25" s="188">
        <v>40.775014459224984</v>
      </c>
      <c r="CL25" s="135">
        <v>-1372</v>
      </c>
      <c r="CM25" s="135">
        <v>0</v>
      </c>
      <c r="CN25" s="135">
        <v>0</v>
      </c>
      <c r="CO25" s="135">
        <v>-1097</v>
      </c>
      <c r="CP25" s="135">
        <v>-51</v>
      </c>
      <c r="CQ25" s="135">
        <v>6211</v>
      </c>
      <c r="CR25" s="135">
        <v>807</v>
      </c>
      <c r="CS25" s="135">
        <v>146</v>
      </c>
      <c r="CT25" s="135">
        <v>4644</v>
      </c>
      <c r="CU25" s="135">
        <v>687</v>
      </c>
      <c r="CV25" s="135">
        <v>684</v>
      </c>
      <c r="CW25" s="135">
        <v>2053</v>
      </c>
      <c r="CX25" s="135">
        <v>0</v>
      </c>
    </row>
    <row r="26" spans="1:102" ht="15" customHeight="1" x14ac:dyDescent="0.25">
      <c r="A26" s="137" t="s">
        <v>239</v>
      </c>
      <c r="B26" s="137" t="s">
        <v>254</v>
      </c>
      <c r="C26" s="137" t="s">
        <v>57</v>
      </c>
      <c r="D26" s="135">
        <v>1</v>
      </c>
      <c r="E26" s="135">
        <v>15</v>
      </c>
      <c r="F26" s="135">
        <v>9</v>
      </c>
      <c r="G26" s="135">
        <v>0</v>
      </c>
      <c r="H26" s="135">
        <v>25</v>
      </c>
      <c r="I26" s="135">
        <v>3</v>
      </c>
      <c r="J26" s="135">
        <v>48</v>
      </c>
      <c r="K26" s="135">
        <v>2</v>
      </c>
      <c r="L26" s="135">
        <v>8</v>
      </c>
      <c r="M26" s="135">
        <v>36</v>
      </c>
      <c r="N26" s="135">
        <v>5</v>
      </c>
      <c r="O26" s="135">
        <v>99</v>
      </c>
      <c r="P26" s="135">
        <v>13</v>
      </c>
      <c r="Q26" s="135">
        <v>2</v>
      </c>
      <c r="R26" s="135">
        <v>4</v>
      </c>
      <c r="S26" s="188">
        <v>3</v>
      </c>
      <c r="T26" s="188">
        <v>3</v>
      </c>
      <c r="U26" s="188">
        <v>7</v>
      </c>
      <c r="V26" s="188">
        <v>24</v>
      </c>
      <c r="W26" s="188">
        <v>59</v>
      </c>
      <c r="X26" s="188">
        <v>50</v>
      </c>
      <c r="Y26" s="188">
        <v>175</v>
      </c>
      <c r="Z26" s="188">
        <v>321</v>
      </c>
      <c r="AA26" s="135">
        <v>322</v>
      </c>
      <c r="AB26" s="188">
        <v>0</v>
      </c>
      <c r="AC26" s="188">
        <v>0</v>
      </c>
      <c r="AD26" s="188">
        <v>16</v>
      </c>
      <c r="AE26" s="188">
        <v>55</v>
      </c>
      <c r="AF26" s="188">
        <v>128</v>
      </c>
      <c r="AG26" s="188">
        <v>199</v>
      </c>
      <c r="AH26" s="135">
        <v>261</v>
      </c>
      <c r="AI26" s="188">
        <v>0</v>
      </c>
      <c r="AJ26" s="188">
        <v>87</v>
      </c>
      <c r="AK26" s="188">
        <v>606</v>
      </c>
      <c r="AL26" s="135">
        <v>485</v>
      </c>
      <c r="AM26" s="135">
        <v>500</v>
      </c>
      <c r="AN26" s="135">
        <v>19</v>
      </c>
      <c r="AO26" s="135">
        <v>1</v>
      </c>
      <c r="AP26" s="135">
        <v>66</v>
      </c>
      <c r="AQ26" s="135">
        <v>17</v>
      </c>
      <c r="AR26" s="135">
        <v>449</v>
      </c>
      <c r="AS26" s="135">
        <v>15</v>
      </c>
      <c r="AT26" s="135">
        <v>57</v>
      </c>
      <c r="AU26" s="135">
        <v>192</v>
      </c>
      <c r="AV26" s="135">
        <v>41</v>
      </c>
      <c r="AW26" s="135">
        <v>14</v>
      </c>
      <c r="AX26" s="135">
        <v>15657</v>
      </c>
      <c r="AY26" s="135">
        <v>3078</v>
      </c>
      <c r="AZ26" s="135">
        <v>0</v>
      </c>
      <c r="BA26" s="135">
        <v>3948</v>
      </c>
      <c r="BB26" s="135">
        <v>519</v>
      </c>
      <c r="BC26" s="135">
        <v>252</v>
      </c>
      <c r="BD26" s="135">
        <v>23454</v>
      </c>
      <c r="BE26" s="135">
        <v>98</v>
      </c>
      <c r="BF26" s="135">
        <v>1079</v>
      </c>
      <c r="BG26" s="135">
        <v>2239</v>
      </c>
      <c r="BH26" s="135">
        <v>2136</v>
      </c>
      <c r="BI26" s="135">
        <v>1650</v>
      </c>
      <c r="BJ26" s="135">
        <v>0</v>
      </c>
      <c r="BK26" s="135">
        <v>0</v>
      </c>
      <c r="BL26" s="135">
        <v>30656</v>
      </c>
      <c r="BM26" s="135">
        <v>-1305</v>
      </c>
      <c r="BN26" s="135">
        <v>0</v>
      </c>
      <c r="BO26" s="135">
        <v>0</v>
      </c>
      <c r="BP26" s="135">
        <v>-1892</v>
      </c>
      <c r="BQ26" s="135">
        <v>-3197</v>
      </c>
      <c r="BR26" s="135">
        <v>27459</v>
      </c>
      <c r="BS26" s="135">
        <v>970</v>
      </c>
      <c r="BT26" s="135">
        <v>106</v>
      </c>
      <c r="BU26" s="135">
        <v>28535</v>
      </c>
      <c r="BV26" s="135">
        <v>0</v>
      </c>
      <c r="BW26" s="135">
        <v>0</v>
      </c>
      <c r="BX26" s="188" t="s">
        <v>19</v>
      </c>
      <c r="BY26" s="135">
        <v>0</v>
      </c>
      <c r="BZ26" s="135">
        <v>4177</v>
      </c>
      <c r="CA26" s="135">
        <v>23751</v>
      </c>
      <c r="CB26" s="135">
        <v>501</v>
      </c>
      <c r="CC26" s="135">
        <v>0</v>
      </c>
      <c r="CD26" s="135">
        <v>0</v>
      </c>
      <c r="CE26" s="135">
        <v>28429</v>
      </c>
      <c r="CF26" s="188">
        <v>0</v>
      </c>
      <c r="CG26" s="188">
        <v>0</v>
      </c>
      <c r="CH26" s="188">
        <v>0</v>
      </c>
      <c r="CI26" s="188">
        <v>0</v>
      </c>
      <c r="CJ26" s="188">
        <v>0</v>
      </c>
      <c r="CK26" s="188">
        <v>0</v>
      </c>
      <c r="CL26" s="135">
        <v>-2016</v>
      </c>
      <c r="CM26" s="135">
        <v>-39</v>
      </c>
      <c r="CN26" s="135">
        <v>0</v>
      </c>
      <c r="CO26" s="135">
        <v>-1635</v>
      </c>
      <c r="CP26" s="135">
        <v>-16</v>
      </c>
      <c r="CQ26" s="135">
        <v>7314</v>
      </c>
      <c r="CR26" s="135">
        <v>2621</v>
      </c>
      <c r="CS26" s="135">
        <v>0</v>
      </c>
      <c r="CT26" s="135">
        <v>6229</v>
      </c>
      <c r="CU26" s="135">
        <v>736</v>
      </c>
      <c r="CV26" s="135">
        <v>0</v>
      </c>
      <c r="CW26" s="135">
        <v>0</v>
      </c>
      <c r="CX26" s="135">
        <v>0</v>
      </c>
    </row>
    <row r="27" spans="1:102" ht="15" customHeight="1" x14ac:dyDescent="0.25">
      <c r="A27" s="137" t="s">
        <v>239</v>
      </c>
      <c r="B27" s="137" t="s">
        <v>255</v>
      </c>
      <c r="C27" s="137" t="s">
        <v>160</v>
      </c>
      <c r="D27" s="135" t="s">
        <v>19</v>
      </c>
      <c r="E27" s="135" t="s">
        <v>19</v>
      </c>
      <c r="F27" s="135" t="s">
        <v>19</v>
      </c>
      <c r="G27" s="135" t="s">
        <v>19</v>
      </c>
      <c r="H27" s="135" t="s">
        <v>19</v>
      </c>
      <c r="I27" s="135" t="s">
        <v>19</v>
      </c>
      <c r="J27" s="135" t="s">
        <v>19</v>
      </c>
      <c r="K27" s="135" t="s">
        <v>19</v>
      </c>
      <c r="L27" s="135" t="s">
        <v>19</v>
      </c>
      <c r="M27" s="135" t="s">
        <v>19</v>
      </c>
      <c r="N27" s="135" t="s">
        <v>19</v>
      </c>
      <c r="O27" s="135" t="s">
        <v>19</v>
      </c>
      <c r="P27" s="135" t="s">
        <v>19</v>
      </c>
      <c r="Q27" s="135" t="s">
        <v>19</v>
      </c>
      <c r="R27" s="135" t="s">
        <v>19</v>
      </c>
      <c r="S27" s="188">
        <v>0</v>
      </c>
      <c r="T27" s="188">
        <v>0</v>
      </c>
      <c r="U27" s="188">
        <v>0</v>
      </c>
      <c r="V27" s="188">
        <v>0</v>
      </c>
      <c r="W27" s="188">
        <v>0</v>
      </c>
      <c r="X27" s="188">
        <v>0</v>
      </c>
      <c r="Y27" s="188">
        <v>0</v>
      </c>
      <c r="Z27" s="188">
        <v>0</v>
      </c>
      <c r="AA27" s="135">
        <v>0</v>
      </c>
      <c r="AB27" s="188">
        <v>0</v>
      </c>
      <c r="AC27" s="188">
        <v>1</v>
      </c>
      <c r="AD27" s="188">
        <v>6</v>
      </c>
      <c r="AE27" s="188">
        <v>6</v>
      </c>
      <c r="AF27" s="188">
        <v>0</v>
      </c>
      <c r="AG27" s="188">
        <v>13</v>
      </c>
      <c r="AH27" s="135">
        <v>37</v>
      </c>
      <c r="AI27" s="188">
        <v>0</v>
      </c>
      <c r="AJ27" s="188">
        <v>0</v>
      </c>
      <c r="AK27" s="188">
        <v>13</v>
      </c>
      <c r="AL27" s="135" t="s">
        <v>19</v>
      </c>
      <c r="AM27" s="135" t="s">
        <v>19</v>
      </c>
      <c r="AN27" s="135" t="s">
        <v>19</v>
      </c>
      <c r="AO27" s="135" t="s">
        <v>19</v>
      </c>
      <c r="AP27" s="135" t="s">
        <v>19</v>
      </c>
      <c r="AQ27" s="135" t="s">
        <v>19</v>
      </c>
      <c r="AR27" s="135" t="s">
        <v>19</v>
      </c>
      <c r="AS27" s="135" t="s">
        <v>19</v>
      </c>
      <c r="AT27" s="135" t="s">
        <v>19</v>
      </c>
      <c r="AU27" s="135" t="s">
        <v>19</v>
      </c>
      <c r="AV27" s="135" t="s">
        <v>19</v>
      </c>
      <c r="AW27" s="135" t="s">
        <v>19</v>
      </c>
      <c r="AX27" s="135" t="s">
        <v>19</v>
      </c>
      <c r="AY27" s="135" t="s">
        <v>19</v>
      </c>
      <c r="AZ27" s="135" t="s">
        <v>19</v>
      </c>
      <c r="BA27" s="135" t="s">
        <v>19</v>
      </c>
      <c r="BB27" s="135" t="s">
        <v>19</v>
      </c>
      <c r="BC27" s="135" t="s">
        <v>19</v>
      </c>
      <c r="BD27" s="135" t="s">
        <v>19</v>
      </c>
      <c r="BE27" s="135" t="s">
        <v>19</v>
      </c>
      <c r="BF27" s="135" t="s">
        <v>19</v>
      </c>
      <c r="BG27" s="135" t="s">
        <v>19</v>
      </c>
      <c r="BH27" s="135" t="s">
        <v>19</v>
      </c>
      <c r="BI27" s="135" t="s">
        <v>19</v>
      </c>
      <c r="BJ27" s="135" t="s">
        <v>19</v>
      </c>
      <c r="BK27" s="135" t="s">
        <v>19</v>
      </c>
      <c r="BL27" s="135" t="s">
        <v>19</v>
      </c>
      <c r="BM27" s="135" t="s">
        <v>19</v>
      </c>
      <c r="BN27" s="135" t="s">
        <v>19</v>
      </c>
      <c r="BO27" s="135" t="s">
        <v>19</v>
      </c>
      <c r="BP27" s="135" t="s">
        <v>19</v>
      </c>
      <c r="BQ27" s="135" t="s">
        <v>19</v>
      </c>
      <c r="BR27" s="135" t="s">
        <v>19</v>
      </c>
      <c r="BS27" s="135" t="s">
        <v>19</v>
      </c>
      <c r="BT27" s="135" t="s">
        <v>19</v>
      </c>
      <c r="BU27" s="135" t="s">
        <v>19</v>
      </c>
      <c r="BV27" s="135" t="s">
        <v>19</v>
      </c>
      <c r="BW27" s="135" t="s">
        <v>19</v>
      </c>
      <c r="BX27" s="188" t="s">
        <v>19</v>
      </c>
      <c r="BY27" s="135">
        <v>0</v>
      </c>
      <c r="BZ27" s="135" t="s">
        <v>19</v>
      </c>
      <c r="CA27" s="135" t="s">
        <v>19</v>
      </c>
      <c r="CB27" s="135" t="s">
        <v>19</v>
      </c>
      <c r="CC27" s="135" t="s">
        <v>19</v>
      </c>
      <c r="CD27" s="135" t="s">
        <v>19</v>
      </c>
      <c r="CE27" s="135" t="s">
        <v>19</v>
      </c>
      <c r="CF27" s="188" t="s">
        <v>19</v>
      </c>
      <c r="CG27" s="188" t="s">
        <v>19</v>
      </c>
      <c r="CH27" s="188" t="s">
        <v>19</v>
      </c>
      <c r="CI27" s="188" t="s">
        <v>19</v>
      </c>
      <c r="CJ27" s="188" t="s">
        <v>19</v>
      </c>
      <c r="CK27" s="188" t="s">
        <v>19</v>
      </c>
      <c r="CL27" s="135" t="s">
        <v>19</v>
      </c>
      <c r="CM27" s="135" t="s">
        <v>19</v>
      </c>
      <c r="CN27" s="135" t="s">
        <v>19</v>
      </c>
      <c r="CO27" s="135" t="s">
        <v>19</v>
      </c>
      <c r="CP27" s="135" t="s">
        <v>19</v>
      </c>
      <c r="CQ27" s="135" t="s">
        <v>19</v>
      </c>
      <c r="CR27" s="135" t="s">
        <v>19</v>
      </c>
      <c r="CS27" s="135" t="s">
        <v>19</v>
      </c>
      <c r="CT27" s="135" t="s">
        <v>19</v>
      </c>
      <c r="CU27" s="135" t="s">
        <v>19</v>
      </c>
      <c r="CV27" s="135" t="s">
        <v>19</v>
      </c>
      <c r="CW27" s="135" t="s">
        <v>19</v>
      </c>
      <c r="CX27" s="135" t="s">
        <v>19</v>
      </c>
    </row>
    <row r="28" spans="1:102" ht="15" customHeight="1" x14ac:dyDescent="0.25">
      <c r="A28" s="136" t="s">
        <v>256</v>
      </c>
      <c r="B28" s="136" t="s">
        <v>257</v>
      </c>
      <c r="C28" s="136" t="s">
        <v>21</v>
      </c>
      <c r="D28" s="135">
        <v>7</v>
      </c>
      <c r="E28" s="135">
        <v>11</v>
      </c>
      <c r="F28" s="135">
        <v>3</v>
      </c>
      <c r="G28" s="135">
        <v>0</v>
      </c>
      <c r="H28" s="135">
        <v>21</v>
      </c>
      <c r="I28" s="135">
        <v>8</v>
      </c>
      <c r="J28" s="135">
        <v>34</v>
      </c>
      <c r="K28" s="135">
        <v>4</v>
      </c>
      <c r="L28" s="197">
        <v>19</v>
      </c>
      <c r="M28" s="135">
        <v>33</v>
      </c>
      <c r="N28" s="135">
        <v>6</v>
      </c>
      <c r="O28" s="135">
        <v>93</v>
      </c>
      <c r="P28" s="197">
        <v>42</v>
      </c>
      <c r="Q28" s="135">
        <v>8</v>
      </c>
      <c r="R28" s="135">
        <v>3</v>
      </c>
      <c r="S28" s="188">
        <v>8</v>
      </c>
      <c r="T28" s="188">
        <v>4</v>
      </c>
      <c r="U28" s="188">
        <v>8</v>
      </c>
      <c r="V28" s="188">
        <v>18</v>
      </c>
      <c r="W28" s="188">
        <v>91</v>
      </c>
      <c r="X28" s="188">
        <v>54</v>
      </c>
      <c r="Y28" s="188">
        <v>303</v>
      </c>
      <c r="Z28" s="188">
        <v>486</v>
      </c>
      <c r="AA28" s="135">
        <v>492</v>
      </c>
      <c r="AB28" s="188">
        <v>0</v>
      </c>
      <c r="AC28" s="188">
        <v>0</v>
      </c>
      <c r="AD28" s="188">
        <v>8</v>
      </c>
      <c r="AE28" s="188">
        <v>27</v>
      </c>
      <c r="AF28" s="188">
        <v>107</v>
      </c>
      <c r="AG28" s="188">
        <v>143</v>
      </c>
      <c r="AH28" s="135">
        <v>201</v>
      </c>
      <c r="AI28" s="188">
        <v>34</v>
      </c>
      <c r="AJ28" s="188">
        <v>122</v>
      </c>
      <c r="AK28" s="188">
        <v>784</v>
      </c>
      <c r="AL28" s="135">
        <v>855</v>
      </c>
      <c r="AM28" s="135">
        <v>871</v>
      </c>
      <c r="AN28" s="135">
        <v>43</v>
      </c>
      <c r="AO28" s="135">
        <v>3</v>
      </c>
      <c r="AP28" s="135">
        <v>140</v>
      </c>
      <c r="AQ28" s="135">
        <v>15</v>
      </c>
      <c r="AR28" s="135">
        <v>475</v>
      </c>
      <c r="AS28" s="135">
        <v>23</v>
      </c>
      <c r="AT28" s="135">
        <v>85</v>
      </c>
      <c r="AU28" s="135">
        <v>114</v>
      </c>
      <c r="AV28" s="135">
        <v>8</v>
      </c>
      <c r="AW28" s="135">
        <v>50</v>
      </c>
      <c r="AX28" s="135">
        <v>22240</v>
      </c>
      <c r="AY28" s="135">
        <v>2091</v>
      </c>
      <c r="AZ28" s="135">
        <v>1572</v>
      </c>
      <c r="BA28" s="135">
        <v>4260</v>
      </c>
      <c r="BB28" s="135">
        <v>324</v>
      </c>
      <c r="BC28" s="135">
        <v>2281</v>
      </c>
      <c r="BD28" s="135">
        <v>32768</v>
      </c>
      <c r="BE28" s="135">
        <v>2936</v>
      </c>
      <c r="BF28" s="135">
        <v>1301</v>
      </c>
      <c r="BG28" s="135">
        <v>5033</v>
      </c>
      <c r="BH28" s="135">
        <v>0</v>
      </c>
      <c r="BI28" s="135">
        <v>0</v>
      </c>
      <c r="BJ28" s="135">
        <v>0</v>
      </c>
      <c r="BK28" s="135">
        <v>0</v>
      </c>
      <c r="BL28" s="135">
        <v>42038</v>
      </c>
      <c r="BM28" s="135">
        <v>-2163</v>
      </c>
      <c r="BN28" s="135">
        <v>0</v>
      </c>
      <c r="BO28" s="135">
        <v>0</v>
      </c>
      <c r="BP28" s="135">
        <v>-416</v>
      </c>
      <c r="BQ28" s="135">
        <v>-2579</v>
      </c>
      <c r="BR28" s="135">
        <v>39459</v>
      </c>
      <c r="BS28" s="135">
        <v>2970</v>
      </c>
      <c r="BT28" s="135">
        <v>5267</v>
      </c>
      <c r="BU28" s="135">
        <v>47696</v>
      </c>
      <c r="BV28" s="135">
        <v>0</v>
      </c>
      <c r="BW28" s="135">
        <v>0</v>
      </c>
      <c r="BX28" s="188">
        <v>14.7</v>
      </c>
      <c r="BY28" s="135">
        <v>371</v>
      </c>
      <c r="BZ28" s="135">
        <v>4366.6873777120745</v>
      </c>
      <c r="CA28" s="135">
        <v>36919.447041175699</v>
      </c>
      <c r="CB28" s="135">
        <v>87.628918648636898</v>
      </c>
      <c r="CC28" s="135">
        <v>749.91906169833464</v>
      </c>
      <c r="CD28" s="135">
        <v>305.31760076525069</v>
      </c>
      <c r="CE28" s="135">
        <v>42428.999999999993</v>
      </c>
      <c r="CF28" s="188">
        <v>100</v>
      </c>
      <c r="CG28" s="188">
        <v>100</v>
      </c>
      <c r="CH28" s="188">
        <v>100</v>
      </c>
      <c r="CI28" s="188">
        <v>100</v>
      </c>
      <c r="CJ28" s="188">
        <v>100</v>
      </c>
      <c r="CK28" s="188">
        <v>100</v>
      </c>
      <c r="CL28" s="135">
        <v>-2952.1279900000004</v>
      </c>
      <c r="CM28" s="135">
        <v>-239.69711999999998</v>
      </c>
      <c r="CN28" s="135">
        <v>-81.741720000000001</v>
      </c>
      <c r="CO28" s="135">
        <v>-2343.02432</v>
      </c>
      <c r="CP28" s="135">
        <v>-823.79309999999998</v>
      </c>
      <c r="CQ28" s="135">
        <v>13187.15978</v>
      </c>
      <c r="CR28" s="135">
        <v>1698.50324</v>
      </c>
      <c r="CS28" s="135">
        <v>159.77802</v>
      </c>
      <c r="CT28" s="135">
        <v>8605.0567900000005</v>
      </c>
      <c r="CU28" s="135">
        <v>1277.24397</v>
      </c>
      <c r="CV28" s="135">
        <v>7373</v>
      </c>
      <c r="CW28" s="135">
        <v>1500</v>
      </c>
      <c r="CX28" s="135">
        <v>1655</v>
      </c>
    </row>
    <row r="29" spans="1:102" ht="15" customHeight="1" x14ac:dyDescent="0.25">
      <c r="A29" s="136" t="s">
        <v>256</v>
      </c>
      <c r="B29" s="136" t="s">
        <v>258</v>
      </c>
      <c r="C29" s="136" t="s">
        <v>22</v>
      </c>
      <c r="D29" s="135">
        <v>3</v>
      </c>
      <c r="E29" s="135">
        <v>8</v>
      </c>
      <c r="F29" s="135">
        <v>3</v>
      </c>
      <c r="G29" s="135">
        <v>0</v>
      </c>
      <c r="H29" s="135">
        <v>14</v>
      </c>
      <c r="I29" s="135">
        <v>6</v>
      </c>
      <c r="J29" s="135">
        <v>22</v>
      </c>
      <c r="K29" s="135">
        <v>2</v>
      </c>
      <c r="L29" s="135">
        <v>14</v>
      </c>
      <c r="M29" s="135">
        <v>28</v>
      </c>
      <c r="N29" s="135">
        <v>8</v>
      </c>
      <c r="O29" s="135">
        <v>74</v>
      </c>
      <c r="P29" s="135">
        <v>39</v>
      </c>
      <c r="Q29" s="135">
        <v>4</v>
      </c>
      <c r="R29" s="135">
        <v>2</v>
      </c>
      <c r="S29" s="188">
        <v>2</v>
      </c>
      <c r="T29" s="188">
        <v>4</v>
      </c>
      <c r="U29" s="188">
        <v>9</v>
      </c>
      <c r="V29" s="188">
        <v>13</v>
      </c>
      <c r="W29" s="188">
        <v>38</v>
      </c>
      <c r="X29" s="188">
        <v>45</v>
      </c>
      <c r="Y29" s="188">
        <v>172</v>
      </c>
      <c r="Z29" s="188">
        <v>283</v>
      </c>
      <c r="AA29" s="135">
        <v>283</v>
      </c>
      <c r="AB29" s="188">
        <v>0</v>
      </c>
      <c r="AC29" s="188">
        <v>0</v>
      </c>
      <c r="AD29" s="188">
        <v>9</v>
      </c>
      <c r="AE29" s="188">
        <v>15</v>
      </c>
      <c r="AF29" s="188">
        <v>86</v>
      </c>
      <c r="AG29" s="188">
        <v>110</v>
      </c>
      <c r="AH29" s="135">
        <v>138</v>
      </c>
      <c r="AI29" s="188">
        <v>21</v>
      </c>
      <c r="AJ29" s="188">
        <v>123</v>
      </c>
      <c r="AK29" s="188">
        <v>536</v>
      </c>
      <c r="AL29" s="135">
        <v>420</v>
      </c>
      <c r="AM29" s="135">
        <v>430</v>
      </c>
      <c r="AN29" s="135">
        <v>17</v>
      </c>
      <c r="AO29" s="135">
        <v>1</v>
      </c>
      <c r="AP29" s="135">
        <v>83</v>
      </c>
      <c r="AQ29" s="135">
        <v>10</v>
      </c>
      <c r="AR29" s="135">
        <v>281</v>
      </c>
      <c r="AS29" s="135">
        <v>4</v>
      </c>
      <c r="AT29" s="135">
        <v>60</v>
      </c>
      <c r="AU29" s="135">
        <v>108</v>
      </c>
      <c r="AV29" s="135">
        <v>44</v>
      </c>
      <c r="AW29" s="135">
        <v>13</v>
      </c>
      <c r="AX29" s="135">
        <v>13747</v>
      </c>
      <c r="AY29" s="135">
        <v>1745</v>
      </c>
      <c r="AZ29" s="135">
        <v>1018</v>
      </c>
      <c r="BA29" s="135">
        <v>3804</v>
      </c>
      <c r="BB29" s="135">
        <v>429</v>
      </c>
      <c r="BC29" s="135">
        <v>312</v>
      </c>
      <c r="BD29" s="135">
        <v>21055</v>
      </c>
      <c r="BE29" s="135">
        <v>1208</v>
      </c>
      <c r="BF29" s="135">
        <v>684</v>
      </c>
      <c r="BG29" s="135">
        <v>2627</v>
      </c>
      <c r="BH29" s="135">
        <v>1002</v>
      </c>
      <c r="BI29" s="135">
        <v>545</v>
      </c>
      <c r="BJ29" s="135">
        <v>0</v>
      </c>
      <c r="BK29" s="135">
        <v>321</v>
      </c>
      <c r="BL29" s="135">
        <v>27442</v>
      </c>
      <c r="BM29" s="135">
        <v>-208</v>
      </c>
      <c r="BN29" s="135">
        <v>-50</v>
      </c>
      <c r="BO29" s="135">
        <v>0</v>
      </c>
      <c r="BP29" s="135">
        <v>-492</v>
      </c>
      <c r="BQ29" s="135">
        <v>-750</v>
      </c>
      <c r="BR29" s="135">
        <v>26692</v>
      </c>
      <c r="BS29" s="135">
        <v>1010</v>
      </c>
      <c r="BT29" s="135">
        <v>-2011</v>
      </c>
      <c r="BU29" s="135">
        <v>25691</v>
      </c>
      <c r="BV29" s="135">
        <v>0</v>
      </c>
      <c r="BW29" s="135">
        <v>0</v>
      </c>
      <c r="BX29" s="188">
        <v>17.3</v>
      </c>
      <c r="BY29" s="135">
        <v>97</v>
      </c>
      <c r="BZ29" s="135">
        <v>1611</v>
      </c>
      <c r="CA29" s="135">
        <v>22452</v>
      </c>
      <c r="CB29" s="135">
        <v>450</v>
      </c>
      <c r="CC29" s="135">
        <v>1625</v>
      </c>
      <c r="CD29" s="135">
        <v>1564</v>
      </c>
      <c r="CE29" s="135">
        <v>27702</v>
      </c>
      <c r="CF29" s="188">
        <v>0</v>
      </c>
      <c r="CG29" s="188">
        <v>0</v>
      </c>
      <c r="CH29" s="188">
        <v>0</v>
      </c>
      <c r="CI29" s="188">
        <v>0</v>
      </c>
      <c r="CJ29" s="188">
        <v>0</v>
      </c>
      <c r="CK29" s="188">
        <v>0</v>
      </c>
      <c r="CL29" s="135">
        <v>-1609</v>
      </c>
      <c r="CM29" s="135">
        <v>-88</v>
      </c>
      <c r="CN29" s="135">
        <v>-5</v>
      </c>
      <c r="CO29" s="135">
        <v>-1313</v>
      </c>
      <c r="CP29" s="135">
        <v>-73</v>
      </c>
      <c r="CQ29" s="135">
        <v>6201</v>
      </c>
      <c r="CR29" s="135">
        <v>2252</v>
      </c>
      <c r="CS29" s="135">
        <v>48</v>
      </c>
      <c r="CT29" s="135">
        <v>5413</v>
      </c>
      <c r="CU29" s="135">
        <v>846</v>
      </c>
      <c r="CV29" s="135">
        <v>12248</v>
      </c>
      <c r="CW29" s="135">
        <v>2600</v>
      </c>
      <c r="CX29" s="135">
        <v>212</v>
      </c>
    </row>
    <row r="30" spans="1:102" ht="15" customHeight="1" x14ac:dyDescent="0.25">
      <c r="A30" s="136" t="s">
        <v>256</v>
      </c>
      <c r="B30" s="136" t="s">
        <v>259</v>
      </c>
      <c r="C30" s="136" t="s">
        <v>23</v>
      </c>
      <c r="D30" s="135">
        <v>11</v>
      </c>
      <c r="E30" s="135">
        <v>6</v>
      </c>
      <c r="F30" s="135">
        <v>1</v>
      </c>
      <c r="G30" s="135">
        <v>0</v>
      </c>
      <c r="H30" s="135">
        <v>18</v>
      </c>
      <c r="I30" s="135">
        <v>5</v>
      </c>
      <c r="J30" s="135">
        <v>21</v>
      </c>
      <c r="K30" s="135">
        <v>1</v>
      </c>
      <c r="L30" s="135">
        <v>14</v>
      </c>
      <c r="M30" s="135">
        <v>28</v>
      </c>
      <c r="N30" s="135">
        <v>7</v>
      </c>
      <c r="O30" s="135">
        <v>71</v>
      </c>
      <c r="P30" s="135">
        <v>53</v>
      </c>
      <c r="Q30" s="135">
        <v>7</v>
      </c>
      <c r="R30" s="135">
        <v>4</v>
      </c>
      <c r="S30" s="188">
        <v>3</v>
      </c>
      <c r="T30" s="188">
        <v>3</v>
      </c>
      <c r="U30" s="188">
        <v>8</v>
      </c>
      <c r="V30" s="188">
        <v>24</v>
      </c>
      <c r="W30" s="188">
        <v>53</v>
      </c>
      <c r="X30" s="188">
        <v>72</v>
      </c>
      <c r="Y30" s="188">
        <v>218</v>
      </c>
      <c r="Z30" s="188">
        <v>381</v>
      </c>
      <c r="AA30" s="135">
        <v>381</v>
      </c>
      <c r="AB30" s="188">
        <v>0</v>
      </c>
      <c r="AC30" s="188">
        <v>0</v>
      </c>
      <c r="AD30" s="188">
        <v>5</v>
      </c>
      <c r="AE30" s="188">
        <v>10</v>
      </c>
      <c r="AF30" s="188">
        <v>36</v>
      </c>
      <c r="AG30" s="188">
        <v>51</v>
      </c>
      <c r="AH30" s="135">
        <v>75</v>
      </c>
      <c r="AI30" s="188">
        <v>38</v>
      </c>
      <c r="AJ30" s="188">
        <v>140</v>
      </c>
      <c r="AK30" s="188">
        <v>609</v>
      </c>
      <c r="AL30" s="135">
        <v>480</v>
      </c>
      <c r="AM30" s="135">
        <v>485</v>
      </c>
      <c r="AN30" s="135">
        <v>11</v>
      </c>
      <c r="AO30" s="135">
        <v>1</v>
      </c>
      <c r="AP30" s="135">
        <v>67</v>
      </c>
      <c r="AQ30" s="135">
        <v>5</v>
      </c>
      <c r="AR30" s="135">
        <v>338</v>
      </c>
      <c r="AS30" s="135">
        <v>9</v>
      </c>
      <c r="AT30" s="135">
        <v>66</v>
      </c>
      <c r="AU30" s="135">
        <v>64</v>
      </c>
      <c r="AV30" s="135">
        <v>44</v>
      </c>
      <c r="AW30" s="135">
        <v>15</v>
      </c>
      <c r="AX30" s="135">
        <v>17417</v>
      </c>
      <c r="AY30" s="135">
        <v>550</v>
      </c>
      <c r="AZ30" s="135">
        <v>0</v>
      </c>
      <c r="BA30" s="135">
        <v>5685</v>
      </c>
      <c r="BB30" s="135">
        <v>458</v>
      </c>
      <c r="BC30" s="135">
        <v>137</v>
      </c>
      <c r="BD30" s="135">
        <v>24247</v>
      </c>
      <c r="BE30" s="135">
        <v>2306</v>
      </c>
      <c r="BF30" s="135">
        <v>939</v>
      </c>
      <c r="BG30" s="135">
        <v>3291</v>
      </c>
      <c r="BH30" s="135">
        <v>0</v>
      </c>
      <c r="BI30" s="135">
        <v>2030</v>
      </c>
      <c r="BJ30" s="135">
        <v>591</v>
      </c>
      <c r="BK30" s="135">
        <v>590</v>
      </c>
      <c r="BL30" s="135">
        <v>33994</v>
      </c>
      <c r="BM30" s="135">
        <v>-686</v>
      </c>
      <c r="BN30" s="135">
        <v>-1258</v>
      </c>
      <c r="BO30" s="135">
        <v>-3</v>
      </c>
      <c r="BP30" s="135">
        <v>-579</v>
      </c>
      <c r="BQ30" s="135">
        <v>-2526</v>
      </c>
      <c r="BR30" s="135">
        <v>31468</v>
      </c>
      <c r="BS30" s="135">
        <v>1053</v>
      </c>
      <c r="BT30" s="135">
        <v>6058</v>
      </c>
      <c r="BU30" s="135">
        <v>38579</v>
      </c>
      <c r="BV30" s="135">
        <v>0</v>
      </c>
      <c r="BW30" s="135">
        <v>0</v>
      </c>
      <c r="BX30" s="188">
        <v>13.7</v>
      </c>
      <c r="BY30" s="135">
        <v>158</v>
      </c>
      <c r="BZ30" s="135" t="s">
        <v>19</v>
      </c>
      <c r="CA30" s="135" t="s">
        <v>19</v>
      </c>
      <c r="CB30" s="135">
        <v>149</v>
      </c>
      <c r="CC30" s="135">
        <v>694</v>
      </c>
      <c r="CD30" s="135">
        <v>394</v>
      </c>
      <c r="CE30" s="135">
        <v>32521</v>
      </c>
      <c r="CF30" s="188" t="s">
        <v>19</v>
      </c>
      <c r="CG30" s="188" t="s">
        <v>19</v>
      </c>
      <c r="CH30" s="188">
        <v>100</v>
      </c>
      <c r="CI30" s="188">
        <v>100</v>
      </c>
      <c r="CJ30" s="188">
        <v>100</v>
      </c>
      <c r="CK30" s="188">
        <v>100</v>
      </c>
      <c r="CL30" s="135">
        <v>-1997</v>
      </c>
      <c r="CM30" s="135">
        <v>-136</v>
      </c>
      <c r="CN30" s="135">
        <v>0</v>
      </c>
      <c r="CO30" s="135">
        <v>-1663</v>
      </c>
      <c r="CP30" s="135">
        <v>-6</v>
      </c>
      <c r="CQ30" s="135">
        <v>7981</v>
      </c>
      <c r="CR30" s="135">
        <v>2076</v>
      </c>
      <c r="CS30" s="135">
        <v>0</v>
      </c>
      <c r="CT30" s="135">
        <v>6255</v>
      </c>
      <c r="CU30" s="135">
        <v>412</v>
      </c>
      <c r="CV30" s="135">
        <v>7652</v>
      </c>
      <c r="CW30" s="135">
        <v>2344</v>
      </c>
      <c r="CX30" s="135">
        <v>589</v>
      </c>
    </row>
    <row r="31" spans="1:102" ht="15" customHeight="1" x14ac:dyDescent="0.25">
      <c r="A31" s="136" t="s">
        <v>256</v>
      </c>
      <c r="B31" s="136" t="s">
        <v>260</v>
      </c>
      <c r="C31" s="136" t="s">
        <v>24</v>
      </c>
      <c r="D31" s="135">
        <v>6</v>
      </c>
      <c r="E31" s="135">
        <v>10</v>
      </c>
      <c r="F31" s="135">
        <v>4</v>
      </c>
      <c r="G31" s="135">
        <v>0</v>
      </c>
      <c r="H31" s="135">
        <v>20</v>
      </c>
      <c r="I31" s="135">
        <v>0</v>
      </c>
      <c r="J31" s="135">
        <v>30</v>
      </c>
      <c r="K31" s="135">
        <v>2</v>
      </c>
      <c r="L31" s="135">
        <v>4</v>
      </c>
      <c r="M31" s="135">
        <v>33</v>
      </c>
      <c r="N31" s="135">
        <v>9</v>
      </c>
      <c r="O31" s="135">
        <v>78</v>
      </c>
      <c r="P31" s="135">
        <v>43</v>
      </c>
      <c r="Q31" s="135">
        <v>4</v>
      </c>
      <c r="R31" s="135">
        <v>3</v>
      </c>
      <c r="S31" s="188">
        <v>2</v>
      </c>
      <c r="T31" s="188">
        <v>3</v>
      </c>
      <c r="U31" s="188">
        <v>6</v>
      </c>
      <c r="V31" s="188">
        <v>22</v>
      </c>
      <c r="W31" s="188">
        <v>32</v>
      </c>
      <c r="X31" s="188">
        <v>42</v>
      </c>
      <c r="Y31" s="188">
        <v>137</v>
      </c>
      <c r="Z31" s="188">
        <v>244</v>
      </c>
      <c r="AA31" s="135">
        <v>244</v>
      </c>
      <c r="AB31" s="188">
        <v>0</v>
      </c>
      <c r="AC31" s="188">
        <v>0</v>
      </c>
      <c r="AD31" s="188">
        <v>6</v>
      </c>
      <c r="AE31" s="188">
        <v>19</v>
      </c>
      <c r="AF31" s="188">
        <v>76</v>
      </c>
      <c r="AG31" s="188">
        <v>101</v>
      </c>
      <c r="AH31" s="135">
        <v>132</v>
      </c>
      <c r="AI31" s="188">
        <v>0</v>
      </c>
      <c r="AJ31" s="188">
        <v>104</v>
      </c>
      <c r="AK31" s="188">
        <v>449</v>
      </c>
      <c r="AL31" s="135">
        <v>446</v>
      </c>
      <c r="AM31" s="135">
        <v>458</v>
      </c>
      <c r="AN31" s="135">
        <v>13</v>
      </c>
      <c r="AO31" s="135">
        <v>0</v>
      </c>
      <c r="AP31" s="135">
        <v>59</v>
      </c>
      <c r="AQ31" s="135">
        <v>18</v>
      </c>
      <c r="AR31" s="135">
        <v>277</v>
      </c>
      <c r="AS31" s="135">
        <v>0</v>
      </c>
      <c r="AT31" s="135">
        <v>50</v>
      </c>
      <c r="AU31" s="135">
        <v>178</v>
      </c>
      <c r="AV31" s="135">
        <v>95</v>
      </c>
      <c r="AW31" s="135">
        <v>0</v>
      </c>
      <c r="AX31" s="135">
        <v>13300</v>
      </c>
      <c r="AY31" s="135">
        <v>1208</v>
      </c>
      <c r="AZ31" s="135">
        <v>0</v>
      </c>
      <c r="BA31" s="135">
        <v>4250</v>
      </c>
      <c r="BB31" s="135">
        <v>485</v>
      </c>
      <c r="BC31" s="135">
        <v>711</v>
      </c>
      <c r="BD31" s="135">
        <v>19954</v>
      </c>
      <c r="BE31" s="135">
        <v>1441</v>
      </c>
      <c r="BF31" s="135">
        <v>658</v>
      </c>
      <c r="BG31" s="135">
        <v>3817</v>
      </c>
      <c r="BH31" s="135">
        <v>0</v>
      </c>
      <c r="BI31" s="135">
        <v>685</v>
      </c>
      <c r="BJ31" s="135">
        <v>0</v>
      </c>
      <c r="BK31" s="135">
        <v>2591</v>
      </c>
      <c r="BL31" s="135">
        <v>29146</v>
      </c>
      <c r="BM31" s="135">
        <v>-1089</v>
      </c>
      <c r="BN31" s="135">
        <v>0</v>
      </c>
      <c r="BO31" s="135">
        <v>0</v>
      </c>
      <c r="BP31" s="135">
        <v>-1241</v>
      </c>
      <c r="BQ31" s="135">
        <v>-2330</v>
      </c>
      <c r="BR31" s="135">
        <v>26816</v>
      </c>
      <c r="BS31" s="135">
        <v>2752</v>
      </c>
      <c r="BT31" s="135">
        <v>3420</v>
      </c>
      <c r="BU31" s="135">
        <v>32988</v>
      </c>
      <c r="BV31" s="135">
        <v>0</v>
      </c>
      <c r="BW31" s="135">
        <v>-52</v>
      </c>
      <c r="BX31" s="188">
        <v>15.5</v>
      </c>
      <c r="BY31" s="135">
        <v>0</v>
      </c>
      <c r="BZ31" s="135">
        <v>960</v>
      </c>
      <c r="CA31" s="135">
        <v>27009</v>
      </c>
      <c r="CB31" s="135">
        <v>0</v>
      </c>
      <c r="CC31" s="135">
        <v>1221</v>
      </c>
      <c r="CD31" s="135">
        <v>378</v>
      </c>
      <c r="CE31" s="135">
        <v>29568</v>
      </c>
      <c r="CF31" s="188">
        <v>0</v>
      </c>
      <c r="CG31" s="188">
        <v>0</v>
      </c>
      <c r="CH31" s="188">
        <v>0</v>
      </c>
      <c r="CI31" s="188">
        <v>0</v>
      </c>
      <c r="CJ31" s="188">
        <v>0</v>
      </c>
      <c r="CK31" s="188">
        <v>0</v>
      </c>
      <c r="CL31" s="135">
        <v>-1539</v>
      </c>
      <c r="CM31" s="135">
        <v>-20</v>
      </c>
      <c r="CN31" s="135">
        <v>-59</v>
      </c>
      <c r="CO31" s="135">
        <v>-1262</v>
      </c>
      <c r="CP31" s="135">
        <v>0</v>
      </c>
      <c r="CQ31" s="135">
        <v>6819</v>
      </c>
      <c r="CR31" s="135">
        <v>925</v>
      </c>
      <c r="CS31" s="135">
        <v>0</v>
      </c>
      <c r="CT31" s="135">
        <v>4864</v>
      </c>
      <c r="CU31" s="135">
        <v>345</v>
      </c>
      <c r="CV31" s="135">
        <v>8994</v>
      </c>
      <c r="CW31" s="135">
        <v>2165</v>
      </c>
      <c r="CX31" s="135">
        <v>2921</v>
      </c>
    </row>
    <row r="32" spans="1:102" ht="15" customHeight="1" x14ac:dyDescent="0.25">
      <c r="A32" s="136" t="s">
        <v>256</v>
      </c>
      <c r="B32" s="136" t="s">
        <v>261</v>
      </c>
      <c r="C32" s="136" t="s">
        <v>25</v>
      </c>
      <c r="D32" s="135">
        <v>3</v>
      </c>
      <c r="E32" s="135">
        <v>19</v>
      </c>
      <c r="F32" s="135">
        <v>4</v>
      </c>
      <c r="G32" s="135">
        <v>1</v>
      </c>
      <c r="H32" s="135">
        <v>27</v>
      </c>
      <c r="I32" s="135">
        <v>7</v>
      </c>
      <c r="J32" s="135">
        <v>36</v>
      </c>
      <c r="K32" s="135">
        <v>2</v>
      </c>
      <c r="L32" s="135">
        <v>5</v>
      </c>
      <c r="M32" s="135">
        <v>42</v>
      </c>
      <c r="N32" s="135">
        <v>3</v>
      </c>
      <c r="O32" s="135">
        <v>88</v>
      </c>
      <c r="P32" s="135">
        <v>0</v>
      </c>
      <c r="Q32" s="135">
        <v>4</v>
      </c>
      <c r="R32" s="135">
        <v>3</v>
      </c>
      <c r="S32" s="188">
        <v>2</v>
      </c>
      <c r="T32" s="188">
        <v>3</v>
      </c>
      <c r="U32" s="188">
        <v>9</v>
      </c>
      <c r="V32" s="188">
        <v>28</v>
      </c>
      <c r="W32" s="188">
        <v>44</v>
      </c>
      <c r="X32" s="188">
        <v>30</v>
      </c>
      <c r="Y32" s="188">
        <v>134</v>
      </c>
      <c r="Z32" s="188">
        <v>250</v>
      </c>
      <c r="AA32" s="135">
        <v>250</v>
      </c>
      <c r="AB32" s="188">
        <v>0</v>
      </c>
      <c r="AC32" s="188">
        <v>0</v>
      </c>
      <c r="AD32" s="188">
        <v>15</v>
      </c>
      <c r="AE32" s="188">
        <v>29</v>
      </c>
      <c r="AF32" s="188">
        <v>85</v>
      </c>
      <c r="AG32" s="188">
        <v>128</v>
      </c>
      <c r="AH32" s="135">
        <v>227</v>
      </c>
      <c r="AI32" s="188">
        <v>40</v>
      </c>
      <c r="AJ32" s="188">
        <v>127</v>
      </c>
      <c r="AK32" s="188">
        <v>545</v>
      </c>
      <c r="AL32" s="135">
        <v>413</v>
      </c>
      <c r="AM32" s="135">
        <v>426</v>
      </c>
      <c r="AN32" s="135">
        <v>8</v>
      </c>
      <c r="AO32" s="135">
        <v>0</v>
      </c>
      <c r="AP32" s="135">
        <v>55</v>
      </c>
      <c r="AQ32" s="135">
        <v>9</v>
      </c>
      <c r="AR32" s="135">
        <v>345</v>
      </c>
      <c r="AS32" s="135">
        <v>37</v>
      </c>
      <c r="AT32" s="135">
        <v>19</v>
      </c>
      <c r="AU32" s="135">
        <v>182</v>
      </c>
      <c r="AV32" s="135">
        <v>118</v>
      </c>
      <c r="AW32" s="135">
        <v>25</v>
      </c>
      <c r="AX32" s="135">
        <v>12486</v>
      </c>
      <c r="AY32" s="135">
        <v>2290</v>
      </c>
      <c r="AZ32" s="135">
        <v>0</v>
      </c>
      <c r="BA32" s="135">
        <v>4990</v>
      </c>
      <c r="BB32" s="135">
        <v>582</v>
      </c>
      <c r="BC32" s="135">
        <v>420</v>
      </c>
      <c r="BD32" s="135">
        <v>20768</v>
      </c>
      <c r="BE32" s="135">
        <v>1200</v>
      </c>
      <c r="BF32" s="135">
        <v>740</v>
      </c>
      <c r="BG32" s="135">
        <v>4095</v>
      </c>
      <c r="BH32" s="135">
        <v>89</v>
      </c>
      <c r="BI32" s="135">
        <v>1603</v>
      </c>
      <c r="BJ32" s="135">
        <v>0</v>
      </c>
      <c r="BK32" s="135">
        <v>1508</v>
      </c>
      <c r="BL32" s="135">
        <v>30003</v>
      </c>
      <c r="BM32" s="135">
        <v>-498</v>
      </c>
      <c r="BN32" s="135">
        <v>-827</v>
      </c>
      <c r="BO32" s="135">
        <v>0</v>
      </c>
      <c r="BP32" s="135">
        <v>-842</v>
      </c>
      <c r="BQ32" s="135">
        <v>-2167</v>
      </c>
      <c r="BR32" s="135">
        <v>27836</v>
      </c>
      <c r="BS32" s="135">
        <v>3668</v>
      </c>
      <c r="BT32" s="135">
        <v>7831</v>
      </c>
      <c r="BU32" s="135">
        <v>39335</v>
      </c>
      <c r="BV32" s="135">
        <v>0</v>
      </c>
      <c r="BW32" s="135">
        <v>0</v>
      </c>
      <c r="BX32" s="188">
        <v>17.8</v>
      </c>
      <c r="BY32" s="135">
        <v>364</v>
      </c>
      <c r="BZ32" s="135">
        <v>1642</v>
      </c>
      <c r="CA32" s="135">
        <v>27082</v>
      </c>
      <c r="CB32" s="135">
        <v>427</v>
      </c>
      <c r="CC32" s="135">
        <v>2200</v>
      </c>
      <c r="CD32" s="135">
        <v>153</v>
      </c>
      <c r="CE32" s="135">
        <v>31504</v>
      </c>
      <c r="CF32" s="188">
        <v>60.779537149817301</v>
      </c>
      <c r="CG32" s="188">
        <v>8.8435122959899566</v>
      </c>
      <c r="CH32" s="188">
        <v>17.56440281030445</v>
      </c>
      <c r="CI32" s="188">
        <v>68.045454545454547</v>
      </c>
      <c r="CJ32" s="188">
        <v>16.33986928104575</v>
      </c>
      <c r="CK32" s="188">
        <v>15.839258506856272</v>
      </c>
      <c r="CL32" s="135">
        <v>-1597</v>
      </c>
      <c r="CM32" s="135">
        <v>-127</v>
      </c>
      <c r="CN32" s="135">
        <v>0</v>
      </c>
      <c r="CO32" s="135">
        <v>-1325</v>
      </c>
      <c r="CP32" s="135">
        <v>0</v>
      </c>
      <c r="CQ32" s="135">
        <v>6340</v>
      </c>
      <c r="CR32" s="135">
        <v>713</v>
      </c>
      <c r="CS32" s="135">
        <v>0</v>
      </c>
      <c r="CT32" s="135">
        <v>4004</v>
      </c>
      <c r="CU32" s="135">
        <v>576</v>
      </c>
      <c r="CV32" s="135">
        <v>9593</v>
      </c>
      <c r="CW32" s="135">
        <v>2423</v>
      </c>
      <c r="CX32" s="135">
        <v>336</v>
      </c>
    </row>
    <row r="33" spans="1:102" ht="15" customHeight="1" x14ac:dyDescent="0.25">
      <c r="A33" s="136" t="s">
        <v>256</v>
      </c>
      <c r="B33" s="136" t="s">
        <v>262</v>
      </c>
      <c r="C33" s="136" t="s">
        <v>26</v>
      </c>
      <c r="D33" s="135">
        <v>7</v>
      </c>
      <c r="E33" s="135">
        <v>11</v>
      </c>
      <c r="F33" s="135">
        <v>10</v>
      </c>
      <c r="G33" s="135">
        <v>0</v>
      </c>
      <c r="H33" s="135">
        <v>28</v>
      </c>
      <c r="I33" s="135">
        <v>6</v>
      </c>
      <c r="J33" s="135">
        <v>37</v>
      </c>
      <c r="K33" s="135">
        <v>3</v>
      </c>
      <c r="L33" s="135">
        <v>10</v>
      </c>
      <c r="M33" s="135">
        <v>34</v>
      </c>
      <c r="N33" s="135">
        <v>14</v>
      </c>
      <c r="O33" s="135">
        <v>98</v>
      </c>
      <c r="P33" s="135">
        <v>131</v>
      </c>
      <c r="Q33" s="135">
        <v>11</v>
      </c>
      <c r="R33" s="135">
        <v>4</v>
      </c>
      <c r="S33" s="188">
        <v>2</v>
      </c>
      <c r="T33" s="188">
        <v>4</v>
      </c>
      <c r="U33" s="188">
        <v>8</v>
      </c>
      <c r="V33" s="188">
        <v>31</v>
      </c>
      <c r="W33" s="188">
        <v>58</v>
      </c>
      <c r="X33" s="188">
        <v>54</v>
      </c>
      <c r="Y33" s="188">
        <v>212</v>
      </c>
      <c r="Z33" s="188">
        <v>369</v>
      </c>
      <c r="AA33" s="135">
        <v>397</v>
      </c>
      <c r="AB33" s="188">
        <v>0</v>
      </c>
      <c r="AC33" s="188">
        <v>0</v>
      </c>
      <c r="AD33" s="188">
        <v>11</v>
      </c>
      <c r="AE33" s="188">
        <v>30</v>
      </c>
      <c r="AF33" s="188">
        <v>124</v>
      </c>
      <c r="AG33" s="188">
        <v>165</v>
      </c>
      <c r="AH33" s="135">
        <v>274</v>
      </c>
      <c r="AI33" s="188" t="s">
        <v>585</v>
      </c>
      <c r="AJ33" s="188">
        <v>197</v>
      </c>
      <c r="AK33" s="188">
        <v>730</v>
      </c>
      <c r="AL33" s="135">
        <v>826</v>
      </c>
      <c r="AM33" s="135">
        <v>846</v>
      </c>
      <c r="AN33" s="135">
        <v>29</v>
      </c>
      <c r="AO33" s="135">
        <v>0</v>
      </c>
      <c r="AP33" s="135">
        <v>76</v>
      </c>
      <c r="AQ33" s="135">
        <v>16</v>
      </c>
      <c r="AR33" s="135">
        <v>503</v>
      </c>
      <c r="AS33" s="135">
        <v>13</v>
      </c>
      <c r="AT33" s="135">
        <v>71</v>
      </c>
      <c r="AU33" s="135">
        <v>170</v>
      </c>
      <c r="AV33" s="135">
        <v>53</v>
      </c>
      <c r="AW33" s="135">
        <v>13</v>
      </c>
      <c r="AX33" s="135">
        <v>18647</v>
      </c>
      <c r="AY33" s="135">
        <v>2749</v>
      </c>
      <c r="AZ33" s="135">
        <v>0</v>
      </c>
      <c r="BA33" s="135">
        <v>7308</v>
      </c>
      <c r="BB33" s="135">
        <v>412</v>
      </c>
      <c r="BC33" s="135">
        <v>336</v>
      </c>
      <c r="BD33" s="135">
        <v>29452</v>
      </c>
      <c r="BE33" s="135">
        <v>2741</v>
      </c>
      <c r="BF33" s="135">
        <v>1170</v>
      </c>
      <c r="BG33" s="135">
        <v>4272</v>
      </c>
      <c r="BH33" s="135">
        <v>133</v>
      </c>
      <c r="BI33" s="135">
        <v>810</v>
      </c>
      <c r="BJ33" s="135">
        <v>1011</v>
      </c>
      <c r="BK33" s="135">
        <v>1096</v>
      </c>
      <c r="BL33" s="135">
        <v>40685</v>
      </c>
      <c r="BM33" s="135">
        <v>-444</v>
      </c>
      <c r="BN33" s="135">
        <v>0</v>
      </c>
      <c r="BO33" s="135">
        <v>0</v>
      </c>
      <c r="BP33" s="135">
        <v>-1876</v>
      </c>
      <c r="BQ33" s="135">
        <v>-2320</v>
      </c>
      <c r="BR33" s="135">
        <v>38365</v>
      </c>
      <c r="BS33" s="135">
        <v>2337</v>
      </c>
      <c r="BT33" s="135">
        <v>-2961</v>
      </c>
      <c r="BU33" s="135">
        <v>37741</v>
      </c>
      <c r="BV33" s="135">
        <v>0</v>
      </c>
      <c r="BW33" s="135">
        <v>-1349</v>
      </c>
      <c r="BX33" s="188">
        <v>18.3</v>
      </c>
      <c r="BY33" s="135">
        <v>574</v>
      </c>
      <c r="BZ33" s="135">
        <v>11813</v>
      </c>
      <c r="CA33" s="135">
        <v>27864</v>
      </c>
      <c r="CB33" s="135">
        <v>0</v>
      </c>
      <c r="CC33" s="135">
        <v>1025</v>
      </c>
      <c r="CD33" s="135">
        <v>0</v>
      </c>
      <c r="CE33" s="135">
        <v>40702</v>
      </c>
      <c r="CF33" s="188">
        <v>5.5701345974773551</v>
      </c>
      <c r="CG33" s="188">
        <v>15.439276485788115</v>
      </c>
      <c r="CH33" s="188">
        <v>0</v>
      </c>
      <c r="CI33" s="188">
        <v>5.1707317073170733</v>
      </c>
      <c r="CJ33" s="188">
        <v>0</v>
      </c>
      <c r="CK33" s="188">
        <v>12.316348091002899</v>
      </c>
      <c r="CL33" s="135">
        <v>-2434</v>
      </c>
      <c r="CM33" s="135">
        <v>0</v>
      </c>
      <c r="CN33" s="135">
        <v>0</v>
      </c>
      <c r="CO33" s="135">
        <v>-2023</v>
      </c>
      <c r="CP33" s="135">
        <v>-592</v>
      </c>
      <c r="CQ33" s="135">
        <v>12405</v>
      </c>
      <c r="CR33" s="135">
        <v>3102</v>
      </c>
      <c r="CS33" s="135">
        <v>0</v>
      </c>
      <c r="CT33" s="135">
        <v>10458</v>
      </c>
      <c r="CU33" s="135">
        <v>291</v>
      </c>
      <c r="CV33" s="135">
        <v>19741</v>
      </c>
      <c r="CW33" s="135">
        <v>7987</v>
      </c>
      <c r="CX33" s="135">
        <v>585</v>
      </c>
    </row>
    <row r="34" spans="1:102" ht="15" customHeight="1" x14ac:dyDescent="0.25">
      <c r="A34" s="136" t="s">
        <v>256</v>
      </c>
      <c r="B34" s="136" t="s">
        <v>263</v>
      </c>
      <c r="C34" s="136" t="s">
        <v>27</v>
      </c>
      <c r="D34" s="135">
        <v>6</v>
      </c>
      <c r="E34" s="135">
        <v>6</v>
      </c>
      <c r="F34" s="135">
        <v>2</v>
      </c>
      <c r="G34" s="135">
        <v>0</v>
      </c>
      <c r="H34" s="135">
        <v>14</v>
      </c>
      <c r="I34" s="135">
        <v>3</v>
      </c>
      <c r="J34" s="135">
        <v>19</v>
      </c>
      <c r="K34" s="135">
        <v>4</v>
      </c>
      <c r="L34" s="135">
        <v>9</v>
      </c>
      <c r="M34" s="135">
        <v>20</v>
      </c>
      <c r="N34" s="135">
        <v>5</v>
      </c>
      <c r="O34" s="135">
        <v>57</v>
      </c>
      <c r="P34" s="135">
        <v>37</v>
      </c>
      <c r="Q34" s="135">
        <v>6</v>
      </c>
      <c r="R34" s="135">
        <v>2</v>
      </c>
      <c r="S34" s="188">
        <v>3</v>
      </c>
      <c r="T34" s="188">
        <v>0</v>
      </c>
      <c r="U34" s="188">
        <v>6</v>
      </c>
      <c r="V34" s="188">
        <v>13</v>
      </c>
      <c r="W34" s="188">
        <v>51</v>
      </c>
      <c r="X34" s="188">
        <v>52</v>
      </c>
      <c r="Y34" s="188">
        <v>200</v>
      </c>
      <c r="Z34" s="188">
        <v>325</v>
      </c>
      <c r="AA34" s="135">
        <v>325</v>
      </c>
      <c r="AB34" s="188">
        <v>0</v>
      </c>
      <c r="AC34" s="188">
        <v>0</v>
      </c>
      <c r="AD34" s="188">
        <v>6</v>
      </c>
      <c r="AE34" s="188">
        <v>14</v>
      </c>
      <c r="AF34" s="188">
        <v>72</v>
      </c>
      <c r="AG34" s="188">
        <v>92</v>
      </c>
      <c r="AH34" s="135">
        <v>121</v>
      </c>
      <c r="AI34" s="188">
        <v>21</v>
      </c>
      <c r="AJ34" s="188">
        <v>104</v>
      </c>
      <c r="AK34" s="188">
        <v>541</v>
      </c>
      <c r="AL34" s="135">
        <v>669</v>
      </c>
      <c r="AM34" s="135">
        <v>679</v>
      </c>
      <c r="AN34" s="135">
        <v>21</v>
      </c>
      <c r="AO34" s="135">
        <v>0</v>
      </c>
      <c r="AP34" s="135">
        <v>91</v>
      </c>
      <c r="AQ34" s="135">
        <v>0</v>
      </c>
      <c r="AR34" s="135">
        <v>259</v>
      </c>
      <c r="AS34" s="135">
        <v>10</v>
      </c>
      <c r="AT34" s="135">
        <v>0</v>
      </c>
      <c r="AU34" s="135">
        <v>0</v>
      </c>
      <c r="AV34" s="135">
        <v>0</v>
      </c>
      <c r="AW34" s="135">
        <v>0</v>
      </c>
      <c r="AX34" s="135">
        <v>14876</v>
      </c>
      <c r="AY34" s="135">
        <v>1014</v>
      </c>
      <c r="AZ34" s="135">
        <v>895</v>
      </c>
      <c r="BA34" s="135">
        <v>3353</v>
      </c>
      <c r="BB34" s="135">
        <v>1096</v>
      </c>
      <c r="BC34" s="135">
        <v>578</v>
      </c>
      <c r="BD34" s="135">
        <v>21812</v>
      </c>
      <c r="BE34" s="135">
        <v>1654</v>
      </c>
      <c r="BF34" s="135">
        <v>894</v>
      </c>
      <c r="BG34" s="135">
        <v>2278</v>
      </c>
      <c r="BH34" s="135">
        <v>428</v>
      </c>
      <c r="BI34" s="135">
        <v>0</v>
      </c>
      <c r="BJ34" s="135">
        <v>0</v>
      </c>
      <c r="BK34" s="135">
        <v>0</v>
      </c>
      <c r="BL34" s="135">
        <v>27066</v>
      </c>
      <c r="BM34" s="135">
        <v>-488</v>
      </c>
      <c r="BN34" s="135">
        <v>0</v>
      </c>
      <c r="BO34" s="135">
        <v>0</v>
      </c>
      <c r="BP34" s="135">
        <v>-1029</v>
      </c>
      <c r="BQ34" s="135">
        <v>-1517</v>
      </c>
      <c r="BR34" s="135">
        <v>25549</v>
      </c>
      <c r="BS34" s="135">
        <v>726</v>
      </c>
      <c r="BT34" s="135">
        <v>3352</v>
      </c>
      <c r="BU34" s="135">
        <v>29627</v>
      </c>
      <c r="BV34" s="135">
        <v>0</v>
      </c>
      <c r="BW34" s="135">
        <v>0</v>
      </c>
      <c r="BX34" s="188">
        <v>16.100000000000001</v>
      </c>
      <c r="BY34" s="135">
        <v>54</v>
      </c>
      <c r="BZ34" s="135">
        <v>3901</v>
      </c>
      <c r="CA34" s="135">
        <v>22172</v>
      </c>
      <c r="CB34" s="135">
        <v>0</v>
      </c>
      <c r="CC34" s="135">
        <v>202</v>
      </c>
      <c r="CD34" s="135">
        <v>0</v>
      </c>
      <c r="CE34" s="135">
        <v>26275</v>
      </c>
      <c r="CF34" s="188">
        <v>15.585747244296332</v>
      </c>
      <c r="CG34" s="188">
        <v>25.581814901677792</v>
      </c>
      <c r="CH34" s="188">
        <v>0</v>
      </c>
      <c r="CI34" s="188">
        <v>0</v>
      </c>
      <c r="CJ34" s="188">
        <v>0</v>
      </c>
      <c r="CK34" s="188">
        <v>23.901046622264509</v>
      </c>
      <c r="CL34" s="135">
        <v>-1766</v>
      </c>
      <c r="CM34" s="135">
        <v>0</v>
      </c>
      <c r="CN34" s="135">
        <v>0</v>
      </c>
      <c r="CO34" s="135">
        <v>-1401</v>
      </c>
      <c r="CP34" s="135">
        <v>-64</v>
      </c>
      <c r="CQ34" s="135">
        <v>12059</v>
      </c>
      <c r="CR34" s="135">
        <v>2968</v>
      </c>
      <c r="CS34" s="135">
        <v>136</v>
      </c>
      <c r="CT34" s="135">
        <v>11932</v>
      </c>
      <c r="CU34" s="135">
        <v>221</v>
      </c>
      <c r="CV34" s="135">
        <v>11212</v>
      </c>
      <c r="CW34" s="135">
        <v>1552</v>
      </c>
      <c r="CX34" s="135">
        <v>0</v>
      </c>
    </row>
    <row r="35" spans="1:102" ht="15" customHeight="1" x14ac:dyDescent="0.25">
      <c r="A35" s="136" t="s">
        <v>256</v>
      </c>
      <c r="B35" s="136" t="s">
        <v>264</v>
      </c>
      <c r="C35" s="136" t="s">
        <v>30</v>
      </c>
      <c r="D35" s="135">
        <v>4</v>
      </c>
      <c r="E35" s="135">
        <v>19</v>
      </c>
      <c r="F35" s="135">
        <v>8</v>
      </c>
      <c r="G35" s="135">
        <v>0</v>
      </c>
      <c r="H35" s="135">
        <v>31</v>
      </c>
      <c r="I35" s="135">
        <v>7</v>
      </c>
      <c r="J35" s="135">
        <v>41</v>
      </c>
      <c r="K35" s="135">
        <v>3</v>
      </c>
      <c r="L35" s="135">
        <v>5</v>
      </c>
      <c r="M35" s="135">
        <v>40</v>
      </c>
      <c r="N35" s="135">
        <v>15</v>
      </c>
      <c r="O35" s="135">
        <v>104</v>
      </c>
      <c r="P35" s="135">
        <v>132</v>
      </c>
      <c r="Q35" s="135">
        <v>4</v>
      </c>
      <c r="R35" s="135">
        <v>8</v>
      </c>
      <c r="S35" s="188">
        <v>2</v>
      </c>
      <c r="T35" s="188">
        <v>3</v>
      </c>
      <c r="U35" s="188">
        <v>8</v>
      </c>
      <c r="V35" s="188">
        <v>19</v>
      </c>
      <c r="W35" s="188">
        <v>58</v>
      </c>
      <c r="X35" s="188">
        <v>64</v>
      </c>
      <c r="Y35" s="188">
        <v>185</v>
      </c>
      <c r="Z35" s="188">
        <v>339</v>
      </c>
      <c r="AA35" s="135">
        <v>339</v>
      </c>
      <c r="AB35" s="188">
        <v>0</v>
      </c>
      <c r="AC35" s="188">
        <v>0</v>
      </c>
      <c r="AD35" s="188">
        <v>22</v>
      </c>
      <c r="AE35" s="188">
        <v>42</v>
      </c>
      <c r="AF35" s="188">
        <v>152</v>
      </c>
      <c r="AG35" s="188">
        <v>216</v>
      </c>
      <c r="AH35" s="135">
        <v>325</v>
      </c>
      <c r="AI35" s="188">
        <v>26</v>
      </c>
      <c r="AJ35" s="188">
        <v>145</v>
      </c>
      <c r="AK35" s="188">
        <v>726</v>
      </c>
      <c r="AL35" s="135">
        <v>718</v>
      </c>
      <c r="AM35" s="135">
        <v>730</v>
      </c>
      <c r="AN35" s="135">
        <v>6</v>
      </c>
      <c r="AO35" s="135">
        <v>2</v>
      </c>
      <c r="AP35" s="135">
        <v>65</v>
      </c>
      <c r="AQ35" s="135">
        <v>6</v>
      </c>
      <c r="AR35" s="135">
        <v>465</v>
      </c>
      <c r="AS35" s="135">
        <v>0</v>
      </c>
      <c r="AT35" s="135">
        <v>39</v>
      </c>
      <c r="AU35" s="135">
        <v>207</v>
      </c>
      <c r="AV35" s="135">
        <v>30</v>
      </c>
      <c r="AW35" s="135">
        <v>0</v>
      </c>
      <c r="AX35" s="135">
        <v>16533</v>
      </c>
      <c r="AY35" s="135">
        <v>2999</v>
      </c>
      <c r="AZ35" s="135">
        <v>1014</v>
      </c>
      <c r="BA35" s="135">
        <v>6333</v>
      </c>
      <c r="BB35" s="135">
        <v>372</v>
      </c>
      <c r="BC35" s="135">
        <v>303</v>
      </c>
      <c r="BD35" s="135">
        <v>27554</v>
      </c>
      <c r="BE35" s="135">
        <v>2884</v>
      </c>
      <c r="BF35" s="135">
        <v>1240</v>
      </c>
      <c r="BG35" s="135">
        <v>3218</v>
      </c>
      <c r="BH35" s="135">
        <v>525</v>
      </c>
      <c r="BI35" s="135">
        <v>0</v>
      </c>
      <c r="BJ35" s="135">
        <v>0</v>
      </c>
      <c r="BK35" s="135">
        <v>0</v>
      </c>
      <c r="BL35" s="135">
        <v>35421</v>
      </c>
      <c r="BM35" s="135">
        <v>-254</v>
      </c>
      <c r="BN35" s="135">
        <v>0</v>
      </c>
      <c r="BO35" s="135">
        <v>0</v>
      </c>
      <c r="BP35" s="135">
        <v>-517</v>
      </c>
      <c r="BQ35" s="135">
        <v>-771</v>
      </c>
      <c r="BR35" s="135">
        <v>34650</v>
      </c>
      <c r="BS35" s="135">
        <v>1153</v>
      </c>
      <c r="BT35" s="135">
        <v>12431</v>
      </c>
      <c r="BU35" s="135">
        <v>48234</v>
      </c>
      <c r="BV35" s="135">
        <v>0</v>
      </c>
      <c r="BW35" s="135">
        <v>-28</v>
      </c>
      <c r="BX35" s="188">
        <v>12.8</v>
      </c>
      <c r="BY35" s="135">
        <v>167</v>
      </c>
      <c r="BZ35" s="135">
        <v>5627</v>
      </c>
      <c r="CA35" s="135">
        <v>28330</v>
      </c>
      <c r="CB35" s="135">
        <v>135</v>
      </c>
      <c r="CC35" s="135">
        <v>559</v>
      </c>
      <c r="CD35" s="135">
        <v>1152</v>
      </c>
      <c r="CE35" s="135">
        <v>35803</v>
      </c>
      <c r="CF35" s="188">
        <v>7.1263550737515544</v>
      </c>
      <c r="CG35" s="188">
        <v>7.3138016237204377</v>
      </c>
      <c r="CH35" s="188">
        <v>8.8888888888888893</v>
      </c>
      <c r="CI35" s="188">
        <v>13.595706618962433</v>
      </c>
      <c r="CJ35" s="188">
        <v>-1.6493055555555556</v>
      </c>
      <c r="CK35" s="188">
        <v>7.099963690193559</v>
      </c>
      <c r="CL35" s="135">
        <v>-2200</v>
      </c>
      <c r="CM35" s="135">
        <v>-311</v>
      </c>
      <c r="CN35" s="135">
        <v>0</v>
      </c>
      <c r="CO35" s="135">
        <v>-1479</v>
      </c>
      <c r="CP35" s="135">
        <v>-95</v>
      </c>
      <c r="CQ35" s="135">
        <v>10776</v>
      </c>
      <c r="CR35" s="135">
        <v>1268</v>
      </c>
      <c r="CS35" s="135">
        <v>5</v>
      </c>
      <c r="CT35" s="135">
        <v>7964</v>
      </c>
      <c r="CU35" s="135">
        <v>461</v>
      </c>
      <c r="CV35" s="135">
        <v>22068</v>
      </c>
      <c r="CW35" s="135">
        <v>2500</v>
      </c>
      <c r="CX35" s="135">
        <v>246</v>
      </c>
    </row>
    <row r="36" spans="1:102" ht="15" customHeight="1" x14ac:dyDescent="0.25">
      <c r="A36" s="136" t="s">
        <v>256</v>
      </c>
      <c r="B36" s="136" t="s">
        <v>265</v>
      </c>
      <c r="C36" s="136" t="s">
        <v>266</v>
      </c>
      <c r="D36" s="135">
        <v>3</v>
      </c>
      <c r="E36" s="135">
        <v>71</v>
      </c>
      <c r="F36" s="135">
        <v>9</v>
      </c>
      <c r="G36" s="135">
        <v>2</v>
      </c>
      <c r="H36" s="135">
        <v>85</v>
      </c>
      <c r="I36" s="135">
        <v>11</v>
      </c>
      <c r="J36" s="197">
        <v>121</v>
      </c>
      <c r="K36" s="197">
        <v>7</v>
      </c>
      <c r="L36" s="197">
        <v>154</v>
      </c>
      <c r="M36" s="197">
        <v>82</v>
      </c>
      <c r="N36" s="197">
        <v>22</v>
      </c>
      <c r="O36" s="197">
        <v>386</v>
      </c>
      <c r="P36" s="197">
        <v>180</v>
      </c>
      <c r="Q36" s="197">
        <v>20</v>
      </c>
      <c r="R36" s="197">
        <v>17</v>
      </c>
      <c r="S36" s="188">
        <v>4</v>
      </c>
      <c r="T36" s="188">
        <v>7</v>
      </c>
      <c r="U36" s="188">
        <v>29</v>
      </c>
      <c r="V36" s="188">
        <v>56</v>
      </c>
      <c r="W36" s="188">
        <v>111</v>
      </c>
      <c r="X36" s="188">
        <v>80</v>
      </c>
      <c r="Y36" s="188">
        <v>270</v>
      </c>
      <c r="Z36" s="188">
        <v>556</v>
      </c>
      <c r="AA36" s="135">
        <v>562</v>
      </c>
      <c r="AB36" s="188">
        <v>0</v>
      </c>
      <c r="AC36" s="188">
        <v>0</v>
      </c>
      <c r="AD36" s="188">
        <v>79</v>
      </c>
      <c r="AE36" s="188">
        <v>183</v>
      </c>
      <c r="AF36" s="188">
        <v>702</v>
      </c>
      <c r="AG36" s="188">
        <v>964</v>
      </c>
      <c r="AH36" s="135">
        <v>1137</v>
      </c>
      <c r="AI36" s="188">
        <v>31</v>
      </c>
      <c r="AJ36" s="188">
        <v>228</v>
      </c>
      <c r="AK36" s="188">
        <v>1780</v>
      </c>
      <c r="AL36" s="135">
        <v>1275</v>
      </c>
      <c r="AM36" s="135">
        <v>1296</v>
      </c>
      <c r="AN36" s="135">
        <v>21</v>
      </c>
      <c r="AO36" s="135">
        <v>7</v>
      </c>
      <c r="AP36" s="135">
        <v>188</v>
      </c>
      <c r="AQ36" s="135">
        <v>73</v>
      </c>
      <c r="AR36" s="135">
        <v>1293</v>
      </c>
      <c r="AS36" s="135">
        <v>97</v>
      </c>
      <c r="AT36" s="135">
        <v>70</v>
      </c>
      <c r="AU36" s="135">
        <v>575</v>
      </c>
      <c r="AV36" s="135">
        <v>188</v>
      </c>
      <c r="AW36" s="135">
        <v>107</v>
      </c>
      <c r="AX36" s="135">
        <v>28481</v>
      </c>
      <c r="AY36" s="135">
        <v>13108</v>
      </c>
      <c r="AZ36" s="135">
        <v>1513</v>
      </c>
      <c r="BA36" s="135">
        <v>9082</v>
      </c>
      <c r="BB36" s="135">
        <v>3179</v>
      </c>
      <c r="BC36" s="135">
        <v>581</v>
      </c>
      <c r="BD36" s="135">
        <v>55944</v>
      </c>
      <c r="BE36" s="135">
        <v>4015</v>
      </c>
      <c r="BF36" s="135">
        <v>4423</v>
      </c>
      <c r="BG36" s="135">
        <v>6644</v>
      </c>
      <c r="BH36" s="135">
        <v>793</v>
      </c>
      <c r="BI36" s="135">
        <v>0</v>
      </c>
      <c r="BJ36" s="135">
        <v>163</v>
      </c>
      <c r="BK36" s="135">
        <v>50</v>
      </c>
      <c r="BL36" s="135">
        <v>72032</v>
      </c>
      <c r="BM36" s="135">
        <v>-4529</v>
      </c>
      <c r="BN36" s="135">
        <v>0</v>
      </c>
      <c r="BO36" s="135">
        <v>-196</v>
      </c>
      <c r="BP36" s="135">
        <v>-1048</v>
      </c>
      <c r="BQ36" s="135">
        <v>-5773</v>
      </c>
      <c r="BR36" s="135">
        <v>66259</v>
      </c>
      <c r="BS36" s="135">
        <v>7714</v>
      </c>
      <c r="BT36" s="135">
        <v>8855</v>
      </c>
      <c r="BU36" s="135">
        <v>82828</v>
      </c>
      <c r="BV36" s="135" t="s">
        <v>19</v>
      </c>
      <c r="BW36" s="135">
        <v>-196</v>
      </c>
      <c r="BX36" s="188">
        <v>19.600000000000001</v>
      </c>
      <c r="BY36" s="135" t="s">
        <v>19</v>
      </c>
      <c r="BZ36" s="135">
        <v>3527</v>
      </c>
      <c r="CA36" s="135">
        <v>69235</v>
      </c>
      <c r="CB36" s="135">
        <v>0</v>
      </c>
      <c r="CC36" s="135">
        <v>1211</v>
      </c>
      <c r="CD36" s="135">
        <v>0</v>
      </c>
      <c r="CE36" s="135">
        <v>73973</v>
      </c>
      <c r="CF36" s="188">
        <v>27.360362914658349</v>
      </c>
      <c r="CG36" s="188">
        <v>28.407597313497508</v>
      </c>
      <c r="CH36" s="188">
        <v>0</v>
      </c>
      <c r="CI36" s="188">
        <v>28.406275805119733</v>
      </c>
      <c r="CJ36" s="188">
        <v>0</v>
      </c>
      <c r="CK36" s="188">
        <v>28.357644005245159</v>
      </c>
      <c r="CL36" s="135">
        <v>-4668</v>
      </c>
      <c r="CM36" s="135">
        <v>-363</v>
      </c>
      <c r="CN36" s="135">
        <v>0</v>
      </c>
      <c r="CO36" s="135">
        <v>-3860</v>
      </c>
      <c r="CP36" s="135">
        <v>-21</v>
      </c>
      <c r="CQ36" s="135">
        <v>16328</v>
      </c>
      <c r="CR36" s="135">
        <v>3167</v>
      </c>
      <c r="CS36" s="135">
        <v>8</v>
      </c>
      <c r="CT36" s="135">
        <v>10591</v>
      </c>
      <c r="CU36" s="135">
        <v>2221</v>
      </c>
      <c r="CV36" s="135">
        <v>24529</v>
      </c>
      <c r="CW36" s="135">
        <v>5282</v>
      </c>
      <c r="CX36" s="135">
        <v>1349</v>
      </c>
    </row>
    <row r="37" spans="1:102" ht="15" customHeight="1" x14ac:dyDescent="0.25">
      <c r="A37" s="136" t="s">
        <v>256</v>
      </c>
      <c r="B37" s="136" t="s">
        <v>352</v>
      </c>
      <c r="C37" s="136" t="s">
        <v>307</v>
      </c>
      <c r="D37" s="135">
        <v>3</v>
      </c>
      <c r="E37" s="135">
        <v>37</v>
      </c>
      <c r="F37" s="135">
        <v>10</v>
      </c>
      <c r="G37" s="135">
        <v>0</v>
      </c>
      <c r="H37" s="135">
        <v>50</v>
      </c>
      <c r="I37" s="135">
        <v>6</v>
      </c>
      <c r="J37" s="135">
        <v>74</v>
      </c>
      <c r="K37" s="135">
        <v>4</v>
      </c>
      <c r="L37" s="135">
        <v>51</v>
      </c>
      <c r="M37" s="135">
        <v>48</v>
      </c>
      <c r="N37" s="135">
        <v>12</v>
      </c>
      <c r="O37" s="135">
        <v>189</v>
      </c>
      <c r="P37" s="135">
        <v>190</v>
      </c>
      <c r="Q37" s="135">
        <v>8</v>
      </c>
      <c r="R37" s="135">
        <v>7</v>
      </c>
      <c r="S37" s="188">
        <v>4</v>
      </c>
      <c r="T37" s="188">
        <v>5</v>
      </c>
      <c r="U37" s="188">
        <v>10</v>
      </c>
      <c r="V37" s="188">
        <v>36</v>
      </c>
      <c r="W37" s="188">
        <v>77</v>
      </c>
      <c r="X37" s="188">
        <v>62</v>
      </c>
      <c r="Y37" s="188">
        <v>237</v>
      </c>
      <c r="Z37" s="188">
        <v>431</v>
      </c>
      <c r="AA37" s="135">
        <v>431</v>
      </c>
      <c r="AB37" s="188">
        <v>0</v>
      </c>
      <c r="AC37" s="188">
        <v>0</v>
      </c>
      <c r="AD37" s="188">
        <v>59</v>
      </c>
      <c r="AE37" s="188">
        <v>93</v>
      </c>
      <c r="AF37" s="188">
        <v>344</v>
      </c>
      <c r="AG37" s="188">
        <v>496</v>
      </c>
      <c r="AH37" s="135">
        <v>609</v>
      </c>
      <c r="AI37" s="188">
        <v>36</v>
      </c>
      <c r="AJ37" s="188">
        <v>234</v>
      </c>
      <c r="AK37" s="188">
        <v>1196</v>
      </c>
      <c r="AL37" s="135">
        <v>870</v>
      </c>
      <c r="AM37" s="135">
        <v>895</v>
      </c>
      <c r="AN37" s="135">
        <v>20</v>
      </c>
      <c r="AO37" s="135">
        <v>3</v>
      </c>
      <c r="AP37" s="135">
        <v>117</v>
      </c>
      <c r="AQ37" s="135">
        <v>47</v>
      </c>
      <c r="AR37" s="135">
        <v>759</v>
      </c>
      <c r="AS37" s="135">
        <v>125</v>
      </c>
      <c r="AT37" s="135" t="s">
        <v>19</v>
      </c>
      <c r="AU37" s="135" t="s">
        <v>19</v>
      </c>
      <c r="AV37" s="135" t="s">
        <v>19</v>
      </c>
      <c r="AW37" s="135" t="s">
        <v>19</v>
      </c>
      <c r="AX37" s="135">
        <v>21488</v>
      </c>
      <c r="AY37" s="135">
        <v>6495</v>
      </c>
      <c r="AZ37" s="135">
        <v>1440</v>
      </c>
      <c r="BA37" s="135">
        <v>8795</v>
      </c>
      <c r="BB37" s="135">
        <v>366</v>
      </c>
      <c r="BC37" s="135">
        <v>2764</v>
      </c>
      <c r="BD37" s="135">
        <v>41348</v>
      </c>
      <c r="BE37" s="135">
        <v>3163</v>
      </c>
      <c r="BF37" s="135">
        <v>1571</v>
      </c>
      <c r="BG37" s="135">
        <v>5408</v>
      </c>
      <c r="BH37" s="135">
        <v>1955</v>
      </c>
      <c r="BI37" s="135">
        <v>0</v>
      </c>
      <c r="BJ37" s="135">
        <v>0</v>
      </c>
      <c r="BK37" s="135">
        <v>282</v>
      </c>
      <c r="BL37" s="135">
        <v>53727</v>
      </c>
      <c r="BM37" s="135">
        <v>-2698</v>
      </c>
      <c r="BN37" s="135">
        <v>0</v>
      </c>
      <c r="BO37" s="135">
        <v>0</v>
      </c>
      <c r="BP37" s="135">
        <v>-992</v>
      </c>
      <c r="BQ37" s="135">
        <v>-3690</v>
      </c>
      <c r="BR37" s="135">
        <v>50037</v>
      </c>
      <c r="BS37" s="135">
        <v>3788</v>
      </c>
      <c r="BT37" s="135">
        <v>7023</v>
      </c>
      <c r="BU37" s="135">
        <v>60848</v>
      </c>
      <c r="BV37" s="135">
        <v>0</v>
      </c>
      <c r="BW37" s="135">
        <v>-38</v>
      </c>
      <c r="BX37" s="188">
        <v>17.600000000000001</v>
      </c>
      <c r="BY37" s="135">
        <v>313</v>
      </c>
      <c r="BZ37" s="135">
        <v>6111</v>
      </c>
      <c r="CA37" s="135">
        <v>40830</v>
      </c>
      <c r="CB37" s="135">
        <v>3</v>
      </c>
      <c r="CC37" s="135">
        <v>5046</v>
      </c>
      <c r="CD37" s="135">
        <v>1835</v>
      </c>
      <c r="CE37" s="135">
        <v>53825</v>
      </c>
      <c r="CF37" s="188">
        <v>0</v>
      </c>
      <c r="CG37" s="188">
        <v>0</v>
      </c>
      <c r="CH37" s="188">
        <v>0</v>
      </c>
      <c r="CI37" s="188">
        <v>0</v>
      </c>
      <c r="CJ37" s="188">
        <v>0</v>
      </c>
      <c r="CK37" s="188">
        <v>0</v>
      </c>
      <c r="CL37" s="135">
        <v>-3141</v>
      </c>
      <c r="CM37" s="135">
        <v>-271</v>
      </c>
      <c r="CN37" s="135">
        <v>0</v>
      </c>
      <c r="CO37" s="135">
        <v>-2662</v>
      </c>
      <c r="CP37" s="135">
        <v>-92</v>
      </c>
      <c r="CQ37" s="135">
        <v>11917</v>
      </c>
      <c r="CR37" s="135">
        <v>1763</v>
      </c>
      <c r="CS37" s="135">
        <v>65</v>
      </c>
      <c r="CT37" s="135">
        <v>7579</v>
      </c>
      <c r="CU37" s="135">
        <v>1228</v>
      </c>
      <c r="CV37" s="135">
        <v>17477</v>
      </c>
      <c r="CW37" s="135">
        <v>10124</v>
      </c>
      <c r="CX37" s="135">
        <v>1056</v>
      </c>
    </row>
    <row r="38" spans="1:102" ht="15" customHeight="1" x14ac:dyDescent="0.25">
      <c r="A38" s="136" t="s">
        <v>256</v>
      </c>
      <c r="B38" s="136" t="s">
        <v>268</v>
      </c>
      <c r="C38" s="136" t="s">
        <v>33</v>
      </c>
      <c r="D38" s="135">
        <v>2</v>
      </c>
      <c r="E38" s="135">
        <v>6</v>
      </c>
      <c r="F38" s="135">
        <v>7</v>
      </c>
      <c r="G38" s="135">
        <v>0</v>
      </c>
      <c r="H38" s="135">
        <v>15</v>
      </c>
      <c r="I38" s="135">
        <v>5</v>
      </c>
      <c r="J38" s="135">
        <v>27</v>
      </c>
      <c r="K38" s="135">
        <v>2</v>
      </c>
      <c r="L38" s="135">
        <v>11</v>
      </c>
      <c r="M38" s="135">
        <v>37</v>
      </c>
      <c r="N38" s="135">
        <v>4</v>
      </c>
      <c r="O38" s="135">
        <v>81</v>
      </c>
      <c r="P38" s="135">
        <v>40</v>
      </c>
      <c r="Q38" s="135">
        <v>5</v>
      </c>
      <c r="R38" s="135">
        <v>4</v>
      </c>
      <c r="S38" s="188">
        <v>4</v>
      </c>
      <c r="T38" s="188">
        <v>3</v>
      </c>
      <c r="U38" s="188">
        <v>4</v>
      </c>
      <c r="V38" s="188">
        <v>23</v>
      </c>
      <c r="W38" s="188">
        <v>43</v>
      </c>
      <c r="X38" s="188">
        <v>50</v>
      </c>
      <c r="Y38" s="188">
        <v>180</v>
      </c>
      <c r="Z38" s="188">
        <v>307</v>
      </c>
      <c r="AA38" s="135">
        <v>307</v>
      </c>
      <c r="AB38" s="188">
        <v>0</v>
      </c>
      <c r="AC38" s="188">
        <v>0</v>
      </c>
      <c r="AD38" s="188">
        <v>12</v>
      </c>
      <c r="AE38" s="188">
        <v>30</v>
      </c>
      <c r="AF38" s="188">
        <v>110</v>
      </c>
      <c r="AG38" s="188">
        <v>152</v>
      </c>
      <c r="AH38" s="135">
        <v>194</v>
      </c>
      <c r="AI38" s="188">
        <v>21</v>
      </c>
      <c r="AJ38" s="188">
        <v>81</v>
      </c>
      <c r="AK38" s="188">
        <v>561</v>
      </c>
      <c r="AL38" s="135">
        <v>587</v>
      </c>
      <c r="AM38" s="135">
        <v>594</v>
      </c>
      <c r="AN38" s="135">
        <v>18</v>
      </c>
      <c r="AO38" s="135">
        <v>1</v>
      </c>
      <c r="AP38" s="135">
        <v>68</v>
      </c>
      <c r="AQ38" s="135">
        <v>3</v>
      </c>
      <c r="AR38" s="135">
        <v>366</v>
      </c>
      <c r="AS38" s="135">
        <v>11</v>
      </c>
      <c r="AT38" s="135">
        <v>29</v>
      </c>
      <c r="AU38" s="135">
        <v>113</v>
      </c>
      <c r="AV38" s="135">
        <v>47</v>
      </c>
      <c r="AW38" s="135">
        <v>12</v>
      </c>
      <c r="AX38" s="135">
        <v>15222</v>
      </c>
      <c r="AY38" s="135">
        <v>1897</v>
      </c>
      <c r="AZ38" s="135">
        <v>843</v>
      </c>
      <c r="BA38" s="135">
        <v>2745</v>
      </c>
      <c r="BB38" s="135">
        <v>354</v>
      </c>
      <c r="BC38" s="135">
        <v>272</v>
      </c>
      <c r="BD38" s="135">
        <v>21333</v>
      </c>
      <c r="BE38" s="135">
        <v>2604</v>
      </c>
      <c r="BF38" s="135">
        <v>648</v>
      </c>
      <c r="BG38" s="135">
        <v>3720</v>
      </c>
      <c r="BH38" s="135">
        <v>339</v>
      </c>
      <c r="BI38" s="135">
        <v>0</v>
      </c>
      <c r="BJ38" s="135">
        <v>0</v>
      </c>
      <c r="BK38" s="135">
        <v>0</v>
      </c>
      <c r="BL38" s="135">
        <v>28644</v>
      </c>
      <c r="BM38" s="135">
        <v>-2334</v>
      </c>
      <c r="BN38" s="135">
        <v>0</v>
      </c>
      <c r="BO38" s="135">
        <v>0</v>
      </c>
      <c r="BP38" s="135">
        <v>-1129</v>
      </c>
      <c r="BQ38" s="135">
        <v>-3463</v>
      </c>
      <c r="BR38" s="135">
        <v>25181</v>
      </c>
      <c r="BS38" s="135">
        <v>1162</v>
      </c>
      <c r="BT38" s="135">
        <v>3714</v>
      </c>
      <c r="BU38" s="135">
        <v>30057</v>
      </c>
      <c r="BV38" s="135">
        <v>0</v>
      </c>
      <c r="BW38" s="135">
        <v>-129</v>
      </c>
      <c r="BX38" s="188">
        <v>16.600000000000001</v>
      </c>
      <c r="BY38" s="135">
        <v>82</v>
      </c>
      <c r="BZ38" s="135">
        <v>5389</v>
      </c>
      <c r="CA38" s="135">
        <v>20383</v>
      </c>
      <c r="CB38" s="135">
        <v>0</v>
      </c>
      <c r="CC38" s="135">
        <v>164</v>
      </c>
      <c r="CD38" s="135">
        <v>407</v>
      </c>
      <c r="CE38" s="135">
        <v>26343</v>
      </c>
      <c r="CF38" s="188">
        <v>16.125440712562629</v>
      </c>
      <c r="CG38" s="188">
        <v>65.770495020360116</v>
      </c>
      <c r="CH38" s="188">
        <v>0</v>
      </c>
      <c r="CI38" s="188">
        <v>0</v>
      </c>
      <c r="CJ38" s="188">
        <v>0</v>
      </c>
      <c r="CK38" s="188">
        <v>54.188968606460918</v>
      </c>
      <c r="CL38" s="135">
        <v>-1933</v>
      </c>
      <c r="CM38" s="135">
        <v>-204</v>
      </c>
      <c r="CN38" s="135">
        <v>0</v>
      </c>
      <c r="CO38" s="135">
        <v>-1573</v>
      </c>
      <c r="CP38" s="135">
        <v>-29</v>
      </c>
      <c r="CQ38" s="135">
        <v>8703</v>
      </c>
      <c r="CR38" s="135">
        <v>2260</v>
      </c>
      <c r="CS38" s="135">
        <v>0</v>
      </c>
      <c r="CT38" s="135">
        <v>7224</v>
      </c>
      <c r="CU38" s="135">
        <v>478</v>
      </c>
      <c r="CV38" s="135">
        <v>3865</v>
      </c>
      <c r="CW38" s="135">
        <v>2824</v>
      </c>
      <c r="CX38" s="135">
        <v>215</v>
      </c>
    </row>
    <row r="39" spans="1:102" ht="15" customHeight="1" x14ac:dyDescent="0.25">
      <c r="A39" s="136" t="s">
        <v>256</v>
      </c>
      <c r="B39" s="136" t="s">
        <v>269</v>
      </c>
      <c r="C39" s="136" t="s">
        <v>34</v>
      </c>
      <c r="D39" s="135">
        <v>6</v>
      </c>
      <c r="E39" s="135">
        <v>12</v>
      </c>
      <c r="F39" s="135">
        <v>6</v>
      </c>
      <c r="G39" s="135">
        <v>0</v>
      </c>
      <c r="H39" s="135">
        <v>24</v>
      </c>
      <c r="I39" s="135">
        <v>3</v>
      </c>
      <c r="J39" s="135">
        <v>41</v>
      </c>
      <c r="K39" s="135">
        <v>3</v>
      </c>
      <c r="L39" s="135">
        <v>2</v>
      </c>
      <c r="M39" s="135">
        <v>33</v>
      </c>
      <c r="N39" s="135">
        <v>10</v>
      </c>
      <c r="O39" s="135">
        <v>89</v>
      </c>
      <c r="P39" s="135">
        <v>78</v>
      </c>
      <c r="Q39" s="135">
        <v>8</v>
      </c>
      <c r="R39" s="135">
        <v>3</v>
      </c>
      <c r="S39" s="188">
        <v>3</v>
      </c>
      <c r="T39" s="188">
        <v>2</v>
      </c>
      <c r="U39" s="188">
        <v>9</v>
      </c>
      <c r="V39" s="188">
        <v>27</v>
      </c>
      <c r="W39" s="188">
        <v>44</v>
      </c>
      <c r="X39" s="188">
        <v>66</v>
      </c>
      <c r="Y39" s="188">
        <v>205</v>
      </c>
      <c r="Z39" s="188">
        <v>356</v>
      </c>
      <c r="AA39" s="135">
        <v>357</v>
      </c>
      <c r="AB39" s="188">
        <v>0</v>
      </c>
      <c r="AC39" s="188">
        <v>0</v>
      </c>
      <c r="AD39" s="188">
        <v>14</v>
      </c>
      <c r="AE39" s="188">
        <v>33</v>
      </c>
      <c r="AF39" s="188">
        <v>149</v>
      </c>
      <c r="AG39" s="188">
        <v>196</v>
      </c>
      <c r="AH39" s="135">
        <v>246</v>
      </c>
      <c r="AI39" s="188">
        <v>38</v>
      </c>
      <c r="AJ39" s="188">
        <v>134</v>
      </c>
      <c r="AK39" s="188">
        <v>724</v>
      </c>
      <c r="AL39" s="135">
        <v>623</v>
      </c>
      <c r="AM39" s="135">
        <v>640</v>
      </c>
      <c r="AN39" s="135">
        <v>17</v>
      </c>
      <c r="AO39" s="135">
        <v>1</v>
      </c>
      <c r="AP39" s="135">
        <v>94</v>
      </c>
      <c r="AQ39" s="135">
        <v>15</v>
      </c>
      <c r="AR39" s="135">
        <v>414</v>
      </c>
      <c r="AS39" s="135">
        <v>3</v>
      </c>
      <c r="AT39" s="135">
        <v>74</v>
      </c>
      <c r="AU39" s="135">
        <v>187</v>
      </c>
      <c r="AV39" s="135">
        <v>81</v>
      </c>
      <c r="AW39" s="135">
        <v>6</v>
      </c>
      <c r="AX39" s="135">
        <v>16406.526389999999</v>
      </c>
      <c r="AY39" s="135">
        <v>2228.1587500000001</v>
      </c>
      <c r="AZ39" s="135">
        <v>40.390879999999925</v>
      </c>
      <c r="BA39" s="135">
        <v>5372.9410899999993</v>
      </c>
      <c r="BB39" s="135">
        <v>877.49306999999999</v>
      </c>
      <c r="BC39" s="135">
        <v>1410.4418299999998</v>
      </c>
      <c r="BD39" s="135">
        <v>26335.952009999997</v>
      </c>
      <c r="BE39" s="135">
        <v>2251.1457999999993</v>
      </c>
      <c r="BF39" s="135">
        <v>1114.4350599999998</v>
      </c>
      <c r="BG39" s="135">
        <v>6962.1851599999991</v>
      </c>
      <c r="BH39" s="135">
        <v>665.91365999999994</v>
      </c>
      <c r="BI39" s="135">
        <v>2393.3607499999998</v>
      </c>
      <c r="BJ39" s="135">
        <v>0</v>
      </c>
      <c r="BK39" s="135">
        <v>995.92789000000016</v>
      </c>
      <c r="BL39" s="135">
        <v>40718.920329999994</v>
      </c>
      <c r="BM39" s="135">
        <v>-1277.05159</v>
      </c>
      <c r="BN39" s="135">
        <v>-1196.6803799999998</v>
      </c>
      <c r="BO39" s="135">
        <v>0</v>
      </c>
      <c r="BP39" s="135">
        <v>-1576.0211200000003</v>
      </c>
      <c r="BQ39" s="135">
        <v>-4049.7530900000002</v>
      </c>
      <c r="BR39" s="135">
        <v>36669.167239999995</v>
      </c>
      <c r="BS39" s="135">
        <v>503.71876000000003</v>
      </c>
      <c r="BT39" s="135">
        <v>0</v>
      </c>
      <c r="BU39" s="135">
        <v>37172.885999999999</v>
      </c>
      <c r="BV39" s="135" t="s">
        <v>19</v>
      </c>
      <c r="BW39" s="135">
        <v>0</v>
      </c>
      <c r="BX39" s="188" t="s">
        <v>19</v>
      </c>
      <c r="BY39" s="135" t="s">
        <v>19</v>
      </c>
      <c r="BZ39" s="135">
        <v>2006.5919857599997</v>
      </c>
      <c r="CA39" s="135">
        <v>34415.288884239999</v>
      </c>
      <c r="CB39" s="135">
        <v>84.193970000000007</v>
      </c>
      <c r="CC39" s="135">
        <v>666.81116000000009</v>
      </c>
      <c r="CD39" s="135">
        <v>0</v>
      </c>
      <c r="CE39" s="135">
        <v>37172.885999999999</v>
      </c>
      <c r="CF39" s="188">
        <v>0</v>
      </c>
      <c r="CG39" s="188">
        <v>0</v>
      </c>
      <c r="CH39" s="188">
        <v>0</v>
      </c>
      <c r="CI39" s="188">
        <v>0</v>
      </c>
      <c r="CJ39" s="188">
        <v>0</v>
      </c>
      <c r="CK39" s="188">
        <v>0</v>
      </c>
      <c r="CL39" s="135">
        <v>-2186.3560300000004</v>
      </c>
      <c r="CM39" s="135">
        <v>-91.971999999999994</v>
      </c>
      <c r="CN39" s="135">
        <v>0</v>
      </c>
      <c r="CO39" s="135">
        <v>-1838.9644000000003</v>
      </c>
      <c r="CP39" s="135">
        <v>0</v>
      </c>
      <c r="CQ39" s="135">
        <v>9064.9976199999983</v>
      </c>
      <c r="CR39" s="135">
        <v>2041.3143700000001</v>
      </c>
      <c r="CS39" s="135">
        <v>0</v>
      </c>
      <c r="CT39" s="135">
        <v>6989.019559999997</v>
      </c>
      <c r="CU39" s="135">
        <v>276.97095000000002</v>
      </c>
      <c r="CV39" s="135">
        <v>17934</v>
      </c>
      <c r="CW39" s="135">
        <v>3142</v>
      </c>
      <c r="CX39" s="135">
        <v>536</v>
      </c>
    </row>
    <row r="40" spans="1:102" ht="15" customHeight="1" x14ac:dyDescent="0.25">
      <c r="A40" s="136" t="s">
        <v>256</v>
      </c>
      <c r="B40" s="136" t="s">
        <v>270</v>
      </c>
      <c r="C40" s="136" t="s">
        <v>35</v>
      </c>
      <c r="D40" s="135">
        <v>13</v>
      </c>
      <c r="E40" s="135">
        <v>34</v>
      </c>
      <c r="F40" s="135">
        <v>3</v>
      </c>
      <c r="G40" s="135">
        <v>0</v>
      </c>
      <c r="H40" s="135">
        <v>50</v>
      </c>
      <c r="I40" s="135">
        <v>8</v>
      </c>
      <c r="J40" s="135">
        <v>75</v>
      </c>
      <c r="K40" s="135">
        <v>5</v>
      </c>
      <c r="L40" s="135">
        <v>22</v>
      </c>
      <c r="M40" s="135">
        <v>32</v>
      </c>
      <c r="N40" s="135">
        <v>13</v>
      </c>
      <c r="O40" s="135">
        <v>147</v>
      </c>
      <c r="P40" s="135">
        <v>145</v>
      </c>
      <c r="Q40" s="135">
        <v>15</v>
      </c>
      <c r="R40" s="135">
        <v>7</v>
      </c>
      <c r="S40" s="188">
        <v>2</v>
      </c>
      <c r="T40" s="188">
        <v>6</v>
      </c>
      <c r="U40" s="188">
        <v>10</v>
      </c>
      <c r="V40" s="188">
        <v>41</v>
      </c>
      <c r="W40" s="188">
        <v>119</v>
      </c>
      <c r="X40" s="188">
        <v>82</v>
      </c>
      <c r="Y40" s="188">
        <v>352</v>
      </c>
      <c r="Z40" s="188">
        <v>612</v>
      </c>
      <c r="AA40" s="135">
        <v>612</v>
      </c>
      <c r="AB40" s="188">
        <v>0</v>
      </c>
      <c r="AC40" s="188">
        <v>6</v>
      </c>
      <c r="AD40" s="188">
        <v>26</v>
      </c>
      <c r="AE40" s="188">
        <v>72</v>
      </c>
      <c r="AF40" s="188">
        <v>301</v>
      </c>
      <c r="AG40" s="188">
        <v>405</v>
      </c>
      <c r="AH40" s="135">
        <v>509</v>
      </c>
      <c r="AI40" s="188">
        <v>32</v>
      </c>
      <c r="AJ40" s="188">
        <v>293</v>
      </c>
      <c r="AK40" s="188">
        <v>1342</v>
      </c>
      <c r="AL40" s="135">
        <v>1280</v>
      </c>
      <c r="AM40" s="135">
        <v>1300</v>
      </c>
      <c r="AN40" s="135">
        <v>53</v>
      </c>
      <c r="AO40" s="135">
        <v>0</v>
      </c>
      <c r="AP40" s="135">
        <v>228</v>
      </c>
      <c r="AQ40" s="135">
        <v>32</v>
      </c>
      <c r="AR40" s="135">
        <v>775</v>
      </c>
      <c r="AS40" s="135">
        <v>44</v>
      </c>
      <c r="AT40" s="135">
        <v>67</v>
      </c>
      <c r="AU40" s="135">
        <v>141</v>
      </c>
      <c r="AV40" s="135">
        <v>71</v>
      </c>
      <c r="AW40" s="135">
        <v>30</v>
      </c>
      <c r="AX40" s="135">
        <v>30348</v>
      </c>
      <c r="AY40" s="135">
        <v>5394</v>
      </c>
      <c r="AZ40" s="135">
        <v>1365</v>
      </c>
      <c r="BA40" s="135">
        <v>13639</v>
      </c>
      <c r="BB40" s="135">
        <v>2002</v>
      </c>
      <c r="BC40" s="135">
        <v>1140</v>
      </c>
      <c r="BD40" s="135">
        <v>53888</v>
      </c>
      <c r="BE40" s="135">
        <v>3963</v>
      </c>
      <c r="BF40" s="135">
        <v>1782</v>
      </c>
      <c r="BG40" s="135">
        <v>7848</v>
      </c>
      <c r="BH40" s="135">
        <v>665</v>
      </c>
      <c r="BI40" s="135">
        <v>0</v>
      </c>
      <c r="BJ40" s="135">
        <v>100</v>
      </c>
      <c r="BK40" s="135">
        <v>2226</v>
      </c>
      <c r="BL40" s="135">
        <v>70472</v>
      </c>
      <c r="BM40" s="135">
        <v>-2441</v>
      </c>
      <c r="BN40" s="135">
        <v>0</v>
      </c>
      <c r="BO40" s="135">
        <v>-500</v>
      </c>
      <c r="BP40" s="135">
        <v>-1858</v>
      </c>
      <c r="BQ40" s="135">
        <v>-4799</v>
      </c>
      <c r="BR40" s="135">
        <v>65673</v>
      </c>
      <c r="BS40" s="135">
        <v>4666</v>
      </c>
      <c r="BT40" s="135">
        <v>-722</v>
      </c>
      <c r="BU40" s="135">
        <v>69617</v>
      </c>
      <c r="BV40" s="135">
        <v>0</v>
      </c>
      <c r="BW40" s="135">
        <v>0</v>
      </c>
      <c r="BX40" s="188">
        <v>16.2</v>
      </c>
      <c r="BY40" s="135">
        <v>972</v>
      </c>
      <c r="BZ40" s="135">
        <v>14044</v>
      </c>
      <c r="CA40" s="135">
        <v>53987</v>
      </c>
      <c r="CB40" s="135">
        <v>655</v>
      </c>
      <c r="CC40" s="135">
        <v>1091</v>
      </c>
      <c r="CD40" s="135">
        <v>562</v>
      </c>
      <c r="CE40" s="135">
        <v>70339</v>
      </c>
      <c r="CF40" s="188">
        <v>2.1361435488464826E-2</v>
      </c>
      <c r="CG40" s="188">
        <v>1.2966084427732604E-2</v>
      </c>
      <c r="CH40" s="188">
        <v>0.15267175572519084</v>
      </c>
      <c r="CI40" s="188">
        <v>9.1659028414298807E-2</v>
      </c>
      <c r="CJ40" s="188">
        <v>0</v>
      </c>
      <c r="CK40" s="188">
        <v>1.7060236852954977E-2</v>
      </c>
      <c r="CL40" s="135">
        <v>-3929</v>
      </c>
      <c r="CM40" s="135">
        <v>-138</v>
      </c>
      <c r="CN40" s="135">
        <v>0</v>
      </c>
      <c r="CO40" s="135">
        <v>-3094</v>
      </c>
      <c r="CP40" s="135">
        <v>0</v>
      </c>
      <c r="CQ40" s="135">
        <v>17707</v>
      </c>
      <c r="CR40" s="135">
        <v>3108</v>
      </c>
      <c r="CS40" s="135">
        <v>7</v>
      </c>
      <c r="CT40" s="135">
        <v>13661</v>
      </c>
      <c r="CU40" s="135">
        <v>2047</v>
      </c>
      <c r="CV40" s="135">
        <v>5459</v>
      </c>
      <c r="CW40" s="135">
        <v>6754</v>
      </c>
      <c r="CX40" s="135">
        <v>848</v>
      </c>
    </row>
    <row r="41" spans="1:102" ht="15" customHeight="1" x14ac:dyDescent="0.25">
      <c r="A41" s="136" t="s">
        <v>256</v>
      </c>
      <c r="B41" s="136" t="s">
        <v>271</v>
      </c>
      <c r="C41" s="136" t="s">
        <v>37</v>
      </c>
      <c r="D41" s="135">
        <v>8</v>
      </c>
      <c r="E41" s="135">
        <v>38</v>
      </c>
      <c r="F41" s="135">
        <v>5</v>
      </c>
      <c r="G41" s="135">
        <v>0</v>
      </c>
      <c r="H41" s="135">
        <v>51</v>
      </c>
      <c r="I41" s="135">
        <v>20</v>
      </c>
      <c r="J41" s="135">
        <v>74</v>
      </c>
      <c r="K41" s="135">
        <v>3</v>
      </c>
      <c r="L41" s="135">
        <v>48</v>
      </c>
      <c r="M41" s="135">
        <v>66</v>
      </c>
      <c r="N41" s="135">
        <v>22</v>
      </c>
      <c r="O41" s="135">
        <v>213</v>
      </c>
      <c r="P41" s="135">
        <v>227</v>
      </c>
      <c r="Q41" s="135">
        <v>11</v>
      </c>
      <c r="R41" s="135">
        <v>9</v>
      </c>
      <c r="S41" s="188">
        <v>3</v>
      </c>
      <c r="T41" s="188">
        <v>4</v>
      </c>
      <c r="U41" s="188">
        <v>19</v>
      </c>
      <c r="V41" s="188">
        <v>41</v>
      </c>
      <c r="W41" s="188">
        <v>95</v>
      </c>
      <c r="X41" s="188">
        <v>87</v>
      </c>
      <c r="Y41" s="188">
        <v>430</v>
      </c>
      <c r="Z41" s="188">
        <v>678</v>
      </c>
      <c r="AA41" s="135">
        <v>687</v>
      </c>
      <c r="AB41" s="188">
        <v>0</v>
      </c>
      <c r="AC41" s="188">
        <v>2</v>
      </c>
      <c r="AD41" s="188">
        <v>40</v>
      </c>
      <c r="AE41" s="188">
        <v>78</v>
      </c>
      <c r="AF41" s="188">
        <v>375</v>
      </c>
      <c r="AG41" s="188">
        <v>495</v>
      </c>
      <c r="AH41" s="135">
        <v>690</v>
      </c>
      <c r="AI41" s="188">
        <v>33</v>
      </c>
      <c r="AJ41" s="188">
        <v>261</v>
      </c>
      <c r="AK41" s="188">
        <v>1467</v>
      </c>
      <c r="AL41" s="135">
        <v>1057</v>
      </c>
      <c r="AM41" s="135">
        <v>1057</v>
      </c>
      <c r="AN41" s="135">
        <v>33</v>
      </c>
      <c r="AO41" s="135">
        <v>2</v>
      </c>
      <c r="AP41" s="135">
        <v>151</v>
      </c>
      <c r="AQ41" s="135">
        <v>52</v>
      </c>
      <c r="AR41" s="135">
        <v>931</v>
      </c>
      <c r="AS41" s="135">
        <v>33</v>
      </c>
      <c r="AT41" s="135">
        <v>85</v>
      </c>
      <c r="AU41" s="135">
        <v>416</v>
      </c>
      <c r="AV41" s="135">
        <v>270</v>
      </c>
      <c r="AW41" s="135">
        <v>44</v>
      </c>
      <c r="AX41" s="135">
        <v>31790</v>
      </c>
      <c r="AY41" s="135">
        <v>6375</v>
      </c>
      <c r="AZ41" s="135">
        <v>1295</v>
      </c>
      <c r="BA41" s="135">
        <v>8463</v>
      </c>
      <c r="BB41" s="135">
        <v>867</v>
      </c>
      <c r="BC41" s="135">
        <v>1879</v>
      </c>
      <c r="BD41" s="135">
        <v>50669</v>
      </c>
      <c r="BE41" s="135">
        <v>4764</v>
      </c>
      <c r="BF41" s="135">
        <v>2540</v>
      </c>
      <c r="BG41" s="135">
        <v>7128</v>
      </c>
      <c r="BH41" s="135">
        <v>0</v>
      </c>
      <c r="BI41" s="135">
        <v>0</v>
      </c>
      <c r="BJ41" s="135">
        <v>1742</v>
      </c>
      <c r="BK41" s="135">
        <v>659</v>
      </c>
      <c r="BL41" s="135">
        <v>67502</v>
      </c>
      <c r="BM41" s="135">
        <v>-2151</v>
      </c>
      <c r="BN41" s="135">
        <v>0</v>
      </c>
      <c r="BO41" s="135">
        <v>-1889</v>
      </c>
      <c r="BP41" s="135">
        <v>-2203</v>
      </c>
      <c r="BQ41" s="135">
        <v>-6243</v>
      </c>
      <c r="BR41" s="135">
        <v>61259</v>
      </c>
      <c r="BS41" s="135">
        <v>5833</v>
      </c>
      <c r="BT41" s="135">
        <v>7708</v>
      </c>
      <c r="BU41" s="135">
        <v>74800</v>
      </c>
      <c r="BV41" s="135">
        <v>0</v>
      </c>
      <c r="BW41" s="135">
        <v>-339</v>
      </c>
      <c r="BX41" s="188">
        <v>14.1</v>
      </c>
      <c r="BY41" s="135">
        <v>645</v>
      </c>
      <c r="BZ41" s="135">
        <v>5209</v>
      </c>
      <c r="CA41" s="135">
        <v>59954</v>
      </c>
      <c r="CB41" s="135">
        <v>173</v>
      </c>
      <c r="CC41" s="135">
        <v>1097</v>
      </c>
      <c r="CD41" s="135">
        <v>659</v>
      </c>
      <c r="CE41" s="135">
        <v>67092</v>
      </c>
      <c r="CF41" s="188">
        <v>21.424457669418313</v>
      </c>
      <c r="CG41" s="188">
        <v>21.421423091036463</v>
      </c>
      <c r="CH41" s="188">
        <v>21.387283236994222</v>
      </c>
      <c r="CI41" s="188">
        <v>0</v>
      </c>
      <c r="CJ41" s="188">
        <v>0</v>
      </c>
      <c r="CK41" s="188">
        <v>20.860907410719609</v>
      </c>
      <c r="CL41" s="135">
        <v>-4108</v>
      </c>
      <c r="CM41" s="135">
        <v>-121</v>
      </c>
      <c r="CN41" s="135">
        <v>0</v>
      </c>
      <c r="CO41" s="135">
        <v>-3373</v>
      </c>
      <c r="CP41" s="135">
        <v>-275</v>
      </c>
      <c r="CQ41" s="135">
        <v>14883</v>
      </c>
      <c r="CR41" s="135">
        <v>2576</v>
      </c>
      <c r="CS41" s="135">
        <v>0</v>
      </c>
      <c r="CT41" s="135">
        <v>9582</v>
      </c>
      <c r="CU41" s="135">
        <v>1359</v>
      </c>
      <c r="CV41" s="135" t="s">
        <v>19</v>
      </c>
      <c r="CW41" s="135" t="s">
        <v>19</v>
      </c>
      <c r="CX41" s="135" t="s">
        <v>19</v>
      </c>
    </row>
    <row r="42" spans="1:102" ht="15" customHeight="1" x14ac:dyDescent="0.25">
      <c r="A42" s="136" t="s">
        <v>256</v>
      </c>
      <c r="B42" s="136" t="s">
        <v>272</v>
      </c>
      <c r="C42" s="136" t="s">
        <v>273</v>
      </c>
      <c r="D42" s="135">
        <v>0</v>
      </c>
      <c r="E42" s="135">
        <v>19</v>
      </c>
      <c r="F42" s="135">
        <v>8</v>
      </c>
      <c r="G42" s="135">
        <v>0</v>
      </c>
      <c r="H42" s="135">
        <v>27</v>
      </c>
      <c r="I42" s="135">
        <v>3</v>
      </c>
      <c r="J42" s="135">
        <v>41</v>
      </c>
      <c r="K42" s="135">
        <v>2</v>
      </c>
      <c r="L42" s="135">
        <v>38</v>
      </c>
      <c r="M42" s="135">
        <v>41</v>
      </c>
      <c r="N42" s="135">
        <v>4</v>
      </c>
      <c r="O42" s="135">
        <v>126</v>
      </c>
      <c r="P42" s="135">
        <v>0</v>
      </c>
      <c r="Q42" s="135">
        <v>6</v>
      </c>
      <c r="R42" s="135">
        <v>2</v>
      </c>
      <c r="S42" s="188">
        <v>3</v>
      </c>
      <c r="T42" s="188">
        <v>4</v>
      </c>
      <c r="U42" s="188">
        <v>11</v>
      </c>
      <c r="V42" s="188">
        <v>20</v>
      </c>
      <c r="W42" s="188">
        <v>52</v>
      </c>
      <c r="X42" s="188">
        <v>31</v>
      </c>
      <c r="Y42" s="188">
        <v>113</v>
      </c>
      <c r="Z42" s="188">
        <v>234</v>
      </c>
      <c r="AA42" s="135">
        <v>234</v>
      </c>
      <c r="AB42" s="188">
        <v>0</v>
      </c>
      <c r="AC42" s="188">
        <v>0</v>
      </c>
      <c r="AD42" s="188">
        <v>15</v>
      </c>
      <c r="AE42" s="188">
        <v>49</v>
      </c>
      <c r="AF42" s="188">
        <v>161</v>
      </c>
      <c r="AG42" s="188">
        <v>225</v>
      </c>
      <c r="AH42" s="135">
        <v>365</v>
      </c>
      <c r="AI42" s="188">
        <v>19</v>
      </c>
      <c r="AJ42" s="188">
        <v>97</v>
      </c>
      <c r="AK42" s="188">
        <v>574</v>
      </c>
      <c r="AL42" s="135">
        <v>497</v>
      </c>
      <c r="AM42" s="135">
        <v>508</v>
      </c>
      <c r="AN42" s="135">
        <v>12</v>
      </c>
      <c r="AO42" s="135">
        <v>0</v>
      </c>
      <c r="AP42" s="135">
        <v>61</v>
      </c>
      <c r="AQ42" s="135">
        <v>23</v>
      </c>
      <c r="AR42" s="135">
        <v>480</v>
      </c>
      <c r="AS42" s="135">
        <v>23</v>
      </c>
      <c r="AT42" s="135">
        <v>47</v>
      </c>
      <c r="AU42" s="135">
        <v>192</v>
      </c>
      <c r="AV42" s="135">
        <v>65</v>
      </c>
      <c r="AW42" s="135">
        <v>14</v>
      </c>
      <c r="AX42" s="135">
        <v>12402</v>
      </c>
      <c r="AY42" s="135">
        <v>3205</v>
      </c>
      <c r="AZ42" s="135">
        <v>746</v>
      </c>
      <c r="BA42" s="135">
        <v>3560</v>
      </c>
      <c r="BB42" s="135">
        <v>437</v>
      </c>
      <c r="BC42" s="135">
        <v>531</v>
      </c>
      <c r="BD42" s="135">
        <v>20881</v>
      </c>
      <c r="BE42" s="135">
        <v>0</v>
      </c>
      <c r="BF42" s="135">
        <v>784</v>
      </c>
      <c r="BG42" s="135">
        <v>3934</v>
      </c>
      <c r="BH42" s="135">
        <v>0</v>
      </c>
      <c r="BI42" s="135">
        <v>2377</v>
      </c>
      <c r="BJ42" s="135">
        <v>0</v>
      </c>
      <c r="BK42" s="135">
        <v>1040</v>
      </c>
      <c r="BL42" s="135">
        <v>29016</v>
      </c>
      <c r="BM42" s="135">
        <v>-1581</v>
      </c>
      <c r="BN42" s="135">
        <v>-37</v>
      </c>
      <c r="BO42" s="135">
        <v>0</v>
      </c>
      <c r="BP42" s="135">
        <v>-366</v>
      </c>
      <c r="BQ42" s="135">
        <v>-1984</v>
      </c>
      <c r="BR42" s="135">
        <v>27032</v>
      </c>
      <c r="BS42" s="135">
        <v>448</v>
      </c>
      <c r="BT42" s="135">
        <v>3290</v>
      </c>
      <c r="BU42" s="135">
        <v>30770</v>
      </c>
      <c r="BV42" s="135">
        <v>0</v>
      </c>
      <c r="BW42" s="135" t="s">
        <v>19</v>
      </c>
      <c r="BX42" s="188">
        <v>14.8</v>
      </c>
      <c r="BY42" s="135">
        <v>290</v>
      </c>
      <c r="BZ42" s="135">
        <v>2820</v>
      </c>
      <c r="CA42" s="135">
        <v>23961</v>
      </c>
      <c r="CB42" s="135">
        <v>64</v>
      </c>
      <c r="CC42" s="135">
        <v>635</v>
      </c>
      <c r="CD42" s="135">
        <v>0</v>
      </c>
      <c r="CE42" s="135">
        <v>27480</v>
      </c>
      <c r="CF42" s="188">
        <v>0</v>
      </c>
      <c r="CG42" s="188">
        <v>0</v>
      </c>
      <c r="CH42" s="188">
        <v>0</v>
      </c>
      <c r="CI42" s="188">
        <v>0</v>
      </c>
      <c r="CJ42" s="188">
        <v>0</v>
      </c>
      <c r="CK42" s="188">
        <v>0</v>
      </c>
      <c r="CL42" s="135">
        <v>-1833</v>
      </c>
      <c r="CM42" s="135">
        <v>-26</v>
      </c>
      <c r="CN42" s="135">
        <v>-4</v>
      </c>
      <c r="CO42" s="135">
        <v>-1481</v>
      </c>
      <c r="CP42" s="135">
        <v>-81</v>
      </c>
      <c r="CQ42" s="135">
        <v>7176</v>
      </c>
      <c r="CR42" s="135">
        <v>1366</v>
      </c>
      <c r="CS42" s="135">
        <v>124</v>
      </c>
      <c r="CT42" s="135">
        <v>5241</v>
      </c>
      <c r="CU42" s="135">
        <v>720</v>
      </c>
      <c r="CV42" s="135">
        <v>11509</v>
      </c>
      <c r="CW42" s="135">
        <v>1838</v>
      </c>
      <c r="CX42" s="135">
        <v>243</v>
      </c>
    </row>
    <row r="43" spans="1:102" ht="15" customHeight="1" x14ac:dyDescent="0.25">
      <c r="A43" s="136" t="s">
        <v>256</v>
      </c>
      <c r="B43" s="136" t="s">
        <v>274</v>
      </c>
      <c r="C43" s="136" t="s">
        <v>40</v>
      </c>
      <c r="D43" s="135">
        <v>7</v>
      </c>
      <c r="E43" s="135">
        <v>19</v>
      </c>
      <c r="F43" s="135">
        <v>3</v>
      </c>
      <c r="G43" s="135">
        <v>0</v>
      </c>
      <c r="H43" s="135">
        <v>29</v>
      </c>
      <c r="I43" s="135">
        <v>0</v>
      </c>
      <c r="J43" s="135">
        <v>43</v>
      </c>
      <c r="K43" s="135">
        <v>4</v>
      </c>
      <c r="L43" s="135">
        <v>3</v>
      </c>
      <c r="M43" s="135">
        <v>36</v>
      </c>
      <c r="N43" s="135">
        <v>6</v>
      </c>
      <c r="O43" s="135">
        <v>92</v>
      </c>
      <c r="P43" s="135">
        <v>117</v>
      </c>
      <c r="Q43" s="135">
        <v>7</v>
      </c>
      <c r="R43" s="135">
        <v>4</v>
      </c>
      <c r="S43" s="188">
        <v>2</v>
      </c>
      <c r="T43" s="188">
        <v>4</v>
      </c>
      <c r="U43" s="188">
        <v>11</v>
      </c>
      <c r="V43" s="188">
        <v>30</v>
      </c>
      <c r="W43" s="188">
        <v>76</v>
      </c>
      <c r="X43" s="188">
        <v>64</v>
      </c>
      <c r="Y43" s="188">
        <v>293</v>
      </c>
      <c r="Z43" s="188">
        <v>480</v>
      </c>
      <c r="AA43" s="135">
        <v>480</v>
      </c>
      <c r="AB43" s="188">
        <v>0</v>
      </c>
      <c r="AC43" s="188">
        <v>0</v>
      </c>
      <c r="AD43" s="188">
        <v>20</v>
      </c>
      <c r="AE43" s="188">
        <v>60</v>
      </c>
      <c r="AF43" s="188">
        <v>260</v>
      </c>
      <c r="AG43" s="188">
        <v>340</v>
      </c>
      <c r="AH43" s="135">
        <v>340</v>
      </c>
      <c r="AI43" s="188">
        <v>25</v>
      </c>
      <c r="AJ43" s="188">
        <v>179</v>
      </c>
      <c r="AK43" s="188">
        <v>1024</v>
      </c>
      <c r="AL43" s="135">
        <v>997</v>
      </c>
      <c r="AM43" s="135">
        <v>1053</v>
      </c>
      <c r="AN43" s="135">
        <v>27</v>
      </c>
      <c r="AO43" s="135">
        <v>4</v>
      </c>
      <c r="AP43" s="135">
        <v>134</v>
      </c>
      <c r="AQ43" s="135">
        <v>8</v>
      </c>
      <c r="AR43" s="135">
        <v>531</v>
      </c>
      <c r="AS43" s="135">
        <v>49</v>
      </c>
      <c r="AT43" s="135">
        <v>48</v>
      </c>
      <c r="AU43" s="135">
        <v>119</v>
      </c>
      <c r="AV43" s="135">
        <v>53</v>
      </c>
      <c r="AW43" s="135">
        <v>14</v>
      </c>
      <c r="AX43" s="135">
        <v>21902</v>
      </c>
      <c r="AY43" s="135">
        <v>3924</v>
      </c>
      <c r="AZ43" s="135">
        <v>1081</v>
      </c>
      <c r="BA43" s="135">
        <v>5832</v>
      </c>
      <c r="BB43" s="135">
        <v>372</v>
      </c>
      <c r="BC43" s="135">
        <v>2060</v>
      </c>
      <c r="BD43" s="135">
        <v>35171</v>
      </c>
      <c r="BE43" s="135">
        <v>2331</v>
      </c>
      <c r="BF43" s="135">
        <v>805</v>
      </c>
      <c r="BG43" s="135">
        <v>3491</v>
      </c>
      <c r="BH43" s="135">
        <v>170</v>
      </c>
      <c r="BI43" s="135">
        <v>0</v>
      </c>
      <c r="BJ43" s="135">
        <v>0</v>
      </c>
      <c r="BK43" s="135">
        <v>0</v>
      </c>
      <c r="BL43" s="135">
        <v>41968</v>
      </c>
      <c r="BM43" s="135">
        <v>-197</v>
      </c>
      <c r="BN43" s="135">
        <v>0</v>
      </c>
      <c r="BO43" s="135">
        <v>0</v>
      </c>
      <c r="BP43" s="135">
        <v>-2250</v>
      </c>
      <c r="BQ43" s="135">
        <v>-2447</v>
      </c>
      <c r="BR43" s="135">
        <v>39521</v>
      </c>
      <c r="BS43" s="135">
        <v>14535</v>
      </c>
      <c r="BT43" s="135">
        <v>7093</v>
      </c>
      <c r="BU43" s="135">
        <v>61149</v>
      </c>
      <c r="BV43" s="135">
        <v>0</v>
      </c>
      <c r="BW43" s="135">
        <v>-1</v>
      </c>
      <c r="BX43" s="188">
        <v>16.8</v>
      </c>
      <c r="BY43" s="135">
        <v>194</v>
      </c>
      <c r="BZ43" s="135">
        <v>3504</v>
      </c>
      <c r="CA43" s="135">
        <v>49892</v>
      </c>
      <c r="CB43" s="135">
        <v>0</v>
      </c>
      <c r="CC43" s="135">
        <v>224</v>
      </c>
      <c r="CD43" s="135">
        <v>436</v>
      </c>
      <c r="CE43" s="135">
        <v>54056</v>
      </c>
      <c r="CF43" s="188">
        <v>0</v>
      </c>
      <c r="CG43" s="188">
        <v>0</v>
      </c>
      <c r="CH43" s="188">
        <v>0</v>
      </c>
      <c r="CI43" s="188">
        <v>0</v>
      </c>
      <c r="CJ43" s="188">
        <v>0</v>
      </c>
      <c r="CK43" s="188">
        <v>0</v>
      </c>
      <c r="CL43" s="135">
        <v>-3033</v>
      </c>
      <c r="CM43" s="135">
        <v>-252</v>
      </c>
      <c r="CN43" s="135">
        <v>-8</v>
      </c>
      <c r="CO43" s="135">
        <v>-2616</v>
      </c>
      <c r="CP43" s="135">
        <v>-145</v>
      </c>
      <c r="CQ43" s="135">
        <v>14578</v>
      </c>
      <c r="CR43" s="135">
        <v>3856</v>
      </c>
      <c r="CS43" s="135">
        <v>0</v>
      </c>
      <c r="CT43" s="135">
        <v>12380</v>
      </c>
      <c r="CU43" s="135">
        <v>473</v>
      </c>
      <c r="CV43" s="135">
        <v>5175</v>
      </c>
      <c r="CW43" s="135">
        <v>5373</v>
      </c>
      <c r="CX43" s="135">
        <v>260</v>
      </c>
    </row>
    <row r="44" spans="1:102" ht="15" customHeight="1" x14ac:dyDescent="0.25">
      <c r="A44" s="136" t="s">
        <v>256</v>
      </c>
      <c r="B44" s="136" t="s">
        <v>275</v>
      </c>
      <c r="C44" s="136" t="s">
        <v>42</v>
      </c>
      <c r="D44" s="135">
        <v>14</v>
      </c>
      <c r="E44" s="135">
        <v>34</v>
      </c>
      <c r="F44" s="135">
        <v>9</v>
      </c>
      <c r="G44" s="135">
        <v>0</v>
      </c>
      <c r="H44" s="135">
        <v>57</v>
      </c>
      <c r="I44" s="135">
        <v>0</v>
      </c>
      <c r="J44" s="135">
        <v>75</v>
      </c>
      <c r="K44" s="135">
        <v>3</v>
      </c>
      <c r="L44" s="135">
        <v>32</v>
      </c>
      <c r="M44" s="135">
        <v>82</v>
      </c>
      <c r="N44" s="135">
        <v>14</v>
      </c>
      <c r="O44" s="135">
        <v>206</v>
      </c>
      <c r="P44" s="135">
        <v>184</v>
      </c>
      <c r="Q44" s="135">
        <v>13</v>
      </c>
      <c r="R44" s="135">
        <v>11</v>
      </c>
      <c r="S44" s="188">
        <v>4</v>
      </c>
      <c r="T44" s="188">
        <v>7</v>
      </c>
      <c r="U44" s="188">
        <v>15</v>
      </c>
      <c r="V44" s="188">
        <v>53</v>
      </c>
      <c r="W44" s="188">
        <v>80</v>
      </c>
      <c r="X44" s="188">
        <v>116</v>
      </c>
      <c r="Y44" s="188">
        <v>406</v>
      </c>
      <c r="Z44" s="188">
        <v>681</v>
      </c>
      <c r="AA44" s="135">
        <v>684</v>
      </c>
      <c r="AB44" s="188">
        <v>0</v>
      </c>
      <c r="AC44" s="188">
        <v>0</v>
      </c>
      <c r="AD44" s="188">
        <v>29</v>
      </c>
      <c r="AE44" s="188">
        <v>77</v>
      </c>
      <c r="AF44" s="188">
        <v>343</v>
      </c>
      <c r="AG44" s="188">
        <v>449</v>
      </c>
      <c r="AH44" s="135">
        <v>449</v>
      </c>
      <c r="AI44" s="188">
        <v>38</v>
      </c>
      <c r="AJ44" s="188">
        <v>254</v>
      </c>
      <c r="AK44" s="188">
        <v>1422</v>
      </c>
      <c r="AL44" s="135">
        <v>1192</v>
      </c>
      <c r="AM44" s="135">
        <v>1227</v>
      </c>
      <c r="AN44" s="135">
        <v>49</v>
      </c>
      <c r="AO44" s="135">
        <v>1</v>
      </c>
      <c r="AP44" s="135">
        <v>194</v>
      </c>
      <c r="AQ44" s="135">
        <v>28</v>
      </c>
      <c r="AR44" s="135">
        <v>749</v>
      </c>
      <c r="AS44" s="135">
        <v>14</v>
      </c>
      <c r="AT44" s="135">
        <v>99</v>
      </c>
      <c r="AU44" s="135">
        <v>353</v>
      </c>
      <c r="AV44" s="135">
        <v>61</v>
      </c>
      <c r="AW44" s="135">
        <v>0</v>
      </c>
      <c r="AX44" s="135">
        <v>32537</v>
      </c>
      <c r="AY44" s="135">
        <v>5148</v>
      </c>
      <c r="AZ44" s="135">
        <v>1222</v>
      </c>
      <c r="BA44" s="135">
        <v>3107</v>
      </c>
      <c r="BB44" s="135">
        <v>3799</v>
      </c>
      <c r="BC44" s="135">
        <v>1313</v>
      </c>
      <c r="BD44" s="135">
        <v>47126</v>
      </c>
      <c r="BE44" s="135">
        <v>4370</v>
      </c>
      <c r="BF44" s="135">
        <v>2846</v>
      </c>
      <c r="BG44" s="135">
        <v>7100</v>
      </c>
      <c r="BH44" s="135">
        <v>6496</v>
      </c>
      <c r="BI44" s="135">
        <v>220</v>
      </c>
      <c r="BJ44" s="135">
        <v>42</v>
      </c>
      <c r="BK44" s="135">
        <v>124</v>
      </c>
      <c r="BL44" s="135">
        <v>68324</v>
      </c>
      <c r="BM44" s="135">
        <v>-2024</v>
      </c>
      <c r="BN44" s="135">
        <v>0</v>
      </c>
      <c r="BO44" s="135">
        <v>0</v>
      </c>
      <c r="BP44" s="135">
        <v>-3234</v>
      </c>
      <c r="BQ44" s="135">
        <v>-5258</v>
      </c>
      <c r="BR44" s="135">
        <v>63066</v>
      </c>
      <c r="BS44" s="135">
        <v>4005</v>
      </c>
      <c r="BT44" s="135">
        <v>10316</v>
      </c>
      <c r="BU44" s="135">
        <v>77387</v>
      </c>
      <c r="BV44" s="135">
        <v>0</v>
      </c>
      <c r="BW44" s="135">
        <v>0</v>
      </c>
      <c r="BX44" s="188">
        <v>12.5</v>
      </c>
      <c r="BY44" s="135">
        <v>0</v>
      </c>
      <c r="BZ44" s="135">
        <v>11361</v>
      </c>
      <c r="CA44" s="135">
        <v>53343</v>
      </c>
      <c r="CB44" s="135">
        <v>522</v>
      </c>
      <c r="CC44" s="135">
        <v>1805</v>
      </c>
      <c r="CD44" s="135">
        <v>40</v>
      </c>
      <c r="CE44" s="135">
        <v>67071</v>
      </c>
      <c r="CF44" s="188">
        <v>16.679869729777309</v>
      </c>
      <c r="CG44" s="188">
        <v>14.421761055808634</v>
      </c>
      <c r="CH44" s="188">
        <v>69.540229885057471</v>
      </c>
      <c r="CI44" s="188">
        <v>88.80886426592798</v>
      </c>
      <c r="CJ44" s="188">
        <v>0</v>
      </c>
      <c r="CK44" s="188">
        <v>17.226521149229921</v>
      </c>
      <c r="CL44" s="135">
        <v>-4409</v>
      </c>
      <c r="CM44" s="135">
        <v>-193</v>
      </c>
      <c r="CN44" s="135">
        <v>0</v>
      </c>
      <c r="CO44" s="135">
        <v>-3587</v>
      </c>
      <c r="CP44" s="135">
        <v>-31</v>
      </c>
      <c r="CQ44" s="135">
        <v>17354</v>
      </c>
      <c r="CR44" s="135">
        <v>6023</v>
      </c>
      <c r="CS44" s="135">
        <v>0</v>
      </c>
      <c r="CT44" s="135">
        <v>15157</v>
      </c>
      <c r="CU44" s="135">
        <v>1368</v>
      </c>
      <c r="CV44" s="135">
        <v>28935</v>
      </c>
      <c r="CW44" s="135">
        <v>4150</v>
      </c>
      <c r="CX44" s="135">
        <v>946</v>
      </c>
    </row>
    <row r="45" spans="1:102" ht="15" customHeight="1" x14ac:dyDescent="0.25">
      <c r="A45" s="136" t="s">
        <v>256</v>
      </c>
      <c r="B45" s="136" t="s">
        <v>276</v>
      </c>
      <c r="C45" s="136" t="s">
        <v>43</v>
      </c>
      <c r="D45" s="135">
        <v>9</v>
      </c>
      <c r="E45" s="135">
        <v>18</v>
      </c>
      <c r="F45" s="135">
        <v>12</v>
      </c>
      <c r="G45" s="135">
        <v>0</v>
      </c>
      <c r="H45" s="135">
        <v>39</v>
      </c>
      <c r="I45" s="135">
        <v>4</v>
      </c>
      <c r="J45" s="135">
        <v>59</v>
      </c>
      <c r="K45" s="135">
        <v>5</v>
      </c>
      <c r="L45" s="135">
        <v>18</v>
      </c>
      <c r="M45" s="135">
        <v>28</v>
      </c>
      <c r="N45" s="135">
        <v>14</v>
      </c>
      <c r="O45" s="135">
        <v>124</v>
      </c>
      <c r="P45" s="135">
        <v>80</v>
      </c>
      <c r="Q45" s="135">
        <v>7</v>
      </c>
      <c r="R45" s="135">
        <v>6</v>
      </c>
      <c r="S45" s="188">
        <v>3</v>
      </c>
      <c r="T45" s="188">
        <v>5</v>
      </c>
      <c r="U45" s="188">
        <v>11</v>
      </c>
      <c r="V45" s="188">
        <v>30</v>
      </c>
      <c r="W45" s="188">
        <v>94</v>
      </c>
      <c r="X45" s="188">
        <v>110</v>
      </c>
      <c r="Y45" s="188">
        <v>351</v>
      </c>
      <c r="Z45" s="188">
        <v>604</v>
      </c>
      <c r="AA45" s="135">
        <v>608</v>
      </c>
      <c r="AB45" s="188">
        <v>0</v>
      </c>
      <c r="AC45" s="188">
        <v>0</v>
      </c>
      <c r="AD45" s="188">
        <v>23</v>
      </c>
      <c r="AE45" s="188">
        <v>71</v>
      </c>
      <c r="AF45" s="188">
        <v>163</v>
      </c>
      <c r="AG45" s="188">
        <v>257</v>
      </c>
      <c r="AH45" s="135">
        <v>405</v>
      </c>
      <c r="AI45" s="188" t="s">
        <v>585</v>
      </c>
      <c r="AJ45" s="188">
        <v>207</v>
      </c>
      <c r="AK45" s="188">
        <v>1068</v>
      </c>
      <c r="AL45" s="135">
        <v>1287</v>
      </c>
      <c r="AM45" s="135">
        <v>1339</v>
      </c>
      <c r="AN45" s="135">
        <v>36</v>
      </c>
      <c r="AO45" s="135">
        <v>2</v>
      </c>
      <c r="AP45" s="135">
        <v>202</v>
      </c>
      <c r="AQ45" s="135">
        <v>9</v>
      </c>
      <c r="AR45" s="135">
        <v>671</v>
      </c>
      <c r="AS45" s="135">
        <v>25</v>
      </c>
      <c r="AT45" s="135">
        <v>68</v>
      </c>
      <c r="AU45" s="135">
        <v>354</v>
      </c>
      <c r="AV45" s="135">
        <v>176</v>
      </c>
      <c r="AW45" s="135">
        <v>31</v>
      </c>
      <c r="AX45" s="135">
        <v>28886</v>
      </c>
      <c r="AY45" s="135">
        <v>4017</v>
      </c>
      <c r="AZ45" s="135">
        <v>90</v>
      </c>
      <c r="BA45" s="135">
        <v>6360</v>
      </c>
      <c r="BB45" s="135">
        <v>794</v>
      </c>
      <c r="BC45" s="135">
        <v>963</v>
      </c>
      <c r="BD45" s="135">
        <v>41110</v>
      </c>
      <c r="BE45" s="135">
        <v>3779</v>
      </c>
      <c r="BF45" s="135">
        <v>1999</v>
      </c>
      <c r="BG45" s="135">
        <v>4542</v>
      </c>
      <c r="BH45" s="135">
        <v>313</v>
      </c>
      <c r="BI45" s="135">
        <v>1148</v>
      </c>
      <c r="BJ45" s="135">
        <v>0</v>
      </c>
      <c r="BK45" s="135">
        <v>636</v>
      </c>
      <c r="BL45" s="135">
        <v>53527</v>
      </c>
      <c r="BM45" s="135">
        <v>-2802</v>
      </c>
      <c r="BN45" s="135">
        <v>0</v>
      </c>
      <c r="BO45" s="135">
        <v>0</v>
      </c>
      <c r="BP45" s="135">
        <v>-1545</v>
      </c>
      <c r="BQ45" s="135">
        <v>-4347</v>
      </c>
      <c r="BR45" s="135">
        <v>49180</v>
      </c>
      <c r="BS45" s="135">
        <v>4386</v>
      </c>
      <c r="BT45" s="135">
        <v>-7845</v>
      </c>
      <c r="BU45" s="135">
        <v>45721</v>
      </c>
      <c r="BV45" s="135">
        <v>0</v>
      </c>
      <c r="BW45" s="135">
        <v>0</v>
      </c>
      <c r="BX45" s="188">
        <v>14.2</v>
      </c>
      <c r="BY45" s="135">
        <v>-313</v>
      </c>
      <c r="BZ45" s="135" t="s">
        <v>19</v>
      </c>
      <c r="CA45" s="135" t="s">
        <v>19</v>
      </c>
      <c r="CB45" s="135" t="s">
        <v>19</v>
      </c>
      <c r="CC45" s="135" t="s">
        <v>19</v>
      </c>
      <c r="CD45" s="135" t="s">
        <v>19</v>
      </c>
      <c r="CE45" s="135">
        <v>53566</v>
      </c>
      <c r="CF45" s="188" t="s">
        <v>19</v>
      </c>
      <c r="CG45" s="188" t="s">
        <v>19</v>
      </c>
      <c r="CH45" s="188" t="s">
        <v>19</v>
      </c>
      <c r="CI45" s="188" t="s">
        <v>19</v>
      </c>
      <c r="CJ45" s="188" t="s">
        <v>19</v>
      </c>
      <c r="CK45" s="188" t="s">
        <v>19</v>
      </c>
      <c r="CL45" s="135">
        <v>-3692</v>
      </c>
      <c r="CM45" s="135">
        <v>-179</v>
      </c>
      <c r="CN45" s="135">
        <v>0</v>
      </c>
      <c r="CO45" s="135">
        <v>-2923</v>
      </c>
      <c r="CP45" s="135">
        <v>-52</v>
      </c>
      <c r="CQ45" s="135">
        <v>18452</v>
      </c>
      <c r="CR45" s="135">
        <v>3593</v>
      </c>
      <c r="CS45" s="135">
        <v>0</v>
      </c>
      <c r="CT45" s="135">
        <v>15199</v>
      </c>
      <c r="CU45" s="135">
        <v>1138</v>
      </c>
      <c r="CV45" s="135">
        <v>7456</v>
      </c>
      <c r="CW45" s="135">
        <v>10446</v>
      </c>
      <c r="CX45" s="135">
        <v>1763</v>
      </c>
    </row>
    <row r="46" spans="1:102" ht="15" customHeight="1" x14ac:dyDescent="0.25">
      <c r="A46" s="136" t="s">
        <v>256</v>
      </c>
      <c r="B46" s="136" t="s">
        <v>277</v>
      </c>
      <c r="C46" s="136" t="s">
        <v>44</v>
      </c>
      <c r="D46" s="135">
        <v>7</v>
      </c>
      <c r="E46" s="135">
        <v>6</v>
      </c>
      <c r="F46" s="135">
        <v>7</v>
      </c>
      <c r="G46" s="135">
        <v>0</v>
      </c>
      <c r="H46" s="135">
        <v>20</v>
      </c>
      <c r="I46" s="135">
        <v>1</v>
      </c>
      <c r="J46" s="135">
        <v>30</v>
      </c>
      <c r="K46" s="135">
        <v>2</v>
      </c>
      <c r="L46" s="135">
        <v>18</v>
      </c>
      <c r="M46" s="135">
        <v>37</v>
      </c>
      <c r="N46" s="135">
        <v>10</v>
      </c>
      <c r="O46" s="135">
        <v>97</v>
      </c>
      <c r="P46" s="135">
        <v>66</v>
      </c>
      <c r="Q46" s="135">
        <v>3</v>
      </c>
      <c r="R46" s="135">
        <v>5</v>
      </c>
      <c r="S46" s="188">
        <v>3</v>
      </c>
      <c r="T46" s="188">
        <v>3</v>
      </c>
      <c r="U46" s="188">
        <v>5</v>
      </c>
      <c r="V46" s="188">
        <v>20</v>
      </c>
      <c r="W46" s="188">
        <v>56</v>
      </c>
      <c r="X46" s="188">
        <v>66</v>
      </c>
      <c r="Y46" s="188">
        <v>202</v>
      </c>
      <c r="Z46" s="188">
        <v>355</v>
      </c>
      <c r="AA46" s="135">
        <v>376</v>
      </c>
      <c r="AB46" s="188">
        <v>0</v>
      </c>
      <c r="AC46" s="188">
        <v>0</v>
      </c>
      <c r="AD46" s="188">
        <v>11</v>
      </c>
      <c r="AE46" s="188">
        <v>21</v>
      </c>
      <c r="AF46" s="188">
        <v>96</v>
      </c>
      <c r="AG46" s="188">
        <v>128</v>
      </c>
      <c r="AH46" s="135">
        <v>200</v>
      </c>
      <c r="AI46" s="188">
        <v>26</v>
      </c>
      <c r="AJ46" s="188">
        <v>105</v>
      </c>
      <c r="AK46" s="188">
        <v>614</v>
      </c>
      <c r="AL46" s="135">
        <v>638</v>
      </c>
      <c r="AM46" s="135">
        <v>648</v>
      </c>
      <c r="AN46" s="135">
        <v>16</v>
      </c>
      <c r="AO46" s="135">
        <v>0</v>
      </c>
      <c r="AP46" s="135">
        <v>104</v>
      </c>
      <c r="AQ46" s="135">
        <v>19</v>
      </c>
      <c r="AR46" s="135">
        <v>383</v>
      </c>
      <c r="AS46" s="135">
        <v>9</v>
      </c>
      <c r="AT46" s="135">
        <v>46</v>
      </c>
      <c r="AU46" s="135">
        <v>199</v>
      </c>
      <c r="AV46" s="135">
        <v>54</v>
      </c>
      <c r="AW46" s="135">
        <v>5</v>
      </c>
      <c r="AX46" s="135">
        <v>17119</v>
      </c>
      <c r="AY46" s="135">
        <v>1746</v>
      </c>
      <c r="AZ46" s="135">
        <v>1054</v>
      </c>
      <c r="BA46" s="135">
        <v>4386</v>
      </c>
      <c r="BB46" s="135">
        <v>448</v>
      </c>
      <c r="BC46" s="135">
        <v>535</v>
      </c>
      <c r="BD46" s="135">
        <v>25288</v>
      </c>
      <c r="BE46" s="135">
        <v>2108</v>
      </c>
      <c r="BF46" s="135">
        <v>1034</v>
      </c>
      <c r="BG46" s="135">
        <v>3402</v>
      </c>
      <c r="BH46" s="135">
        <v>191</v>
      </c>
      <c r="BI46" s="135">
        <v>0</v>
      </c>
      <c r="BJ46" s="135">
        <v>0</v>
      </c>
      <c r="BK46" s="135">
        <v>0</v>
      </c>
      <c r="BL46" s="135">
        <v>32023</v>
      </c>
      <c r="BM46" s="135">
        <v>-1636</v>
      </c>
      <c r="BN46" s="135">
        <v>0</v>
      </c>
      <c r="BO46" s="135">
        <v>-207</v>
      </c>
      <c r="BP46" s="135">
        <v>-445</v>
      </c>
      <c r="BQ46" s="135">
        <v>-2288</v>
      </c>
      <c r="BR46" s="135">
        <v>29735</v>
      </c>
      <c r="BS46" s="135">
        <v>2060</v>
      </c>
      <c r="BT46" s="135">
        <v>9452</v>
      </c>
      <c r="BU46" s="135">
        <v>41247</v>
      </c>
      <c r="BV46" s="135" t="s">
        <v>19</v>
      </c>
      <c r="BW46" s="135" t="s">
        <v>19</v>
      </c>
      <c r="BX46" s="188" t="s">
        <v>19</v>
      </c>
      <c r="BY46" s="135" t="s">
        <v>19</v>
      </c>
      <c r="BZ46" s="135">
        <v>3753</v>
      </c>
      <c r="CA46" s="135">
        <v>26834</v>
      </c>
      <c r="CB46" s="135">
        <v>509</v>
      </c>
      <c r="CC46" s="135">
        <v>693</v>
      </c>
      <c r="CD46" s="135">
        <v>6</v>
      </c>
      <c r="CE46" s="135">
        <v>31795</v>
      </c>
      <c r="CF46" s="188" t="s">
        <v>19</v>
      </c>
      <c r="CG46" s="188" t="s">
        <v>19</v>
      </c>
      <c r="CH46" s="188" t="s">
        <v>19</v>
      </c>
      <c r="CI46" s="188" t="s">
        <v>19</v>
      </c>
      <c r="CJ46" s="188" t="s">
        <v>19</v>
      </c>
      <c r="CK46" s="188" t="s">
        <v>19</v>
      </c>
      <c r="CL46" s="135">
        <v>-2293</v>
      </c>
      <c r="CM46" s="135">
        <v>-40</v>
      </c>
      <c r="CN46" s="135">
        <v>0</v>
      </c>
      <c r="CO46" s="135">
        <v>-1820</v>
      </c>
      <c r="CP46" s="135">
        <v>-6</v>
      </c>
      <c r="CQ46" s="135">
        <v>10118</v>
      </c>
      <c r="CR46" s="135">
        <v>2500</v>
      </c>
      <c r="CS46" s="135">
        <v>0</v>
      </c>
      <c r="CT46" s="135">
        <v>8459</v>
      </c>
      <c r="CU46" s="135">
        <v>120</v>
      </c>
      <c r="CV46" s="135">
        <v>12117</v>
      </c>
      <c r="CW46" s="135">
        <v>2000</v>
      </c>
      <c r="CX46" s="135">
        <v>579</v>
      </c>
    </row>
    <row r="47" spans="1:102" ht="15" customHeight="1" x14ac:dyDescent="0.25">
      <c r="A47" s="136" t="s">
        <v>256</v>
      </c>
      <c r="B47" s="136" t="s">
        <v>278</v>
      </c>
      <c r="C47" s="136" t="s">
        <v>47</v>
      </c>
      <c r="D47" s="135">
        <v>5</v>
      </c>
      <c r="E47" s="135">
        <v>24</v>
      </c>
      <c r="F47" s="135">
        <v>7</v>
      </c>
      <c r="G47" s="135">
        <v>2</v>
      </c>
      <c r="H47" s="135">
        <v>38</v>
      </c>
      <c r="I47" s="135">
        <v>2</v>
      </c>
      <c r="J47" s="135">
        <v>40</v>
      </c>
      <c r="K47" s="135">
        <v>3</v>
      </c>
      <c r="L47" s="135">
        <v>32</v>
      </c>
      <c r="M47" s="135">
        <v>41</v>
      </c>
      <c r="N47" s="135">
        <v>7</v>
      </c>
      <c r="O47" s="135">
        <v>123</v>
      </c>
      <c r="P47" s="135">
        <v>58</v>
      </c>
      <c r="Q47" s="135">
        <v>5</v>
      </c>
      <c r="R47" s="135">
        <v>4</v>
      </c>
      <c r="S47" s="188">
        <v>3</v>
      </c>
      <c r="T47" s="188">
        <v>2</v>
      </c>
      <c r="U47" s="188">
        <v>8</v>
      </c>
      <c r="V47" s="188">
        <v>16</v>
      </c>
      <c r="W47" s="188">
        <v>55</v>
      </c>
      <c r="X47" s="188">
        <v>52</v>
      </c>
      <c r="Y47" s="188">
        <v>156</v>
      </c>
      <c r="Z47" s="188">
        <v>292</v>
      </c>
      <c r="AA47" s="135">
        <v>293</v>
      </c>
      <c r="AB47" s="188">
        <v>0</v>
      </c>
      <c r="AC47" s="188">
        <v>0</v>
      </c>
      <c r="AD47" s="188">
        <v>29</v>
      </c>
      <c r="AE47" s="188">
        <v>59</v>
      </c>
      <c r="AF47" s="188">
        <v>212</v>
      </c>
      <c r="AG47" s="188">
        <v>300</v>
      </c>
      <c r="AH47" s="135">
        <v>367</v>
      </c>
      <c r="AI47" s="188">
        <v>14</v>
      </c>
      <c r="AJ47" s="188">
        <v>79</v>
      </c>
      <c r="AK47" s="188">
        <v>685</v>
      </c>
      <c r="AL47" s="135">
        <v>556</v>
      </c>
      <c r="AM47" s="135" t="s">
        <v>19</v>
      </c>
      <c r="AN47" s="135">
        <v>10</v>
      </c>
      <c r="AO47" s="135">
        <v>3</v>
      </c>
      <c r="AP47" s="135">
        <v>76</v>
      </c>
      <c r="AQ47" s="135">
        <v>14</v>
      </c>
      <c r="AR47" s="135">
        <v>472</v>
      </c>
      <c r="AS47" s="135">
        <v>32</v>
      </c>
      <c r="AT47" s="135">
        <v>31</v>
      </c>
      <c r="AU47" s="135">
        <v>217</v>
      </c>
      <c r="AV47" s="135">
        <v>79</v>
      </c>
      <c r="AW47" s="135">
        <v>36</v>
      </c>
      <c r="AX47" s="135">
        <v>14628</v>
      </c>
      <c r="AY47" s="135">
        <v>2816</v>
      </c>
      <c r="AZ47" s="135">
        <v>697</v>
      </c>
      <c r="BA47" s="135">
        <v>2947</v>
      </c>
      <c r="BB47" s="135">
        <v>966</v>
      </c>
      <c r="BC47" s="135">
        <v>184</v>
      </c>
      <c r="BD47" s="135">
        <v>22238</v>
      </c>
      <c r="BE47" s="135">
        <v>2921</v>
      </c>
      <c r="BF47" s="135">
        <v>1297</v>
      </c>
      <c r="BG47" s="135">
        <v>2775</v>
      </c>
      <c r="BH47" s="135">
        <v>241</v>
      </c>
      <c r="BI47" s="135">
        <v>0</v>
      </c>
      <c r="BJ47" s="135">
        <v>0</v>
      </c>
      <c r="BK47" s="135">
        <v>0</v>
      </c>
      <c r="BL47" s="135">
        <v>29472</v>
      </c>
      <c r="BM47" s="135">
        <v>-1171</v>
      </c>
      <c r="BN47" s="135">
        <v>0</v>
      </c>
      <c r="BO47" s="135">
        <v>0</v>
      </c>
      <c r="BP47" s="135">
        <v>-439</v>
      </c>
      <c r="BQ47" s="135">
        <v>-1610</v>
      </c>
      <c r="BR47" s="135">
        <v>27862</v>
      </c>
      <c r="BS47" s="135">
        <v>3444</v>
      </c>
      <c r="BT47" s="135">
        <v>3593</v>
      </c>
      <c r="BU47" s="135">
        <v>34899</v>
      </c>
      <c r="BV47" s="135">
        <v>0</v>
      </c>
      <c r="BW47" s="135">
        <v>0</v>
      </c>
      <c r="BX47" s="188" t="s">
        <v>19</v>
      </c>
      <c r="BY47" s="135" t="s">
        <v>19</v>
      </c>
      <c r="BZ47" s="135">
        <v>2495</v>
      </c>
      <c r="CA47" s="135">
        <v>27738</v>
      </c>
      <c r="CB47" s="135">
        <v>0</v>
      </c>
      <c r="CC47" s="135">
        <v>1073</v>
      </c>
      <c r="CD47" s="135">
        <v>0</v>
      </c>
      <c r="CE47" s="135">
        <v>31306</v>
      </c>
      <c r="CF47" s="188">
        <v>23.406813627254508</v>
      </c>
      <c r="CG47" s="188">
        <v>23.574158194534572</v>
      </c>
      <c r="CH47" s="188">
        <v>0</v>
      </c>
      <c r="CI47" s="188">
        <v>18.54613233923579</v>
      </c>
      <c r="CJ47" s="188">
        <v>0</v>
      </c>
      <c r="CK47" s="188">
        <v>23.388487829808984</v>
      </c>
      <c r="CL47" s="135">
        <v>-2076</v>
      </c>
      <c r="CM47" s="135">
        <v>-80</v>
      </c>
      <c r="CN47" s="135">
        <v>0</v>
      </c>
      <c r="CO47" s="135">
        <v>-1704</v>
      </c>
      <c r="CP47" s="135">
        <v>-56</v>
      </c>
      <c r="CQ47" s="135">
        <v>7979</v>
      </c>
      <c r="CR47" s="135">
        <v>1136</v>
      </c>
      <c r="CS47" s="135">
        <v>0</v>
      </c>
      <c r="CT47" s="135">
        <v>5199</v>
      </c>
      <c r="CU47" s="135">
        <v>735</v>
      </c>
      <c r="CV47" s="135">
        <v>4002</v>
      </c>
      <c r="CW47" s="135">
        <v>4160</v>
      </c>
      <c r="CX47" s="135">
        <v>227</v>
      </c>
    </row>
    <row r="48" spans="1:102" ht="15" customHeight="1" x14ac:dyDescent="0.25">
      <c r="A48" s="136" t="s">
        <v>256</v>
      </c>
      <c r="B48" s="136" t="s">
        <v>279</v>
      </c>
      <c r="C48" s="136" t="s">
        <v>50</v>
      </c>
      <c r="D48" s="135">
        <v>8</v>
      </c>
      <c r="E48" s="135">
        <v>12</v>
      </c>
      <c r="F48" s="135">
        <v>4</v>
      </c>
      <c r="G48" s="135">
        <v>0</v>
      </c>
      <c r="H48" s="135">
        <v>24</v>
      </c>
      <c r="I48" s="197">
        <v>0</v>
      </c>
      <c r="J48" s="135">
        <v>30</v>
      </c>
      <c r="K48" s="135">
        <v>2</v>
      </c>
      <c r="L48" s="135">
        <v>4</v>
      </c>
      <c r="M48" s="135">
        <v>3</v>
      </c>
      <c r="N48" s="135">
        <v>4</v>
      </c>
      <c r="O48" s="135">
        <v>43</v>
      </c>
      <c r="P48" s="135">
        <v>63</v>
      </c>
      <c r="Q48" s="135">
        <v>6</v>
      </c>
      <c r="R48" s="135">
        <v>4</v>
      </c>
      <c r="S48" s="188">
        <v>3</v>
      </c>
      <c r="T48" s="188">
        <v>4</v>
      </c>
      <c r="U48" s="188">
        <v>9</v>
      </c>
      <c r="V48" s="188">
        <v>24</v>
      </c>
      <c r="W48" s="188">
        <v>76</v>
      </c>
      <c r="X48" s="188">
        <v>69</v>
      </c>
      <c r="Y48" s="188">
        <v>269</v>
      </c>
      <c r="Z48" s="188">
        <v>454</v>
      </c>
      <c r="AA48" s="135">
        <v>455</v>
      </c>
      <c r="AB48" s="188">
        <v>0</v>
      </c>
      <c r="AC48" s="188">
        <v>0</v>
      </c>
      <c r="AD48" s="188">
        <v>17</v>
      </c>
      <c r="AE48" s="188">
        <v>43</v>
      </c>
      <c r="AF48" s="188">
        <v>198</v>
      </c>
      <c r="AG48" s="188">
        <v>258</v>
      </c>
      <c r="AH48" s="135">
        <v>258</v>
      </c>
      <c r="AI48" s="188">
        <v>26</v>
      </c>
      <c r="AJ48" s="188">
        <v>152</v>
      </c>
      <c r="AK48" s="188">
        <v>890</v>
      </c>
      <c r="AL48" s="135" t="s">
        <v>19</v>
      </c>
      <c r="AM48" s="135" t="s">
        <v>19</v>
      </c>
      <c r="AN48" s="135">
        <v>12</v>
      </c>
      <c r="AO48" s="135">
        <v>2</v>
      </c>
      <c r="AP48" s="135" t="s">
        <v>19</v>
      </c>
      <c r="AQ48" s="135" t="s">
        <v>19</v>
      </c>
      <c r="AR48" s="135" t="s">
        <v>19</v>
      </c>
      <c r="AS48" s="135" t="s">
        <v>19</v>
      </c>
      <c r="AT48" s="135" t="s">
        <v>19</v>
      </c>
      <c r="AU48" s="135" t="s">
        <v>19</v>
      </c>
      <c r="AV48" s="135" t="s">
        <v>19</v>
      </c>
      <c r="AW48" s="135" t="s">
        <v>19</v>
      </c>
      <c r="AX48" s="135">
        <v>21505</v>
      </c>
      <c r="AY48" s="135">
        <v>2805</v>
      </c>
      <c r="AZ48" s="135">
        <v>1090</v>
      </c>
      <c r="BA48" s="135">
        <v>6147</v>
      </c>
      <c r="BB48" s="135">
        <v>426</v>
      </c>
      <c r="BC48" s="135">
        <v>1533</v>
      </c>
      <c r="BD48" s="135">
        <v>33506</v>
      </c>
      <c r="BE48" s="135">
        <v>2402</v>
      </c>
      <c r="BF48" s="135">
        <v>1548</v>
      </c>
      <c r="BG48" s="135">
        <v>4113</v>
      </c>
      <c r="BH48" s="135">
        <v>159</v>
      </c>
      <c r="BI48" s="135">
        <v>39</v>
      </c>
      <c r="BJ48" s="135">
        <v>0</v>
      </c>
      <c r="BK48" s="135">
        <v>0</v>
      </c>
      <c r="BL48" s="135">
        <v>41767</v>
      </c>
      <c r="BM48" s="135">
        <v>-2072</v>
      </c>
      <c r="BN48" s="135">
        <v>0</v>
      </c>
      <c r="BO48" s="135">
        <v>0</v>
      </c>
      <c r="BP48" s="135">
        <v>-176</v>
      </c>
      <c r="BQ48" s="135">
        <v>-2248</v>
      </c>
      <c r="BR48" s="135">
        <v>39519</v>
      </c>
      <c r="BS48" s="135">
        <v>2974</v>
      </c>
      <c r="BT48" s="135">
        <v>8017</v>
      </c>
      <c r="BU48" s="135">
        <v>50510</v>
      </c>
      <c r="BV48" s="135">
        <v>0</v>
      </c>
      <c r="BW48" s="135">
        <v>0</v>
      </c>
      <c r="BX48" s="188">
        <v>14.8</v>
      </c>
      <c r="BY48" s="135">
        <v>201</v>
      </c>
      <c r="BZ48" s="135" t="s">
        <v>19</v>
      </c>
      <c r="CA48" s="135" t="s">
        <v>19</v>
      </c>
      <c r="CB48" s="135" t="s">
        <v>19</v>
      </c>
      <c r="CC48" s="135" t="s">
        <v>19</v>
      </c>
      <c r="CD48" s="135" t="s">
        <v>19</v>
      </c>
      <c r="CE48" s="135">
        <v>42493</v>
      </c>
      <c r="CF48" s="188" t="s">
        <v>19</v>
      </c>
      <c r="CG48" s="188" t="s">
        <v>19</v>
      </c>
      <c r="CH48" s="188" t="s">
        <v>19</v>
      </c>
      <c r="CI48" s="188" t="s">
        <v>19</v>
      </c>
      <c r="CJ48" s="188" t="s">
        <v>19</v>
      </c>
      <c r="CK48" s="188" t="s">
        <v>19</v>
      </c>
      <c r="CL48" s="135" t="s">
        <v>19</v>
      </c>
      <c r="CM48" s="135" t="s">
        <v>19</v>
      </c>
      <c r="CN48" s="135" t="s">
        <v>19</v>
      </c>
      <c r="CO48" s="135" t="s">
        <v>19</v>
      </c>
      <c r="CP48" s="135" t="s">
        <v>19</v>
      </c>
      <c r="CQ48" s="135" t="s">
        <v>19</v>
      </c>
      <c r="CR48" s="135" t="s">
        <v>19</v>
      </c>
      <c r="CS48" s="135" t="s">
        <v>19</v>
      </c>
      <c r="CT48" s="135" t="s">
        <v>19</v>
      </c>
      <c r="CU48" s="135" t="s">
        <v>19</v>
      </c>
      <c r="CV48" s="135">
        <v>4894</v>
      </c>
      <c r="CW48" s="135">
        <v>7837</v>
      </c>
      <c r="CX48" s="135">
        <v>578</v>
      </c>
    </row>
    <row r="49" spans="1:102" ht="15" customHeight="1" x14ac:dyDescent="0.25">
      <c r="A49" s="136" t="s">
        <v>256</v>
      </c>
      <c r="B49" s="136" t="s">
        <v>280</v>
      </c>
      <c r="C49" s="136" t="s">
        <v>52</v>
      </c>
      <c r="D49" s="135">
        <v>1</v>
      </c>
      <c r="E49" s="135">
        <v>19</v>
      </c>
      <c r="F49" s="135">
        <v>3</v>
      </c>
      <c r="G49" s="135">
        <v>0</v>
      </c>
      <c r="H49" s="135">
        <v>23</v>
      </c>
      <c r="I49" s="135">
        <v>0</v>
      </c>
      <c r="J49" s="135">
        <v>28</v>
      </c>
      <c r="K49" s="135">
        <v>2</v>
      </c>
      <c r="L49" s="135">
        <v>20</v>
      </c>
      <c r="M49" s="135">
        <v>25</v>
      </c>
      <c r="N49" s="135">
        <v>2</v>
      </c>
      <c r="O49" s="135">
        <v>77</v>
      </c>
      <c r="P49" s="135">
        <v>29</v>
      </c>
      <c r="Q49" s="135">
        <v>2</v>
      </c>
      <c r="R49" s="135">
        <v>5</v>
      </c>
      <c r="S49" s="188">
        <v>3</v>
      </c>
      <c r="T49" s="188">
        <v>5</v>
      </c>
      <c r="U49" s="188">
        <v>7</v>
      </c>
      <c r="V49" s="188">
        <v>11</v>
      </c>
      <c r="W49" s="188">
        <v>27</v>
      </c>
      <c r="X49" s="188">
        <v>23</v>
      </c>
      <c r="Y49" s="188">
        <v>98</v>
      </c>
      <c r="Z49" s="188">
        <v>174</v>
      </c>
      <c r="AA49" s="135">
        <v>174</v>
      </c>
      <c r="AB49" s="188">
        <v>0</v>
      </c>
      <c r="AC49" s="188">
        <v>0</v>
      </c>
      <c r="AD49" s="188">
        <v>22</v>
      </c>
      <c r="AE49" s="188">
        <v>62</v>
      </c>
      <c r="AF49" s="188">
        <v>258</v>
      </c>
      <c r="AG49" s="188">
        <v>342</v>
      </c>
      <c r="AH49" s="135">
        <v>342</v>
      </c>
      <c r="AI49" s="188">
        <v>19</v>
      </c>
      <c r="AJ49" s="188">
        <v>115</v>
      </c>
      <c r="AK49" s="188">
        <v>650</v>
      </c>
      <c r="AL49" s="135">
        <v>325</v>
      </c>
      <c r="AM49" s="135">
        <v>335</v>
      </c>
      <c r="AN49" s="135">
        <v>13</v>
      </c>
      <c r="AO49" s="135">
        <v>3</v>
      </c>
      <c r="AP49" s="135">
        <v>43</v>
      </c>
      <c r="AQ49" s="135">
        <v>26</v>
      </c>
      <c r="AR49" s="135">
        <v>439</v>
      </c>
      <c r="AS49" s="135">
        <v>9</v>
      </c>
      <c r="AT49" s="135">
        <v>20</v>
      </c>
      <c r="AU49" s="135">
        <v>154</v>
      </c>
      <c r="AV49" s="135">
        <v>12</v>
      </c>
      <c r="AW49" s="135">
        <v>22</v>
      </c>
      <c r="AX49" s="135">
        <v>8665</v>
      </c>
      <c r="AY49" s="135">
        <v>3020</v>
      </c>
      <c r="AZ49" s="135">
        <v>722</v>
      </c>
      <c r="BA49" s="135">
        <v>2714</v>
      </c>
      <c r="BB49" s="135">
        <v>299</v>
      </c>
      <c r="BC49" s="135">
        <v>29</v>
      </c>
      <c r="BD49" s="135">
        <v>15449</v>
      </c>
      <c r="BE49" s="135">
        <v>997</v>
      </c>
      <c r="BF49" s="135">
        <v>744</v>
      </c>
      <c r="BG49" s="135">
        <v>2219</v>
      </c>
      <c r="BH49" s="135">
        <v>272</v>
      </c>
      <c r="BI49" s="135">
        <v>0</v>
      </c>
      <c r="BJ49" s="135">
        <v>0</v>
      </c>
      <c r="BK49" s="135">
        <v>993</v>
      </c>
      <c r="BL49" s="135">
        <v>20674</v>
      </c>
      <c r="BM49" s="135">
        <v>-189</v>
      </c>
      <c r="BN49" s="135">
        <v>0</v>
      </c>
      <c r="BO49" s="135">
        <v>0</v>
      </c>
      <c r="BP49" s="135">
        <v>-182</v>
      </c>
      <c r="BQ49" s="135">
        <v>-371</v>
      </c>
      <c r="BR49" s="135">
        <v>20303</v>
      </c>
      <c r="BS49" s="135">
        <v>2228</v>
      </c>
      <c r="BT49" s="135">
        <v>714</v>
      </c>
      <c r="BU49" s="135">
        <v>23245</v>
      </c>
      <c r="BV49" s="135">
        <v>0</v>
      </c>
      <c r="BW49" s="135">
        <v>0</v>
      </c>
      <c r="BX49" s="188">
        <v>13.9</v>
      </c>
      <c r="BY49" s="135">
        <v>104</v>
      </c>
      <c r="BZ49" s="135">
        <v>1529</v>
      </c>
      <c r="CA49" s="135">
        <v>20452</v>
      </c>
      <c r="CB49" s="135">
        <v>73</v>
      </c>
      <c r="CC49" s="135">
        <v>456</v>
      </c>
      <c r="CD49" s="135">
        <v>21</v>
      </c>
      <c r="CE49" s="135">
        <v>22531</v>
      </c>
      <c r="CF49" s="188">
        <v>0</v>
      </c>
      <c r="CG49" s="188">
        <v>0</v>
      </c>
      <c r="CH49" s="188">
        <v>0</v>
      </c>
      <c r="CI49" s="188">
        <v>0</v>
      </c>
      <c r="CJ49" s="188">
        <v>0</v>
      </c>
      <c r="CK49" s="188">
        <v>0</v>
      </c>
      <c r="CL49" s="135">
        <v>-1307</v>
      </c>
      <c r="CM49" s="135">
        <v>0</v>
      </c>
      <c r="CN49" s="135">
        <v>0</v>
      </c>
      <c r="CO49" s="135">
        <v>-1114</v>
      </c>
      <c r="CP49" s="135">
        <v>-32</v>
      </c>
      <c r="CQ49" s="135">
        <v>4495</v>
      </c>
      <c r="CR49" s="135">
        <v>1193</v>
      </c>
      <c r="CS49" s="135">
        <v>0</v>
      </c>
      <c r="CT49" s="135">
        <v>3235</v>
      </c>
      <c r="CU49" s="135">
        <v>309</v>
      </c>
      <c r="CV49" s="135">
        <v>15917</v>
      </c>
      <c r="CW49" s="135">
        <v>888</v>
      </c>
      <c r="CX49" s="135">
        <v>0</v>
      </c>
    </row>
    <row r="50" spans="1:102" ht="15" customHeight="1" x14ac:dyDescent="0.25">
      <c r="A50" s="136" t="s">
        <v>256</v>
      </c>
      <c r="B50" s="136" t="s">
        <v>281</v>
      </c>
      <c r="C50" s="136" t="s">
        <v>53</v>
      </c>
      <c r="D50" s="198">
        <v>8</v>
      </c>
      <c r="E50" s="198">
        <v>23</v>
      </c>
      <c r="F50" s="135">
        <v>2</v>
      </c>
      <c r="G50" s="135">
        <v>0</v>
      </c>
      <c r="H50" s="135">
        <v>33</v>
      </c>
      <c r="I50" s="135">
        <v>0</v>
      </c>
      <c r="J50" s="135">
        <v>40</v>
      </c>
      <c r="K50" s="135">
        <v>2</v>
      </c>
      <c r="L50" s="135">
        <v>11</v>
      </c>
      <c r="M50" s="135">
        <v>42</v>
      </c>
      <c r="N50" s="135">
        <v>7</v>
      </c>
      <c r="O50" s="135">
        <v>102</v>
      </c>
      <c r="P50" s="135">
        <v>73</v>
      </c>
      <c r="Q50" s="135">
        <v>9</v>
      </c>
      <c r="R50" s="135">
        <v>4</v>
      </c>
      <c r="S50" s="188">
        <v>2</v>
      </c>
      <c r="T50" s="188">
        <v>2</v>
      </c>
      <c r="U50" s="188">
        <v>8</v>
      </c>
      <c r="V50" s="188">
        <v>25</v>
      </c>
      <c r="W50" s="188">
        <v>61</v>
      </c>
      <c r="X50" s="188">
        <v>45</v>
      </c>
      <c r="Y50" s="188">
        <v>170</v>
      </c>
      <c r="Z50" s="188">
        <v>313</v>
      </c>
      <c r="AA50" s="135">
        <v>313</v>
      </c>
      <c r="AB50" s="188">
        <v>0</v>
      </c>
      <c r="AC50" s="188">
        <v>0</v>
      </c>
      <c r="AD50" s="188">
        <v>27</v>
      </c>
      <c r="AE50" s="188">
        <v>69</v>
      </c>
      <c r="AF50" s="188">
        <v>259</v>
      </c>
      <c r="AG50" s="188">
        <v>355</v>
      </c>
      <c r="AH50" s="135">
        <v>355</v>
      </c>
      <c r="AI50" s="188">
        <v>0</v>
      </c>
      <c r="AJ50" s="188">
        <v>225</v>
      </c>
      <c r="AK50" s="188">
        <v>893</v>
      </c>
      <c r="AL50" s="135">
        <v>715</v>
      </c>
      <c r="AM50" s="135">
        <v>737</v>
      </c>
      <c r="AN50" s="135">
        <v>20</v>
      </c>
      <c r="AO50" s="135">
        <v>2</v>
      </c>
      <c r="AP50" s="135">
        <v>68</v>
      </c>
      <c r="AQ50" s="135">
        <v>23</v>
      </c>
      <c r="AR50" s="135">
        <v>505</v>
      </c>
      <c r="AS50" s="135">
        <v>36</v>
      </c>
      <c r="AT50" s="135">
        <v>29</v>
      </c>
      <c r="AU50" s="135">
        <v>414</v>
      </c>
      <c r="AV50" s="135">
        <v>151</v>
      </c>
      <c r="AW50" s="135">
        <v>67</v>
      </c>
      <c r="AX50" s="135">
        <v>16219</v>
      </c>
      <c r="AY50" s="135">
        <v>4268</v>
      </c>
      <c r="AZ50" s="135">
        <v>0</v>
      </c>
      <c r="BA50" s="135">
        <v>7113</v>
      </c>
      <c r="BB50" s="135">
        <v>425</v>
      </c>
      <c r="BC50" s="135">
        <v>488</v>
      </c>
      <c r="BD50" s="135">
        <v>28513</v>
      </c>
      <c r="BE50" s="135">
        <v>2990</v>
      </c>
      <c r="BF50" s="135">
        <v>935</v>
      </c>
      <c r="BG50" s="135">
        <v>6993</v>
      </c>
      <c r="BH50" s="135">
        <v>319</v>
      </c>
      <c r="BI50" s="135">
        <v>1053</v>
      </c>
      <c r="BJ50" s="135">
        <v>489</v>
      </c>
      <c r="BK50" s="135">
        <v>0</v>
      </c>
      <c r="BL50" s="135">
        <v>41292</v>
      </c>
      <c r="BM50" s="135">
        <v>-3566</v>
      </c>
      <c r="BN50" s="135">
        <v>0</v>
      </c>
      <c r="BO50" s="135">
        <v>-363</v>
      </c>
      <c r="BP50" s="135">
        <v>-1677</v>
      </c>
      <c r="BQ50" s="135">
        <v>-5606</v>
      </c>
      <c r="BR50" s="135">
        <v>35686</v>
      </c>
      <c r="BS50" s="135">
        <v>2936</v>
      </c>
      <c r="BT50" s="135">
        <v>4173</v>
      </c>
      <c r="BU50" s="135">
        <v>42795</v>
      </c>
      <c r="BV50" s="135">
        <v>0</v>
      </c>
      <c r="BW50" s="135">
        <v>0</v>
      </c>
      <c r="BX50" s="188">
        <v>16.7</v>
      </c>
      <c r="BY50" s="135">
        <v>271</v>
      </c>
      <c r="BZ50" s="135">
        <v>16314</v>
      </c>
      <c r="CA50" s="135">
        <v>22025</v>
      </c>
      <c r="CB50" s="135">
        <v>-37</v>
      </c>
      <c r="CC50" s="135">
        <v>320</v>
      </c>
      <c r="CD50" s="135">
        <v>0</v>
      </c>
      <c r="CE50" s="135">
        <v>38622</v>
      </c>
      <c r="CF50" s="188">
        <v>8.5693269584406018</v>
      </c>
      <c r="CG50" s="188">
        <v>8.567536889897843</v>
      </c>
      <c r="CH50" s="188">
        <v>8.1081081081081088</v>
      </c>
      <c r="CI50" s="188">
        <v>8.4375</v>
      </c>
      <c r="CJ50" s="188">
        <v>0</v>
      </c>
      <c r="CK50" s="188">
        <v>8.56765574025167</v>
      </c>
      <c r="CL50" s="135">
        <v>-2160</v>
      </c>
      <c r="CM50" s="135">
        <v>-100</v>
      </c>
      <c r="CN50" s="135">
        <v>0</v>
      </c>
      <c r="CO50" s="135">
        <v>-1818</v>
      </c>
      <c r="CP50" s="135">
        <v>-21</v>
      </c>
      <c r="CQ50" s="135">
        <v>10529</v>
      </c>
      <c r="CR50" s="135">
        <v>2486</v>
      </c>
      <c r="CS50" s="135">
        <v>13</v>
      </c>
      <c r="CT50" s="135">
        <v>8929</v>
      </c>
      <c r="CU50" s="135">
        <v>981</v>
      </c>
      <c r="CV50" s="135">
        <v>16014</v>
      </c>
      <c r="CW50" s="135">
        <v>1906</v>
      </c>
      <c r="CX50" s="135">
        <v>0</v>
      </c>
    </row>
    <row r="51" spans="1:102" ht="15" customHeight="1" x14ac:dyDescent="0.25">
      <c r="A51" s="137" t="s">
        <v>283</v>
      </c>
      <c r="B51" s="137" t="s">
        <v>284</v>
      </c>
      <c r="C51" s="137" t="s">
        <v>60</v>
      </c>
      <c r="D51" s="135">
        <v>41</v>
      </c>
      <c r="E51" s="135">
        <v>0</v>
      </c>
      <c r="F51" s="135">
        <v>0</v>
      </c>
      <c r="G51" s="135">
        <v>0</v>
      </c>
      <c r="H51" s="135">
        <v>41</v>
      </c>
      <c r="I51" s="135">
        <v>7</v>
      </c>
      <c r="J51" s="135">
        <v>54</v>
      </c>
      <c r="K51" s="135">
        <v>6</v>
      </c>
      <c r="L51" s="135">
        <v>11</v>
      </c>
      <c r="M51" s="135">
        <v>0</v>
      </c>
      <c r="N51" s="135">
        <v>12</v>
      </c>
      <c r="O51" s="135">
        <v>83</v>
      </c>
      <c r="P51" s="135">
        <v>121</v>
      </c>
      <c r="Q51" s="135">
        <v>12</v>
      </c>
      <c r="R51" s="135">
        <v>7</v>
      </c>
      <c r="S51" s="188">
        <v>4</v>
      </c>
      <c r="T51" s="188">
        <v>5</v>
      </c>
      <c r="U51" s="188">
        <v>10</v>
      </c>
      <c r="V51" s="188">
        <v>58</v>
      </c>
      <c r="W51" s="188">
        <v>201</v>
      </c>
      <c r="X51" s="188">
        <v>179</v>
      </c>
      <c r="Y51" s="188">
        <v>827</v>
      </c>
      <c r="Z51" s="188">
        <v>1284</v>
      </c>
      <c r="AA51" s="135">
        <v>1285</v>
      </c>
      <c r="AB51" s="188">
        <v>0</v>
      </c>
      <c r="AC51" s="188">
        <v>0</v>
      </c>
      <c r="AD51" s="188">
        <v>1</v>
      </c>
      <c r="AE51" s="188">
        <v>0</v>
      </c>
      <c r="AF51" s="188">
        <v>6</v>
      </c>
      <c r="AG51" s="188">
        <v>7</v>
      </c>
      <c r="AH51" s="135">
        <v>7</v>
      </c>
      <c r="AI51" s="188" t="s">
        <v>585</v>
      </c>
      <c r="AJ51" s="188">
        <v>421</v>
      </c>
      <c r="AK51" s="188">
        <v>1711</v>
      </c>
      <c r="AL51" s="135">
        <v>2735</v>
      </c>
      <c r="AM51" s="135">
        <v>2825</v>
      </c>
      <c r="AN51" s="135">
        <v>72</v>
      </c>
      <c r="AO51" s="135">
        <v>7</v>
      </c>
      <c r="AP51" s="135">
        <v>292</v>
      </c>
      <c r="AQ51" s="135">
        <v>2</v>
      </c>
      <c r="AR51" s="135">
        <v>946</v>
      </c>
      <c r="AS51" s="135">
        <v>0</v>
      </c>
      <c r="AT51" s="135">
        <v>155</v>
      </c>
      <c r="AU51" s="135">
        <v>136</v>
      </c>
      <c r="AV51" s="135">
        <v>63</v>
      </c>
      <c r="AW51" s="135">
        <v>4</v>
      </c>
      <c r="AX51" s="135">
        <v>52521</v>
      </c>
      <c r="AY51" s="135">
        <v>0</v>
      </c>
      <c r="AZ51" s="135">
        <v>0</v>
      </c>
      <c r="BA51" s="135">
        <v>5863</v>
      </c>
      <c r="BB51" s="135">
        <v>585</v>
      </c>
      <c r="BC51" s="135">
        <v>259</v>
      </c>
      <c r="BD51" s="135">
        <v>59228</v>
      </c>
      <c r="BE51" s="135">
        <v>3156</v>
      </c>
      <c r="BF51" s="135">
        <v>1349</v>
      </c>
      <c r="BG51" s="135">
        <v>3338</v>
      </c>
      <c r="BH51" s="135">
        <v>15819</v>
      </c>
      <c r="BI51" s="135">
        <v>1975</v>
      </c>
      <c r="BJ51" s="135">
        <v>0</v>
      </c>
      <c r="BK51" s="135">
        <v>0</v>
      </c>
      <c r="BL51" s="135">
        <v>84865</v>
      </c>
      <c r="BM51" s="135">
        <v>-1029</v>
      </c>
      <c r="BN51" s="135">
        <v>0</v>
      </c>
      <c r="BO51" s="135">
        <v>0</v>
      </c>
      <c r="BP51" s="135">
        <v>-1141</v>
      </c>
      <c r="BQ51" s="135">
        <v>-2170</v>
      </c>
      <c r="BR51" s="135">
        <v>82695</v>
      </c>
      <c r="BS51" s="135">
        <v>4162</v>
      </c>
      <c r="BT51" s="135">
        <v>-17110</v>
      </c>
      <c r="BU51" s="135">
        <v>69747</v>
      </c>
      <c r="BV51" s="135">
        <v>0</v>
      </c>
      <c r="BW51" s="135">
        <v>0</v>
      </c>
      <c r="BX51" s="188">
        <v>21.2</v>
      </c>
      <c r="BY51" s="135">
        <v>0</v>
      </c>
      <c r="BZ51" s="135">
        <v>15271</v>
      </c>
      <c r="CA51" s="135">
        <v>70757</v>
      </c>
      <c r="CB51" s="135">
        <v>829</v>
      </c>
      <c r="CC51" s="135">
        <v>0</v>
      </c>
      <c r="CD51" s="135">
        <v>0</v>
      </c>
      <c r="CE51" s="135">
        <v>86857</v>
      </c>
      <c r="CF51" s="188">
        <v>12.553205422041779</v>
      </c>
      <c r="CG51" s="188">
        <v>19.501957403507781</v>
      </c>
      <c r="CH51" s="188">
        <v>12.424607961399277</v>
      </c>
      <c r="CI51" s="188">
        <v>0</v>
      </c>
      <c r="CJ51" s="188">
        <v>0</v>
      </c>
      <c r="CK51" s="188">
        <v>18.21269442877373</v>
      </c>
      <c r="CL51" s="135">
        <v>-5834</v>
      </c>
      <c r="CM51" s="135">
        <v>-443</v>
      </c>
      <c r="CN51" s="135">
        <v>429</v>
      </c>
      <c r="CO51" s="135">
        <v>-4700</v>
      </c>
      <c r="CP51" s="135">
        <v>-39</v>
      </c>
      <c r="CQ51" s="135">
        <v>37440</v>
      </c>
      <c r="CR51" s="135">
        <v>8051</v>
      </c>
      <c r="CS51" s="135">
        <v>127</v>
      </c>
      <c r="CT51" s="135">
        <v>35031</v>
      </c>
      <c r="CU51" s="135">
        <v>0</v>
      </c>
      <c r="CV51" s="135">
        <v>26529</v>
      </c>
      <c r="CW51" s="135">
        <v>14461</v>
      </c>
      <c r="CX51" s="135">
        <v>1334</v>
      </c>
    </row>
    <row r="52" spans="1:102" ht="15" customHeight="1" x14ac:dyDescent="0.25">
      <c r="A52" s="137" t="s">
        <v>283</v>
      </c>
      <c r="B52" s="137" t="s">
        <v>285</v>
      </c>
      <c r="C52" s="137" t="s">
        <v>61</v>
      </c>
      <c r="D52" s="135">
        <v>14</v>
      </c>
      <c r="E52" s="135">
        <v>0</v>
      </c>
      <c r="F52" s="135">
        <v>9</v>
      </c>
      <c r="G52" s="135">
        <v>0</v>
      </c>
      <c r="H52" s="135">
        <v>23</v>
      </c>
      <c r="I52" s="135">
        <v>7</v>
      </c>
      <c r="J52" s="135">
        <v>29</v>
      </c>
      <c r="K52" s="135">
        <v>4</v>
      </c>
      <c r="L52" s="135">
        <v>34</v>
      </c>
      <c r="M52" s="135">
        <v>50</v>
      </c>
      <c r="N52" s="135">
        <v>18</v>
      </c>
      <c r="O52" s="135">
        <v>135</v>
      </c>
      <c r="P52" s="135">
        <v>115</v>
      </c>
      <c r="Q52" s="135">
        <v>10</v>
      </c>
      <c r="R52" s="135">
        <v>6</v>
      </c>
      <c r="S52" s="188">
        <v>2</v>
      </c>
      <c r="T52" s="188">
        <v>6</v>
      </c>
      <c r="U52" s="188">
        <v>12</v>
      </c>
      <c r="V52" s="188">
        <v>27</v>
      </c>
      <c r="W52" s="188">
        <v>130</v>
      </c>
      <c r="X52" s="188">
        <v>17</v>
      </c>
      <c r="Y52" s="188">
        <v>437</v>
      </c>
      <c r="Z52" s="188">
        <v>631</v>
      </c>
      <c r="AA52" s="135">
        <v>632</v>
      </c>
      <c r="AB52" s="188">
        <v>0</v>
      </c>
      <c r="AC52" s="188">
        <v>0</v>
      </c>
      <c r="AD52" s="188">
        <v>15</v>
      </c>
      <c r="AE52" s="188">
        <v>1</v>
      </c>
      <c r="AF52" s="188">
        <v>39</v>
      </c>
      <c r="AG52" s="188">
        <v>54</v>
      </c>
      <c r="AH52" s="135">
        <v>152</v>
      </c>
      <c r="AI52" s="188">
        <v>31</v>
      </c>
      <c r="AJ52" s="188">
        <v>289</v>
      </c>
      <c r="AK52" s="188">
        <v>1005</v>
      </c>
      <c r="AL52" s="135">
        <v>1940</v>
      </c>
      <c r="AM52" s="135">
        <v>1950</v>
      </c>
      <c r="AN52" s="135">
        <v>42</v>
      </c>
      <c r="AO52" s="135">
        <v>3</v>
      </c>
      <c r="AP52" s="135">
        <v>288</v>
      </c>
      <c r="AQ52" s="135">
        <v>2</v>
      </c>
      <c r="AR52" s="135">
        <v>560</v>
      </c>
      <c r="AS52" s="135">
        <v>0</v>
      </c>
      <c r="AT52" s="135">
        <v>89</v>
      </c>
      <c r="AU52" s="135">
        <v>58</v>
      </c>
      <c r="AV52" s="135">
        <v>19</v>
      </c>
      <c r="AW52" s="135">
        <v>1</v>
      </c>
      <c r="AX52" s="135">
        <v>35821</v>
      </c>
      <c r="AY52" s="135">
        <v>657</v>
      </c>
      <c r="AZ52" s="135">
        <v>1307</v>
      </c>
      <c r="BA52" s="135">
        <v>9126</v>
      </c>
      <c r="BB52" s="135">
        <v>567</v>
      </c>
      <c r="BC52" s="135">
        <v>260</v>
      </c>
      <c r="BD52" s="135">
        <v>47738</v>
      </c>
      <c r="BE52" s="135">
        <v>2839</v>
      </c>
      <c r="BF52" s="135">
        <v>3069</v>
      </c>
      <c r="BG52" s="135">
        <v>4210</v>
      </c>
      <c r="BH52" s="135">
        <v>640</v>
      </c>
      <c r="BI52" s="135">
        <v>836</v>
      </c>
      <c r="BJ52" s="135">
        <v>0</v>
      </c>
      <c r="BK52" s="135">
        <v>3098</v>
      </c>
      <c r="BL52" s="135">
        <v>62430</v>
      </c>
      <c r="BM52" s="135">
        <v>-8482</v>
      </c>
      <c r="BN52" s="135">
        <v>-379</v>
      </c>
      <c r="BO52" s="135">
        <v>-476</v>
      </c>
      <c r="BP52" s="135">
        <v>-2448</v>
      </c>
      <c r="BQ52" s="135">
        <v>-11785</v>
      </c>
      <c r="BR52" s="135">
        <v>50645</v>
      </c>
      <c r="BS52" s="135">
        <v>6036</v>
      </c>
      <c r="BT52" s="135">
        <v>6239</v>
      </c>
      <c r="BU52" s="135">
        <v>62920</v>
      </c>
      <c r="BV52" s="135">
        <v>0</v>
      </c>
      <c r="BW52" s="135">
        <v>0</v>
      </c>
      <c r="BX52" s="188">
        <v>15.2</v>
      </c>
      <c r="BY52" s="135">
        <v>2869</v>
      </c>
      <c r="BZ52" s="135">
        <v>6769</v>
      </c>
      <c r="CA52" s="135">
        <v>48051</v>
      </c>
      <c r="CB52" s="135">
        <v>0</v>
      </c>
      <c r="CC52" s="135">
        <v>1129</v>
      </c>
      <c r="CD52" s="135">
        <v>732</v>
      </c>
      <c r="CE52" s="135">
        <v>56681</v>
      </c>
      <c r="CF52" s="188">
        <v>29.54646181119811</v>
      </c>
      <c r="CG52" s="188">
        <v>29.135709974818425</v>
      </c>
      <c r="CH52" s="188">
        <v>0</v>
      </c>
      <c r="CI52" s="188">
        <v>44.286979627989368</v>
      </c>
      <c r="CJ52" s="188">
        <v>0</v>
      </c>
      <c r="CK52" s="188">
        <v>29.110283869374214</v>
      </c>
      <c r="CL52" s="135">
        <v>-3816</v>
      </c>
      <c r="CM52" s="135">
        <v>-352</v>
      </c>
      <c r="CN52" s="135">
        <v>0</v>
      </c>
      <c r="CO52" s="135">
        <v>-2868</v>
      </c>
      <c r="CP52" s="135">
        <v>-141</v>
      </c>
      <c r="CQ52" s="135">
        <v>28694</v>
      </c>
      <c r="CR52" s="135">
        <v>4903</v>
      </c>
      <c r="CS52" s="135">
        <v>0</v>
      </c>
      <c r="CT52" s="135">
        <v>26420</v>
      </c>
      <c r="CU52" s="135">
        <v>1738</v>
      </c>
      <c r="CV52" s="135">
        <v>29858</v>
      </c>
      <c r="CW52" s="135">
        <v>2000</v>
      </c>
      <c r="CX52" s="135">
        <v>1170</v>
      </c>
    </row>
    <row r="53" spans="1:102" ht="15" customHeight="1" x14ac:dyDescent="0.25">
      <c r="A53" s="137" t="s">
        <v>283</v>
      </c>
      <c r="B53" s="137" t="s">
        <v>286</v>
      </c>
      <c r="C53" s="137" t="s">
        <v>62</v>
      </c>
      <c r="D53" s="135">
        <v>14</v>
      </c>
      <c r="E53" s="135">
        <v>4</v>
      </c>
      <c r="F53" s="135">
        <v>3</v>
      </c>
      <c r="G53" s="135">
        <v>0</v>
      </c>
      <c r="H53" s="135">
        <v>21</v>
      </c>
      <c r="I53" s="135">
        <v>1</v>
      </c>
      <c r="J53" s="135">
        <v>27</v>
      </c>
      <c r="K53" s="135">
        <v>2</v>
      </c>
      <c r="L53" s="135">
        <v>11</v>
      </c>
      <c r="M53" s="135">
        <v>30</v>
      </c>
      <c r="N53" s="135">
        <v>5</v>
      </c>
      <c r="O53" s="135">
        <v>75</v>
      </c>
      <c r="P53" s="135">
        <v>117</v>
      </c>
      <c r="Q53" s="135">
        <v>4</v>
      </c>
      <c r="R53" s="135">
        <v>3</v>
      </c>
      <c r="S53" s="188">
        <v>3</v>
      </c>
      <c r="T53" s="188">
        <v>3</v>
      </c>
      <c r="U53" s="188">
        <v>11</v>
      </c>
      <c r="V53" s="188">
        <v>23</v>
      </c>
      <c r="W53" s="188">
        <v>88</v>
      </c>
      <c r="X53" s="188">
        <v>81</v>
      </c>
      <c r="Y53" s="188">
        <v>358</v>
      </c>
      <c r="Z53" s="188">
        <v>566</v>
      </c>
      <c r="AA53" s="135">
        <v>567</v>
      </c>
      <c r="AB53" s="188">
        <v>0</v>
      </c>
      <c r="AC53" s="188">
        <v>0</v>
      </c>
      <c r="AD53" s="188">
        <v>8</v>
      </c>
      <c r="AE53" s="188">
        <v>14</v>
      </c>
      <c r="AF53" s="188">
        <v>45</v>
      </c>
      <c r="AG53" s="188">
        <v>67</v>
      </c>
      <c r="AH53" s="135">
        <v>67</v>
      </c>
      <c r="AI53" s="188">
        <v>25</v>
      </c>
      <c r="AJ53" s="188">
        <v>194</v>
      </c>
      <c r="AK53" s="188">
        <v>852</v>
      </c>
      <c r="AL53" s="135">
        <v>1276</v>
      </c>
      <c r="AM53" s="135">
        <v>1301</v>
      </c>
      <c r="AN53" s="135">
        <v>21</v>
      </c>
      <c r="AO53" s="135">
        <v>0</v>
      </c>
      <c r="AP53" s="135">
        <v>144</v>
      </c>
      <c r="AQ53" s="135">
        <v>2</v>
      </c>
      <c r="AR53" s="135">
        <v>437</v>
      </c>
      <c r="AS53" s="135">
        <v>9</v>
      </c>
      <c r="AT53" s="135">
        <v>53</v>
      </c>
      <c r="AU53" s="135">
        <v>38</v>
      </c>
      <c r="AV53" s="135">
        <v>6</v>
      </c>
      <c r="AW53" s="135">
        <v>0</v>
      </c>
      <c r="AX53" s="135">
        <v>27272</v>
      </c>
      <c r="AY53" s="135">
        <v>1247</v>
      </c>
      <c r="AZ53" s="135">
        <v>1142</v>
      </c>
      <c r="BA53" s="135">
        <v>6748</v>
      </c>
      <c r="BB53" s="135">
        <v>474</v>
      </c>
      <c r="BC53" s="135">
        <v>1306</v>
      </c>
      <c r="BD53" s="135">
        <v>38189</v>
      </c>
      <c r="BE53" s="135">
        <v>3004</v>
      </c>
      <c r="BF53" s="135">
        <v>990</v>
      </c>
      <c r="BG53" s="135">
        <v>4346</v>
      </c>
      <c r="BH53" s="135">
        <v>129</v>
      </c>
      <c r="BI53" s="135">
        <v>0</v>
      </c>
      <c r="BJ53" s="135">
        <v>614</v>
      </c>
      <c r="BK53" s="135">
        <v>0</v>
      </c>
      <c r="BL53" s="135">
        <v>47272</v>
      </c>
      <c r="BM53" s="135">
        <v>-441</v>
      </c>
      <c r="BN53" s="135">
        <v>0</v>
      </c>
      <c r="BO53" s="135">
        <v>0</v>
      </c>
      <c r="BP53" s="135">
        <v>-896</v>
      </c>
      <c r="BQ53" s="135">
        <v>-1337</v>
      </c>
      <c r="BR53" s="135">
        <v>45935</v>
      </c>
      <c r="BS53" s="135">
        <v>4255</v>
      </c>
      <c r="BT53" s="135">
        <v>6736</v>
      </c>
      <c r="BU53" s="135">
        <v>56926</v>
      </c>
      <c r="BV53" s="135">
        <v>0</v>
      </c>
      <c r="BW53" s="135">
        <v>-17</v>
      </c>
      <c r="BX53" s="188">
        <v>13.4</v>
      </c>
      <c r="BY53" s="135">
        <v>555</v>
      </c>
      <c r="BZ53" s="135">
        <v>3326</v>
      </c>
      <c r="CA53" s="135">
        <v>29579</v>
      </c>
      <c r="CB53" s="135">
        <v>707</v>
      </c>
      <c r="CC53" s="135">
        <v>199</v>
      </c>
      <c r="CD53" s="135">
        <v>16379</v>
      </c>
      <c r="CE53" s="135">
        <v>50190</v>
      </c>
      <c r="CF53" s="188">
        <v>100</v>
      </c>
      <c r="CG53" s="188">
        <v>100</v>
      </c>
      <c r="CH53" s="188">
        <v>100</v>
      </c>
      <c r="CI53" s="188">
        <v>100</v>
      </c>
      <c r="CJ53" s="188">
        <v>100</v>
      </c>
      <c r="CK53" s="188">
        <v>100</v>
      </c>
      <c r="CL53" s="135">
        <v>-3252</v>
      </c>
      <c r="CM53" s="135">
        <v>-20</v>
      </c>
      <c r="CN53" s="135">
        <v>0</v>
      </c>
      <c r="CO53" s="135">
        <v>-2570</v>
      </c>
      <c r="CP53" s="135">
        <v>-22</v>
      </c>
      <c r="CQ53" s="135">
        <v>20021</v>
      </c>
      <c r="CR53" s="135">
        <v>2753</v>
      </c>
      <c r="CS53" s="135">
        <v>516</v>
      </c>
      <c r="CT53" s="135">
        <v>17426</v>
      </c>
      <c r="CU53" s="135">
        <v>670</v>
      </c>
      <c r="CV53" s="135">
        <v>21058</v>
      </c>
      <c r="CW53" s="135">
        <v>3781</v>
      </c>
      <c r="CX53" s="135">
        <v>177</v>
      </c>
    </row>
    <row r="54" spans="1:102" ht="15" customHeight="1" x14ac:dyDescent="0.25">
      <c r="A54" s="137" t="s">
        <v>283</v>
      </c>
      <c r="B54" s="137" t="s">
        <v>287</v>
      </c>
      <c r="C54" s="137" t="s">
        <v>288</v>
      </c>
      <c r="D54" s="135">
        <v>16</v>
      </c>
      <c r="E54" s="135">
        <v>1</v>
      </c>
      <c r="F54" s="135">
        <v>0</v>
      </c>
      <c r="G54" s="135">
        <v>0</v>
      </c>
      <c r="H54" s="135">
        <v>17</v>
      </c>
      <c r="I54" s="135">
        <v>10</v>
      </c>
      <c r="J54" s="135">
        <v>24</v>
      </c>
      <c r="K54" s="135">
        <v>3</v>
      </c>
      <c r="L54" s="135">
        <v>10</v>
      </c>
      <c r="M54" s="135">
        <v>3</v>
      </c>
      <c r="N54" s="135">
        <v>10</v>
      </c>
      <c r="O54" s="135">
        <v>50</v>
      </c>
      <c r="P54" s="135">
        <v>85</v>
      </c>
      <c r="Q54" s="135">
        <v>6</v>
      </c>
      <c r="R54" s="135">
        <v>11</v>
      </c>
      <c r="S54" s="188">
        <v>3</v>
      </c>
      <c r="T54" s="188">
        <v>4</v>
      </c>
      <c r="U54" s="188">
        <v>13</v>
      </c>
      <c r="V54" s="188">
        <v>22</v>
      </c>
      <c r="W54" s="188">
        <v>90</v>
      </c>
      <c r="X54" s="188">
        <v>112</v>
      </c>
      <c r="Y54" s="188">
        <v>332</v>
      </c>
      <c r="Z54" s="188">
        <v>577</v>
      </c>
      <c r="AA54" s="135">
        <v>580</v>
      </c>
      <c r="AB54" s="188">
        <v>0</v>
      </c>
      <c r="AC54" s="188">
        <v>0</v>
      </c>
      <c r="AD54" s="188">
        <v>5</v>
      </c>
      <c r="AE54" s="188">
        <v>4</v>
      </c>
      <c r="AF54" s="188">
        <v>26</v>
      </c>
      <c r="AG54" s="188">
        <v>35</v>
      </c>
      <c r="AH54" s="135">
        <v>38</v>
      </c>
      <c r="AI54" s="188">
        <v>29</v>
      </c>
      <c r="AJ54" s="188">
        <v>177</v>
      </c>
      <c r="AK54" s="188">
        <v>816</v>
      </c>
      <c r="AL54" s="135">
        <v>1358</v>
      </c>
      <c r="AM54" s="135">
        <v>1394</v>
      </c>
      <c r="AN54" s="135">
        <v>36</v>
      </c>
      <c r="AO54" s="135">
        <v>1</v>
      </c>
      <c r="AP54" s="135">
        <v>172</v>
      </c>
      <c r="AQ54" s="135">
        <v>3</v>
      </c>
      <c r="AR54" s="135">
        <v>346</v>
      </c>
      <c r="AS54" s="135">
        <v>1</v>
      </c>
      <c r="AT54" s="135">
        <v>62</v>
      </c>
      <c r="AU54" s="135">
        <v>15</v>
      </c>
      <c r="AV54" s="135">
        <v>8</v>
      </c>
      <c r="AW54" s="135">
        <v>1</v>
      </c>
      <c r="AX54" s="135">
        <v>31130</v>
      </c>
      <c r="AY54" s="135">
        <v>42</v>
      </c>
      <c r="AZ54" s="135">
        <v>1131</v>
      </c>
      <c r="BA54" s="135">
        <v>6167</v>
      </c>
      <c r="BB54" s="135">
        <v>258</v>
      </c>
      <c r="BC54" s="135">
        <v>896</v>
      </c>
      <c r="BD54" s="135">
        <v>39624</v>
      </c>
      <c r="BE54" s="135">
        <v>2377</v>
      </c>
      <c r="BF54" s="135">
        <v>1114</v>
      </c>
      <c r="BG54" s="135">
        <v>6080</v>
      </c>
      <c r="BH54" s="135">
        <v>283</v>
      </c>
      <c r="BI54" s="135">
        <v>0</v>
      </c>
      <c r="BJ54" s="135">
        <v>0</v>
      </c>
      <c r="BK54" s="135">
        <v>1468</v>
      </c>
      <c r="BL54" s="135">
        <v>50946</v>
      </c>
      <c r="BM54" s="135">
        <v>-5486</v>
      </c>
      <c r="BN54" s="135">
        <v>0</v>
      </c>
      <c r="BO54" s="135">
        <v>0</v>
      </c>
      <c r="BP54" s="135">
        <v>-2239</v>
      </c>
      <c r="BQ54" s="135">
        <v>-7725</v>
      </c>
      <c r="BR54" s="135">
        <v>43221</v>
      </c>
      <c r="BS54" s="135">
        <v>3574</v>
      </c>
      <c r="BT54" s="135">
        <v>-14360</v>
      </c>
      <c r="BU54" s="135">
        <v>32435</v>
      </c>
      <c r="BV54" s="135">
        <v>0</v>
      </c>
      <c r="BW54" s="135">
        <v>0</v>
      </c>
      <c r="BX54" s="188">
        <v>17.5</v>
      </c>
      <c r="BY54" s="135">
        <v>0</v>
      </c>
      <c r="BZ54" s="135">
        <v>7707</v>
      </c>
      <c r="CA54" s="135">
        <v>38170</v>
      </c>
      <c r="CB54" s="135">
        <v>0</v>
      </c>
      <c r="CC54" s="135">
        <v>141</v>
      </c>
      <c r="CD54" s="135">
        <v>777</v>
      </c>
      <c r="CE54" s="135">
        <v>46795</v>
      </c>
      <c r="CF54" s="188">
        <v>23.134812508109512</v>
      </c>
      <c r="CG54" s="188">
        <v>25.294734084359444</v>
      </c>
      <c r="CH54" s="188">
        <v>0</v>
      </c>
      <c r="CI54" s="188">
        <v>0</v>
      </c>
      <c r="CJ54" s="188">
        <v>0</v>
      </c>
      <c r="CK54" s="188">
        <v>24.44278234854151</v>
      </c>
      <c r="CL54" s="135">
        <v>-3230</v>
      </c>
      <c r="CM54" s="135">
        <v>-45</v>
      </c>
      <c r="CN54" s="135">
        <v>0</v>
      </c>
      <c r="CO54" s="135">
        <v>-2537</v>
      </c>
      <c r="CP54" s="135">
        <v>-180</v>
      </c>
      <c r="CQ54" s="135">
        <v>20838</v>
      </c>
      <c r="CR54" s="135">
        <v>5017</v>
      </c>
      <c r="CS54" s="135">
        <v>0</v>
      </c>
      <c r="CT54" s="135">
        <v>19863</v>
      </c>
      <c r="CU54" s="135">
        <v>1954</v>
      </c>
      <c r="CV54" s="135">
        <v>22609</v>
      </c>
      <c r="CW54" s="135">
        <v>3943</v>
      </c>
      <c r="CX54" s="135">
        <v>11141</v>
      </c>
    </row>
    <row r="55" spans="1:102" ht="15" customHeight="1" x14ac:dyDescent="0.25">
      <c r="A55" s="137" t="s">
        <v>283</v>
      </c>
      <c r="B55" s="137" t="s">
        <v>289</v>
      </c>
      <c r="C55" s="137" t="s">
        <v>64</v>
      </c>
      <c r="D55" s="135">
        <v>38</v>
      </c>
      <c r="E55" s="135">
        <v>0</v>
      </c>
      <c r="F55" s="135">
        <v>0</v>
      </c>
      <c r="G55" s="135">
        <v>0</v>
      </c>
      <c r="H55" s="135">
        <v>38</v>
      </c>
      <c r="I55" s="135">
        <v>1</v>
      </c>
      <c r="J55" s="135">
        <v>41</v>
      </c>
      <c r="K55" s="135">
        <v>4</v>
      </c>
      <c r="L55" s="135">
        <v>24</v>
      </c>
      <c r="M55" s="135">
        <v>0</v>
      </c>
      <c r="N55" s="135">
        <v>11</v>
      </c>
      <c r="O55" s="135">
        <v>80</v>
      </c>
      <c r="P55" s="135">
        <v>104</v>
      </c>
      <c r="Q55" s="135">
        <v>14</v>
      </c>
      <c r="R55" s="135">
        <v>10</v>
      </c>
      <c r="S55" s="188">
        <v>3</v>
      </c>
      <c r="T55" s="188">
        <v>6</v>
      </c>
      <c r="U55" s="188">
        <v>11</v>
      </c>
      <c r="V55" s="188">
        <v>49</v>
      </c>
      <c r="W55" s="188">
        <v>236</v>
      </c>
      <c r="X55" s="188">
        <v>260</v>
      </c>
      <c r="Y55" s="188">
        <v>837</v>
      </c>
      <c r="Z55" s="188">
        <v>1402</v>
      </c>
      <c r="AA55" s="135">
        <v>1404</v>
      </c>
      <c r="AB55" s="188">
        <v>0</v>
      </c>
      <c r="AC55" s="188">
        <v>0</v>
      </c>
      <c r="AD55" s="188">
        <v>6</v>
      </c>
      <c r="AE55" s="188">
        <v>0</v>
      </c>
      <c r="AF55" s="188">
        <v>0</v>
      </c>
      <c r="AG55" s="188">
        <v>6</v>
      </c>
      <c r="AH55" s="135">
        <v>6</v>
      </c>
      <c r="AI55" s="188">
        <v>58</v>
      </c>
      <c r="AJ55" s="188">
        <v>348</v>
      </c>
      <c r="AK55" s="188">
        <v>1814</v>
      </c>
      <c r="AL55" s="135">
        <v>2511</v>
      </c>
      <c r="AM55" s="135">
        <v>2513</v>
      </c>
      <c r="AN55" s="135">
        <v>41</v>
      </c>
      <c r="AO55" s="135">
        <v>2</v>
      </c>
      <c r="AP55" s="135">
        <v>292</v>
      </c>
      <c r="AQ55" s="135">
        <v>8</v>
      </c>
      <c r="AR55" s="135">
        <v>979</v>
      </c>
      <c r="AS55" s="135">
        <v>3</v>
      </c>
      <c r="AT55" s="135">
        <v>241</v>
      </c>
      <c r="AU55" s="135">
        <v>134</v>
      </c>
      <c r="AV55" s="135">
        <v>90</v>
      </c>
      <c r="AW55" s="135">
        <v>1</v>
      </c>
      <c r="AX55" s="135">
        <v>64216</v>
      </c>
      <c r="AY55" s="135">
        <v>0</v>
      </c>
      <c r="AZ55" s="135">
        <v>314</v>
      </c>
      <c r="BA55" s="135">
        <v>13188</v>
      </c>
      <c r="BB55" s="135">
        <v>3077</v>
      </c>
      <c r="BC55" s="135">
        <v>635</v>
      </c>
      <c r="BD55" s="135">
        <v>81430</v>
      </c>
      <c r="BE55" s="135">
        <v>4832</v>
      </c>
      <c r="BF55" s="135">
        <v>1306</v>
      </c>
      <c r="BG55" s="135">
        <v>8583</v>
      </c>
      <c r="BH55" s="135">
        <v>508</v>
      </c>
      <c r="BI55" s="135">
        <v>3686</v>
      </c>
      <c r="BJ55" s="135">
        <v>0</v>
      </c>
      <c r="BK55" s="135">
        <v>0</v>
      </c>
      <c r="BL55" s="135">
        <v>100345</v>
      </c>
      <c r="BM55" s="135">
        <v>-1961</v>
      </c>
      <c r="BN55" s="135">
        <v>-1106</v>
      </c>
      <c r="BO55" s="135">
        <v>0</v>
      </c>
      <c r="BP55" s="135">
        <v>-3112</v>
      </c>
      <c r="BQ55" s="135">
        <v>-6179</v>
      </c>
      <c r="BR55" s="135">
        <v>94166</v>
      </c>
      <c r="BS55" s="135">
        <v>8843</v>
      </c>
      <c r="BT55" s="135">
        <v>15429</v>
      </c>
      <c r="BU55" s="135">
        <v>118438</v>
      </c>
      <c r="BV55" s="135">
        <v>0</v>
      </c>
      <c r="BW55" s="135">
        <v>0</v>
      </c>
      <c r="BX55" s="188">
        <v>18.600000000000001</v>
      </c>
      <c r="BY55" s="135">
        <v>595</v>
      </c>
      <c r="BZ55" s="135">
        <v>11987</v>
      </c>
      <c r="CA55" s="135">
        <v>88165</v>
      </c>
      <c r="CB55" s="135">
        <v>89</v>
      </c>
      <c r="CC55" s="135">
        <v>2106</v>
      </c>
      <c r="CD55" s="135">
        <v>662</v>
      </c>
      <c r="CE55" s="135">
        <v>103009</v>
      </c>
      <c r="CF55" s="188">
        <v>0</v>
      </c>
      <c r="CG55" s="188">
        <v>0</v>
      </c>
      <c r="CH55" s="188">
        <v>0</v>
      </c>
      <c r="CI55" s="188">
        <v>0</v>
      </c>
      <c r="CJ55" s="188">
        <v>0</v>
      </c>
      <c r="CK55" s="188">
        <v>0</v>
      </c>
      <c r="CL55" s="135">
        <v>-6957</v>
      </c>
      <c r="CM55" s="135">
        <v>-327</v>
      </c>
      <c r="CN55" s="135">
        <v>0</v>
      </c>
      <c r="CO55" s="135">
        <v>-5561</v>
      </c>
      <c r="CP55" s="135">
        <v>0</v>
      </c>
      <c r="CQ55" s="135">
        <v>37757</v>
      </c>
      <c r="CR55" s="135">
        <v>4407</v>
      </c>
      <c r="CS55" s="135">
        <v>50</v>
      </c>
      <c r="CT55" s="135">
        <v>29369</v>
      </c>
      <c r="CU55" s="135">
        <v>1569</v>
      </c>
      <c r="CV55" s="135">
        <v>43734</v>
      </c>
      <c r="CW55" s="135">
        <v>9236</v>
      </c>
      <c r="CX55" s="135">
        <v>426</v>
      </c>
    </row>
    <row r="56" spans="1:102" ht="15" customHeight="1" x14ac:dyDescent="0.25">
      <c r="A56" s="137" t="s">
        <v>283</v>
      </c>
      <c r="B56" s="137" t="s">
        <v>290</v>
      </c>
      <c r="C56" s="137" t="s">
        <v>65</v>
      </c>
      <c r="D56" s="135">
        <v>25</v>
      </c>
      <c r="E56" s="135">
        <v>8</v>
      </c>
      <c r="F56" s="135">
        <v>7</v>
      </c>
      <c r="G56" s="135">
        <v>0</v>
      </c>
      <c r="H56" s="135">
        <v>40</v>
      </c>
      <c r="I56" s="135">
        <v>11</v>
      </c>
      <c r="J56" s="135">
        <v>56</v>
      </c>
      <c r="K56" s="135">
        <v>7</v>
      </c>
      <c r="L56" s="135">
        <v>14</v>
      </c>
      <c r="M56" s="135">
        <v>7</v>
      </c>
      <c r="N56" s="135">
        <v>17</v>
      </c>
      <c r="O56" s="135">
        <v>101</v>
      </c>
      <c r="P56" s="135">
        <v>261</v>
      </c>
      <c r="Q56" s="135">
        <v>6</v>
      </c>
      <c r="R56" s="135">
        <v>10</v>
      </c>
      <c r="S56" s="188">
        <v>3</v>
      </c>
      <c r="T56" s="188">
        <v>3</v>
      </c>
      <c r="U56" s="188">
        <v>12</v>
      </c>
      <c r="V56" s="188">
        <v>41</v>
      </c>
      <c r="W56" s="188">
        <v>162</v>
      </c>
      <c r="X56" s="188">
        <v>145</v>
      </c>
      <c r="Y56" s="188">
        <v>586</v>
      </c>
      <c r="Z56" s="188">
        <v>952</v>
      </c>
      <c r="AA56" s="135">
        <v>965</v>
      </c>
      <c r="AB56" s="188">
        <v>0</v>
      </c>
      <c r="AC56" s="188">
        <v>0</v>
      </c>
      <c r="AD56" s="188">
        <v>8</v>
      </c>
      <c r="AE56" s="188">
        <v>9</v>
      </c>
      <c r="AF56" s="188">
        <v>58</v>
      </c>
      <c r="AG56" s="188">
        <v>76</v>
      </c>
      <c r="AH56" s="135">
        <v>136</v>
      </c>
      <c r="AI56" s="188">
        <v>45</v>
      </c>
      <c r="AJ56" s="188">
        <v>272</v>
      </c>
      <c r="AK56" s="188">
        <v>1344</v>
      </c>
      <c r="AL56" s="135">
        <v>2354</v>
      </c>
      <c r="AM56" s="135">
        <v>2403</v>
      </c>
      <c r="AN56" s="135">
        <v>65</v>
      </c>
      <c r="AO56" s="135">
        <v>5</v>
      </c>
      <c r="AP56" s="135">
        <v>248</v>
      </c>
      <c r="AQ56" s="135">
        <v>29</v>
      </c>
      <c r="AR56" s="135">
        <v>778</v>
      </c>
      <c r="AS56" s="135">
        <v>0</v>
      </c>
      <c r="AT56" s="135">
        <v>108</v>
      </c>
      <c r="AU56" s="135">
        <v>117</v>
      </c>
      <c r="AV56" s="135">
        <v>62</v>
      </c>
      <c r="AW56" s="135">
        <v>0</v>
      </c>
      <c r="AX56" s="135">
        <v>45716</v>
      </c>
      <c r="AY56" s="135">
        <v>1495</v>
      </c>
      <c r="AZ56" s="135">
        <v>1787</v>
      </c>
      <c r="BA56" s="135">
        <v>8835</v>
      </c>
      <c r="BB56" s="135">
        <v>761</v>
      </c>
      <c r="BC56" s="135">
        <v>2689</v>
      </c>
      <c r="BD56" s="135">
        <v>61283</v>
      </c>
      <c r="BE56" s="135">
        <v>3872</v>
      </c>
      <c r="BF56" s="135">
        <v>2092</v>
      </c>
      <c r="BG56" s="135">
        <v>2570</v>
      </c>
      <c r="BH56" s="135">
        <v>2453</v>
      </c>
      <c r="BI56" s="135">
        <v>0</v>
      </c>
      <c r="BJ56" s="135">
        <v>0</v>
      </c>
      <c r="BK56" s="135">
        <v>0</v>
      </c>
      <c r="BL56" s="135">
        <v>72270</v>
      </c>
      <c r="BM56" s="135">
        <v>-2056</v>
      </c>
      <c r="BN56" s="135">
        <v>0</v>
      </c>
      <c r="BO56" s="135">
        <v>0</v>
      </c>
      <c r="BP56" s="135">
        <v>-1318</v>
      </c>
      <c r="BQ56" s="135">
        <v>-3374</v>
      </c>
      <c r="BR56" s="135">
        <v>68896</v>
      </c>
      <c r="BS56" s="135">
        <v>6016</v>
      </c>
      <c r="BT56" s="135">
        <v>-20724</v>
      </c>
      <c r="BU56" s="135">
        <v>54188</v>
      </c>
      <c r="BV56" s="135">
        <v>0</v>
      </c>
      <c r="BW56" s="135">
        <v>-12</v>
      </c>
      <c r="BX56" s="188">
        <v>17.2</v>
      </c>
      <c r="BY56" s="135">
        <v>0</v>
      </c>
      <c r="BZ56" s="135">
        <v>4325</v>
      </c>
      <c r="CA56" s="135">
        <v>67645</v>
      </c>
      <c r="CB56" s="135">
        <v>0</v>
      </c>
      <c r="CC56" s="135">
        <v>678</v>
      </c>
      <c r="CD56" s="135">
        <v>2264</v>
      </c>
      <c r="CE56" s="135">
        <v>74912</v>
      </c>
      <c r="CF56" s="188">
        <v>24.277456647398843</v>
      </c>
      <c r="CG56" s="188">
        <v>24.290043610022913</v>
      </c>
      <c r="CH56" s="188">
        <v>0</v>
      </c>
      <c r="CI56" s="188">
        <v>24.336283185840706</v>
      </c>
      <c r="CJ56" s="188">
        <v>0</v>
      </c>
      <c r="CK56" s="188">
        <v>23.555638615976079</v>
      </c>
      <c r="CL56" s="135">
        <v>-5420</v>
      </c>
      <c r="CM56" s="135">
        <v>-403</v>
      </c>
      <c r="CN56" s="135">
        <v>0</v>
      </c>
      <c r="CO56" s="135">
        <v>-4395</v>
      </c>
      <c r="CP56" s="135">
        <v>-19</v>
      </c>
      <c r="CQ56" s="135">
        <v>35208</v>
      </c>
      <c r="CR56" s="135">
        <v>7883</v>
      </c>
      <c r="CS56" s="135">
        <v>0</v>
      </c>
      <c r="CT56" s="135">
        <v>32854</v>
      </c>
      <c r="CU56" s="135">
        <v>1209</v>
      </c>
      <c r="CV56" s="135">
        <v>17955</v>
      </c>
      <c r="CW56" s="135">
        <v>15079</v>
      </c>
      <c r="CX56" s="135">
        <v>262</v>
      </c>
    </row>
    <row r="57" spans="1:102" ht="15" customHeight="1" x14ac:dyDescent="0.25">
      <c r="A57" s="137" t="s">
        <v>283</v>
      </c>
      <c r="B57" s="137" t="s">
        <v>291</v>
      </c>
      <c r="C57" s="137" t="s">
        <v>586</v>
      </c>
      <c r="D57" s="135">
        <v>103</v>
      </c>
      <c r="E57" s="135">
        <v>0</v>
      </c>
      <c r="F57" s="135">
        <v>0</v>
      </c>
      <c r="G57" s="135">
        <v>0</v>
      </c>
      <c r="H57" s="135">
        <v>103</v>
      </c>
      <c r="I57" s="135">
        <v>5</v>
      </c>
      <c r="J57" s="135">
        <v>142</v>
      </c>
      <c r="K57" s="135">
        <v>11</v>
      </c>
      <c r="L57" s="135">
        <v>51</v>
      </c>
      <c r="M57" s="135">
        <v>71</v>
      </c>
      <c r="N57" s="135">
        <v>77</v>
      </c>
      <c r="O57" s="135">
        <v>352</v>
      </c>
      <c r="P57" s="135">
        <v>40</v>
      </c>
      <c r="Q57" s="135">
        <v>44</v>
      </c>
      <c r="R57" s="135">
        <v>34</v>
      </c>
      <c r="S57" s="188">
        <v>8</v>
      </c>
      <c r="T57" s="188">
        <v>18</v>
      </c>
      <c r="U57" s="188">
        <v>61</v>
      </c>
      <c r="V57" s="188">
        <v>143</v>
      </c>
      <c r="W57" s="188">
        <v>635</v>
      </c>
      <c r="X57" s="188">
        <v>562</v>
      </c>
      <c r="Y57" s="188">
        <v>3139</v>
      </c>
      <c r="Z57" s="188">
        <v>4565</v>
      </c>
      <c r="AA57" s="135">
        <v>4577</v>
      </c>
      <c r="AB57" s="188">
        <v>0</v>
      </c>
      <c r="AC57" s="188">
        <v>0</v>
      </c>
      <c r="AD57" s="188">
        <v>0</v>
      </c>
      <c r="AE57" s="188">
        <v>0</v>
      </c>
      <c r="AF57" s="188">
        <v>0</v>
      </c>
      <c r="AG57" s="188">
        <v>0</v>
      </c>
      <c r="AH57" s="135">
        <v>0</v>
      </c>
      <c r="AI57" s="188">
        <v>108</v>
      </c>
      <c r="AJ57" s="188">
        <v>754</v>
      </c>
      <c r="AK57" s="188">
        <v>5428</v>
      </c>
      <c r="AL57" s="135">
        <v>8723</v>
      </c>
      <c r="AM57" s="135">
        <v>8815</v>
      </c>
      <c r="AN57" s="135">
        <v>210</v>
      </c>
      <c r="AO57" s="135">
        <v>8</v>
      </c>
      <c r="AP57" s="135">
        <v>1024</v>
      </c>
      <c r="AQ57" s="135">
        <v>12</v>
      </c>
      <c r="AR57" s="135">
        <v>3111</v>
      </c>
      <c r="AS57" s="135">
        <v>0</v>
      </c>
      <c r="AT57" s="135">
        <v>758</v>
      </c>
      <c r="AU57" s="135">
        <v>374</v>
      </c>
      <c r="AV57" s="135">
        <v>197</v>
      </c>
      <c r="AW57" s="135">
        <v>0</v>
      </c>
      <c r="AX57" s="135">
        <v>249979</v>
      </c>
      <c r="AY57" s="135">
        <v>0</v>
      </c>
      <c r="AZ57" s="135">
        <v>5500</v>
      </c>
      <c r="BA57" s="135">
        <v>46003</v>
      </c>
      <c r="BB57" s="135">
        <v>22657</v>
      </c>
      <c r="BC57" s="135">
        <v>3982</v>
      </c>
      <c r="BD57" s="135">
        <v>328121</v>
      </c>
      <c r="BE57" s="135">
        <v>36059</v>
      </c>
      <c r="BF57" s="135">
        <v>14852</v>
      </c>
      <c r="BG57" s="135">
        <v>29066</v>
      </c>
      <c r="BH57" s="135">
        <v>0</v>
      </c>
      <c r="BI57" s="135">
        <v>0</v>
      </c>
      <c r="BJ57" s="135">
        <v>337</v>
      </c>
      <c r="BK57" s="135">
        <v>0</v>
      </c>
      <c r="BL57" s="135">
        <v>408435</v>
      </c>
      <c r="BM57" s="135">
        <v>-13997</v>
      </c>
      <c r="BN57" s="135">
        <v>0</v>
      </c>
      <c r="BO57" s="135">
        <v>-219</v>
      </c>
      <c r="BP57" s="135">
        <v>-38058</v>
      </c>
      <c r="BQ57" s="135">
        <v>-52274</v>
      </c>
      <c r="BR57" s="135">
        <v>356161</v>
      </c>
      <c r="BS57" s="135">
        <v>19166</v>
      </c>
      <c r="BT57" s="135">
        <v>-76701</v>
      </c>
      <c r="BU57" s="135">
        <v>298626</v>
      </c>
      <c r="BV57" s="135">
        <v>0</v>
      </c>
      <c r="BW57" s="135">
        <v>0</v>
      </c>
      <c r="BX57" s="188">
        <v>14.9</v>
      </c>
      <c r="BY57" s="135">
        <v>4978</v>
      </c>
      <c r="BZ57" s="135">
        <v>130613.79599999999</v>
      </c>
      <c r="CA57" s="135">
        <v>234954.70199999999</v>
      </c>
      <c r="CB57" s="135">
        <v>1876.635</v>
      </c>
      <c r="CC57" s="135">
        <v>7881.8670000000002</v>
      </c>
      <c r="CD57" s="135">
        <v>0</v>
      </c>
      <c r="CE57" s="135">
        <v>375327</v>
      </c>
      <c r="CF57" s="188">
        <v>19.098812502164776</v>
      </c>
      <c r="CG57" s="188">
        <v>19.098812502164776</v>
      </c>
      <c r="CH57" s="188">
        <v>19.09881250216478</v>
      </c>
      <c r="CI57" s="188">
        <v>19.09881250216478</v>
      </c>
      <c r="CJ57" s="188">
        <v>0</v>
      </c>
      <c r="CK57" s="188">
        <v>19.098812502164776</v>
      </c>
      <c r="CL57" s="135">
        <v>-25970</v>
      </c>
      <c r="CM57" s="135">
        <v>-618</v>
      </c>
      <c r="CN57" s="135">
        <v>0</v>
      </c>
      <c r="CO57" s="135">
        <v>-20910</v>
      </c>
      <c r="CP57" s="135">
        <v>-273</v>
      </c>
      <c r="CQ57" s="135">
        <v>136681</v>
      </c>
      <c r="CR57" s="135">
        <v>27307</v>
      </c>
      <c r="CS57" s="135">
        <v>84</v>
      </c>
      <c r="CT57" s="135">
        <v>116301</v>
      </c>
      <c r="CU57" s="135">
        <v>19652</v>
      </c>
      <c r="CV57" s="135">
        <v>15576</v>
      </c>
      <c r="CW57" s="135">
        <v>21489</v>
      </c>
      <c r="CX57" s="135">
        <v>4784</v>
      </c>
    </row>
    <row r="58" spans="1:102" ht="15" customHeight="1" x14ac:dyDescent="0.25">
      <c r="A58" s="136" t="s">
        <v>293</v>
      </c>
      <c r="B58" s="136" t="s">
        <v>294</v>
      </c>
      <c r="C58" s="136" t="s">
        <v>295</v>
      </c>
      <c r="D58" s="135">
        <v>7</v>
      </c>
      <c r="E58" s="135">
        <v>43</v>
      </c>
      <c r="F58" s="135">
        <v>6</v>
      </c>
      <c r="G58" s="135">
        <v>2</v>
      </c>
      <c r="H58" s="135">
        <v>58</v>
      </c>
      <c r="I58" s="135">
        <v>13</v>
      </c>
      <c r="J58" s="135">
        <v>69</v>
      </c>
      <c r="K58" s="135">
        <v>4</v>
      </c>
      <c r="L58" s="135">
        <v>53</v>
      </c>
      <c r="M58" s="135">
        <v>26</v>
      </c>
      <c r="N58" s="135">
        <v>16</v>
      </c>
      <c r="O58" s="135">
        <v>168</v>
      </c>
      <c r="P58" s="135">
        <v>174</v>
      </c>
      <c r="Q58" s="135">
        <v>14</v>
      </c>
      <c r="R58" s="135">
        <v>8</v>
      </c>
      <c r="S58" s="188">
        <v>4</v>
      </c>
      <c r="T58" s="188">
        <v>3</v>
      </c>
      <c r="U58" s="188">
        <v>17</v>
      </c>
      <c r="V58" s="188">
        <v>44</v>
      </c>
      <c r="W58" s="188">
        <v>103</v>
      </c>
      <c r="X58" s="188">
        <v>50</v>
      </c>
      <c r="Y58" s="188">
        <v>163</v>
      </c>
      <c r="Z58" s="188">
        <v>384</v>
      </c>
      <c r="AA58" s="135">
        <v>384</v>
      </c>
      <c r="AB58" s="188">
        <v>0</v>
      </c>
      <c r="AC58" s="188">
        <v>0</v>
      </c>
      <c r="AD58" s="188">
        <v>48.75</v>
      </c>
      <c r="AE58" s="188">
        <v>135.75</v>
      </c>
      <c r="AF58" s="188">
        <v>470.25</v>
      </c>
      <c r="AG58" s="188">
        <v>654.75</v>
      </c>
      <c r="AH58" s="135">
        <v>754</v>
      </c>
      <c r="AI58" s="188">
        <v>25.28</v>
      </c>
      <c r="AJ58" s="188">
        <v>194.06</v>
      </c>
      <c r="AK58" s="188">
        <v>1258.0899999999999</v>
      </c>
      <c r="AL58" s="135">
        <v>735</v>
      </c>
      <c r="AM58" s="135">
        <v>770</v>
      </c>
      <c r="AN58" s="135">
        <v>15</v>
      </c>
      <c r="AO58" s="135">
        <v>4</v>
      </c>
      <c r="AP58" s="135">
        <v>133</v>
      </c>
      <c r="AQ58" s="135">
        <v>24</v>
      </c>
      <c r="AR58" s="135">
        <v>881</v>
      </c>
      <c r="AS58" s="135">
        <v>44</v>
      </c>
      <c r="AT58" s="135">
        <v>34</v>
      </c>
      <c r="AU58" s="135">
        <v>437</v>
      </c>
      <c r="AV58" s="135">
        <v>224</v>
      </c>
      <c r="AW58" s="135">
        <v>27</v>
      </c>
      <c r="AX58" s="135">
        <v>20018</v>
      </c>
      <c r="AY58" s="135">
        <v>6830</v>
      </c>
      <c r="AZ58" s="135">
        <v>1280</v>
      </c>
      <c r="BA58" s="135">
        <v>5438</v>
      </c>
      <c r="BB58" s="135">
        <v>490</v>
      </c>
      <c r="BC58" s="135">
        <v>475</v>
      </c>
      <c r="BD58" s="135">
        <v>34531</v>
      </c>
      <c r="BE58" s="135">
        <v>1968</v>
      </c>
      <c r="BF58" s="135">
        <v>3237</v>
      </c>
      <c r="BG58" s="135">
        <v>7862</v>
      </c>
      <c r="BH58" s="135">
        <v>0</v>
      </c>
      <c r="BI58" s="135">
        <v>0</v>
      </c>
      <c r="BJ58" s="135">
        <v>0</v>
      </c>
      <c r="BK58" s="135">
        <v>0</v>
      </c>
      <c r="BL58" s="135">
        <v>47598</v>
      </c>
      <c r="BM58" s="135">
        <v>-3590</v>
      </c>
      <c r="BN58" s="135">
        <v>0</v>
      </c>
      <c r="BO58" s="135">
        <v>0</v>
      </c>
      <c r="BP58" s="135">
        <v>-1372</v>
      </c>
      <c r="BQ58" s="135">
        <v>-4962</v>
      </c>
      <c r="BR58" s="135">
        <v>42636</v>
      </c>
      <c r="BS58" s="135">
        <v>2644</v>
      </c>
      <c r="BT58" s="135">
        <v>101</v>
      </c>
      <c r="BU58" s="135">
        <v>45381</v>
      </c>
      <c r="BV58" s="135" t="s">
        <v>19</v>
      </c>
      <c r="BW58" s="135" t="s">
        <v>19</v>
      </c>
      <c r="BX58" s="188" t="s">
        <v>19</v>
      </c>
      <c r="BY58" s="135" t="s">
        <v>19</v>
      </c>
      <c r="BZ58" s="135">
        <v>385</v>
      </c>
      <c r="CA58" s="135">
        <v>43726</v>
      </c>
      <c r="CB58" s="135">
        <v>338</v>
      </c>
      <c r="CC58" s="135">
        <v>355</v>
      </c>
      <c r="CD58" s="135">
        <v>476</v>
      </c>
      <c r="CE58" s="135">
        <v>45280</v>
      </c>
      <c r="CF58" s="188">
        <v>100</v>
      </c>
      <c r="CG58" s="188">
        <v>100</v>
      </c>
      <c r="CH58" s="188">
        <v>100</v>
      </c>
      <c r="CI58" s="188">
        <v>100</v>
      </c>
      <c r="CJ58" s="188">
        <v>100</v>
      </c>
      <c r="CK58" s="188">
        <v>100</v>
      </c>
      <c r="CL58" s="135">
        <v>-3241</v>
      </c>
      <c r="CM58" s="135">
        <v>-314</v>
      </c>
      <c r="CN58" s="135">
        <v>0</v>
      </c>
      <c r="CO58" s="135">
        <v>-2519</v>
      </c>
      <c r="CP58" s="135">
        <v>-109</v>
      </c>
      <c r="CQ58" s="135">
        <v>10752</v>
      </c>
      <c r="CR58" s="135">
        <v>3234</v>
      </c>
      <c r="CS58" s="135">
        <v>0</v>
      </c>
      <c r="CT58" s="135">
        <v>7803</v>
      </c>
      <c r="CU58" s="135">
        <v>300</v>
      </c>
      <c r="CV58" s="135" t="s">
        <v>19</v>
      </c>
      <c r="CW58" s="135" t="s">
        <v>19</v>
      </c>
      <c r="CX58" s="135" t="s">
        <v>19</v>
      </c>
    </row>
    <row r="59" spans="1:102" ht="15" customHeight="1" x14ac:dyDescent="0.25">
      <c r="A59" s="136" t="s">
        <v>293</v>
      </c>
      <c r="B59" s="136" t="s">
        <v>296</v>
      </c>
      <c r="C59" s="136" t="s">
        <v>297</v>
      </c>
      <c r="D59" s="135">
        <v>0</v>
      </c>
      <c r="E59" s="135">
        <v>36</v>
      </c>
      <c r="F59" s="135">
        <v>8</v>
      </c>
      <c r="G59" s="135">
        <v>0</v>
      </c>
      <c r="H59" s="135">
        <v>44</v>
      </c>
      <c r="I59" s="135">
        <v>10</v>
      </c>
      <c r="J59" s="135">
        <v>54</v>
      </c>
      <c r="K59" s="135">
        <v>3</v>
      </c>
      <c r="L59" s="135">
        <v>27</v>
      </c>
      <c r="M59" s="135">
        <v>10</v>
      </c>
      <c r="N59" s="135">
        <v>3</v>
      </c>
      <c r="O59" s="135">
        <v>97</v>
      </c>
      <c r="P59" s="135">
        <v>113</v>
      </c>
      <c r="Q59" s="135">
        <v>12</v>
      </c>
      <c r="R59" s="135">
        <v>3</v>
      </c>
      <c r="S59" s="188">
        <v>3</v>
      </c>
      <c r="T59" s="188">
        <v>4</v>
      </c>
      <c r="U59" s="188">
        <v>11</v>
      </c>
      <c r="V59" s="188">
        <v>23</v>
      </c>
      <c r="W59" s="188">
        <v>45</v>
      </c>
      <c r="X59" s="188">
        <v>49.67</v>
      </c>
      <c r="Y59" s="188">
        <v>122</v>
      </c>
      <c r="Z59" s="188">
        <v>257.67</v>
      </c>
      <c r="AA59" s="135">
        <v>263</v>
      </c>
      <c r="AB59" s="188">
        <v>0</v>
      </c>
      <c r="AC59" s="188">
        <v>0</v>
      </c>
      <c r="AD59" s="188">
        <v>36.25</v>
      </c>
      <c r="AE59" s="188">
        <v>64.25</v>
      </c>
      <c r="AF59" s="188">
        <v>269.25</v>
      </c>
      <c r="AG59" s="188">
        <v>369.75</v>
      </c>
      <c r="AH59" s="135">
        <v>443</v>
      </c>
      <c r="AI59" s="188">
        <v>32.75</v>
      </c>
      <c r="AJ59" s="188">
        <v>146</v>
      </c>
      <c r="AK59" s="188">
        <v>806.17000000000007</v>
      </c>
      <c r="AL59" s="135">
        <v>404</v>
      </c>
      <c r="AM59" s="135">
        <v>420</v>
      </c>
      <c r="AN59" s="135">
        <v>15</v>
      </c>
      <c r="AO59" s="135">
        <v>1</v>
      </c>
      <c r="AP59" s="135">
        <v>74</v>
      </c>
      <c r="AQ59" s="135">
        <v>7</v>
      </c>
      <c r="AR59" s="135">
        <v>465</v>
      </c>
      <c r="AS59" s="135">
        <v>33</v>
      </c>
      <c r="AT59" s="135">
        <v>17</v>
      </c>
      <c r="AU59" s="135">
        <v>0</v>
      </c>
      <c r="AV59" s="135">
        <v>237</v>
      </c>
      <c r="AW59" s="135">
        <v>0</v>
      </c>
      <c r="AX59" s="135">
        <v>13141</v>
      </c>
      <c r="AY59" s="135">
        <v>3896</v>
      </c>
      <c r="AZ59" s="135">
        <v>1370</v>
      </c>
      <c r="BA59" s="135">
        <v>5090</v>
      </c>
      <c r="BB59" s="135">
        <v>311</v>
      </c>
      <c r="BC59" s="135">
        <v>553</v>
      </c>
      <c r="BD59" s="135">
        <v>24361</v>
      </c>
      <c r="BE59" s="135">
        <v>1630</v>
      </c>
      <c r="BF59" s="135">
        <v>1008</v>
      </c>
      <c r="BG59" s="135">
        <v>4430</v>
      </c>
      <c r="BH59" s="135">
        <v>828</v>
      </c>
      <c r="BI59" s="135">
        <v>135</v>
      </c>
      <c r="BJ59" s="135">
        <v>94</v>
      </c>
      <c r="BK59" s="135">
        <v>0</v>
      </c>
      <c r="BL59" s="135">
        <v>32486</v>
      </c>
      <c r="BM59" s="135">
        <v>-1430</v>
      </c>
      <c r="BN59" s="135">
        <v>0</v>
      </c>
      <c r="BO59" s="135">
        <v>0</v>
      </c>
      <c r="BP59" s="135">
        <v>-438</v>
      </c>
      <c r="BQ59" s="135">
        <v>-1868</v>
      </c>
      <c r="BR59" s="135">
        <v>30618</v>
      </c>
      <c r="BS59" s="135">
        <v>2636</v>
      </c>
      <c r="BT59" s="135">
        <v>-920</v>
      </c>
      <c r="BU59" s="135">
        <v>32334</v>
      </c>
      <c r="BV59" s="135">
        <v>0</v>
      </c>
      <c r="BW59" s="135">
        <v>-5</v>
      </c>
      <c r="BX59" s="188">
        <v>14.7</v>
      </c>
      <c r="BY59" s="135">
        <v>695</v>
      </c>
      <c r="BZ59" s="135">
        <v>0</v>
      </c>
      <c r="CA59" s="135">
        <v>33254</v>
      </c>
      <c r="CB59" s="135">
        <v>0</v>
      </c>
      <c r="CC59" s="135">
        <v>0</v>
      </c>
      <c r="CD59" s="135">
        <v>0</v>
      </c>
      <c r="CE59" s="135">
        <v>33254</v>
      </c>
      <c r="CF59" s="188">
        <v>0</v>
      </c>
      <c r="CG59" s="188">
        <v>23.759547723582124</v>
      </c>
      <c r="CH59" s="188">
        <v>0</v>
      </c>
      <c r="CI59" s="188">
        <v>0</v>
      </c>
      <c r="CJ59" s="188">
        <v>0</v>
      </c>
      <c r="CK59" s="188">
        <v>23.759547723582124</v>
      </c>
      <c r="CL59" s="135">
        <v>-1940</v>
      </c>
      <c r="CM59" s="135">
        <v>-56</v>
      </c>
      <c r="CN59" s="135">
        <v>0</v>
      </c>
      <c r="CO59" s="135">
        <v>-1535</v>
      </c>
      <c r="CP59" s="135">
        <v>-131</v>
      </c>
      <c r="CQ59" s="135">
        <v>6639</v>
      </c>
      <c r="CR59" s="135">
        <v>1066</v>
      </c>
      <c r="CS59" s="135">
        <v>0</v>
      </c>
      <c r="CT59" s="135">
        <v>4043</v>
      </c>
      <c r="CU59" s="135">
        <v>404</v>
      </c>
      <c r="CV59" s="135">
        <v>748</v>
      </c>
      <c r="CW59" s="135">
        <v>2150</v>
      </c>
      <c r="CX59" s="135">
        <v>0</v>
      </c>
    </row>
    <row r="60" spans="1:102" ht="15" customHeight="1" x14ac:dyDescent="0.25">
      <c r="A60" s="136" t="s">
        <v>293</v>
      </c>
      <c r="B60" s="136" t="s">
        <v>298</v>
      </c>
      <c r="C60" s="136" t="s">
        <v>299</v>
      </c>
      <c r="D60" s="135">
        <v>11</v>
      </c>
      <c r="E60" s="135">
        <v>27</v>
      </c>
      <c r="F60" s="135">
        <v>9</v>
      </c>
      <c r="G60" s="135">
        <v>0</v>
      </c>
      <c r="H60" s="135">
        <v>47</v>
      </c>
      <c r="I60" s="135">
        <v>9</v>
      </c>
      <c r="J60" s="135">
        <v>61</v>
      </c>
      <c r="K60" s="135">
        <v>4</v>
      </c>
      <c r="L60" s="135">
        <v>58</v>
      </c>
      <c r="M60" s="135">
        <v>103</v>
      </c>
      <c r="N60" s="135">
        <v>63</v>
      </c>
      <c r="O60" s="135">
        <v>289</v>
      </c>
      <c r="P60" s="135">
        <v>127</v>
      </c>
      <c r="Q60" s="135">
        <v>11</v>
      </c>
      <c r="R60" s="135">
        <v>11</v>
      </c>
      <c r="S60" s="188">
        <v>3</v>
      </c>
      <c r="T60" s="188">
        <v>5</v>
      </c>
      <c r="U60" s="188">
        <v>21</v>
      </c>
      <c r="V60" s="188">
        <v>57</v>
      </c>
      <c r="W60" s="188">
        <v>138</v>
      </c>
      <c r="X60" s="188">
        <v>91</v>
      </c>
      <c r="Y60" s="188">
        <v>507</v>
      </c>
      <c r="Z60" s="188">
        <v>822</v>
      </c>
      <c r="AA60" s="135">
        <v>823</v>
      </c>
      <c r="AB60" s="188">
        <v>0</v>
      </c>
      <c r="AC60" s="188">
        <v>0</v>
      </c>
      <c r="AD60" s="188">
        <v>30.6</v>
      </c>
      <c r="AE60" s="188">
        <v>107.5</v>
      </c>
      <c r="AF60" s="188">
        <v>312.89999999999998</v>
      </c>
      <c r="AG60" s="188">
        <v>451</v>
      </c>
      <c r="AH60" s="135">
        <v>620</v>
      </c>
      <c r="AI60" s="188">
        <v>38.4</v>
      </c>
      <c r="AJ60" s="188">
        <v>265.10000000000002</v>
      </c>
      <c r="AK60" s="188">
        <v>1576.5</v>
      </c>
      <c r="AL60" s="135">
        <v>1281</v>
      </c>
      <c r="AM60" s="135">
        <v>1317</v>
      </c>
      <c r="AN60" s="135">
        <v>24</v>
      </c>
      <c r="AO60" s="135">
        <v>6</v>
      </c>
      <c r="AP60" s="135">
        <v>217</v>
      </c>
      <c r="AQ60" s="135">
        <v>27</v>
      </c>
      <c r="AR60" s="135">
        <v>972</v>
      </c>
      <c r="AS60" s="135">
        <v>33</v>
      </c>
      <c r="AT60" s="135">
        <v>63</v>
      </c>
      <c r="AU60" s="135">
        <v>328</v>
      </c>
      <c r="AV60" s="135">
        <v>103</v>
      </c>
      <c r="AW60" s="135">
        <v>34</v>
      </c>
      <c r="AX60" s="135">
        <v>37795.944960000001</v>
      </c>
      <c r="AY60" s="135">
        <v>5285.6189799999993</v>
      </c>
      <c r="AZ60" s="135">
        <v>1347.6856700000001</v>
      </c>
      <c r="BA60" s="135">
        <v>9026.2183800000003</v>
      </c>
      <c r="BB60" s="135">
        <v>1374.78791</v>
      </c>
      <c r="BC60" s="135">
        <v>655.43142999999998</v>
      </c>
      <c r="BD60" s="135">
        <v>55485.687329999993</v>
      </c>
      <c r="BE60" s="135">
        <v>5664.9212800000014</v>
      </c>
      <c r="BF60" s="135">
        <v>1120.6843200000003</v>
      </c>
      <c r="BG60" s="135">
        <v>3777.948910000001</v>
      </c>
      <c r="BH60" s="135">
        <v>53.974080000000001</v>
      </c>
      <c r="BI60" s="135">
        <v>206.76848999999982</v>
      </c>
      <c r="BJ60" s="135">
        <v>0</v>
      </c>
      <c r="BK60" s="135">
        <v>973.65371097022637</v>
      </c>
      <c r="BL60" s="135">
        <v>67283.638120970238</v>
      </c>
      <c r="BM60" s="135">
        <v>0</v>
      </c>
      <c r="BN60" s="135">
        <v>-64.033954999999935</v>
      </c>
      <c r="BO60" s="135">
        <v>0</v>
      </c>
      <c r="BP60" s="135">
        <v>-1819.9271350000004</v>
      </c>
      <c r="BQ60" s="135">
        <v>-1883.9610900000002</v>
      </c>
      <c r="BR60" s="135">
        <v>65399.677030970241</v>
      </c>
      <c r="BS60" s="135">
        <v>3624.5000000000009</v>
      </c>
      <c r="BT60" s="135">
        <v>-1460</v>
      </c>
      <c r="BU60" s="135">
        <v>67564.177030970241</v>
      </c>
      <c r="BV60" s="135">
        <v>0</v>
      </c>
      <c r="BW60" s="135">
        <v>0</v>
      </c>
      <c r="BX60" s="188">
        <v>15.2</v>
      </c>
      <c r="BY60" s="135">
        <v>272.59999999999991</v>
      </c>
      <c r="BZ60" s="135">
        <v>0</v>
      </c>
      <c r="CA60" s="135">
        <v>69024.177030970241</v>
      </c>
      <c r="CB60" s="135">
        <v>0</v>
      </c>
      <c r="CC60" s="135">
        <v>0</v>
      </c>
      <c r="CD60" s="135">
        <v>0</v>
      </c>
      <c r="CE60" s="135">
        <v>69024.177030970241</v>
      </c>
      <c r="CF60" s="188">
        <v>0</v>
      </c>
      <c r="CG60" s="188">
        <v>0</v>
      </c>
      <c r="CH60" s="188">
        <v>0</v>
      </c>
      <c r="CI60" s="188">
        <v>0</v>
      </c>
      <c r="CJ60" s="188">
        <v>0</v>
      </c>
      <c r="CK60" s="188">
        <v>0</v>
      </c>
      <c r="CL60" s="135">
        <v>-5347.0118399999992</v>
      </c>
      <c r="CM60" s="135">
        <v>-379.34976</v>
      </c>
      <c r="CN60" s="135">
        <v>-138.23419000000015</v>
      </c>
      <c r="CO60" s="135">
        <v>-3965.920889999712</v>
      </c>
      <c r="CP60" s="135">
        <v>-681.13938999999993</v>
      </c>
      <c r="CQ60" s="135">
        <v>18980.803759999995</v>
      </c>
      <c r="CR60" s="135">
        <v>2982.7013400000005</v>
      </c>
      <c r="CS60" s="135">
        <v>86.588940000000008</v>
      </c>
      <c r="CT60" s="135">
        <v>11538.437970000285</v>
      </c>
      <c r="CU60" s="135">
        <v>608.91804999999988</v>
      </c>
      <c r="CV60" s="135">
        <v>15591</v>
      </c>
      <c r="CW60" s="135">
        <v>3000</v>
      </c>
      <c r="CX60" s="135">
        <v>38</v>
      </c>
    </row>
    <row r="61" spans="1:102" ht="15" customHeight="1" x14ac:dyDescent="0.25">
      <c r="A61" s="137" t="s">
        <v>300</v>
      </c>
      <c r="B61" s="137" t="s">
        <v>301</v>
      </c>
      <c r="C61" s="137" t="s">
        <v>302</v>
      </c>
      <c r="D61" s="135" t="s">
        <v>19</v>
      </c>
      <c r="E61" s="135" t="s">
        <v>19</v>
      </c>
      <c r="F61" s="135" t="s">
        <v>19</v>
      </c>
      <c r="G61" s="135" t="s">
        <v>19</v>
      </c>
      <c r="H61" s="135" t="s">
        <v>19</v>
      </c>
      <c r="I61" s="135" t="s">
        <v>19</v>
      </c>
      <c r="J61" s="135" t="s">
        <v>19</v>
      </c>
      <c r="K61" s="135" t="s">
        <v>19</v>
      </c>
      <c r="L61" s="135" t="s">
        <v>19</v>
      </c>
      <c r="M61" s="135" t="s">
        <v>19</v>
      </c>
      <c r="N61" s="135" t="s">
        <v>19</v>
      </c>
      <c r="O61" s="135" t="s">
        <v>19</v>
      </c>
      <c r="P61" s="135" t="s">
        <v>19</v>
      </c>
      <c r="Q61" s="135" t="s">
        <v>19</v>
      </c>
      <c r="R61" s="135" t="s">
        <v>19</v>
      </c>
      <c r="S61" s="188">
        <v>4</v>
      </c>
      <c r="T61" s="188">
        <v>34</v>
      </c>
      <c r="U61" s="188">
        <v>74</v>
      </c>
      <c r="V61" s="188">
        <v>153</v>
      </c>
      <c r="W61" s="188">
        <v>602</v>
      </c>
      <c r="X61" s="188">
        <v>689</v>
      </c>
      <c r="Y61" s="188">
        <v>1988</v>
      </c>
      <c r="Z61" s="188">
        <v>3544</v>
      </c>
      <c r="AA61" s="135">
        <v>3546</v>
      </c>
      <c r="AB61" s="188">
        <v>0</v>
      </c>
      <c r="AC61" s="188">
        <v>0</v>
      </c>
      <c r="AD61" s="188">
        <v>246</v>
      </c>
      <c r="AE61" s="188">
        <v>477</v>
      </c>
      <c r="AF61" s="188">
        <v>1822</v>
      </c>
      <c r="AG61" s="188">
        <v>2545</v>
      </c>
      <c r="AH61" s="135">
        <v>2863</v>
      </c>
      <c r="AI61" s="188">
        <v>184</v>
      </c>
      <c r="AJ61" s="188">
        <v>759</v>
      </c>
      <c r="AK61" s="188">
        <v>7032</v>
      </c>
      <c r="AL61" s="135" t="s">
        <v>19</v>
      </c>
      <c r="AM61" s="135" t="s">
        <v>19</v>
      </c>
      <c r="AN61" s="135" t="s">
        <v>19</v>
      </c>
      <c r="AO61" s="135" t="s">
        <v>19</v>
      </c>
      <c r="AP61" s="135" t="s">
        <v>19</v>
      </c>
      <c r="AQ61" s="135" t="s">
        <v>19</v>
      </c>
      <c r="AR61" s="135" t="s">
        <v>19</v>
      </c>
      <c r="AS61" s="135" t="s">
        <v>19</v>
      </c>
      <c r="AT61" s="135" t="s">
        <v>19</v>
      </c>
      <c r="AU61" s="135" t="s">
        <v>19</v>
      </c>
      <c r="AV61" s="135" t="s">
        <v>19</v>
      </c>
      <c r="AW61" s="135" t="s">
        <v>19</v>
      </c>
      <c r="AX61" s="135" t="s">
        <v>19</v>
      </c>
      <c r="AY61" s="135" t="s">
        <v>19</v>
      </c>
      <c r="AZ61" s="135" t="s">
        <v>19</v>
      </c>
      <c r="BA61" s="135" t="s">
        <v>19</v>
      </c>
      <c r="BB61" s="135" t="s">
        <v>19</v>
      </c>
      <c r="BC61" s="135" t="s">
        <v>19</v>
      </c>
      <c r="BD61" s="135" t="s">
        <v>19</v>
      </c>
      <c r="BE61" s="135" t="s">
        <v>19</v>
      </c>
      <c r="BF61" s="135" t="s">
        <v>19</v>
      </c>
      <c r="BG61" s="135" t="s">
        <v>19</v>
      </c>
      <c r="BH61" s="135" t="s">
        <v>19</v>
      </c>
      <c r="BI61" s="135" t="s">
        <v>19</v>
      </c>
      <c r="BJ61" s="135" t="s">
        <v>19</v>
      </c>
      <c r="BK61" s="135" t="s">
        <v>19</v>
      </c>
      <c r="BL61" s="135" t="s">
        <v>19</v>
      </c>
      <c r="BM61" s="135" t="s">
        <v>19</v>
      </c>
      <c r="BN61" s="135" t="s">
        <v>19</v>
      </c>
      <c r="BO61" s="135" t="s">
        <v>19</v>
      </c>
      <c r="BP61" s="135" t="s">
        <v>19</v>
      </c>
      <c r="BQ61" s="135" t="s">
        <v>19</v>
      </c>
      <c r="BR61" s="135" t="s">
        <v>19</v>
      </c>
      <c r="BS61" s="135" t="s">
        <v>19</v>
      </c>
      <c r="BT61" s="135" t="s">
        <v>19</v>
      </c>
      <c r="BU61" s="135" t="s">
        <v>19</v>
      </c>
      <c r="BV61" s="135" t="s">
        <v>19</v>
      </c>
      <c r="BW61" s="135" t="s">
        <v>19</v>
      </c>
      <c r="BX61" s="188" t="s">
        <v>19</v>
      </c>
      <c r="BY61" s="135" t="s">
        <v>19</v>
      </c>
      <c r="BZ61" s="135" t="s">
        <v>19</v>
      </c>
      <c r="CA61" s="135" t="s">
        <v>19</v>
      </c>
      <c r="CB61" s="135" t="s">
        <v>19</v>
      </c>
      <c r="CC61" s="135" t="s">
        <v>19</v>
      </c>
      <c r="CD61" s="135" t="s">
        <v>19</v>
      </c>
      <c r="CE61" s="135" t="s">
        <v>19</v>
      </c>
      <c r="CF61" s="188" t="s">
        <v>19</v>
      </c>
      <c r="CG61" s="188" t="s">
        <v>19</v>
      </c>
      <c r="CH61" s="188" t="s">
        <v>19</v>
      </c>
      <c r="CI61" s="188" t="s">
        <v>19</v>
      </c>
      <c r="CJ61" s="188" t="s">
        <v>19</v>
      </c>
      <c r="CK61" s="188" t="s">
        <v>19</v>
      </c>
      <c r="CL61" s="135" t="s">
        <v>19</v>
      </c>
      <c r="CM61" s="135" t="s">
        <v>19</v>
      </c>
      <c r="CN61" s="135" t="s">
        <v>19</v>
      </c>
      <c r="CO61" s="135" t="s">
        <v>19</v>
      </c>
      <c r="CP61" s="135" t="s">
        <v>19</v>
      </c>
      <c r="CQ61" s="135" t="s">
        <v>19</v>
      </c>
      <c r="CR61" s="135" t="s">
        <v>19</v>
      </c>
      <c r="CS61" s="135" t="s">
        <v>19</v>
      </c>
      <c r="CT61" s="135" t="s">
        <v>19</v>
      </c>
      <c r="CU61" s="135" t="s">
        <v>19</v>
      </c>
      <c r="CV61" s="135" t="s">
        <v>19</v>
      </c>
      <c r="CW61" s="135" t="s">
        <v>19</v>
      </c>
      <c r="CX61" s="135" t="s">
        <v>19</v>
      </c>
    </row>
    <row r="62" spans="1:102" ht="15" customHeight="1" x14ac:dyDescent="0.25">
      <c r="A62" s="136" t="s">
        <v>303</v>
      </c>
      <c r="B62" s="136" t="s">
        <v>304</v>
      </c>
      <c r="C62" s="136" t="s">
        <v>305</v>
      </c>
      <c r="D62" s="135">
        <v>8</v>
      </c>
      <c r="E62" s="135">
        <v>44</v>
      </c>
      <c r="F62" s="135">
        <v>15</v>
      </c>
      <c r="G62" s="135">
        <v>1</v>
      </c>
      <c r="H62" s="135">
        <v>68</v>
      </c>
      <c r="I62" s="135">
        <v>12</v>
      </c>
      <c r="J62" s="135">
        <v>112</v>
      </c>
      <c r="K62" s="135">
        <v>4</v>
      </c>
      <c r="L62" s="135">
        <v>35</v>
      </c>
      <c r="M62" s="135">
        <v>96</v>
      </c>
      <c r="N62" s="135">
        <v>9</v>
      </c>
      <c r="O62" s="135">
        <v>256</v>
      </c>
      <c r="P62" s="135">
        <v>93</v>
      </c>
      <c r="Q62" s="135">
        <v>15</v>
      </c>
      <c r="R62" s="135">
        <v>9</v>
      </c>
      <c r="S62" s="188">
        <v>4</v>
      </c>
      <c r="T62" s="188">
        <v>7</v>
      </c>
      <c r="U62" s="188">
        <v>44</v>
      </c>
      <c r="V62" s="188">
        <v>68</v>
      </c>
      <c r="W62" s="188">
        <v>117</v>
      </c>
      <c r="X62" s="188">
        <v>154</v>
      </c>
      <c r="Y62" s="188">
        <v>450</v>
      </c>
      <c r="Z62" s="188">
        <v>844</v>
      </c>
      <c r="AA62" s="135">
        <v>844</v>
      </c>
      <c r="AB62" s="188">
        <v>0</v>
      </c>
      <c r="AC62" s="188">
        <v>0</v>
      </c>
      <c r="AD62" s="188">
        <v>54</v>
      </c>
      <c r="AE62" s="188">
        <v>189</v>
      </c>
      <c r="AF62" s="188">
        <v>713</v>
      </c>
      <c r="AG62" s="188">
        <v>956</v>
      </c>
      <c r="AH62" s="135">
        <v>956</v>
      </c>
      <c r="AI62" s="188">
        <v>53.5</v>
      </c>
      <c r="AJ62" s="188">
        <v>227.7</v>
      </c>
      <c r="AK62" s="188">
        <v>2081.1999999999998</v>
      </c>
      <c r="AL62" s="135">
        <v>1216</v>
      </c>
      <c r="AM62" s="135">
        <v>1354</v>
      </c>
      <c r="AN62" s="135">
        <v>48</v>
      </c>
      <c r="AO62" s="135">
        <v>22</v>
      </c>
      <c r="AP62" s="135">
        <v>267</v>
      </c>
      <c r="AQ62" s="135">
        <v>37</v>
      </c>
      <c r="AR62" s="135">
        <v>1200</v>
      </c>
      <c r="AS62" s="135">
        <v>233</v>
      </c>
      <c r="AT62" s="135">
        <v>42</v>
      </c>
      <c r="AU62" s="135">
        <v>123</v>
      </c>
      <c r="AV62" s="135">
        <v>49</v>
      </c>
      <c r="AW62" s="135">
        <v>59</v>
      </c>
      <c r="AX62" s="135">
        <v>39372</v>
      </c>
      <c r="AY62" s="135">
        <v>11851</v>
      </c>
      <c r="AZ62" s="135">
        <v>2278</v>
      </c>
      <c r="BA62" s="135">
        <v>7139</v>
      </c>
      <c r="BB62" s="135">
        <v>2537</v>
      </c>
      <c r="BC62" s="135">
        <v>491</v>
      </c>
      <c r="BD62" s="135">
        <v>63668</v>
      </c>
      <c r="BE62" s="135">
        <v>4402</v>
      </c>
      <c r="BF62" s="135">
        <v>1381</v>
      </c>
      <c r="BG62" s="135">
        <v>5510</v>
      </c>
      <c r="BH62" s="135">
        <v>0</v>
      </c>
      <c r="BI62" s="135">
        <v>0</v>
      </c>
      <c r="BJ62" s="135">
        <v>0</v>
      </c>
      <c r="BK62" s="135">
        <v>-77</v>
      </c>
      <c r="BL62" s="135">
        <v>74884</v>
      </c>
      <c r="BM62" s="135">
        <v>0</v>
      </c>
      <c r="BN62" s="135">
        <v>0</v>
      </c>
      <c r="BO62" s="135">
        <v>0</v>
      </c>
      <c r="BP62" s="135">
        <v>-435</v>
      </c>
      <c r="BQ62" s="135">
        <v>-435</v>
      </c>
      <c r="BR62" s="135">
        <v>74449</v>
      </c>
      <c r="BS62" s="135">
        <v>2822</v>
      </c>
      <c r="BT62" s="135">
        <v>43450</v>
      </c>
      <c r="BU62" s="135">
        <v>120721</v>
      </c>
      <c r="BV62" s="135">
        <v>0</v>
      </c>
      <c r="BW62" s="135">
        <v>0</v>
      </c>
      <c r="BX62" s="188">
        <v>18</v>
      </c>
      <c r="BY62" s="135">
        <v>120</v>
      </c>
      <c r="BZ62" s="135">
        <v>4320</v>
      </c>
      <c r="CA62" s="135">
        <v>71585</v>
      </c>
      <c r="CB62" s="135">
        <v>831</v>
      </c>
      <c r="CC62" s="135">
        <v>535</v>
      </c>
      <c r="CD62" s="135">
        <v>0</v>
      </c>
      <c r="CE62" s="135">
        <v>77271</v>
      </c>
      <c r="CF62" s="188">
        <v>10.208333333333334</v>
      </c>
      <c r="CG62" s="188">
        <v>13.047426136760496</v>
      </c>
      <c r="CH62" s="188">
        <v>13.237063778580024</v>
      </c>
      <c r="CI62" s="188">
        <v>0</v>
      </c>
      <c r="CJ62" s="188">
        <v>0</v>
      </c>
      <c r="CK62" s="188">
        <v>12.800403773731414</v>
      </c>
      <c r="CL62" s="135">
        <v>-8594</v>
      </c>
      <c r="CM62" s="135">
        <v>-881</v>
      </c>
      <c r="CN62" s="135">
        <v>0</v>
      </c>
      <c r="CO62" s="135">
        <v>-5669</v>
      </c>
      <c r="CP62" s="135">
        <v>-94</v>
      </c>
      <c r="CQ62" s="135">
        <v>15013</v>
      </c>
      <c r="CR62" s="135">
        <v>4198</v>
      </c>
      <c r="CS62" s="135">
        <v>0</v>
      </c>
      <c r="CT62" s="135">
        <v>3973</v>
      </c>
      <c r="CU62" s="135">
        <v>2976</v>
      </c>
      <c r="CV62" s="135">
        <v>0</v>
      </c>
      <c r="CW62" s="135">
        <v>0</v>
      </c>
      <c r="CX62" s="135">
        <v>85713</v>
      </c>
    </row>
    <row r="63" spans="1:102" ht="15" customHeight="1" x14ac:dyDescent="0.25"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89"/>
      <c r="T63" s="189"/>
      <c r="U63" s="189"/>
      <c r="V63" s="189"/>
      <c r="W63" s="189"/>
      <c r="X63" s="189"/>
      <c r="Y63" s="189"/>
      <c r="Z63" s="189"/>
      <c r="AB63" s="189"/>
      <c r="AC63" s="189"/>
      <c r="AD63" s="189"/>
      <c r="AE63" s="189"/>
      <c r="AF63" s="189"/>
      <c r="AG63" s="189"/>
      <c r="AI63" s="189"/>
      <c r="AJ63" s="190"/>
      <c r="AK63" s="190"/>
      <c r="BM63" s="132"/>
      <c r="BN63" s="132"/>
      <c r="BO63" s="132"/>
      <c r="BP63" s="132"/>
      <c r="CF63" s="190"/>
      <c r="CG63" s="190"/>
      <c r="CH63" s="190"/>
      <c r="CI63" s="189"/>
      <c r="CJ63" s="189"/>
      <c r="CK63" s="189"/>
      <c r="CL63" s="132"/>
      <c r="CM63" s="132"/>
      <c r="CN63" s="132"/>
    </row>
    <row r="64" spans="1:102" ht="15" customHeight="1" x14ac:dyDescent="0.25">
      <c r="A64" s="134" t="s">
        <v>353</v>
      </c>
      <c r="C64" s="134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90"/>
      <c r="T64" s="190"/>
      <c r="U64" s="190"/>
      <c r="V64" s="190"/>
      <c r="W64" s="190"/>
      <c r="X64" s="190"/>
      <c r="Y64" s="190"/>
      <c r="Z64" s="190"/>
      <c r="AA64" s="132"/>
      <c r="AB64" s="190"/>
      <c r="AC64" s="190"/>
      <c r="AD64" s="190"/>
      <c r="AE64" s="190"/>
      <c r="AF64" s="190"/>
      <c r="AG64" s="190"/>
      <c r="AH64" s="132"/>
      <c r="AI64" s="190"/>
      <c r="AJ64" s="191"/>
      <c r="AK64" s="191"/>
      <c r="AL64" s="192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34"/>
      <c r="BN64" s="134"/>
      <c r="BO64" s="134"/>
      <c r="BP64" s="134"/>
      <c r="BQ64" s="192"/>
      <c r="BR64" s="192"/>
      <c r="BS64" s="192"/>
      <c r="BT64" s="192"/>
      <c r="BU64" s="192"/>
      <c r="BV64" s="192"/>
      <c r="BW64" s="192"/>
      <c r="BX64" s="192"/>
      <c r="BY64" s="192"/>
      <c r="BZ64" s="192"/>
      <c r="CA64" s="192"/>
      <c r="CB64" s="192"/>
      <c r="CC64" s="192"/>
      <c r="CD64" s="192"/>
      <c r="CE64" s="192"/>
      <c r="CF64" s="193"/>
      <c r="CG64" s="193"/>
      <c r="CH64" s="193"/>
      <c r="CI64" s="194"/>
      <c r="CJ64" s="194"/>
      <c r="CK64" s="194"/>
      <c r="CL64" s="134"/>
      <c r="CM64" s="134"/>
      <c r="CN64" s="134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</row>
    <row r="65" spans="2:102" ht="15" customHeight="1" x14ac:dyDescent="0.25">
      <c r="B65" s="132" t="s">
        <v>354</v>
      </c>
      <c r="C65" s="132" t="s">
        <v>355</v>
      </c>
      <c r="D65" s="131">
        <v>208</v>
      </c>
      <c r="E65" s="131">
        <v>686</v>
      </c>
      <c r="F65" s="131">
        <v>217</v>
      </c>
      <c r="G65" s="131">
        <v>5</v>
      </c>
      <c r="H65" s="131">
        <v>1116</v>
      </c>
      <c r="I65" s="131">
        <v>192</v>
      </c>
      <c r="J65" s="131">
        <v>1550</v>
      </c>
      <c r="K65" s="131">
        <v>96</v>
      </c>
      <c r="L65" s="131">
        <v>706</v>
      </c>
      <c r="M65" s="131">
        <v>1371</v>
      </c>
      <c r="N65" s="131">
        <v>286</v>
      </c>
      <c r="O65" s="131">
        <v>4009</v>
      </c>
      <c r="P65" s="131">
        <v>2715</v>
      </c>
      <c r="Q65" s="131">
        <v>238</v>
      </c>
      <c r="R65" s="131">
        <v>165</v>
      </c>
      <c r="S65" s="195">
        <v>102</v>
      </c>
      <c r="T65" s="195">
        <v>134</v>
      </c>
      <c r="U65" s="195">
        <v>327</v>
      </c>
      <c r="V65" s="195">
        <v>870</v>
      </c>
      <c r="W65" s="195">
        <v>2086</v>
      </c>
      <c r="X65" s="195">
        <v>1946</v>
      </c>
      <c r="Y65" s="195">
        <v>7139</v>
      </c>
      <c r="Z65" s="195">
        <v>12603</v>
      </c>
      <c r="AA65" s="131">
        <v>12739</v>
      </c>
      <c r="AB65" s="195">
        <v>0</v>
      </c>
      <c r="AC65" s="195">
        <v>25</v>
      </c>
      <c r="AD65" s="195">
        <v>768</v>
      </c>
      <c r="AE65" s="195">
        <v>1791</v>
      </c>
      <c r="AF65" s="195">
        <v>6934</v>
      </c>
      <c r="AG65" s="195">
        <v>9517</v>
      </c>
      <c r="AH65" s="131">
        <v>11807</v>
      </c>
      <c r="AI65" s="195">
        <v>765</v>
      </c>
      <c r="AJ65" s="195">
        <v>4596</v>
      </c>
      <c r="AK65" s="195">
        <v>27481</v>
      </c>
      <c r="AL65" s="131">
        <v>23604</v>
      </c>
      <c r="AM65" s="131">
        <v>24144</v>
      </c>
      <c r="AN65" s="131">
        <v>700</v>
      </c>
      <c r="AO65" s="131">
        <v>49</v>
      </c>
      <c r="AP65" s="131">
        <v>3587</v>
      </c>
      <c r="AQ65" s="131">
        <v>1436</v>
      </c>
      <c r="AR65" s="131" t="s">
        <v>19</v>
      </c>
      <c r="AS65" s="131" t="s">
        <v>19</v>
      </c>
      <c r="AT65" s="131">
        <v>1709</v>
      </c>
      <c r="AU65" s="131">
        <v>7104</v>
      </c>
      <c r="AV65" s="131" t="s">
        <v>19</v>
      </c>
      <c r="AW65" s="131" t="s">
        <v>19</v>
      </c>
      <c r="AX65" s="131">
        <v>617418.52639000001</v>
      </c>
      <c r="AY65" s="131">
        <v>117417.09654735385</v>
      </c>
      <c r="AZ65" s="131">
        <v>25146.390879999999</v>
      </c>
      <c r="BA65" s="131">
        <v>156496.94108999998</v>
      </c>
      <c r="BB65" s="131">
        <v>24995.339959867692</v>
      </c>
      <c r="BC65" s="131">
        <v>24343.44183</v>
      </c>
      <c r="BD65" s="131">
        <v>965817.73669722152</v>
      </c>
      <c r="BE65" s="131">
        <v>73021.145799999998</v>
      </c>
      <c r="BF65" s="131">
        <v>46118.435060000003</v>
      </c>
      <c r="BG65" s="131">
        <v>135710.18515999999</v>
      </c>
      <c r="BH65" s="131">
        <v>48532.913659999998</v>
      </c>
      <c r="BI65" s="131">
        <v>16472.36075</v>
      </c>
      <c r="BJ65" s="131">
        <v>4850</v>
      </c>
      <c r="BK65" s="131">
        <v>16391.927889999999</v>
      </c>
      <c r="BL65" s="131">
        <v>1306914.7050172216</v>
      </c>
      <c r="BM65" s="131">
        <v>-52569.051590000003</v>
      </c>
      <c r="BN65" s="131">
        <v>-3400.6803799999998</v>
      </c>
      <c r="BO65" s="131">
        <v>-3661</v>
      </c>
      <c r="BP65" s="131">
        <v>-38295.021120000005</v>
      </c>
      <c r="BQ65" s="131">
        <v>-97925.753089999998</v>
      </c>
      <c r="BR65" s="131">
        <v>1208988.9519272214</v>
      </c>
      <c r="BS65" s="131">
        <v>100748.71876</v>
      </c>
      <c r="BT65" s="131">
        <v>115567</v>
      </c>
      <c r="BU65" s="131">
        <v>1425304.6706872215</v>
      </c>
      <c r="BV65" s="131" t="s">
        <v>19</v>
      </c>
      <c r="BW65" s="131" t="s">
        <v>19</v>
      </c>
      <c r="BX65" s="195" t="s">
        <v>19</v>
      </c>
      <c r="BY65" s="131" t="s">
        <v>19</v>
      </c>
      <c r="BZ65" s="131">
        <v>160848.56297783833</v>
      </c>
      <c r="CA65" s="131">
        <v>1088926.2421505046</v>
      </c>
      <c r="CB65" s="131">
        <v>5291.6114057049735</v>
      </c>
      <c r="CC65" s="131">
        <v>27996.465429864402</v>
      </c>
      <c r="CD65" s="131">
        <v>26674.788723309175</v>
      </c>
      <c r="CE65" s="131">
        <v>1309737.6706872215</v>
      </c>
      <c r="CF65" s="195" t="s">
        <v>19</v>
      </c>
      <c r="CG65" s="195" t="s">
        <v>19</v>
      </c>
      <c r="CH65" s="195" t="s">
        <v>19</v>
      </c>
      <c r="CI65" s="195" t="s">
        <v>19</v>
      </c>
      <c r="CJ65" s="195" t="s">
        <v>19</v>
      </c>
      <c r="CK65" s="195" t="s">
        <v>19</v>
      </c>
      <c r="CL65" s="131">
        <v>-81839.05562491226</v>
      </c>
      <c r="CM65" s="131">
        <v>-3476.7828458172985</v>
      </c>
      <c r="CN65" s="131">
        <v>-81.892588818518576</v>
      </c>
      <c r="CO65" s="131">
        <v>-66364.828348409908</v>
      </c>
      <c r="CP65" s="131">
        <v>-2826.5863104099694</v>
      </c>
      <c r="CQ65" s="131">
        <v>342167.28174162476</v>
      </c>
      <c r="CR65" s="131">
        <v>75008.250922500345</v>
      </c>
      <c r="CS65" s="131">
        <v>784.01574965922259</v>
      </c>
      <c r="CT65" s="131">
        <v>263370.40269541636</v>
      </c>
      <c r="CU65" s="131">
        <v>23269.860135891169</v>
      </c>
      <c r="CV65" s="131">
        <v>304298.74515453988</v>
      </c>
      <c r="CW65" s="131">
        <v>98383.045804717549</v>
      </c>
      <c r="CX65" s="131">
        <v>16257.169822449681</v>
      </c>
    </row>
    <row r="66" spans="2:102" ht="15" customHeight="1" x14ac:dyDescent="0.25">
      <c r="B66" s="132" t="s">
        <v>356</v>
      </c>
      <c r="C66" s="132" t="s">
        <v>357</v>
      </c>
      <c r="D66" s="131">
        <v>148</v>
      </c>
      <c r="E66" s="131">
        <v>13</v>
      </c>
      <c r="F66" s="131">
        <v>19</v>
      </c>
      <c r="G66" s="131">
        <v>0</v>
      </c>
      <c r="H66" s="131">
        <v>180</v>
      </c>
      <c r="I66" s="131">
        <v>37</v>
      </c>
      <c r="J66" s="131">
        <v>231</v>
      </c>
      <c r="K66" s="131">
        <v>26</v>
      </c>
      <c r="L66" s="131">
        <v>104</v>
      </c>
      <c r="M66" s="131">
        <v>90</v>
      </c>
      <c r="N66" s="131">
        <v>73</v>
      </c>
      <c r="O66" s="131">
        <v>524</v>
      </c>
      <c r="P66" s="131">
        <v>803</v>
      </c>
      <c r="Q66" s="131">
        <v>52</v>
      </c>
      <c r="R66" s="131">
        <v>47</v>
      </c>
      <c r="S66" s="195">
        <v>18</v>
      </c>
      <c r="T66" s="195">
        <v>27</v>
      </c>
      <c r="U66" s="195">
        <v>69</v>
      </c>
      <c r="V66" s="195">
        <v>220</v>
      </c>
      <c r="W66" s="195">
        <v>906</v>
      </c>
      <c r="X66" s="195">
        <v>794</v>
      </c>
      <c r="Y66" s="195">
        <v>3377</v>
      </c>
      <c r="Z66" s="195">
        <v>5412</v>
      </c>
      <c r="AA66" s="131">
        <v>5433</v>
      </c>
      <c r="AB66" s="195">
        <v>0</v>
      </c>
      <c r="AC66" s="195">
        <v>0</v>
      </c>
      <c r="AD66" s="195">
        <v>43</v>
      </c>
      <c r="AE66" s="195">
        <v>28</v>
      </c>
      <c r="AF66" s="195">
        <v>173</v>
      </c>
      <c r="AG66" s="195">
        <v>243</v>
      </c>
      <c r="AH66" s="131">
        <v>406</v>
      </c>
      <c r="AI66" s="195">
        <v>188</v>
      </c>
      <c r="AJ66" s="195">
        <v>1701</v>
      </c>
      <c r="AK66" s="195">
        <v>7542</v>
      </c>
      <c r="AL66" s="131">
        <v>12174</v>
      </c>
      <c r="AM66" s="131">
        <v>12386</v>
      </c>
      <c r="AN66" s="131">
        <v>277</v>
      </c>
      <c r="AO66" s="131">
        <v>18</v>
      </c>
      <c r="AP66" s="131">
        <v>1436</v>
      </c>
      <c r="AQ66" s="131">
        <v>46</v>
      </c>
      <c r="AR66" s="131" t="s">
        <v>19</v>
      </c>
      <c r="AS66" s="131" t="s">
        <v>19</v>
      </c>
      <c r="AT66" s="131">
        <v>708</v>
      </c>
      <c r="AU66" s="131">
        <v>498</v>
      </c>
      <c r="AV66" s="131" t="s">
        <v>19</v>
      </c>
      <c r="AW66" s="131" t="s">
        <v>19</v>
      </c>
      <c r="AX66" s="131">
        <v>256676</v>
      </c>
      <c r="AY66" s="131">
        <v>3441</v>
      </c>
      <c r="AZ66" s="131">
        <v>5681</v>
      </c>
      <c r="BA66" s="131">
        <v>49927</v>
      </c>
      <c r="BB66" s="131">
        <v>5722</v>
      </c>
      <c r="BC66" s="131">
        <v>6045</v>
      </c>
      <c r="BD66" s="131">
        <v>327492</v>
      </c>
      <c r="BE66" s="131">
        <v>20080</v>
      </c>
      <c r="BF66" s="131">
        <v>9920</v>
      </c>
      <c r="BG66" s="131">
        <v>29127</v>
      </c>
      <c r="BH66" s="131">
        <v>19832</v>
      </c>
      <c r="BI66" s="131">
        <v>6497</v>
      </c>
      <c r="BJ66" s="131">
        <v>614</v>
      </c>
      <c r="BK66" s="131">
        <v>4566</v>
      </c>
      <c r="BL66" s="131">
        <v>418128</v>
      </c>
      <c r="BM66" s="131">
        <v>-19455</v>
      </c>
      <c r="BN66" s="131">
        <v>-1485</v>
      </c>
      <c r="BO66" s="131">
        <v>-476</v>
      </c>
      <c r="BP66" s="131">
        <v>-11154</v>
      </c>
      <c r="BQ66" s="131">
        <v>-32570</v>
      </c>
      <c r="BR66" s="131">
        <v>385558</v>
      </c>
      <c r="BS66" s="131">
        <v>32886</v>
      </c>
      <c r="BT66" s="131">
        <v>-23790</v>
      </c>
      <c r="BU66" s="131">
        <v>394654</v>
      </c>
      <c r="BV66" s="131" t="s">
        <v>19</v>
      </c>
      <c r="BW66" s="131" t="s">
        <v>19</v>
      </c>
      <c r="BX66" s="195" t="s">
        <v>19</v>
      </c>
      <c r="BY66" s="131" t="s">
        <v>19</v>
      </c>
      <c r="BZ66" s="131">
        <v>49385</v>
      </c>
      <c r="CA66" s="131">
        <v>342367</v>
      </c>
      <c r="CB66" s="131">
        <v>1625</v>
      </c>
      <c r="CC66" s="131">
        <v>4253</v>
      </c>
      <c r="CD66" s="131">
        <v>20814</v>
      </c>
      <c r="CE66" s="131">
        <v>418444</v>
      </c>
      <c r="CF66" s="195" t="s">
        <v>19</v>
      </c>
      <c r="CG66" s="195" t="s">
        <v>19</v>
      </c>
      <c r="CH66" s="195" t="s">
        <v>19</v>
      </c>
      <c r="CI66" s="195" t="s">
        <v>19</v>
      </c>
      <c r="CJ66" s="195" t="s">
        <v>19</v>
      </c>
      <c r="CK66" s="195" t="s">
        <v>19</v>
      </c>
      <c r="CL66" s="131">
        <v>-28509</v>
      </c>
      <c r="CM66" s="131">
        <v>-1590</v>
      </c>
      <c r="CN66" s="131">
        <v>429</v>
      </c>
      <c r="CO66" s="131">
        <v>-22631</v>
      </c>
      <c r="CP66" s="131">
        <v>-401</v>
      </c>
      <c r="CQ66" s="131">
        <v>179958</v>
      </c>
      <c r="CR66" s="131">
        <v>33014</v>
      </c>
      <c r="CS66" s="131">
        <v>693</v>
      </c>
      <c r="CT66" s="131">
        <v>160963</v>
      </c>
      <c r="CU66" s="131">
        <v>7140</v>
      </c>
      <c r="CV66" s="131">
        <v>161743</v>
      </c>
      <c r="CW66" s="131">
        <v>48500</v>
      </c>
      <c r="CX66" s="131">
        <v>14510</v>
      </c>
    </row>
    <row r="67" spans="2:102" ht="15" customHeight="1" x14ac:dyDescent="0.25">
      <c r="B67" s="132" t="s">
        <v>358</v>
      </c>
      <c r="C67" s="132" t="s">
        <v>359</v>
      </c>
      <c r="D67" s="131">
        <v>459</v>
      </c>
      <c r="E67" s="131">
        <v>699</v>
      </c>
      <c r="F67" s="131">
        <v>236</v>
      </c>
      <c r="G67" s="131">
        <v>5</v>
      </c>
      <c r="H67" s="131">
        <v>1399</v>
      </c>
      <c r="I67" s="131">
        <v>234</v>
      </c>
      <c r="J67" s="131">
        <v>1923</v>
      </c>
      <c r="K67" s="131">
        <v>133</v>
      </c>
      <c r="L67" s="131">
        <v>861</v>
      </c>
      <c r="M67" s="131">
        <v>1532</v>
      </c>
      <c r="N67" s="131">
        <v>436</v>
      </c>
      <c r="O67" s="131">
        <v>4885</v>
      </c>
      <c r="P67" s="131">
        <v>3558</v>
      </c>
      <c r="Q67" s="131">
        <v>334</v>
      </c>
      <c r="R67" s="131">
        <v>246</v>
      </c>
      <c r="S67" s="195">
        <v>128</v>
      </c>
      <c r="T67" s="195">
        <v>179</v>
      </c>
      <c r="U67" s="195">
        <v>456</v>
      </c>
      <c r="V67" s="195">
        <v>1233</v>
      </c>
      <c r="W67" s="195">
        <v>3627</v>
      </c>
      <c r="X67" s="195">
        <v>3302</v>
      </c>
      <c r="Y67" s="195">
        <v>13655</v>
      </c>
      <c r="Z67" s="195">
        <v>22580</v>
      </c>
      <c r="AA67" s="131">
        <v>22749</v>
      </c>
      <c r="AB67" s="195">
        <v>0</v>
      </c>
      <c r="AC67" s="195">
        <v>25</v>
      </c>
      <c r="AD67" s="195">
        <v>810</v>
      </c>
      <c r="AE67" s="195">
        <v>1819</v>
      </c>
      <c r="AF67" s="195">
        <v>7107</v>
      </c>
      <c r="AG67" s="195">
        <v>9760</v>
      </c>
      <c r="AH67" s="131">
        <v>12213</v>
      </c>
      <c r="AI67" s="195">
        <v>1061</v>
      </c>
      <c r="AJ67" s="195">
        <v>7050</v>
      </c>
      <c r="AK67" s="195">
        <v>40451</v>
      </c>
      <c r="AL67" s="131">
        <v>44501</v>
      </c>
      <c r="AM67" s="131">
        <v>45345</v>
      </c>
      <c r="AN67" s="131">
        <v>1187</v>
      </c>
      <c r="AO67" s="131">
        <v>75</v>
      </c>
      <c r="AP67" s="131">
        <v>6047</v>
      </c>
      <c r="AQ67" s="131">
        <v>1494</v>
      </c>
      <c r="AR67" s="131" t="s">
        <v>19</v>
      </c>
      <c r="AS67" s="131" t="s">
        <v>19</v>
      </c>
      <c r="AT67" s="131">
        <v>3175</v>
      </c>
      <c r="AU67" s="131">
        <v>7976</v>
      </c>
      <c r="AV67" s="131" t="s">
        <v>19</v>
      </c>
      <c r="AW67" s="131" t="s">
        <v>19</v>
      </c>
      <c r="AX67" s="131">
        <v>1124073.52639</v>
      </c>
      <c r="AY67" s="131">
        <v>120858.09654735385</v>
      </c>
      <c r="AZ67" s="131">
        <v>36327.390879999999</v>
      </c>
      <c r="BA67" s="131">
        <v>252426.94108999998</v>
      </c>
      <c r="BB67" s="131">
        <v>53374.339959867692</v>
      </c>
      <c r="BC67" s="131">
        <v>34370.441829999996</v>
      </c>
      <c r="BD67" s="131">
        <v>1621430.7366972216</v>
      </c>
      <c r="BE67" s="131">
        <v>129160.1458</v>
      </c>
      <c r="BF67" s="131">
        <v>70890.435060000003</v>
      </c>
      <c r="BG67" s="131">
        <v>193903.18515999999</v>
      </c>
      <c r="BH67" s="131">
        <v>68364.913659999991</v>
      </c>
      <c r="BI67" s="131">
        <v>22969.36075</v>
      </c>
      <c r="BJ67" s="131">
        <v>5801</v>
      </c>
      <c r="BK67" s="131">
        <v>20957.927889999999</v>
      </c>
      <c r="BL67" s="131">
        <v>2133477.7050172216</v>
      </c>
      <c r="BM67" s="131">
        <v>-86021.051590000003</v>
      </c>
      <c r="BN67" s="131">
        <v>-4885.6803799999998</v>
      </c>
      <c r="BO67" s="131">
        <v>-4356</v>
      </c>
      <c r="BP67" s="131">
        <v>-87507.021120000005</v>
      </c>
      <c r="BQ67" s="131">
        <v>-182769.75309000001</v>
      </c>
      <c r="BR67" s="131">
        <v>1950707.9519272214</v>
      </c>
      <c r="BS67" s="131">
        <v>152800.71876000002</v>
      </c>
      <c r="BT67" s="131">
        <v>15076</v>
      </c>
      <c r="BU67" s="131">
        <v>2118584.6706872215</v>
      </c>
      <c r="BV67" s="131" t="s">
        <v>19</v>
      </c>
      <c r="BW67" s="131" t="s">
        <v>19</v>
      </c>
      <c r="BX67" s="195" t="s">
        <v>19</v>
      </c>
      <c r="BY67" s="131" t="s">
        <v>19</v>
      </c>
      <c r="BZ67" s="131">
        <v>340847.3589778383</v>
      </c>
      <c r="CA67" s="131">
        <v>1666247.9441505047</v>
      </c>
      <c r="CB67" s="131">
        <v>8793.2464057049729</v>
      </c>
      <c r="CC67" s="131">
        <v>40131.3324298644</v>
      </c>
      <c r="CD67" s="131">
        <v>47488.788723309175</v>
      </c>
      <c r="CE67" s="131">
        <v>2103508.6706872215</v>
      </c>
      <c r="CF67" s="195" t="s">
        <v>19</v>
      </c>
      <c r="CG67" s="195" t="s">
        <v>19</v>
      </c>
      <c r="CH67" s="195" t="s">
        <v>19</v>
      </c>
      <c r="CI67" s="195" t="s">
        <v>19</v>
      </c>
      <c r="CJ67" s="195" t="s">
        <v>19</v>
      </c>
      <c r="CK67" s="195" t="s">
        <v>19</v>
      </c>
      <c r="CL67" s="131">
        <v>-136318.05562491226</v>
      </c>
      <c r="CM67" s="131">
        <v>-5684.7828458172989</v>
      </c>
      <c r="CN67" s="131">
        <v>347.10741118148144</v>
      </c>
      <c r="CO67" s="131">
        <v>-109905.82834840991</v>
      </c>
      <c r="CP67" s="131">
        <v>-3500.5863104099694</v>
      </c>
      <c r="CQ67" s="131">
        <v>658806.2817416247</v>
      </c>
      <c r="CR67" s="131">
        <v>135329.25092250033</v>
      </c>
      <c r="CS67" s="131">
        <v>1561.0157496592226</v>
      </c>
      <c r="CT67" s="131">
        <v>540634.40269541636</v>
      </c>
      <c r="CU67" s="131">
        <v>50061.860135891169</v>
      </c>
      <c r="CV67" s="131">
        <v>481617.74515453988</v>
      </c>
      <c r="CW67" s="131">
        <v>168372.04580471755</v>
      </c>
      <c r="CX67" s="131">
        <v>35551.169822449679</v>
      </c>
    </row>
    <row r="68" spans="2:102" ht="15" customHeight="1" x14ac:dyDescent="0.25">
      <c r="B68" s="132" t="s">
        <v>360</v>
      </c>
      <c r="C68" s="132" t="s">
        <v>361</v>
      </c>
      <c r="D68" s="131">
        <v>18</v>
      </c>
      <c r="E68" s="131">
        <v>106</v>
      </c>
      <c r="F68" s="131">
        <v>23</v>
      </c>
      <c r="G68" s="131">
        <v>2</v>
      </c>
      <c r="H68" s="131">
        <v>149</v>
      </c>
      <c r="I68" s="131">
        <v>32</v>
      </c>
      <c r="J68" s="131">
        <v>184</v>
      </c>
      <c r="K68" s="131">
        <v>11</v>
      </c>
      <c r="L68" s="131">
        <v>138</v>
      </c>
      <c r="M68" s="131">
        <v>139</v>
      </c>
      <c r="N68" s="131">
        <v>82</v>
      </c>
      <c r="O68" s="131">
        <v>554</v>
      </c>
      <c r="P68" s="131">
        <v>414</v>
      </c>
      <c r="Q68" s="131">
        <v>37</v>
      </c>
      <c r="R68" s="131">
        <v>22</v>
      </c>
      <c r="S68" s="195">
        <v>10</v>
      </c>
      <c r="T68" s="195">
        <v>12</v>
      </c>
      <c r="U68" s="195">
        <v>49</v>
      </c>
      <c r="V68" s="195">
        <v>124</v>
      </c>
      <c r="W68" s="195">
        <v>286</v>
      </c>
      <c r="X68" s="195">
        <v>190.67000000000002</v>
      </c>
      <c r="Y68" s="195">
        <v>792</v>
      </c>
      <c r="Z68" s="195">
        <v>1463.67</v>
      </c>
      <c r="AA68" s="131">
        <v>1470</v>
      </c>
      <c r="AB68" s="195">
        <v>0</v>
      </c>
      <c r="AC68" s="195">
        <v>0</v>
      </c>
      <c r="AD68" s="195">
        <v>115.6</v>
      </c>
      <c r="AE68" s="195">
        <v>307.5</v>
      </c>
      <c r="AF68" s="195">
        <v>1052.4000000000001</v>
      </c>
      <c r="AG68" s="195">
        <v>1475.5</v>
      </c>
      <c r="AH68" s="131">
        <v>1817</v>
      </c>
      <c r="AI68" s="195">
        <v>96.43</v>
      </c>
      <c r="AJ68" s="195">
        <v>605.16000000000008</v>
      </c>
      <c r="AK68" s="195">
        <v>3640.76</v>
      </c>
      <c r="AL68" s="131">
        <v>2420</v>
      </c>
      <c r="AM68" s="131">
        <v>2507</v>
      </c>
      <c r="AN68" s="131">
        <v>54</v>
      </c>
      <c r="AO68" s="131">
        <v>11</v>
      </c>
      <c r="AP68" s="131">
        <v>424</v>
      </c>
      <c r="AQ68" s="131">
        <v>58</v>
      </c>
      <c r="AR68" s="131" t="s">
        <v>19</v>
      </c>
      <c r="AS68" s="131" t="s">
        <v>19</v>
      </c>
      <c r="AT68" s="131">
        <v>114</v>
      </c>
      <c r="AU68" s="131">
        <v>765</v>
      </c>
      <c r="AV68" s="131" t="s">
        <v>19</v>
      </c>
      <c r="AW68" s="131" t="s">
        <v>19</v>
      </c>
      <c r="AX68" s="131">
        <v>70954.944959999993</v>
      </c>
      <c r="AY68" s="131">
        <v>16011.618979999999</v>
      </c>
      <c r="AZ68" s="131">
        <v>3997.6856699999998</v>
      </c>
      <c r="BA68" s="131">
        <v>19554.218379999998</v>
      </c>
      <c r="BB68" s="131">
        <v>2175.78791</v>
      </c>
      <c r="BC68" s="131">
        <v>1683.4314300000001</v>
      </c>
      <c r="BD68" s="131">
        <v>114377.68732999999</v>
      </c>
      <c r="BE68" s="131">
        <v>9262.9212800000023</v>
      </c>
      <c r="BF68" s="131">
        <v>5365.6843200000003</v>
      </c>
      <c r="BG68" s="131">
        <v>16069.948910000001</v>
      </c>
      <c r="BH68" s="131">
        <v>881.97407999999996</v>
      </c>
      <c r="BI68" s="131">
        <v>341.76848999999982</v>
      </c>
      <c r="BJ68" s="131">
        <v>94</v>
      </c>
      <c r="BK68" s="131">
        <v>973.65371097022637</v>
      </c>
      <c r="BL68" s="131">
        <v>147367.63812097022</v>
      </c>
      <c r="BM68" s="131">
        <v>-5020</v>
      </c>
      <c r="BN68" s="131">
        <v>-64.033954999999935</v>
      </c>
      <c r="BO68" s="131">
        <v>0</v>
      </c>
      <c r="BP68" s="131">
        <v>-3629.9271350000004</v>
      </c>
      <c r="BQ68" s="131">
        <v>-8713.9610900000007</v>
      </c>
      <c r="BR68" s="131">
        <v>138653.67703097023</v>
      </c>
      <c r="BS68" s="131">
        <v>8904.5</v>
      </c>
      <c r="BT68" s="131">
        <v>-2279</v>
      </c>
      <c r="BU68" s="131">
        <v>145279.17703097023</v>
      </c>
      <c r="BV68" s="131" t="s">
        <v>19</v>
      </c>
      <c r="BW68" s="131" t="s">
        <v>19</v>
      </c>
      <c r="BX68" s="195" t="s">
        <v>19</v>
      </c>
      <c r="BY68" s="131" t="s">
        <v>19</v>
      </c>
      <c r="BZ68" s="131">
        <v>385</v>
      </c>
      <c r="CA68" s="131">
        <v>146004.17703097023</v>
      </c>
      <c r="CB68" s="131">
        <v>338</v>
      </c>
      <c r="CC68" s="131">
        <v>355</v>
      </c>
      <c r="CD68" s="131">
        <v>476</v>
      </c>
      <c r="CE68" s="131">
        <v>147558.17703097023</v>
      </c>
      <c r="CF68" s="195" t="s">
        <v>19</v>
      </c>
      <c r="CG68" s="195" t="s">
        <v>19</v>
      </c>
      <c r="CH68" s="195" t="s">
        <v>19</v>
      </c>
      <c r="CI68" s="195" t="s">
        <v>19</v>
      </c>
      <c r="CJ68" s="195" t="s">
        <v>19</v>
      </c>
      <c r="CK68" s="195" t="s">
        <v>19</v>
      </c>
      <c r="CL68" s="131">
        <v>-10528.011839999999</v>
      </c>
      <c r="CM68" s="131">
        <v>-749.34976000000006</v>
      </c>
      <c r="CN68" s="131">
        <v>-138.23419000000015</v>
      </c>
      <c r="CO68" s="131">
        <v>-8019.920889999712</v>
      </c>
      <c r="CP68" s="131">
        <v>-921.13938999999993</v>
      </c>
      <c r="CQ68" s="131">
        <v>36371.803759999995</v>
      </c>
      <c r="CR68" s="131">
        <v>7282.7013400000005</v>
      </c>
      <c r="CS68" s="131">
        <v>86.588940000000008</v>
      </c>
      <c r="CT68" s="131">
        <v>23384.437970000283</v>
      </c>
      <c r="CU68" s="131">
        <v>1312.9180499999998</v>
      </c>
      <c r="CV68" s="131">
        <v>26068.489102517062</v>
      </c>
      <c r="CW68" s="131">
        <v>5445.1490423424084</v>
      </c>
      <c r="CX68" s="131">
        <v>332942.13238423719</v>
      </c>
    </row>
    <row r="69" spans="2:102" ht="15" customHeight="1" x14ac:dyDescent="0.25">
      <c r="B69" s="132" t="s">
        <v>362</v>
      </c>
      <c r="C69" s="132" t="s">
        <v>363</v>
      </c>
      <c r="D69" s="131">
        <v>477</v>
      </c>
      <c r="E69" s="131">
        <v>805</v>
      </c>
      <c r="F69" s="131">
        <v>259</v>
      </c>
      <c r="G69" s="131">
        <v>7</v>
      </c>
      <c r="H69" s="131">
        <v>1548</v>
      </c>
      <c r="I69" s="131">
        <v>266</v>
      </c>
      <c r="J69" s="131">
        <v>2107</v>
      </c>
      <c r="K69" s="131">
        <v>144</v>
      </c>
      <c r="L69" s="131">
        <v>999</v>
      </c>
      <c r="M69" s="131">
        <v>1671</v>
      </c>
      <c r="N69" s="131">
        <v>518</v>
      </c>
      <c r="O69" s="131">
        <v>5439</v>
      </c>
      <c r="P69" s="131">
        <v>3972</v>
      </c>
      <c r="Q69" s="131">
        <v>371</v>
      </c>
      <c r="R69" s="131">
        <v>268</v>
      </c>
      <c r="S69" s="195">
        <v>138</v>
      </c>
      <c r="T69" s="195">
        <v>191</v>
      </c>
      <c r="U69" s="195">
        <v>505</v>
      </c>
      <c r="V69" s="195">
        <v>1357</v>
      </c>
      <c r="W69" s="195">
        <v>3913</v>
      </c>
      <c r="X69" s="195">
        <v>3492.67</v>
      </c>
      <c r="Y69" s="195">
        <v>14447</v>
      </c>
      <c r="Z69" s="195">
        <v>24043.67</v>
      </c>
      <c r="AA69" s="131">
        <v>24219</v>
      </c>
      <c r="AB69" s="195">
        <v>0</v>
      </c>
      <c r="AC69" s="195">
        <v>25</v>
      </c>
      <c r="AD69" s="195">
        <v>925.6</v>
      </c>
      <c r="AE69" s="195">
        <v>2126.5</v>
      </c>
      <c r="AF69" s="195">
        <v>8159.4</v>
      </c>
      <c r="AG69" s="195">
        <v>11235.5</v>
      </c>
      <c r="AH69" s="131">
        <v>14030</v>
      </c>
      <c r="AI69" s="195">
        <v>1157.43</v>
      </c>
      <c r="AJ69" s="195">
        <v>7655.16</v>
      </c>
      <c r="AK69" s="195">
        <v>44091.76</v>
      </c>
      <c r="AL69" s="131">
        <v>46921</v>
      </c>
      <c r="AM69" s="131">
        <v>47852</v>
      </c>
      <c r="AN69" s="131">
        <v>1241</v>
      </c>
      <c r="AO69" s="131">
        <v>86</v>
      </c>
      <c r="AP69" s="131">
        <v>6471</v>
      </c>
      <c r="AQ69" s="131">
        <v>1552</v>
      </c>
      <c r="AR69" s="131" t="s">
        <v>19</v>
      </c>
      <c r="AS69" s="131" t="s">
        <v>19</v>
      </c>
      <c r="AT69" s="131">
        <v>3289</v>
      </c>
      <c r="AU69" s="131">
        <v>8741</v>
      </c>
      <c r="AV69" s="131" t="s">
        <v>19</v>
      </c>
      <c r="AW69" s="131" t="s">
        <v>19</v>
      </c>
      <c r="AX69" s="131">
        <v>1195028.47135</v>
      </c>
      <c r="AY69" s="131">
        <v>136869.71552735384</v>
      </c>
      <c r="AZ69" s="131">
        <v>40325.076549999998</v>
      </c>
      <c r="BA69" s="131">
        <v>271981.15946999996</v>
      </c>
      <c r="BB69" s="131">
        <v>55550.127869867691</v>
      </c>
      <c r="BC69" s="131">
        <v>36053.873259999993</v>
      </c>
      <c r="BD69" s="131">
        <v>1735808.4240272217</v>
      </c>
      <c r="BE69" s="131">
        <v>138423.06708000001</v>
      </c>
      <c r="BF69" s="131">
        <v>76256.119380000004</v>
      </c>
      <c r="BG69" s="131">
        <v>209973.13407</v>
      </c>
      <c r="BH69" s="131">
        <v>69246.887739999991</v>
      </c>
      <c r="BI69" s="131">
        <v>23311.129239999998</v>
      </c>
      <c r="BJ69" s="131">
        <v>5895</v>
      </c>
      <c r="BK69" s="131">
        <v>21931.581600970225</v>
      </c>
      <c r="BL69" s="131">
        <v>2280845.3431381918</v>
      </c>
      <c r="BM69" s="131">
        <v>-91041.051590000003</v>
      </c>
      <c r="BN69" s="131">
        <v>-4949.7143349999997</v>
      </c>
      <c r="BO69" s="131">
        <v>-4356</v>
      </c>
      <c r="BP69" s="131">
        <v>-91136.94825500001</v>
      </c>
      <c r="BQ69" s="131">
        <v>-191483.71418000001</v>
      </c>
      <c r="BR69" s="131">
        <v>2089361.6289581917</v>
      </c>
      <c r="BS69" s="131">
        <v>161705.21876000002</v>
      </c>
      <c r="BT69" s="131">
        <v>12797</v>
      </c>
      <c r="BU69" s="131">
        <v>2263863.8477181918</v>
      </c>
      <c r="BV69" s="131" t="s">
        <v>19</v>
      </c>
      <c r="BW69" s="131" t="s">
        <v>19</v>
      </c>
      <c r="BX69" s="195" t="s">
        <v>19</v>
      </c>
      <c r="BY69" s="131" t="s">
        <v>19</v>
      </c>
      <c r="BZ69" s="131">
        <v>341232.3589778383</v>
      </c>
      <c r="CA69" s="131">
        <v>1812252.121181475</v>
      </c>
      <c r="CB69" s="131">
        <v>9131.2464057049729</v>
      </c>
      <c r="CC69" s="131">
        <v>40486.3324298644</v>
      </c>
      <c r="CD69" s="131">
        <v>47964.788723309175</v>
      </c>
      <c r="CE69" s="131">
        <v>2251066.8477181918</v>
      </c>
      <c r="CF69" s="195" t="s">
        <v>19</v>
      </c>
      <c r="CG69" s="195" t="s">
        <v>19</v>
      </c>
      <c r="CH69" s="195" t="s">
        <v>19</v>
      </c>
      <c r="CI69" s="195" t="s">
        <v>19</v>
      </c>
      <c r="CJ69" s="195" t="s">
        <v>19</v>
      </c>
      <c r="CK69" s="195" t="s">
        <v>19</v>
      </c>
      <c r="CL69" s="131">
        <v>-146846.06746491225</v>
      </c>
      <c r="CM69" s="131">
        <v>-6434.132605817299</v>
      </c>
      <c r="CN69" s="131">
        <v>208.87322118148128</v>
      </c>
      <c r="CO69" s="131">
        <v>-117925.74923840963</v>
      </c>
      <c r="CP69" s="131">
        <v>-4421.7257004099692</v>
      </c>
      <c r="CQ69" s="131">
        <v>695178.08550162474</v>
      </c>
      <c r="CR69" s="131">
        <v>142611.95226250033</v>
      </c>
      <c r="CS69" s="131">
        <v>1647.6046896592227</v>
      </c>
      <c r="CT69" s="131">
        <v>564018.84066541668</v>
      </c>
      <c r="CU69" s="131">
        <v>51374.778185891169</v>
      </c>
      <c r="CV69" s="131">
        <v>507686.23425705696</v>
      </c>
      <c r="CW69" s="131">
        <v>173817.19484705996</v>
      </c>
      <c r="CX69" s="131">
        <v>368493.30220668687</v>
      </c>
    </row>
    <row r="70" spans="2:102" ht="15" customHeight="1" x14ac:dyDescent="0.25">
      <c r="B70" s="132" t="s">
        <v>364</v>
      </c>
      <c r="C70" s="132" t="s">
        <v>365</v>
      </c>
      <c r="D70" s="131">
        <v>559</v>
      </c>
      <c r="E70" s="131">
        <v>1089</v>
      </c>
      <c r="F70" s="131">
        <v>274</v>
      </c>
      <c r="G70" s="131">
        <v>50</v>
      </c>
      <c r="H70" s="131">
        <v>1972</v>
      </c>
      <c r="I70" s="131">
        <v>278</v>
      </c>
      <c r="J70" s="131">
        <v>2657</v>
      </c>
      <c r="K70" s="131" t="s">
        <v>19</v>
      </c>
      <c r="L70" s="131" t="s">
        <v>19</v>
      </c>
      <c r="M70" s="131" t="s">
        <v>19</v>
      </c>
      <c r="N70" s="131">
        <v>541</v>
      </c>
      <c r="O70" s="131">
        <v>6287</v>
      </c>
      <c r="P70" s="131">
        <v>4876</v>
      </c>
      <c r="Q70" s="131">
        <v>451</v>
      </c>
      <c r="R70" s="131">
        <v>319</v>
      </c>
      <c r="S70" s="195">
        <v>146</v>
      </c>
      <c r="T70" s="195">
        <v>232</v>
      </c>
      <c r="U70" s="195">
        <v>623</v>
      </c>
      <c r="V70" s="195">
        <v>1578</v>
      </c>
      <c r="W70" s="195">
        <v>4632</v>
      </c>
      <c r="X70" s="195">
        <v>4335.67</v>
      </c>
      <c r="Y70" s="195">
        <v>16885</v>
      </c>
      <c r="Z70" s="195">
        <v>28431.67</v>
      </c>
      <c r="AA70" s="131">
        <v>28609</v>
      </c>
      <c r="AB70" s="195">
        <v>0</v>
      </c>
      <c r="AC70" s="195">
        <v>25</v>
      </c>
      <c r="AD70" s="195">
        <v>1225.5999999999999</v>
      </c>
      <c r="AE70" s="195">
        <v>2792.5</v>
      </c>
      <c r="AF70" s="195">
        <v>10694.4</v>
      </c>
      <c r="AG70" s="195">
        <v>14736.5</v>
      </c>
      <c r="AH70" s="131">
        <v>17849</v>
      </c>
      <c r="AI70" s="195">
        <v>1394.93</v>
      </c>
      <c r="AJ70" s="195">
        <v>8641.86</v>
      </c>
      <c r="AK70" s="195">
        <v>53204.959999999999</v>
      </c>
      <c r="AL70" s="131">
        <v>53622</v>
      </c>
      <c r="AM70" s="131">
        <v>54790</v>
      </c>
      <c r="AN70" s="131">
        <v>1443</v>
      </c>
      <c r="AO70" s="131">
        <v>138</v>
      </c>
      <c r="AP70" s="131">
        <v>8523</v>
      </c>
      <c r="AQ70" s="131">
        <v>1814</v>
      </c>
      <c r="AR70" s="131" t="s">
        <v>19</v>
      </c>
      <c r="AS70" s="131" t="s">
        <v>19</v>
      </c>
      <c r="AT70" s="131">
        <v>3624</v>
      </c>
      <c r="AU70" s="131">
        <v>9211</v>
      </c>
      <c r="AV70" s="131" t="s">
        <v>19</v>
      </c>
      <c r="AW70" s="131" t="s">
        <v>19</v>
      </c>
      <c r="AX70" s="131">
        <v>1455397.8890359576</v>
      </c>
      <c r="AY70" s="131">
        <v>171788.11516197832</v>
      </c>
      <c r="AZ70" s="131">
        <v>49394.806811025483</v>
      </c>
      <c r="BA70" s="131">
        <v>306899.1618356558</v>
      </c>
      <c r="BB70" s="131">
        <v>59321.729109157081</v>
      </c>
      <c r="BC70" s="131">
        <v>38730.335715098736</v>
      </c>
      <c r="BD70" s="131">
        <v>2081532.0376688733</v>
      </c>
      <c r="BE70" s="131">
        <v>162457.21960760868</v>
      </c>
      <c r="BF70" s="131">
        <v>85814.336043302595</v>
      </c>
      <c r="BG70" s="131">
        <v>236238.85913205805</v>
      </c>
      <c r="BH70" s="131">
        <v>70566.895675320164</v>
      </c>
      <c r="BI70" s="131">
        <v>23311.129239999998</v>
      </c>
      <c r="BJ70" s="131">
        <v>5895</v>
      </c>
      <c r="BK70" s="131">
        <v>24975.721859250625</v>
      </c>
      <c r="BL70" s="131">
        <v>2690791.1992264134</v>
      </c>
      <c r="BM70" s="131">
        <v>-91041.051590000003</v>
      </c>
      <c r="BN70" s="131">
        <v>-4949.7143349999997</v>
      </c>
      <c r="BO70" s="131">
        <v>-4356</v>
      </c>
      <c r="BP70" s="131">
        <v>-95568.981629240516</v>
      </c>
      <c r="BQ70" s="131">
        <v>-195915.74755424052</v>
      </c>
      <c r="BR70" s="131">
        <v>2494875.4516721726</v>
      </c>
      <c r="BS70" s="131">
        <v>191488.77597662926</v>
      </c>
      <c r="BT70" s="131">
        <v>22607.469892501613</v>
      </c>
      <c r="BU70" s="131">
        <v>2708971.6975413039</v>
      </c>
      <c r="BV70" s="131" t="s">
        <v>19</v>
      </c>
      <c r="BW70" s="131" t="s">
        <v>19</v>
      </c>
      <c r="BX70" s="195" t="s">
        <v>19</v>
      </c>
      <c r="BY70" s="131" t="s">
        <v>19</v>
      </c>
      <c r="BZ70" s="131">
        <v>351904.32153164287</v>
      </c>
      <c r="CA70" s="131">
        <v>2164419.2611291087</v>
      </c>
      <c r="CB70" s="131">
        <v>33397.421447108427</v>
      </c>
      <c r="CC70" s="131">
        <v>41558.281220648205</v>
      </c>
      <c r="CD70" s="131">
        <v>95084.942320293674</v>
      </c>
      <c r="CE70" s="131">
        <v>2686364.2276488021</v>
      </c>
      <c r="CF70" s="195" t="s">
        <v>19</v>
      </c>
      <c r="CG70" s="195" t="s">
        <v>19</v>
      </c>
      <c r="CH70" s="195" t="s">
        <v>19</v>
      </c>
      <c r="CI70" s="195" t="s">
        <v>19</v>
      </c>
      <c r="CJ70" s="195" t="s">
        <v>19</v>
      </c>
      <c r="CK70" s="195" t="s">
        <v>19</v>
      </c>
      <c r="CL70" s="131">
        <v>-185585.95567007223</v>
      </c>
      <c r="CM70" s="131">
        <v>-8574.1375983515609</v>
      </c>
      <c r="CN70" s="131">
        <v>208.87322118148128</v>
      </c>
      <c r="CO70" s="131">
        <v>-141869.42876088805</v>
      </c>
      <c r="CP70" s="131">
        <v>-4515.7257004099692</v>
      </c>
      <c r="CQ70" s="131">
        <v>797559.21538551175</v>
      </c>
      <c r="CR70" s="131">
        <v>171565.56396557967</v>
      </c>
      <c r="CS70" s="131">
        <v>1647.6046896592227</v>
      </c>
      <c r="CT70" s="131">
        <v>630436.0095322103</v>
      </c>
      <c r="CU70" s="131">
        <v>56808.667800437259</v>
      </c>
      <c r="CV70" s="131" t="s">
        <v>19</v>
      </c>
      <c r="CW70" s="131" t="s">
        <v>19</v>
      </c>
      <c r="CX70" s="131" t="s">
        <v>19</v>
      </c>
    </row>
    <row r="71" spans="2:102" ht="15" customHeight="1" x14ac:dyDescent="0.25">
      <c r="AL71" s="196"/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BZ71" s="196"/>
      <c r="CA71" s="196"/>
      <c r="CB71" s="196"/>
      <c r="CC71" s="196"/>
      <c r="CD71" s="196"/>
      <c r="CE71" s="196"/>
      <c r="CF71" s="196"/>
      <c r="CG71" s="196"/>
      <c r="CH71" s="196"/>
      <c r="CI71" s="196"/>
      <c r="CJ71" s="196"/>
      <c r="CK71" s="196"/>
      <c r="CL71" s="196"/>
      <c r="CM71" s="196"/>
      <c r="CN71" s="196"/>
      <c r="CO71" s="196"/>
      <c r="CP71" s="196"/>
      <c r="CQ71" s="196"/>
      <c r="CR71" s="196"/>
      <c r="CS71" s="196"/>
      <c r="CT71" s="196"/>
      <c r="CU71" s="196"/>
      <c r="CV71" s="196"/>
      <c r="CW71" s="196"/>
      <c r="CX71" s="196"/>
    </row>
  </sheetData>
  <autoFilter ref="A12:C12" xr:uid="{00000000-0009-0000-0000-000004000000}"/>
  <pageMargins left="0.19685039370078741" right="0.19685039370078741" top="0.59055118110236227" bottom="0.19685039370078741" header="0.19685039370078741" footer="0.19685039370078741"/>
  <pageSetup paperSize="9" pageOrder="overThenDown" orientation="portrait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F36ACF-8B33-4F2B-ABC5-C80C19F65E47}">
  <sheetPr>
    <tabColor rgb="FFFF0000"/>
  </sheetPr>
  <dimension ref="A1:AQ3713"/>
  <sheetViews>
    <sheetView topLeftCell="B28" workbookViewId="0">
      <selection activeCell="N11" sqref="N11"/>
    </sheetView>
  </sheetViews>
  <sheetFormatPr defaultRowHeight="15" x14ac:dyDescent="0.4"/>
  <cols>
    <col min="1" max="1" width="10.53515625" style="39" hidden="1" customWidth="1"/>
    <col min="2" max="2" width="22.53515625" style="43" customWidth="1"/>
    <col min="3" max="3" width="2.3828125" style="43" hidden="1" customWidth="1"/>
    <col min="4" max="4" width="11.3828125" style="43" hidden="1" customWidth="1"/>
    <col min="5" max="5" width="12.53515625" style="80" hidden="1" customWidth="1"/>
    <col min="6" max="6" width="12.3828125" style="80" hidden="1" customWidth="1"/>
    <col min="7" max="7" width="13.3828125" style="80" hidden="1" customWidth="1"/>
    <col min="8" max="8" width="16.53515625" style="43" bestFit="1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8" width="8.53515625" style="43"/>
    <col min="19" max="20" width="8.53515625" style="44"/>
    <col min="21" max="256" width="8.53515625" style="43"/>
    <col min="257" max="257" width="0" style="43" hidden="1" customWidth="1"/>
    <col min="258" max="258" width="22.53515625" style="43" customWidth="1"/>
    <col min="259" max="259" width="2.3828125" style="43" customWidth="1"/>
    <col min="260" max="260" width="11.3828125" style="43" customWidth="1"/>
    <col min="261" max="261" width="12.53515625" style="43" customWidth="1"/>
    <col min="262" max="262" width="12.3828125" style="43" customWidth="1"/>
    <col min="263" max="263" width="13.3828125" style="43" customWidth="1"/>
    <col min="264" max="264" width="16.53515625" style="43" bestFit="1" customWidth="1"/>
    <col min="265" max="266" width="12.3828125" style="43" customWidth="1"/>
    <col min="267" max="269" width="13.3828125" style="43" customWidth="1"/>
    <col min="270" max="270" width="13.53515625" style="43" customWidth="1"/>
    <col min="271" max="271" width="12.53515625" style="43" customWidth="1"/>
    <col min="272" max="272" width="11.3828125" style="43" customWidth="1"/>
    <col min="273" max="273" width="7.53515625" style="43" customWidth="1"/>
    <col min="274" max="512" width="8.53515625" style="43"/>
    <col min="513" max="513" width="0" style="43" hidden="1" customWidth="1"/>
    <col min="514" max="514" width="22.53515625" style="43" customWidth="1"/>
    <col min="515" max="515" width="2.3828125" style="43" customWidth="1"/>
    <col min="516" max="516" width="11.3828125" style="43" customWidth="1"/>
    <col min="517" max="517" width="12.53515625" style="43" customWidth="1"/>
    <col min="518" max="518" width="12.3828125" style="43" customWidth="1"/>
    <col min="519" max="519" width="13.3828125" style="43" customWidth="1"/>
    <col min="520" max="520" width="16.53515625" style="43" bestFit="1" customWidth="1"/>
    <col min="521" max="522" width="12.3828125" style="43" customWidth="1"/>
    <col min="523" max="525" width="13.3828125" style="43" customWidth="1"/>
    <col min="526" max="526" width="13.53515625" style="43" customWidth="1"/>
    <col min="527" max="527" width="12.53515625" style="43" customWidth="1"/>
    <col min="528" max="528" width="11.3828125" style="43" customWidth="1"/>
    <col min="529" max="529" width="7.53515625" style="43" customWidth="1"/>
    <col min="530" max="768" width="8.53515625" style="43"/>
    <col min="769" max="769" width="0" style="43" hidden="1" customWidth="1"/>
    <col min="770" max="770" width="22.53515625" style="43" customWidth="1"/>
    <col min="771" max="771" width="2.3828125" style="43" customWidth="1"/>
    <col min="772" max="772" width="11.3828125" style="43" customWidth="1"/>
    <col min="773" max="773" width="12.53515625" style="43" customWidth="1"/>
    <col min="774" max="774" width="12.3828125" style="43" customWidth="1"/>
    <col min="775" max="775" width="13.3828125" style="43" customWidth="1"/>
    <col min="776" max="776" width="16.53515625" style="43" bestFit="1" customWidth="1"/>
    <col min="777" max="778" width="12.3828125" style="43" customWidth="1"/>
    <col min="779" max="781" width="13.3828125" style="43" customWidth="1"/>
    <col min="782" max="782" width="13.53515625" style="43" customWidth="1"/>
    <col min="783" max="783" width="12.53515625" style="43" customWidth="1"/>
    <col min="784" max="784" width="11.3828125" style="43" customWidth="1"/>
    <col min="785" max="785" width="7.53515625" style="43" customWidth="1"/>
    <col min="786" max="1024" width="8.53515625" style="43"/>
    <col min="1025" max="1025" width="0" style="43" hidden="1" customWidth="1"/>
    <col min="1026" max="1026" width="22.53515625" style="43" customWidth="1"/>
    <col min="1027" max="1027" width="2.3828125" style="43" customWidth="1"/>
    <col min="1028" max="1028" width="11.3828125" style="43" customWidth="1"/>
    <col min="1029" max="1029" width="12.53515625" style="43" customWidth="1"/>
    <col min="1030" max="1030" width="12.3828125" style="43" customWidth="1"/>
    <col min="1031" max="1031" width="13.3828125" style="43" customWidth="1"/>
    <col min="1032" max="1032" width="16.53515625" style="43" bestFit="1" customWidth="1"/>
    <col min="1033" max="1034" width="12.3828125" style="43" customWidth="1"/>
    <col min="1035" max="1037" width="13.3828125" style="43" customWidth="1"/>
    <col min="1038" max="1038" width="13.53515625" style="43" customWidth="1"/>
    <col min="1039" max="1039" width="12.53515625" style="43" customWidth="1"/>
    <col min="1040" max="1040" width="11.3828125" style="43" customWidth="1"/>
    <col min="1041" max="1041" width="7.53515625" style="43" customWidth="1"/>
    <col min="1042" max="1280" width="8.53515625" style="43"/>
    <col min="1281" max="1281" width="0" style="43" hidden="1" customWidth="1"/>
    <col min="1282" max="1282" width="22.53515625" style="43" customWidth="1"/>
    <col min="1283" max="1283" width="2.3828125" style="43" customWidth="1"/>
    <col min="1284" max="1284" width="11.3828125" style="43" customWidth="1"/>
    <col min="1285" max="1285" width="12.53515625" style="43" customWidth="1"/>
    <col min="1286" max="1286" width="12.3828125" style="43" customWidth="1"/>
    <col min="1287" max="1287" width="13.3828125" style="43" customWidth="1"/>
    <col min="1288" max="1288" width="16.53515625" style="43" bestFit="1" customWidth="1"/>
    <col min="1289" max="1290" width="12.3828125" style="43" customWidth="1"/>
    <col min="1291" max="1293" width="13.3828125" style="43" customWidth="1"/>
    <col min="1294" max="1294" width="13.53515625" style="43" customWidth="1"/>
    <col min="1295" max="1295" width="12.53515625" style="43" customWidth="1"/>
    <col min="1296" max="1296" width="11.3828125" style="43" customWidth="1"/>
    <col min="1297" max="1297" width="7.53515625" style="43" customWidth="1"/>
    <col min="1298" max="1536" width="8.53515625" style="43"/>
    <col min="1537" max="1537" width="0" style="43" hidden="1" customWidth="1"/>
    <col min="1538" max="1538" width="22.53515625" style="43" customWidth="1"/>
    <col min="1539" max="1539" width="2.3828125" style="43" customWidth="1"/>
    <col min="1540" max="1540" width="11.3828125" style="43" customWidth="1"/>
    <col min="1541" max="1541" width="12.53515625" style="43" customWidth="1"/>
    <col min="1542" max="1542" width="12.3828125" style="43" customWidth="1"/>
    <col min="1543" max="1543" width="13.3828125" style="43" customWidth="1"/>
    <col min="1544" max="1544" width="16.53515625" style="43" bestFit="1" customWidth="1"/>
    <col min="1545" max="1546" width="12.3828125" style="43" customWidth="1"/>
    <col min="1547" max="1549" width="13.3828125" style="43" customWidth="1"/>
    <col min="1550" max="1550" width="13.53515625" style="43" customWidth="1"/>
    <col min="1551" max="1551" width="12.53515625" style="43" customWidth="1"/>
    <col min="1552" max="1552" width="11.3828125" style="43" customWidth="1"/>
    <col min="1553" max="1553" width="7.53515625" style="43" customWidth="1"/>
    <col min="1554" max="1792" width="8.53515625" style="43"/>
    <col min="1793" max="1793" width="0" style="43" hidden="1" customWidth="1"/>
    <col min="1794" max="1794" width="22.53515625" style="43" customWidth="1"/>
    <col min="1795" max="1795" width="2.3828125" style="43" customWidth="1"/>
    <col min="1796" max="1796" width="11.3828125" style="43" customWidth="1"/>
    <col min="1797" max="1797" width="12.53515625" style="43" customWidth="1"/>
    <col min="1798" max="1798" width="12.3828125" style="43" customWidth="1"/>
    <col min="1799" max="1799" width="13.3828125" style="43" customWidth="1"/>
    <col min="1800" max="1800" width="16.53515625" style="43" bestFit="1" customWidth="1"/>
    <col min="1801" max="1802" width="12.3828125" style="43" customWidth="1"/>
    <col min="1803" max="1805" width="13.3828125" style="43" customWidth="1"/>
    <col min="1806" max="1806" width="13.53515625" style="43" customWidth="1"/>
    <col min="1807" max="1807" width="12.53515625" style="43" customWidth="1"/>
    <col min="1808" max="1808" width="11.3828125" style="43" customWidth="1"/>
    <col min="1809" max="1809" width="7.53515625" style="43" customWidth="1"/>
    <col min="1810" max="2048" width="8.53515625" style="43"/>
    <col min="2049" max="2049" width="0" style="43" hidden="1" customWidth="1"/>
    <col min="2050" max="2050" width="22.53515625" style="43" customWidth="1"/>
    <col min="2051" max="2051" width="2.3828125" style="43" customWidth="1"/>
    <col min="2052" max="2052" width="11.3828125" style="43" customWidth="1"/>
    <col min="2053" max="2053" width="12.53515625" style="43" customWidth="1"/>
    <col min="2054" max="2054" width="12.3828125" style="43" customWidth="1"/>
    <col min="2055" max="2055" width="13.3828125" style="43" customWidth="1"/>
    <col min="2056" max="2056" width="16.53515625" style="43" bestFit="1" customWidth="1"/>
    <col min="2057" max="2058" width="12.3828125" style="43" customWidth="1"/>
    <col min="2059" max="2061" width="13.3828125" style="43" customWidth="1"/>
    <col min="2062" max="2062" width="13.53515625" style="43" customWidth="1"/>
    <col min="2063" max="2063" width="12.53515625" style="43" customWidth="1"/>
    <col min="2064" max="2064" width="11.3828125" style="43" customWidth="1"/>
    <col min="2065" max="2065" width="7.53515625" style="43" customWidth="1"/>
    <col min="2066" max="2304" width="8.53515625" style="43"/>
    <col min="2305" max="2305" width="0" style="43" hidden="1" customWidth="1"/>
    <col min="2306" max="2306" width="22.53515625" style="43" customWidth="1"/>
    <col min="2307" max="2307" width="2.3828125" style="43" customWidth="1"/>
    <col min="2308" max="2308" width="11.3828125" style="43" customWidth="1"/>
    <col min="2309" max="2309" width="12.53515625" style="43" customWidth="1"/>
    <col min="2310" max="2310" width="12.3828125" style="43" customWidth="1"/>
    <col min="2311" max="2311" width="13.3828125" style="43" customWidth="1"/>
    <col min="2312" max="2312" width="16.53515625" style="43" bestFit="1" customWidth="1"/>
    <col min="2313" max="2314" width="12.3828125" style="43" customWidth="1"/>
    <col min="2315" max="2317" width="13.3828125" style="43" customWidth="1"/>
    <col min="2318" max="2318" width="13.53515625" style="43" customWidth="1"/>
    <col min="2319" max="2319" width="12.53515625" style="43" customWidth="1"/>
    <col min="2320" max="2320" width="11.3828125" style="43" customWidth="1"/>
    <col min="2321" max="2321" width="7.53515625" style="43" customWidth="1"/>
    <col min="2322" max="2560" width="8.53515625" style="43"/>
    <col min="2561" max="2561" width="0" style="43" hidden="1" customWidth="1"/>
    <col min="2562" max="2562" width="22.53515625" style="43" customWidth="1"/>
    <col min="2563" max="2563" width="2.3828125" style="43" customWidth="1"/>
    <col min="2564" max="2564" width="11.3828125" style="43" customWidth="1"/>
    <col min="2565" max="2565" width="12.53515625" style="43" customWidth="1"/>
    <col min="2566" max="2566" width="12.3828125" style="43" customWidth="1"/>
    <col min="2567" max="2567" width="13.3828125" style="43" customWidth="1"/>
    <col min="2568" max="2568" width="16.53515625" style="43" bestFit="1" customWidth="1"/>
    <col min="2569" max="2570" width="12.3828125" style="43" customWidth="1"/>
    <col min="2571" max="2573" width="13.3828125" style="43" customWidth="1"/>
    <col min="2574" max="2574" width="13.53515625" style="43" customWidth="1"/>
    <col min="2575" max="2575" width="12.53515625" style="43" customWidth="1"/>
    <col min="2576" max="2576" width="11.3828125" style="43" customWidth="1"/>
    <col min="2577" max="2577" width="7.53515625" style="43" customWidth="1"/>
    <col min="2578" max="2816" width="8.53515625" style="43"/>
    <col min="2817" max="2817" width="0" style="43" hidden="1" customWidth="1"/>
    <col min="2818" max="2818" width="22.53515625" style="43" customWidth="1"/>
    <col min="2819" max="2819" width="2.3828125" style="43" customWidth="1"/>
    <col min="2820" max="2820" width="11.3828125" style="43" customWidth="1"/>
    <col min="2821" max="2821" width="12.53515625" style="43" customWidth="1"/>
    <col min="2822" max="2822" width="12.3828125" style="43" customWidth="1"/>
    <col min="2823" max="2823" width="13.3828125" style="43" customWidth="1"/>
    <col min="2824" max="2824" width="16.53515625" style="43" bestFit="1" customWidth="1"/>
    <col min="2825" max="2826" width="12.3828125" style="43" customWidth="1"/>
    <col min="2827" max="2829" width="13.3828125" style="43" customWidth="1"/>
    <col min="2830" max="2830" width="13.53515625" style="43" customWidth="1"/>
    <col min="2831" max="2831" width="12.53515625" style="43" customWidth="1"/>
    <col min="2832" max="2832" width="11.3828125" style="43" customWidth="1"/>
    <col min="2833" max="2833" width="7.53515625" style="43" customWidth="1"/>
    <col min="2834" max="3072" width="8.53515625" style="43"/>
    <col min="3073" max="3073" width="0" style="43" hidden="1" customWidth="1"/>
    <col min="3074" max="3074" width="22.53515625" style="43" customWidth="1"/>
    <col min="3075" max="3075" width="2.3828125" style="43" customWidth="1"/>
    <col min="3076" max="3076" width="11.3828125" style="43" customWidth="1"/>
    <col min="3077" max="3077" width="12.53515625" style="43" customWidth="1"/>
    <col min="3078" max="3078" width="12.3828125" style="43" customWidth="1"/>
    <col min="3079" max="3079" width="13.3828125" style="43" customWidth="1"/>
    <col min="3080" max="3080" width="16.53515625" style="43" bestFit="1" customWidth="1"/>
    <col min="3081" max="3082" width="12.3828125" style="43" customWidth="1"/>
    <col min="3083" max="3085" width="13.3828125" style="43" customWidth="1"/>
    <col min="3086" max="3086" width="13.53515625" style="43" customWidth="1"/>
    <col min="3087" max="3087" width="12.53515625" style="43" customWidth="1"/>
    <col min="3088" max="3088" width="11.3828125" style="43" customWidth="1"/>
    <col min="3089" max="3089" width="7.53515625" style="43" customWidth="1"/>
    <col min="3090" max="3328" width="8.53515625" style="43"/>
    <col min="3329" max="3329" width="0" style="43" hidden="1" customWidth="1"/>
    <col min="3330" max="3330" width="22.53515625" style="43" customWidth="1"/>
    <col min="3331" max="3331" width="2.3828125" style="43" customWidth="1"/>
    <col min="3332" max="3332" width="11.3828125" style="43" customWidth="1"/>
    <col min="3333" max="3333" width="12.53515625" style="43" customWidth="1"/>
    <col min="3334" max="3334" width="12.3828125" style="43" customWidth="1"/>
    <col min="3335" max="3335" width="13.3828125" style="43" customWidth="1"/>
    <col min="3336" max="3336" width="16.53515625" style="43" bestFit="1" customWidth="1"/>
    <col min="3337" max="3338" width="12.3828125" style="43" customWidth="1"/>
    <col min="3339" max="3341" width="13.3828125" style="43" customWidth="1"/>
    <col min="3342" max="3342" width="13.53515625" style="43" customWidth="1"/>
    <col min="3343" max="3343" width="12.53515625" style="43" customWidth="1"/>
    <col min="3344" max="3344" width="11.3828125" style="43" customWidth="1"/>
    <col min="3345" max="3345" width="7.53515625" style="43" customWidth="1"/>
    <col min="3346" max="3584" width="8.53515625" style="43"/>
    <col min="3585" max="3585" width="0" style="43" hidden="1" customWidth="1"/>
    <col min="3586" max="3586" width="22.53515625" style="43" customWidth="1"/>
    <col min="3587" max="3587" width="2.3828125" style="43" customWidth="1"/>
    <col min="3588" max="3588" width="11.3828125" style="43" customWidth="1"/>
    <col min="3589" max="3589" width="12.53515625" style="43" customWidth="1"/>
    <col min="3590" max="3590" width="12.3828125" style="43" customWidth="1"/>
    <col min="3591" max="3591" width="13.3828125" style="43" customWidth="1"/>
    <col min="3592" max="3592" width="16.53515625" style="43" bestFit="1" customWidth="1"/>
    <col min="3593" max="3594" width="12.3828125" style="43" customWidth="1"/>
    <col min="3595" max="3597" width="13.3828125" style="43" customWidth="1"/>
    <col min="3598" max="3598" width="13.53515625" style="43" customWidth="1"/>
    <col min="3599" max="3599" width="12.53515625" style="43" customWidth="1"/>
    <col min="3600" max="3600" width="11.3828125" style="43" customWidth="1"/>
    <col min="3601" max="3601" width="7.53515625" style="43" customWidth="1"/>
    <col min="3602" max="3840" width="8.53515625" style="43"/>
    <col min="3841" max="3841" width="0" style="43" hidden="1" customWidth="1"/>
    <col min="3842" max="3842" width="22.53515625" style="43" customWidth="1"/>
    <col min="3843" max="3843" width="2.3828125" style="43" customWidth="1"/>
    <col min="3844" max="3844" width="11.3828125" style="43" customWidth="1"/>
    <col min="3845" max="3845" width="12.53515625" style="43" customWidth="1"/>
    <col min="3846" max="3846" width="12.3828125" style="43" customWidth="1"/>
    <col min="3847" max="3847" width="13.3828125" style="43" customWidth="1"/>
    <col min="3848" max="3848" width="16.53515625" style="43" bestFit="1" customWidth="1"/>
    <col min="3849" max="3850" width="12.3828125" style="43" customWidth="1"/>
    <col min="3851" max="3853" width="13.3828125" style="43" customWidth="1"/>
    <col min="3854" max="3854" width="13.53515625" style="43" customWidth="1"/>
    <col min="3855" max="3855" width="12.53515625" style="43" customWidth="1"/>
    <col min="3856" max="3856" width="11.3828125" style="43" customWidth="1"/>
    <col min="3857" max="3857" width="7.53515625" style="43" customWidth="1"/>
    <col min="3858" max="4096" width="8.53515625" style="43"/>
    <col min="4097" max="4097" width="0" style="43" hidden="1" customWidth="1"/>
    <col min="4098" max="4098" width="22.53515625" style="43" customWidth="1"/>
    <col min="4099" max="4099" width="2.3828125" style="43" customWidth="1"/>
    <col min="4100" max="4100" width="11.3828125" style="43" customWidth="1"/>
    <col min="4101" max="4101" width="12.53515625" style="43" customWidth="1"/>
    <col min="4102" max="4102" width="12.3828125" style="43" customWidth="1"/>
    <col min="4103" max="4103" width="13.3828125" style="43" customWidth="1"/>
    <col min="4104" max="4104" width="16.53515625" style="43" bestFit="1" customWidth="1"/>
    <col min="4105" max="4106" width="12.3828125" style="43" customWidth="1"/>
    <col min="4107" max="4109" width="13.3828125" style="43" customWidth="1"/>
    <col min="4110" max="4110" width="13.53515625" style="43" customWidth="1"/>
    <col min="4111" max="4111" width="12.53515625" style="43" customWidth="1"/>
    <col min="4112" max="4112" width="11.3828125" style="43" customWidth="1"/>
    <col min="4113" max="4113" width="7.53515625" style="43" customWidth="1"/>
    <col min="4114" max="4352" width="8.53515625" style="43"/>
    <col min="4353" max="4353" width="0" style="43" hidden="1" customWidth="1"/>
    <col min="4354" max="4354" width="22.53515625" style="43" customWidth="1"/>
    <col min="4355" max="4355" width="2.3828125" style="43" customWidth="1"/>
    <col min="4356" max="4356" width="11.3828125" style="43" customWidth="1"/>
    <col min="4357" max="4357" width="12.53515625" style="43" customWidth="1"/>
    <col min="4358" max="4358" width="12.3828125" style="43" customWidth="1"/>
    <col min="4359" max="4359" width="13.3828125" style="43" customWidth="1"/>
    <col min="4360" max="4360" width="16.53515625" style="43" bestFit="1" customWidth="1"/>
    <col min="4361" max="4362" width="12.3828125" style="43" customWidth="1"/>
    <col min="4363" max="4365" width="13.3828125" style="43" customWidth="1"/>
    <col min="4366" max="4366" width="13.53515625" style="43" customWidth="1"/>
    <col min="4367" max="4367" width="12.53515625" style="43" customWidth="1"/>
    <col min="4368" max="4368" width="11.3828125" style="43" customWidth="1"/>
    <col min="4369" max="4369" width="7.53515625" style="43" customWidth="1"/>
    <col min="4370" max="4608" width="8.53515625" style="43"/>
    <col min="4609" max="4609" width="0" style="43" hidden="1" customWidth="1"/>
    <col min="4610" max="4610" width="22.53515625" style="43" customWidth="1"/>
    <col min="4611" max="4611" width="2.3828125" style="43" customWidth="1"/>
    <col min="4612" max="4612" width="11.3828125" style="43" customWidth="1"/>
    <col min="4613" max="4613" width="12.53515625" style="43" customWidth="1"/>
    <col min="4614" max="4614" width="12.3828125" style="43" customWidth="1"/>
    <col min="4615" max="4615" width="13.3828125" style="43" customWidth="1"/>
    <col min="4616" max="4616" width="16.53515625" style="43" bestFit="1" customWidth="1"/>
    <col min="4617" max="4618" width="12.3828125" style="43" customWidth="1"/>
    <col min="4619" max="4621" width="13.3828125" style="43" customWidth="1"/>
    <col min="4622" max="4622" width="13.53515625" style="43" customWidth="1"/>
    <col min="4623" max="4623" width="12.53515625" style="43" customWidth="1"/>
    <col min="4624" max="4624" width="11.3828125" style="43" customWidth="1"/>
    <col min="4625" max="4625" width="7.53515625" style="43" customWidth="1"/>
    <col min="4626" max="4864" width="8.53515625" style="43"/>
    <col min="4865" max="4865" width="0" style="43" hidden="1" customWidth="1"/>
    <col min="4866" max="4866" width="22.53515625" style="43" customWidth="1"/>
    <col min="4867" max="4867" width="2.3828125" style="43" customWidth="1"/>
    <col min="4868" max="4868" width="11.3828125" style="43" customWidth="1"/>
    <col min="4869" max="4869" width="12.53515625" style="43" customWidth="1"/>
    <col min="4870" max="4870" width="12.3828125" style="43" customWidth="1"/>
    <col min="4871" max="4871" width="13.3828125" style="43" customWidth="1"/>
    <col min="4872" max="4872" width="16.53515625" style="43" bestFit="1" customWidth="1"/>
    <col min="4873" max="4874" width="12.3828125" style="43" customWidth="1"/>
    <col min="4875" max="4877" width="13.3828125" style="43" customWidth="1"/>
    <col min="4878" max="4878" width="13.53515625" style="43" customWidth="1"/>
    <col min="4879" max="4879" width="12.53515625" style="43" customWidth="1"/>
    <col min="4880" max="4880" width="11.3828125" style="43" customWidth="1"/>
    <col min="4881" max="4881" width="7.53515625" style="43" customWidth="1"/>
    <col min="4882" max="5120" width="8.53515625" style="43"/>
    <col min="5121" max="5121" width="0" style="43" hidden="1" customWidth="1"/>
    <col min="5122" max="5122" width="22.53515625" style="43" customWidth="1"/>
    <col min="5123" max="5123" width="2.3828125" style="43" customWidth="1"/>
    <col min="5124" max="5124" width="11.3828125" style="43" customWidth="1"/>
    <col min="5125" max="5125" width="12.53515625" style="43" customWidth="1"/>
    <col min="5126" max="5126" width="12.3828125" style="43" customWidth="1"/>
    <col min="5127" max="5127" width="13.3828125" style="43" customWidth="1"/>
    <col min="5128" max="5128" width="16.53515625" style="43" bestFit="1" customWidth="1"/>
    <col min="5129" max="5130" width="12.3828125" style="43" customWidth="1"/>
    <col min="5131" max="5133" width="13.3828125" style="43" customWidth="1"/>
    <col min="5134" max="5134" width="13.53515625" style="43" customWidth="1"/>
    <col min="5135" max="5135" width="12.53515625" style="43" customWidth="1"/>
    <col min="5136" max="5136" width="11.3828125" style="43" customWidth="1"/>
    <col min="5137" max="5137" width="7.53515625" style="43" customWidth="1"/>
    <col min="5138" max="5376" width="8.53515625" style="43"/>
    <col min="5377" max="5377" width="0" style="43" hidden="1" customWidth="1"/>
    <col min="5378" max="5378" width="22.53515625" style="43" customWidth="1"/>
    <col min="5379" max="5379" width="2.3828125" style="43" customWidth="1"/>
    <col min="5380" max="5380" width="11.3828125" style="43" customWidth="1"/>
    <col min="5381" max="5381" width="12.53515625" style="43" customWidth="1"/>
    <col min="5382" max="5382" width="12.3828125" style="43" customWidth="1"/>
    <col min="5383" max="5383" width="13.3828125" style="43" customWidth="1"/>
    <col min="5384" max="5384" width="16.53515625" style="43" bestFit="1" customWidth="1"/>
    <col min="5385" max="5386" width="12.3828125" style="43" customWidth="1"/>
    <col min="5387" max="5389" width="13.3828125" style="43" customWidth="1"/>
    <col min="5390" max="5390" width="13.53515625" style="43" customWidth="1"/>
    <col min="5391" max="5391" width="12.53515625" style="43" customWidth="1"/>
    <col min="5392" max="5392" width="11.3828125" style="43" customWidth="1"/>
    <col min="5393" max="5393" width="7.53515625" style="43" customWidth="1"/>
    <col min="5394" max="5632" width="8.53515625" style="43"/>
    <col min="5633" max="5633" width="0" style="43" hidden="1" customWidth="1"/>
    <col min="5634" max="5634" width="22.53515625" style="43" customWidth="1"/>
    <col min="5635" max="5635" width="2.3828125" style="43" customWidth="1"/>
    <col min="5636" max="5636" width="11.3828125" style="43" customWidth="1"/>
    <col min="5637" max="5637" width="12.53515625" style="43" customWidth="1"/>
    <col min="5638" max="5638" width="12.3828125" style="43" customWidth="1"/>
    <col min="5639" max="5639" width="13.3828125" style="43" customWidth="1"/>
    <col min="5640" max="5640" width="16.53515625" style="43" bestFit="1" customWidth="1"/>
    <col min="5641" max="5642" width="12.3828125" style="43" customWidth="1"/>
    <col min="5643" max="5645" width="13.3828125" style="43" customWidth="1"/>
    <col min="5646" max="5646" width="13.53515625" style="43" customWidth="1"/>
    <col min="5647" max="5647" width="12.53515625" style="43" customWidth="1"/>
    <col min="5648" max="5648" width="11.3828125" style="43" customWidth="1"/>
    <col min="5649" max="5649" width="7.53515625" style="43" customWidth="1"/>
    <col min="5650" max="5888" width="8.53515625" style="43"/>
    <col min="5889" max="5889" width="0" style="43" hidden="1" customWidth="1"/>
    <col min="5890" max="5890" width="22.53515625" style="43" customWidth="1"/>
    <col min="5891" max="5891" width="2.3828125" style="43" customWidth="1"/>
    <col min="5892" max="5892" width="11.3828125" style="43" customWidth="1"/>
    <col min="5893" max="5893" width="12.53515625" style="43" customWidth="1"/>
    <col min="5894" max="5894" width="12.3828125" style="43" customWidth="1"/>
    <col min="5895" max="5895" width="13.3828125" style="43" customWidth="1"/>
    <col min="5896" max="5896" width="16.53515625" style="43" bestFit="1" customWidth="1"/>
    <col min="5897" max="5898" width="12.3828125" style="43" customWidth="1"/>
    <col min="5899" max="5901" width="13.3828125" style="43" customWidth="1"/>
    <col min="5902" max="5902" width="13.53515625" style="43" customWidth="1"/>
    <col min="5903" max="5903" width="12.53515625" style="43" customWidth="1"/>
    <col min="5904" max="5904" width="11.3828125" style="43" customWidth="1"/>
    <col min="5905" max="5905" width="7.53515625" style="43" customWidth="1"/>
    <col min="5906" max="6144" width="8.53515625" style="43"/>
    <col min="6145" max="6145" width="0" style="43" hidden="1" customWidth="1"/>
    <col min="6146" max="6146" width="22.53515625" style="43" customWidth="1"/>
    <col min="6147" max="6147" width="2.3828125" style="43" customWidth="1"/>
    <col min="6148" max="6148" width="11.3828125" style="43" customWidth="1"/>
    <col min="6149" max="6149" width="12.53515625" style="43" customWidth="1"/>
    <col min="6150" max="6150" width="12.3828125" style="43" customWidth="1"/>
    <col min="6151" max="6151" width="13.3828125" style="43" customWidth="1"/>
    <col min="6152" max="6152" width="16.53515625" style="43" bestFit="1" customWidth="1"/>
    <col min="6153" max="6154" width="12.3828125" style="43" customWidth="1"/>
    <col min="6155" max="6157" width="13.3828125" style="43" customWidth="1"/>
    <col min="6158" max="6158" width="13.53515625" style="43" customWidth="1"/>
    <col min="6159" max="6159" width="12.53515625" style="43" customWidth="1"/>
    <col min="6160" max="6160" width="11.3828125" style="43" customWidth="1"/>
    <col min="6161" max="6161" width="7.53515625" style="43" customWidth="1"/>
    <col min="6162" max="6400" width="8.53515625" style="43"/>
    <col min="6401" max="6401" width="0" style="43" hidden="1" customWidth="1"/>
    <col min="6402" max="6402" width="22.53515625" style="43" customWidth="1"/>
    <col min="6403" max="6403" width="2.3828125" style="43" customWidth="1"/>
    <col min="6404" max="6404" width="11.3828125" style="43" customWidth="1"/>
    <col min="6405" max="6405" width="12.53515625" style="43" customWidth="1"/>
    <col min="6406" max="6406" width="12.3828125" style="43" customWidth="1"/>
    <col min="6407" max="6407" width="13.3828125" style="43" customWidth="1"/>
    <col min="6408" max="6408" width="16.53515625" style="43" bestFit="1" customWidth="1"/>
    <col min="6409" max="6410" width="12.3828125" style="43" customWidth="1"/>
    <col min="6411" max="6413" width="13.3828125" style="43" customWidth="1"/>
    <col min="6414" max="6414" width="13.53515625" style="43" customWidth="1"/>
    <col min="6415" max="6415" width="12.53515625" style="43" customWidth="1"/>
    <col min="6416" max="6416" width="11.3828125" style="43" customWidth="1"/>
    <col min="6417" max="6417" width="7.53515625" style="43" customWidth="1"/>
    <col min="6418" max="6656" width="8.53515625" style="43"/>
    <col min="6657" max="6657" width="0" style="43" hidden="1" customWidth="1"/>
    <col min="6658" max="6658" width="22.53515625" style="43" customWidth="1"/>
    <col min="6659" max="6659" width="2.3828125" style="43" customWidth="1"/>
    <col min="6660" max="6660" width="11.3828125" style="43" customWidth="1"/>
    <col min="6661" max="6661" width="12.53515625" style="43" customWidth="1"/>
    <col min="6662" max="6662" width="12.3828125" style="43" customWidth="1"/>
    <col min="6663" max="6663" width="13.3828125" style="43" customWidth="1"/>
    <col min="6664" max="6664" width="16.53515625" style="43" bestFit="1" customWidth="1"/>
    <col min="6665" max="6666" width="12.3828125" style="43" customWidth="1"/>
    <col min="6667" max="6669" width="13.3828125" style="43" customWidth="1"/>
    <col min="6670" max="6670" width="13.53515625" style="43" customWidth="1"/>
    <col min="6671" max="6671" width="12.53515625" style="43" customWidth="1"/>
    <col min="6672" max="6672" width="11.3828125" style="43" customWidth="1"/>
    <col min="6673" max="6673" width="7.53515625" style="43" customWidth="1"/>
    <col min="6674" max="6912" width="8.53515625" style="43"/>
    <col min="6913" max="6913" width="0" style="43" hidden="1" customWidth="1"/>
    <col min="6914" max="6914" width="22.53515625" style="43" customWidth="1"/>
    <col min="6915" max="6915" width="2.3828125" style="43" customWidth="1"/>
    <col min="6916" max="6916" width="11.3828125" style="43" customWidth="1"/>
    <col min="6917" max="6917" width="12.53515625" style="43" customWidth="1"/>
    <col min="6918" max="6918" width="12.3828125" style="43" customWidth="1"/>
    <col min="6919" max="6919" width="13.3828125" style="43" customWidth="1"/>
    <col min="6920" max="6920" width="16.53515625" style="43" bestFit="1" customWidth="1"/>
    <col min="6921" max="6922" width="12.3828125" style="43" customWidth="1"/>
    <col min="6923" max="6925" width="13.3828125" style="43" customWidth="1"/>
    <col min="6926" max="6926" width="13.53515625" style="43" customWidth="1"/>
    <col min="6927" max="6927" width="12.53515625" style="43" customWidth="1"/>
    <col min="6928" max="6928" width="11.3828125" style="43" customWidth="1"/>
    <col min="6929" max="6929" width="7.53515625" style="43" customWidth="1"/>
    <col min="6930" max="7168" width="8.53515625" style="43"/>
    <col min="7169" max="7169" width="0" style="43" hidden="1" customWidth="1"/>
    <col min="7170" max="7170" width="22.53515625" style="43" customWidth="1"/>
    <col min="7171" max="7171" width="2.3828125" style="43" customWidth="1"/>
    <col min="7172" max="7172" width="11.3828125" style="43" customWidth="1"/>
    <col min="7173" max="7173" width="12.53515625" style="43" customWidth="1"/>
    <col min="7174" max="7174" width="12.3828125" style="43" customWidth="1"/>
    <col min="7175" max="7175" width="13.3828125" style="43" customWidth="1"/>
    <col min="7176" max="7176" width="16.53515625" style="43" bestFit="1" customWidth="1"/>
    <col min="7177" max="7178" width="12.3828125" style="43" customWidth="1"/>
    <col min="7179" max="7181" width="13.3828125" style="43" customWidth="1"/>
    <col min="7182" max="7182" width="13.53515625" style="43" customWidth="1"/>
    <col min="7183" max="7183" width="12.53515625" style="43" customWidth="1"/>
    <col min="7184" max="7184" width="11.3828125" style="43" customWidth="1"/>
    <col min="7185" max="7185" width="7.53515625" style="43" customWidth="1"/>
    <col min="7186" max="7424" width="8.53515625" style="43"/>
    <col min="7425" max="7425" width="0" style="43" hidden="1" customWidth="1"/>
    <col min="7426" max="7426" width="22.53515625" style="43" customWidth="1"/>
    <col min="7427" max="7427" width="2.3828125" style="43" customWidth="1"/>
    <col min="7428" max="7428" width="11.3828125" style="43" customWidth="1"/>
    <col min="7429" max="7429" width="12.53515625" style="43" customWidth="1"/>
    <col min="7430" max="7430" width="12.3828125" style="43" customWidth="1"/>
    <col min="7431" max="7431" width="13.3828125" style="43" customWidth="1"/>
    <col min="7432" max="7432" width="16.53515625" style="43" bestFit="1" customWidth="1"/>
    <col min="7433" max="7434" width="12.3828125" style="43" customWidth="1"/>
    <col min="7435" max="7437" width="13.3828125" style="43" customWidth="1"/>
    <col min="7438" max="7438" width="13.53515625" style="43" customWidth="1"/>
    <col min="7439" max="7439" width="12.53515625" style="43" customWidth="1"/>
    <col min="7440" max="7440" width="11.3828125" style="43" customWidth="1"/>
    <col min="7441" max="7441" width="7.53515625" style="43" customWidth="1"/>
    <col min="7442" max="7680" width="8.53515625" style="43"/>
    <col min="7681" max="7681" width="0" style="43" hidden="1" customWidth="1"/>
    <col min="7682" max="7682" width="22.53515625" style="43" customWidth="1"/>
    <col min="7683" max="7683" width="2.3828125" style="43" customWidth="1"/>
    <col min="7684" max="7684" width="11.3828125" style="43" customWidth="1"/>
    <col min="7685" max="7685" width="12.53515625" style="43" customWidth="1"/>
    <col min="7686" max="7686" width="12.3828125" style="43" customWidth="1"/>
    <col min="7687" max="7687" width="13.3828125" style="43" customWidth="1"/>
    <col min="7688" max="7688" width="16.53515625" style="43" bestFit="1" customWidth="1"/>
    <col min="7689" max="7690" width="12.3828125" style="43" customWidth="1"/>
    <col min="7691" max="7693" width="13.3828125" style="43" customWidth="1"/>
    <col min="7694" max="7694" width="13.53515625" style="43" customWidth="1"/>
    <col min="7695" max="7695" width="12.53515625" style="43" customWidth="1"/>
    <col min="7696" max="7696" width="11.3828125" style="43" customWidth="1"/>
    <col min="7697" max="7697" width="7.53515625" style="43" customWidth="1"/>
    <col min="7698" max="7936" width="8.53515625" style="43"/>
    <col min="7937" max="7937" width="0" style="43" hidden="1" customWidth="1"/>
    <col min="7938" max="7938" width="22.53515625" style="43" customWidth="1"/>
    <col min="7939" max="7939" width="2.3828125" style="43" customWidth="1"/>
    <col min="7940" max="7940" width="11.3828125" style="43" customWidth="1"/>
    <col min="7941" max="7941" width="12.53515625" style="43" customWidth="1"/>
    <col min="7942" max="7942" width="12.3828125" style="43" customWidth="1"/>
    <col min="7943" max="7943" width="13.3828125" style="43" customWidth="1"/>
    <col min="7944" max="7944" width="16.53515625" style="43" bestFit="1" customWidth="1"/>
    <col min="7945" max="7946" width="12.3828125" style="43" customWidth="1"/>
    <col min="7947" max="7949" width="13.3828125" style="43" customWidth="1"/>
    <col min="7950" max="7950" width="13.53515625" style="43" customWidth="1"/>
    <col min="7951" max="7951" width="12.53515625" style="43" customWidth="1"/>
    <col min="7952" max="7952" width="11.3828125" style="43" customWidth="1"/>
    <col min="7953" max="7953" width="7.53515625" style="43" customWidth="1"/>
    <col min="7954" max="8192" width="8.53515625" style="43"/>
    <col min="8193" max="8193" width="0" style="43" hidden="1" customWidth="1"/>
    <col min="8194" max="8194" width="22.53515625" style="43" customWidth="1"/>
    <col min="8195" max="8195" width="2.3828125" style="43" customWidth="1"/>
    <col min="8196" max="8196" width="11.3828125" style="43" customWidth="1"/>
    <col min="8197" max="8197" width="12.53515625" style="43" customWidth="1"/>
    <col min="8198" max="8198" width="12.3828125" style="43" customWidth="1"/>
    <col min="8199" max="8199" width="13.3828125" style="43" customWidth="1"/>
    <col min="8200" max="8200" width="16.53515625" style="43" bestFit="1" customWidth="1"/>
    <col min="8201" max="8202" width="12.3828125" style="43" customWidth="1"/>
    <col min="8203" max="8205" width="13.3828125" style="43" customWidth="1"/>
    <col min="8206" max="8206" width="13.53515625" style="43" customWidth="1"/>
    <col min="8207" max="8207" width="12.53515625" style="43" customWidth="1"/>
    <col min="8208" max="8208" width="11.3828125" style="43" customWidth="1"/>
    <col min="8209" max="8209" width="7.53515625" style="43" customWidth="1"/>
    <col min="8210" max="8448" width="8.53515625" style="43"/>
    <col min="8449" max="8449" width="0" style="43" hidden="1" customWidth="1"/>
    <col min="8450" max="8450" width="22.53515625" style="43" customWidth="1"/>
    <col min="8451" max="8451" width="2.3828125" style="43" customWidth="1"/>
    <col min="8452" max="8452" width="11.3828125" style="43" customWidth="1"/>
    <col min="8453" max="8453" width="12.53515625" style="43" customWidth="1"/>
    <col min="8454" max="8454" width="12.3828125" style="43" customWidth="1"/>
    <col min="8455" max="8455" width="13.3828125" style="43" customWidth="1"/>
    <col min="8456" max="8456" width="16.53515625" style="43" bestFit="1" customWidth="1"/>
    <col min="8457" max="8458" width="12.3828125" style="43" customWidth="1"/>
    <col min="8459" max="8461" width="13.3828125" style="43" customWidth="1"/>
    <col min="8462" max="8462" width="13.53515625" style="43" customWidth="1"/>
    <col min="8463" max="8463" width="12.53515625" style="43" customWidth="1"/>
    <col min="8464" max="8464" width="11.3828125" style="43" customWidth="1"/>
    <col min="8465" max="8465" width="7.53515625" style="43" customWidth="1"/>
    <col min="8466" max="8704" width="8.53515625" style="43"/>
    <col min="8705" max="8705" width="0" style="43" hidden="1" customWidth="1"/>
    <col min="8706" max="8706" width="22.53515625" style="43" customWidth="1"/>
    <col min="8707" max="8707" width="2.3828125" style="43" customWidth="1"/>
    <col min="8708" max="8708" width="11.3828125" style="43" customWidth="1"/>
    <col min="8709" max="8709" width="12.53515625" style="43" customWidth="1"/>
    <col min="8710" max="8710" width="12.3828125" style="43" customWidth="1"/>
    <col min="8711" max="8711" width="13.3828125" style="43" customWidth="1"/>
    <col min="8712" max="8712" width="16.53515625" style="43" bestFit="1" customWidth="1"/>
    <col min="8713" max="8714" width="12.3828125" style="43" customWidth="1"/>
    <col min="8715" max="8717" width="13.3828125" style="43" customWidth="1"/>
    <col min="8718" max="8718" width="13.53515625" style="43" customWidth="1"/>
    <col min="8719" max="8719" width="12.53515625" style="43" customWidth="1"/>
    <col min="8720" max="8720" width="11.3828125" style="43" customWidth="1"/>
    <col min="8721" max="8721" width="7.53515625" style="43" customWidth="1"/>
    <col min="8722" max="8960" width="8.53515625" style="43"/>
    <col min="8961" max="8961" width="0" style="43" hidden="1" customWidth="1"/>
    <col min="8962" max="8962" width="22.53515625" style="43" customWidth="1"/>
    <col min="8963" max="8963" width="2.3828125" style="43" customWidth="1"/>
    <col min="8964" max="8964" width="11.3828125" style="43" customWidth="1"/>
    <col min="8965" max="8965" width="12.53515625" style="43" customWidth="1"/>
    <col min="8966" max="8966" width="12.3828125" style="43" customWidth="1"/>
    <col min="8967" max="8967" width="13.3828125" style="43" customWidth="1"/>
    <col min="8968" max="8968" width="16.53515625" style="43" bestFit="1" customWidth="1"/>
    <col min="8969" max="8970" width="12.3828125" style="43" customWidth="1"/>
    <col min="8971" max="8973" width="13.3828125" style="43" customWidth="1"/>
    <col min="8974" max="8974" width="13.53515625" style="43" customWidth="1"/>
    <col min="8975" max="8975" width="12.53515625" style="43" customWidth="1"/>
    <col min="8976" max="8976" width="11.3828125" style="43" customWidth="1"/>
    <col min="8977" max="8977" width="7.53515625" style="43" customWidth="1"/>
    <col min="8978" max="9216" width="8.53515625" style="43"/>
    <col min="9217" max="9217" width="0" style="43" hidden="1" customWidth="1"/>
    <col min="9218" max="9218" width="22.53515625" style="43" customWidth="1"/>
    <col min="9219" max="9219" width="2.3828125" style="43" customWidth="1"/>
    <col min="9220" max="9220" width="11.3828125" style="43" customWidth="1"/>
    <col min="9221" max="9221" width="12.53515625" style="43" customWidth="1"/>
    <col min="9222" max="9222" width="12.3828125" style="43" customWidth="1"/>
    <col min="9223" max="9223" width="13.3828125" style="43" customWidth="1"/>
    <col min="9224" max="9224" width="16.53515625" style="43" bestFit="1" customWidth="1"/>
    <col min="9225" max="9226" width="12.3828125" style="43" customWidth="1"/>
    <col min="9227" max="9229" width="13.3828125" style="43" customWidth="1"/>
    <col min="9230" max="9230" width="13.53515625" style="43" customWidth="1"/>
    <col min="9231" max="9231" width="12.53515625" style="43" customWidth="1"/>
    <col min="9232" max="9232" width="11.3828125" style="43" customWidth="1"/>
    <col min="9233" max="9233" width="7.53515625" style="43" customWidth="1"/>
    <col min="9234" max="9472" width="8.53515625" style="43"/>
    <col min="9473" max="9473" width="0" style="43" hidden="1" customWidth="1"/>
    <col min="9474" max="9474" width="22.53515625" style="43" customWidth="1"/>
    <col min="9475" max="9475" width="2.3828125" style="43" customWidth="1"/>
    <col min="9476" max="9476" width="11.3828125" style="43" customWidth="1"/>
    <col min="9477" max="9477" width="12.53515625" style="43" customWidth="1"/>
    <col min="9478" max="9478" width="12.3828125" style="43" customWidth="1"/>
    <col min="9479" max="9479" width="13.3828125" style="43" customWidth="1"/>
    <col min="9480" max="9480" width="16.53515625" style="43" bestFit="1" customWidth="1"/>
    <col min="9481" max="9482" width="12.3828125" style="43" customWidth="1"/>
    <col min="9483" max="9485" width="13.3828125" style="43" customWidth="1"/>
    <col min="9486" max="9486" width="13.53515625" style="43" customWidth="1"/>
    <col min="9487" max="9487" width="12.53515625" style="43" customWidth="1"/>
    <col min="9488" max="9488" width="11.3828125" style="43" customWidth="1"/>
    <col min="9489" max="9489" width="7.53515625" style="43" customWidth="1"/>
    <col min="9490" max="9728" width="8.53515625" style="43"/>
    <col min="9729" max="9729" width="0" style="43" hidden="1" customWidth="1"/>
    <col min="9730" max="9730" width="22.53515625" style="43" customWidth="1"/>
    <col min="9731" max="9731" width="2.3828125" style="43" customWidth="1"/>
    <col min="9732" max="9732" width="11.3828125" style="43" customWidth="1"/>
    <col min="9733" max="9733" width="12.53515625" style="43" customWidth="1"/>
    <col min="9734" max="9734" width="12.3828125" style="43" customWidth="1"/>
    <col min="9735" max="9735" width="13.3828125" style="43" customWidth="1"/>
    <col min="9736" max="9736" width="16.53515625" style="43" bestFit="1" customWidth="1"/>
    <col min="9737" max="9738" width="12.3828125" style="43" customWidth="1"/>
    <col min="9739" max="9741" width="13.3828125" style="43" customWidth="1"/>
    <col min="9742" max="9742" width="13.53515625" style="43" customWidth="1"/>
    <col min="9743" max="9743" width="12.53515625" style="43" customWidth="1"/>
    <col min="9744" max="9744" width="11.3828125" style="43" customWidth="1"/>
    <col min="9745" max="9745" width="7.53515625" style="43" customWidth="1"/>
    <col min="9746" max="9984" width="8.53515625" style="43"/>
    <col min="9985" max="9985" width="0" style="43" hidden="1" customWidth="1"/>
    <col min="9986" max="9986" width="22.53515625" style="43" customWidth="1"/>
    <col min="9987" max="9987" width="2.3828125" style="43" customWidth="1"/>
    <col min="9988" max="9988" width="11.3828125" style="43" customWidth="1"/>
    <col min="9989" max="9989" width="12.53515625" style="43" customWidth="1"/>
    <col min="9990" max="9990" width="12.3828125" style="43" customWidth="1"/>
    <col min="9991" max="9991" width="13.3828125" style="43" customWidth="1"/>
    <col min="9992" max="9992" width="16.53515625" style="43" bestFit="1" customWidth="1"/>
    <col min="9993" max="9994" width="12.3828125" style="43" customWidth="1"/>
    <col min="9995" max="9997" width="13.3828125" style="43" customWidth="1"/>
    <col min="9998" max="9998" width="13.53515625" style="43" customWidth="1"/>
    <col min="9999" max="9999" width="12.53515625" style="43" customWidth="1"/>
    <col min="10000" max="10000" width="11.3828125" style="43" customWidth="1"/>
    <col min="10001" max="10001" width="7.53515625" style="43" customWidth="1"/>
    <col min="10002" max="10240" width="8.53515625" style="43"/>
    <col min="10241" max="10241" width="0" style="43" hidden="1" customWidth="1"/>
    <col min="10242" max="10242" width="22.53515625" style="43" customWidth="1"/>
    <col min="10243" max="10243" width="2.3828125" style="43" customWidth="1"/>
    <col min="10244" max="10244" width="11.3828125" style="43" customWidth="1"/>
    <col min="10245" max="10245" width="12.53515625" style="43" customWidth="1"/>
    <col min="10246" max="10246" width="12.3828125" style="43" customWidth="1"/>
    <col min="10247" max="10247" width="13.3828125" style="43" customWidth="1"/>
    <col min="10248" max="10248" width="16.53515625" style="43" bestFit="1" customWidth="1"/>
    <col min="10249" max="10250" width="12.3828125" style="43" customWidth="1"/>
    <col min="10251" max="10253" width="13.3828125" style="43" customWidth="1"/>
    <col min="10254" max="10254" width="13.53515625" style="43" customWidth="1"/>
    <col min="10255" max="10255" width="12.53515625" style="43" customWidth="1"/>
    <col min="10256" max="10256" width="11.3828125" style="43" customWidth="1"/>
    <col min="10257" max="10257" width="7.53515625" style="43" customWidth="1"/>
    <col min="10258" max="10496" width="8.53515625" style="43"/>
    <col min="10497" max="10497" width="0" style="43" hidden="1" customWidth="1"/>
    <col min="10498" max="10498" width="22.53515625" style="43" customWidth="1"/>
    <col min="10499" max="10499" width="2.3828125" style="43" customWidth="1"/>
    <col min="10500" max="10500" width="11.3828125" style="43" customWidth="1"/>
    <col min="10501" max="10501" width="12.53515625" style="43" customWidth="1"/>
    <col min="10502" max="10502" width="12.3828125" style="43" customWidth="1"/>
    <col min="10503" max="10503" width="13.3828125" style="43" customWidth="1"/>
    <col min="10504" max="10504" width="16.53515625" style="43" bestFit="1" customWidth="1"/>
    <col min="10505" max="10506" width="12.3828125" style="43" customWidth="1"/>
    <col min="10507" max="10509" width="13.3828125" style="43" customWidth="1"/>
    <col min="10510" max="10510" width="13.53515625" style="43" customWidth="1"/>
    <col min="10511" max="10511" width="12.53515625" style="43" customWidth="1"/>
    <col min="10512" max="10512" width="11.3828125" style="43" customWidth="1"/>
    <col min="10513" max="10513" width="7.53515625" style="43" customWidth="1"/>
    <col min="10514" max="10752" width="8.53515625" style="43"/>
    <col min="10753" max="10753" width="0" style="43" hidden="1" customWidth="1"/>
    <col min="10754" max="10754" width="22.53515625" style="43" customWidth="1"/>
    <col min="10755" max="10755" width="2.3828125" style="43" customWidth="1"/>
    <col min="10756" max="10756" width="11.3828125" style="43" customWidth="1"/>
    <col min="10757" max="10757" width="12.53515625" style="43" customWidth="1"/>
    <col min="10758" max="10758" width="12.3828125" style="43" customWidth="1"/>
    <col min="10759" max="10759" width="13.3828125" style="43" customWidth="1"/>
    <col min="10760" max="10760" width="16.53515625" style="43" bestFit="1" customWidth="1"/>
    <col min="10761" max="10762" width="12.3828125" style="43" customWidth="1"/>
    <col min="10763" max="10765" width="13.3828125" style="43" customWidth="1"/>
    <col min="10766" max="10766" width="13.53515625" style="43" customWidth="1"/>
    <col min="10767" max="10767" width="12.53515625" style="43" customWidth="1"/>
    <col min="10768" max="10768" width="11.3828125" style="43" customWidth="1"/>
    <col min="10769" max="10769" width="7.53515625" style="43" customWidth="1"/>
    <col min="10770" max="11008" width="8.53515625" style="43"/>
    <col min="11009" max="11009" width="0" style="43" hidden="1" customWidth="1"/>
    <col min="11010" max="11010" width="22.53515625" style="43" customWidth="1"/>
    <col min="11011" max="11011" width="2.3828125" style="43" customWidth="1"/>
    <col min="11012" max="11012" width="11.3828125" style="43" customWidth="1"/>
    <col min="11013" max="11013" width="12.53515625" style="43" customWidth="1"/>
    <col min="11014" max="11014" width="12.3828125" style="43" customWidth="1"/>
    <col min="11015" max="11015" width="13.3828125" style="43" customWidth="1"/>
    <col min="11016" max="11016" width="16.53515625" style="43" bestFit="1" customWidth="1"/>
    <col min="11017" max="11018" width="12.3828125" style="43" customWidth="1"/>
    <col min="11019" max="11021" width="13.3828125" style="43" customWidth="1"/>
    <col min="11022" max="11022" width="13.53515625" style="43" customWidth="1"/>
    <col min="11023" max="11023" width="12.53515625" style="43" customWidth="1"/>
    <col min="11024" max="11024" width="11.3828125" style="43" customWidth="1"/>
    <col min="11025" max="11025" width="7.53515625" style="43" customWidth="1"/>
    <col min="11026" max="11264" width="8.53515625" style="43"/>
    <col min="11265" max="11265" width="0" style="43" hidden="1" customWidth="1"/>
    <col min="11266" max="11266" width="22.53515625" style="43" customWidth="1"/>
    <col min="11267" max="11267" width="2.3828125" style="43" customWidth="1"/>
    <col min="11268" max="11268" width="11.3828125" style="43" customWidth="1"/>
    <col min="11269" max="11269" width="12.53515625" style="43" customWidth="1"/>
    <col min="11270" max="11270" width="12.3828125" style="43" customWidth="1"/>
    <col min="11271" max="11271" width="13.3828125" style="43" customWidth="1"/>
    <col min="11272" max="11272" width="16.53515625" style="43" bestFit="1" customWidth="1"/>
    <col min="11273" max="11274" width="12.3828125" style="43" customWidth="1"/>
    <col min="11275" max="11277" width="13.3828125" style="43" customWidth="1"/>
    <col min="11278" max="11278" width="13.53515625" style="43" customWidth="1"/>
    <col min="11279" max="11279" width="12.53515625" style="43" customWidth="1"/>
    <col min="11280" max="11280" width="11.3828125" style="43" customWidth="1"/>
    <col min="11281" max="11281" width="7.53515625" style="43" customWidth="1"/>
    <col min="11282" max="11520" width="8.53515625" style="43"/>
    <col min="11521" max="11521" width="0" style="43" hidden="1" customWidth="1"/>
    <col min="11522" max="11522" width="22.53515625" style="43" customWidth="1"/>
    <col min="11523" max="11523" width="2.3828125" style="43" customWidth="1"/>
    <col min="11524" max="11524" width="11.3828125" style="43" customWidth="1"/>
    <col min="11525" max="11525" width="12.53515625" style="43" customWidth="1"/>
    <col min="11526" max="11526" width="12.3828125" style="43" customWidth="1"/>
    <col min="11527" max="11527" width="13.3828125" style="43" customWidth="1"/>
    <col min="11528" max="11528" width="16.53515625" style="43" bestFit="1" customWidth="1"/>
    <col min="11529" max="11530" width="12.3828125" style="43" customWidth="1"/>
    <col min="11531" max="11533" width="13.3828125" style="43" customWidth="1"/>
    <col min="11534" max="11534" width="13.53515625" style="43" customWidth="1"/>
    <col min="11535" max="11535" width="12.53515625" style="43" customWidth="1"/>
    <col min="11536" max="11536" width="11.3828125" style="43" customWidth="1"/>
    <col min="11537" max="11537" width="7.53515625" style="43" customWidth="1"/>
    <col min="11538" max="11776" width="8.53515625" style="43"/>
    <col min="11777" max="11777" width="0" style="43" hidden="1" customWidth="1"/>
    <col min="11778" max="11778" width="22.53515625" style="43" customWidth="1"/>
    <col min="11779" max="11779" width="2.3828125" style="43" customWidth="1"/>
    <col min="11780" max="11780" width="11.3828125" style="43" customWidth="1"/>
    <col min="11781" max="11781" width="12.53515625" style="43" customWidth="1"/>
    <col min="11782" max="11782" width="12.3828125" style="43" customWidth="1"/>
    <col min="11783" max="11783" width="13.3828125" style="43" customWidth="1"/>
    <col min="11784" max="11784" width="16.53515625" style="43" bestFit="1" customWidth="1"/>
    <col min="11785" max="11786" width="12.3828125" style="43" customWidth="1"/>
    <col min="11787" max="11789" width="13.3828125" style="43" customWidth="1"/>
    <col min="11790" max="11790" width="13.53515625" style="43" customWidth="1"/>
    <col min="11791" max="11791" width="12.53515625" style="43" customWidth="1"/>
    <col min="11792" max="11792" width="11.3828125" style="43" customWidth="1"/>
    <col min="11793" max="11793" width="7.53515625" style="43" customWidth="1"/>
    <col min="11794" max="12032" width="8.53515625" style="43"/>
    <col min="12033" max="12033" width="0" style="43" hidden="1" customWidth="1"/>
    <col min="12034" max="12034" width="22.53515625" style="43" customWidth="1"/>
    <col min="12035" max="12035" width="2.3828125" style="43" customWidth="1"/>
    <col min="12036" max="12036" width="11.3828125" style="43" customWidth="1"/>
    <col min="12037" max="12037" width="12.53515625" style="43" customWidth="1"/>
    <col min="12038" max="12038" width="12.3828125" style="43" customWidth="1"/>
    <col min="12039" max="12039" width="13.3828125" style="43" customWidth="1"/>
    <col min="12040" max="12040" width="16.53515625" style="43" bestFit="1" customWidth="1"/>
    <col min="12041" max="12042" width="12.3828125" style="43" customWidth="1"/>
    <col min="12043" max="12045" width="13.3828125" style="43" customWidth="1"/>
    <col min="12046" max="12046" width="13.53515625" style="43" customWidth="1"/>
    <col min="12047" max="12047" width="12.53515625" style="43" customWidth="1"/>
    <col min="12048" max="12048" width="11.3828125" style="43" customWidth="1"/>
    <col min="12049" max="12049" width="7.53515625" style="43" customWidth="1"/>
    <col min="12050" max="12288" width="8.53515625" style="43"/>
    <col min="12289" max="12289" width="0" style="43" hidden="1" customWidth="1"/>
    <col min="12290" max="12290" width="22.53515625" style="43" customWidth="1"/>
    <col min="12291" max="12291" width="2.3828125" style="43" customWidth="1"/>
    <col min="12292" max="12292" width="11.3828125" style="43" customWidth="1"/>
    <col min="12293" max="12293" width="12.53515625" style="43" customWidth="1"/>
    <col min="12294" max="12294" width="12.3828125" style="43" customWidth="1"/>
    <col min="12295" max="12295" width="13.3828125" style="43" customWidth="1"/>
    <col min="12296" max="12296" width="16.53515625" style="43" bestFit="1" customWidth="1"/>
    <col min="12297" max="12298" width="12.3828125" style="43" customWidth="1"/>
    <col min="12299" max="12301" width="13.3828125" style="43" customWidth="1"/>
    <col min="12302" max="12302" width="13.53515625" style="43" customWidth="1"/>
    <col min="12303" max="12303" width="12.53515625" style="43" customWidth="1"/>
    <col min="12304" max="12304" width="11.3828125" style="43" customWidth="1"/>
    <col min="12305" max="12305" width="7.53515625" style="43" customWidth="1"/>
    <col min="12306" max="12544" width="8.53515625" style="43"/>
    <col min="12545" max="12545" width="0" style="43" hidden="1" customWidth="1"/>
    <col min="12546" max="12546" width="22.53515625" style="43" customWidth="1"/>
    <col min="12547" max="12547" width="2.3828125" style="43" customWidth="1"/>
    <col min="12548" max="12548" width="11.3828125" style="43" customWidth="1"/>
    <col min="12549" max="12549" width="12.53515625" style="43" customWidth="1"/>
    <col min="12550" max="12550" width="12.3828125" style="43" customWidth="1"/>
    <col min="12551" max="12551" width="13.3828125" style="43" customWidth="1"/>
    <col min="12552" max="12552" width="16.53515625" style="43" bestFit="1" customWidth="1"/>
    <col min="12553" max="12554" width="12.3828125" style="43" customWidth="1"/>
    <col min="12555" max="12557" width="13.3828125" style="43" customWidth="1"/>
    <col min="12558" max="12558" width="13.53515625" style="43" customWidth="1"/>
    <col min="12559" max="12559" width="12.53515625" style="43" customWidth="1"/>
    <col min="12560" max="12560" width="11.3828125" style="43" customWidth="1"/>
    <col min="12561" max="12561" width="7.53515625" style="43" customWidth="1"/>
    <col min="12562" max="12800" width="8.53515625" style="43"/>
    <col min="12801" max="12801" width="0" style="43" hidden="1" customWidth="1"/>
    <col min="12802" max="12802" width="22.53515625" style="43" customWidth="1"/>
    <col min="12803" max="12803" width="2.3828125" style="43" customWidth="1"/>
    <col min="12804" max="12804" width="11.3828125" style="43" customWidth="1"/>
    <col min="12805" max="12805" width="12.53515625" style="43" customWidth="1"/>
    <col min="12806" max="12806" width="12.3828125" style="43" customWidth="1"/>
    <col min="12807" max="12807" width="13.3828125" style="43" customWidth="1"/>
    <col min="12808" max="12808" width="16.53515625" style="43" bestFit="1" customWidth="1"/>
    <col min="12809" max="12810" width="12.3828125" style="43" customWidth="1"/>
    <col min="12811" max="12813" width="13.3828125" style="43" customWidth="1"/>
    <col min="12814" max="12814" width="13.53515625" style="43" customWidth="1"/>
    <col min="12815" max="12815" width="12.53515625" style="43" customWidth="1"/>
    <col min="12816" max="12816" width="11.3828125" style="43" customWidth="1"/>
    <col min="12817" max="12817" width="7.53515625" style="43" customWidth="1"/>
    <col min="12818" max="13056" width="8.53515625" style="43"/>
    <col min="13057" max="13057" width="0" style="43" hidden="1" customWidth="1"/>
    <col min="13058" max="13058" width="22.53515625" style="43" customWidth="1"/>
    <col min="13059" max="13059" width="2.3828125" style="43" customWidth="1"/>
    <col min="13060" max="13060" width="11.3828125" style="43" customWidth="1"/>
    <col min="13061" max="13061" width="12.53515625" style="43" customWidth="1"/>
    <col min="13062" max="13062" width="12.3828125" style="43" customWidth="1"/>
    <col min="13063" max="13063" width="13.3828125" style="43" customWidth="1"/>
    <col min="13064" max="13064" width="16.53515625" style="43" bestFit="1" customWidth="1"/>
    <col min="13065" max="13066" width="12.3828125" style="43" customWidth="1"/>
    <col min="13067" max="13069" width="13.3828125" style="43" customWidth="1"/>
    <col min="13070" max="13070" width="13.53515625" style="43" customWidth="1"/>
    <col min="13071" max="13071" width="12.53515625" style="43" customWidth="1"/>
    <col min="13072" max="13072" width="11.3828125" style="43" customWidth="1"/>
    <col min="13073" max="13073" width="7.53515625" style="43" customWidth="1"/>
    <col min="13074" max="13312" width="8.53515625" style="43"/>
    <col min="13313" max="13313" width="0" style="43" hidden="1" customWidth="1"/>
    <col min="13314" max="13314" width="22.53515625" style="43" customWidth="1"/>
    <col min="13315" max="13315" width="2.3828125" style="43" customWidth="1"/>
    <col min="13316" max="13316" width="11.3828125" style="43" customWidth="1"/>
    <col min="13317" max="13317" width="12.53515625" style="43" customWidth="1"/>
    <col min="13318" max="13318" width="12.3828125" style="43" customWidth="1"/>
    <col min="13319" max="13319" width="13.3828125" style="43" customWidth="1"/>
    <col min="13320" max="13320" width="16.53515625" style="43" bestFit="1" customWidth="1"/>
    <col min="13321" max="13322" width="12.3828125" style="43" customWidth="1"/>
    <col min="13323" max="13325" width="13.3828125" style="43" customWidth="1"/>
    <col min="13326" max="13326" width="13.53515625" style="43" customWidth="1"/>
    <col min="13327" max="13327" width="12.53515625" style="43" customWidth="1"/>
    <col min="13328" max="13328" width="11.3828125" style="43" customWidth="1"/>
    <col min="13329" max="13329" width="7.53515625" style="43" customWidth="1"/>
    <col min="13330" max="13568" width="8.53515625" style="43"/>
    <col min="13569" max="13569" width="0" style="43" hidden="1" customWidth="1"/>
    <col min="13570" max="13570" width="22.53515625" style="43" customWidth="1"/>
    <col min="13571" max="13571" width="2.3828125" style="43" customWidth="1"/>
    <col min="13572" max="13572" width="11.3828125" style="43" customWidth="1"/>
    <col min="13573" max="13573" width="12.53515625" style="43" customWidth="1"/>
    <col min="13574" max="13574" width="12.3828125" style="43" customWidth="1"/>
    <col min="13575" max="13575" width="13.3828125" style="43" customWidth="1"/>
    <col min="13576" max="13576" width="16.53515625" style="43" bestFit="1" customWidth="1"/>
    <col min="13577" max="13578" width="12.3828125" style="43" customWidth="1"/>
    <col min="13579" max="13581" width="13.3828125" style="43" customWidth="1"/>
    <col min="13582" max="13582" width="13.53515625" style="43" customWidth="1"/>
    <col min="13583" max="13583" width="12.53515625" style="43" customWidth="1"/>
    <col min="13584" max="13584" width="11.3828125" style="43" customWidth="1"/>
    <col min="13585" max="13585" width="7.53515625" style="43" customWidth="1"/>
    <col min="13586" max="13824" width="8.53515625" style="43"/>
    <col min="13825" max="13825" width="0" style="43" hidden="1" customWidth="1"/>
    <col min="13826" max="13826" width="22.53515625" style="43" customWidth="1"/>
    <col min="13827" max="13827" width="2.3828125" style="43" customWidth="1"/>
    <col min="13828" max="13828" width="11.3828125" style="43" customWidth="1"/>
    <col min="13829" max="13829" width="12.53515625" style="43" customWidth="1"/>
    <col min="13830" max="13830" width="12.3828125" style="43" customWidth="1"/>
    <col min="13831" max="13831" width="13.3828125" style="43" customWidth="1"/>
    <col min="13832" max="13832" width="16.53515625" style="43" bestFit="1" customWidth="1"/>
    <col min="13833" max="13834" width="12.3828125" style="43" customWidth="1"/>
    <col min="13835" max="13837" width="13.3828125" style="43" customWidth="1"/>
    <col min="13838" max="13838" width="13.53515625" style="43" customWidth="1"/>
    <col min="13839" max="13839" width="12.53515625" style="43" customWidth="1"/>
    <col min="13840" max="13840" width="11.3828125" style="43" customWidth="1"/>
    <col min="13841" max="13841" width="7.53515625" style="43" customWidth="1"/>
    <col min="13842" max="14080" width="8.53515625" style="43"/>
    <col min="14081" max="14081" width="0" style="43" hidden="1" customWidth="1"/>
    <col min="14082" max="14082" width="22.53515625" style="43" customWidth="1"/>
    <col min="14083" max="14083" width="2.3828125" style="43" customWidth="1"/>
    <col min="14084" max="14084" width="11.3828125" style="43" customWidth="1"/>
    <col min="14085" max="14085" width="12.53515625" style="43" customWidth="1"/>
    <col min="14086" max="14086" width="12.3828125" style="43" customWidth="1"/>
    <col min="14087" max="14087" width="13.3828125" style="43" customWidth="1"/>
    <col min="14088" max="14088" width="16.53515625" style="43" bestFit="1" customWidth="1"/>
    <col min="14089" max="14090" width="12.3828125" style="43" customWidth="1"/>
    <col min="14091" max="14093" width="13.3828125" style="43" customWidth="1"/>
    <col min="14094" max="14094" width="13.53515625" style="43" customWidth="1"/>
    <col min="14095" max="14095" width="12.53515625" style="43" customWidth="1"/>
    <col min="14096" max="14096" width="11.3828125" style="43" customWidth="1"/>
    <col min="14097" max="14097" width="7.53515625" style="43" customWidth="1"/>
    <col min="14098" max="14336" width="8.53515625" style="43"/>
    <col min="14337" max="14337" width="0" style="43" hidden="1" customWidth="1"/>
    <col min="14338" max="14338" width="22.53515625" style="43" customWidth="1"/>
    <col min="14339" max="14339" width="2.3828125" style="43" customWidth="1"/>
    <col min="14340" max="14340" width="11.3828125" style="43" customWidth="1"/>
    <col min="14341" max="14341" width="12.53515625" style="43" customWidth="1"/>
    <col min="14342" max="14342" width="12.3828125" style="43" customWidth="1"/>
    <col min="14343" max="14343" width="13.3828125" style="43" customWidth="1"/>
    <col min="14344" max="14344" width="16.53515625" style="43" bestFit="1" customWidth="1"/>
    <col min="14345" max="14346" width="12.3828125" style="43" customWidth="1"/>
    <col min="14347" max="14349" width="13.3828125" style="43" customWidth="1"/>
    <col min="14350" max="14350" width="13.53515625" style="43" customWidth="1"/>
    <col min="14351" max="14351" width="12.53515625" style="43" customWidth="1"/>
    <col min="14352" max="14352" width="11.3828125" style="43" customWidth="1"/>
    <col min="14353" max="14353" width="7.53515625" style="43" customWidth="1"/>
    <col min="14354" max="14592" width="8.53515625" style="43"/>
    <col min="14593" max="14593" width="0" style="43" hidden="1" customWidth="1"/>
    <col min="14594" max="14594" width="22.53515625" style="43" customWidth="1"/>
    <col min="14595" max="14595" width="2.3828125" style="43" customWidth="1"/>
    <col min="14596" max="14596" width="11.3828125" style="43" customWidth="1"/>
    <col min="14597" max="14597" width="12.53515625" style="43" customWidth="1"/>
    <col min="14598" max="14598" width="12.3828125" style="43" customWidth="1"/>
    <col min="14599" max="14599" width="13.3828125" style="43" customWidth="1"/>
    <col min="14600" max="14600" width="16.53515625" style="43" bestFit="1" customWidth="1"/>
    <col min="14601" max="14602" width="12.3828125" style="43" customWidth="1"/>
    <col min="14603" max="14605" width="13.3828125" style="43" customWidth="1"/>
    <col min="14606" max="14606" width="13.53515625" style="43" customWidth="1"/>
    <col min="14607" max="14607" width="12.53515625" style="43" customWidth="1"/>
    <col min="14608" max="14608" width="11.3828125" style="43" customWidth="1"/>
    <col min="14609" max="14609" width="7.53515625" style="43" customWidth="1"/>
    <col min="14610" max="14848" width="8.53515625" style="43"/>
    <col min="14849" max="14849" width="0" style="43" hidden="1" customWidth="1"/>
    <col min="14850" max="14850" width="22.53515625" style="43" customWidth="1"/>
    <col min="14851" max="14851" width="2.3828125" style="43" customWidth="1"/>
    <col min="14852" max="14852" width="11.3828125" style="43" customWidth="1"/>
    <col min="14853" max="14853" width="12.53515625" style="43" customWidth="1"/>
    <col min="14854" max="14854" width="12.3828125" style="43" customWidth="1"/>
    <col min="14855" max="14855" width="13.3828125" style="43" customWidth="1"/>
    <col min="14856" max="14856" width="16.53515625" style="43" bestFit="1" customWidth="1"/>
    <col min="14857" max="14858" width="12.3828125" style="43" customWidth="1"/>
    <col min="14859" max="14861" width="13.3828125" style="43" customWidth="1"/>
    <col min="14862" max="14862" width="13.53515625" style="43" customWidth="1"/>
    <col min="14863" max="14863" width="12.53515625" style="43" customWidth="1"/>
    <col min="14864" max="14864" width="11.3828125" style="43" customWidth="1"/>
    <col min="14865" max="14865" width="7.53515625" style="43" customWidth="1"/>
    <col min="14866" max="15104" width="8.53515625" style="43"/>
    <col min="15105" max="15105" width="0" style="43" hidden="1" customWidth="1"/>
    <col min="15106" max="15106" width="22.53515625" style="43" customWidth="1"/>
    <col min="15107" max="15107" width="2.3828125" style="43" customWidth="1"/>
    <col min="15108" max="15108" width="11.3828125" style="43" customWidth="1"/>
    <col min="15109" max="15109" width="12.53515625" style="43" customWidth="1"/>
    <col min="15110" max="15110" width="12.3828125" style="43" customWidth="1"/>
    <col min="15111" max="15111" width="13.3828125" style="43" customWidth="1"/>
    <col min="15112" max="15112" width="16.53515625" style="43" bestFit="1" customWidth="1"/>
    <col min="15113" max="15114" width="12.3828125" style="43" customWidth="1"/>
    <col min="15115" max="15117" width="13.3828125" style="43" customWidth="1"/>
    <col min="15118" max="15118" width="13.53515625" style="43" customWidth="1"/>
    <col min="15119" max="15119" width="12.53515625" style="43" customWidth="1"/>
    <col min="15120" max="15120" width="11.3828125" style="43" customWidth="1"/>
    <col min="15121" max="15121" width="7.53515625" style="43" customWidth="1"/>
    <col min="15122" max="15360" width="8.53515625" style="43"/>
    <col min="15361" max="15361" width="0" style="43" hidden="1" customWidth="1"/>
    <col min="15362" max="15362" width="22.53515625" style="43" customWidth="1"/>
    <col min="15363" max="15363" width="2.3828125" style="43" customWidth="1"/>
    <col min="15364" max="15364" width="11.3828125" style="43" customWidth="1"/>
    <col min="15365" max="15365" width="12.53515625" style="43" customWidth="1"/>
    <col min="15366" max="15366" width="12.3828125" style="43" customWidth="1"/>
    <col min="15367" max="15367" width="13.3828125" style="43" customWidth="1"/>
    <col min="15368" max="15368" width="16.53515625" style="43" bestFit="1" customWidth="1"/>
    <col min="15369" max="15370" width="12.3828125" style="43" customWidth="1"/>
    <col min="15371" max="15373" width="13.3828125" style="43" customWidth="1"/>
    <col min="15374" max="15374" width="13.53515625" style="43" customWidth="1"/>
    <col min="15375" max="15375" width="12.53515625" style="43" customWidth="1"/>
    <col min="15376" max="15376" width="11.3828125" style="43" customWidth="1"/>
    <col min="15377" max="15377" width="7.53515625" style="43" customWidth="1"/>
    <col min="15378" max="15616" width="8.53515625" style="43"/>
    <col min="15617" max="15617" width="0" style="43" hidden="1" customWidth="1"/>
    <col min="15618" max="15618" width="22.53515625" style="43" customWidth="1"/>
    <col min="15619" max="15619" width="2.3828125" style="43" customWidth="1"/>
    <col min="15620" max="15620" width="11.3828125" style="43" customWidth="1"/>
    <col min="15621" max="15621" width="12.53515625" style="43" customWidth="1"/>
    <col min="15622" max="15622" width="12.3828125" style="43" customWidth="1"/>
    <col min="15623" max="15623" width="13.3828125" style="43" customWidth="1"/>
    <col min="15624" max="15624" width="16.53515625" style="43" bestFit="1" customWidth="1"/>
    <col min="15625" max="15626" width="12.3828125" style="43" customWidth="1"/>
    <col min="15627" max="15629" width="13.3828125" style="43" customWidth="1"/>
    <col min="15630" max="15630" width="13.53515625" style="43" customWidth="1"/>
    <col min="15631" max="15631" width="12.53515625" style="43" customWidth="1"/>
    <col min="15632" max="15632" width="11.3828125" style="43" customWidth="1"/>
    <col min="15633" max="15633" width="7.53515625" style="43" customWidth="1"/>
    <col min="15634" max="15872" width="8.53515625" style="43"/>
    <col min="15873" max="15873" width="0" style="43" hidden="1" customWidth="1"/>
    <col min="15874" max="15874" width="22.53515625" style="43" customWidth="1"/>
    <col min="15875" max="15875" width="2.3828125" style="43" customWidth="1"/>
    <col min="15876" max="15876" width="11.3828125" style="43" customWidth="1"/>
    <col min="15877" max="15877" width="12.53515625" style="43" customWidth="1"/>
    <col min="15878" max="15878" width="12.3828125" style="43" customWidth="1"/>
    <col min="15879" max="15879" width="13.3828125" style="43" customWidth="1"/>
    <col min="15880" max="15880" width="16.53515625" style="43" bestFit="1" customWidth="1"/>
    <col min="15881" max="15882" width="12.3828125" style="43" customWidth="1"/>
    <col min="15883" max="15885" width="13.3828125" style="43" customWidth="1"/>
    <col min="15886" max="15886" width="13.53515625" style="43" customWidth="1"/>
    <col min="15887" max="15887" width="12.53515625" style="43" customWidth="1"/>
    <col min="15888" max="15888" width="11.3828125" style="43" customWidth="1"/>
    <col min="15889" max="15889" width="7.53515625" style="43" customWidth="1"/>
    <col min="15890" max="16128" width="8.53515625" style="43"/>
    <col min="16129" max="16129" width="0" style="43" hidden="1" customWidth="1"/>
    <col min="16130" max="16130" width="22.53515625" style="43" customWidth="1"/>
    <col min="16131" max="16131" width="2.3828125" style="43" customWidth="1"/>
    <col min="16132" max="16132" width="11.3828125" style="43" customWidth="1"/>
    <col min="16133" max="16133" width="12.53515625" style="43" customWidth="1"/>
    <col min="16134" max="16134" width="12.3828125" style="43" customWidth="1"/>
    <col min="16135" max="16135" width="13.3828125" style="43" customWidth="1"/>
    <col min="16136" max="16136" width="16.53515625" style="43" bestFit="1" customWidth="1"/>
    <col min="16137" max="16138" width="12.3828125" style="43" customWidth="1"/>
    <col min="16139" max="16141" width="13.3828125" style="43" customWidth="1"/>
    <col min="16142" max="16142" width="13.53515625" style="43" customWidth="1"/>
    <col min="16143" max="16143" width="12.53515625" style="43" customWidth="1"/>
    <col min="16144" max="16144" width="11.3828125" style="43" customWidth="1"/>
    <col min="16145" max="16145" width="7.53515625" style="43" customWidth="1"/>
    <col min="16146" max="16384" width="8.53515625" style="43"/>
  </cols>
  <sheetData>
    <row r="1" spans="1:43" ht="24.75" customHeight="1" x14ac:dyDescent="0.4">
      <c r="B1" s="40"/>
      <c r="C1" s="41"/>
      <c r="D1" s="41"/>
      <c r="E1" s="42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</row>
    <row r="2" spans="1:43" s="48" customFormat="1" ht="34.5" customHeight="1" x14ac:dyDescent="0.4">
      <c r="A2" s="39"/>
      <c r="B2" s="45"/>
      <c r="C2" s="46"/>
      <c r="D2" s="328"/>
      <c r="E2" s="328"/>
      <c r="F2" s="328"/>
      <c r="G2" s="328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  <c r="S2" s="49"/>
      <c r="T2" s="49"/>
    </row>
    <row r="3" spans="1:43" s="48" customFormat="1" ht="56.6" x14ac:dyDescent="0.4">
      <c r="A3" s="39"/>
      <c r="B3" s="45"/>
      <c r="C3" s="50"/>
      <c r="D3" s="51"/>
      <c r="E3" s="51"/>
      <c r="F3" s="51"/>
      <c r="G3" s="51"/>
      <c r="H3" s="51" t="s">
        <v>8</v>
      </c>
      <c r="I3" s="51" t="s">
        <v>9</v>
      </c>
      <c r="J3" s="51" t="s">
        <v>167</v>
      </c>
      <c r="K3" s="52" t="s">
        <v>12</v>
      </c>
      <c r="L3" s="51" t="s">
        <v>168</v>
      </c>
      <c r="M3" s="51" t="s">
        <v>169</v>
      </c>
      <c r="N3" s="51" t="s">
        <v>170</v>
      </c>
      <c r="O3" s="51" t="s">
        <v>16</v>
      </c>
      <c r="P3" s="51" t="s">
        <v>17</v>
      </c>
    </row>
    <row r="4" spans="1:43" s="53" customFormat="1" ht="25.5" customHeight="1" x14ac:dyDescent="0.4">
      <c r="A4" s="39"/>
      <c r="B4" s="53" t="s">
        <v>18</v>
      </c>
      <c r="C4" s="54"/>
      <c r="H4" s="53">
        <f t="shared" ref="H4:P4" si="0">SUM(H6:H43,H45:H51)</f>
        <v>444</v>
      </c>
      <c r="I4" s="53">
        <f t="shared" si="0"/>
        <v>714</v>
      </c>
      <c r="J4" s="53">
        <f t="shared" si="0"/>
        <v>236</v>
      </c>
      <c r="K4" s="53">
        <f t="shared" si="0"/>
        <v>1916</v>
      </c>
      <c r="L4" s="53">
        <f t="shared" si="0"/>
        <v>133</v>
      </c>
      <c r="M4" s="53">
        <f t="shared" si="0"/>
        <v>1396</v>
      </c>
      <c r="N4" s="53">
        <f t="shared" si="0"/>
        <v>5023</v>
      </c>
      <c r="O4" s="53">
        <f t="shared" si="0"/>
        <v>333</v>
      </c>
      <c r="P4" s="53">
        <f t="shared" si="0"/>
        <v>253</v>
      </c>
      <c r="R4" s="55"/>
      <c r="S4" s="49"/>
      <c r="T4" s="49"/>
      <c r="U4" s="48"/>
      <c r="V4" s="55"/>
      <c r="W4" s="56"/>
      <c r="X4" s="55"/>
      <c r="Y4" s="48"/>
      <c r="Z4" s="48"/>
      <c r="AA4" s="48"/>
      <c r="AB4" s="56"/>
      <c r="AC4" s="56"/>
      <c r="AD4" s="56"/>
      <c r="AE4" s="55"/>
      <c r="AF4" s="48"/>
      <c r="AG4" s="48"/>
      <c r="AH4" s="48"/>
      <c r="AI4" s="55"/>
      <c r="AJ4" s="56"/>
      <c r="AK4" s="56"/>
      <c r="AL4" s="56"/>
      <c r="AM4" s="55"/>
      <c r="AN4" s="55"/>
      <c r="AO4" s="55"/>
      <c r="AP4" s="55"/>
      <c r="AQ4" s="55"/>
    </row>
    <row r="5" spans="1:43" s="60" customFormat="1" ht="25.5" customHeight="1" x14ac:dyDescent="0.4">
      <c r="A5" s="57"/>
      <c r="B5" s="53" t="s">
        <v>20</v>
      </c>
      <c r="C5" s="58"/>
      <c r="D5" s="59"/>
      <c r="E5" s="59"/>
      <c r="F5" s="53"/>
      <c r="G5" s="59"/>
      <c r="H5" s="59">
        <f t="shared" ref="H5:P5" si="1">SUM(H6:H43)</f>
        <v>193</v>
      </c>
      <c r="I5" s="59">
        <f t="shared" si="1"/>
        <v>701</v>
      </c>
      <c r="J5" s="59">
        <f t="shared" si="1"/>
        <v>217</v>
      </c>
      <c r="K5" s="59">
        <f t="shared" si="1"/>
        <v>1543</v>
      </c>
      <c r="L5" s="59">
        <f t="shared" si="1"/>
        <v>96</v>
      </c>
      <c r="M5" s="59">
        <f t="shared" si="1"/>
        <v>1091</v>
      </c>
      <c r="N5" s="59">
        <f t="shared" si="1"/>
        <v>4019</v>
      </c>
      <c r="O5" s="59">
        <f t="shared" si="1"/>
        <v>237</v>
      </c>
      <c r="P5" s="59">
        <f t="shared" si="1"/>
        <v>172</v>
      </c>
      <c r="R5" s="55"/>
      <c r="S5" s="61"/>
      <c r="T5" s="61"/>
      <c r="U5" s="48"/>
      <c r="V5" s="55"/>
      <c r="W5" s="56"/>
      <c r="X5" s="55"/>
      <c r="Y5" s="55"/>
      <c r="Z5" s="55"/>
      <c r="AA5" s="55"/>
      <c r="AB5" s="56"/>
      <c r="AC5" s="56"/>
      <c r="AD5" s="56"/>
      <c r="AE5" s="55"/>
      <c r="AF5" s="55"/>
      <c r="AG5" s="55"/>
      <c r="AH5" s="55"/>
      <c r="AI5" s="55"/>
      <c r="AJ5" s="56"/>
      <c r="AK5" s="56"/>
      <c r="AL5" s="56"/>
      <c r="AN5" s="55"/>
      <c r="AO5" s="55"/>
      <c r="AP5" s="55"/>
      <c r="AQ5" s="55"/>
    </row>
    <row r="6" spans="1:43" s="62" customFormat="1" ht="14.25" customHeight="1" x14ac:dyDescent="0.4">
      <c r="A6" s="39">
        <v>51</v>
      </c>
      <c r="B6" s="62" t="s">
        <v>21</v>
      </c>
      <c r="C6" s="63"/>
      <c r="D6" s="64"/>
      <c r="E6" s="64"/>
      <c r="F6" s="53"/>
      <c r="G6" s="64"/>
      <c r="H6" s="64">
        <f>VLOOKUP($B6,Fire2018!$C$10:$I$57,2,FALSE)</f>
        <v>7</v>
      </c>
      <c r="I6" s="64">
        <f>VLOOKUP($B6,Fire2018!$C$10:$I$57,3,FALSE)</f>
        <v>11</v>
      </c>
      <c r="J6" s="64">
        <f>VLOOKUP($B6,Fire2018!$C$10:$I$57,4,FALSE)</f>
        <v>3</v>
      </c>
      <c r="K6" s="64">
        <f>VLOOKUP($B6,Fire2018!$C$10:$O$58,8,FALSE)</f>
        <v>34</v>
      </c>
      <c r="L6" s="64">
        <f>VLOOKUP($B6,Fire2018!$C$10:$Q$58,9,FALSE)</f>
        <v>4</v>
      </c>
      <c r="M6" s="64">
        <f>VLOOKUP($B6,Fire2018!$C$10:$BA$58,10,FALSE)+VLOOKUP($B6,Fire2018!$C$10:$BA$58,12,FALSE)</f>
        <v>25</v>
      </c>
      <c r="N6" s="64">
        <f>VLOOKUP($B6,Fire2018!$C$10:$BA$58,14,FALSE)+VLOOKUP($B6,Fire2018!$C$10:$BA$58,11,FALSE)</f>
        <v>75</v>
      </c>
      <c r="O6" s="64">
        <f>VLOOKUP($B6,Fire2018!$C$10:$AZ$58,15,FALSE)</f>
        <v>8</v>
      </c>
      <c r="P6" s="64">
        <f>VLOOKUP($B6,Fire2018!$C$10:$AZ$58,16,FALSE)</f>
        <v>3</v>
      </c>
      <c r="R6" s="55"/>
      <c r="S6" s="61"/>
      <c r="T6" s="61" t="s">
        <v>587</v>
      </c>
      <c r="U6" s="48"/>
      <c r="V6" s="55"/>
      <c r="W6" s="65"/>
      <c r="X6" s="55"/>
      <c r="Y6" s="55"/>
      <c r="Z6" s="55"/>
      <c r="AA6" s="55"/>
      <c r="AB6" s="56"/>
      <c r="AC6" s="56"/>
      <c r="AD6" s="56"/>
      <c r="AE6" s="55"/>
      <c r="AF6" s="55"/>
      <c r="AG6" s="55"/>
      <c r="AH6" s="55"/>
      <c r="AI6" s="55"/>
      <c r="AJ6" s="56"/>
      <c r="AK6" s="56"/>
      <c r="AL6" s="56"/>
      <c r="AN6" s="55"/>
      <c r="AO6" s="55"/>
      <c r="AP6" s="55"/>
      <c r="AQ6" s="55"/>
    </row>
    <row r="7" spans="1:43" s="62" customFormat="1" ht="14.25" customHeight="1" x14ac:dyDescent="0.25">
      <c r="A7" s="39">
        <v>52</v>
      </c>
      <c r="B7" s="62" t="s">
        <v>22</v>
      </c>
      <c r="C7" s="63"/>
      <c r="D7" s="64"/>
      <c r="E7" s="64"/>
      <c r="F7" s="53"/>
      <c r="G7" s="64"/>
      <c r="H7" s="64">
        <f>VLOOKUP($B7,Fire2018!$C$10:$I$57,2,FALSE)</f>
        <v>3</v>
      </c>
      <c r="I7" s="64">
        <f>VLOOKUP($B7,Fire2018!$C$10:$I$57,3,FALSE)</f>
        <v>8</v>
      </c>
      <c r="J7" s="64">
        <f>VLOOKUP($B7,Fire2018!$C$10:$I$57,4,FALSE)</f>
        <v>3</v>
      </c>
      <c r="K7" s="64">
        <f>VLOOKUP($B7,Fire2018!$C$10:$O$58,8,FALSE)</f>
        <v>22</v>
      </c>
      <c r="L7" s="64">
        <f>VLOOKUP($B7,Fire2018!$C$10:$Q$58,9,FALSE)</f>
        <v>2</v>
      </c>
      <c r="M7" s="64">
        <f>VLOOKUP($B7,Fire2018!$C$10:$BA$58,10,FALSE)+VLOOKUP($B7,Fire2018!$C$10:$BA$58,12,FALSE)</f>
        <v>22</v>
      </c>
      <c r="N7" s="64">
        <f>VLOOKUP($B7,Fire2018!$C$10:$BA$58,14,FALSE)+VLOOKUP($B7,Fire2018!$C$10:$BA$58,11,FALSE)</f>
        <v>67</v>
      </c>
      <c r="O7" s="64">
        <f>VLOOKUP($B7,Fire2018!$C$10:$AZ$58,15,FALSE)</f>
        <v>4</v>
      </c>
      <c r="P7" s="64">
        <f>VLOOKUP($B7,Fire2018!$C$10:$AZ$58,16,FALSE)</f>
        <v>2</v>
      </c>
      <c r="R7" s="55"/>
      <c r="S7" s="61"/>
      <c r="T7" s="149" t="s">
        <v>475</v>
      </c>
      <c r="U7" s="144" t="s">
        <v>324</v>
      </c>
      <c r="V7" s="55"/>
      <c r="W7" s="56"/>
      <c r="X7" s="55"/>
      <c r="Y7" s="55"/>
      <c r="Z7" s="55"/>
      <c r="AA7" s="55"/>
      <c r="AB7" s="56"/>
      <c r="AC7" s="56"/>
      <c r="AD7" s="56"/>
      <c r="AE7" s="55"/>
      <c r="AF7" s="55"/>
      <c r="AG7" s="55"/>
      <c r="AH7" s="55"/>
      <c r="AI7" s="55"/>
      <c r="AJ7" s="56"/>
      <c r="AK7" s="56"/>
      <c r="AL7" s="56"/>
      <c r="AN7" s="55"/>
      <c r="AO7" s="55"/>
      <c r="AP7" s="55"/>
      <c r="AQ7" s="55"/>
    </row>
    <row r="8" spans="1:43" s="62" customFormat="1" ht="14.25" customHeight="1" x14ac:dyDescent="0.25">
      <c r="A8" s="39">
        <v>86</v>
      </c>
      <c r="B8" s="62" t="s">
        <v>23</v>
      </c>
      <c r="C8" s="63"/>
      <c r="D8" s="64"/>
      <c r="E8" s="64"/>
      <c r="F8" s="53"/>
      <c r="G8" s="64"/>
      <c r="H8" s="64">
        <f>VLOOKUP($B8,Fire2018!$C$10:$I$57,2,FALSE)</f>
        <v>11</v>
      </c>
      <c r="I8" s="64">
        <f>VLOOKUP($B8,Fire2018!$C$10:$I$57,3,FALSE)</f>
        <v>6</v>
      </c>
      <c r="J8" s="64">
        <f>VLOOKUP($B8,Fire2018!$C$10:$I$57,4,FALSE)</f>
        <v>1</v>
      </c>
      <c r="K8" s="64">
        <f>VLOOKUP($B8,Fire2018!$C$10:$O$58,8,FALSE)</f>
        <v>21</v>
      </c>
      <c r="L8" s="64">
        <f>VLOOKUP($B8,Fire2018!$C$10:$Q$58,9,FALSE)</f>
        <v>1</v>
      </c>
      <c r="M8" s="64">
        <f>VLOOKUP($B8,Fire2018!$C$10:$BA$58,10,FALSE)+VLOOKUP($B8,Fire2018!$C$10:$BA$58,12,FALSE)</f>
        <v>21</v>
      </c>
      <c r="N8" s="64">
        <f>VLOOKUP($B8,Fire2018!$C$10:$BA$58,14,FALSE)+VLOOKUP($B8,Fire2018!$C$10:$BA$58,11,FALSE)</f>
        <v>81</v>
      </c>
      <c r="O8" s="64">
        <f>VLOOKUP($B8,Fire2018!$C$10:$AZ$58,15,FALSE)</f>
        <v>7</v>
      </c>
      <c r="P8" s="64">
        <f>VLOOKUP($B8,Fire2018!$C$10:$AZ$58,16,FALSE)</f>
        <v>4</v>
      </c>
      <c r="R8" s="55"/>
      <c r="S8" s="61"/>
      <c r="T8" s="144" t="s">
        <v>484</v>
      </c>
      <c r="U8" s="201" t="s">
        <v>504</v>
      </c>
      <c r="V8" s="55"/>
      <c r="W8" s="56"/>
      <c r="X8" s="55"/>
      <c r="Y8" s="55"/>
      <c r="Z8" s="55"/>
      <c r="AA8" s="55"/>
      <c r="AB8" s="56"/>
      <c r="AC8" s="56"/>
      <c r="AD8" s="56"/>
      <c r="AE8" s="55"/>
      <c r="AF8" s="55"/>
      <c r="AG8" s="55"/>
      <c r="AH8" s="55"/>
      <c r="AI8" s="55"/>
      <c r="AJ8" s="56"/>
      <c r="AK8" s="56"/>
      <c r="AL8" s="56"/>
      <c r="AN8" s="55"/>
      <c r="AO8" s="55"/>
      <c r="AP8" s="55"/>
      <c r="AQ8" s="55"/>
    </row>
    <row r="9" spans="1:43" s="62" customFormat="1" ht="14.25" customHeight="1" x14ac:dyDescent="0.25">
      <c r="A9" s="39">
        <v>53</v>
      </c>
      <c r="B9" s="62" t="s">
        <v>24</v>
      </c>
      <c r="C9" s="63"/>
      <c r="D9" s="64"/>
      <c r="E9" s="64"/>
      <c r="F9" s="53"/>
      <c r="G9" s="64"/>
      <c r="H9" s="64">
        <f>VLOOKUP($B9,Fire2018!$C$10:$I$57,2,FALSE)</f>
        <v>6</v>
      </c>
      <c r="I9" s="64">
        <f>VLOOKUP($B9,Fire2018!$C$10:$I$57,3,FALSE)</f>
        <v>10</v>
      </c>
      <c r="J9" s="64">
        <f>VLOOKUP($B9,Fire2018!$C$10:$I$57,4,FALSE)</f>
        <v>4</v>
      </c>
      <c r="K9" s="64">
        <f>VLOOKUP($B9,Fire2018!$C$10:$O$58,8,FALSE)</f>
        <v>30</v>
      </c>
      <c r="L9" s="64">
        <f>VLOOKUP($B9,Fire2018!$C$10:$Q$58,9,FALSE)</f>
        <v>2</v>
      </c>
      <c r="M9" s="64">
        <f>VLOOKUP($B9,Fire2018!$C$10:$BA$58,10,FALSE)+VLOOKUP($B9,Fire2018!$C$10:$BA$58,12,FALSE)</f>
        <v>13</v>
      </c>
      <c r="N9" s="64">
        <f>VLOOKUP($B9,Fire2018!$C$10:$BA$58,14,FALSE)+VLOOKUP($B9,Fire2018!$C$10:$BA$58,11,FALSE)</f>
        <v>76</v>
      </c>
      <c r="O9" s="64">
        <f>VLOOKUP($B9,Fire2018!$C$10:$AZ$58,15,FALSE)</f>
        <v>4</v>
      </c>
      <c r="P9" s="64">
        <f>VLOOKUP($B9,Fire2018!$C$10:$AZ$58,16,FALSE)</f>
        <v>3</v>
      </c>
      <c r="R9" s="55"/>
      <c r="S9" s="61"/>
      <c r="T9" s="202" t="s">
        <v>503</v>
      </c>
      <c r="U9" s="144" t="s">
        <v>503</v>
      </c>
      <c r="V9" s="55"/>
      <c r="W9" s="56"/>
      <c r="X9" s="55"/>
      <c r="Y9" s="55"/>
      <c r="Z9" s="55"/>
      <c r="AA9" s="55"/>
      <c r="AB9" s="56"/>
      <c r="AC9" s="56"/>
      <c r="AD9" s="56"/>
      <c r="AE9" s="55"/>
      <c r="AF9" s="55"/>
      <c r="AG9" s="55"/>
      <c r="AH9" s="55"/>
      <c r="AI9" s="55"/>
      <c r="AJ9" s="56"/>
      <c r="AK9" s="56"/>
      <c r="AL9" s="56"/>
      <c r="AN9" s="55"/>
      <c r="AO9" s="55"/>
      <c r="AP9" s="55"/>
      <c r="AQ9" s="55"/>
    </row>
    <row r="10" spans="1:43" s="62" customFormat="1" ht="14.25" customHeight="1" x14ac:dyDescent="0.25">
      <c r="A10" s="39">
        <v>54</v>
      </c>
      <c r="B10" s="62" t="s">
        <v>25</v>
      </c>
      <c r="C10" s="63"/>
      <c r="D10" s="64"/>
      <c r="E10" s="64"/>
      <c r="F10" s="53"/>
      <c r="G10" s="64"/>
      <c r="H10" s="64">
        <f>VLOOKUP($B10,Fire2018!$C$10:$I$57,2,FALSE)</f>
        <v>3</v>
      </c>
      <c r="I10" s="64">
        <f>VLOOKUP($B10,Fire2018!$C$10:$I$57,3,FALSE)</f>
        <v>19</v>
      </c>
      <c r="J10" s="64">
        <f>VLOOKUP($B10,Fire2018!$C$10:$I$57,4,FALSE)</f>
        <v>4</v>
      </c>
      <c r="K10" s="64">
        <f>VLOOKUP($B10,Fire2018!$C$10:$O$58,8,FALSE)</f>
        <v>36</v>
      </c>
      <c r="L10" s="64">
        <f>VLOOKUP($B10,Fire2018!$C$10:$Q$58,9,FALSE)</f>
        <v>2</v>
      </c>
      <c r="M10" s="64">
        <f>VLOOKUP($B10,Fire2018!$C$10:$BA$58,10,FALSE)+VLOOKUP($B10,Fire2018!$C$10:$BA$58,12,FALSE)</f>
        <v>8</v>
      </c>
      <c r="N10" s="64">
        <f>VLOOKUP($B10,Fire2018!$C$10:$BA$58,14,FALSE)+VLOOKUP($B10,Fire2018!$C$10:$BA$58,11,FALSE)</f>
        <v>42</v>
      </c>
      <c r="O10" s="64">
        <f>VLOOKUP($B10,Fire2018!$C$10:$AZ$58,15,FALSE)</f>
        <v>4</v>
      </c>
      <c r="P10" s="64">
        <f>VLOOKUP($B10,Fire2018!$C$10:$AZ$58,16,FALSE)</f>
        <v>3</v>
      </c>
      <c r="R10" s="55"/>
      <c r="S10" s="61"/>
      <c r="T10" s="149" t="s">
        <v>550</v>
      </c>
      <c r="U10" s="48"/>
      <c r="V10" s="55"/>
      <c r="W10" s="56"/>
      <c r="X10" s="55"/>
      <c r="Y10" s="55"/>
      <c r="Z10" s="55"/>
      <c r="AA10" s="55"/>
      <c r="AB10" s="56"/>
      <c r="AC10" s="56"/>
      <c r="AD10" s="56"/>
      <c r="AE10" s="55"/>
      <c r="AF10" s="55"/>
      <c r="AG10" s="55"/>
      <c r="AH10" s="55"/>
      <c r="AI10" s="55"/>
      <c r="AJ10" s="56"/>
      <c r="AK10" s="56"/>
      <c r="AL10" s="56"/>
      <c r="AN10" s="55"/>
      <c r="AO10" s="55"/>
      <c r="AP10" s="55"/>
      <c r="AQ10" s="55"/>
    </row>
    <row r="11" spans="1:43" s="62" customFormat="1" ht="14.25" customHeight="1" x14ac:dyDescent="0.4">
      <c r="A11" s="39">
        <v>55</v>
      </c>
      <c r="B11" s="62" t="s">
        <v>26</v>
      </c>
      <c r="C11" s="63"/>
      <c r="D11" s="64"/>
      <c r="E11" s="64"/>
      <c r="F11" s="53"/>
      <c r="G11" s="64"/>
      <c r="H11" s="64">
        <f>VLOOKUP($B11,Fire2018!$C$10:$I$57,2,FALSE)</f>
        <v>7</v>
      </c>
      <c r="I11" s="64">
        <f>VLOOKUP($B11,Fire2018!$C$10:$I$57,3,FALSE)</f>
        <v>11</v>
      </c>
      <c r="J11" s="64">
        <f>VLOOKUP($B11,Fire2018!$C$10:$I$57,4,FALSE)</f>
        <v>10</v>
      </c>
      <c r="K11" s="64">
        <f>VLOOKUP($B11,Fire2018!$C$10:$O$58,8,FALSE)</f>
        <v>37</v>
      </c>
      <c r="L11" s="64">
        <f>VLOOKUP($B11,Fire2018!$C$10:$Q$58,9,FALSE)</f>
        <v>3</v>
      </c>
      <c r="M11" s="64">
        <f>VLOOKUP($B11,Fire2018!$C$10:$BA$58,10,FALSE)+VLOOKUP($B11,Fire2018!$C$10:$BA$58,12,FALSE)</f>
        <v>24</v>
      </c>
      <c r="N11" s="64">
        <f>VLOOKUP($B11,Fire2018!$C$10:$BA$58,14,FALSE)+VLOOKUP($B11,Fire2018!$C$10:$BA$58,11,FALSE)</f>
        <v>165</v>
      </c>
      <c r="O11" s="64">
        <f>VLOOKUP($B11,Fire2018!$C$10:$AZ$58,15,FALSE)</f>
        <v>11</v>
      </c>
      <c r="P11" s="64">
        <f>VLOOKUP($B11,Fire2018!$C$10:$AZ$58,16,FALSE)</f>
        <v>4</v>
      </c>
      <c r="R11" s="55"/>
      <c r="S11" s="61"/>
      <c r="T11" s="61"/>
      <c r="U11" s="48"/>
      <c r="V11" s="55"/>
      <c r="W11" s="56"/>
      <c r="X11" s="55"/>
      <c r="Y11" s="55"/>
      <c r="Z11" s="55"/>
      <c r="AA11" s="55"/>
      <c r="AB11" s="56"/>
      <c r="AC11" s="56"/>
      <c r="AD11" s="56"/>
      <c r="AE11" s="55"/>
      <c r="AF11" s="55"/>
      <c r="AG11" s="55"/>
      <c r="AH11" s="55"/>
      <c r="AI11" s="55"/>
      <c r="AJ11" s="56"/>
      <c r="AK11" s="56"/>
      <c r="AL11" s="56"/>
      <c r="AN11" s="55"/>
      <c r="AO11" s="55"/>
      <c r="AP11" s="55"/>
      <c r="AQ11" s="55"/>
    </row>
    <row r="12" spans="1:43" s="62" customFormat="1" ht="14.25" customHeight="1" x14ac:dyDescent="0.4">
      <c r="A12" s="39">
        <v>56</v>
      </c>
      <c r="B12" s="62" t="s">
        <v>27</v>
      </c>
      <c r="C12" s="63"/>
      <c r="D12" s="64"/>
      <c r="E12" s="64"/>
      <c r="F12" s="53"/>
      <c r="G12" s="64"/>
      <c r="H12" s="64">
        <f>VLOOKUP($B12,Fire2018!$C$10:$I$57,2,FALSE)</f>
        <v>6</v>
      </c>
      <c r="I12" s="64">
        <f>VLOOKUP($B12,Fire2018!$C$10:$I$57,3,FALSE)</f>
        <v>6</v>
      </c>
      <c r="J12" s="64">
        <f>VLOOKUP($B12,Fire2018!$C$10:$I$57,4,FALSE)</f>
        <v>2</v>
      </c>
      <c r="K12" s="64">
        <f>VLOOKUP($B12,Fire2018!$C$10:$O$58,8,FALSE)</f>
        <v>19</v>
      </c>
      <c r="L12" s="64">
        <f>VLOOKUP($B12,Fire2018!$C$10:$Q$58,9,FALSE)</f>
        <v>4</v>
      </c>
      <c r="M12" s="64">
        <f>VLOOKUP($B12,Fire2018!$C$10:$BA$58,10,FALSE)+VLOOKUP($B12,Fire2018!$C$10:$BA$58,12,FALSE)</f>
        <v>14</v>
      </c>
      <c r="N12" s="64">
        <f>VLOOKUP($B12,Fire2018!$C$10:$BA$58,14,FALSE)+VLOOKUP($B12,Fire2018!$C$10:$BA$58,11,FALSE)</f>
        <v>57</v>
      </c>
      <c r="O12" s="64">
        <f>VLOOKUP($B12,Fire2018!$C$10:$AZ$58,15,FALSE)</f>
        <v>6</v>
      </c>
      <c r="P12" s="64">
        <f>VLOOKUP($B12,Fire2018!$C$10:$AZ$58,16,FALSE)</f>
        <v>2</v>
      </c>
      <c r="R12" s="55"/>
      <c r="S12" s="61"/>
      <c r="T12" s="61"/>
      <c r="U12" s="48"/>
      <c r="V12" s="55"/>
      <c r="W12" s="56"/>
      <c r="X12" s="55"/>
      <c r="Y12" s="55"/>
      <c r="Z12" s="55"/>
      <c r="AA12" s="55"/>
      <c r="AB12" s="56"/>
      <c r="AC12" s="56"/>
      <c r="AD12" s="56"/>
      <c r="AE12" s="55"/>
      <c r="AF12" s="55"/>
      <c r="AG12" s="55"/>
      <c r="AH12" s="55"/>
      <c r="AI12" s="55"/>
      <c r="AJ12" s="56"/>
      <c r="AK12" s="56"/>
      <c r="AL12" s="56"/>
      <c r="AN12" s="55"/>
      <c r="AO12" s="55"/>
      <c r="AP12" s="55"/>
      <c r="AQ12" s="55"/>
    </row>
    <row r="13" spans="1:43" s="62" customFormat="1" ht="14.25" customHeight="1" x14ac:dyDescent="0.4">
      <c r="A13" s="39">
        <v>57</v>
      </c>
      <c r="B13" s="62" t="s">
        <v>28</v>
      </c>
      <c r="C13" s="63"/>
      <c r="D13" s="64"/>
      <c r="E13" s="64"/>
      <c r="F13" s="53"/>
      <c r="G13" s="64"/>
      <c r="H13" s="64">
        <f>VLOOKUP($B13,Fire2018!$C$10:$I$57,2,FALSE)</f>
        <v>2</v>
      </c>
      <c r="I13" s="64">
        <f>VLOOKUP($B13,Fire2018!$C$10:$I$57,3,FALSE)</f>
        <v>23</v>
      </c>
      <c r="J13" s="64">
        <f>VLOOKUP($B13,Fire2018!$C$10:$I$57,4,FALSE)</f>
        <v>6</v>
      </c>
      <c r="K13" s="64">
        <f>VLOOKUP($B13,Fire2018!$C$10:$O$58,8,FALSE)</f>
        <v>44</v>
      </c>
      <c r="L13" s="64">
        <f>VLOOKUP($B13,Fire2018!$C$10:$Q$58,9,FALSE)</f>
        <v>2</v>
      </c>
      <c r="M13" s="64">
        <f>VLOOKUP($B13,Fire2018!$C$10:$BA$58,10,FALSE)+VLOOKUP($B13,Fire2018!$C$10:$BA$58,12,FALSE)</f>
        <v>50</v>
      </c>
      <c r="N13" s="64">
        <f>VLOOKUP($B13,Fire2018!$C$10:$BA$58,14,FALSE)+VLOOKUP($B13,Fire2018!$C$10:$BA$58,11,FALSE)</f>
        <v>103</v>
      </c>
      <c r="O13" s="64">
        <f>VLOOKUP($B13,Fire2018!$C$10:$AZ$58,15,FALSE)</f>
        <v>8</v>
      </c>
      <c r="P13" s="64">
        <f>VLOOKUP($B13,Fire2018!$C$10:$AZ$58,16,FALSE)</f>
        <v>3</v>
      </c>
      <c r="R13" s="55"/>
      <c r="S13" s="61"/>
      <c r="T13" s="61"/>
      <c r="U13" s="48"/>
      <c r="V13" s="55"/>
      <c r="W13" s="56"/>
      <c r="X13" s="55"/>
      <c r="Y13" s="55"/>
      <c r="Z13" s="55"/>
      <c r="AA13" s="55"/>
      <c r="AB13" s="56"/>
      <c r="AC13" s="56"/>
      <c r="AD13" s="56"/>
      <c r="AE13" s="55"/>
      <c r="AF13" s="55"/>
      <c r="AG13" s="55"/>
      <c r="AH13" s="55"/>
      <c r="AI13" s="55"/>
      <c r="AJ13" s="56"/>
      <c r="AK13" s="56"/>
      <c r="AL13" s="56"/>
      <c r="AN13" s="55"/>
      <c r="AO13" s="55"/>
      <c r="AP13" s="55"/>
      <c r="AQ13" s="55"/>
    </row>
    <row r="14" spans="1:43" s="62" customFormat="1" ht="14.25" customHeight="1" x14ac:dyDescent="0.4">
      <c r="A14" s="39">
        <v>59</v>
      </c>
      <c r="B14" s="62" t="s">
        <v>29</v>
      </c>
      <c r="C14" s="63"/>
      <c r="D14" s="64"/>
      <c r="E14" s="64"/>
      <c r="F14" s="53"/>
      <c r="G14" s="64"/>
      <c r="H14" s="64">
        <f>VLOOKUP($B14,Fire2018!$C$10:$I$57,2,FALSE)</f>
        <v>3</v>
      </c>
      <c r="I14" s="64">
        <f>VLOOKUP($B14,Fire2018!$C$10:$I$57,3,FALSE)</f>
        <v>30</v>
      </c>
      <c r="J14" s="64">
        <f>VLOOKUP($B14,Fire2018!$C$10:$I$57,4,FALSE)</f>
        <v>5</v>
      </c>
      <c r="K14" s="64">
        <f>VLOOKUP($B14,Fire2018!$C$10:$O$58,8,FALSE)</f>
        <v>45</v>
      </c>
      <c r="L14" s="64">
        <f>VLOOKUP($B14,Fire2018!$C$10:$Q$58,9,FALSE)</f>
        <v>2</v>
      </c>
      <c r="M14" s="64">
        <f>VLOOKUP($B14,Fire2018!$C$10:$BA$58,10,FALSE)+VLOOKUP($B14,Fire2018!$C$10:$BA$58,12,FALSE)</f>
        <v>31</v>
      </c>
      <c r="N14" s="64">
        <f>VLOOKUP($B14,Fire2018!$C$10:$BA$58,14,FALSE)+VLOOKUP($B14,Fire2018!$C$10:$BA$58,11,FALSE)</f>
        <v>66</v>
      </c>
      <c r="O14" s="64">
        <f>VLOOKUP($B14,Fire2018!$C$10:$AZ$58,15,FALSE)</f>
        <v>4</v>
      </c>
      <c r="P14" s="64">
        <f>VLOOKUP($B14,Fire2018!$C$10:$AZ$58,16,FALSE)</f>
        <v>3</v>
      </c>
      <c r="R14" s="55"/>
      <c r="S14" s="61"/>
      <c r="T14" s="61"/>
      <c r="U14" s="48"/>
      <c r="V14" s="55"/>
      <c r="W14" s="56"/>
      <c r="X14" s="55"/>
      <c r="Y14" s="55"/>
      <c r="Z14" s="55"/>
      <c r="AA14" s="55"/>
      <c r="AB14" s="56"/>
      <c r="AC14" s="56"/>
      <c r="AD14" s="56"/>
      <c r="AE14" s="55"/>
      <c r="AF14" s="55"/>
      <c r="AG14" s="55"/>
      <c r="AH14" s="55"/>
      <c r="AI14" s="55"/>
      <c r="AJ14" s="56"/>
      <c r="AK14" s="56"/>
      <c r="AL14" s="56"/>
      <c r="AN14" s="55"/>
      <c r="AO14" s="55"/>
      <c r="AP14" s="55"/>
      <c r="AQ14" s="55"/>
    </row>
    <row r="15" spans="1:43" s="62" customFormat="1" ht="14.25" customHeight="1" x14ac:dyDescent="0.4">
      <c r="A15" s="39">
        <v>60</v>
      </c>
      <c r="B15" s="62" t="s">
        <v>30</v>
      </c>
      <c r="C15" s="63"/>
      <c r="D15" s="64"/>
      <c r="E15" s="64"/>
      <c r="F15" s="53"/>
      <c r="G15" s="64"/>
      <c r="H15" s="64">
        <f>VLOOKUP($B15,Fire2018!$C$10:$I$57,2,FALSE)</f>
        <v>4</v>
      </c>
      <c r="I15" s="64">
        <f>VLOOKUP($B15,Fire2018!$C$10:$I$57,3,FALSE)</f>
        <v>19</v>
      </c>
      <c r="J15" s="64">
        <f>VLOOKUP($B15,Fire2018!$C$10:$I$57,4,FALSE)</f>
        <v>8</v>
      </c>
      <c r="K15" s="64">
        <f>VLOOKUP($B15,Fire2018!$C$10:$O$58,8,FALSE)</f>
        <v>41</v>
      </c>
      <c r="L15" s="64">
        <f>VLOOKUP($B15,Fire2018!$C$10:$Q$58,9,FALSE)</f>
        <v>3</v>
      </c>
      <c r="M15" s="64">
        <f>VLOOKUP($B15,Fire2018!$C$10:$BA$58,10,FALSE)+VLOOKUP($B15,Fire2018!$C$10:$BA$58,12,FALSE)</f>
        <v>20</v>
      </c>
      <c r="N15" s="64">
        <f>VLOOKUP($B15,Fire2018!$C$10:$BA$58,14,FALSE)+VLOOKUP($B15,Fire2018!$C$10:$BA$58,11,FALSE)</f>
        <v>172</v>
      </c>
      <c r="O15" s="64">
        <f>VLOOKUP($B15,Fire2018!$C$10:$AZ$58,15,FALSE)</f>
        <v>4</v>
      </c>
      <c r="P15" s="64">
        <f>VLOOKUP($B15,Fire2018!$C$10:$AZ$58,16,FALSE)</f>
        <v>8</v>
      </c>
      <c r="R15" s="55"/>
      <c r="S15" s="61"/>
      <c r="T15" s="61"/>
      <c r="U15" s="48"/>
      <c r="V15" s="55"/>
      <c r="W15" s="56"/>
      <c r="X15" s="55"/>
      <c r="Y15" s="55"/>
      <c r="Z15" s="55"/>
      <c r="AA15" s="55"/>
      <c r="AB15" s="56"/>
      <c r="AC15" s="56"/>
      <c r="AD15" s="56"/>
      <c r="AE15" s="55"/>
      <c r="AF15" s="55"/>
      <c r="AG15" s="55"/>
      <c r="AH15" s="55"/>
      <c r="AI15" s="55"/>
      <c r="AJ15" s="56"/>
      <c r="AK15" s="56"/>
      <c r="AL15" s="56"/>
      <c r="AN15" s="55"/>
      <c r="AO15" s="55"/>
      <c r="AP15" s="55"/>
      <c r="AQ15" s="55"/>
    </row>
    <row r="16" spans="1:43" s="62" customFormat="1" ht="14.25" customHeight="1" x14ac:dyDescent="0.4">
      <c r="A16" s="39">
        <v>61</v>
      </c>
      <c r="B16" s="62" t="s">
        <v>266</v>
      </c>
      <c r="C16" s="63"/>
      <c r="D16" s="64"/>
      <c r="E16" s="64"/>
      <c r="F16" s="53"/>
      <c r="G16" s="64"/>
      <c r="H16" s="64">
        <f>VLOOKUP($B16,Fire2018!$C$10:$I$57,2,FALSE)</f>
        <v>3</v>
      </c>
      <c r="I16" s="64">
        <f>VLOOKUP($B16,Fire2018!$C$10:$I$57,3,FALSE)</f>
        <v>71</v>
      </c>
      <c r="J16" s="64">
        <f>VLOOKUP($B16,Fire2018!$C$10:$I$57,4,FALSE)</f>
        <v>9</v>
      </c>
      <c r="K16" s="64">
        <f>VLOOKUP($B16,Fire2018!$C$10:$O$58,8,FALSE)</f>
        <v>121</v>
      </c>
      <c r="L16" s="64">
        <f>VLOOKUP($B16,Fire2018!$C$10:$Q$58,9,FALSE)</f>
        <v>7</v>
      </c>
      <c r="M16" s="64">
        <f>VLOOKUP($B16,Fire2018!$C$10:$BA$58,10,FALSE)+VLOOKUP($B16,Fire2018!$C$10:$BA$58,12,FALSE)</f>
        <v>176</v>
      </c>
      <c r="N16" s="64">
        <f>VLOOKUP($B16,Fire2018!$C$10:$BA$58,14,FALSE)+VLOOKUP($B16,Fire2018!$C$10:$BA$58,11,FALSE)</f>
        <v>262</v>
      </c>
      <c r="O16" s="64">
        <f>VLOOKUP($B16,Fire2018!$C$10:$AZ$58,15,FALSE)</f>
        <v>20</v>
      </c>
      <c r="P16" s="64">
        <f>VLOOKUP($B16,Fire2018!$C$10:$AZ$58,16,FALSE)</f>
        <v>17</v>
      </c>
      <c r="R16" s="55"/>
      <c r="S16" s="61"/>
      <c r="T16" s="61"/>
      <c r="U16" s="48"/>
      <c r="V16" s="55"/>
      <c r="W16" s="56"/>
      <c r="X16" s="55"/>
      <c r="Y16" s="55"/>
      <c r="Z16" s="55"/>
      <c r="AA16" s="55"/>
      <c r="AB16" s="56"/>
      <c r="AC16" s="56"/>
      <c r="AD16" s="56"/>
      <c r="AE16" s="55"/>
      <c r="AF16" s="55"/>
      <c r="AG16" s="55"/>
      <c r="AH16" s="55"/>
      <c r="AI16" s="55"/>
      <c r="AJ16" s="56"/>
      <c r="AK16" s="56"/>
      <c r="AL16" s="56"/>
      <c r="AN16" s="55"/>
      <c r="AO16" s="55"/>
      <c r="AP16" s="55"/>
      <c r="AQ16" s="55"/>
    </row>
    <row r="17" spans="1:43" s="62" customFormat="1" ht="14.25" customHeight="1" x14ac:dyDescent="0.4">
      <c r="A17" s="39">
        <v>62</v>
      </c>
      <c r="B17" s="62" t="s">
        <v>307</v>
      </c>
      <c r="C17" s="63"/>
      <c r="D17" s="64"/>
      <c r="E17" s="64"/>
      <c r="F17" s="53"/>
      <c r="G17" s="64"/>
      <c r="H17" s="64">
        <f>VLOOKUP($B17,Fire2018!$C$10:$I$57,2,FALSE)</f>
        <v>3</v>
      </c>
      <c r="I17" s="64">
        <f>VLOOKUP($B17,Fire2018!$C$10:$I$57,3,FALSE)</f>
        <v>37</v>
      </c>
      <c r="J17" s="64">
        <f>VLOOKUP($B17,Fire2018!$C$10:$I$57,4,FALSE)</f>
        <v>10</v>
      </c>
      <c r="K17" s="64">
        <f>VLOOKUP($B17,Fire2018!$C$10:$O$58,8,FALSE)</f>
        <v>74</v>
      </c>
      <c r="L17" s="64">
        <f>VLOOKUP($B17,Fire2018!$C$10:$Q$58,9,FALSE)</f>
        <v>4</v>
      </c>
      <c r="M17" s="64">
        <f>VLOOKUP($B17,Fire2018!$C$10:$BA$58,10,FALSE)+VLOOKUP($B17,Fire2018!$C$10:$BA$58,12,FALSE)</f>
        <v>63</v>
      </c>
      <c r="N17" s="64">
        <f>VLOOKUP($B17,Fire2018!$C$10:$BA$58,14,FALSE)+VLOOKUP($B17,Fire2018!$C$10:$BA$58,11,FALSE)</f>
        <v>238</v>
      </c>
      <c r="O17" s="64">
        <f>VLOOKUP($B17,Fire2018!$C$10:$AZ$58,15,FALSE)</f>
        <v>8</v>
      </c>
      <c r="P17" s="64">
        <f>VLOOKUP($B17,Fire2018!$C$10:$AZ$58,16,FALSE)</f>
        <v>7</v>
      </c>
      <c r="R17" s="55"/>
      <c r="S17" s="61"/>
      <c r="T17" s="61"/>
      <c r="U17" s="48"/>
      <c r="V17" s="55"/>
      <c r="W17" s="56"/>
      <c r="X17" s="55"/>
      <c r="Y17" s="55"/>
      <c r="Z17" s="55"/>
      <c r="AA17" s="55"/>
      <c r="AB17" s="56"/>
      <c r="AC17" s="56"/>
      <c r="AD17" s="56"/>
      <c r="AE17" s="55"/>
      <c r="AF17" s="55"/>
      <c r="AG17" s="55"/>
      <c r="AH17" s="55"/>
      <c r="AI17" s="55"/>
      <c r="AJ17" s="56"/>
      <c r="AK17" s="56"/>
      <c r="AL17" s="56"/>
      <c r="AN17" s="55"/>
      <c r="AO17" s="55"/>
      <c r="AP17" s="55"/>
      <c r="AQ17" s="55"/>
    </row>
    <row r="18" spans="1:43" s="62" customFormat="1" ht="14.25" customHeight="1" x14ac:dyDescent="0.4">
      <c r="A18" s="39">
        <v>58</v>
      </c>
      <c r="B18" s="62" t="s">
        <v>33</v>
      </c>
      <c r="C18" s="63"/>
      <c r="D18" s="64"/>
      <c r="E18" s="64"/>
      <c r="F18" s="53"/>
      <c r="G18" s="64"/>
      <c r="H18" s="64">
        <f>VLOOKUP($B18,Fire2018!$C$10:$I$57,2,FALSE)</f>
        <v>2</v>
      </c>
      <c r="I18" s="64">
        <f>VLOOKUP($B18,Fire2018!$C$10:$I$57,3,FALSE)</f>
        <v>6</v>
      </c>
      <c r="J18" s="64">
        <f>VLOOKUP($B18,Fire2018!$C$10:$I$57,4,FALSE)</f>
        <v>7</v>
      </c>
      <c r="K18" s="64">
        <f>VLOOKUP($B18,Fire2018!$C$10:$O$58,8,FALSE)</f>
        <v>27</v>
      </c>
      <c r="L18" s="64">
        <f>VLOOKUP($B18,Fire2018!$C$10:$Q$58,9,FALSE)</f>
        <v>2</v>
      </c>
      <c r="M18" s="64">
        <f>VLOOKUP($B18,Fire2018!$C$10:$BA$58,10,FALSE)+VLOOKUP($B18,Fire2018!$C$10:$BA$58,12,FALSE)</f>
        <v>15</v>
      </c>
      <c r="N18" s="64">
        <f>VLOOKUP($B18,Fire2018!$C$10:$BA$58,14,FALSE)+VLOOKUP($B18,Fire2018!$C$10:$BA$58,11,FALSE)</f>
        <v>77</v>
      </c>
      <c r="O18" s="64">
        <f>VLOOKUP($B18,Fire2018!$C$10:$AZ$58,15,FALSE)</f>
        <v>5</v>
      </c>
      <c r="P18" s="64">
        <f>VLOOKUP($B18,Fire2018!$C$10:$AZ$58,16,FALSE)</f>
        <v>4</v>
      </c>
      <c r="R18" s="55"/>
      <c r="S18" s="61"/>
      <c r="T18" s="61"/>
      <c r="U18" s="48"/>
      <c r="V18" s="55"/>
      <c r="W18" s="56"/>
      <c r="X18" s="55"/>
      <c r="Y18" s="55"/>
      <c r="Z18" s="55"/>
      <c r="AA18" s="55"/>
      <c r="AB18" s="56"/>
      <c r="AC18" s="56"/>
      <c r="AD18" s="56"/>
      <c r="AE18" s="55"/>
      <c r="AF18" s="55"/>
      <c r="AG18" s="55"/>
      <c r="AH18" s="55"/>
      <c r="AI18" s="55"/>
      <c r="AJ18" s="56"/>
      <c r="AK18" s="56"/>
      <c r="AL18" s="56"/>
      <c r="AN18" s="55"/>
      <c r="AO18" s="55"/>
      <c r="AP18" s="55"/>
      <c r="AQ18" s="55"/>
    </row>
    <row r="19" spans="1:43" s="62" customFormat="1" ht="14.25" customHeight="1" x14ac:dyDescent="0.4">
      <c r="A19" s="39">
        <v>63</v>
      </c>
      <c r="B19" s="62" t="s">
        <v>34</v>
      </c>
      <c r="C19" s="63"/>
      <c r="D19" s="64"/>
      <c r="E19" s="64"/>
      <c r="F19" s="53"/>
      <c r="G19" s="64"/>
      <c r="H19" s="64">
        <f>VLOOKUP($B19,Fire2018!$C$10:$I$57,2,FALSE)</f>
        <v>6</v>
      </c>
      <c r="I19" s="64">
        <f>VLOOKUP($B19,Fire2018!$C$10:$I$57,3,FALSE)</f>
        <v>12</v>
      </c>
      <c r="J19" s="64">
        <f>VLOOKUP($B19,Fire2018!$C$10:$I$57,4,FALSE)</f>
        <v>6</v>
      </c>
      <c r="K19" s="64">
        <f>VLOOKUP($B19,Fire2018!$C$10:$O$58,8,FALSE)</f>
        <v>41</v>
      </c>
      <c r="L19" s="64">
        <f>VLOOKUP($B19,Fire2018!$C$10:$Q$58,9,FALSE)</f>
        <v>3</v>
      </c>
      <c r="M19" s="64">
        <f>VLOOKUP($B19,Fire2018!$C$10:$BA$58,10,FALSE)+VLOOKUP($B19,Fire2018!$C$10:$BA$58,12,FALSE)</f>
        <v>12</v>
      </c>
      <c r="N19" s="64">
        <f>VLOOKUP($B19,Fire2018!$C$10:$BA$58,14,FALSE)+VLOOKUP($B19,Fire2018!$C$10:$BA$58,11,FALSE)</f>
        <v>111</v>
      </c>
      <c r="O19" s="64">
        <f>VLOOKUP($B19,Fire2018!$C$10:$AZ$58,15,FALSE)</f>
        <v>8</v>
      </c>
      <c r="P19" s="64">
        <f>VLOOKUP($B19,Fire2018!$C$10:$AZ$58,16,FALSE)</f>
        <v>3</v>
      </c>
      <c r="R19" s="55"/>
      <c r="S19" s="61"/>
      <c r="T19" s="61"/>
      <c r="U19" s="48"/>
      <c r="V19" s="55"/>
      <c r="W19" s="56"/>
      <c r="X19" s="55"/>
      <c r="Y19" s="55"/>
      <c r="Z19" s="55"/>
      <c r="AA19" s="55"/>
      <c r="AB19" s="56"/>
      <c r="AC19" s="56"/>
      <c r="AD19" s="56"/>
      <c r="AE19" s="55"/>
      <c r="AF19" s="55"/>
      <c r="AG19" s="55"/>
      <c r="AH19" s="55"/>
      <c r="AI19" s="55"/>
      <c r="AJ19" s="56"/>
      <c r="AK19" s="56"/>
      <c r="AL19" s="56"/>
      <c r="AN19" s="55"/>
      <c r="AO19" s="55"/>
      <c r="AP19" s="55"/>
      <c r="AQ19" s="55"/>
    </row>
    <row r="20" spans="1:43" s="62" customFormat="1" ht="14.25" customHeight="1" x14ac:dyDescent="0.4">
      <c r="A20" s="39">
        <v>64</v>
      </c>
      <c r="B20" s="62" t="s">
        <v>35</v>
      </c>
      <c r="C20" s="63"/>
      <c r="D20" s="64"/>
      <c r="E20" s="64"/>
      <c r="F20" s="53"/>
      <c r="G20" s="64"/>
      <c r="H20" s="64">
        <f>VLOOKUP($B20,Fire2018!$C$10:$I$57,2,FALSE)</f>
        <v>13</v>
      </c>
      <c r="I20" s="64">
        <f>VLOOKUP($B20,Fire2018!$C$10:$I$57,3,FALSE)</f>
        <v>34</v>
      </c>
      <c r="J20" s="64">
        <f>VLOOKUP($B20,Fire2018!$C$10:$I$57,4,FALSE)</f>
        <v>3</v>
      </c>
      <c r="K20" s="64">
        <f>VLOOKUP($B20,Fire2018!$C$10:$O$58,8,FALSE)</f>
        <v>75</v>
      </c>
      <c r="L20" s="64">
        <f>VLOOKUP($B20,Fire2018!$C$10:$Q$58,9,FALSE)</f>
        <v>5</v>
      </c>
      <c r="M20" s="64">
        <f>VLOOKUP($B20,Fire2018!$C$10:$BA$58,10,FALSE)+VLOOKUP($B20,Fire2018!$C$10:$BA$58,12,FALSE)</f>
        <v>35</v>
      </c>
      <c r="N20" s="64">
        <f>VLOOKUP($B20,Fire2018!$C$10:$BA$58,14,FALSE)+VLOOKUP($B20,Fire2018!$C$10:$BA$58,11,FALSE)</f>
        <v>177</v>
      </c>
      <c r="O20" s="64">
        <f>VLOOKUP($B20,Fire2018!$C$10:$AZ$58,15,FALSE)</f>
        <v>15</v>
      </c>
      <c r="P20" s="64">
        <f>VLOOKUP($B20,Fire2018!$C$10:$AZ$58,16,FALSE)</f>
        <v>7</v>
      </c>
      <c r="R20" s="55"/>
      <c r="S20" s="61"/>
      <c r="T20" s="61"/>
      <c r="U20" s="48"/>
      <c r="V20" s="55"/>
      <c r="W20" s="56"/>
      <c r="X20" s="55"/>
      <c r="Y20" s="55"/>
      <c r="Z20" s="55"/>
      <c r="AA20" s="55"/>
      <c r="AB20" s="56"/>
      <c r="AC20" s="56"/>
      <c r="AD20" s="56"/>
      <c r="AE20" s="55"/>
      <c r="AF20" s="55"/>
      <c r="AG20" s="55"/>
      <c r="AH20" s="55"/>
      <c r="AI20" s="55"/>
      <c r="AJ20" s="56"/>
      <c r="AK20" s="56"/>
      <c r="AL20" s="56"/>
      <c r="AN20" s="55"/>
      <c r="AO20" s="55"/>
      <c r="AP20" s="55"/>
      <c r="AQ20" s="55"/>
    </row>
    <row r="21" spans="1:43" s="62" customFormat="1" ht="14.25" customHeight="1" x14ac:dyDescent="0.4">
      <c r="A21" s="39">
        <v>65</v>
      </c>
      <c r="B21" s="62" t="s">
        <v>36</v>
      </c>
      <c r="C21" s="63"/>
      <c r="D21" s="64"/>
      <c r="E21" s="64"/>
      <c r="F21" s="53"/>
      <c r="G21" s="64"/>
      <c r="H21" s="64">
        <f>VLOOKUP($B21,Fire2018!$C$10:$I$57,2,FALSE)</f>
        <v>2</v>
      </c>
      <c r="I21" s="64">
        <f>VLOOKUP($B21,Fire2018!$C$10:$I$57,3,FALSE)</f>
        <v>16</v>
      </c>
      <c r="J21" s="64">
        <f>VLOOKUP($B21,Fire2018!$C$10:$I$57,4,FALSE)</f>
        <v>3</v>
      </c>
      <c r="K21" s="64">
        <f>VLOOKUP($B21,Fire2018!$C$10:$O$58,8,FALSE)</f>
        <v>31</v>
      </c>
      <c r="L21" s="64">
        <f>VLOOKUP($B21,Fire2018!$C$10:$Q$58,9,FALSE)</f>
        <v>2</v>
      </c>
      <c r="M21" s="64">
        <f>VLOOKUP($B21,Fire2018!$C$10:$BA$58,10,FALSE)+VLOOKUP($B21,Fire2018!$C$10:$BA$58,12,FALSE)</f>
        <v>15</v>
      </c>
      <c r="N21" s="64">
        <f>VLOOKUP($B21,Fire2018!$C$10:$BA$58,14,FALSE)+VLOOKUP($B21,Fire2018!$C$10:$BA$58,11,FALSE)</f>
        <v>74</v>
      </c>
      <c r="O21" s="64">
        <f>VLOOKUP($B21,Fire2018!$C$10:$AZ$58,15,FALSE)</f>
        <v>5</v>
      </c>
      <c r="P21" s="64">
        <f>VLOOKUP($B21,Fire2018!$C$10:$AZ$58,16,FALSE)</f>
        <v>3</v>
      </c>
      <c r="R21" s="55"/>
      <c r="S21" s="61"/>
      <c r="T21" s="61"/>
      <c r="U21" s="48"/>
      <c r="V21" s="55"/>
      <c r="W21" s="56"/>
      <c r="X21" s="55"/>
      <c r="Y21" s="55"/>
      <c r="Z21" s="55"/>
      <c r="AA21" s="55"/>
      <c r="AB21" s="56"/>
      <c r="AC21" s="56"/>
      <c r="AD21" s="56"/>
      <c r="AE21" s="55"/>
      <c r="AF21" s="55"/>
      <c r="AG21" s="55"/>
      <c r="AH21" s="55"/>
      <c r="AI21" s="55"/>
      <c r="AJ21" s="56"/>
      <c r="AK21" s="56"/>
      <c r="AL21" s="56"/>
      <c r="AN21" s="55"/>
      <c r="AO21" s="55"/>
      <c r="AP21" s="55"/>
      <c r="AQ21" s="55"/>
    </row>
    <row r="22" spans="1:43" s="62" customFormat="1" ht="14.25" customHeight="1" x14ac:dyDescent="0.4">
      <c r="A22" s="39">
        <v>67</v>
      </c>
      <c r="B22" s="62" t="s">
        <v>37</v>
      </c>
      <c r="C22" s="63"/>
      <c r="D22" s="64"/>
      <c r="E22" s="64"/>
      <c r="F22" s="53"/>
      <c r="G22" s="64"/>
      <c r="H22" s="64">
        <f>VLOOKUP($B22,Fire2018!$C$10:$I$57,2,FALSE)</f>
        <v>8</v>
      </c>
      <c r="I22" s="64">
        <f>VLOOKUP($B22,Fire2018!$C$10:$I$57,3,FALSE)</f>
        <v>38</v>
      </c>
      <c r="J22" s="64">
        <f>VLOOKUP($B22,Fire2018!$C$10:$I$57,4,FALSE)</f>
        <v>5</v>
      </c>
      <c r="K22" s="64">
        <f>VLOOKUP($B22,Fire2018!$C$10:$O$58,8,FALSE)</f>
        <v>74</v>
      </c>
      <c r="L22" s="64">
        <f>VLOOKUP($B22,Fire2018!$C$10:$Q$58,9,FALSE)</f>
        <v>3</v>
      </c>
      <c r="M22" s="64">
        <f>VLOOKUP($B22,Fire2018!$C$10:$BA$58,10,FALSE)+VLOOKUP($B22,Fire2018!$C$10:$BA$58,12,FALSE)</f>
        <v>70</v>
      </c>
      <c r="N22" s="64">
        <f>VLOOKUP($B22,Fire2018!$C$10:$BA$58,14,FALSE)+VLOOKUP($B22,Fire2018!$C$10:$BA$58,11,FALSE)</f>
        <v>293</v>
      </c>
      <c r="O22" s="64">
        <f>VLOOKUP($B22,Fire2018!$C$10:$AZ$58,15,FALSE)</f>
        <v>11</v>
      </c>
      <c r="P22" s="64">
        <f>VLOOKUP($B22,Fire2018!$C$10:$AZ$58,16,FALSE)</f>
        <v>9</v>
      </c>
      <c r="R22" s="55"/>
      <c r="S22" s="61"/>
      <c r="T22" s="61"/>
      <c r="U22" s="48"/>
      <c r="V22" s="55"/>
      <c r="W22" s="56"/>
      <c r="X22" s="55"/>
      <c r="Y22" s="55"/>
      <c r="Z22" s="55"/>
      <c r="AA22" s="55"/>
      <c r="AB22" s="56"/>
      <c r="AC22" s="56"/>
      <c r="AD22" s="56"/>
      <c r="AE22" s="55"/>
      <c r="AF22" s="55"/>
      <c r="AG22" s="55"/>
      <c r="AH22" s="55"/>
      <c r="AI22" s="55"/>
      <c r="AJ22" s="56"/>
      <c r="AK22" s="56"/>
      <c r="AL22" s="56"/>
      <c r="AN22" s="55"/>
      <c r="AO22" s="55"/>
      <c r="AP22" s="55"/>
      <c r="AQ22" s="55"/>
    </row>
    <row r="23" spans="1:43" s="62" customFormat="1" ht="14.25" customHeight="1" x14ac:dyDescent="0.4">
      <c r="A23" s="39">
        <v>68</v>
      </c>
      <c r="B23" s="62" t="s">
        <v>273</v>
      </c>
      <c r="C23" s="63"/>
      <c r="D23" s="64"/>
      <c r="E23" s="64"/>
      <c r="F23" s="53"/>
      <c r="G23" s="64"/>
      <c r="H23" s="64">
        <f>VLOOKUP($B23,Fire2018!$C$10:$I$57,2,FALSE)</f>
        <v>0</v>
      </c>
      <c r="I23" s="64">
        <f>VLOOKUP($B23,Fire2018!$C$10:$I$57,3,FALSE)</f>
        <v>19</v>
      </c>
      <c r="J23" s="64">
        <f>VLOOKUP($B23,Fire2018!$C$10:$I$57,4,FALSE)</f>
        <v>8</v>
      </c>
      <c r="K23" s="64">
        <f>VLOOKUP($B23,Fire2018!$C$10:$O$58,8,FALSE)</f>
        <v>41</v>
      </c>
      <c r="L23" s="64">
        <f>VLOOKUP($B23,Fire2018!$C$10:$Q$58,9,FALSE)</f>
        <v>2</v>
      </c>
      <c r="M23" s="64">
        <f>VLOOKUP($B23,Fire2018!$C$10:$BA$58,10,FALSE)+VLOOKUP($B23,Fire2018!$C$10:$BA$58,12,FALSE)</f>
        <v>42</v>
      </c>
      <c r="N23" s="64">
        <f>VLOOKUP($B23,Fire2018!$C$10:$BA$58,14,FALSE)+VLOOKUP($B23,Fire2018!$C$10:$BA$58,11,FALSE)</f>
        <v>41</v>
      </c>
      <c r="O23" s="64">
        <f>VLOOKUP($B23,Fire2018!$C$10:$AZ$58,15,FALSE)</f>
        <v>6</v>
      </c>
      <c r="P23" s="64">
        <f>VLOOKUP($B23,Fire2018!$C$10:$AZ$58,16,FALSE)</f>
        <v>2</v>
      </c>
      <c r="R23" s="55"/>
      <c r="S23" s="61"/>
      <c r="T23" s="61"/>
      <c r="U23" s="48"/>
      <c r="V23" s="55"/>
      <c r="W23" s="56"/>
      <c r="X23" s="55"/>
      <c r="Y23" s="55"/>
      <c r="Z23" s="55"/>
      <c r="AA23" s="55"/>
      <c r="AB23" s="56"/>
      <c r="AC23" s="56"/>
      <c r="AD23" s="56"/>
      <c r="AE23" s="55"/>
      <c r="AF23" s="55"/>
      <c r="AG23" s="55"/>
      <c r="AH23" s="55"/>
      <c r="AI23" s="55"/>
      <c r="AJ23" s="56"/>
      <c r="AK23" s="56"/>
      <c r="AL23" s="56"/>
      <c r="AN23" s="55"/>
      <c r="AO23" s="55"/>
      <c r="AP23" s="55"/>
      <c r="AQ23" s="55"/>
    </row>
    <row r="24" spans="1:43" s="62" customFormat="1" ht="14.25" customHeight="1" x14ac:dyDescent="0.4">
      <c r="A24" s="39">
        <v>69</v>
      </c>
      <c r="B24" s="62" t="s">
        <v>39</v>
      </c>
      <c r="C24" s="63"/>
      <c r="D24" s="64"/>
      <c r="E24" s="64"/>
      <c r="F24" s="53"/>
      <c r="G24" s="64"/>
      <c r="H24" s="64">
        <f>VLOOKUP($B24,Fire2018!$C$10:$I$57,2,FALSE)</f>
        <v>13</v>
      </c>
      <c r="I24" s="64">
        <f>VLOOKUP($B24,Fire2018!$C$10:$I$57,3,FALSE)</f>
        <v>9</v>
      </c>
      <c r="J24" s="64">
        <f>VLOOKUP($B24,Fire2018!$C$10:$I$57,4,FALSE)</f>
        <v>7</v>
      </c>
      <c r="K24" s="64">
        <f>VLOOKUP($B24,Fire2018!$C$10:$O$58,8,FALSE)</f>
        <v>40</v>
      </c>
      <c r="L24" s="64">
        <f>VLOOKUP($B24,Fire2018!$C$10:$Q$58,9,FALSE)</f>
        <v>2</v>
      </c>
      <c r="M24" s="64">
        <f>VLOOKUP($B24,Fire2018!$C$10:$BA$58,10,FALSE)+VLOOKUP($B24,Fire2018!$C$10:$BA$58,12,FALSE)</f>
        <v>8</v>
      </c>
      <c r="N24" s="64">
        <f>VLOOKUP($B24,Fire2018!$C$10:$BA$58,14,FALSE)+VLOOKUP($B24,Fire2018!$C$10:$BA$58,11,FALSE)</f>
        <v>97</v>
      </c>
      <c r="O24" s="64">
        <f>VLOOKUP($B24,Fire2018!$C$10:$AZ$58,15,FALSE)</f>
        <v>6</v>
      </c>
      <c r="P24" s="64">
        <f>VLOOKUP($B24,Fire2018!$C$10:$AZ$58,16,FALSE)</f>
        <v>7</v>
      </c>
      <c r="R24" s="55"/>
      <c r="S24" s="61"/>
      <c r="T24" s="61"/>
      <c r="U24" s="48"/>
      <c r="V24" s="55"/>
      <c r="W24" s="56"/>
      <c r="X24" s="55"/>
      <c r="Y24" s="55"/>
      <c r="Z24" s="55"/>
      <c r="AA24" s="55"/>
      <c r="AB24" s="56"/>
      <c r="AC24" s="56"/>
      <c r="AD24" s="56"/>
      <c r="AE24" s="55"/>
      <c r="AF24" s="55"/>
      <c r="AG24" s="55"/>
      <c r="AH24" s="55"/>
      <c r="AI24" s="55"/>
      <c r="AJ24" s="56"/>
      <c r="AK24" s="56"/>
      <c r="AL24" s="56"/>
      <c r="AN24" s="55"/>
      <c r="AO24" s="55"/>
      <c r="AP24" s="55"/>
      <c r="AQ24" s="55"/>
    </row>
    <row r="25" spans="1:43" s="62" customFormat="1" ht="14.25" customHeight="1" x14ac:dyDescent="0.4">
      <c r="A25" s="39">
        <v>70</v>
      </c>
      <c r="B25" s="62" t="s">
        <v>40</v>
      </c>
      <c r="C25" s="63"/>
      <c r="D25" s="64"/>
      <c r="E25" s="64"/>
      <c r="F25" s="53"/>
      <c r="G25" s="64"/>
      <c r="H25" s="64">
        <f>VLOOKUP($B25,Fire2018!$C$10:$I$57,2,FALSE)</f>
        <v>7</v>
      </c>
      <c r="I25" s="64">
        <f>VLOOKUP($B25,Fire2018!$C$10:$I$57,3,FALSE)</f>
        <v>19</v>
      </c>
      <c r="J25" s="64">
        <f>VLOOKUP($B25,Fire2018!$C$10:$I$57,4,FALSE)</f>
        <v>3</v>
      </c>
      <c r="K25" s="64">
        <f>VLOOKUP($B25,Fire2018!$C$10:$O$58,8,FALSE)</f>
        <v>43</v>
      </c>
      <c r="L25" s="64">
        <f>VLOOKUP($B25,Fire2018!$C$10:$Q$58,9,FALSE)</f>
        <v>4</v>
      </c>
      <c r="M25" s="64">
        <f>VLOOKUP($B25,Fire2018!$C$10:$BA$58,10,FALSE)+VLOOKUP($B25,Fire2018!$C$10:$BA$58,12,FALSE)</f>
        <v>9</v>
      </c>
      <c r="N25" s="64">
        <f>VLOOKUP($B25,Fire2018!$C$10:$BA$58,14,FALSE)+VLOOKUP($B25,Fire2018!$C$10:$BA$58,11,FALSE)</f>
        <v>153</v>
      </c>
      <c r="O25" s="64">
        <f>VLOOKUP($B25,Fire2018!$C$10:$AZ$58,15,FALSE)</f>
        <v>7</v>
      </c>
      <c r="P25" s="64">
        <f>VLOOKUP($B25,Fire2018!$C$10:$AZ$58,16,FALSE)</f>
        <v>4</v>
      </c>
      <c r="R25" s="55"/>
      <c r="S25" s="61"/>
      <c r="T25" s="61"/>
      <c r="U25" s="48"/>
      <c r="V25" s="55"/>
      <c r="W25" s="56"/>
      <c r="X25" s="55"/>
      <c r="Y25" s="55"/>
      <c r="Z25" s="55"/>
      <c r="AA25" s="55"/>
      <c r="AB25" s="56"/>
      <c r="AC25" s="56"/>
      <c r="AD25" s="56"/>
      <c r="AE25" s="55"/>
      <c r="AF25" s="55"/>
      <c r="AG25" s="55"/>
      <c r="AH25" s="55"/>
      <c r="AI25" s="55"/>
      <c r="AJ25" s="56"/>
      <c r="AK25" s="56"/>
      <c r="AL25" s="56"/>
      <c r="AN25" s="55"/>
      <c r="AO25" s="55"/>
      <c r="AP25" s="55"/>
      <c r="AQ25" s="55"/>
    </row>
    <row r="26" spans="1:43" s="62" customFormat="1" ht="14.25" customHeight="1" x14ac:dyDescent="0.4">
      <c r="A26" s="39">
        <v>71</v>
      </c>
      <c r="B26" s="39" t="s">
        <v>41</v>
      </c>
      <c r="C26" s="63"/>
      <c r="D26" s="64"/>
      <c r="E26" s="64"/>
      <c r="F26" s="53"/>
      <c r="G26" s="64"/>
      <c r="H26" s="64">
        <f>VLOOKUP($B26,Fire2018!$C$10:$I$57,2,FALSE)</f>
        <v>1</v>
      </c>
      <c r="I26" s="64">
        <f>VLOOKUP($B26,Fire2018!$C$10:$I$57,3,FALSE)</f>
        <v>8</v>
      </c>
      <c r="J26" s="64">
        <f>VLOOKUP($B26,Fire2018!$C$10:$I$57,4,FALSE)</f>
        <v>1</v>
      </c>
      <c r="K26" s="64">
        <f>VLOOKUP($B26,Fire2018!$C$10:$O$58,8,FALSE)</f>
        <v>16</v>
      </c>
      <c r="L26" s="64">
        <f>VLOOKUP($B26,Fire2018!$C$10:$Q$58,9,FALSE)</f>
        <v>2</v>
      </c>
      <c r="M26" s="64">
        <f>VLOOKUP($B26,Fire2018!$C$10:$BA$58,10,FALSE)+VLOOKUP($B26,Fire2018!$C$10:$BA$58,12,FALSE)</f>
        <v>8</v>
      </c>
      <c r="N26" s="64">
        <f>VLOOKUP($B26,Fire2018!$C$10:$BA$58,14,FALSE)+VLOOKUP($B26,Fire2018!$C$10:$BA$58,11,FALSE)</f>
        <v>29</v>
      </c>
      <c r="O26" s="64">
        <f>VLOOKUP($B26,Fire2018!$C$10:$AZ$58,15,FALSE)</f>
        <v>2</v>
      </c>
      <c r="P26" s="64">
        <f>VLOOKUP($B26,Fire2018!$C$10:$AZ$58,16,FALSE)</f>
        <v>1</v>
      </c>
      <c r="R26" s="55"/>
      <c r="S26" s="61"/>
      <c r="T26" s="61"/>
      <c r="U26" s="48"/>
      <c r="V26" s="55"/>
      <c r="W26" s="56"/>
      <c r="X26" s="55"/>
      <c r="Y26" s="55"/>
      <c r="Z26" s="55"/>
      <c r="AA26" s="55"/>
      <c r="AB26" s="56"/>
      <c r="AC26" s="56"/>
      <c r="AD26" s="56"/>
      <c r="AE26" s="55"/>
      <c r="AF26" s="55"/>
      <c r="AG26" s="55"/>
      <c r="AH26" s="55"/>
      <c r="AI26" s="55"/>
      <c r="AJ26" s="56"/>
      <c r="AK26" s="56"/>
      <c r="AL26" s="56"/>
      <c r="AN26" s="55"/>
      <c r="AO26" s="55"/>
      <c r="AP26" s="55"/>
      <c r="AQ26" s="55"/>
    </row>
    <row r="27" spans="1:43" s="62" customFormat="1" ht="14.25" customHeight="1" x14ac:dyDescent="0.4">
      <c r="A27" s="39">
        <v>73</v>
      </c>
      <c r="B27" s="62" t="s">
        <v>42</v>
      </c>
      <c r="C27" s="63"/>
      <c r="D27" s="64"/>
      <c r="E27" s="64"/>
      <c r="F27" s="53"/>
      <c r="G27" s="64"/>
      <c r="H27" s="64">
        <f>VLOOKUP($B27,Fire2018!$C$10:$I$57,2,FALSE)</f>
        <v>14</v>
      </c>
      <c r="I27" s="64">
        <f>VLOOKUP($B27,Fire2018!$C$10:$I$57,3,FALSE)</f>
        <v>34</v>
      </c>
      <c r="J27" s="64">
        <f>VLOOKUP($B27,Fire2018!$C$10:$I$57,4,FALSE)</f>
        <v>9</v>
      </c>
      <c r="K27" s="64">
        <f>VLOOKUP($B27,Fire2018!$C$10:$O$58,8,FALSE)</f>
        <v>75</v>
      </c>
      <c r="L27" s="64">
        <f>VLOOKUP($B27,Fire2018!$C$10:$Q$58,9,FALSE)</f>
        <v>3</v>
      </c>
      <c r="M27" s="64">
        <f>VLOOKUP($B27,Fire2018!$C$10:$BA$58,10,FALSE)+VLOOKUP($B27,Fire2018!$C$10:$BA$58,12,FALSE)</f>
        <v>46</v>
      </c>
      <c r="N27" s="64">
        <f>VLOOKUP($B27,Fire2018!$C$10:$BA$58,14,FALSE)+VLOOKUP($B27,Fire2018!$C$10:$BA$58,11,FALSE)</f>
        <v>266</v>
      </c>
      <c r="O27" s="64">
        <f>VLOOKUP($B27,Fire2018!$C$10:$AZ$58,15,FALSE)</f>
        <v>13</v>
      </c>
      <c r="P27" s="64">
        <f>VLOOKUP($B27,Fire2018!$C$10:$AZ$58,16,FALSE)</f>
        <v>11</v>
      </c>
      <c r="R27" s="55"/>
      <c r="S27" s="61"/>
      <c r="T27" s="61"/>
      <c r="U27" s="48"/>
      <c r="V27" s="55"/>
      <c r="W27" s="56"/>
      <c r="X27" s="55"/>
      <c r="Y27" s="55"/>
      <c r="Z27" s="55"/>
      <c r="AA27" s="55"/>
      <c r="AB27" s="56"/>
      <c r="AC27" s="56"/>
      <c r="AD27" s="56"/>
      <c r="AE27" s="55"/>
      <c r="AF27" s="55"/>
      <c r="AG27" s="55"/>
      <c r="AH27" s="55"/>
      <c r="AI27" s="55"/>
      <c r="AJ27" s="56"/>
      <c r="AK27" s="56"/>
      <c r="AL27" s="56"/>
      <c r="AN27" s="55"/>
      <c r="AO27" s="55"/>
      <c r="AP27" s="55"/>
      <c r="AQ27" s="55"/>
    </row>
    <row r="28" spans="1:43" s="62" customFormat="1" ht="14.25" customHeight="1" x14ac:dyDescent="0.4">
      <c r="A28" s="39">
        <v>74</v>
      </c>
      <c r="B28" s="62" t="s">
        <v>43</v>
      </c>
      <c r="C28" s="63"/>
      <c r="D28" s="64"/>
      <c r="E28" s="64"/>
      <c r="F28" s="53"/>
      <c r="G28" s="64"/>
      <c r="H28" s="64">
        <f>VLOOKUP($B28,Fire2018!$C$10:$I$57,2,FALSE)</f>
        <v>9</v>
      </c>
      <c r="I28" s="64">
        <f>VLOOKUP($B28,Fire2018!$C$10:$I$57,3,FALSE)</f>
        <v>18</v>
      </c>
      <c r="J28" s="64">
        <f>VLOOKUP($B28,Fire2018!$C$10:$I$57,4,FALSE)</f>
        <v>12</v>
      </c>
      <c r="K28" s="64">
        <f>VLOOKUP($B28,Fire2018!$C$10:$O$58,8,FALSE)</f>
        <v>59</v>
      </c>
      <c r="L28" s="64">
        <f>VLOOKUP($B28,Fire2018!$C$10:$Q$58,9,FALSE)</f>
        <v>5</v>
      </c>
      <c r="M28" s="64">
        <f>VLOOKUP($B28,Fire2018!$C$10:$BA$58,10,FALSE)+VLOOKUP($B28,Fire2018!$C$10:$BA$58,12,FALSE)</f>
        <v>32</v>
      </c>
      <c r="N28" s="64">
        <f>VLOOKUP($B28,Fire2018!$C$10:$BA$58,14,FALSE)+VLOOKUP($B28,Fire2018!$C$10:$BA$58,11,FALSE)</f>
        <v>108</v>
      </c>
      <c r="O28" s="64">
        <f>VLOOKUP($B28,Fire2018!$C$10:$AZ$58,15,FALSE)</f>
        <v>7</v>
      </c>
      <c r="P28" s="64">
        <f>VLOOKUP($B28,Fire2018!$C$10:$AZ$58,16,FALSE)</f>
        <v>6</v>
      </c>
      <c r="R28" s="55"/>
      <c r="S28" s="61"/>
      <c r="T28" s="61"/>
      <c r="U28" s="48"/>
      <c r="V28" s="55"/>
      <c r="W28" s="56"/>
      <c r="X28" s="55"/>
      <c r="Y28" s="55"/>
      <c r="Z28" s="55"/>
      <c r="AA28" s="55"/>
      <c r="AB28" s="56"/>
      <c r="AC28" s="56"/>
      <c r="AD28" s="56"/>
      <c r="AE28" s="55"/>
      <c r="AF28" s="55"/>
      <c r="AG28" s="55"/>
      <c r="AH28" s="55"/>
      <c r="AI28" s="55"/>
      <c r="AJ28" s="56"/>
      <c r="AK28" s="56"/>
      <c r="AL28" s="56"/>
      <c r="AN28" s="55"/>
      <c r="AO28" s="55"/>
      <c r="AP28" s="55"/>
      <c r="AQ28" s="55"/>
    </row>
    <row r="29" spans="1:43" s="62" customFormat="1" ht="14.25" customHeight="1" x14ac:dyDescent="0.4">
      <c r="A29" s="39">
        <v>75</v>
      </c>
      <c r="B29" s="62" t="s">
        <v>44</v>
      </c>
      <c r="C29" s="63"/>
      <c r="D29" s="64"/>
      <c r="E29" s="64"/>
      <c r="F29" s="53"/>
      <c r="G29" s="64"/>
      <c r="H29" s="64">
        <f>VLOOKUP($B29,Fire2018!$C$10:$I$57,2,FALSE)</f>
        <v>7</v>
      </c>
      <c r="I29" s="64">
        <f>VLOOKUP($B29,Fire2018!$C$10:$I$57,3,FALSE)</f>
        <v>6</v>
      </c>
      <c r="J29" s="64">
        <f>VLOOKUP($B29,Fire2018!$C$10:$I$57,4,FALSE)</f>
        <v>7</v>
      </c>
      <c r="K29" s="64">
        <f>VLOOKUP($B29,Fire2018!$C$10:$O$58,8,FALSE)</f>
        <v>30</v>
      </c>
      <c r="L29" s="64">
        <f>VLOOKUP($B29,Fire2018!$C$10:$Q$58,9,FALSE)</f>
        <v>2</v>
      </c>
      <c r="M29" s="64">
        <f>VLOOKUP($B29,Fire2018!$C$10:$BA$58,10,FALSE)+VLOOKUP($B29,Fire2018!$C$10:$BA$58,12,FALSE)</f>
        <v>28</v>
      </c>
      <c r="N29" s="64">
        <f>VLOOKUP($B29,Fire2018!$C$10:$BA$58,14,FALSE)+VLOOKUP($B29,Fire2018!$C$10:$BA$58,11,FALSE)</f>
        <v>103</v>
      </c>
      <c r="O29" s="64">
        <f>VLOOKUP($B29,Fire2018!$C$10:$AZ$58,15,FALSE)</f>
        <v>3</v>
      </c>
      <c r="P29" s="64">
        <f>VLOOKUP($B29,Fire2018!$C$10:$AZ$58,16,FALSE)</f>
        <v>5</v>
      </c>
      <c r="R29" s="55"/>
      <c r="S29" s="61"/>
      <c r="T29" s="61"/>
      <c r="U29" s="48"/>
      <c r="V29" s="55"/>
      <c r="W29" s="56"/>
      <c r="X29" s="55"/>
      <c r="Y29" s="55"/>
      <c r="Z29" s="55"/>
      <c r="AA29" s="55"/>
      <c r="AB29" s="56"/>
      <c r="AC29" s="56"/>
      <c r="AD29" s="56"/>
      <c r="AE29" s="55"/>
      <c r="AF29" s="55"/>
      <c r="AG29" s="55"/>
      <c r="AH29" s="55"/>
      <c r="AI29" s="55"/>
      <c r="AJ29" s="56"/>
      <c r="AK29" s="56"/>
      <c r="AL29" s="56"/>
      <c r="AN29" s="55"/>
      <c r="AO29" s="55"/>
      <c r="AP29" s="55"/>
      <c r="AQ29" s="55"/>
    </row>
    <row r="30" spans="1:43" s="62" customFormat="1" ht="14.25" customHeight="1" x14ac:dyDescent="0.4">
      <c r="A30" s="39">
        <v>76</v>
      </c>
      <c r="B30" s="62" t="s">
        <v>45</v>
      </c>
      <c r="C30" s="63"/>
      <c r="D30" s="64"/>
      <c r="E30" s="64"/>
      <c r="F30" s="53"/>
      <c r="G30" s="64"/>
      <c r="H30" s="64">
        <f>VLOOKUP($B30,Fire2018!$C$10:$I$57,2,FALSE)</f>
        <v>0</v>
      </c>
      <c r="I30" s="64">
        <f>VLOOKUP($B30,Fire2018!$C$10:$I$57,3,FALSE)</f>
        <v>29</v>
      </c>
      <c r="J30" s="64">
        <f>VLOOKUP($B30,Fire2018!$C$10:$I$57,4,FALSE)</f>
        <v>9</v>
      </c>
      <c r="K30" s="64">
        <f>VLOOKUP($B30,Fire2018!$C$10:$O$58,8,FALSE)</f>
        <v>48</v>
      </c>
      <c r="L30" s="64">
        <f>VLOOKUP($B30,Fire2018!$C$10:$Q$58,9,FALSE)</f>
        <v>2</v>
      </c>
      <c r="M30" s="64">
        <f>VLOOKUP($B30,Fire2018!$C$10:$BA$58,10,FALSE)+VLOOKUP($B30,Fire2018!$C$10:$BA$58,12,FALSE)</f>
        <v>44</v>
      </c>
      <c r="N30" s="64">
        <f>VLOOKUP($B30,Fire2018!$C$10:$BA$58,14,FALSE)+VLOOKUP($B30,Fire2018!$C$10:$BA$58,11,FALSE)</f>
        <v>93</v>
      </c>
      <c r="O30" s="64">
        <f>VLOOKUP($B30,Fire2018!$C$10:$AZ$58,15,FALSE)</f>
        <v>5</v>
      </c>
      <c r="P30" s="64">
        <f>VLOOKUP($B30,Fire2018!$C$10:$AZ$58,16,FALSE)</f>
        <v>3</v>
      </c>
      <c r="R30" s="55"/>
      <c r="S30" s="61"/>
      <c r="T30" s="61"/>
      <c r="U30" s="48"/>
      <c r="V30" s="55"/>
      <c r="W30" s="56"/>
      <c r="X30" s="55"/>
      <c r="Y30" s="55"/>
      <c r="Z30" s="55"/>
      <c r="AA30" s="55"/>
      <c r="AB30" s="56"/>
      <c r="AC30" s="56"/>
      <c r="AD30" s="56"/>
      <c r="AE30" s="55"/>
      <c r="AF30" s="55"/>
      <c r="AG30" s="55"/>
      <c r="AH30" s="55"/>
      <c r="AI30" s="55"/>
      <c r="AJ30" s="56"/>
      <c r="AK30" s="56"/>
      <c r="AL30" s="56"/>
      <c r="AN30" s="55"/>
      <c r="AO30" s="55"/>
      <c r="AP30" s="55"/>
      <c r="AQ30" s="55"/>
    </row>
    <row r="31" spans="1:43" s="62" customFormat="1" ht="14.25" customHeight="1" x14ac:dyDescent="0.4">
      <c r="A31" s="39">
        <v>79</v>
      </c>
      <c r="B31" s="62" t="s">
        <v>46</v>
      </c>
      <c r="C31" s="63"/>
      <c r="D31" s="64"/>
      <c r="E31" s="64"/>
      <c r="F31" s="53"/>
      <c r="G31" s="64"/>
      <c r="H31" s="64">
        <f>VLOOKUP($B31,Fire2018!$C$10:$I$57,2,FALSE)</f>
        <v>3</v>
      </c>
      <c r="I31" s="64">
        <f>VLOOKUP($B31,Fire2018!$C$10:$I$57,3,FALSE)</f>
        <v>34</v>
      </c>
      <c r="J31" s="64">
        <f>VLOOKUP($B31,Fire2018!$C$10:$I$57,4,FALSE)</f>
        <v>5</v>
      </c>
      <c r="K31" s="64">
        <f>VLOOKUP($B31,Fire2018!$C$10:$O$58,8,FALSE)</f>
        <v>53</v>
      </c>
      <c r="L31" s="64">
        <f>VLOOKUP($B31,Fire2018!$C$10:$Q$58,9,FALSE)</f>
        <v>3</v>
      </c>
      <c r="M31" s="64">
        <f>VLOOKUP($B31,Fire2018!$C$10:$BA$58,10,FALSE)+VLOOKUP($B31,Fire2018!$C$10:$BA$58,12,FALSE)</f>
        <v>28</v>
      </c>
      <c r="N31" s="64">
        <f>VLOOKUP($B31,Fire2018!$C$10:$BA$58,14,FALSE)+VLOOKUP($B31,Fire2018!$C$10:$BA$58,11,FALSE)</f>
        <v>90</v>
      </c>
      <c r="O31" s="64">
        <f>VLOOKUP($B31,Fire2018!$C$10:$AZ$58,15,FALSE)</f>
        <v>4</v>
      </c>
      <c r="P31" s="64">
        <f>VLOOKUP($B31,Fire2018!$C$10:$AZ$58,16,FALSE)</f>
        <v>5</v>
      </c>
      <c r="R31" s="55"/>
      <c r="S31" s="61"/>
      <c r="T31" s="61"/>
      <c r="U31" s="48"/>
      <c r="V31" s="55"/>
      <c r="W31" s="56"/>
      <c r="X31" s="55"/>
      <c r="Y31" s="55"/>
      <c r="Z31" s="55"/>
      <c r="AA31" s="55"/>
      <c r="AB31" s="56"/>
      <c r="AC31" s="56"/>
      <c r="AD31" s="56"/>
      <c r="AE31" s="55"/>
      <c r="AF31" s="55"/>
      <c r="AG31" s="55"/>
      <c r="AH31" s="55"/>
      <c r="AI31" s="55"/>
      <c r="AJ31" s="56"/>
      <c r="AK31" s="56"/>
      <c r="AL31" s="56"/>
      <c r="AN31" s="55"/>
      <c r="AO31" s="55"/>
      <c r="AP31" s="55"/>
      <c r="AQ31" s="55"/>
    </row>
    <row r="32" spans="1:43" s="62" customFormat="1" ht="14.25" customHeight="1" x14ac:dyDescent="0.4">
      <c r="A32" s="39">
        <v>80</v>
      </c>
      <c r="B32" s="62" t="s">
        <v>47</v>
      </c>
      <c r="C32" s="63"/>
      <c r="D32" s="64"/>
      <c r="E32" s="64"/>
      <c r="F32" s="53"/>
      <c r="G32" s="64"/>
      <c r="H32" s="64">
        <f>VLOOKUP($B32,Fire2018!$C$10:$I$57,2,FALSE)</f>
        <v>5</v>
      </c>
      <c r="I32" s="64">
        <f>VLOOKUP($B32,Fire2018!$C$10:$I$57,3,FALSE)</f>
        <v>24</v>
      </c>
      <c r="J32" s="64">
        <f>VLOOKUP($B32,Fire2018!$C$10:$I$57,4,FALSE)</f>
        <v>7</v>
      </c>
      <c r="K32" s="64">
        <f>VLOOKUP($B32,Fire2018!$C$10:$O$58,8,FALSE)</f>
        <v>40</v>
      </c>
      <c r="L32" s="64">
        <f>VLOOKUP($B32,Fire2018!$C$10:$Q$58,9,FALSE)</f>
        <v>3</v>
      </c>
      <c r="M32" s="64">
        <f>VLOOKUP($B32,Fire2018!$C$10:$BA$58,10,FALSE)+VLOOKUP($B32,Fire2018!$C$10:$BA$58,12,FALSE)</f>
        <v>39</v>
      </c>
      <c r="N32" s="64">
        <f>VLOOKUP($B32,Fire2018!$C$10:$BA$58,14,FALSE)+VLOOKUP($B32,Fire2018!$C$10:$BA$58,11,FALSE)</f>
        <v>99</v>
      </c>
      <c r="O32" s="64">
        <f>VLOOKUP($B32,Fire2018!$C$10:$AZ$58,15,FALSE)</f>
        <v>5</v>
      </c>
      <c r="P32" s="64">
        <f>VLOOKUP($B32,Fire2018!$C$10:$AZ$58,16,FALSE)</f>
        <v>4</v>
      </c>
      <c r="R32" s="55"/>
      <c r="S32" s="61"/>
      <c r="T32" s="61"/>
      <c r="U32" s="48"/>
      <c r="V32" s="55"/>
      <c r="W32" s="56"/>
      <c r="X32" s="55"/>
      <c r="Y32" s="55"/>
      <c r="Z32" s="55"/>
      <c r="AA32" s="55"/>
      <c r="AB32" s="56"/>
      <c r="AC32" s="56"/>
      <c r="AD32" s="56"/>
      <c r="AE32" s="55"/>
      <c r="AF32" s="55"/>
      <c r="AG32" s="55"/>
      <c r="AH32" s="55"/>
      <c r="AI32" s="55"/>
      <c r="AJ32" s="56"/>
      <c r="AK32" s="56"/>
      <c r="AL32" s="56"/>
      <c r="AN32" s="55"/>
      <c r="AO32" s="55"/>
      <c r="AP32" s="55"/>
      <c r="AQ32" s="55"/>
    </row>
    <row r="33" spans="1:43" s="62" customFormat="1" ht="14.25" customHeight="1" x14ac:dyDescent="0.4">
      <c r="A33" s="39">
        <v>81</v>
      </c>
      <c r="B33" s="62" t="s">
        <v>48</v>
      </c>
      <c r="C33" s="63"/>
      <c r="D33" s="64"/>
      <c r="E33" s="64"/>
      <c r="F33" s="53"/>
      <c r="G33" s="64"/>
      <c r="H33" s="64">
        <f>VLOOKUP($B33,Fire2018!$C$10:$I$57,2,FALSE)</f>
        <v>3</v>
      </c>
      <c r="I33" s="64">
        <f>VLOOKUP($B33,Fire2018!$C$10:$I$57,3,FALSE)</f>
        <v>14</v>
      </c>
      <c r="J33" s="64">
        <f>VLOOKUP($B33,Fire2018!$C$10:$I$57,4,FALSE)</f>
        <v>5</v>
      </c>
      <c r="K33" s="64">
        <f>VLOOKUP($B33,Fire2018!$C$10:$O$58,8,FALSE)</f>
        <v>26</v>
      </c>
      <c r="L33" s="64">
        <f>VLOOKUP($B33,Fire2018!$C$10:$Q$58,9,FALSE)</f>
        <v>2</v>
      </c>
      <c r="M33" s="64">
        <f>VLOOKUP($B33,Fire2018!$C$10:$BA$58,10,FALSE)+VLOOKUP($B33,Fire2018!$C$10:$BA$58,12,FALSE)</f>
        <v>34</v>
      </c>
      <c r="N33" s="64">
        <f>VLOOKUP($B33,Fire2018!$C$10:$BA$58,14,FALSE)+VLOOKUP($B33,Fire2018!$C$10:$BA$58,11,FALSE)</f>
        <v>86</v>
      </c>
      <c r="O33" s="64">
        <f>VLOOKUP($B33,Fire2018!$C$10:$AZ$58,15,FALSE)</f>
        <v>4</v>
      </c>
      <c r="P33" s="64">
        <f>VLOOKUP($B33,Fire2018!$C$10:$AZ$58,16,FALSE)</f>
        <v>3</v>
      </c>
      <c r="R33" s="55"/>
      <c r="S33" s="61"/>
      <c r="T33" s="61"/>
      <c r="U33" s="48"/>
      <c r="V33" s="55"/>
      <c r="W33" s="56"/>
      <c r="X33" s="55"/>
      <c r="Y33" s="55"/>
      <c r="Z33" s="55"/>
      <c r="AA33" s="55"/>
      <c r="AB33" s="56"/>
      <c r="AC33" s="56"/>
      <c r="AD33" s="56"/>
      <c r="AE33" s="55"/>
      <c r="AF33" s="55"/>
      <c r="AG33" s="55"/>
      <c r="AH33" s="55"/>
      <c r="AI33" s="55"/>
      <c r="AJ33" s="56"/>
      <c r="AK33" s="56"/>
      <c r="AL33" s="56"/>
      <c r="AN33" s="55"/>
      <c r="AO33" s="55"/>
      <c r="AP33" s="55"/>
      <c r="AQ33" s="55"/>
    </row>
    <row r="34" spans="1:43" s="62" customFormat="1" ht="14.25" customHeight="1" x14ac:dyDescent="0.4">
      <c r="A34" s="39">
        <v>83</v>
      </c>
      <c r="B34" s="62" t="s">
        <v>49</v>
      </c>
      <c r="C34" s="63"/>
      <c r="D34" s="64"/>
      <c r="E34" s="64"/>
      <c r="F34" s="53"/>
      <c r="G34" s="64"/>
      <c r="H34" s="64">
        <f>VLOOKUP($B34,Fire2018!$C$10:$I$57,2,FALSE)</f>
        <v>1</v>
      </c>
      <c r="I34" s="64">
        <f>VLOOKUP($B34,Fire2018!$C$10:$I$57,3,FALSE)</f>
        <v>11</v>
      </c>
      <c r="J34" s="64">
        <f>VLOOKUP($B34,Fire2018!$C$10:$I$57,4,FALSE)</f>
        <v>3</v>
      </c>
      <c r="K34" s="64">
        <f>VLOOKUP($B34,Fire2018!$C$10:$O$58,8,FALSE)</f>
        <v>22</v>
      </c>
      <c r="L34" s="64">
        <f>VLOOKUP($B34,Fire2018!$C$10:$Q$58,9,FALSE)</f>
        <v>0</v>
      </c>
      <c r="M34" s="64">
        <f>VLOOKUP($B34,Fire2018!$C$10:$BA$58,10,FALSE)+VLOOKUP($B34,Fire2018!$C$10:$BA$58,12,FALSE)</f>
        <v>14</v>
      </c>
      <c r="N34" s="64">
        <f>VLOOKUP($B34,Fire2018!$C$10:$BA$58,14,FALSE)+VLOOKUP($B34,Fire2018!$C$10:$BA$58,11,FALSE)</f>
        <v>39</v>
      </c>
      <c r="O34" s="64">
        <f>VLOOKUP($B34,Fire2018!$C$10:$AZ$58,15,FALSE)</f>
        <v>3</v>
      </c>
      <c r="P34" s="64">
        <f>VLOOKUP($B34,Fire2018!$C$10:$AZ$58,16,FALSE)</f>
        <v>3</v>
      </c>
      <c r="R34" s="55"/>
      <c r="S34" s="61"/>
      <c r="T34" s="61"/>
      <c r="U34" s="48"/>
      <c r="V34" s="55"/>
      <c r="W34" s="56"/>
      <c r="X34" s="55"/>
      <c r="Y34" s="55"/>
      <c r="Z34" s="55"/>
      <c r="AA34" s="55"/>
      <c r="AB34" s="56"/>
      <c r="AC34" s="56"/>
      <c r="AD34" s="56"/>
      <c r="AE34" s="55"/>
      <c r="AF34" s="55"/>
      <c r="AG34" s="55"/>
      <c r="AH34" s="55"/>
      <c r="AI34" s="55"/>
      <c r="AJ34" s="56"/>
      <c r="AK34" s="56"/>
      <c r="AL34" s="56"/>
      <c r="AN34" s="55"/>
      <c r="AO34" s="55"/>
      <c r="AP34" s="55"/>
      <c r="AQ34" s="55"/>
    </row>
    <row r="35" spans="1:43" s="62" customFormat="1" ht="14.25" customHeight="1" x14ac:dyDescent="0.4">
      <c r="A35" s="39">
        <v>84</v>
      </c>
      <c r="B35" s="62" t="s">
        <v>50</v>
      </c>
      <c r="C35" s="63"/>
      <c r="D35" s="64"/>
      <c r="E35" s="64"/>
      <c r="F35" s="53"/>
      <c r="G35" s="64"/>
      <c r="H35" s="64">
        <f>VLOOKUP($B35,Fire2018!$C$10:$I$57,2,FALSE)</f>
        <v>8</v>
      </c>
      <c r="I35" s="64">
        <f>VLOOKUP($B35,Fire2018!$C$10:$I$57,3,FALSE)</f>
        <v>12</v>
      </c>
      <c r="J35" s="64">
        <f>VLOOKUP($B35,Fire2018!$C$10:$I$57,4,FALSE)</f>
        <v>4</v>
      </c>
      <c r="K35" s="64">
        <f>VLOOKUP($B35,Fire2018!$C$10:$O$58,8,FALSE)</f>
        <v>30</v>
      </c>
      <c r="L35" s="64">
        <f>VLOOKUP($B35,Fire2018!$C$10:$Q$58,9,FALSE)</f>
        <v>2</v>
      </c>
      <c r="M35" s="64">
        <f>VLOOKUP($B35,Fire2018!$C$10:$BA$58,10,FALSE)+VLOOKUP($B35,Fire2018!$C$10:$BA$58,12,FALSE)</f>
        <v>8</v>
      </c>
      <c r="N35" s="64">
        <f>VLOOKUP($B35,Fire2018!$C$10:$BA$58,14,FALSE)+VLOOKUP($B35,Fire2018!$C$10:$BA$58,11,FALSE)</f>
        <v>66</v>
      </c>
      <c r="O35" s="64">
        <f>VLOOKUP($B35,Fire2018!$C$10:$AZ$58,15,FALSE)</f>
        <v>6</v>
      </c>
      <c r="P35" s="64">
        <f>VLOOKUP($B35,Fire2018!$C$10:$AZ$58,16,FALSE)</f>
        <v>4</v>
      </c>
      <c r="R35" s="55"/>
      <c r="S35" s="61"/>
      <c r="T35" s="61"/>
      <c r="U35" s="48"/>
      <c r="V35" s="55"/>
      <c r="W35" s="56"/>
      <c r="X35" s="55"/>
      <c r="Y35" s="55"/>
      <c r="Z35" s="55"/>
      <c r="AA35" s="55"/>
      <c r="AB35" s="56"/>
      <c r="AC35" s="56"/>
      <c r="AD35" s="56"/>
      <c r="AE35" s="55"/>
      <c r="AF35" s="55"/>
      <c r="AG35" s="55"/>
      <c r="AH35" s="55"/>
      <c r="AI35" s="55"/>
      <c r="AJ35" s="56"/>
      <c r="AK35" s="56"/>
      <c r="AL35" s="56"/>
      <c r="AN35" s="55"/>
      <c r="AO35" s="55"/>
      <c r="AP35" s="55"/>
      <c r="AQ35" s="55"/>
    </row>
    <row r="36" spans="1:43" s="62" customFormat="1" ht="14.25" customHeight="1" x14ac:dyDescent="0.4">
      <c r="A36" s="39">
        <v>85</v>
      </c>
      <c r="B36" s="62" t="s">
        <v>51</v>
      </c>
      <c r="C36" s="63"/>
      <c r="D36" s="64"/>
      <c r="E36" s="64"/>
      <c r="F36" s="53"/>
      <c r="G36" s="64"/>
      <c r="H36" s="64">
        <f>VLOOKUP($B36,Fire2018!$C$10:$I$57,2,FALSE)</f>
        <v>0</v>
      </c>
      <c r="I36" s="64">
        <f>VLOOKUP($B36,Fire2018!$C$10:$I$57,3,FALSE)</f>
        <v>0</v>
      </c>
      <c r="J36" s="64">
        <f>VLOOKUP($B36,Fire2018!$C$10:$I$57,4,FALSE)</f>
        <v>24</v>
      </c>
      <c r="K36" s="64">
        <f>VLOOKUP($B36,Fire2018!$C$10:$O$58,8,FALSE)</f>
        <v>35</v>
      </c>
      <c r="L36" s="64">
        <f>VLOOKUP($B36,Fire2018!$C$10:$Q$58,9,FALSE)</f>
        <v>2</v>
      </c>
      <c r="M36" s="64">
        <f>VLOOKUP($B36,Fire2018!$C$10:$BA$58,10,FALSE)+VLOOKUP($B36,Fire2018!$C$10:$BA$58,12,FALSE)</f>
        <v>9</v>
      </c>
      <c r="N36" s="64">
        <f>VLOOKUP($B36,Fire2018!$C$10:$BA$58,14,FALSE)+VLOOKUP($B36,Fire2018!$C$10:$BA$58,11,FALSE)</f>
        <v>125</v>
      </c>
      <c r="O36" s="64">
        <f>VLOOKUP($B36,Fire2018!$C$10:$AZ$58,15,FALSE)</f>
        <v>5</v>
      </c>
      <c r="P36" s="64">
        <f>VLOOKUP($B36,Fire2018!$C$10:$AZ$58,16,FALSE)</f>
        <v>4</v>
      </c>
      <c r="R36" s="55"/>
      <c r="S36" s="61"/>
      <c r="T36" s="61"/>
      <c r="U36" s="48"/>
      <c r="V36" s="55"/>
      <c r="W36" s="56"/>
      <c r="X36" s="55"/>
      <c r="Y36" s="55"/>
      <c r="Z36" s="55"/>
      <c r="AA36" s="55"/>
      <c r="AB36" s="56"/>
      <c r="AC36" s="56"/>
      <c r="AD36" s="56"/>
      <c r="AE36" s="55"/>
      <c r="AF36" s="55"/>
      <c r="AG36" s="55"/>
      <c r="AH36" s="55"/>
      <c r="AI36" s="55"/>
      <c r="AJ36" s="56"/>
      <c r="AK36" s="56"/>
      <c r="AL36" s="56"/>
      <c r="AN36" s="55"/>
      <c r="AO36" s="55"/>
      <c r="AP36" s="55"/>
      <c r="AQ36" s="55"/>
    </row>
    <row r="37" spans="1:43" s="62" customFormat="1" ht="14.25" customHeight="1" x14ac:dyDescent="0.4">
      <c r="A37" s="39">
        <v>87</v>
      </c>
      <c r="B37" s="62" t="s">
        <v>52</v>
      </c>
      <c r="C37" s="63"/>
      <c r="D37" s="64"/>
      <c r="E37" s="64"/>
      <c r="F37" s="53"/>
      <c r="G37" s="64"/>
      <c r="H37" s="64">
        <f>VLOOKUP($B37,Fire2018!$C$10:$I$57,2,FALSE)</f>
        <v>1</v>
      </c>
      <c r="I37" s="64">
        <f>VLOOKUP($B37,Fire2018!$C$10:$I$57,3,FALSE)</f>
        <v>19</v>
      </c>
      <c r="J37" s="64">
        <f>VLOOKUP($B37,Fire2018!$C$10:$I$57,4,FALSE)</f>
        <v>3</v>
      </c>
      <c r="K37" s="64">
        <f>VLOOKUP($B37,Fire2018!$C$10:$O$58,8,FALSE)</f>
        <v>28</v>
      </c>
      <c r="L37" s="64">
        <f>VLOOKUP($B37,Fire2018!$C$10:$Q$58,9,FALSE)</f>
        <v>2</v>
      </c>
      <c r="M37" s="64">
        <f>VLOOKUP($B37,Fire2018!$C$10:$BA$58,10,FALSE)+VLOOKUP($B37,Fire2018!$C$10:$BA$58,12,FALSE)</f>
        <v>22</v>
      </c>
      <c r="N37" s="64">
        <f>VLOOKUP($B37,Fire2018!$C$10:$BA$58,14,FALSE)+VLOOKUP($B37,Fire2018!$C$10:$BA$58,11,FALSE)</f>
        <v>54</v>
      </c>
      <c r="O37" s="64">
        <f>VLOOKUP($B37,Fire2018!$C$10:$AZ$58,15,FALSE)</f>
        <v>2</v>
      </c>
      <c r="P37" s="64">
        <f>VLOOKUP($B37,Fire2018!$C$10:$AZ$58,16,FALSE)</f>
        <v>5</v>
      </c>
      <c r="R37" s="55"/>
      <c r="S37" s="61"/>
      <c r="T37" s="61"/>
      <c r="U37" s="48"/>
      <c r="V37" s="55"/>
      <c r="W37" s="65"/>
      <c r="X37" s="55"/>
      <c r="Y37" s="55"/>
      <c r="Z37" s="55"/>
      <c r="AA37" s="55"/>
      <c r="AB37" s="56"/>
      <c r="AC37" s="56"/>
      <c r="AD37" s="56"/>
      <c r="AE37" s="55"/>
      <c r="AF37" s="55"/>
      <c r="AG37" s="55"/>
      <c r="AH37" s="55"/>
      <c r="AI37" s="55"/>
      <c r="AJ37" s="56"/>
      <c r="AK37" s="56"/>
      <c r="AL37" s="56"/>
      <c r="AN37" s="55"/>
      <c r="AO37" s="55"/>
      <c r="AP37" s="55"/>
      <c r="AQ37" s="55"/>
    </row>
    <row r="38" spans="1:43" s="62" customFormat="1" ht="14.25" customHeight="1" x14ac:dyDescent="0.4">
      <c r="A38" s="39">
        <v>90</v>
      </c>
      <c r="B38" s="62" t="s">
        <v>53</v>
      </c>
      <c r="C38" s="63"/>
      <c r="D38" s="64"/>
      <c r="E38" s="64"/>
      <c r="F38" s="53"/>
      <c r="G38" s="64"/>
      <c r="H38" s="64">
        <f>VLOOKUP($B38,Fire2018!$C$10:$I$57,2,FALSE)</f>
        <v>8</v>
      </c>
      <c r="I38" s="64">
        <f>VLOOKUP($B38,Fire2018!$C$10:$I$57,3,FALSE)</f>
        <v>23</v>
      </c>
      <c r="J38" s="64">
        <f>VLOOKUP($B38,Fire2018!$C$10:$I$57,4,FALSE)</f>
        <v>2</v>
      </c>
      <c r="K38" s="64">
        <f>VLOOKUP($B38,Fire2018!$C$10:$O$58,8,FALSE)</f>
        <v>40</v>
      </c>
      <c r="L38" s="64">
        <f>VLOOKUP($B38,Fire2018!$C$10:$Q$58,9,FALSE)</f>
        <v>2</v>
      </c>
      <c r="M38" s="64">
        <f>VLOOKUP($B38,Fire2018!$C$10:$BA$58,10,FALSE)+VLOOKUP($B38,Fire2018!$C$10:$BA$58,12,FALSE)</f>
        <v>18</v>
      </c>
      <c r="N38" s="64">
        <f>VLOOKUP($B38,Fire2018!$C$10:$BA$58,14,FALSE)+VLOOKUP($B38,Fire2018!$C$10:$BA$58,11,FALSE)</f>
        <v>115</v>
      </c>
      <c r="O38" s="64">
        <f>VLOOKUP($B38,Fire2018!$C$10:$AZ$58,15,FALSE)</f>
        <v>9</v>
      </c>
      <c r="P38" s="64">
        <f>VLOOKUP($B38,Fire2018!$C$10:$AZ$58,16,FALSE)</f>
        <v>4</v>
      </c>
      <c r="R38" s="55"/>
      <c r="S38" s="61"/>
      <c r="T38" s="61"/>
      <c r="U38" s="48"/>
      <c r="V38" s="55"/>
      <c r="W38" s="56"/>
      <c r="X38" s="55"/>
      <c r="Y38" s="55"/>
      <c r="Z38" s="55"/>
      <c r="AA38" s="55"/>
      <c r="AB38" s="56"/>
      <c r="AC38" s="56"/>
      <c r="AD38" s="56"/>
      <c r="AE38" s="55"/>
      <c r="AF38" s="55"/>
      <c r="AG38" s="55"/>
      <c r="AH38" s="55"/>
      <c r="AI38" s="55"/>
      <c r="AJ38" s="56"/>
      <c r="AK38" s="56"/>
      <c r="AL38" s="56"/>
      <c r="AN38" s="55"/>
      <c r="AO38" s="55"/>
      <c r="AP38" s="55"/>
      <c r="AQ38" s="55"/>
    </row>
    <row r="39" spans="1:43" s="62" customFormat="1" ht="14.25" customHeight="1" x14ac:dyDescent="0.4">
      <c r="A39" s="39">
        <v>91</v>
      </c>
      <c r="B39" s="62" t="s">
        <v>54</v>
      </c>
      <c r="C39" s="63"/>
      <c r="D39" s="64"/>
      <c r="E39" s="64"/>
      <c r="F39" s="53"/>
      <c r="G39" s="64"/>
      <c r="H39" s="64">
        <f>VLOOKUP($B39,Fire2018!$C$10:$I$57,2,FALSE)</f>
        <v>0</v>
      </c>
      <c r="I39" s="64">
        <f>VLOOKUP($B39,Fire2018!$C$10:$I$57,3,FALSE)</f>
        <v>29</v>
      </c>
      <c r="J39" s="64">
        <f>VLOOKUP($B39,Fire2018!$C$10:$I$57,4,FALSE)</f>
        <v>6</v>
      </c>
      <c r="K39" s="64">
        <f>VLOOKUP($B39,Fire2018!$C$10:$O$58,8,FALSE)</f>
        <v>37</v>
      </c>
      <c r="L39" s="64">
        <f>VLOOKUP($B39,Fire2018!$C$10:$Q$58,9,FALSE)</f>
        <v>2</v>
      </c>
      <c r="M39" s="64">
        <f>VLOOKUP($B39,Fire2018!$C$10:$BA$58,10,FALSE)+VLOOKUP($B39,Fire2018!$C$10:$BA$58,12,FALSE)</f>
        <v>21</v>
      </c>
      <c r="N39" s="64">
        <f>VLOOKUP($B39,Fire2018!$C$10:$BA$58,14,FALSE)+VLOOKUP($B39,Fire2018!$C$10:$BA$58,11,FALSE)</f>
        <v>95</v>
      </c>
      <c r="O39" s="64">
        <f>VLOOKUP($B39,Fire2018!$C$10:$AZ$58,15,FALSE)</f>
        <v>3</v>
      </c>
      <c r="P39" s="64">
        <f>VLOOKUP($B39,Fire2018!$C$10:$AZ$58,16,FALSE)</f>
        <v>3</v>
      </c>
      <c r="R39" s="55"/>
      <c r="S39" s="61"/>
      <c r="T39" s="61"/>
      <c r="U39" s="48"/>
      <c r="V39" s="55"/>
      <c r="W39" s="56"/>
      <c r="X39" s="55"/>
      <c r="Y39" s="55"/>
      <c r="Z39" s="55"/>
      <c r="AA39" s="55"/>
      <c r="AB39" s="56"/>
      <c r="AC39" s="56"/>
      <c r="AD39" s="56"/>
      <c r="AE39" s="55"/>
      <c r="AF39" s="55"/>
      <c r="AG39" s="55"/>
      <c r="AH39" s="55"/>
      <c r="AI39" s="55"/>
      <c r="AJ39" s="56"/>
      <c r="AK39" s="56"/>
      <c r="AL39" s="56"/>
      <c r="AN39" s="55"/>
      <c r="AO39" s="55"/>
      <c r="AP39" s="55"/>
      <c r="AQ39" s="55"/>
    </row>
    <row r="40" spans="1:43" s="62" customFormat="1" ht="14.25" customHeight="1" x14ac:dyDescent="0.4">
      <c r="A40" s="39">
        <v>92</v>
      </c>
      <c r="B40" s="62" t="s">
        <v>55</v>
      </c>
      <c r="C40" s="63"/>
      <c r="D40" s="64"/>
      <c r="E40" s="64"/>
      <c r="F40" s="53"/>
      <c r="G40" s="64"/>
      <c r="H40" s="64">
        <f>VLOOKUP($B40,Fire2018!$C$10:$I$57,2,FALSE)</f>
        <v>18</v>
      </c>
      <c r="I40" s="64">
        <f>VLOOKUP($B40,Fire2018!$C$10:$I$57,3,FALSE)</f>
        <v>7</v>
      </c>
      <c r="J40" s="64">
        <f>VLOOKUP($B40,Fire2018!$C$10:$I$57,4,FALSE)</f>
        <v>1</v>
      </c>
      <c r="K40" s="64">
        <f>VLOOKUP($B40,Fire2018!$C$10:$O$58,8,FALSE)</f>
        <v>30</v>
      </c>
      <c r="L40" s="64">
        <f>VLOOKUP($B40,Fire2018!$C$10:$Q$58,9,FALSE)</f>
        <v>2</v>
      </c>
      <c r="M40" s="64">
        <f>VLOOKUP($B40,Fire2018!$C$10:$BA$58,10,FALSE)+VLOOKUP($B40,Fire2018!$C$10:$BA$58,12,FALSE)</f>
        <v>44</v>
      </c>
      <c r="N40" s="64">
        <f>VLOOKUP($B40,Fire2018!$C$10:$BA$58,14,FALSE)+VLOOKUP($B40,Fire2018!$C$10:$BA$58,11,FALSE)</f>
        <v>118</v>
      </c>
      <c r="O40" s="64">
        <f>VLOOKUP($B40,Fire2018!$C$10:$AZ$58,15,FALSE)</f>
        <v>7</v>
      </c>
      <c r="P40" s="64">
        <f>VLOOKUP($B40,Fire2018!$C$10:$AZ$58,16,FALSE)</f>
        <v>3</v>
      </c>
      <c r="R40" s="55"/>
      <c r="S40" s="61"/>
      <c r="T40" s="61"/>
      <c r="U40" s="48"/>
      <c r="V40" s="55"/>
      <c r="W40" s="56"/>
      <c r="X40" s="55"/>
      <c r="Y40" s="55"/>
      <c r="Z40" s="55"/>
      <c r="AA40" s="55"/>
      <c r="AB40" s="56"/>
      <c r="AC40" s="56"/>
      <c r="AD40" s="56"/>
      <c r="AE40" s="55"/>
      <c r="AF40" s="55"/>
      <c r="AG40" s="55"/>
      <c r="AH40" s="55"/>
      <c r="AI40" s="55"/>
      <c r="AJ40" s="56"/>
      <c r="AK40" s="56"/>
      <c r="AL40" s="56"/>
      <c r="AN40" s="55"/>
      <c r="AO40" s="55"/>
      <c r="AP40" s="55"/>
      <c r="AQ40" s="55"/>
    </row>
    <row r="41" spans="1:43" s="62" customFormat="1" ht="14.25" customHeight="1" x14ac:dyDescent="0.4">
      <c r="A41" s="39">
        <v>94</v>
      </c>
      <c r="B41" s="62" t="s">
        <v>56</v>
      </c>
      <c r="C41" s="63"/>
      <c r="D41" s="64"/>
      <c r="E41" s="64"/>
      <c r="F41" s="53"/>
      <c r="G41" s="64"/>
      <c r="H41" s="64">
        <f>VLOOKUP($B41,Fire2018!$C$10:$I$57,2,FALSE)</f>
        <v>5</v>
      </c>
      <c r="I41" s="64">
        <f>VLOOKUP($B41,Fire2018!$C$10:$I$57,3,FALSE)</f>
        <v>9</v>
      </c>
      <c r="J41" s="64">
        <f>VLOOKUP($B41,Fire2018!$C$10:$I$57,4,FALSE)</f>
        <v>3</v>
      </c>
      <c r="K41" s="64">
        <f>VLOOKUP($B41,Fire2018!$C$10:$O$58,8,FALSE)</f>
        <v>23</v>
      </c>
      <c r="L41" s="64">
        <f>VLOOKUP($B41,Fire2018!$C$10:$Q$58,9,FALSE)</f>
        <v>1</v>
      </c>
      <c r="M41" s="64">
        <f>VLOOKUP($B41,Fire2018!$C$10:$BA$58,10,FALSE)+VLOOKUP($B41,Fire2018!$C$10:$BA$58,12,FALSE)</f>
        <v>10</v>
      </c>
      <c r="N41" s="64">
        <f>VLOOKUP($B41,Fire2018!$C$10:$BA$58,14,FALSE)+VLOOKUP($B41,Fire2018!$C$10:$BA$58,11,FALSE)</f>
        <v>54</v>
      </c>
      <c r="O41" s="64">
        <f>VLOOKUP($B41,Fire2018!$C$10:$AZ$58,15,FALSE)</f>
        <v>5</v>
      </c>
      <c r="P41" s="64">
        <f>VLOOKUP($B41,Fire2018!$C$10:$AZ$58,16,FALSE)</f>
        <v>6</v>
      </c>
      <c r="R41" s="55"/>
      <c r="S41" s="61"/>
      <c r="T41" s="61"/>
      <c r="U41" s="48"/>
      <c r="V41" s="55"/>
      <c r="W41" s="56"/>
      <c r="X41" s="55"/>
      <c r="Y41" s="55"/>
      <c r="Z41" s="55"/>
      <c r="AA41" s="55"/>
      <c r="AB41" s="56"/>
      <c r="AC41" s="56"/>
      <c r="AD41" s="56"/>
      <c r="AE41" s="55"/>
      <c r="AF41" s="55"/>
      <c r="AG41" s="55"/>
      <c r="AH41" s="55"/>
      <c r="AI41" s="55"/>
      <c r="AJ41" s="56"/>
      <c r="AK41" s="56"/>
      <c r="AL41" s="56"/>
      <c r="AN41" s="55"/>
      <c r="AO41" s="55"/>
      <c r="AP41" s="55"/>
      <c r="AQ41" s="55"/>
    </row>
    <row r="42" spans="1:43" s="62" customFormat="1" ht="14.25" customHeight="1" x14ac:dyDescent="0.4">
      <c r="A42" s="39">
        <v>96</v>
      </c>
      <c r="B42" s="62" t="s">
        <v>57</v>
      </c>
      <c r="C42" s="63"/>
      <c r="D42" s="64"/>
      <c r="E42" s="64"/>
      <c r="F42" s="53"/>
      <c r="G42" s="64"/>
      <c r="H42" s="64">
        <f>VLOOKUP($B42,Fire2018!$C$10:$I$57,2,FALSE)</f>
        <v>1</v>
      </c>
      <c r="I42" s="64">
        <f>VLOOKUP($B42,Fire2018!$C$10:$I$57,3,FALSE)</f>
        <v>15</v>
      </c>
      <c r="J42" s="64">
        <f>VLOOKUP($B42,Fire2018!$C$10:$I$57,4,FALSE)</f>
        <v>9</v>
      </c>
      <c r="K42" s="64">
        <f>VLOOKUP($B42,Fire2018!$C$10:$O$58,8,FALSE)</f>
        <v>48</v>
      </c>
      <c r="L42" s="64">
        <f>VLOOKUP($B42,Fire2018!$C$10:$Q$58,9,FALSE)</f>
        <v>2</v>
      </c>
      <c r="M42" s="64">
        <f>VLOOKUP($B42,Fire2018!$C$10:$BA$58,10,FALSE)+VLOOKUP($B42,Fire2018!$C$10:$BA$58,12,FALSE)</f>
        <v>13</v>
      </c>
      <c r="N42" s="64">
        <f>VLOOKUP($B42,Fire2018!$C$10:$BA$58,14,FALSE)+VLOOKUP($B42,Fire2018!$C$10:$BA$58,11,FALSE)</f>
        <v>49</v>
      </c>
      <c r="O42" s="64">
        <f>VLOOKUP($B42,Fire2018!$C$10:$AZ$58,15,FALSE)</f>
        <v>2</v>
      </c>
      <c r="P42" s="64">
        <f>VLOOKUP($B42,Fire2018!$C$10:$AZ$58,16,FALSE)</f>
        <v>4</v>
      </c>
      <c r="R42" s="55"/>
      <c r="S42" s="61"/>
      <c r="T42" s="61"/>
      <c r="U42" s="48"/>
      <c r="V42" s="55"/>
      <c r="W42" s="56"/>
      <c r="X42" s="55"/>
      <c r="Y42" s="55"/>
      <c r="Z42" s="55"/>
      <c r="AA42" s="55"/>
      <c r="AB42" s="56"/>
      <c r="AC42" s="56"/>
      <c r="AD42" s="56"/>
      <c r="AE42" s="55"/>
      <c r="AF42" s="55"/>
      <c r="AG42" s="55"/>
      <c r="AH42" s="55"/>
      <c r="AI42" s="55"/>
      <c r="AJ42" s="56"/>
      <c r="AK42" s="56"/>
      <c r="AL42" s="56"/>
      <c r="AN42" s="55"/>
      <c r="AO42" s="55"/>
      <c r="AP42" s="55"/>
      <c r="AQ42" s="55"/>
    </row>
    <row r="43" spans="1:43" s="62" customFormat="1" ht="14.25" customHeight="1" x14ac:dyDescent="0.4">
      <c r="A43" s="39">
        <v>72</v>
      </c>
      <c r="B43" s="39" t="s">
        <v>160</v>
      </c>
      <c r="C43" s="63"/>
      <c r="D43" s="64"/>
      <c r="E43" s="64"/>
      <c r="F43" s="64"/>
      <c r="G43" s="64"/>
      <c r="H43" s="81">
        <f>'(2017)'!H43</f>
        <v>0</v>
      </c>
      <c r="I43" s="81">
        <f>'(2017)'!I43</f>
        <v>5</v>
      </c>
      <c r="J43" s="81">
        <f>'(2017)'!J43</f>
        <v>0</v>
      </c>
      <c r="K43" s="81">
        <f>'(2017)'!K43</f>
        <v>7</v>
      </c>
      <c r="L43" s="81">
        <f>'(2017)'!L43</f>
        <v>0</v>
      </c>
      <c r="M43" s="81">
        <f>'(2017)'!M43</f>
        <v>0</v>
      </c>
      <c r="N43" s="81">
        <f>'(2017)'!N43</f>
        <v>3</v>
      </c>
      <c r="O43" s="81">
        <f>'(2017)'!O43</f>
        <v>1</v>
      </c>
      <c r="P43" s="81">
        <f>'(2017)'!P43</f>
        <v>0</v>
      </c>
      <c r="R43" s="55"/>
      <c r="S43" s="61"/>
      <c r="T43" s="61"/>
      <c r="U43" s="48"/>
      <c r="V43" s="55"/>
      <c r="W43" s="56"/>
      <c r="X43" s="55"/>
      <c r="Y43" s="55"/>
      <c r="Z43" s="55"/>
      <c r="AA43" s="55"/>
      <c r="AB43" s="56"/>
      <c r="AC43" s="56"/>
      <c r="AD43" s="56"/>
      <c r="AE43" s="55"/>
      <c r="AF43" s="55"/>
      <c r="AG43" s="55"/>
      <c r="AH43" s="55"/>
      <c r="AI43" s="55"/>
      <c r="AJ43" s="56"/>
      <c r="AK43" s="56"/>
      <c r="AL43" s="56"/>
      <c r="AN43" s="55"/>
      <c r="AO43" s="55"/>
      <c r="AP43" s="55"/>
      <c r="AQ43" s="55"/>
    </row>
    <row r="44" spans="1:43" s="53" customFormat="1" ht="14.25" customHeight="1" x14ac:dyDescent="0.4">
      <c r="A44" s="57"/>
      <c r="B44" s="53" t="s">
        <v>59</v>
      </c>
      <c r="C44" s="59"/>
      <c r="D44" s="59"/>
      <c r="E44" s="59"/>
      <c r="F44" s="59"/>
      <c r="G44" s="64"/>
      <c r="H44" s="59">
        <f t="shared" ref="H44:P44" si="2">SUM(H45:H51)</f>
        <v>251</v>
      </c>
      <c r="I44" s="59">
        <f t="shared" si="2"/>
        <v>13</v>
      </c>
      <c r="J44" s="59">
        <f t="shared" si="2"/>
        <v>19</v>
      </c>
      <c r="K44" s="59">
        <f t="shared" si="2"/>
        <v>373</v>
      </c>
      <c r="L44" s="59">
        <f t="shared" si="2"/>
        <v>37</v>
      </c>
      <c r="M44" s="59">
        <f t="shared" si="2"/>
        <v>305</v>
      </c>
      <c r="N44" s="59">
        <f t="shared" si="2"/>
        <v>1004</v>
      </c>
      <c r="O44" s="59">
        <f t="shared" si="2"/>
        <v>96</v>
      </c>
      <c r="P44" s="59">
        <f t="shared" si="2"/>
        <v>81</v>
      </c>
      <c r="R44" s="55"/>
      <c r="S44" s="61"/>
      <c r="T44" s="61"/>
      <c r="U44" s="48"/>
      <c r="V44" s="55"/>
      <c r="W44" s="56"/>
      <c r="X44" s="55"/>
      <c r="Y44" s="55"/>
      <c r="Z44" s="55"/>
      <c r="AA44" s="55"/>
      <c r="AB44" s="56"/>
      <c r="AC44" s="56"/>
      <c r="AD44" s="56"/>
      <c r="AE44" s="55"/>
      <c r="AF44" s="55"/>
      <c r="AG44" s="55"/>
      <c r="AH44" s="55"/>
      <c r="AI44" s="55"/>
      <c r="AJ44" s="56"/>
      <c r="AK44" s="56"/>
      <c r="AL44" s="56"/>
      <c r="AN44" s="55"/>
      <c r="AO44" s="55"/>
      <c r="AP44" s="55"/>
      <c r="AQ44" s="55"/>
    </row>
    <row r="45" spans="1:43" s="62" customFormat="1" ht="14.25" customHeight="1" x14ac:dyDescent="0.4">
      <c r="A45" s="39">
        <v>66</v>
      </c>
      <c r="B45" s="62" t="s">
        <v>60</v>
      </c>
      <c r="C45" s="63"/>
      <c r="D45" s="64"/>
      <c r="E45" s="64"/>
      <c r="F45" s="64"/>
      <c r="G45" s="64"/>
      <c r="H45" s="64">
        <f>VLOOKUP($B45,Fire2018!$C$10:$I$57,2,FALSE)</f>
        <v>41</v>
      </c>
      <c r="I45" s="64">
        <f>VLOOKUP($B45,Fire2018!$C$10:$I$57,3,FALSE)</f>
        <v>0</v>
      </c>
      <c r="J45" s="64">
        <f>VLOOKUP($B45,Fire2018!$C$10:$I$57,4,FALSE)</f>
        <v>0</v>
      </c>
      <c r="K45" s="64">
        <f>VLOOKUP($B45,Fire2018!$C$10:$O$58,8,FALSE)</f>
        <v>54</v>
      </c>
      <c r="L45" s="64">
        <f>VLOOKUP($B45,Fire2018!$C$10:$Q$58,9,FALSE)</f>
        <v>6</v>
      </c>
      <c r="M45" s="64">
        <f>VLOOKUP($B45,Fire2018!$C$10:$BA$58,10,FALSE)+VLOOKUP($B45,Fire2018!$C$10:$BA$58,12,FALSE)</f>
        <v>23</v>
      </c>
      <c r="N45" s="64">
        <f>VLOOKUP($B45,Fire2018!$C$10:$BA$58,14,FALSE)+VLOOKUP($B45,Fire2018!$C$10:$BA$58,11,FALSE)</f>
        <v>121</v>
      </c>
      <c r="O45" s="64">
        <f>VLOOKUP($B45,Fire2018!$C$10:$AZ$58,15,FALSE)</f>
        <v>12</v>
      </c>
      <c r="P45" s="64">
        <f>VLOOKUP($B45,Fire2018!$C$10:$AZ$58,16,FALSE)</f>
        <v>7</v>
      </c>
      <c r="R45" s="55"/>
      <c r="S45" s="61"/>
      <c r="T45" s="61"/>
      <c r="U45" s="48"/>
      <c r="V45" s="55"/>
      <c r="W45" s="56"/>
      <c r="X45" s="55"/>
      <c r="Y45" s="55"/>
      <c r="Z45" s="55"/>
      <c r="AA45" s="55"/>
      <c r="AB45" s="56"/>
      <c r="AC45" s="56"/>
      <c r="AD45" s="56"/>
      <c r="AE45" s="55"/>
      <c r="AF45" s="55"/>
      <c r="AG45" s="55"/>
      <c r="AH45" s="55"/>
      <c r="AI45" s="55"/>
      <c r="AJ45" s="56"/>
      <c r="AK45" s="56"/>
      <c r="AL45" s="56"/>
      <c r="AN45" s="55"/>
      <c r="AO45" s="55"/>
      <c r="AP45" s="55"/>
      <c r="AQ45" s="55"/>
    </row>
    <row r="46" spans="1:43" s="62" customFormat="1" ht="14.25" customHeight="1" x14ac:dyDescent="0.4">
      <c r="A46" s="39">
        <v>78</v>
      </c>
      <c r="B46" s="62" t="s">
        <v>61</v>
      </c>
      <c r="C46" s="63"/>
      <c r="D46" s="64"/>
      <c r="E46" s="64"/>
      <c r="F46" s="64"/>
      <c r="G46" s="64"/>
      <c r="H46" s="64">
        <f>VLOOKUP($B46,Fire2018!$C$10:$I$57,2,FALSE)</f>
        <v>14</v>
      </c>
      <c r="I46" s="64">
        <f>VLOOKUP($B46,Fire2018!$C$10:$I$57,3,FALSE)</f>
        <v>0</v>
      </c>
      <c r="J46" s="64">
        <f>VLOOKUP($B46,Fire2018!$C$10:$I$57,4,FALSE)</f>
        <v>9</v>
      </c>
      <c r="K46" s="64">
        <f>VLOOKUP($B46,Fire2018!$C$10:$O$58,8,FALSE)</f>
        <v>29</v>
      </c>
      <c r="L46" s="64">
        <f>VLOOKUP($B46,Fire2018!$C$10:$Q$58,9,FALSE)</f>
        <v>4</v>
      </c>
      <c r="M46" s="64">
        <f>VLOOKUP($B46,Fire2018!$C$10:$BA$58,10,FALSE)+VLOOKUP($B46,Fire2018!$C$10:$BA$58,12,FALSE)</f>
        <v>52</v>
      </c>
      <c r="N46" s="64">
        <f>VLOOKUP($B46,Fire2018!$C$10:$BA$58,14,FALSE)+VLOOKUP($B46,Fire2018!$C$10:$BA$58,11,FALSE)</f>
        <v>165</v>
      </c>
      <c r="O46" s="64">
        <f>VLOOKUP($B46,Fire2018!$C$10:$AZ$58,15,FALSE)</f>
        <v>10</v>
      </c>
      <c r="P46" s="64">
        <f>VLOOKUP($B46,Fire2018!$C$10:$AZ$58,16,FALSE)</f>
        <v>6</v>
      </c>
      <c r="R46" s="55"/>
      <c r="S46" s="61"/>
      <c r="T46" s="61"/>
      <c r="U46" s="48"/>
      <c r="V46" s="55"/>
      <c r="W46" s="56"/>
      <c r="X46" s="55"/>
      <c r="Y46" s="55"/>
      <c r="Z46" s="55"/>
      <c r="AA46" s="55"/>
      <c r="AB46" s="56"/>
      <c r="AC46" s="56"/>
      <c r="AD46" s="56"/>
      <c r="AE46" s="55"/>
      <c r="AF46" s="55"/>
      <c r="AG46" s="55"/>
      <c r="AH46" s="55"/>
      <c r="AI46" s="55"/>
      <c r="AJ46" s="56"/>
      <c r="AK46" s="56"/>
      <c r="AL46" s="56"/>
      <c r="AN46" s="55"/>
      <c r="AO46" s="55"/>
      <c r="AP46" s="55"/>
      <c r="AQ46" s="55"/>
    </row>
    <row r="47" spans="1:43" s="62" customFormat="1" ht="14.25" customHeight="1" x14ac:dyDescent="0.4">
      <c r="A47" s="39">
        <v>89</v>
      </c>
      <c r="B47" s="62" t="s">
        <v>62</v>
      </c>
      <c r="C47" s="63"/>
      <c r="D47" s="64"/>
      <c r="E47" s="64"/>
      <c r="F47" s="64"/>
      <c r="G47" s="64"/>
      <c r="H47" s="64">
        <f>VLOOKUP($B47,Fire2018!$C$10:$I$57,2,FALSE)</f>
        <v>14</v>
      </c>
      <c r="I47" s="64">
        <f>VLOOKUP($B47,Fire2018!$C$10:$I$57,3,FALSE)</f>
        <v>4</v>
      </c>
      <c r="J47" s="64">
        <f>VLOOKUP($B47,Fire2018!$C$10:$I$57,4,FALSE)</f>
        <v>3</v>
      </c>
      <c r="K47" s="64">
        <f>VLOOKUP($B47,Fire2018!$C$10:$O$58,8,FALSE)</f>
        <v>27</v>
      </c>
      <c r="L47" s="64">
        <f>VLOOKUP($B47,Fire2018!$C$10:$Q$58,9,FALSE)</f>
        <v>2</v>
      </c>
      <c r="M47" s="64">
        <f>VLOOKUP($B47,Fire2018!$C$10:$BA$58,10,FALSE)+VLOOKUP($B47,Fire2018!$C$10:$BA$58,12,FALSE)</f>
        <v>16</v>
      </c>
      <c r="N47" s="64">
        <f>VLOOKUP($B47,Fire2018!$C$10:$BA$58,14,FALSE)+VLOOKUP($B47,Fire2018!$C$10:$BA$58,11,FALSE)</f>
        <v>147</v>
      </c>
      <c r="O47" s="64">
        <f>VLOOKUP($B47,Fire2018!$C$10:$AZ$58,15,FALSE)</f>
        <v>4</v>
      </c>
      <c r="P47" s="64">
        <f>VLOOKUP($B47,Fire2018!$C$10:$AZ$58,16,FALSE)</f>
        <v>3</v>
      </c>
      <c r="R47" s="55"/>
      <c r="S47" s="61"/>
      <c r="T47" s="61"/>
      <c r="U47" s="48"/>
      <c r="V47" s="55"/>
      <c r="W47" s="56"/>
      <c r="X47" s="55"/>
      <c r="Y47" s="55"/>
      <c r="Z47" s="55"/>
      <c r="AA47" s="55"/>
      <c r="AB47" s="56"/>
      <c r="AC47" s="56"/>
      <c r="AD47" s="56"/>
      <c r="AE47" s="55"/>
      <c r="AF47" s="55"/>
      <c r="AG47" s="55"/>
      <c r="AH47" s="55"/>
      <c r="AI47" s="55"/>
      <c r="AJ47" s="56"/>
      <c r="AK47" s="56"/>
      <c r="AL47" s="56"/>
      <c r="AN47" s="55"/>
      <c r="AO47" s="55"/>
      <c r="AP47" s="55"/>
      <c r="AQ47" s="55"/>
    </row>
    <row r="48" spans="1:43" s="62" customFormat="1" ht="14.25" customHeight="1" x14ac:dyDescent="0.4">
      <c r="A48" s="39">
        <v>93</v>
      </c>
      <c r="B48" s="62" t="s">
        <v>288</v>
      </c>
      <c r="C48" s="63"/>
      <c r="D48" s="64"/>
      <c r="E48" s="64"/>
      <c r="F48" s="64"/>
      <c r="G48" s="64"/>
      <c r="H48" s="64">
        <f>VLOOKUP($B48,Fire2018!$C$10:$I$57,2,FALSE)</f>
        <v>16</v>
      </c>
      <c r="I48" s="64">
        <f>VLOOKUP($B48,Fire2018!$C$10:$I$57,3,FALSE)</f>
        <v>1</v>
      </c>
      <c r="J48" s="64">
        <f>VLOOKUP($B48,Fire2018!$C$10:$I$57,4,FALSE)</f>
        <v>0</v>
      </c>
      <c r="K48" s="64">
        <f>VLOOKUP($B48,Fire2018!$C$10:$O$58,8,FALSE)</f>
        <v>24</v>
      </c>
      <c r="L48" s="64">
        <f>VLOOKUP($B48,Fire2018!$C$10:$Q$58,9,FALSE)</f>
        <v>3</v>
      </c>
      <c r="M48" s="64">
        <f>VLOOKUP($B48,Fire2018!$C$10:$BA$58,10,FALSE)+VLOOKUP($B48,Fire2018!$C$10:$BA$58,12,FALSE)</f>
        <v>20</v>
      </c>
      <c r="N48" s="64">
        <f>VLOOKUP($B48,Fire2018!$C$10:$BA$58,14,FALSE)+VLOOKUP($B48,Fire2018!$C$10:$BA$58,11,FALSE)</f>
        <v>88</v>
      </c>
      <c r="O48" s="64">
        <f>VLOOKUP($B48,Fire2018!$C$10:$AZ$58,15,FALSE)</f>
        <v>6</v>
      </c>
      <c r="P48" s="64">
        <f>VLOOKUP($B48,Fire2018!$C$10:$AZ$58,16,FALSE)</f>
        <v>11</v>
      </c>
      <c r="R48" s="55"/>
      <c r="S48" s="61"/>
      <c r="T48" s="61"/>
      <c r="U48" s="48"/>
      <c r="V48" s="55"/>
      <c r="W48" s="56"/>
      <c r="X48" s="55"/>
      <c r="Y48" s="55"/>
      <c r="Z48" s="55"/>
      <c r="AA48" s="55"/>
      <c r="AB48" s="56"/>
      <c r="AC48" s="56"/>
      <c r="AD48" s="56"/>
      <c r="AE48" s="55"/>
      <c r="AF48" s="55"/>
      <c r="AG48" s="55"/>
      <c r="AH48" s="55"/>
      <c r="AI48" s="55"/>
      <c r="AJ48" s="56"/>
      <c r="AK48" s="56"/>
      <c r="AL48" s="56"/>
      <c r="AN48" s="55"/>
      <c r="AO48" s="55"/>
      <c r="AP48" s="55"/>
      <c r="AQ48" s="55"/>
    </row>
    <row r="49" spans="1:43" s="62" customFormat="1" ht="14.25" customHeight="1" x14ac:dyDescent="0.4">
      <c r="A49" s="39">
        <v>95</v>
      </c>
      <c r="B49" s="62" t="s">
        <v>64</v>
      </c>
      <c r="C49" s="63"/>
      <c r="D49" s="64"/>
      <c r="E49" s="64"/>
      <c r="F49" s="64"/>
      <c r="G49" s="64"/>
      <c r="H49" s="64">
        <f>VLOOKUP($B49,Fire2018!$C$10:$I$57,2,FALSE)</f>
        <v>38</v>
      </c>
      <c r="I49" s="64">
        <f>VLOOKUP($B49,Fire2018!$C$10:$I$57,3,FALSE)</f>
        <v>0</v>
      </c>
      <c r="J49" s="64">
        <f>VLOOKUP($B49,Fire2018!$C$10:$I$57,4,FALSE)</f>
        <v>0</v>
      </c>
      <c r="K49" s="64">
        <f>VLOOKUP($B49,Fire2018!$C$10:$O$58,8,FALSE)</f>
        <v>41</v>
      </c>
      <c r="L49" s="64">
        <f>VLOOKUP($B49,Fire2018!$C$10:$Q$58,9,FALSE)</f>
        <v>4</v>
      </c>
      <c r="M49" s="64">
        <f>VLOOKUP($B49,Fire2018!$C$10:$BA$58,10,FALSE)+VLOOKUP($B49,Fire2018!$C$10:$BA$58,12,FALSE)</f>
        <v>35</v>
      </c>
      <c r="N49" s="64">
        <f>VLOOKUP($B49,Fire2018!$C$10:$BA$58,14,FALSE)+VLOOKUP($B49,Fire2018!$C$10:$BA$58,11,FALSE)</f>
        <v>104</v>
      </c>
      <c r="O49" s="64">
        <f>VLOOKUP($B49,Fire2018!$C$10:$AZ$58,15,FALSE)</f>
        <v>14</v>
      </c>
      <c r="P49" s="64">
        <f>VLOOKUP($B49,Fire2018!$C$10:$AZ$58,16,FALSE)</f>
        <v>10</v>
      </c>
      <c r="R49" s="55"/>
      <c r="S49" s="61"/>
      <c r="T49" s="61"/>
      <c r="U49" s="48"/>
      <c r="V49" s="55"/>
      <c r="W49" s="56"/>
      <c r="X49" s="55"/>
      <c r="Y49" s="55"/>
      <c r="Z49" s="55"/>
      <c r="AA49" s="55"/>
      <c r="AB49" s="56"/>
      <c r="AC49" s="56"/>
      <c r="AD49" s="56"/>
      <c r="AE49" s="55"/>
      <c r="AF49" s="55"/>
      <c r="AG49" s="55"/>
      <c r="AH49" s="55"/>
      <c r="AI49" s="55"/>
      <c r="AJ49" s="56"/>
      <c r="AK49" s="56"/>
      <c r="AL49" s="56"/>
      <c r="AN49" s="55"/>
      <c r="AO49" s="55"/>
      <c r="AP49" s="55"/>
      <c r="AQ49" s="55"/>
    </row>
    <row r="50" spans="1:43" s="62" customFormat="1" ht="14.25" customHeight="1" x14ac:dyDescent="0.4">
      <c r="A50" s="39">
        <v>97</v>
      </c>
      <c r="B50" s="62" t="s">
        <v>65</v>
      </c>
      <c r="C50" s="63"/>
      <c r="D50" s="64"/>
      <c r="E50" s="64"/>
      <c r="F50" s="64"/>
      <c r="G50" s="64"/>
      <c r="H50" s="64">
        <f>VLOOKUP($B50,Fire2018!$C$10:$I$57,2,FALSE)</f>
        <v>25</v>
      </c>
      <c r="I50" s="64">
        <f>VLOOKUP($B50,Fire2018!$C$10:$I$57,3,FALSE)</f>
        <v>8</v>
      </c>
      <c r="J50" s="64">
        <f>VLOOKUP($B50,Fire2018!$C$10:$I$57,4,FALSE)</f>
        <v>7</v>
      </c>
      <c r="K50" s="64">
        <f>VLOOKUP($B50,Fire2018!$C$10:$O$58,8,FALSE)</f>
        <v>56</v>
      </c>
      <c r="L50" s="64">
        <f>VLOOKUP($B50,Fire2018!$C$10:$Q$58,9,FALSE)</f>
        <v>7</v>
      </c>
      <c r="M50" s="64">
        <f>VLOOKUP($B50,Fire2018!$C$10:$BA$58,10,FALSE)+VLOOKUP($B50,Fire2018!$C$10:$BA$58,12,FALSE)</f>
        <v>31</v>
      </c>
      <c r="N50" s="64">
        <f>VLOOKUP($B50,Fire2018!$C$10:$BA$58,14,FALSE)+VLOOKUP($B50,Fire2018!$C$10:$BA$58,11,FALSE)</f>
        <v>268</v>
      </c>
      <c r="O50" s="64">
        <f>VLOOKUP($B50,Fire2018!$C$10:$AZ$58,15,FALSE)</f>
        <v>6</v>
      </c>
      <c r="P50" s="64">
        <f>VLOOKUP($B50,Fire2018!$C$10:$AZ$58,16,FALSE)</f>
        <v>10</v>
      </c>
      <c r="R50" s="55"/>
      <c r="S50" s="61"/>
      <c r="T50" s="61"/>
      <c r="U50" s="48"/>
      <c r="V50" s="55"/>
      <c r="W50" s="56"/>
      <c r="X50" s="55"/>
      <c r="Y50" s="55"/>
      <c r="Z50" s="55"/>
      <c r="AA50" s="55"/>
      <c r="AB50" s="56"/>
      <c r="AC50" s="56"/>
      <c r="AD50" s="56"/>
      <c r="AE50" s="55"/>
      <c r="AF50" s="55"/>
      <c r="AG50" s="55"/>
      <c r="AH50" s="55"/>
      <c r="AI50" s="55"/>
      <c r="AJ50" s="56"/>
      <c r="AK50" s="56"/>
      <c r="AL50" s="56"/>
      <c r="AN50" s="55"/>
      <c r="AO50" s="55"/>
      <c r="AP50" s="55"/>
      <c r="AQ50" s="55"/>
    </row>
    <row r="51" spans="1:43" s="62" customFormat="1" ht="14.25" customHeight="1" x14ac:dyDescent="0.4">
      <c r="A51" s="69">
        <v>77</v>
      </c>
      <c r="B51" s="70" t="s">
        <v>586</v>
      </c>
      <c r="C51" s="71"/>
      <c r="D51" s="72"/>
      <c r="E51" s="72"/>
      <c r="F51" s="72"/>
      <c r="G51" s="64"/>
      <c r="H51" s="64">
        <f>VLOOKUP($B51,Fire2018!$C$10:$I$57,2,FALSE)</f>
        <v>103</v>
      </c>
      <c r="I51" s="64">
        <f>VLOOKUP($B51,Fire2018!$C$10:$I$57,3,FALSE)</f>
        <v>0</v>
      </c>
      <c r="J51" s="64">
        <f>VLOOKUP($B51,Fire2018!$C$10:$I$57,4,FALSE)</f>
        <v>0</v>
      </c>
      <c r="K51" s="64">
        <f>VLOOKUP($B51,Fire2018!$C$10:$O$58,8,FALSE)</f>
        <v>142</v>
      </c>
      <c r="L51" s="64">
        <f>VLOOKUP($B51,Fire2018!$C$10:$Q$58,9,FALSE)</f>
        <v>11</v>
      </c>
      <c r="M51" s="64">
        <f>VLOOKUP($B51,Fire2018!$C$10:$BA$58,10,FALSE)+VLOOKUP($B51,Fire2018!$C$10:$BA$58,12,FALSE)</f>
        <v>128</v>
      </c>
      <c r="N51" s="64">
        <f>VLOOKUP($B51,Fire2018!$C$10:$BA$58,14,FALSE)+VLOOKUP($B51,Fire2018!$C$10:$BA$58,11,FALSE)</f>
        <v>111</v>
      </c>
      <c r="O51" s="64">
        <f>VLOOKUP($B51,Fire2018!$C$10:$AZ$58,15,FALSE)</f>
        <v>44</v>
      </c>
      <c r="P51" s="64">
        <f>VLOOKUP($B51,Fire2018!$C$10:$AZ$58,16,FALSE)</f>
        <v>34</v>
      </c>
      <c r="R51" s="55"/>
      <c r="S51" s="61"/>
      <c r="T51" s="61"/>
      <c r="U51" s="48"/>
      <c r="V51" s="55"/>
      <c r="W51" s="56"/>
      <c r="X51" s="55"/>
      <c r="Y51" s="55"/>
      <c r="Z51" s="55"/>
      <c r="AA51" s="55"/>
      <c r="AB51" s="56"/>
      <c r="AC51" s="56"/>
      <c r="AD51" s="56"/>
      <c r="AE51" s="55"/>
      <c r="AF51" s="55"/>
      <c r="AG51" s="55"/>
      <c r="AH51" s="55"/>
      <c r="AI51" s="55"/>
      <c r="AJ51" s="56"/>
      <c r="AK51" s="56"/>
      <c r="AL51" s="56"/>
      <c r="AN51" s="55"/>
      <c r="AO51" s="55"/>
      <c r="AP51" s="55"/>
      <c r="AQ51" s="55"/>
    </row>
    <row r="52" spans="1:43" s="55" customFormat="1" ht="6" customHeight="1" x14ac:dyDescent="0.4">
      <c r="A52" s="39"/>
      <c r="D52" s="73"/>
      <c r="E52" s="74"/>
      <c r="F52" s="74"/>
      <c r="G52" s="74"/>
      <c r="L52" s="64"/>
      <c r="S52" s="75"/>
      <c r="T52" s="75"/>
      <c r="U52" s="62"/>
      <c r="V52" s="62"/>
      <c r="W52" s="62"/>
      <c r="X52" s="62"/>
      <c r="Y52" s="62"/>
      <c r="Z52" s="62"/>
      <c r="AB52" s="56"/>
      <c r="AC52" s="56"/>
      <c r="AD52" s="56"/>
    </row>
    <row r="53" spans="1:43" s="62" customFormat="1" ht="14.15" x14ac:dyDescent="0.4">
      <c r="A53" s="39"/>
      <c r="B53" s="62" t="s">
        <v>176</v>
      </c>
      <c r="D53" s="76"/>
      <c r="E53" s="76"/>
      <c r="F53" s="64"/>
      <c r="G53" s="64"/>
      <c r="R53" s="55"/>
      <c r="S53" s="61"/>
      <c r="T53" s="75"/>
    </row>
    <row r="54" spans="1:43" s="62" customFormat="1" ht="14.15" x14ac:dyDescent="0.4">
      <c r="A54" s="39"/>
      <c r="B54" s="129" t="s">
        <v>308</v>
      </c>
      <c r="D54" s="76"/>
      <c r="E54" s="76"/>
      <c r="F54" s="64"/>
      <c r="G54" s="64"/>
      <c r="R54" s="55"/>
      <c r="S54" s="61"/>
      <c r="T54" s="75"/>
    </row>
    <row r="55" spans="1:43" s="62" customFormat="1" ht="24" customHeight="1" x14ac:dyDescent="0.4">
      <c r="A55" s="39"/>
      <c r="B55" s="331" t="s">
        <v>309</v>
      </c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R55" s="55"/>
      <c r="S55" s="61"/>
      <c r="T55" s="75"/>
    </row>
    <row r="56" spans="1:43" s="62" customFormat="1" ht="14.15" x14ac:dyDescent="0.4">
      <c r="A56" s="39"/>
      <c r="B56" s="62" t="s">
        <v>179</v>
      </c>
      <c r="D56" s="76"/>
      <c r="E56" s="76"/>
      <c r="F56" s="64"/>
      <c r="G56" s="64"/>
      <c r="R56" s="55"/>
      <c r="S56" s="61"/>
      <c r="T56" s="75"/>
    </row>
    <row r="57" spans="1:43" s="62" customFormat="1" ht="14.15" x14ac:dyDescent="0.4">
      <c r="A57" s="39"/>
      <c r="D57" s="76"/>
      <c r="E57" s="76"/>
      <c r="F57" s="64"/>
      <c r="G57" s="64"/>
      <c r="R57" s="55"/>
      <c r="S57" s="61"/>
      <c r="T57" s="75"/>
    </row>
    <row r="58" spans="1:43" s="62" customFormat="1" ht="14.15" x14ac:dyDescent="0.4">
      <c r="A58" s="39"/>
      <c r="B58" s="77" t="s">
        <v>180</v>
      </c>
      <c r="D58" s="76"/>
      <c r="E58" s="76"/>
      <c r="F58" s="64"/>
      <c r="G58" s="64"/>
      <c r="R58" s="55"/>
      <c r="S58" s="61"/>
      <c r="T58" s="75"/>
    </row>
    <row r="59" spans="1:43" s="62" customFormat="1" ht="14.15" x14ac:dyDescent="0.4">
      <c r="A59" s="39"/>
      <c r="B59" s="62" t="s">
        <v>181</v>
      </c>
      <c r="D59" s="76"/>
      <c r="E59" s="76"/>
      <c r="F59" s="64"/>
      <c r="G59" s="64"/>
      <c r="R59" s="55"/>
      <c r="S59" s="61"/>
      <c r="T59" s="75"/>
    </row>
    <row r="60" spans="1:43" s="62" customFormat="1" ht="14.15" x14ac:dyDescent="0.4">
      <c r="A60" s="39"/>
      <c r="D60" s="76"/>
      <c r="E60" s="76"/>
      <c r="F60" s="64"/>
      <c r="G60" s="64"/>
      <c r="R60" s="55"/>
      <c r="S60" s="61"/>
      <c r="T60" s="75"/>
    </row>
    <row r="61" spans="1:43" s="62" customFormat="1" ht="14.15" x14ac:dyDescent="0.4">
      <c r="A61" s="39"/>
      <c r="B61" s="62" t="s">
        <v>182</v>
      </c>
      <c r="D61" s="76"/>
      <c r="E61" s="76"/>
      <c r="F61" s="64"/>
      <c r="G61" s="64"/>
      <c r="R61" s="55"/>
      <c r="S61" s="61"/>
      <c r="T61" s="75"/>
    </row>
    <row r="62" spans="1:43" s="62" customFormat="1" ht="14.15" x14ac:dyDescent="0.4">
      <c r="A62" s="39"/>
      <c r="D62" s="76"/>
      <c r="E62" s="76"/>
      <c r="F62" s="64"/>
      <c r="G62" s="64"/>
      <c r="R62" s="55"/>
      <c r="S62" s="61"/>
      <c r="T62" s="75"/>
    </row>
    <row r="63" spans="1:43" s="62" customFormat="1" ht="15" customHeight="1" x14ac:dyDescent="0.4">
      <c r="A63" s="39"/>
      <c r="B63" s="78"/>
      <c r="D63" s="76"/>
      <c r="E63" s="76"/>
      <c r="F63" s="64"/>
      <c r="G63" s="64"/>
      <c r="R63" s="55"/>
      <c r="S63" s="61"/>
      <c r="T63" s="75"/>
    </row>
    <row r="64" spans="1:43" s="62" customFormat="1" ht="15" customHeight="1" x14ac:dyDescent="0.4">
      <c r="A64" s="39"/>
      <c r="B64" s="78"/>
      <c r="D64" s="76"/>
      <c r="E64" s="76"/>
      <c r="F64" s="64"/>
      <c r="G64" s="64"/>
      <c r="R64" s="55"/>
      <c r="S64" s="61"/>
      <c r="T64" s="75"/>
    </row>
    <row r="65" spans="1:26" s="62" customFormat="1" ht="14.15" x14ac:dyDescent="0.4">
      <c r="A65" s="39"/>
      <c r="D65" s="76"/>
      <c r="E65" s="64"/>
      <c r="F65" s="64"/>
      <c r="G65" s="64"/>
      <c r="R65" s="55"/>
      <c r="S65" s="61"/>
      <c r="T65" s="61"/>
      <c r="U65" s="55"/>
      <c r="V65" s="55"/>
      <c r="W65" s="55"/>
      <c r="X65" s="55"/>
      <c r="Y65" s="55"/>
      <c r="Z65" s="55"/>
    </row>
    <row r="66" spans="1:26" s="55" customFormat="1" ht="14.15" x14ac:dyDescent="0.4">
      <c r="A66" s="39"/>
      <c r="D66" s="79"/>
      <c r="E66" s="74"/>
      <c r="F66" s="74"/>
      <c r="G66" s="74"/>
      <c r="S66" s="61"/>
      <c r="T66" s="61"/>
    </row>
    <row r="67" spans="1:26" s="55" customFormat="1" ht="14.15" x14ac:dyDescent="0.4">
      <c r="A67" s="39"/>
      <c r="D67" s="73"/>
      <c r="E67" s="74"/>
      <c r="F67" s="74"/>
      <c r="G67" s="74"/>
      <c r="S67" s="61"/>
      <c r="T67" s="61"/>
    </row>
    <row r="68" spans="1:26" s="55" customFormat="1" ht="14.15" x14ac:dyDescent="0.4">
      <c r="A68" s="39"/>
      <c r="D68" s="73"/>
      <c r="E68" s="74"/>
      <c r="F68" s="74"/>
      <c r="G68" s="74"/>
      <c r="S68" s="61"/>
      <c r="T68" s="61"/>
    </row>
    <row r="69" spans="1:26" s="55" customFormat="1" ht="14.15" x14ac:dyDescent="0.4">
      <c r="A69" s="39"/>
      <c r="D69" s="73"/>
      <c r="E69" s="74"/>
      <c r="F69" s="74"/>
      <c r="G69" s="74"/>
      <c r="S69" s="61"/>
      <c r="T69" s="61"/>
    </row>
    <row r="70" spans="1:26" s="55" customFormat="1" ht="14.15" x14ac:dyDescent="0.4">
      <c r="A70" s="39"/>
      <c r="D70" s="73"/>
      <c r="E70" s="74"/>
      <c r="F70" s="74"/>
      <c r="G70" s="74"/>
      <c r="S70" s="61"/>
      <c r="T70" s="61"/>
    </row>
    <row r="71" spans="1:26" s="55" customFormat="1" ht="14.15" x14ac:dyDescent="0.4">
      <c r="A71" s="39"/>
      <c r="D71" s="73"/>
      <c r="E71" s="74"/>
      <c r="F71" s="74"/>
      <c r="G71" s="74"/>
      <c r="S71" s="61"/>
      <c r="T71" s="61"/>
    </row>
    <row r="72" spans="1:26" s="55" customFormat="1" ht="14.15" x14ac:dyDescent="0.4">
      <c r="A72" s="39"/>
      <c r="D72" s="73"/>
      <c r="E72" s="74"/>
      <c r="F72" s="74"/>
      <c r="G72" s="74"/>
      <c r="S72" s="61"/>
      <c r="T72" s="61"/>
    </row>
    <row r="73" spans="1:26" s="55" customFormat="1" ht="14.15" x14ac:dyDescent="0.4">
      <c r="A73" s="39"/>
      <c r="E73" s="74"/>
      <c r="F73" s="74"/>
      <c r="G73" s="74"/>
      <c r="S73" s="61"/>
      <c r="T73" s="61"/>
    </row>
    <row r="74" spans="1:26" s="55" customFormat="1" ht="14.15" x14ac:dyDescent="0.4">
      <c r="A74" s="39"/>
      <c r="E74" s="74"/>
      <c r="F74" s="74"/>
      <c r="G74" s="74"/>
      <c r="S74" s="61"/>
      <c r="T74" s="61"/>
    </row>
    <row r="75" spans="1:26" s="55" customFormat="1" ht="14.15" x14ac:dyDescent="0.4">
      <c r="A75" s="39"/>
      <c r="E75" s="74"/>
      <c r="F75" s="74"/>
      <c r="G75" s="74"/>
      <c r="S75" s="61"/>
      <c r="T75" s="61"/>
    </row>
    <row r="76" spans="1:26" s="55" customFormat="1" ht="14.15" x14ac:dyDescent="0.4">
      <c r="A76" s="39"/>
      <c r="E76" s="74"/>
      <c r="F76" s="74"/>
      <c r="G76" s="74"/>
      <c r="S76" s="61"/>
      <c r="T76" s="61"/>
    </row>
    <row r="77" spans="1:26" s="55" customFormat="1" ht="14.15" x14ac:dyDescent="0.4">
      <c r="A77" s="39"/>
      <c r="E77" s="74"/>
      <c r="F77" s="74"/>
      <c r="G77" s="74"/>
      <c r="S77" s="61"/>
      <c r="T77" s="61"/>
    </row>
    <row r="78" spans="1:26" s="55" customFormat="1" ht="14.15" x14ac:dyDescent="0.4">
      <c r="A78" s="39"/>
      <c r="E78" s="74"/>
      <c r="F78" s="74"/>
      <c r="G78" s="74"/>
      <c r="S78" s="61"/>
      <c r="T78" s="61"/>
    </row>
    <row r="79" spans="1:26" s="55" customFormat="1" ht="14.15" x14ac:dyDescent="0.4">
      <c r="A79" s="39"/>
      <c r="E79" s="74"/>
      <c r="F79" s="74"/>
      <c r="G79" s="74"/>
      <c r="S79" s="61"/>
      <c r="T79" s="61"/>
    </row>
    <row r="80" spans="1:26" s="55" customFormat="1" ht="14.15" x14ac:dyDescent="0.4">
      <c r="A80" s="39"/>
      <c r="E80" s="74"/>
      <c r="F80" s="74"/>
      <c r="G80" s="74"/>
      <c r="S80" s="61"/>
      <c r="T80" s="61"/>
    </row>
    <row r="81" spans="1:20" s="55" customFormat="1" ht="14.15" x14ac:dyDescent="0.4">
      <c r="A81" s="39"/>
      <c r="E81" s="74"/>
      <c r="F81" s="74"/>
      <c r="G81" s="74"/>
      <c r="S81" s="61"/>
      <c r="T81" s="61"/>
    </row>
    <row r="82" spans="1:20" s="55" customFormat="1" ht="14.15" x14ac:dyDescent="0.4">
      <c r="A82" s="39"/>
      <c r="E82" s="74"/>
      <c r="F82" s="74"/>
      <c r="G82" s="74"/>
      <c r="S82" s="61"/>
      <c r="T82" s="61"/>
    </row>
    <row r="83" spans="1:20" s="55" customFormat="1" ht="14.15" x14ac:dyDescent="0.4">
      <c r="A83" s="39"/>
      <c r="E83" s="74"/>
      <c r="F83" s="74"/>
      <c r="G83" s="74"/>
      <c r="S83" s="61"/>
      <c r="T83" s="61"/>
    </row>
    <row r="84" spans="1:20" s="55" customFormat="1" ht="14.15" x14ac:dyDescent="0.4">
      <c r="A84" s="39"/>
      <c r="E84" s="74"/>
      <c r="F84" s="74"/>
      <c r="G84" s="74"/>
      <c r="S84" s="61"/>
      <c r="T84" s="61"/>
    </row>
    <row r="85" spans="1:20" s="55" customFormat="1" ht="14.15" x14ac:dyDescent="0.4">
      <c r="A85" s="39"/>
      <c r="E85" s="74"/>
      <c r="F85" s="74"/>
      <c r="G85" s="74"/>
      <c r="S85" s="61"/>
      <c r="T85" s="61"/>
    </row>
    <row r="86" spans="1:20" s="55" customFormat="1" ht="14.15" x14ac:dyDescent="0.4">
      <c r="A86" s="39"/>
      <c r="E86" s="74"/>
      <c r="F86" s="74"/>
      <c r="G86" s="74"/>
      <c r="S86" s="61"/>
      <c r="T86" s="61"/>
    </row>
    <row r="87" spans="1:20" s="55" customFormat="1" ht="14.15" x14ac:dyDescent="0.4">
      <c r="A87" s="39"/>
      <c r="E87" s="74"/>
      <c r="F87" s="74"/>
      <c r="G87" s="74"/>
      <c r="S87" s="61"/>
      <c r="T87" s="61"/>
    </row>
    <row r="88" spans="1:20" s="55" customFormat="1" ht="14.15" x14ac:dyDescent="0.4">
      <c r="A88" s="39"/>
      <c r="E88" s="74"/>
      <c r="F88" s="74"/>
      <c r="G88" s="74"/>
      <c r="S88" s="61"/>
      <c r="T88" s="61"/>
    </row>
    <row r="89" spans="1:20" s="55" customFormat="1" ht="14.15" x14ac:dyDescent="0.4">
      <c r="A89" s="39"/>
      <c r="E89" s="74"/>
      <c r="F89" s="74"/>
      <c r="G89" s="74"/>
      <c r="S89" s="61"/>
      <c r="T89" s="61"/>
    </row>
    <row r="90" spans="1:20" s="55" customFormat="1" ht="14.15" x14ac:dyDescent="0.4">
      <c r="A90" s="39"/>
      <c r="E90" s="74"/>
      <c r="F90" s="74"/>
      <c r="G90" s="74"/>
      <c r="S90" s="61"/>
      <c r="T90" s="61"/>
    </row>
    <row r="91" spans="1:20" s="55" customFormat="1" ht="14.15" x14ac:dyDescent="0.4">
      <c r="A91" s="39"/>
      <c r="E91" s="74"/>
      <c r="F91" s="74"/>
      <c r="G91" s="74"/>
      <c r="S91" s="61"/>
      <c r="T91" s="61"/>
    </row>
    <row r="92" spans="1:20" s="55" customFormat="1" ht="14.15" x14ac:dyDescent="0.4">
      <c r="A92" s="39"/>
      <c r="E92" s="74"/>
      <c r="F92" s="74"/>
      <c r="G92" s="74"/>
      <c r="S92" s="61"/>
      <c r="T92" s="61"/>
    </row>
    <row r="93" spans="1:20" s="55" customFormat="1" ht="14.15" x14ac:dyDescent="0.4">
      <c r="A93" s="39"/>
      <c r="E93" s="74"/>
      <c r="F93" s="74"/>
      <c r="G93" s="74"/>
      <c r="S93" s="61"/>
      <c r="T93" s="61"/>
    </row>
    <row r="94" spans="1:20" s="55" customFormat="1" ht="14.15" x14ac:dyDescent="0.4">
      <c r="A94" s="39"/>
      <c r="E94" s="74"/>
      <c r="F94" s="74"/>
      <c r="G94" s="74"/>
      <c r="S94" s="61"/>
      <c r="T94" s="61"/>
    </row>
    <row r="95" spans="1:20" s="55" customFormat="1" ht="14.15" x14ac:dyDescent="0.4">
      <c r="A95" s="39"/>
      <c r="E95" s="74"/>
      <c r="F95" s="74"/>
      <c r="G95" s="74"/>
      <c r="S95" s="61"/>
      <c r="T95" s="61"/>
    </row>
    <row r="96" spans="1:20" s="55" customFormat="1" ht="14.15" x14ac:dyDescent="0.4">
      <c r="A96" s="39"/>
      <c r="E96" s="74"/>
      <c r="F96" s="74"/>
      <c r="G96" s="74"/>
      <c r="S96" s="61"/>
      <c r="T96" s="61"/>
    </row>
    <row r="97" spans="1:20" s="55" customFormat="1" ht="14.15" x14ac:dyDescent="0.4">
      <c r="A97" s="39"/>
      <c r="E97" s="74"/>
      <c r="F97" s="74"/>
      <c r="G97" s="74"/>
      <c r="S97" s="61"/>
      <c r="T97" s="61"/>
    </row>
    <row r="98" spans="1:20" s="55" customFormat="1" ht="14.15" x14ac:dyDescent="0.4">
      <c r="A98" s="39"/>
      <c r="E98" s="74"/>
      <c r="F98" s="74"/>
      <c r="G98" s="74"/>
      <c r="S98" s="61"/>
      <c r="T98" s="61"/>
    </row>
    <row r="99" spans="1:20" s="55" customFormat="1" ht="14.15" x14ac:dyDescent="0.4">
      <c r="A99" s="39"/>
      <c r="E99" s="74"/>
      <c r="F99" s="74"/>
      <c r="G99" s="74"/>
      <c r="S99" s="61"/>
      <c r="T99" s="61"/>
    </row>
    <row r="100" spans="1:20" s="55" customFormat="1" ht="14.15" x14ac:dyDescent="0.4">
      <c r="A100" s="39"/>
      <c r="E100" s="74"/>
      <c r="F100" s="74"/>
      <c r="G100" s="74"/>
      <c r="S100" s="61"/>
      <c r="T100" s="61"/>
    </row>
    <row r="101" spans="1:20" s="55" customFormat="1" ht="14.15" x14ac:dyDescent="0.4">
      <c r="A101" s="39"/>
      <c r="E101" s="74"/>
      <c r="F101" s="74"/>
      <c r="G101" s="74"/>
      <c r="S101" s="61"/>
      <c r="T101" s="61"/>
    </row>
    <row r="102" spans="1:20" s="55" customFormat="1" ht="14.15" x14ac:dyDescent="0.4">
      <c r="A102" s="39"/>
      <c r="E102" s="74"/>
      <c r="F102" s="74"/>
      <c r="G102" s="74"/>
      <c r="S102" s="61"/>
      <c r="T102" s="61"/>
    </row>
    <row r="103" spans="1:20" s="55" customFormat="1" ht="14.15" x14ac:dyDescent="0.4">
      <c r="A103" s="39"/>
      <c r="E103" s="74"/>
      <c r="F103" s="74"/>
      <c r="G103" s="74"/>
      <c r="S103" s="61"/>
      <c r="T103" s="61"/>
    </row>
    <row r="104" spans="1:20" s="55" customFormat="1" ht="14.15" x14ac:dyDescent="0.4">
      <c r="A104" s="39"/>
      <c r="E104" s="74"/>
      <c r="F104" s="74"/>
      <c r="G104" s="74"/>
      <c r="S104" s="61"/>
      <c r="T104" s="61"/>
    </row>
    <row r="105" spans="1:20" s="55" customFormat="1" ht="14.15" x14ac:dyDescent="0.4">
      <c r="A105" s="39"/>
      <c r="E105" s="74"/>
      <c r="F105" s="74"/>
      <c r="G105" s="74"/>
      <c r="S105" s="61"/>
      <c r="T105" s="61"/>
    </row>
    <row r="106" spans="1:20" s="55" customFormat="1" ht="14.15" x14ac:dyDescent="0.4">
      <c r="A106" s="39"/>
      <c r="E106" s="74"/>
      <c r="F106" s="74"/>
      <c r="G106" s="74"/>
      <c r="S106" s="61"/>
      <c r="T106" s="61"/>
    </row>
    <row r="107" spans="1:20" s="55" customFormat="1" ht="14.15" x14ac:dyDescent="0.4">
      <c r="A107" s="39"/>
      <c r="E107" s="74"/>
      <c r="F107" s="74"/>
      <c r="G107" s="74"/>
      <c r="S107" s="61"/>
      <c r="T107" s="61"/>
    </row>
    <row r="108" spans="1:20" s="55" customFormat="1" ht="14.15" x14ac:dyDescent="0.4">
      <c r="A108" s="39"/>
      <c r="E108" s="74"/>
      <c r="F108" s="74"/>
      <c r="G108" s="74"/>
      <c r="S108" s="61"/>
      <c r="T108" s="61"/>
    </row>
    <row r="109" spans="1:20" s="55" customFormat="1" ht="14.15" x14ac:dyDescent="0.4">
      <c r="A109" s="39"/>
      <c r="E109" s="74"/>
      <c r="F109" s="74"/>
      <c r="G109" s="74"/>
      <c r="S109" s="61"/>
      <c r="T109" s="61"/>
    </row>
    <row r="110" spans="1:20" s="55" customFormat="1" ht="14.15" x14ac:dyDescent="0.4">
      <c r="A110" s="39"/>
      <c r="E110" s="74"/>
      <c r="F110" s="74"/>
      <c r="G110" s="74"/>
      <c r="S110" s="61"/>
      <c r="T110" s="61"/>
    </row>
    <row r="111" spans="1:20" s="55" customFormat="1" ht="14.15" x14ac:dyDescent="0.4">
      <c r="A111" s="39"/>
      <c r="E111" s="74"/>
      <c r="F111" s="74"/>
      <c r="G111" s="74"/>
      <c r="S111" s="61"/>
      <c r="T111" s="61"/>
    </row>
    <row r="112" spans="1:20" s="55" customFormat="1" ht="14.15" x14ac:dyDescent="0.4">
      <c r="A112" s="39"/>
      <c r="E112" s="74"/>
      <c r="F112" s="74"/>
      <c r="G112" s="74"/>
      <c r="S112" s="61"/>
      <c r="T112" s="61"/>
    </row>
    <row r="113" spans="1:20" s="55" customFormat="1" ht="14.15" x14ac:dyDescent="0.4">
      <c r="A113" s="39"/>
      <c r="E113" s="74"/>
      <c r="F113" s="74"/>
      <c r="G113" s="74"/>
      <c r="S113" s="61"/>
      <c r="T113" s="61"/>
    </row>
    <row r="114" spans="1:20" s="55" customFormat="1" ht="14.15" x14ac:dyDescent="0.4">
      <c r="A114" s="39"/>
      <c r="E114" s="74"/>
      <c r="F114" s="74"/>
      <c r="G114" s="74"/>
      <c r="S114" s="61"/>
      <c r="T114" s="61"/>
    </row>
    <row r="115" spans="1:20" s="55" customFormat="1" ht="14.15" x14ac:dyDescent="0.4">
      <c r="A115" s="39"/>
      <c r="E115" s="74"/>
      <c r="F115" s="74"/>
      <c r="G115" s="74"/>
      <c r="S115" s="61"/>
      <c r="T115" s="61"/>
    </row>
    <row r="116" spans="1:20" s="55" customFormat="1" ht="14.15" x14ac:dyDescent="0.4">
      <c r="A116" s="39"/>
      <c r="E116" s="74"/>
      <c r="F116" s="74"/>
      <c r="G116" s="74"/>
      <c r="S116" s="61"/>
      <c r="T116" s="61"/>
    </row>
    <row r="117" spans="1:20" s="55" customFormat="1" ht="14.15" x14ac:dyDescent="0.4">
      <c r="A117" s="39"/>
      <c r="E117" s="74"/>
      <c r="F117" s="74"/>
      <c r="G117" s="74"/>
      <c r="S117" s="61"/>
      <c r="T117" s="61"/>
    </row>
    <row r="118" spans="1:20" s="55" customFormat="1" ht="14.15" x14ac:dyDescent="0.4">
      <c r="A118" s="39"/>
      <c r="E118" s="74"/>
      <c r="F118" s="74"/>
      <c r="G118" s="74"/>
      <c r="S118" s="61"/>
      <c r="T118" s="61"/>
    </row>
    <row r="119" spans="1:20" s="55" customFormat="1" ht="14.15" x14ac:dyDescent="0.4">
      <c r="A119" s="39"/>
      <c r="E119" s="74"/>
      <c r="F119" s="74"/>
      <c r="G119" s="74"/>
      <c r="S119" s="61"/>
      <c r="T119" s="61"/>
    </row>
    <row r="120" spans="1:20" s="55" customFormat="1" ht="14.15" x14ac:dyDescent="0.4">
      <c r="A120" s="39"/>
      <c r="E120" s="74"/>
      <c r="F120" s="74"/>
      <c r="G120" s="74"/>
      <c r="S120" s="61"/>
      <c r="T120" s="61"/>
    </row>
    <row r="121" spans="1:20" s="55" customFormat="1" ht="14.15" x14ac:dyDescent="0.4">
      <c r="A121" s="39"/>
      <c r="E121" s="74"/>
      <c r="F121" s="74"/>
      <c r="G121" s="74"/>
      <c r="S121" s="61"/>
      <c r="T121" s="61"/>
    </row>
    <row r="122" spans="1:20" s="55" customFormat="1" ht="14.15" x14ac:dyDescent="0.4">
      <c r="A122" s="39"/>
      <c r="E122" s="74"/>
      <c r="F122" s="74"/>
      <c r="G122" s="74"/>
      <c r="S122" s="61"/>
      <c r="T122" s="61"/>
    </row>
    <row r="123" spans="1:20" s="55" customFormat="1" ht="14.15" x14ac:dyDescent="0.4">
      <c r="A123" s="39"/>
      <c r="E123" s="74"/>
      <c r="F123" s="74"/>
      <c r="G123" s="74"/>
      <c r="S123" s="61"/>
      <c r="T123" s="61"/>
    </row>
    <row r="124" spans="1:20" s="55" customFormat="1" ht="14.15" x14ac:dyDescent="0.4">
      <c r="A124" s="39"/>
      <c r="E124" s="74"/>
      <c r="F124" s="74"/>
      <c r="G124" s="74"/>
      <c r="S124" s="61"/>
      <c r="T124" s="61"/>
    </row>
    <row r="125" spans="1:20" s="55" customFormat="1" ht="14.15" x14ac:dyDescent="0.4">
      <c r="A125" s="39"/>
      <c r="E125" s="74"/>
      <c r="F125" s="74"/>
      <c r="G125" s="74"/>
      <c r="S125" s="61"/>
      <c r="T125" s="61"/>
    </row>
    <row r="126" spans="1:20" s="55" customFormat="1" ht="14.15" x14ac:dyDescent="0.4">
      <c r="A126" s="39"/>
      <c r="E126" s="74"/>
      <c r="F126" s="74"/>
      <c r="G126" s="74"/>
      <c r="S126" s="61"/>
      <c r="T126" s="61"/>
    </row>
    <row r="127" spans="1:20" s="55" customFormat="1" ht="14.15" x14ac:dyDescent="0.4">
      <c r="A127" s="39"/>
      <c r="E127" s="74"/>
      <c r="F127" s="74"/>
      <c r="G127" s="74"/>
      <c r="S127" s="61"/>
      <c r="T127" s="61"/>
    </row>
    <row r="128" spans="1:20" s="55" customFormat="1" ht="14.15" x14ac:dyDescent="0.4">
      <c r="A128" s="39"/>
      <c r="E128" s="74"/>
      <c r="F128" s="74"/>
      <c r="G128" s="74"/>
      <c r="S128" s="61"/>
      <c r="T128" s="61"/>
    </row>
    <row r="129" spans="1:20" s="55" customFormat="1" ht="14.15" x14ac:dyDescent="0.4">
      <c r="A129" s="39"/>
      <c r="E129" s="74"/>
      <c r="F129" s="74"/>
      <c r="G129" s="74"/>
      <c r="S129" s="61"/>
      <c r="T129" s="61"/>
    </row>
    <row r="130" spans="1:20" s="55" customFormat="1" ht="14.15" x14ac:dyDescent="0.4">
      <c r="A130" s="39"/>
      <c r="E130" s="74"/>
      <c r="F130" s="74"/>
      <c r="G130" s="74"/>
      <c r="S130" s="61"/>
      <c r="T130" s="61"/>
    </row>
    <row r="131" spans="1:20" s="55" customFormat="1" ht="14.15" x14ac:dyDescent="0.4">
      <c r="A131" s="39"/>
      <c r="E131" s="74"/>
      <c r="F131" s="74"/>
      <c r="G131" s="74"/>
      <c r="S131" s="61"/>
      <c r="T131" s="61"/>
    </row>
    <row r="132" spans="1:20" s="55" customFormat="1" ht="14.15" x14ac:dyDescent="0.4">
      <c r="A132" s="39"/>
      <c r="E132" s="74"/>
      <c r="F132" s="74"/>
      <c r="G132" s="74"/>
      <c r="S132" s="61"/>
      <c r="T132" s="61"/>
    </row>
    <row r="133" spans="1:20" s="55" customFormat="1" ht="14.15" x14ac:dyDescent="0.4">
      <c r="A133" s="39"/>
      <c r="E133" s="74"/>
      <c r="F133" s="74"/>
      <c r="G133" s="74"/>
      <c r="S133" s="61"/>
      <c r="T133" s="61"/>
    </row>
    <row r="134" spans="1:20" s="55" customFormat="1" ht="14.15" x14ac:dyDescent="0.4">
      <c r="A134" s="39"/>
      <c r="E134" s="74"/>
      <c r="F134" s="74"/>
      <c r="G134" s="74"/>
      <c r="S134" s="61"/>
      <c r="T134" s="61"/>
    </row>
    <row r="135" spans="1:20" s="55" customFormat="1" ht="14.15" x14ac:dyDescent="0.4">
      <c r="A135" s="39"/>
      <c r="E135" s="74"/>
      <c r="F135" s="74"/>
      <c r="G135" s="74"/>
      <c r="S135" s="61"/>
      <c r="T135" s="61"/>
    </row>
    <row r="136" spans="1:20" s="55" customFormat="1" ht="14.15" x14ac:dyDescent="0.4">
      <c r="A136" s="39"/>
      <c r="E136" s="74"/>
      <c r="F136" s="74"/>
      <c r="G136" s="74"/>
      <c r="S136" s="61"/>
      <c r="T136" s="61"/>
    </row>
    <row r="137" spans="1:20" s="55" customFormat="1" ht="14.15" x14ac:dyDescent="0.4">
      <c r="A137" s="39"/>
      <c r="E137" s="74"/>
      <c r="F137" s="74"/>
      <c r="G137" s="74"/>
      <c r="S137" s="61"/>
      <c r="T137" s="61"/>
    </row>
    <row r="138" spans="1:20" s="55" customFormat="1" ht="14.15" x14ac:dyDescent="0.4">
      <c r="A138" s="39"/>
      <c r="E138" s="74"/>
      <c r="F138" s="74"/>
      <c r="G138" s="74"/>
      <c r="S138" s="61"/>
      <c r="T138" s="61"/>
    </row>
    <row r="139" spans="1:20" s="55" customFormat="1" ht="14.15" x14ac:dyDescent="0.4">
      <c r="A139" s="39"/>
      <c r="E139" s="74"/>
      <c r="F139" s="74"/>
      <c r="G139" s="74"/>
      <c r="S139" s="61"/>
      <c r="T139" s="61"/>
    </row>
    <row r="140" spans="1:20" s="55" customFormat="1" ht="14.15" x14ac:dyDescent="0.4">
      <c r="A140" s="39"/>
      <c r="E140" s="74"/>
      <c r="F140" s="74"/>
      <c r="G140" s="74"/>
      <c r="S140" s="61"/>
      <c r="T140" s="61"/>
    </row>
    <row r="141" spans="1:20" s="55" customFormat="1" ht="14.15" x14ac:dyDescent="0.4">
      <c r="A141" s="39"/>
      <c r="E141" s="74"/>
      <c r="F141" s="74"/>
      <c r="G141" s="74"/>
      <c r="S141" s="61"/>
      <c r="T141" s="61"/>
    </row>
    <row r="142" spans="1:20" s="55" customFormat="1" ht="14.15" x14ac:dyDescent="0.4">
      <c r="A142" s="39"/>
      <c r="E142" s="74"/>
      <c r="F142" s="74"/>
      <c r="G142" s="74"/>
      <c r="S142" s="61"/>
      <c r="T142" s="61"/>
    </row>
    <row r="143" spans="1:20" s="55" customFormat="1" ht="14.15" x14ac:dyDescent="0.4">
      <c r="A143" s="39"/>
      <c r="E143" s="74"/>
      <c r="F143" s="74"/>
      <c r="G143" s="74"/>
      <c r="S143" s="61"/>
      <c r="T143" s="61"/>
    </row>
    <row r="144" spans="1:20" s="55" customFormat="1" ht="14.15" x14ac:dyDescent="0.4">
      <c r="A144" s="39"/>
      <c r="E144" s="74"/>
      <c r="F144" s="74"/>
      <c r="G144" s="74"/>
      <c r="S144" s="61"/>
      <c r="T144" s="61"/>
    </row>
    <row r="145" spans="1:20" s="55" customFormat="1" ht="14.15" x14ac:dyDescent="0.4">
      <c r="A145" s="39"/>
      <c r="E145" s="74"/>
      <c r="F145" s="74"/>
      <c r="G145" s="74"/>
      <c r="S145" s="61"/>
      <c r="T145" s="61"/>
    </row>
    <row r="146" spans="1:20" s="55" customFormat="1" ht="14.15" x14ac:dyDescent="0.4">
      <c r="A146" s="39"/>
      <c r="E146" s="74"/>
      <c r="F146" s="74"/>
      <c r="G146" s="74"/>
      <c r="S146" s="61"/>
      <c r="T146" s="61"/>
    </row>
    <row r="147" spans="1:20" s="55" customFormat="1" ht="14.15" x14ac:dyDescent="0.4">
      <c r="A147" s="39"/>
      <c r="E147" s="74"/>
      <c r="F147" s="74"/>
      <c r="G147" s="74"/>
      <c r="S147" s="61"/>
      <c r="T147" s="61"/>
    </row>
    <row r="148" spans="1:20" s="55" customFormat="1" ht="14.15" x14ac:dyDescent="0.4">
      <c r="A148" s="39"/>
      <c r="E148" s="74"/>
      <c r="F148" s="74"/>
      <c r="G148" s="74"/>
      <c r="S148" s="61"/>
      <c r="T148" s="61"/>
    </row>
    <row r="149" spans="1:20" s="55" customFormat="1" ht="14.15" x14ac:dyDescent="0.4">
      <c r="A149" s="39"/>
      <c r="E149" s="74"/>
      <c r="F149" s="74"/>
      <c r="G149" s="74"/>
      <c r="S149" s="61"/>
      <c r="T149" s="61"/>
    </row>
    <row r="150" spans="1:20" s="55" customFormat="1" ht="14.15" x14ac:dyDescent="0.4">
      <c r="A150" s="39"/>
      <c r="E150" s="74"/>
      <c r="F150" s="74"/>
      <c r="G150" s="74"/>
      <c r="S150" s="61"/>
      <c r="T150" s="61"/>
    </row>
    <row r="151" spans="1:20" s="55" customFormat="1" ht="14.15" x14ac:dyDescent="0.4">
      <c r="A151" s="39"/>
      <c r="E151" s="74"/>
      <c r="F151" s="74"/>
      <c r="G151" s="74"/>
      <c r="S151" s="61"/>
      <c r="T151" s="61"/>
    </row>
    <row r="152" spans="1:20" s="55" customFormat="1" ht="14.15" x14ac:dyDescent="0.4">
      <c r="A152" s="39"/>
      <c r="E152" s="74"/>
      <c r="F152" s="74"/>
      <c r="G152" s="74"/>
      <c r="S152" s="61"/>
      <c r="T152" s="61"/>
    </row>
    <row r="153" spans="1:20" s="55" customFormat="1" ht="14.15" x14ac:dyDescent="0.4">
      <c r="A153" s="39"/>
      <c r="E153" s="74"/>
      <c r="F153" s="74"/>
      <c r="G153" s="74"/>
      <c r="S153" s="61"/>
      <c r="T153" s="61"/>
    </row>
    <row r="154" spans="1:20" s="55" customFormat="1" ht="14.15" x14ac:dyDescent="0.4">
      <c r="A154" s="39"/>
      <c r="E154" s="74"/>
      <c r="F154" s="74"/>
      <c r="G154" s="74"/>
      <c r="S154" s="61"/>
      <c r="T154" s="61"/>
    </row>
    <row r="155" spans="1:20" s="55" customFormat="1" ht="14.15" x14ac:dyDescent="0.4">
      <c r="A155" s="39"/>
      <c r="E155" s="74"/>
      <c r="F155" s="74"/>
      <c r="G155" s="74"/>
      <c r="S155" s="61"/>
      <c r="T155" s="61"/>
    </row>
    <row r="156" spans="1:20" s="55" customFormat="1" ht="14.15" x14ac:dyDescent="0.4">
      <c r="A156" s="39"/>
      <c r="E156" s="74"/>
      <c r="F156" s="74"/>
      <c r="G156" s="74"/>
      <c r="S156" s="61"/>
      <c r="T156" s="61"/>
    </row>
    <row r="157" spans="1:20" s="55" customFormat="1" ht="14.15" x14ac:dyDescent="0.4">
      <c r="A157" s="39"/>
      <c r="E157" s="74"/>
      <c r="F157" s="74"/>
      <c r="G157" s="74"/>
      <c r="S157" s="61"/>
      <c r="T157" s="61"/>
    </row>
    <row r="158" spans="1:20" s="55" customFormat="1" ht="14.15" x14ac:dyDescent="0.4">
      <c r="A158" s="39"/>
      <c r="E158" s="74"/>
      <c r="F158" s="74"/>
      <c r="G158" s="74"/>
      <c r="S158" s="61"/>
      <c r="T158" s="61"/>
    </row>
    <row r="159" spans="1:20" s="55" customFormat="1" ht="14.15" x14ac:dyDescent="0.4">
      <c r="A159" s="39"/>
      <c r="E159" s="74"/>
      <c r="F159" s="74"/>
      <c r="G159" s="74"/>
      <c r="S159" s="61"/>
      <c r="T159" s="61"/>
    </row>
    <row r="160" spans="1:20" s="55" customFormat="1" ht="14.15" x14ac:dyDescent="0.4">
      <c r="A160" s="39"/>
      <c r="E160" s="74"/>
      <c r="F160" s="74"/>
      <c r="G160" s="74"/>
      <c r="S160" s="61"/>
      <c r="T160" s="61"/>
    </row>
    <row r="161" spans="1:20" s="55" customFormat="1" ht="14.15" x14ac:dyDescent="0.4">
      <c r="A161" s="39"/>
      <c r="E161" s="74"/>
      <c r="F161" s="74"/>
      <c r="G161" s="74"/>
      <c r="S161" s="61"/>
      <c r="T161" s="61"/>
    </row>
    <row r="162" spans="1:20" s="55" customFormat="1" ht="14.15" x14ac:dyDescent="0.4">
      <c r="A162" s="39"/>
      <c r="E162" s="74"/>
      <c r="F162" s="74"/>
      <c r="G162" s="74"/>
      <c r="S162" s="61"/>
      <c r="T162" s="61"/>
    </row>
    <row r="163" spans="1:20" s="55" customFormat="1" ht="14.15" x14ac:dyDescent="0.4">
      <c r="A163" s="39"/>
      <c r="E163" s="74"/>
      <c r="F163" s="74"/>
      <c r="G163" s="74"/>
      <c r="S163" s="61"/>
      <c r="T163" s="61"/>
    </row>
    <row r="164" spans="1:20" s="55" customFormat="1" ht="14.15" x14ac:dyDescent="0.4">
      <c r="A164" s="39"/>
      <c r="E164" s="74"/>
      <c r="F164" s="74"/>
      <c r="G164" s="74"/>
      <c r="S164" s="61"/>
      <c r="T164" s="61"/>
    </row>
    <row r="165" spans="1:20" s="55" customFormat="1" ht="14.15" x14ac:dyDescent="0.4">
      <c r="A165" s="39"/>
      <c r="E165" s="74"/>
      <c r="F165" s="74"/>
      <c r="G165" s="74"/>
      <c r="S165" s="61"/>
      <c r="T165" s="61"/>
    </row>
    <row r="166" spans="1:20" s="55" customFormat="1" ht="14.15" x14ac:dyDescent="0.4">
      <c r="A166" s="39"/>
      <c r="E166" s="74"/>
      <c r="F166" s="74"/>
      <c r="G166" s="74"/>
      <c r="S166" s="61"/>
      <c r="T166" s="61"/>
    </row>
    <row r="167" spans="1:20" s="55" customFormat="1" ht="14.15" x14ac:dyDescent="0.4">
      <c r="A167" s="39"/>
      <c r="E167" s="74"/>
      <c r="F167" s="74"/>
      <c r="G167" s="74"/>
      <c r="S167" s="61"/>
      <c r="T167" s="61"/>
    </row>
    <row r="168" spans="1:20" s="55" customFormat="1" ht="14.15" x14ac:dyDescent="0.4">
      <c r="A168" s="39"/>
      <c r="E168" s="74"/>
      <c r="F168" s="74"/>
      <c r="G168" s="74"/>
      <c r="S168" s="61"/>
      <c r="T168" s="61"/>
    </row>
    <row r="169" spans="1:20" s="55" customFormat="1" ht="14.15" x14ac:dyDescent="0.4">
      <c r="A169" s="39"/>
      <c r="E169" s="74"/>
      <c r="F169" s="74"/>
      <c r="G169" s="74"/>
      <c r="S169" s="61"/>
      <c r="T169" s="61"/>
    </row>
    <row r="170" spans="1:20" s="55" customFormat="1" ht="14.15" x14ac:dyDescent="0.4">
      <c r="A170" s="39"/>
      <c r="E170" s="74"/>
      <c r="F170" s="74"/>
      <c r="G170" s="74"/>
      <c r="S170" s="61"/>
      <c r="T170" s="61"/>
    </row>
    <row r="171" spans="1:20" s="55" customFormat="1" ht="14.15" x14ac:dyDescent="0.4">
      <c r="A171" s="39"/>
      <c r="E171" s="74"/>
      <c r="F171" s="74"/>
      <c r="G171" s="74"/>
      <c r="S171" s="61"/>
      <c r="T171" s="61"/>
    </row>
    <row r="172" spans="1:20" s="55" customFormat="1" ht="14.15" x14ac:dyDescent="0.4">
      <c r="A172" s="39"/>
      <c r="E172" s="74"/>
      <c r="F172" s="74"/>
      <c r="G172" s="74"/>
      <c r="S172" s="61"/>
      <c r="T172" s="61"/>
    </row>
    <row r="173" spans="1:20" s="55" customFormat="1" ht="14.15" x14ac:dyDescent="0.4">
      <c r="A173" s="39"/>
      <c r="E173" s="74"/>
      <c r="F173" s="74"/>
      <c r="G173" s="74"/>
      <c r="S173" s="61"/>
      <c r="T173" s="61"/>
    </row>
    <row r="174" spans="1:20" s="55" customFormat="1" ht="14.15" x14ac:dyDescent="0.4">
      <c r="A174" s="39"/>
      <c r="E174" s="74"/>
      <c r="F174" s="74"/>
      <c r="G174" s="74"/>
      <c r="S174" s="61"/>
      <c r="T174" s="61"/>
    </row>
    <row r="175" spans="1:20" s="55" customFormat="1" ht="14.15" x14ac:dyDescent="0.4">
      <c r="A175" s="39"/>
      <c r="E175" s="74"/>
      <c r="F175" s="74"/>
      <c r="G175" s="74"/>
      <c r="S175" s="61"/>
      <c r="T175" s="61"/>
    </row>
    <row r="176" spans="1:20" s="55" customFormat="1" ht="14.15" x14ac:dyDescent="0.4">
      <c r="A176" s="39"/>
      <c r="E176" s="74"/>
      <c r="F176" s="74"/>
      <c r="G176" s="74"/>
      <c r="S176" s="61"/>
      <c r="T176" s="61"/>
    </row>
    <row r="177" spans="1:20" s="55" customFormat="1" ht="14.15" x14ac:dyDescent="0.4">
      <c r="A177" s="39"/>
      <c r="E177" s="74"/>
      <c r="F177" s="74"/>
      <c r="G177" s="74"/>
      <c r="S177" s="61"/>
      <c r="T177" s="61"/>
    </row>
    <row r="178" spans="1:20" s="55" customFormat="1" ht="14.15" x14ac:dyDescent="0.4">
      <c r="A178" s="39"/>
      <c r="E178" s="74"/>
      <c r="F178" s="74"/>
      <c r="G178" s="74"/>
      <c r="S178" s="61"/>
      <c r="T178" s="61"/>
    </row>
    <row r="179" spans="1:20" s="55" customFormat="1" ht="14.15" x14ac:dyDescent="0.4">
      <c r="A179" s="39"/>
      <c r="E179" s="74"/>
      <c r="F179" s="74"/>
      <c r="G179" s="74"/>
      <c r="S179" s="61"/>
      <c r="T179" s="61"/>
    </row>
    <row r="180" spans="1:20" s="55" customFormat="1" ht="14.15" x14ac:dyDescent="0.4">
      <c r="A180" s="39"/>
      <c r="E180" s="74"/>
      <c r="F180" s="74"/>
      <c r="G180" s="74"/>
      <c r="S180" s="61"/>
      <c r="T180" s="61"/>
    </row>
    <row r="181" spans="1:20" s="55" customFormat="1" ht="14.15" x14ac:dyDescent="0.4">
      <c r="A181" s="39"/>
      <c r="E181" s="74"/>
      <c r="F181" s="74"/>
      <c r="G181" s="74"/>
      <c r="S181" s="61"/>
      <c r="T181" s="61"/>
    </row>
    <row r="182" spans="1:20" s="55" customFormat="1" ht="14.15" x14ac:dyDescent="0.4">
      <c r="A182" s="39"/>
      <c r="E182" s="74"/>
      <c r="F182" s="74"/>
      <c r="G182" s="74"/>
      <c r="S182" s="61"/>
      <c r="T182" s="61"/>
    </row>
    <row r="183" spans="1:20" s="55" customFormat="1" ht="14.15" x14ac:dyDescent="0.4">
      <c r="A183" s="39"/>
      <c r="E183" s="74"/>
      <c r="F183" s="74"/>
      <c r="G183" s="74"/>
      <c r="S183" s="61"/>
      <c r="T183" s="61"/>
    </row>
    <row r="184" spans="1:20" s="55" customFormat="1" ht="14.15" x14ac:dyDescent="0.4">
      <c r="A184" s="39"/>
      <c r="E184" s="74"/>
      <c r="F184" s="74"/>
      <c r="G184" s="74"/>
      <c r="S184" s="61"/>
      <c r="T184" s="61"/>
    </row>
    <row r="185" spans="1:20" s="55" customFormat="1" ht="14.15" x14ac:dyDescent="0.4">
      <c r="A185" s="39"/>
      <c r="E185" s="74"/>
      <c r="F185" s="74"/>
      <c r="G185" s="74"/>
      <c r="S185" s="61"/>
      <c r="T185" s="61"/>
    </row>
    <row r="186" spans="1:20" s="55" customFormat="1" ht="14.15" x14ac:dyDescent="0.4">
      <c r="A186" s="39"/>
      <c r="E186" s="74"/>
      <c r="F186" s="74"/>
      <c r="G186" s="74"/>
      <c r="S186" s="61"/>
      <c r="T186" s="61"/>
    </row>
    <row r="187" spans="1:20" s="55" customFormat="1" ht="14.15" x14ac:dyDescent="0.4">
      <c r="A187" s="39"/>
      <c r="E187" s="74"/>
      <c r="F187" s="74"/>
      <c r="G187" s="74"/>
      <c r="S187" s="61"/>
      <c r="T187" s="61"/>
    </row>
    <row r="188" spans="1:20" s="55" customFormat="1" ht="14.15" x14ac:dyDescent="0.4">
      <c r="A188" s="39"/>
      <c r="E188" s="74"/>
      <c r="F188" s="74"/>
      <c r="G188" s="74"/>
      <c r="S188" s="61"/>
      <c r="T188" s="61"/>
    </row>
    <row r="189" spans="1:20" s="55" customFormat="1" ht="14.15" x14ac:dyDescent="0.4">
      <c r="A189" s="39"/>
      <c r="E189" s="74"/>
      <c r="F189" s="74"/>
      <c r="G189" s="74"/>
      <c r="S189" s="61"/>
      <c r="T189" s="61"/>
    </row>
    <row r="190" spans="1:20" s="55" customFormat="1" ht="14.15" x14ac:dyDescent="0.4">
      <c r="A190" s="39"/>
      <c r="E190" s="74"/>
      <c r="F190" s="74"/>
      <c r="G190" s="74"/>
      <c r="S190" s="61"/>
      <c r="T190" s="61"/>
    </row>
    <row r="191" spans="1:20" s="55" customFormat="1" ht="14.15" x14ac:dyDescent="0.4">
      <c r="A191" s="39"/>
      <c r="E191" s="74"/>
      <c r="F191" s="74"/>
      <c r="G191" s="74"/>
      <c r="S191" s="61"/>
      <c r="T191" s="61"/>
    </row>
    <row r="192" spans="1:20" s="55" customFormat="1" ht="14.15" x14ac:dyDescent="0.4">
      <c r="A192" s="39"/>
      <c r="E192" s="74"/>
      <c r="F192" s="74"/>
      <c r="G192" s="74"/>
      <c r="S192" s="61"/>
      <c r="T192" s="61"/>
    </row>
    <row r="193" spans="1:20" s="55" customFormat="1" ht="14.15" x14ac:dyDescent="0.4">
      <c r="A193" s="39"/>
      <c r="E193" s="74"/>
      <c r="F193" s="74"/>
      <c r="G193" s="74"/>
      <c r="S193" s="61"/>
      <c r="T193" s="61"/>
    </row>
    <row r="194" spans="1:20" s="55" customFormat="1" ht="14.15" x14ac:dyDescent="0.4">
      <c r="A194" s="39"/>
      <c r="E194" s="74"/>
      <c r="F194" s="74"/>
      <c r="G194" s="74"/>
      <c r="S194" s="61"/>
      <c r="T194" s="61"/>
    </row>
    <row r="195" spans="1:20" s="55" customFormat="1" ht="14.15" x14ac:dyDescent="0.4">
      <c r="A195" s="39"/>
      <c r="E195" s="74"/>
      <c r="F195" s="74"/>
      <c r="G195" s="74"/>
      <c r="S195" s="61"/>
      <c r="T195" s="61"/>
    </row>
    <row r="196" spans="1:20" s="55" customFormat="1" ht="14.15" x14ac:dyDescent="0.4">
      <c r="A196" s="39"/>
      <c r="E196" s="74"/>
      <c r="F196" s="74"/>
      <c r="G196" s="74"/>
      <c r="S196" s="61"/>
      <c r="T196" s="61"/>
    </row>
    <row r="197" spans="1:20" s="55" customFormat="1" ht="14.15" x14ac:dyDescent="0.4">
      <c r="A197" s="39"/>
      <c r="E197" s="74"/>
      <c r="F197" s="74"/>
      <c r="G197" s="74"/>
      <c r="S197" s="61"/>
      <c r="T197" s="61"/>
    </row>
    <row r="198" spans="1:20" s="55" customFormat="1" ht="14.15" x14ac:dyDescent="0.4">
      <c r="A198" s="39"/>
      <c r="E198" s="74"/>
      <c r="F198" s="74"/>
      <c r="G198" s="74"/>
      <c r="S198" s="61"/>
      <c r="T198" s="61"/>
    </row>
    <row r="199" spans="1:20" s="55" customFormat="1" ht="14.15" x14ac:dyDescent="0.4">
      <c r="A199" s="39"/>
      <c r="E199" s="74"/>
      <c r="F199" s="74"/>
      <c r="G199" s="74"/>
      <c r="S199" s="61"/>
      <c r="T199" s="61"/>
    </row>
    <row r="200" spans="1:20" s="55" customFormat="1" ht="14.15" x14ac:dyDescent="0.4">
      <c r="A200" s="39"/>
      <c r="E200" s="74"/>
      <c r="F200" s="74"/>
      <c r="G200" s="74"/>
      <c r="S200" s="61"/>
      <c r="T200" s="61"/>
    </row>
    <row r="201" spans="1:20" s="55" customFormat="1" ht="14.15" x14ac:dyDescent="0.4">
      <c r="A201" s="39"/>
      <c r="E201" s="74"/>
      <c r="F201" s="74"/>
      <c r="G201" s="74"/>
      <c r="S201" s="61"/>
      <c r="T201" s="61"/>
    </row>
    <row r="202" spans="1:20" s="55" customFormat="1" ht="14.15" x14ac:dyDescent="0.4">
      <c r="A202" s="39"/>
      <c r="E202" s="74"/>
      <c r="F202" s="74"/>
      <c r="G202" s="74"/>
      <c r="S202" s="61"/>
      <c r="T202" s="61"/>
    </row>
    <row r="203" spans="1:20" s="55" customFormat="1" ht="14.15" x14ac:dyDescent="0.4">
      <c r="A203" s="39"/>
      <c r="E203" s="74"/>
      <c r="F203" s="74"/>
      <c r="G203" s="74"/>
      <c r="S203" s="61"/>
      <c r="T203" s="61"/>
    </row>
    <row r="204" spans="1:20" s="55" customFormat="1" ht="14.15" x14ac:dyDescent="0.4">
      <c r="A204" s="39"/>
      <c r="E204" s="74"/>
      <c r="F204" s="74"/>
      <c r="G204" s="74"/>
      <c r="S204" s="61"/>
      <c r="T204" s="61"/>
    </row>
    <row r="205" spans="1:20" s="55" customFormat="1" ht="14.15" x14ac:dyDescent="0.4">
      <c r="A205" s="39"/>
      <c r="E205" s="74"/>
      <c r="F205" s="74"/>
      <c r="G205" s="74"/>
      <c r="S205" s="61"/>
      <c r="T205" s="61"/>
    </row>
    <row r="206" spans="1:20" s="55" customFormat="1" ht="14.15" x14ac:dyDescent="0.4">
      <c r="A206" s="39"/>
      <c r="E206" s="74"/>
      <c r="F206" s="74"/>
      <c r="G206" s="74"/>
      <c r="S206" s="61"/>
      <c r="T206" s="61"/>
    </row>
    <row r="207" spans="1:20" s="55" customFormat="1" ht="14.15" x14ac:dyDescent="0.4">
      <c r="A207" s="39"/>
      <c r="E207" s="74"/>
      <c r="F207" s="74"/>
      <c r="G207" s="74"/>
      <c r="S207" s="61"/>
      <c r="T207" s="61"/>
    </row>
    <row r="208" spans="1:20" s="55" customFormat="1" ht="14.15" x14ac:dyDescent="0.4">
      <c r="A208" s="39"/>
      <c r="E208" s="74"/>
      <c r="F208" s="74"/>
      <c r="G208" s="74"/>
      <c r="S208" s="61"/>
      <c r="T208" s="61"/>
    </row>
    <row r="209" spans="1:20" s="55" customFormat="1" ht="14.15" x14ac:dyDescent="0.4">
      <c r="A209" s="39"/>
      <c r="E209" s="74"/>
      <c r="F209" s="74"/>
      <c r="G209" s="74"/>
      <c r="S209" s="61"/>
      <c r="T209" s="61"/>
    </row>
    <row r="210" spans="1:20" s="55" customFormat="1" ht="14.15" x14ac:dyDescent="0.4">
      <c r="A210" s="39"/>
      <c r="E210" s="74"/>
      <c r="F210" s="74"/>
      <c r="G210" s="74"/>
      <c r="S210" s="61"/>
      <c r="T210" s="61"/>
    </row>
    <row r="211" spans="1:20" s="55" customFormat="1" ht="14.15" x14ac:dyDescent="0.4">
      <c r="A211" s="39"/>
      <c r="E211" s="74"/>
      <c r="F211" s="74"/>
      <c r="G211" s="74"/>
      <c r="S211" s="61"/>
      <c r="T211" s="61"/>
    </row>
    <row r="212" spans="1:20" s="55" customFormat="1" ht="14.15" x14ac:dyDescent="0.4">
      <c r="A212" s="39"/>
      <c r="E212" s="74"/>
      <c r="F212" s="74"/>
      <c r="G212" s="74"/>
      <c r="S212" s="61"/>
      <c r="T212" s="61"/>
    </row>
    <row r="213" spans="1:20" s="55" customFormat="1" ht="14.15" x14ac:dyDescent="0.4">
      <c r="A213" s="39"/>
      <c r="E213" s="74"/>
      <c r="F213" s="74"/>
      <c r="G213" s="74"/>
      <c r="S213" s="61"/>
      <c r="T213" s="61"/>
    </row>
    <row r="214" spans="1:20" s="55" customFormat="1" ht="14.15" x14ac:dyDescent="0.4">
      <c r="A214" s="39"/>
      <c r="E214" s="74"/>
      <c r="F214" s="74"/>
      <c r="G214" s="74"/>
      <c r="S214" s="61"/>
      <c r="T214" s="61"/>
    </row>
    <row r="215" spans="1:20" s="55" customFormat="1" ht="14.15" x14ac:dyDescent="0.4">
      <c r="A215" s="39"/>
      <c r="E215" s="74"/>
      <c r="F215" s="74"/>
      <c r="G215" s="74"/>
      <c r="S215" s="61"/>
      <c r="T215" s="61"/>
    </row>
    <row r="216" spans="1:20" s="55" customFormat="1" ht="14.15" x14ac:dyDescent="0.4">
      <c r="A216" s="39"/>
      <c r="E216" s="74"/>
      <c r="F216" s="74"/>
      <c r="G216" s="74"/>
      <c r="S216" s="61"/>
      <c r="T216" s="61"/>
    </row>
    <row r="217" spans="1:20" s="55" customFormat="1" ht="14.15" x14ac:dyDescent="0.4">
      <c r="A217" s="39"/>
      <c r="E217" s="74"/>
      <c r="F217" s="74"/>
      <c r="G217" s="74"/>
      <c r="S217" s="61"/>
      <c r="T217" s="61"/>
    </row>
    <row r="218" spans="1:20" s="55" customFormat="1" ht="14.15" x14ac:dyDescent="0.4">
      <c r="A218" s="39"/>
      <c r="E218" s="74"/>
      <c r="F218" s="74"/>
      <c r="G218" s="74"/>
      <c r="S218" s="61"/>
      <c r="T218" s="61"/>
    </row>
    <row r="219" spans="1:20" s="55" customFormat="1" ht="14.15" x14ac:dyDescent="0.4">
      <c r="A219" s="39"/>
      <c r="E219" s="74"/>
      <c r="F219" s="74"/>
      <c r="G219" s="74"/>
      <c r="S219" s="61"/>
      <c r="T219" s="61"/>
    </row>
    <row r="220" spans="1:20" s="55" customFormat="1" ht="14.15" x14ac:dyDescent="0.4">
      <c r="A220" s="39"/>
      <c r="E220" s="74"/>
      <c r="F220" s="74"/>
      <c r="G220" s="74"/>
      <c r="S220" s="61"/>
      <c r="T220" s="61"/>
    </row>
    <row r="221" spans="1:20" s="55" customFormat="1" ht="14.15" x14ac:dyDescent="0.4">
      <c r="A221" s="39"/>
      <c r="E221" s="74"/>
      <c r="F221" s="74"/>
      <c r="G221" s="74"/>
      <c r="S221" s="61"/>
      <c r="T221" s="61"/>
    </row>
    <row r="222" spans="1:20" s="55" customFormat="1" ht="14.15" x14ac:dyDescent="0.4">
      <c r="A222" s="39"/>
      <c r="E222" s="74"/>
      <c r="F222" s="74"/>
      <c r="G222" s="74"/>
      <c r="S222" s="61"/>
      <c r="T222" s="61"/>
    </row>
    <row r="223" spans="1:20" s="55" customFormat="1" ht="14.15" x14ac:dyDescent="0.4">
      <c r="A223" s="39"/>
      <c r="E223" s="74"/>
      <c r="F223" s="74"/>
      <c r="G223" s="74"/>
      <c r="S223" s="61"/>
      <c r="T223" s="61"/>
    </row>
    <row r="224" spans="1:20" s="55" customFormat="1" ht="14.15" x14ac:dyDescent="0.4">
      <c r="A224" s="39"/>
      <c r="E224" s="74"/>
      <c r="F224" s="74"/>
      <c r="G224" s="74"/>
      <c r="S224" s="61"/>
      <c r="T224" s="61"/>
    </row>
    <row r="225" spans="1:20" s="55" customFormat="1" ht="14.15" x14ac:dyDescent="0.4">
      <c r="A225" s="39"/>
      <c r="E225" s="74"/>
      <c r="F225" s="74"/>
      <c r="G225" s="74"/>
      <c r="S225" s="61"/>
      <c r="T225" s="61"/>
    </row>
    <row r="226" spans="1:20" s="55" customFormat="1" ht="14.15" x14ac:dyDescent="0.4">
      <c r="A226" s="39"/>
      <c r="E226" s="74"/>
      <c r="F226" s="74"/>
      <c r="G226" s="74"/>
      <c r="S226" s="61"/>
      <c r="T226" s="61"/>
    </row>
    <row r="227" spans="1:20" s="55" customFormat="1" ht="14.15" x14ac:dyDescent="0.4">
      <c r="A227" s="39"/>
      <c r="E227" s="74"/>
      <c r="F227" s="74"/>
      <c r="G227" s="74"/>
      <c r="S227" s="61"/>
      <c r="T227" s="61"/>
    </row>
    <row r="228" spans="1:20" s="55" customFormat="1" ht="14.15" x14ac:dyDescent="0.4">
      <c r="A228" s="39"/>
      <c r="E228" s="74"/>
      <c r="F228" s="74"/>
      <c r="G228" s="74"/>
      <c r="S228" s="61"/>
      <c r="T228" s="61"/>
    </row>
    <row r="229" spans="1:20" s="55" customFormat="1" ht="14.15" x14ac:dyDescent="0.4">
      <c r="A229" s="39"/>
      <c r="E229" s="74"/>
      <c r="F229" s="74"/>
      <c r="G229" s="74"/>
      <c r="S229" s="61"/>
      <c r="T229" s="61"/>
    </row>
    <row r="230" spans="1:20" s="55" customFormat="1" ht="14.15" x14ac:dyDescent="0.4">
      <c r="A230" s="39"/>
      <c r="E230" s="74"/>
      <c r="F230" s="74"/>
      <c r="G230" s="74"/>
      <c r="S230" s="61"/>
      <c r="T230" s="61"/>
    </row>
    <row r="231" spans="1:20" s="55" customFormat="1" ht="14.15" x14ac:dyDescent="0.4">
      <c r="A231" s="39"/>
      <c r="E231" s="74"/>
      <c r="F231" s="74"/>
      <c r="G231" s="74"/>
      <c r="S231" s="61"/>
      <c r="T231" s="61"/>
    </row>
    <row r="232" spans="1:20" s="55" customFormat="1" ht="14.15" x14ac:dyDescent="0.4">
      <c r="A232" s="39"/>
      <c r="E232" s="74"/>
      <c r="F232" s="74"/>
      <c r="G232" s="74"/>
      <c r="S232" s="61"/>
      <c r="T232" s="61"/>
    </row>
    <row r="233" spans="1:20" s="55" customFormat="1" ht="14.15" x14ac:dyDescent="0.4">
      <c r="A233" s="39"/>
      <c r="E233" s="74"/>
      <c r="F233" s="74"/>
      <c r="G233" s="74"/>
      <c r="S233" s="61"/>
      <c r="T233" s="61"/>
    </row>
    <row r="234" spans="1:20" s="55" customFormat="1" ht="14.15" x14ac:dyDescent="0.4">
      <c r="A234" s="39"/>
      <c r="E234" s="74"/>
      <c r="F234" s="74"/>
      <c r="G234" s="74"/>
      <c r="S234" s="61"/>
      <c r="T234" s="61"/>
    </row>
    <row r="235" spans="1:20" s="55" customFormat="1" ht="14.15" x14ac:dyDescent="0.4">
      <c r="A235" s="39"/>
      <c r="E235" s="74"/>
      <c r="F235" s="74"/>
      <c r="G235" s="74"/>
      <c r="S235" s="61"/>
      <c r="T235" s="61"/>
    </row>
    <row r="236" spans="1:20" s="55" customFormat="1" ht="14.15" x14ac:dyDescent="0.4">
      <c r="A236" s="39"/>
      <c r="E236" s="74"/>
      <c r="F236" s="74"/>
      <c r="G236" s="74"/>
      <c r="S236" s="61"/>
      <c r="T236" s="61"/>
    </row>
    <row r="237" spans="1:20" s="55" customFormat="1" ht="14.15" x14ac:dyDescent="0.4">
      <c r="A237" s="39"/>
      <c r="E237" s="74"/>
      <c r="F237" s="74"/>
      <c r="G237" s="74"/>
      <c r="S237" s="61"/>
      <c r="T237" s="61"/>
    </row>
    <row r="238" spans="1:20" s="55" customFormat="1" ht="14.15" x14ac:dyDescent="0.4">
      <c r="A238" s="39"/>
      <c r="E238" s="74"/>
      <c r="F238" s="74"/>
      <c r="G238" s="74"/>
      <c r="S238" s="61"/>
      <c r="T238" s="61"/>
    </row>
    <row r="239" spans="1:20" s="55" customFormat="1" ht="14.15" x14ac:dyDescent="0.4">
      <c r="A239" s="39"/>
      <c r="E239" s="74"/>
      <c r="F239" s="74"/>
      <c r="G239" s="74"/>
      <c r="S239" s="61"/>
      <c r="T239" s="61"/>
    </row>
    <row r="240" spans="1:20" s="55" customFormat="1" ht="14.15" x14ac:dyDescent="0.4">
      <c r="A240" s="39"/>
      <c r="E240" s="74"/>
      <c r="F240" s="74"/>
      <c r="G240" s="74"/>
      <c r="S240" s="61"/>
      <c r="T240" s="61"/>
    </row>
    <row r="241" spans="1:20" s="55" customFormat="1" ht="14.15" x14ac:dyDescent="0.4">
      <c r="A241" s="39"/>
      <c r="E241" s="74"/>
      <c r="F241" s="74"/>
      <c r="G241" s="74"/>
      <c r="S241" s="61"/>
      <c r="T241" s="61"/>
    </row>
    <row r="242" spans="1:20" s="55" customFormat="1" ht="14.15" x14ac:dyDescent="0.4">
      <c r="A242" s="39"/>
      <c r="E242" s="74"/>
      <c r="F242" s="74"/>
      <c r="G242" s="74"/>
      <c r="S242" s="61"/>
      <c r="T242" s="61"/>
    </row>
    <row r="243" spans="1:20" s="55" customFormat="1" ht="14.15" x14ac:dyDescent="0.4">
      <c r="A243" s="39"/>
      <c r="E243" s="74"/>
      <c r="F243" s="74"/>
      <c r="G243" s="74"/>
      <c r="S243" s="61"/>
      <c r="T243" s="61"/>
    </row>
    <row r="244" spans="1:20" s="55" customFormat="1" ht="14.15" x14ac:dyDescent="0.4">
      <c r="A244" s="39"/>
      <c r="E244" s="74"/>
      <c r="F244" s="74"/>
      <c r="G244" s="74"/>
      <c r="S244" s="61"/>
      <c r="T244" s="61"/>
    </row>
    <row r="245" spans="1:20" s="55" customFormat="1" ht="14.15" x14ac:dyDescent="0.4">
      <c r="A245" s="39"/>
      <c r="E245" s="74"/>
      <c r="F245" s="74"/>
      <c r="G245" s="74"/>
      <c r="S245" s="61"/>
      <c r="T245" s="61"/>
    </row>
    <row r="246" spans="1:20" s="55" customFormat="1" ht="14.15" x14ac:dyDescent="0.4">
      <c r="A246" s="39"/>
      <c r="E246" s="74"/>
      <c r="F246" s="74"/>
      <c r="G246" s="74"/>
      <c r="S246" s="61"/>
      <c r="T246" s="61"/>
    </row>
    <row r="247" spans="1:20" s="55" customFormat="1" ht="14.15" x14ac:dyDescent="0.4">
      <c r="A247" s="39"/>
      <c r="E247" s="74"/>
      <c r="F247" s="74"/>
      <c r="G247" s="74"/>
      <c r="S247" s="61"/>
      <c r="T247" s="61"/>
    </row>
    <row r="248" spans="1:20" s="55" customFormat="1" ht="14.15" x14ac:dyDescent="0.4">
      <c r="A248" s="39"/>
      <c r="E248" s="74"/>
      <c r="F248" s="74"/>
      <c r="G248" s="74"/>
      <c r="S248" s="61"/>
      <c r="T248" s="61"/>
    </row>
    <row r="249" spans="1:20" s="55" customFormat="1" ht="14.15" x14ac:dyDescent="0.4">
      <c r="A249" s="39"/>
      <c r="E249" s="74"/>
      <c r="F249" s="74"/>
      <c r="G249" s="74"/>
      <c r="S249" s="61"/>
      <c r="T249" s="61"/>
    </row>
    <row r="250" spans="1:20" s="55" customFormat="1" ht="14.15" x14ac:dyDescent="0.4">
      <c r="A250" s="39"/>
      <c r="E250" s="74"/>
      <c r="F250" s="74"/>
      <c r="G250" s="74"/>
      <c r="S250" s="61"/>
      <c r="T250" s="61"/>
    </row>
    <row r="251" spans="1:20" s="55" customFormat="1" ht="14.15" x14ac:dyDescent="0.4">
      <c r="A251" s="39"/>
      <c r="E251" s="74"/>
      <c r="F251" s="74"/>
      <c r="G251" s="74"/>
      <c r="S251" s="61"/>
      <c r="T251" s="61"/>
    </row>
    <row r="252" spans="1:20" s="55" customFormat="1" ht="14.15" x14ac:dyDescent="0.4">
      <c r="A252" s="39"/>
      <c r="E252" s="74"/>
      <c r="F252" s="74"/>
      <c r="G252" s="74"/>
      <c r="S252" s="61"/>
      <c r="T252" s="61"/>
    </row>
    <row r="253" spans="1:20" s="55" customFormat="1" ht="14.15" x14ac:dyDescent="0.4">
      <c r="A253" s="39"/>
      <c r="E253" s="74"/>
      <c r="F253" s="74"/>
      <c r="G253" s="74"/>
      <c r="S253" s="61"/>
      <c r="T253" s="61"/>
    </row>
    <row r="254" spans="1:20" s="55" customFormat="1" ht="14.15" x14ac:dyDescent="0.4">
      <c r="A254" s="39"/>
      <c r="E254" s="74"/>
      <c r="F254" s="74"/>
      <c r="G254" s="74"/>
      <c r="S254" s="61"/>
      <c r="T254" s="61"/>
    </row>
    <row r="255" spans="1:20" s="55" customFormat="1" ht="14.15" x14ac:dyDescent="0.4">
      <c r="A255" s="39"/>
      <c r="E255" s="74"/>
      <c r="F255" s="74"/>
      <c r="G255" s="74"/>
      <c r="S255" s="61"/>
      <c r="T255" s="61"/>
    </row>
    <row r="256" spans="1:20" s="55" customFormat="1" ht="14.15" x14ac:dyDescent="0.4">
      <c r="A256" s="39"/>
      <c r="E256" s="74"/>
      <c r="F256" s="74"/>
      <c r="G256" s="74"/>
      <c r="S256" s="61"/>
      <c r="T256" s="61"/>
    </row>
    <row r="257" spans="1:20" s="55" customFormat="1" ht="14.15" x14ac:dyDescent="0.4">
      <c r="A257" s="39"/>
      <c r="E257" s="74"/>
      <c r="F257" s="74"/>
      <c r="G257" s="74"/>
      <c r="S257" s="61"/>
      <c r="T257" s="61"/>
    </row>
    <row r="258" spans="1:20" s="55" customFormat="1" ht="14.15" x14ac:dyDescent="0.4">
      <c r="A258" s="39"/>
      <c r="E258" s="74"/>
      <c r="F258" s="74"/>
      <c r="G258" s="74"/>
      <c r="S258" s="61"/>
      <c r="T258" s="61"/>
    </row>
    <row r="259" spans="1:20" s="55" customFormat="1" ht="14.15" x14ac:dyDescent="0.4">
      <c r="A259" s="39"/>
      <c r="E259" s="74"/>
      <c r="F259" s="74"/>
      <c r="G259" s="74"/>
      <c r="S259" s="61"/>
      <c r="T259" s="61"/>
    </row>
    <row r="260" spans="1:20" s="55" customFormat="1" ht="14.15" x14ac:dyDescent="0.4">
      <c r="A260" s="39"/>
      <c r="E260" s="74"/>
      <c r="F260" s="74"/>
      <c r="G260" s="74"/>
      <c r="S260" s="61"/>
      <c r="T260" s="61"/>
    </row>
    <row r="261" spans="1:20" s="55" customFormat="1" ht="14.15" x14ac:dyDescent="0.4">
      <c r="A261" s="39"/>
      <c r="E261" s="74"/>
      <c r="F261" s="74"/>
      <c r="G261" s="74"/>
      <c r="S261" s="61"/>
      <c r="T261" s="61"/>
    </row>
    <row r="262" spans="1:20" s="55" customFormat="1" ht="14.15" x14ac:dyDescent="0.4">
      <c r="A262" s="39"/>
      <c r="E262" s="74"/>
      <c r="F262" s="74"/>
      <c r="G262" s="74"/>
      <c r="S262" s="61"/>
      <c r="T262" s="61"/>
    </row>
    <row r="263" spans="1:20" s="55" customFormat="1" ht="14.15" x14ac:dyDescent="0.4">
      <c r="A263" s="39"/>
      <c r="E263" s="74"/>
      <c r="F263" s="74"/>
      <c r="G263" s="74"/>
      <c r="S263" s="61"/>
      <c r="T263" s="61"/>
    </row>
    <row r="264" spans="1:20" s="55" customFormat="1" ht="14.15" x14ac:dyDescent="0.4">
      <c r="A264" s="39"/>
      <c r="E264" s="74"/>
      <c r="F264" s="74"/>
      <c r="G264" s="74"/>
      <c r="S264" s="61"/>
      <c r="T264" s="61"/>
    </row>
    <row r="265" spans="1:20" s="55" customFormat="1" ht="14.15" x14ac:dyDescent="0.4">
      <c r="A265" s="39"/>
      <c r="E265" s="74"/>
      <c r="F265" s="74"/>
      <c r="G265" s="74"/>
      <c r="S265" s="61"/>
      <c r="T265" s="61"/>
    </row>
    <row r="266" spans="1:20" s="55" customFormat="1" ht="14.15" x14ac:dyDescent="0.4">
      <c r="A266" s="39"/>
      <c r="E266" s="74"/>
      <c r="F266" s="74"/>
      <c r="G266" s="74"/>
      <c r="S266" s="61"/>
      <c r="T266" s="61"/>
    </row>
    <row r="267" spans="1:20" s="55" customFormat="1" ht="14.15" x14ac:dyDescent="0.4">
      <c r="A267" s="39"/>
      <c r="E267" s="74"/>
      <c r="F267" s="74"/>
      <c r="G267" s="74"/>
      <c r="S267" s="61"/>
      <c r="T267" s="61"/>
    </row>
    <row r="268" spans="1:20" s="55" customFormat="1" ht="14.15" x14ac:dyDescent="0.4">
      <c r="A268" s="39"/>
      <c r="E268" s="74"/>
      <c r="F268" s="74"/>
      <c r="G268" s="74"/>
      <c r="S268" s="61"/>
      <c r="T268" s="61"/>
    </row>
    <row r="269" spans="1:20" s="55" customFormat="1" ht="14.15" x14ac:dyDescent="0.4">
      <c r="A269" s="39"/>
      <c r="E269" s="74"/>
      <c r="F269" s="74"/>
      <c r="G269" s="74"/>
      <c r="S269" s="61"/>
      <c r="T269" s="61"/>
    </row>
    <row r="270" spans="1:20" s="55" customFormat="1" ht="14.15" x14ac:dyDescent="0.4">
      <c r="A270" s="39"/>
      <c r="E270" s="74"/>
      <c r="F270" s="74"/>
      <c r="G270" s="74"/>
      <c r="S270" s="61"/>
      <c r="T270" s="61"/>
    </row>
    <row r="271" spans="1:20" s="55" customFormat="1" ht="14.15" x14ac:dyDescent="0.4">
      <c r="A271" s="39"/>
      <c r="E271" s="74"/>
      <c r="F271" s="74"/>
      <c r="G271" s="74"/>
      <c r="S271" s="61"/>
      <c r="T271" s="61"/>
    </row>
    <row r="272" spans="1:20" s="55" customFormat="1" ht="14.15" x14ac:dyDescent="0.4">
      <c r="A272" s="39"/>
      <c r="E272" s="74"/>
      <c r="F272" s="74"/>
      <c r="G272" s="74"/>
      <c r="S272" s="61"/>
      <c r="T272" s="61"/>
    </row>
    <row r="273" spans="1:20" s="55" customFormat="1" ht="14.15" x14ac:dyDescent="0.4">
      <c r="A273" s="39"/>
      <c r="E273" s="74"/>
      <c r="F273" s="74"/>
      <c r="G273" s="74"/>
      <c r="S273" s="61"/>
      <c r="T273" s="61"/>
    </row>
    <row r="274" spans="1:20" s="55" customFormat="1" ht="14.15" x14ac:dyDescent="0.4">
      <c r="A274" s="39"/>
      <c r="E274" s="74"/>
      <c r="F274" s="74"/>
      <c r="G274" s="74"/>
      <c r="S274" s="61"/>
      <c r="T274" s="61"/>
    </row>
    <row r="275" spans="1:20" s="55" customFormat="1" ht="14.15" x14ac:dyDescent="0.4">
      <c r="A275" s="39"/>
      <c r="E275" s="74"/>
      <c r="F275" s="74"/>
      <c r="G275" s="74"/>
      <c r="S275" s="61"/>
      <c r="T275" s="61"/>
    </row>
    <row r="276" spans="1:20" s="55" customFormat="1" ht="14.15" x14ac:dyDescent="0.4">
      <c r="A276" s="39"/>
      <c r="E276" s="74"/>
      <c r="F276" s="74"/>
      <c r="G276" s="74"/>
      <c r="S276" s="61"/>
      <c r="T276" s="61"/>
    </row>
    <row r="277" spans="1:20" s="55" customFormat="1" ht="14.15" x14ac:dyDescent="0.4">
      <c r="A277" s="39"/>
      <c r="E277" s="74"/>
      <c r="F277" s="74"/>
      <c r="G277" s="74"/>
      <c r="S277" s="61"/>
      <c r="T277" s="61"/>
    </row>
    <row r="278" spans="1:20" s="55" customFormat="1" ht="14.15" x14ac:dyDescent="0.4">
      <c r="A278" s="39"/>
      <c r="E278" s="74"/>
      <c r="F278" s="74"/>
      <c r="G278" s="74"/>
      <c r="S278" s="61"/>
      <c r="T278" s="61"/>
    </row>
    <row r="279" spans="1:20" s="55" customFormat="1" ht="14.15" x14ac:dyDescent="0.4">
      <c r="A279" s="39"/>
      <c r="E279" s="74"/>
      <c r="F279" s="74"/>
      <c r="G279" s="74"/>
      <c r="S279" s="61"/>
      <c r="T279" s="61"/>
    </row>
    <row r="280" spans="1:20" s="55" customFormat="1" ht="14.15" x14ac:dyDescent="0.4">
      <c r="A280" s="39"/>
      <c r="E280" s="74"/>
      <c r="F280" s="74"/>
      <c r="G280" s="74"/>
      <c r="S280" s="61"/>
      <c r="T280" s="61"/>
    </row>
    <row r="281" spans="1:20" s="55" customFormat="1" ht="14.15" x14ac:dyDescent="0.4">
      <c r="A281" s="39"/>
      <c r="E281" s="74"/>
      <c r="F281" s="74"/>
      <c r="G281" s="74"/>
      <c r="S281" s="61"/>
      <c r="T281" s="61"/>
    </row>
    <row r="282" spans="1:20" s="55" customFormat="1" ht="14.15" x14ac:dyDescent="0.4">
      <c r="A282" s="39"/>
      <c r="E282" s="74"/>
      <c r="F282" s="74"/>
      <c r="G282" s="74"/>
      <c r="S282" s="61"/>
      <c r="T282" s="61"/>
    </row>
    <row r="283" spans="1:20" s="55" customFormat="1" ht="14.15" x14ac:dyDescent="0.4">
      <c r="A283" s="39"/>
      <c r="E283" s="74"/>
      <c r="F283" s="74"/>
      <c r="G283" s="74"/>
      <c r="S283" s="61"/>
      <c r="T283" s="61"/>
    </row>
    <row r="284" spans="1:20" s="55" customFormat="1" ht="14.15" x14ac:dyDescent="0.4">
      <c r="A284" s="39"/>
      <c r="E284" s="74"/>
      <c r="F284" s="74"/>
      <c r="G284" s="74"/>
      <c r="S284" s="61"/>
      <c r="T284" s="61"/>
    </row>
    <row r="285" spans="1:20" s="55" customFormat="1" ht="14.15" x14ac:dyDescent="0.4">
      <c r="A285" s="39"/>
      <c r="E285" s="74"/>
      <c r="F285" s="74"/>
      <c r="G285" s="74"/>
      <c r="S285" s="61"/>
      <c r="T285" s="61"/>
    </row>
    <row r="286" spans="1:20" s="55" customFormat="1" ht="14.15" x14ac:dyDescent="0.4">
      <c r="A286" s="39"/>
      <c r="E286" s="74"/>
      <c r="F286" s="74"/>
      <c r="G286" s="74"/>
      <c r="S286" s="61"/>
      <c r="T286" s="61"/>
    </row>
    <row r="287" spans="1:20" s="55" customFormat="1" ht="14.15" x14ac:dyDescent="0.4">
      <c r="A287" s="39"/>
      <c r="E287" s="74"/>
      <c r="F287" s="74"/>
      <c r="G287" s="74"/>
      <c r="S287" s="61"/>
      <c r="T287" s="61"/>
    </row>
    <row r="288" spans="1:20" s="55" customFormat="1" ht="14.15" x14ac:dyDescent="0.4">
      <c r="A288" s="39"/>
      <c r="E288" s="74"/>
      <c r="F288" s="74"/>
      <c r="G288" s="74"/>
      <c r="S288" s="61"/>
      <c r="T288" s="61"/>
    </row>
    <row r="289" spans="1:20" s="55" customFormat="1" ht="14.15" x14ac:dyDescent="0.4">
      <c r="A289" s="39"/>
      <c r="E289" s="74"/>
      <c r="F289" s="74"/>
      <c r="G289" s="74"/>
      <c r="S289" s="61"/>
      <c r="T289" s="61"/>
    </row>
    <row r="290" spans="1:20" s="55" customFormat="1" ht="14.15" x14ac:dyDescent="0.4">
      <c r="A290" s="39"/>
      <c r="E290" s="74"/>
      <c r="F290" s="74"/>
      <c r="G290" s="74"/>
      <c r="S290" s="61"/>
      <c r="T290" s="61"/>
    </row>
    <row r="291" spans="1:20" s="55" customFormat="1" ht="14.15" x14ac:dyDescent="0.4">
      <c r="A291" s="39"/>
      <c r="E291" s="74"/>
      <c r="F291" s="74"/>
      <c r="G291" s="74"/>
      <c r="S291" s="61"/>
      <c r="T291" s="61"/>
    </row>
    <row r="292" spans="1:20" s="55" customFormat="1" ht="14.15" x14ac:dyDescent="0.4">
      <c r="A292" s="39"/>
      <c r="E292" s="74"/>
      <c r="F292" s="74"/>
      <c r="G292" s="74"/>
      <c r="S292" s="61"/>
      <c r="T292" s="61"/>
    </row>
    <row r="293" spans="1:20" s="55" customFormat="1" ht="14.15" x14ac:dyDescent="0.4">
      <c r="A293" s="39"/>
      <c r="E293" s="74"/>
      <c r="F293" s="74"/>
      <c r="G293" s="74"/>
      <c r="S293" s="61"/>
      <c r="T293" s="61"/>
    </row>
    <row r="294" spans="1:20" s="55" customFormat="1" ht="14.15" x14ac:dyDescent="0.4">
      <c r="A294" s="39"/>
      <c r="E294" s="74"/>
      <c r="F294" s="74"/>
      <c r="G294" s="74"/>
      <c r="S294" s="61"/>
      <c r="T294" s="61"/>
    </row>
    <row r="295" spans="1:20" s="55" customFormat="1" ht="14.15" x14ac:dyDescent="0.4">
      <c r="A295" s="39"/>
      <c r="E295" s="74"/>
      <c r="F295" s="74"/>
      <c r="G295" s="74"/>
      <c r="S295" s="61"/>
      <c r="T295" s="61"/>
    </row>
    <row r="296" spans="1:20" s="55" customFormat="1" ht="14.15" x14ac:dyDescent="0.4">
      <c r="A296" s="39"/>
      <c r="E296" s="74"/>
      <c r="F296" s="74"/>
      <c r="G296" s="74"/>
      <c r="S296" s="61"/>
      <c r="T296" s="61"/>
    </row>
    <row r="297" spans="1:20" s="55" customFormat="1" ht="14.15" x14ac:dyDescent="0.4">
      <c r="A297" s="39"/>
      <c r="E297" s="74"/>
      <c r="F297" s="74"/>
      <c r="G297" s="74"/>
      <c r="S297" s="61"/>
      <c r="T297" s="61"/>
    </row>
    <row r="298" spans="1:20" s="55" customFormat="1" ht="14.15" x14ac:dyDescent="0.4">
      <c r="A298" s="39"/>
      <c r="E298" s="74"/>
      <c r="F298" s="74"/>
      <c r="G298" s="74"/>
      <c r="S298" s="61"/>
      <c r="T298" s="61"/>
    </row>
    <row r="299" spans="1:20" s="55" customFormat="1" ht="14.15" x14ac:dyDescent="0.4">
      <c r="A299" s="39"/>
      <c r="E299" s="74"/>
      <c r="F299" s="74"/>
      <c r="G299" s="74"/>
      <c r="S299" s="61"/>
      <c r="T299" s="61"/>
    </row>
    <row r="300" spans="1:20" s="55" customFormat="1" ht="14.15" x14ac:dyDescent="0.4">
      <c r="A300" s="39"/>
      <c r="E300" s="74"/>
      <c r="F300" s="74"/>
      <c r="G300" s="74"/>
      <c r="S300" s="61"/>
      <c r="T300" s="61"/>
    </row>
    <row r="301" spans="1:20" s="55" customFormat="1" ht="14.15" x14ac:dyDescent="0.4">
      <c r="A301" s="39"/>
      <c r="E301" s="74"/>
      <c r="F301" s="74"/>
      <c r="G301" s="74"/>
      <c r="S301" s="61"/>
      <c r="T301" s="61"/>
    </row>
    <row r="302" spans="1:20" s="55" customFormat="1" ht="14.15" x14ac:dyDescent="0.4">
      <c r="A302" s="39"/>
      <c r="E302" s="74"/>
      <c r="F302" s="74"/>
      <c r="G302" s="74"/>
      <c r="S302" s="61"/>
      <c r="T302" s="61"/>
    </row>
    <row r="303" spans="1:20" s="55" customFormat="1" ht="14.15" x14ac:dyDescent="0.4">
      <c r="A303" s="39"/>
      <c r="E303" s="74"/>
      <c r="F303" s="74"/>
      <c r="G303" s="74"/>
      <c r="S303" s="61"/>
      <c r="T303" s="61"/>
    </row>
    <row r="304" spans="1:20" s="55" customFormat="1" ht="14.15" x14ac:dyDescent="0.4">
      <c r="A304" s="39"/>
      <c r="E304" s="74"/>
      <c r="F304" s="74"/>
      <c r="G304" s="74"/>
      <c r="S304" s="61"/>
      <c r="T304" s="61"/>
    </row>
    <row r="305" spans="1:20" s="55" customFormat="1" ht="14.15" x14ac:dyDescent="0.4">
      <c r="A305" s="39"/>
      <c r="E305" s="74"/>
      <c r="F305" s="74"/>
      <c r="G305" s="74"/>
      <c r="S305" s="61"/>
      <c r="T305" s="61"/>
    </row>
    <row r="306" spans="1:20" s="55" customFormat="1" ht="14.15" x14ac:dyDescent="0.4">
      <c r="A306" s="39"/>
      <c r="E306" s="74"/>
      <c r="F306" s="74"/>
      <c r="G306" s="74"/>
      <c r="S306" s="61"/>
      <c r="T306" s="61"/>
    </row>
    <row r="307" spans="1:20" s="55" customFormat="1" ht="14.15" x14ac:dyDescent="0.4">
      <c r="A307" s="39"/>
      <c r="E307" s="74"/>
      <c r="F307" s="74"/>
      <c r="G307" s="74"/>
      <c r="S307" s="61"/>
      <c r="T307" s="61"/>
    </row>
    <row r="308" spans="1:20" s="55" customFormat="1" ht="14.15" x14ac:dyDescent="0.4">
      <c r="A308" s="39"/>
      <c r="E308" s="74"/>
      <c r="F308" s="74"/>
      <c r="G308" s="74"/>
      <c r="S308" s="61"/>
      <c r="T308" s="61"/>
    </row>
    <row r="309" spans="1:20" s="55" customFormat="1" ht="14.15" x14ac:dyDescent="0.4">
      <c r="A309" s="39"/>
      <c r="E309" s="74"/>
      <c r="F309" s="74"/>
      <c r="G309" s="74"/>
      <c r="S309" s="61"/>
      <c r="T309" s="61"/>
    </row>
    <row r="310" spans="1:20" s="55" customFormat="1" ht="14.15" x14ac:dyDescent="0.4">
      <c r="A310" s="39"/>
      <c r="E310" s="74"/>
      <c r="F310" s="74"/>
      <c r="G310" s="74"/>
      <c r="S310" s="61"/>
      <c r="T310" s="61"/>
    </row>
    <row r="311" spans="1:20" s="55" customFormat="1" ht="14.15" x14ac:dyDescent="0.4">
      <c r="A311" s="39"/>
      <c r="E311" s="74"/>
      <c r="F311" s="74"/>
      <c r="G311" s="74"/>
      <c r="S311" s="61"/>
      <c r="T311" s="61"/>
    </row>
    <row r="312" spans="1:20" s="55" customFormat="1" ht="14.15" x14ac:dyDescent="0.4">
      <c r="A312" s="39"/>
      <c r="E312" s="74"/>
      <c r="F312" s="74"/>
      <c r="G312" s="74"/>
      <c r="S312" s="61"/>
      <c r="T312" s="61"/>
    </row>
    <row r="313" spans="1:20" s="55" customFormat="1" ht="14.15" x14ac:dyDescent="0.4">
      <c r="A313" s="39"/>
      <c r="E313" s="74"/>
      <c r="F313" s="74"/>
      <c r="G313" s="74"/>
      <c r="S313" s="61"/>
      <c r="T313" s="61"/>
    </row>
    <row r="314" spans="1:20" s="55" customFormat="1" ht="14.15" x14ac:dyDescent="0.4">
      <c r="A314" s="39"/>
      <c r="E314" s="74"/>
      <c r="F314" s="74"/>
      <c r="G314" s="74"/>
      <c r="S314" s="61"/>
      <c r="T314" s="61"/>
    </row>
    <row r="315" spans="1:20" s="55" customFormat="1" ht="14.15" x14ac:dyDescent="0.4">
      <c r="A315" s="39"/>
      <c r="E315" s="74"/>
      <c r="F315" s="74"/>
      <c r="G315" s="74"/>
      <c r="S315" s="61"/>
      <c r="T315" s="61"/>
    </row>
    <row r="316" spans="1:20" s="55" customFormat="1" ht="14.15" x14ac:dyDescent="0.4">
      <c r="A316" s="39"/>
      <c r="E316" s="74"/>
      <c r="F316" s="74"/>
      <c r="G316" s="74"/>
      <c r="S316" s="61"/>
      <c r="T316" s="61"/>
    </row>
    <row r="317" spans="1:20" s="55" customFormat="1" ht="14.15" x14ac:dyDescent="0.4">
      <c r="A317" s="39"/>
      <c r="E317" s="74"/>
      <c r="F317" s="74"/>
      <c r="G317" s="74"/>
      <c r="S317" s="61"/>
      <c r="T317" s="61"/>
    </row>
    <row r="318" spans="1:20" s="55" customFormat="1" ht="14.15" x14ac:dyDescent="0.4">
      <c r="A318" s="39"/>
      <c r="E318" s="74"/>
      <c r="F318" s="74"/>
      <c r="G318" s="74"/>
      <c r="S318" s="61"/>
      <c r="T318" s="61"/>
    </row>
    <row r="319" spans="1:20" s="55" customFormat="1" ht="14.15" x14ac:dyDescent="0.4">
      <c r="A319" s="39"/>
      <c r="E319" s="74"/>
      <c r="F319" s="74"/>
      <c r="G319" s="74"/>
      <c r="S319" s="61"/>
      <c r="T319" s="61"/>
    </row>
    <row r="320" spans="1:20" s="55" customFormat="1" ht="14.15" x14ac:dyDescent="0.4">
      <c r="A320" s="39"/>
      <c r="E320" s="74"/>
      <c r="F320" s="74"/>
      <c r="G320" s="74"/>
      <c r="S320" s="61"/>
      <c r="T320" s="61"/>
    </row>
    <row r="321" spans="1:20" s="55" customFormat="1" ht="14.15" x14ac:dyDescent="0.4">
      <c r="A321" s="39"/>
      <c r="E321" s="74"/>
      <c r="F321" s="74"/>
      <c r="G321" s="74"/>
      <c r="S321" s="61"/>
      <c r="T321" s="61"/>
    </row>
    <row r="322" spans="1:20" s="55" customFormat="1" ht="14.15" x14ac:dyDescent="0.4">
      <c r="A322" s="39"/>
      <c r="E322" s="74"/>
      <c r="F322" s="74"/>
      <c r="G322" s="74"/>
      <c r="S322" s="61"/>
      <c r="T322" s="61"/>
    </row>
    <row r="323" spans="1:20" s="55" customFormat="1" ht="14.15" x14ac:dyDescent="0.4">
      <c r="A323" s="39"/>
      <c r="E323" s="74"/>
      <c r="F323" s="74"/>
      <c r="G323" s="74"/>
      <c r="S323" s="61"/>
      <c r="T323" s="61"/>
    </row>
    <row r="324" spans="1:20" s="55" customFormat="1" ht="14.15" x14ac:dyDescent="0.4">
      <c r="A324" s="39"/>
      <c r="E324" s="74"/>
      <c r="F324" s="74"/>
      <c r="G324" s="74"/>
      <c r="S324" s="61"/>
      <c r="T324" s="61"/>
    </row>
    <row r="325" spans="1:20" s="55" customFormat="1" ht="14.15" x14ac:dyDescent="0.4">
      <c r="A325" s="39"/>
      <c r="E325" s="74"/>
      <c r="F325" s="74"/>
      <c r="G325" s="74"/>
      <c r="S325" s="61"/>
      <c r="T325" s="61"/>
    </row>
    <row r="326" spans="1:20" s="55" customFormat="1" ht="14.15" x14ac:dyDescent="0.4">
      <c r="A326" s="39"/>
      <c r="E326" s="74"/>
      <c r="F326" s="74"/>
      <c r="G326" s="74"/>
      <c r="S326" s="61"/>
      <c r="T326" s="61"/>
    </row>
    <row r="327" spans="1:20" s="55" customFormat="1" ht="14.15" x14ac:dyDescent="0.4">
      <c r="A327" s="39"/>
      <c r="E327" s="74"/>
      <c r="F327" s="74"/>
      <c r="G327" s="74"/>
      <c r="S327" s="61"/>
      <c r="T327" s="61"/>
    </row>
    <row r="328" spans="1:20" s="55" customFormat="1" ht="14.15" x14ac:dyDescent="0.4">
      <c r="A328" s="39"/>
      <c r="E328" s="74"/>
      <c r="F328" s="74"/>
      <c r="G328" s="74"/>
      <c r="S328" s="61"/>
      <c r="T328" s="61"/>
    </row>
    <row r="329" spans="1:20" s="55" customFormat="1" ht="14.15" x14ac:dyDescent="0.4">
      <c r="A329" s="39"/>
      <c r="E329" s="74"/>
      <c r="F329" s="74"/>
      <c r="G329" s="74"/>
      <c r="S329" s="61"/>
      <c r="T329" s="61"/>
    </row>
    <row r="330" spans="1:20" s="55" customFormat="1" ht="14.15" x14ac:dyDescent="0.4">
      <c r="A330" s="39"/>
      <c r="E330" s="74"/>
      <c r="F330" s="74"/>
      <c r="G330" s="74"/>
      <c r="S330" s="61"/>
      <c r="T330" s="61"/>
    </row>
    <row r="331" spans="1:20" s="55" customFormat="1" ht="14.15" x14ac:dyDescent="0.4">
      <c r="A331" s="39"/>
      <c r="E331" s="74"/>
      <c r="F331" s="74"/>
      <c r="G331" s="74"/>
      <c r="S331" s="61"/>
      <c r="T331" s="61"/>
    </row>
    <row r="332" spans="1:20" s="55" customFormat="1" ht="14.15" x14ac:dyDescent="0.4">
      <c r="A332" s="39"/>
      <c r="E332" s="74"/>
      <c r="F332" s="74"/>
      <c r="G332" s="74"/>
      <c r="S332" s="61"/>
      <c r="T332" s="61"/>
    </row>
    <row r="333" spans="1:20" s="55" customFormat="1" ht="14.15" x14ac:dyDescent="0.4">
      <c r="A333" s="39"/>
      <c r="E333" s="74"/>
      <c r="F333" s="74"/>
      <c r="G333" s="74"/>
      <c r="S333" s="61"/>
      <c r="T333" s="61"/>
    </row>
    <row r="334" spans="1:20" s="55" customFormat="1" ht="14.15" x14ac:dyDescent="0.4">
      <c r="A334" s="39"/>
      <c r="E334" s="74"/>
      <c r="F334" s="74"/>
      <c r="G334" s="74"/>
      <c r="S334" s="61"/>
      <c r="T334" s="61"/>
    </row>
    <row r="335" spans="1:20" s="55" customFormat="1" ht="14.15" x14ac:dyDescent="0.4">
      <c r="A335" s="39"/>
      <c r="E335" s="74"/>
      <c r="F335" s="74"/>
      <c r="G335" s="74"/>
      <c r="S335" s="61"/>
      <c r="T335" s="61"/>
    </row>
    <row r="336" spans="1:20" s="55" customFormat="1" ht="14.15" x14ac:dyDescent="0.4">
      <c r="A336" s="39"/>
      <c r="E336" s="74"/>
      <c r="F336" s="74"/>
      <c r="G336" s="74"/>
      <c r="S336" s="61"/>
      <c r="T336" s="61"/>
    </row>
    <row r="337" spans="1:20" s="55" customFormat="1" ht="14.15" x14ac:dyDescent="0.4">
      <c r="A337" s="39"/>
      <c r="E337" s="74"/>
      <c r="F337" s="74"/>
      <c r="G337" s="74"/>
      <c r="S337" s="61"/>
      <c r="T337" s="61"/>
    </row>
    <row r="338" spans="1:20" s="55" customFormat="1" ht="14.15" x14ac:dyDescent="0.4">
      <c r="A338" s="39"/>
      <c r="E338" s="74"/>
      <c r="F338" s="74"/>
      <c r="G338" s="74"/>
      <c r="S338" s="61"/>
      <c r="T338" s="61"/>
    </row>
    <row r="339" spans="1:20" s="55" customFormat="1" ht="14.15" x14ac:dyDescent="0.4">
      <c r="A339" s="39"/>
      <c r="E339" s="74"/>
      <c r="F339" s="74"/>
      <c r="G339" s="74"/>
      <c r="S339" s="61"/>
      <c r="T339" s="61"/>
    </row>
    <row r="340" spans="1:20" s="55" customFormat="1" ht="14.15" x14ac:dyDescent="0.4">
      <c r="A340" s="39"/>
      <c r="E340" s="74"/>
      <c r="F340" s="74"/>
      <c r="G340" s="74"/>
      <c r="S340" s="61"/>
      <c r="T340" s="61"/>
    </row>
    <row r="341" spans="1:20" s="55" customFormat="1" ht="14.15" x14ac:dyDescent="0.4">
      <c r="A341" s="39"/>
      <c r="E341" s="74"/>
      <c r="F341" s="74"/>
      <c r="G341" s="74"/>
      <c r="S341" s="61"/>
      <c r="T341" s="61"/>
    </row>
    <row r="342" spans="1:20" s="55" customFormat="1" ht="14.15" x14ac:dyDescent="0.4">
      <c r="A342" s="39"/>
      <c r="E342" s="74"/>
      <c r="F342" s="74"/>
      <c r="G342" s="74"/>
      <c r="S342" s="61"/>
      <c r="T342" s="61"/>
    </row>
    <row r="343" spans="1:20" s="55" customFormat="1" ht="14.15" x14ac:dyDescent="0.4">
      <c r="A343" s="39"/>
      <c r="E343" s="74"/>
      <c r="F343" s="74"/>
      <c r="G343" s="74"/>
      <c r="S343" s="61"/>
      <c r="T343" s="61"/>
    </row>
    <row r="344" spans="1:20" s="55" customFormat="1" ht="14.15" x14ac:dyDescent="0.4">
      <c r="A344" s="39"/>
      <c r="E344" s="74"/>
      <c r="F344" s="74"/>
      <c r="G344" s="74"/>
      <c r="S344" s="61"/>
      <c r="T344" s="61"/>
    </row>
    <row r="345" spans="1:20" s="55" customFormat="1" ht="14.15" x14ac:dyDescent="0.4">
      <c r="A345" s="39"/>
      <c r="E345" s="74"/>
      <c r="F345" s="74"/>
      <c r="G345" s="74"/>
      <c r="S345" s="61"/>
      <c r="T345" s="61"/>
    </row>
    <row r="346" spans="1:20" s="55" customFormat="1" ht="14.15" x14ac:dyDescent="0.4">
      <c r="A346" s="39"/>
      <c r="E346" s="74"/>
      <c r="F346" s="74"/>
      <c r="G346" s="74"/>
      <c r="S346" s="61"/>
      <c r="T346" s="61"/>
    </row>
    <row r="347" spans="1:20" s="55" customFormat="1" ht="14.15" x14ac:dyDescent="0.4">
      <c r="A347" s="39"/>
      <c r="E347" s="74"/>
      <c r="F347" s="74"/>
      <c r="G347" s="74"/>
      <c r="S347" s="61"/>
      <c r="T347" s="61"/>
    </row>
    <row r="348" spans="1:20" s="55" customFormat="1" ht="14.15" x14ac:dyDescent="0.4">
      <c r="A348" s="39"/>
      <c r="E348" s="74"/>
      <c r="F348" s="74"/>
      <c r="G348" s="74"/>
      <c r="S348" s="61"/>
      <c r="T348" s="61"/>
    </row>
    <row r="349" spans="1:20" s="55" customFormat="1" ht="14.15" x14ac:dyDescent="0.4">
      <c r="A349" s="39"/>
      <c r="E349" s="74"/>
      <c r="F349" s="74"/>
      <c r="G349" s="74"/>
      <c r="S349" s="61"/>
      <c r="T349" s="61"/>
    </row>
    <row r="350" spans="1:20" s="55" customFormat="1" ht="14.15" x14ac:dyDescent="0.4">
      <c r="A350" s="39"/>
      <c r="E350" s="74"/>
      <c r="F350" s="74"/>
      <c r="G350" s="74"/>
      <c r="S350" s="61"/>
      <c r="T350" s="61"/>
    </row>
    <row r="351" spans="1:20" s="55" customFormat="1" ht="14.15" x14ac:dyDescent="0.4">
      <c r="A351" s="39"/>
      <c r="E351" s="74"/>
      <c r="F351" s="74"/>
      <c r="G351" s="74"/>
      <c r="S351" s="61"/>
      <c r="T351" s="61"/>
    </row>
    <row r="352" spans="1:20" s="55" customFormat="1" ht="14.15" x14ac:dyDescent="0.4">
      <c r="A352" s="39"/>
      <c r="E352" s="74"/>
      <c r="F352" s="74"/>
      <c r="G352" s="74"/>
      <c r="S352" s="61"/>
      <c r="T352" s="61"/>
    </row>
    <row r="353" spans="1:20" s="55" customFormat="1" ht="14.15" x14ac:dyDescent="0.4">
      <c r="A353" s="39"/>
      <c r="E353" s="74"/>
      <c r="F353" s="74"/>
      <c r="G353" s="74"/>
      <c r="S353" s="61"/>
      <c r="T353" s="61"/>
    </row>
    <row r="354" spans="1:20" s="55" customFormat="1" ht="14.15" x14ac:dyDescent="0.4">
      <c r="A354" s="39"/>
      <c r="E354" s="74"/>
      <c r="F354" s="74"/>
      <c r="G354" s="74"/>
      <c r="S354" s="61"/>
      <c r="T354" s="61"/>
    </row>
    <row r="355" spans="1:20" s="55" customFormat="1" ht="14.15" x14ac:dyDescent="0.4">
      <c r="A355" s="39"/>
      <c r="E355" s="74"/>
      <c r="F355" s="74"/>
      <c r="G355" s="74"/>
      <c r="S355" s="61"/>
      <c r="T355" s="61"/>
    </row>
    <row r="356" spans="1:20" s="55" customFormat="1" ht="14.15" x14ac:dyDescent="0.4">
      <c r="A356" s="39"/>
      <c r="E356" s="74"/>
      <c r="F356" s="74"/>
      <c r="G356" s="74"/>
      <c r="S356" s="61"/>
      <c r="T356" s="61"/>
    </row>
    <row r="357" spans="1:20" s="55" customFormat="1" ht="14.15" x14ac:dyDescent="0.4">
      <c r="A357" s="39"/>
      <c r="E357" s="74"/>
      <c r="F357" s="74"/>
      <c r="G357" s="74"/>
      <c r="S357" s="61"/>
      <c r="T357" s="61"/>
    </row>
    <row r="358" spans="1:20" s="55" customFormat="1" ht="14.15" x14ac:dyDescent="0.4">
      <c r="A358" s="39"/>
      <c r="E358" s="74"/>
      <c r="F358" s="74"/>
      <c r="G358" s="74"/>
      <c r="S358" s="61"/>
      <c r="T358" s="61"/>
    </row>
    <row r="359" spans="1:20" s="55" customFormat="1" ht="14.15" x14ac:dyDescent="0.4">
      <c r="A359" s="39"/>
      <c r="E359" s="74"/>
      <c r="F359" s="74"/>
      <c r="G359" s="74"/>
      <c r="S359" s="61"/>
      <c r="T359" s="61"/>
    </row>
    <row r="360" spans="1:20" s="55" customFormat="1" ht="14.15" x14ac:dyDescent="0.4">
      <c r="A360" s="39"/>
      <c r="E360" s="74"/>
      <c r="F360" s="74"/>
      <c r="G360" s="74"/>
      <c r="S360" s="61"/>
      <c r="T360" s="61"/>
    </row>
    <row r="361" spans="1:20" s="55" customFormat="1" ht="14.15" x14ac:dyDescent="0.4">
      <c r="A361" s="39"/>
      <c r="E361" s="74"/>
      <c r="F361" s="74"/>
      <c r="G361" s="74"/>
      <c r="S361" s="61"/>
      <c r="T361" s="61"/>
    </row>
    <row r="362" spans="1:20" s="55" customFormat="1" ht="14.15" x14ac:dyDescent="0.4">
      <c r="A362" s="39"/>
      <c r="E362" s="74"/>
      <c r="F362" s="74"/>
      <c r="G362" s="74"/>
      <c r="S362" s="61"/>
      <c r="T362" s="61"/>
    </row>
    <row r="363" spans="1:20" s="55" customFormat="1" ht="14.15" x14ac:dyDescent="0.4">
      <c r="A363" s="39"/>
      <c r="E363" s="74"/>
      <c r="F363" s="74"/>
      <c r="G363" s="74"/>
      <c r="S363" s="61"/>
      <c r="T363" s="61"/>
    </row>
    <row r="364" spans="1:20" s="55" customFormat="1" ht="14.15" x14ac:dyDescent="0.4">
      <c r="A364" s="39"/>
      <c r="E364" s="74"/>
      <c r="F364" s="74"/>
      <c r="G364" s="74"/>
      <c r="S364" s="61"/>
      <c r="T364" s="61"/>
    </row>
    <row r="365" spans="1:20" s="55" customFormat="1" ht="14.15" x14ac:dyDescent="0.4">
      <c r="A365" s="39"/>
      <c r="E365" s="74"/>
      <c r="F365" s="74"/>
      <c r="G365" s="74"/>
      <c r="S365" s="61"/>
      <c r="T365" s="61"/>
    </row>
    <row r="366" spans="1:20" s="55" customFormat="1" ht="14.15" x14ac:dyDescent="0.4">
      <c r="A366" s="39"/>
      <c r="E366" s="74"/>
      <c r="F366" s="74"/>
      <c r="G366" s="74"/>
      <c r="S366" s="61"/>
      <c r="T366" s="61"/>
    </row>
    <row r="367" spans="1:20" s="55" customFormat="1" ht="14.15" x14ac:dyDescent="0.4">
      <c r="A367" s="39"/>
      <c r="E367" s="74"/>
      <c r="F367" s="74"/>
      <c r="G367" s="74"/>
      <c r="S367" s="61"/>
      <c r="T367" s="61"/>
    </row>
    <row r="368" spans="1:20" s="55" customFormat="1" ht="14.15" x14ac:dyDescent="0.4">
      <c r="A368" s="39"/>
      <c r="E368" s="74"/>
      <c r="F368" s="74"/>
      <c r="G368" s="74"/>
      <c r="S368" s="61"/>
      <c r="T368" s="61"/>
    </row>
    <row r="369" spans="1:20" s="55" customFormat="1" ht="14.15" x14ac:dyDescent="0.4">
      <c r="A369" s="39"/>
      <c r="E369" s="74"/>
      <c r="F369" s="74"/>
      <c r="G369" s="74"/>
      <c r="S369" s="61"/>
      <c r="T369" s="61"/>
    </row>
    <row r="370" spans="1:20" s="55" customFormat="1" ht="14.15" x14ac:dyDescent="0.4">
      <c r="A370" s="39"/>
      <c r="E370" s="74"/>
      <c r="F370" s="74"/>
      <c r="G370" s="74"/>
      <c r="S370" s="61"/>
      <c r="T370" s="61"/>
    </row>
    <row r="371" spans="1:20" s="55" customFormat="1" ht="14.15" x14ac:dyDescent="0.4">
      <c r="A371" s="39"/>
      <c r="E371" s="74"/>
      <c r="F371" s="74"/>
      <c r="G371" s="74"/>
      <c r="S371" s="61"/>
      <c r="T371" s="61"/>
    </row>
    <row r="372" spans="1:20" s="55" customFormat="1" ht="14.15" x14ac:dyDescent="0.4">
      <c r="A372" s="39"/>
      <c r="E372" s="74"/>
      <c r="F372" s="74"/>
      <c r="G372" s="74"/>
      <c r="S372" s="61"/>
      <c r="T372" s="61"/>
    </row>
    <row r="373" spans="1:20" s="55" customFormat="1" ht="14.15" x14ac:dyDescent="0.4">
      <c r="A373" s="39"/>
      <c r="E373" s="74"/>
      <c r="F373" s="74"/>
      <c r="G373" s="74"/>
      <c r="S373" s="61"/>
      <c r="T373" s="61"/>
    </row>
    <row r="374" spans="1:20" s="55" customFormat="1" ht="14.15" x14ac:dyDescent="0.4">
      <c r="A374" s="39"/>
      <c r="E374" s="74"/>
      <c r="F374" s="74"/>
      <c r="G374" s="74"/>
      <c r="S374" s="61"/>
      <c r="T374" s="61"/>
    </row>
    <row r="375" spans="1:20" s="55" customFormat="1" ht="14.15" x14ac:dyDescent="0.4">
      <c r="A375" s="39"/>
      <c r="E375" s="74"/>
      <c r="F375" s="74"/>
      <c r="G375" s="74"/>
      <c r="S375" s="61"/>
      <c r="T375" s="61"/>
    </row>
    <row r="376" spans="1:20" s="55" customFormat="1" ht="14.15" x14ac:dyDescent="0.4">
      <c r="A376" s="39"/>
      <c r="E376" s="74"/>
      <c r="F376" s="74"/>
      <c r="G376" s="74"/>
      <c r="S376" s="61"/>
      <c r="T376" s="61"/>
    </row>
    <row r="377" spans="1:20" s="55" customFormat="1" ht="14.15" x14ac:dyDescent="0.4">
      <c r="A377" s="39"/>
      <c r="E377" s="74"/>
      <c r="F377" s="74"/>
      <c r="G377" s="74"/>
      <c r="S377" s="61"/>
      <c r="T377" s="61"/>
    </row>
    <row r="378" spans="1:20" s="55" customFormat="1" ht="14.15" x14ac:dyDescent="0.4">
      <c r="A378" s="39"/>
      <c r="E378" s="74"/>
      <c r="F378" s="74"/>
      <c r="G378" s="74"/>
      <c r="S378" s="61"/>
      <c r="T378" s="61"/>
    </row>
    <row r="379" spans="1:20" s="55" customFormat="1" ht="14.15" x14ac:dyDescent="0.4">
      <c r="A379" s="39"/>
      <c r="E379" s="74"/>
      <c r="F379" s="74"/>
      <c r="G379" s="74"/>
      <c r="S379" s="61"/>
      <c r="T379" s="61"/>
    </row>
    <row r="380" spans="1:20" s="55" customFormat="1" ht="14.15" x14ac:dyDescent="0.4">
      <c r="A380" s="39"/>
      <c r="E380" s="74"/>
      <c r="F380" s="74"/>
      <c r="G380" s="74"/>
      <c r="S380" s="61"/>
      <c r="T380" s="61"/>
    </row>
    <row r="381" spans="1:20" s="55" customFormat="1" ht="14.15" x14ac:dyDescent="0.4">
      <c r="A381" s="39"/>
      <c r="E381" s="74"/>
      <c r="F381" s="74"/>
      <c r="G381" s="74"/>
      <c r="S381" s="61"/>
      <c r="T381" s="61"/>
    </row>
    <row r="382" spans="1:20" s="55" customFormat="1" ht="14.15" x14ac:dyDescent="0.4">
      <c r="A382" s="39"/>
      <c r="E382" s="74"/>
      <c r="F382" s="74"/>
      <c r="G382" s="74"/>
      <c r="S382" s="61"/>
      <c r="T382" s="61"/>
    </row>
    <row r="383" spans="1:20" s="55" customFormat="1" ht="14.15" x14ac:dyDescent="0.4">
      <c r="A383" s="39"/>
      <c r="E383" s="74"/>
      <c r="F383" s="74"/>
      <c r="G383" s="74"/>
      <c r="S383" s="61"/>
      <c r="T383" s="61"/>
    </row>
    <row r="384" spans="1:20" s="55" customFormat="1" ht="14.15" x14ac:dyDescent="0.4">
      <c r="A384" s="39"/>
      <c r="E384" s="74"/>
      <c r="F384" s="74"/>
      <c r="G384" s="74"/>
      <c r="S384" s="61"/>
      <c r="T384" s="61"/>
    </row>
    <row r="385" spans="1:20" s="55" customFormat="1" ht="14.15" x14ac:dyDescent="0.4">
      <c r="A385" s="39"/>
      <c r="E385" s="74"/>
      <c r="F385" s="74"/>
      <c r="G385" s="74"/>
      <c r="S385" s="61"/>
      <c r="T385" s="61"/>
    </row>
    <row r="386" spans="1:20" s="55" customFormat="1" ht="14.15" x14ac:dyDescent="0.4">
      <c r="A386" s="39"/>
      <c r="E386" s="74"/>
      <c r="F386" s="74"/>
      <c r="G386" s="74"/>
      <c r="S386" s="61"/>
      <c r="T386" s="61"/>
    </row>
    <row r="387" spans="1:20" s="55" customFormat="1" ht="14.15" x14ac:dyDescent="0.4">
      <c r="A387" s="39"/>
      <c r="E387" s="74"/>
      <c r="F387" s="74"/>
      <c r="G387" s="74"/>
      <c r="S387" s="61"/>
      <c r="T387" s="61"/>
    </row>
    <row r="388" spans="1:20" s="55" customFormat="1" ht="14.15" x14ac:dyDescent="0.4">
      <c r="A388" s="39"/>
      <c r="E388" s="74"/>
      <c r="F388" s="74"/>
      <c r="G388" s="74"/>
      <c r="S388" s="61"/>
      <c r="T388" s="61"/>
    </row>
    <row r="389" spans="1:20" s="55" customFormat="1" ht="14.15" x14ac:dyDescent="0.4">
      <c r="A389" s="39"/>
      <c r="E389" s="74"/>
      <c r="F389" s="74"/>
      <c r="G389" s="74"/>
      <c r="S389" s="61"/>
      <c r="T389" s="61"/>
    </row>
    <row r="390" spans="1:20" s="55" customFormat="1" ht="14.15" x14ac:dyDescent="0.4">
      <c r="A390" s="39"/>
      <c r="E390" s="74"/>
      <c r="F390" s="74"/>
      <c r="G390" s="74"/>
      <c r="S390" s="61"/>
      <c r="T390" s="61"/>
    </row>
    <row r="391" spans="1:20" s="55" customFormat="1" ht="14.15" x14ac:dyDescent="0.4">
      <c r="A391" s="39"/>
      <c r="E391" s="74"/>
      <c r="F391" s="74"/>
      <c r="G391" s="74"/>
      <c r="S391" s="61"/>
      <c r="T391" s="61"/>
    </row>
    <row r="392" spans="1:20" s="55" customFormat="1" ht="14.15" x14ac:dyDescent="0.4">
      <c r="A392" s="39"/>
      <c r="E392" s="74"/>
      <c r="F392" s="74"/>
      <c r="G392" s="74"/>
      <c r="S392" s="61"/>
      <c r="T392" s="61"/>
    </row>
    <row r="393" spans="1:20" s="55" customFormat="1" ht="14.15" x14ac:dyDescent="0.4">
      <c r="A393" s="39"/>
      <c r="E393" s="74"/>
      <c r="F393" s="74"/>
      <c r="G393" s="74"/>
      <c r="S393" s="61"/>
      <c r="T393" s="61"/>
    </row>
    <row r="394" spans="1:20" s="55" customFormat="1" ht="14.15" x14ac:dyDescent="0.4">
      <c r="A394" s="39"/>
      <c r="E394" s="74"/>
      <c r="F394" s="74"/>
      <c r="G394" s="74"/>
      <c r="S394" s="61"/>
      <c r="T394" s="61"/>
    </row>
    <row r="395" spans="1:20" s="55" customFormat="1" ht="14.15" x14ac:dyDescent="0.4">
      <c r="A395" s="39"/>
      <c r="E395" s="74"/>
      <c r="F395" s="74"/>
      <c r="G395" s="74"/>
      <c r="S395" s="61"/>
      <c r="T395" s="61"/>
    </row>
    <row r="396" spans="1:20" s="55" customFormat="1" ht="14.15" x14ac:dyDescent="0.4">
      <c r="A396" s="39"/>
      <c r="E396" s="74"/>
      <c r="F396" s="74"/>
      <c r="G396" s="74"/>
      <c r="S396" s="61"/>
      <c r="T396" s="61"/>
    </row>
    <row r="397" spans="1:20" s="55" customFormat="1" ht="14.15" x14ac:dyDescent="0.4">
      <c r="A397" s="39"/>
      <c r="E397" s="74"/>
      <c r="F397" s="74"/>
      <c r="G397" s="74"/>
      <c r="S397" s="61"/>
      <c r="T397" s="61"/>
    </row>
    <row r="398" spans="1:20" s="55" customFormat="1" ht="14.15" x14ac:dyDescent="0.4">
      <c r="A398" s="39"/>
      <c r="E398" s="74"/>
      <c r="F398" s="74"/>
      <c r="G398" s="74"/>
      <c r="S398" s="61"/>
      <c r="T398" s="61"/>
    </row>
    <row r="399" spans="1:20" s="55" customFormat="1" ht="14.15" x14ac:dyDescent="0.4">
      <c r="A399" s="39"/>
      <c r="E399" s="74"/>
      <c r="F399" s="74"/>
      <c r="G399" s="74"/>
      <c r="S399" s="61"/>
      <c r="T399" s="61"/>
    </row>
    <row r="400" spans="1:20" s="55" customFormat="1" ht="14.15" x14ac:dyDescent="0.4">
      <c r="A400" s="39"/>
      <c r="E400" s="74"/>
      <c r="F400" s="74"/>
      <c r="G400" s="74"/>
      <c r="S400" s="61"/>
      <c r="T400" s="61"/>
    </row>
    <row r="401" spans="1:20" s="55" customFormat="1" ht="14.15" x14ac:dyDescent="0.4">
      <c r="A401" s="39"/>
      <c r="E401" s="74"/>
      <c r="F401" s="74"/>
      <c r="G401" s="74"/>
      <c r="S401" s="61"/>
      <c r="T401" s="61"/>
    </row>
    <row r="402" spans="1:20" s="55" customFormat="1" ht="14.15" x14ac:dyDescent="0.4">
      <c r="A402" s="39"/>
      <c r="E402" s="74"/>
      <c r="F402" s="74"/>
      <c r="G402" s="74"/>
      <c r="S402" s="61"/>
      <c r="T402" s="61"/>
    </row>
    <row r="403" spans="1:20" s="55" customFormat="1" ht="14.15" x14ac:dyDescent="0.4">
      <c r="A403" s="39"/>
      <c r="E403" s="74"/>
      <c r="F403" s="74"/>
      <c r="G403" s="74"/>
      <c r="S403" s="61"/>
      <c r="T403" s="61"/>
    </row>
    <row r="404" spans="1:20" s="55" customFormat="1" ht="14.15" x14ac:dyDescent="0.4">
      <c r="A404" s="39"/>
      <c r="E404" s="74"/>
      <c r="F404" s="74"/>
      <c r="G404" s="74"/>
      <c r="S404" s="61"/>
      <c r="T404" s="61"/>
    </row>
    <row r="405" spans="1:20" s="55" customFormat="1" ht="14.15" x14ac:dyDescent="0.4">
      <c r="A405" s="39"/>
      <c r="E405" s="74"/>
      <c r="F405" s="74"/>
      <c r="G405" s="74"/>
      <c r="S405" s="61"/>
      <c r="T405" s="61"/>
    </row>
    <row r="406" spans="1:20" s="55" customFormat="1" ht="14.15" x14ac:dyDescent="0.4">
      <c r="A406" s="39"/>
      <c r="E406" s="74"/>
      <c r="F406" s="74"/>
      <c r="G406" s="74"/>
      <c r="S406" s="61"/>
      <c r="T406" s="61"/>
    </row>
    <row r="407" spans="1:20" s="55" customFormat="1" ht="14.15" x14ac:dyDescent="0.4">
      <c r="A407" s="39"/>
      <c r="E407" s="74"/>
      <c r="F407" s="74"/>
      <c r="G407" s="74"/>
      <c r="S407" s="61"/>
      <c r="T407" s="61"/>
    </row>
    <row r="408" spans="1:20" s="55" customFormat="1" ht="14.15" x14ac:dyDescent="0.4">
      <c r="A408" s="39"/>
      <c r="E408" s="74"/>
      <c r="F408" s="74"/>
      <c r="G408" s="74"/>
      <c r="S408" s="61"/>
      <c r="T408" s="61"/>
    </row>
    <row r="409" spans="1:20" s="55" customFormat="1" ht="14.15" x14ac:dyDescent="0.4">
      <c r="A409" s="39"/>
      <c r="E409" s="74"/>
      <c r="F409" s="74"/>
      <c r="G409" s="74"/>
      <c r="S409" s="61"/>
      <c r="T409" s="61"/>
    </row>
    <row r="410" spans="1:20" s="55" customFormat="1" ht="14.15" x14ac:dyDescent="0.4">
      <c r="A410" s="39"/>
      <c r="E410" s="74"/>
      <c r="F410" s="74"/>
      <c r="G410" s="74"/>
      <c r="S410" s="61"/>
      <c r="T410" s="61"/>
    </row>
    <row r="411" spans="1:20" s="55" customFormat="1" ht="14.15" x14ac:dyDescent="0.4">
      <c r="A411" s="39"/>
      <c r="E411" s="74"/>
      <c r="F411" s="74"/>
      <c r="G411" s="74"/>
      <c r="S411" s="61"/>
      <c r="T411" s="61"/>
    </row>
    <row r="412" spans="1:20" s="55" customFormat="1" ht="14.15" x14ac:dyDescent="0.4">
      <c r="A412" s="39"/>
      <c r="E412" s="74"/>
      <c r="F412" s="74"/>
      <c r="G412" s="74"/>
      <c r="S412" s="61"/>
      <c r="T412" s="61"/>
    </row>
    <row r="413" spans="1:20" s="55" customFormat="1" ht="14.15" x14ac:dyDescent="0.4">
      <c r="A413" s="39"/>
      <c r="E413" s="74"/>
      <c r="F413" s="74"/>
      <c r="G413" s="74"/>
      <c r="S413" s="61"/>
      <c r="T413" s="61"/>
    </row>
    <row r="414" spans="1:20" s="55" customFormat="1" ht="14.15" x14ac:dyDescent="0.4">
      <c r="A414" s="39"/>
      <c r="E414" s="74"/>
      <c r="F414" s="74"/>
      <c r="G414" s="74"/>
      <c r="S414" s="61"/>
      <c r="T414" s="61"/>
    </row>
    <row r="415" spans="1:20" s="55" customFormat="1" ht="14.15" x14ac:dyDescent="0.4">
      <c r="A415" s="39"/>
      <c r="E415" s="74"/>
      <c r="F415" s="74"/>
      <c r="G415" s="74"/>
      <c r="S415" s="61"/>
      <c r="T415" s="61"/>
    </row>
    <row r="416" spans="1:20" s="55" customFormat="1" ht="14.15" x14ac:dyDescent="0.4">
      <c r="A416" s="39"/>
      <c r="E416" s="74"/>
      <c r="F416" s="74"/>
      <c r="G416" s="74"/>
      <c r="S416" s="61"/>
      <c r="T416" s="61"/>
    </row>
    <row r="417" spans="1:20" s="55" customFormat="1" ht="14.15" x14ac:dyDescent="0.4">
      <c r="A417" s="39"/>
      <c r="E417" s="74"/>
      <c r="F417" s="74"/>
      <c r="G417" s="74"/>
      <c r="S417" s="61"/>
      <c r="T417" s="61"/>
    </row>
    <row r="418" spans="1:20" s="55" customFormat="1" ht="14.15" x14ac:dyDescent="0.4">
      <c r="A418" s="39"/>
      <c r="E418" s="74"/>
      <c r="F418" s="74"/>
      <c r="G418" s="74"/>
      <c r="S418" s="61"/>
      <c r="T418" s="61"/>
    </row>
    <row r="419" spans="1:20" s="55" customFormat="1" ht="14.15" x14ac:dyDescent="0.4">
      <c r="A419" s="39"/>
      <c r="E419" s="74"/>
      <c r="F419" s="74"/>
      <c r="G419" s="74"/>
      <c r="S419" s="61"/>
      <c r="T419" s="61"/>
    </row>
    <row r="420" spans="1:20" s="55" customFormat="1" ht="14.15" x14ac:dyDescent="0.4">
      <c r="A420" s="39"/>
      <c r="E420" s="74"/>
      <c r="F420" s="74"/>
      <c r="G420" s="74"/>
      <c r="S420" s="61"/>
      <c r="T420" s="61"/>
    </row>
    <row r="421" spans="1:20" s="55" customFormat="1" ht="14.15" x14ac:dyDescent="0.4">
      <c r="A421" s="39"/>
      <c r="E421" s="74"/>
      <c r="F421" s="74"/>
      <c r="G421" s="74"/>
      <c r="S421" s="61"/>
      <c r="T421" s="61"/>
    </row>
    <row r="422" spans="1:20" s="55" customFormat="1" ht="14.15" x14ac:dyDescent="0.4">
      <c r="A422" s="39"/>
      <c r="E422" s="74"/>
      <c r="F422" s="74"/>
      <c r="G422" s="74"/>
      <c r="S422" s="61"/>
      <c r="T422" s="61"/>
    </row>
    <row r="423" spans="1:20" s="55" customFormat="1" ht="14.15" x14ac:dyDescent="0.4">
      <c r="A423" s="39"/>
      <c r="E423" s="74"/>
      <c r="F423" s="74"/>
      <c r="G423" s="74"/>
      <c r="S423" s="61"/>
      <c r="T423" s="61"/>
    </row>
    <row r="424" spans="1:20" s="55" customFormat="1" ht="14.15" x14ac:dyDescent="0.4">
      <c r="A424" s="39"/>
      <c r="E424" s="74"/>
      <c r="F424" s="74"/>
      <c r="G424" s="74"/>
      <c r="S424" s="61"/>
      <c r="T424" s="61"/>
    </row>
    <row r="425" spans="1:20" s="55" customFormat="1" ht="14.15" x14ac:dyDescent="0.4">
      <c r="A425" s="39"/>
      <c r="E425" s="74"/>
      <c r="F425" s="74"/>
      <c r="G425" s="74"/>
      <c r="S425" s="61"/>
      <c r="T425" s="61"/>
    </row>
    <row r="426" spans="1:20" s="55" customFormat="1" ht="14.15" x14ac:dyDescent="0.4">
      <c r="A426" s="39"/>
      <c r="E426" s="74"/>
      <c r="F426" s="74"/>
      <c r="G426" s="74"/>
      <c r="S426" s="61"/>
      <c r="T426" s="61"/>
    </row>
    <row r="427" spans="1:20" s="55" customFormat="1" ht="14.15" x14ac:dyDescent="0.4">
      <c r="A427" s="39"/>
      <c r="E427" s="74"/>
      <c r="F427" s="74"/>
      <c r="G427" s="74"/>
      <c r="S427" s="61"/>
      <c r="T427" s="61"/>
    </row>
    <row r="428" spans="1:20" s="55" customFormat="1" ht="14.15" x14ac:dyDescent="0.4">
      <c r="A428" s="39"/>
      <c r="E428" s="74"/>
      <c r="F428" s="74"/>
      <c r="G428" s="74"/>
      <c r="S428" s="61"/>
      <c r="T428" s="61"/>
    </row>
    <row r="429" spans="1:20" s="55" customFormat="1" ht="14.15" x14ac:dyDescent="0.4">
      <c r="A429" s="39"/>
      <c r="E429" s="74"/>
      <c r="F429" s="74"/>
      <c r="G429" s="74"/>
      <c r="S429" s="61"/>
      <c r="T429" s="61"/>
    </row>
    <row r="430" spans="1:20" s="55" customFormat="1" ht="14.15" x14ac:dyDescent="0.4">
      <c r="A430" s="39"/>
      <c r="E430" s="74"/>
      <c r="F430" s="74"/>
      <c r="G430" s="74"/>
      <c r="S430" s="61"/>
      <c r="T430" s="61"/>
    </row>
    <row r="431" spans="1:20" s="55" customFormat="1" ht="14.15" x14ac:dyDescent="0.4">
      <c r="A431" s="39"/>
      <c r="E431" s="74"/>
      <c r="F431" s="74"/>
      <c r="G431" s="74"/>
      <c r="S431" s="61"/>
      <c r="T431" s="61"/>
    </row>
    <row r="432" spans="1:20" s="55" customFormat="1" ht="14.15" x14ac:dyDescent="0.4">
      <c r="A432" s="39"/>
      <c r="E432" s="74"/>
      <c r="F432" s="74"/>
      <c r="G432" s="74"/>
      <c r="S432" s="61"/>
      <c r="T432" s="61"/>
    </row>
    <row r="433" spans="1:20" s="55" customFormat="1" ht="14.15" x14ac:dyDescent="0.4">
      <c r="A433" s="39"/>
      <c r="E433" s="74"/>
      <c r="F433" s="74"/>
      <c r="G433" s="74"/>
      <c r="S433" s="61"/>
      <c r="T433" s="61"/>
    </row>
    <row r="434" spans="1:20" s="55" customFormat="1" ht="14.15" x14ac:dyDescent="0.4">
      <c r="A434" s="39"/>
      <c r="E434" s="74"/>
      <c r="F434" s="74"/>
      <c r="G434" s="74"/>
      <c r="S434" s="61"/>
      <c r="T434" s="61"/>
    </row>
    <row r="435" spans="1:20" s="55" customFormat="1" ht="14.15" x14ac:dyDescent="0.4">
      <c r="A435" s="39"/>
      <c r="E435" s="74"/>
      <c r="F435" s="74"/>
      <c r="G435" s="74"/>
      <c r="S435" s="61"/>
      <c r="T435" s="61"/>
    </row>
    <row r="436" spans="1:20" s="55" customFormat="1" ht="14.15" x14ac:dyDescent="0.4">
      <c r="A436" s="39"/>
      <c r="E436" s="74"/>
      <c r="F436" s="74"/>
      <c r="G436" s="74"/>
      <c r="S436" s="61"/>
      <c r="T436" s="61"/>
    </row>
    <row r="437" spans="1:20" s="55" customFormat="1" ht="14.15" x14ac:dyDescent="0.4">
      <c r="A437" s="39"/>
      <c r="E437" s="74"/>
      <c r="F437" s="74"/>
      <c r="G437" s="74"/>
      <c r="S437" s="61"/>
      <c r="T437" s="61"/>
    </row>
    <row r="438" spans="1:20" s="55" customFormat="1" ht="14.15" x14ac:dyDescent="0.4">
      <c r="A438" s="39"/>
      <c r="E438" s="74"/>
      <c r="F438" s="74"/>
      <c r="G438" s="74"/>
      <c r="S438" s="61"/>
      <c r="T438" s="61"/>
    </row>
    <row r="439" spans="1:20" s="55" customFormat="1" ht="14.15" x14ac:dyDescent="0.4">
      <c r="A439" s="39"/>
      <c r="E439" s="74"/>
      <c r="F439" s="74"/>
      <c r="G439" s="74"/>
      <c r="S439" s="61"/>
      <c r="T439" s="61"/>
    </row>
    <row r="440" spans="1:20" s="55" customFormat="1" ht="14.15" x14ac:dyDescent="0.4">
      <c r="A440" s="39"/>
      <c r="E440" s="74"/>
      <c r="F440" s="74"/>
      <c r="G440" s="74"/>
      <c r="S440" s="61"/>
      <c r="T440" s="61"/>
    </row>
    <row r="441" spans="1:20" s="55" customFormat="1" ht="14.15" x14ac:dyDescent="0.4">
      <c r="A441" s="39"/>
      <c r="E441" s="74"/>
      <c r="F441" s="74"/>
      <c r="G441" s="74"/>
      <c r="S441" s="61"/>
      <c r="T441" s="61"/>
    </row>
    <row r="442" spans="1:20" s="55" customFormat="1" ht="14.15" x14ac:dyDescent="0.4">
      <c r="A442" s="39"/>
      <c r="E442" s="74"/>
      <c r="F442" s="74"/>
      <c r="G442" s="74"/>
      <c r="S442" s="61"/>
      <c r="T442" s="61"/>
    </row>
    <row r="443" spans="1:20" s="55" customFormat="1" ht="14.15" x14ac:dyDescent="0.4">
      <c r="A443" s="39"/>
      <c r="E443" s="74"/>
      <c r="F443" s="74"/>
      <c r="G443" s="74"/>
      <c r="S443" s="61"/>
      <c r="T443" s="61"/>
    </row>
    <row r="444" spans="1:20" s="55" customFormat="1" ht="14.15" x14ac:dyDescent="0.4">
      <c r="A444" s="39"/>
      <c r="E444" s="74"/>
      <c r="F444" s="74"/>
      <c r="G444" s="74"/>
      <c r="S444" s="61"/>
      <c r="T444" s="61"/>
    </row>
    <row r="445" spans="1:20" s="55" customFormat="1" ht="14.15" x14ac:dyDescent="0.4">
      <c r="A445" s="39"/>
      <c r="E445" s="74"/>
      <c r="F445" s="74"/>
      <c r="G445" s="74"/>
      <c r="S445" s="61"/>
      <c r="T445" s="61"/>
    </row>
    <row r="446" spans="1:20" s="55" customFormat="1" ht="14.15" x14ac:dyDescent="0.4">
      <c r="A446" s="39"/>
      <c r="E446" s="74"/>
      <c r="F446" s="74"/>
      <c r="G446" s="74"/>
      <c r="S446" s="61"/>
      <c r="T446" s="61"/>
    </row>
    <row r="447" spans="1:20" s="55" customFormat="1" ht="14.15" x14ac:dyDescent="0.4">
      <c r="A447" s="39"/>
      <c r="E447" s="74"/>
      <c r="F447" s="74"/>
      <c r="G447" s="74"/>
      <c r="S447" s="61"/>
      <c r="T447" s="61"/>
    </row>
    <row r="448" spans="1:20" s="55" customFormat="1" ht="14.15" x14ac:dyDescent="0.4">
      <c r="A448" s="39"/>
      <c r="E448" s="74"/>
      <c r="F448" s="74"/>
      <c r="G448" s="74"/>
      <c r="S448" s="61"/>
      <c r="T448" s="61"/>
    </row>
    <row r="449" spans="1:20" s="55" customFormat="1" ht="14.15" x14ac:dyDescent="0.4">
      <c r="A449" s="39"/>
      <c r="E449" s="74"/>
      <c r="F449" s="74"/>
      <c r="G449" s="74"/>
      <c r="S449" s="61"/>
      <c r="T449" s="61"/>
    </row>
    <row r="450" spans="1:20" s="55" customFormat="1" ht="14.15" x14ac:dyDescent="0.4">
      <c r="A450" s="39"/>
      <c r="E450" s="74"/>
      <c r="F450" s="74"/>
      <c r="G450" s="74"/>
      <c r="S450" s="61"/>
      <c r="T450" s="61"/>
    </row>
    <row r="451" spans="1:20" s="55" customFormat="1" ht="14.15" x14ac:dyDescent="0.4">
      <c r="A451" s="39"/>
      <c r="E451" s="74"/>
      <c r="F451" s="74"/>
      <c r="G451" s="74"/>
      <c r="S451" s="61"/>
      <c r="T451" s="61"/>
    </row>
    <row r="452" spans="1:20" s="55" customFormat="1" ht="14.15" x14ac:dyDescent="0.4">
      <c r="A452" s="39"/>
      <c r="E452" s="74"/>
      <c r="F452" s="74"/>
      <c r="G452" s="74"/>
      <c r="S452" s="61"/>
      <c r="T452" s="61"/>
    </row>
    <row r="453" spans="1:20" s="55" customFormat="1" ht="14.15" x14ac:dyDescent="0.4">
      <c r="A453" s="39"/>
      <c r="E453" s="74"/>
      <c r="F453" s="74"/>
      <c r="G453" s="74"/>
      <c r="S453" s="61"/>
      <c r="T453" s="61"/>
    </row>
    <row r="454" spans="1:20" s="55" customFormat="1" ht="14.15" x14ac:dyDescent="0.4">
      <c r="A454" s="39"/>
      <c r="E454" s="74"/>
      <c r="F454" s="74"/>
      <c r="G454" s="74"/>
      <c r="S454" s="61"/>
      <c r="T454" s="61"/>
    </row>
    <row r="455" spans="1:20" s="55" customFormat="1" ht="14.15" x14ac:dyDescent="0.4">
      <c r="A455" s="39"/>
      <c r="E455" s="74"/>
      <c r="F455" s="74"/>
      <c r="G455" s="74"/>
      <c r="S455" s="61"/>
      <c r="T455" s="61"/>
    </row>
    <row r="456" spans="1:20" s="55" customFormat="1" ht="14.15" x14ac:dyDescent="0.4">
      <c r="A456" s="39"/>
      <c r="E456" s="74"/>
      <c r="F456" s="74"/>
      <c r="G456" s="74"/>
      <c r="S456" s="61"/>
      <c r="T456" s="61"/>
    </row>
    <row r="457" spans="1:20" s="55" customFormat="1" ht="14.15" x14ac:dyDescent="0.4">
      <c r="A457" s="39"/>
      <c r="E457" s="74"/>
      <c r="F457" s="74"/>
      <c r="G457" s="74"/>
      <c r="S457" s="61"/>
      <c r="T457" s="61"/>
    </row>
    <row r="458" spans="1:20" s="55" customFormat="1" ht="14.15" x14ac:dyDescent="0.4">
      <c r="A458" s="39"/>
      <c r="E458" s="74"/>
      <c r="F458" s="74"/>
      <c r="G458" s="74"/>
      <c r="S458" s="61"/>
      <c r="T458" s="61"/>
    </row>
    <row r="459" spans="1:20" s="55" customFormat="1" ht="14.15" x14ac:dyDescent="0.4">
      <c r="A459" s="39"/>
      <c r="E459" s="74"/>
      <c r="F459" s="74"/>
      <c r="G459" s="74"/>
      <c r="S459" s="61"/>
      <c r="T459" s="61"/>
    </row>
    <row r="460" spans="1:20" s="55" customFormat="1" ht="14.15" x14ac:dyDescent="0.4">
      <c r="A460" s="39"/>
      <c r="E460" s="74"/>
      <c r="F460" s="74"/>
      <c r="G460" s="74"/>
      <c r="S460" s="61"/>
      <c r="T460" s="61"/>
    </row>
    <row r="461" spans="1:20" s="55" customFormat="1" ht="14.15" x14ac:dyDescent="0.4">
      <c r="A461" s="39"/>
      <c r="E461" s="74"/>
      <c r="F461" s="74"/>
      <c r="G461" s="74"/>
      <c r="S461" s="61"/>
      <c r="T461" s="61"/>
    </row>
    <row r="462" spans="1:20" s="55" customFormat="1" ht="14.15" x14ac:dyDescent="0.4">
      <c r="A462" s="39"/>
      <c r="E462" s="74"/>
      <c r="F462" s="74"/>
      <c r="G462" s="74"/>
      <c r="S462" s="61"/>
      <c r="T462" s="61"/>
    </row>
    <row r="463" spans="1:20" s="55" customFormat="1" ht="14.15" x14ac:dyDescent="0.4">
      <c r="A463" s="39"/>
      <c r="E463" s="74"/>
      <c r="F463" s="74"/>
      <c r="G463" s="74"/>
      <c r="S463" s="61"/>
      <c r="T463" s="61"/>
    </row>
    <row r="464" spans="1:20" s="55" customFormat="1" ht="14.15" x14ac:dyDescent="0.4">
      <c r="A464" s="39"/>
      <c r="E464" s="74"/>
      <c r="F464" s="74"/>
      <c r="G464" s="74"/>
      <c r="S464" s="61"/>
      <c r="T464" s="61"/>
    </row>
    <row r="465" spans="1:20" s="55" customFormat="1" ht="14.15" x14ac:dyDescent="0.4">
      <c r="A465" s="39"/>
      <c r="E465" s="74"/>
      <c r="F465" s="74"/>
      <c r="G465" s="74"/>
      <c r="S465" s="61"/>
      <c r="T465" s="61"/>
    </row>
    <row r="466" spans="1:20" s="55" customFormat="1" ht="14.15" x14ac:dyDescent="0.4">
      <c r="A466" s="39"/>
      <c r="E466" s="74"/>
      <c r="F466" s="74"/>
      <c r="G466" s="74"/>
      <c r="S466" s="61"/>
      <c r="T466" s="61"/>
    </row>
    <row r="467" spans="1:20" s="55" customFormat="1" ht="14.15" x14ac:dyDescent="0.4">
      <c r="A467" s="39"/>
      <c r="E467" s="74"/>
      <c r="F467" s="74"/>
      <c r="G467" s="74"/>
      <c r="S467" s="61"/>
      <c r="T467" s="61"/>
    </row>
    <row r="468" spans="1:20" s="55" customFormat="1" ht="14.15" x14ac:dyDescent="0.4">
      <c r="A468" s="39"/>
      <c r="E468" s="74"/>
      <c r="F468" s="74"/>
      <c r="G468" s="74"/>
      <c r="S468" s="61"/>
      <c r="T468" s="61"/>
    </row>
    <row r="469" spans="1:20" s="55" customFormat="1" ht="14.15" x14ac:dyDescent="0.4">
      <c r="A469" s="39"/>
      <c r="E469" s="74"/>
      <c r="F469" s="74"/>
      <c r="G469" s="74"/>
      <c r="S469" s="61"/>
      <c r="T469" s="61"/>
    </row>
    <row r="470" spans="1:20" s="55" customFormat="1" ht="14.15" x14ac:dyDescent="0.4">
      <c r="A470" s="39"/>
      <c r="E470" s="74"/>
      <c r="F470" s="74"/>
      <c r="G470" s="74"/>
      <c r="S470" s="61"/>
      <c r="T470" s="61"/>
    </row>
    <row r="471" spans="1:20" s="55" customFormat="1" ht="14.15" x14ac:dyDescent="0.4">
      <c r="A471" s="39"/>
      <c r="E471" s="74"/>
      <c r="F471" s="74"/>
      <c r="G471" s="74"/>
      <c r="S471" s="61"/>
      <c r="T471" s="61"/>
    </row>
    <row r="472" spans="1:20" s="55" customFormat="1" ht="14.15" x14ac:dyDescent="0.4">
      <c r="A472" s="39"/>
      <c r="E472" s="74"/>
      <c r="F472" s="74"/>
      <c r="G472" s="74"/>
      <c r="S472" s="61"/>
      <c r="T472" s="61"/>
    </row>
    <row r="473" spans="1:20" s="55" customFormat="1" ht="14.15" x14ac:dyDescent="0.4">
      <c r="A473" s="39"/>
      <c r="E473" s="74"/>
      <c r="F473" s="74"/>
      <c r="G473" s="74"/>
      <c r="S473" s="61"/>
      <c r="T473" s="61"/>
    </row>
    <row r="474" spans="1:20" s="55" customFormat="1" ht="14.15" x14ac:dyDescent="0.4">
      <c r="A474" s="39"/>
      <c r="E474" s="74"/>
      <c r="F474" s="74"/>
      <c r="G474" s="74"/>
      <c r="S474" s="61"/>
      <c r="T474" s="61"/>
    </row>
    <row r="475" spans="1:20" s="55" customFormat="1" ht="14.15" x14ac:dyDescent="0.4">
      <c r="A475" s="39"/>
      <c r="E475" s="74"/>
      <c r="F475" s="74"/>
      <c r="G475" s="74"/>
      <c r="S475" s="61"/>
      <c r="T475" s="61"/>
    </row>
    <row r="476" spans="1:20" s="55" customFormat="1" ht="14.15" x14ac:dyDescent="0.4">
      <c r="A476" s="39"/>
      <c r="E476" s="74"/>
      <c r="F476" s="74"/>
      <c r="G476" s="74"/>
      <c r="S476" s="61"/>
      <c r="T476" s="61"/>
    </row>
    <row r="477" spans="1:20" s="55" customFormat="1" ht="14.15" x14ac:dyDescent="0.4">
      <c r="A477" s="39"/>
      <c r="E477" s="74"/>
      <c r="F477" s="74"/>
      <c r="G477" s="74"/>
      <c r="S477" s="61"/>
      <c r="T477" s="61"/>
    </row>
    <row r="478" spans="1:20" s="55" customFormat="1" ht="14.15" x14ac:dyDescent="0.4">
      <c r="A478" s="39"/>
      <c r="E478" s="74"/>
      <c r="F478" s="74"/>
      <c r="G478" s="74"/>
      <c r="S478" s="61"/>
      <c r="T478" s="61"/>
    </row>
    <row r="479" spans="1:20" s="55" customFormat="1" ht="14.15" x14ac:dyDescent="0.4">
      <c r="A479" s="39"/>
      <c r="E479" s="74"/>
      <c r="F479" s="74"/>
      <c r="G479" s="74"/>
      <c r="S479" s="61"/>
      <c r="T479" s="61"/>
    </row>
    <row r="480" spans="1:20" s="55" customFormat="1" ht="14.15" x14ac:dyDescent="0.4">
      <c r="A480" s="39"/>
      <c r="E480" s="74"/>
      <c r="F480" s="74"/>
      <c r="G480" s="74"/>
      <c r="S480" s="61"/>
      <c r="T480" s="61"/>
    </row>
    <row r="481" spans="1:20" s="55" customFormat="1" ht="14.15" x14ac:dyDescent="0.4">
      <c r="A481" s="39"/>
      <c r="E481" s="74"/>
      <c r="F481" s="74"/>
      <c r="G481" s="74"/>
      <c r="S481" s="61"/>
      <c r="T481" s="61"/>
    </row>
    <row r="482" spans="1:20" s="55" customFormat="1" ht="14.15" x14ac:dyDescent="0.4">
      <c r="A482" s="39"/>
      <c r="E482" s="74"/>
      <c r="F482" s="74"/>
      <c r="G482" s="74"/>
      <c r="S482" s="61"/>
      <c r="T482" s="61"/>
    </row>
    <row r="483" spans="1:20" s="55" customFormat="1" ht="14.15" x14ac:dyDescent="0.4">
      <c r="A483" s="39"/>
      <c r="E483" s="74"/>
      <c r="F483" s="74"/>
      <c r="G483" s="74"/>
      <c r="S483" s="61"/>
      <c r="T483" s="61"/>
    </row>
    <row r="484" spans="1:20" s="55" customFormat="1" ht="14.15" x14ac:dyDescent="0.4">
      <c r="A484" s="39"/>
      <c r="E484" s="74"/>
      <c r="F484" s="74"/>
      <c r="G484" s="74"/>
      <c r="S484" s="61"/>
      <c r="T484" s="61"/>
    </row>
    <row r="485" spans="1:20" s="55" customFormat="1" ht="14.15" x14ac:dyDescent="0.4">
      <c r="A485" s="39"/>
      <c r="E485" s="74"/>
      <c r="F485" s="74"/>
      <c r="G485" s="74"/>
      <c r="S485" s="61"/>
      <c r="T485" s="61"/>
    </row>
    <row r="486" spans="1:20" s="55" customFormat="1" ht="14.15" x14ac:dyDescent="0.4">
      <c r="A486" s="39"/>
      <c r="E486" s="74"/>
      <c r="F486" s="74"/>
      <c r="G486" s="74"/>
      <c r="S486" s="61"/>
      <c r="T486" s="61"/>
    </row>
    <row r="487" spans="1:20" s="55" customFormat="1" ht="14.15" x14ac:dyDescent="0.4">
      <c r="A487" s="39"/>
      <c r="E487" s="74"/>
      <c r="F487" s="74"/>
      <c r="G487" s="74"/>
      <c r="S487" s="61"/>
      <c r="T487" s="61"/>
    </row>
    <row r="488" spans="1:20" s="55" customFormat="1" ht="14.15" x14ac:dyDescent="0.4">
      <c r="A488" s="39"/>
      <c r="E488" s="74"/>
      <c r="F488" s="74"/>
      <c r="G488" s="74"/>
      <c r="S488" s="61"/>
      <c r="T488" s="61"/>
    </row>
    <row r="489" spans="1:20" s="55" customFormat="1" ht="14.15" x14ac:dyDescent="0.4">
      <c r="A489" s="39"/>
      <c r="E489" s="74"/>
      <c r="F489" s="74"/>
      <c r="G489" s="74"/>
      <c r="S489" s="61"/>
      <c r="T489" s="61"/>
    </row>
    <row r="490" spans="1:20" s="55" customFormat="1" ht="14.15" x14ac:dyDescent="0.4">
      <c r="A490" s="39"/>
      <c r="E490" s="74"/>
      <c r="F490" s="74"/>
      <c r="G490" s="74"/>
      <c r="S490" s="61"/>
      <c r="T490" s="61"/>
    </row>
    <row r="491" spans="1:20" s="55" customFormat="1" ht="14.15" x14ac:dyDescent="0.4">
      <c r="A491" s="39"/>
      <c r="E491" s="74"/>
      <c r="F491" s="74"/>
      <c r="G491" s="74"/>
      <c r="S491" s="61"/>
      <c r="T491" s="61"/>
    </row>
    <row r="492" spans="1:20" s="55" customFormat="1" ht="14.15" x14ac:dyDescent="0.4">
      <c r="A492" s="39"/>
      <c r="E492" s="74"/>
      <c r="F492" s="74"/>
      <c r="G492" s="74"/>
      <c r="S492" s="61"/>
      <c r="T492" s="61"/>
    </row>
    <row r="493" spans="1:20" s="55" customFormat="1" ht="14.15" x14ac:dyDescent="0.4">
      <c r="A493" s="39"/>
      <c r="E493" s="74"/>
      <c r="F493" s="74"/>
      <c r="G493" s="74"/>
      <c r="S493" s="61"/>
      <c r="T493" s="61"/>
    </row>
    <row r="494" spans="1:20" s="55" customFormat="1" ht="14.15" x14ac:dyDescent="0.4">
      <c r="A494" s="39"/>
      <c r="E494" s="74"/>
      <c r="F494" s="74"/>
      <c r="G494" s="74"/>
      <c r="S494" s="61"/>
      <c r="T494" s="61"/>
    </row>
    <row r="495" spans="1:20" s="55" customFormat="1" ht="14.15" x14ac:dyDescent="0.4">
      <c r="A495" s="39"/>
      <c r="E495" s="74"/>
      <c r="F495" s="74"/>
      <c r="G495" s="74"/>
      <c r="S495" s="61"/>
      <c r="T495" s="61"/>
    </row>
    <row r="496" spans="1:20" s="55" customFormat="1" ht="14.15" x14ac:dyDescent="0.4">
      <c r="A496" s="39"/>
      <c r="E496" s="74"/>
      <c r="F496" s="74"/>
      <c r="G496" s="74"/>
      <c r="S496" s="61"/>
      <c r="T496" s="61"/>
    </row>
    <row r="497" spans="1:20" s="55" customFormat="1" ht="14.15" x14ac:dyDescent="0.4">
      <c r="A497" s="39"/>
      <c r="E497" s="74"/>
      <c r="F497" s="74"/>
      <c r="G497" s="74"/>
      <c r="S497" s="61"/>
      <c r="T497" s="61"/>
    </row>
    <row r="498" spans="1:20" s="55" customFormat="1" ht="14.15" x14ac:dyDescent="0.4">
      <c r="A498" s="39"/>
      <c r="E498" s="74"/>
      <c r="F498" s="74"/>
      <c r="G498" s="74"/>
      <c r="S498" s="61"/>
      <c r="T498" s="61"/>
    </row>
    <row r="499" spans="1:20" s="55" customFormat="1" ht="14.15" x14ac:dyDescent="0.4">
      <c r="A499" s="39"/>
      <c r="E499" s="74"/>
      <c r="F499" s="74"/>
      <c r="G499" s="74"/>
      <c r="S499" s="61"/>
      <c r="T499" s="61"/>
    </row>
    <row r="500" spans="1:20" s="55" customFormat="1" ht="14.15" x14ac:dyDescent="0.4">
      <c r="A500" s="39"/>
      <c r="E500" s="74"/>
      <c r="F500" s="74"/>
      <c r="G500" s="74"/>
      <c r="S500" s="61"/>
      <c r="T500" s="61"/>
    </row>
    <row r="501" spans="1:20" s="55" customFormat="1" ht="14.15" x14ac:dyDescent="0.4">
      <c r="A501" s="39"/>
      <c r="E501" s="74"/>
      <c r="F501" s="74"/>
      <c r="G501" s="74"/>
      <c r="S501" s="61"/>
      <c r="T501" s="61"/>
    </row>
    <row r="502" spans="1:20" s="55" customFormat="1" ht="14.15" x14ac:dyDescent="0.4">
      <c r="A502" s="39"/>
      <c r="E502" s="74"/>
      <c r="F502" s="74"/>
      <c r="G502" s="74"/>
      <c r="S502" s="61"/>
      <c r="T502" s="61"/>
    </row>
    <row r="503" spans="1:20" s="55" customFormat="1" ht="14.15" x14ac:dyDescent="0.4">
      <c r="A503" s="39"/>
      <c r="E503" s="74"/>
      <c r="F503" s="74"/>
      <c r="G503" s="74"/>
      <c r="S503" s="61"/>
      <c r="T503" s="61"/>
    </row>
    <row r="504" spans="1:20" s="55" customFormat="1" ht="14.15" x14ac:dyDescent="0.4">
      <c r="A504" s="39"/>
      <c r="E504" s="74"/>
      <c r="F504" s="74"/>
      <c r="G504" s="74"/>
      <c r="S504" s="61"/>
      <c r="T504" s="61"/>
    </row>
    <row r="505" spans="1:20" s="55" customFormat="1" ht="14.15" x14ac:dyDescent="0.4">
      <c r="A505" s="39"/>
      <c r="E505" s="74"/>
      <c r="F505" s="74"/>
      <c r="G505" s="74"/>
      <c r="S505" s="61"/>
      <c r="T505" s="61"/>
    </row>
    <row r="506" spans="1:20" s="55" customFormat="1" ht="14.15" x14ac:dyDescent="0.4">
      <c r="A506" s="39"/>
      <c r="E506" s="74"/>
      <c r="F506" s="74"/>
      <c r="G506" s="74"/>
      <c r="S506" s="61"/>
      <c r="T506" s="61"/>
    </row>
    <row r="507" spans="1:20" s="55" customFormat="1" ht="14.15" x14ac:dyDescent="0.4">
      <c r="A507" s="39"/>
      <c r="E507" s="74"/>
      <c r="F507" s="74"/>
      <c r="G507" s="74"/>
      <c r="S507" s="61"/>
      <c r="T507" s="61"/>
    </row>
    <row r="508" spans="1:20" s="55" customFormat="1" ht="14.15" x14ac:dyDescent="0.4">
      <c r="A508" s="39"/>
      <c r="E508" s="74"/>
      <c r="F508" s="74"/>
      <c r="G508" s="74"/>
      <c r="S508" s="61"/>
      <c r="T508" s="61"/>
    </row>
    <row r="509" spans="1:20" s="55" customFormat="1" ht="14.15" x14ac:dyDescent="0.4">
      <c r="A509" s="39"/>
      <c r="E509" s="74"/>
      <c r="F509" s="74"/>
      <c r="G509" s="74"/>
      <c r="S509" s="61"/>
      <c r="T509" s="61"/>
    </row>
    <row r="510" spans="1:20" s="55" customFormat="1" ht="14.15" x14ac:dyDescent="0.4">
      <c r="A510" s="39"/>
      <c r="E510" s="74"/>
      <c r="F510" s="74"/>
      <c r="G510" s="74"/>
      <c r="S510" s="61"/>
      <c r="T510" s="61"/>
    </row>
    <row r="511" spans="1:20" s="55" customFormat="1" ht="14.15" x14ac:dyDescent="0.4">
      <c r="A511" s="39"/>
      <c r="E511" s="74"/>
      <c r="F511" s="74"/>
      <c r="G511" s="74"/>
      <c r="S511" s="61"/>
      <c r="T511" s="61"/>
    </row>
    <row r="512" spans="1:20" s="55" customFormat="1" ht="14.15" x14ac:dyDescent="0.4">
      <c r="A512" s="39"/>
      <c r="E512" s="74"/>
      <c r="F512" s="74"/>
      <c r="G512" s="74"/>
      <c r="S512" s="61"/>
      <c r="T512" s="61"/>
    </row>
    <row r="513" spans="1:20" s="55" customFormat="1" ht="14.15" x14ac:dyDescent="0.4">
      <c r="A513" s="39"/>
      <c r="E513" s="74"/>
      <c r="F513" s="74"/>
      <c r="G513" s="74"/>
      <c r="S513" s="61"/>
      <c r="T513" s="61"/>
    </row>
    <row r="514" spans="1:20" s="55" customFormat="1" ht="14.15" x14ac:dyDescent="0.4">
      <c r="A514" s="39"/>
      <c r="E514" s="74"/>
      <c r="F514" s="74"/>
      <c r="G514" s="74"/>
      <c r="S514" s="61"/>
      <c r="T514" s="61"/>
    </row>
    <row r="515" spans="1:20" s="55" customFormat="1" ht="14.15" x14ac:dyDescent="0.4">
      <c r="A515" s="39"/>
      <c r="E515" s="74"/>
      <c r="F515" s="74"/>
      <c r="G515" s="74"/>
      <c r="S515" s="61"/>
      <c r="T515" s="61"/>
    </row>
    <row r="516" spans="1:20" s="55" customFormat="1" ht="14.15" x14ac:dyDescent="0.4">
      <c r="A516" s="39"/>
      <c r="E516" s="74"/>
      <c r="F516" s="74"/>
      <c r="G516" s="74"/>
      <c r="S516" s="61"/>
      <c r="T516" s="61"/>
    </row>
    <row r="517" spans="1:20" s="55" customFormat="1" ht="14.15" x14ac:dyDescent="0.4">
      <c r="A517" s="39"/>
      <c r="E517" s="74"/>
      <c r="F517" s="74"/>
      <c r="G517" s="74"/>
      <c r="S517" s="61"/>
      <c r="T517" s="61"/>
    </row>
    <row r="518" spans="1:20" s="55" customFormat="1" ht="14.15" x14ac:dyDescent="0.4">
      <c r="A518" s="39"/>
      <c r="E518" s="74"/>
      <c r="F518" s="74"/>
      <c r="G518" s="74"/>
      <c r="S518" s="61"/>
      <c r="T518" s="61"/>
    </row>
    <row r="519" spans="1:20" s="55" customFormat="1" ht="14.15" x14ac:dyDescent="0.4">
      <c r="A519" s="39"/>
      <c r="E519" s="74"/>
      <c r="F519" s="74"/>
      <c r="G519" s="74"/>
      <c r="S519" s="61"/>
      <c r="T519" s="61"/>
    </row>
    <row r="520" spans="1:20" s="55" customFormat="1" ht="14.15" x14ac:dyDescent="0.4">
      <c r="A520" s="39"/>
      <c r="E520" s="74"/>
      <c r="F520" s="74"/>
      <c r="G520" s="74"/>
      <c r="S520" s="61"/>
      <c r="T520" s="61"/>
    </row>
    <row r="521" spans="1:20" s="55" customFormat="1" ht="14.15" x14ac:dyDescent="0.4">
      <c r="A521" s="39"/>
      <c r="E521" s="74"/>
      <c r="F521" s="74"/>
      <c r="G521" s="74"/>
      <c r="S521" s="61"/>
      <c r="T521" s="61"/>
    </row>
    <row r="522" spans="1:20" s="55" customFormat="1" ht="14.15" x14ac:dyDescent="0.4">
      <c r="A522" s="39"/>
      <c r="E522" s="74"/>
      <c r="F522" s="74"/>
      <c r="G522" s="74"/>
      <c r="S522" s="61"/>
      <c r="T522" s="61"/>
    </row>
    <row r="523" spans="1:20" s="55" customFormat="1" ht="14.15" x14ac:dyDescent="0.4">
      <c r="A523" s="39"/>
      <c r="E523" s="74"/>
      <c r="F523" s="74"/>
      <c r="G523" s="74"/>
      <c r="S523" s="61"/>
      <c r="T523" s="61"/>
    </row>
    <row r="524" spans="1:20" s="55" customFormat="1" ht="14.15" x14ac:dyDescent="0.4">
      <c r="A524" s="39"/>
      <c r="E524" s="74"/>
      <c r="F524" s="74"/>
      <c r="G524" s="74"/>
      <c r="S524" s="61"/>
      <c r="T524" s="61"/>
    </row>
    <row r="525" spans="1:20" s="55" customFormat="1" ht="14.15" x14ac:dyDescent="0.4">
      <c r="A525" s="39"/>
      <c r="E525" s="74"/>
      <c r="F525" s="74"/>
      <c r="G525" s="74"/>
      <c r="S525" s="61"/>
      <c r="T525" s="61"/>
    </row>
    <row r="526" spans="1:20" s="55" customFormat="1" ht="14.15" x14ac:dyDescent="0.4">
      <c r="A526" s="39"/>
      <c r="E526" s="74"/>
      <c r="F526" s="74"/>
      <c r="G526" s="74"/>
      <c r="S526" s="61"/>
      <c r="T526" s="61"/>
    </row>
    <row r="527" spans="1:20" s="55" customFormat="1" ht="14.15" x14ac:dyDescent="0.4">
      <c r="A527" s="39"/>
      <c r="E527" s="74"/>
      <c r="F527" s="74"/>
      <c r="G527" s="74"/>
      <c r="S527" s="61"/>
      <c r="T527" s="61"/>
    </row>
    <row r="528" spans="1:20" s="55" customFormat="1" ht="14.15" x14ac:dyDescent="0.4">
      <c r="A528" s="39"/>
      <c r="E528" s="74"/>
      <c r="F528" s="74"/>
      <c r="G528" s="74"/>
      <c r="S528" s="61"/>
      <c r="T528" s="61"/>
    </row>
    <row r="529" spans="1:20" s="55" customFormat="1" ht="14.15" x14ac:dyDescent="0.4">
      <c r="A529" s="39"/>
      <c r="E529" s="74"/>
      <c r="F529" s="74"/>
      <c r="G529" s="74"/>
      <c r="S529" s="61"/>
      <c r="T529" s="61"/>
    </row>
    <row r="530" spans="1:20" s="55" customFormat="1" ht="14.15" x14ac:dyDescent="0.4">
      <c r="A530" s="39"/>
      <c r="E530" s="74"/>
      <c r="F530" s="74"/>
      <c r="G530" s="74"/>
      <c r="S530" s="61"/>
      <c r="T530" s="61"/>
    </row>
    <row r="531" spans="1:20" s="55" customFormat="1" ht="14.15" x14ac:dyDescent="0.4">
      <c r="A531" s="39"/>
      <c r="E531" s="74"/>
      <c r="F531" s="74"/>
      <c r="G531" s="74"/>
      <c r="S531" s="61"/>
      <c r="T531" s="61"/>
    </row>
    <row r="532" spans="1:20" s="55" customFormat="1" ht="14.15" x14ac:dyDescent="0.4">
      <c r="A532" s="39"/>
      <c r="E532" s="74"/>
      <c r="F532" s="74"/>
      <c r="G532" s="74"/>
      <c r="S532" s="61"/>
      <c r="T532" s="61"/>
    </row>
    <row r="533" spans="1:20" s="55" customFormat="1" ht="14.15" x14ac:dyDescent="0.4">
      <c r="A533" s="39"/>
      <c r="E533" s="74"/>
      <c r="F533" s="74"/>
      <c r="G533" s="74"/>
      <c r="S533" s="61"/>
      <c r="T533" s="61"/>
    </row>
    <row r="534" spans="1:20" s="55" customFormat="1" ht="14.15" x14ac:dyDescent="0.4">
      <c r="A534" s="39"/>
      <c r="E534" s="74"/>
      <c r="F534" s="74"/>
      <c r="G534" s="74"/>
      <c r="S534" s="61"/>
      <c r="T534" s="61"/>
    </row>
    <row r="535" spans="1:20" s="55" customFormat="1" ht="14.15" x14ac:dyDescent="0.4">
      <c r="A535" s="39"/>
      <c r="E535" s="74"/>
      <c r="F535" s="74"/>
      <c r="G535" s="74"/>
      <c r="S535" s="61"/>
      <c r="T535" s="61"/>
    </row>
    <row r="536" spans="1:20" s="55" customFormat="1" ht="14.15" x14ac:dyDescent="0.4">
      <c r="A536" s="39"/>
      <c r="E536" s="74"/>
      <c r="F536" s="74"/>
      <c r="G536" s="74"/>
      <c r="S536" s="61"/>
      <c r="T536" s="61"/>
    </row>
    <row r="537" spans="1:20" s="55" customFormat="1" ht="14.15" x14ac:dyDescent="0.4">
      <c r="A537" s="39"/>
      <c r="E537" s="74"/>
      <c r="F537" s="74"/>
      <c r="G537" s="74"/>
      <c r="S537" s="61"/>
      <c r="T537" s="61"/>
    </row>
    <row r="538" spans="1:20" s="55" customFormat="1" ht="14.15" x14ac:dyDescent="0.4">
      <c r="A538" s="39"/>
      <c r="E538" s="74"/>
      <c r="F538" s="74"/>
      <c r="G538" s="74"/>
      <c r="S538" s="61"/>
      <c r="T538" s="61"/>
    </row>
    <row r="539" spans="1:20" s="55" customFormat="1" ht="14.15" x14ac:dyDescent="0.4">
      <c r="A539" s="39"/>
      <c r="E539" s="74"/>
      <c r="F539" s="74"/>
      <c r="G539" s="74"/>
      <c r="S539" s="61"/>
      <c r="T539" s="61"/>
    </row>
    <row r="540" spans="1:20" s="55" customFormat="1" ht="14.15" x14ac:dyDescent="0.4">
      <c r="A540" s="39"/>
      <c r="E540" s="74"/>
      <c r="F540" s="74"/>
      <c r="G540" s="74"/>
      <c r="S540" s="61"/>
      <c r="T540" s="61"/>
    </row>
    <row r="541" spans="1:20" s="55" customFormat="1" ht="14.15" x14ac:dyDescent="0.4">
      <c r="A541" s="39"/>
      <c r="E541" s="74"/>
      <c r="F541" s="74"/>
      <c r="G541" s="74"/>
      <c r="S541" s="61"/>
      <c r="T541" s="61"/>
    </row>
    <row r="542" spans="1:20" s="55" customFormat="1" ht="14.15" x14ac:dyDescent="0.4">
      <c r="A542" s="39"/>
      <c r="E542" s="74"/>
      <c r="F542" s="74"/>
      <c r="G542" s="74"/>
      <c r="S542" s="61"/>
      <c r="T542" s="61"/>
    </row>
    <row r="543" spans="1:20" s="55" customFormat="1" ht="14.15" x14ac:dyDescent="0.4">
      <c r="A543" s="39"/>
      <c r="E543" s="74"/>
      <c r="F543" s="74"/>
      <c r="G543" s="74"/>
      <c r="S543" s="61"/>
      <c r="T543" s="61"/>
    </row>
    <row r="544" spans="1:20" s="55" customFormat="1" ht="14.15" x14ac:dyDescent="0.4">
      <c r="A544" s="39"/>
      <c r="E544" s="74"/>
      <c r="F544" s="74"/>
      <c r="G544" s="74"/>
      <c r="S544" s="61"/>
      <c r="T544" s="61"/>
    </row>
    <row r="545" spans="1:20" s="55" customFormat="1" ht="14.15" x14ac:dyDescent="0.4">
      <c r="A545" s="39"/>
      <c r="E545" s="74"/>
      <c r="F545" s="74"/>
      <c r="G545" s="74"/>
      <c r="S545" s="61"/>
      <c r="T545" s="61"/>
    </row>
    <row r="546" spans="1:20" s="55" customFormat="1" ht="14.15" x14ac:dyDescent="0.4">
      <c r="A546" s="39"/>
      <c r="E546" s="74"/>
      <c r="F546" s="74"/>
      <c r="G546" s="74"/>
      <c r="S546" s="61"/>
      <c r="T546" s="61"/>
    </row>
    <row r="547" spans="1:20" s="55" customFormat="1" ht="14.15" x14ac:dyDescent="0.4">
      <c r="A547" s="39"/>
      <c r="E547" s="74"/>
      <c r="F547" s="74"/>
      <c r="G547" s="74"/>
      <c r="S547" s="61"/>
      <c r="T547" s="61"/>
    </row>
    <row r="548" spans="1:20" s="55" customFormat="1" ht="14.15" x14ac:dyDescent="0.4">
      <c r="A548" s="39"/>
      <c r="E548" s="74"/>
      <c r="F548" s="74"/>
      <c r="G548" s="74"/>
      <c r="S548" s="61"/>
      <c r="T548" s="61"/>
    </row>
    <row r="549" spans="1:20" s="55" customFormat="1" ht="14.15" x14ac:dyDescent="0.4">
      <c r="A549" s="39"/>
      <c r="E549" s="74"/>
      <c r="F549" s="74"/>
      <c r="G549" s="74"/>
      <c r="S549" s="61"/>
      <c r="T549" s="61"/>
    </row>
    <row r="550" spans="1:20" s="55" customFormat="1" ht="14.15" x14ac:dyDescent="0.4">
      <c r="A550" s="39"/>
      <c r="E550" s="74"/>
      <c r="F550" s="74"/>
      <c r="G550" s="74"/>
      <c r="S550" s="61"/>
      <c r="T550" s="61"/>
    </row>
    <row r="551" spans="1:20" s="55" customFormat="1" ht="14.15" x14ac:dyDescent="0.4">
      <c r="A551" s="39"/>
      <c r="E551" s="74"/>
      <c r="F551" s="74"/>
      <c r="G551" s="74"/>
      <c r="S551" s="61"/>
      <c r="T551" s="61"/>
    </row>
    <row r="552" spans="1:20" s="55" customFormat="1" ht="14.15" x14ac:dyDescent="0.4">
      <c r="A552" s="39"/>
      <c r="E552" s="74"/>
      <c r="F552" s="74"/>
      <c r="G552" s="74"/>
      <c r="S552" s="61"/>
      <c r="T552" s="61"/>
    </row>
    <row r="553" spans="1:20" s="55" customFormat="1" ht="14.15" x14ac:dyDescent="0.4">
      <c r="A553" s="39"/>
      <c r="E553" s="74"/>
      <c r="F553" s="74"/>
      <c r="G553" s="74"/>
      <c r="S553" s="61"/>
      <c r="T553" s="61"/>
    </row>
    <row r="554" spans="1:20" s="55" customFormat="1" ht="14.15" x14ac:dyDescent="0.4">
      <c r="A554" s="39"/>
      <c r="E554" s="74"/>
      <c r="F554" s="74"/>
      <c r="G554" s="74"/>
      <c r="S554" s="61"/>
      <c r="T554" s="61"/>
    </row>
    <row r="555" spans="1:20" s="55" customFormat="1" ht="14.15" x14ac:dyDescent="0.4">
      <c r="A555" s="39"/>
      <c r="E555" s="74"/>
      <c r="F555" s="74"/>
      <c r="G555" s="74"/>
      <c r="S555" s="61"/>
      <c r="T555" s="61"/>
    </row>
    <row r="556" spans="1:20" s="55" customFormat="1" ht="14.15" x14ac:dyDescent="0.4">
      <c r="A556" s="39"/>
      <c r="E556" s="74"/>
      <c r="F556" s="74"/>
      <c r="G556" s="74"/>
      <c r="S556" s="61"/>
      <c r="T556" s="61"/>
    </row>
    <row r="557" spans="1:20" s="55" customFormat="1" ht="14.15" x14ac:dyDescent="0.4">
      <c r="A557" s="39"/>
      <c r="E557" s="74"/>
      <c r="F557" s="74"/>
      <c r="G557" s="74"/>
      <c r="S557" s="61"/>
      <c r="T557" s="61"/>
    </row>
    <row r="558" spans="1:20" s="55" customFormat="1" ht="14.15" x14ac:dyDescent="0.4">
      <c r="A558" s="39"/>
      <c r="E558" s="74"/>
      <c r="F558" s="74"/>
      <c r="G558" s="74"/>
      <c r="S558" s="61"/>
      <c r="T558" s="61"/>
    </row>
    <row r="559" spans="1:20" s="55" customFormat="1" ht="14.15" x14ac:dyDescent="0.4">
      <c r="A559" s="39"/>
      <c r="E559" s="74"/>
      <c r="F559" s="74"/>
      <c r="G559" s="74"/>
      <c r="S559" s="61"/>
      <c r="T559" s="61"/>
    </row>
    <row r="560" spans="1:20" s="55" customFormat="1" ht="14.15" x14ac:dyDescent="0.4">
      <c r="A560" s="39"/>
      <c r="E560" s="74"/>
      <c r="F560" s="74"/>
      <c r="G560" s="74"/>
      <c r="S560" s="61"/>
      <c r="T560" s="61"/>
    </row>
    <row r="561" spans="1:20" s="55" customFormat="1" ht="14.15" x14ac:dyDescent="0.4">
      <c r="A561" s="39"/>
      <c r="E561" s="74"/>
      <c r="F561" s="74"/>
      <c r="G561" s="74"/>
      <c r="S561" s="61"/>
      <c r="T561" s="61"/>
    </row>
    <row r="562" spans="1:20" s="55" customFormat="1" ht="14.15" x14ac:dyDescent="0.4">
      <c r="A562" s="39"/>
      <c r="E562" s="74"/>
      <c r="F562" s="74"/>
      <c r="G562" s="74"/>
      <c r="S562" s="61"/>
      <c r="T562" s="61"/>
    </row>
    <row r="563" spans="1:20" s="55" customFormat="1" ht="14.15" x14ac:dyDescent="0.4">
      <c r="A563" s="39"/>
      <c r="E563" s="74"/>
      <c r="F563" s="74"/>
      <c r="G563" s="74"/>
      <c r="S563" s="61"/>
      <c r="T563" s="61"/>
    </row>
    <row r="564" spans="1:20" s="55" customFormat="1" ht="14.15" x14ac:dyDescent="0.4">
      <c r="A564" s="39"/>
      <c r="E564" s="74"/>
      <c r="F564" s="74"/>
      <c r="G564" s="74"/>
      <c r="S564" s="61"/>
      <c r="T564" s="61"/>
    </row>
    <row r="565" spans="1:20" s="55" customFormat="1" ht="14.15" x14ac:dyDescent="0.4">
      <c r="A565" s="39"/>
      <c r="E565" s="74"/>
      <c r="F565" s="74"/>
      <c r="G565" s="74"/>
      <c r="S565" s="61"/>
      <c r="T565" s="61"/>
    </row>
    <row r="566" spans="1:20" s="55" customFormat="1" ht="14.15" x14ac:dyDescent="0.4">
      <c r="A566" s="39"/>
      <c r="E566" s="74"/>
      <c r="F566" s="74"/>
      <c r="G566" s="74"/>
      <c r="S566" s="61"/>
      <c r="T566" s="61"/>
    </row>
    <row r="567" spans="1:20" s="55" customFormat="1" ht="14.15" x14ac:dyDescent="0.4">
      <c r="A567" s="39"/>
      <c r="E567" s="74"/>
      <c r="F567" s="74"/>
      <c r="G567" s="74"/>
      <c r="S567" s="61"/>
      <c r="T567" s="61"/>
    </row>
    <row r="568" spans="1:20" s="55" customFormat="1" ht="14.15" x14ac:dyDescent="0.4">
      <c r="A568" s="39"/>
      <c r="E568" s="74"/>
      <c r="F568" s="74"/>
      <c r="G568" s="74"/>
      <c r="S568" s="61"/>
      <c r="T568" s="61"/>
    </row>
    <row r="569" spans="1:20" s="55" customFormat="1" ht="14.15" x14ac:dyDescent="0.4">
      <c r="A569" s="39"/>
      <c r="E569" s="74"/>
      <c r="F569" s="74"/>
      <c r="G569" s="74"/>
      <c r="S569" s="61"/>
      <c r="T569" s="61"/>
    </row>
    <row r="570" spans="1:20" s="55" customFormat="1" ht="14.15" x14ac:dyDescent="0.4">
      <c r="A570" s="39"/>
      <c r="E570" s="74"/>
      <c r="F570" s="74"/>
      <c r="G570" s="74"/>
      <c r="S570" s="61"/>
      <c r="T570" s="61"/>
    </row>
    <row r="571" spans="1:20" s="55" customFormat="1" ht="14.15" x14ac:dyDescent="0.4">
      <c r="A571" s="39"/>
      <c r="E571" s="74"/>
      <c r="F571" s="74"/>
      <c r="G571" s="74"/>
      <c r="S571" s="61"/>
      <c r="T571" s="61"/>
    </row>
    <row r="572" spans="1:20" s="55" customFormat="1" ht="14.15" x14ac:dyDescent="0.4">
      <c r="A572" s="39"/>
      <c r="E572" s="74"/>
      <c r="F572" s="74"/>
      <c r="G572" s="74"/>
      <c r="S572" s="61"/>
      <c r="T572" s="61"/>
    </row>
    <row r="573" spans="1:20" s="55" customFormat="1" ht="14.15" x14ac:dyDescent="0.4">
      <c r="A573" s="39"/>
      <c r="E573" s="74"/>
      <c r="F573" s="74"/>
      <c r="G573" s="74"/>
      <c r="S573" s="61"/>
      <c r="T573" s="61"/>
    </row>
    <row r="574" spans="1:20" s="55" customFormat="1" ht="14.15" x14ac:dyDescent="0.4">
      <c r="A574" s="39"/>
      <c r="E574" s="74"/>
      <c r="F574" s="74"/>
      <c r="G574" s="74"/>
      <c r="S574" s="61"/>
      <c r="T574" s="61"/>
    </row>
    <row r="575" spans="1:20" s="55" customFormat="1" ht="14.15" x14ac:dyDescent="0.4">
      <c r="A575" s="39"/>
      <c r="E575" s="74"/>
      <c r="F575" s="74"/>
      <c r="G575" s="74"/>
      <c r="S575" s="61"/>
      <c r="T575" s="61"/>
    </row>
    <row r="576" spans="1:20" s="55" customFormat="1" ht="14.15" x14ac:dyDescent="0.4">
      <c r="A576" s="39"/>
      <c r="E576" s="74"/>
      <c r="F576" s="74"/>
      <c r="G576" s="74"/>
      <c r="S576" s="61"/>
      <c r="T576" s="61"/>
    </row>
    <row r="577" spans="1:20" s="55" customFormat="1" ht="14.15" x14ac:dyDescent="0.4">
      <c r="A577" s="39"/>
      <c r="E577" s="74"/>
      <c r="F577" s="74"/>
      <c r="G577" s="74"/>
      <c r="S577" s="61"/>
      <c r="T577" s="61"/>
    </row>
    <row r="578" spans="1:20" s="55" customFormat="1" ht="14.15" x14ac:dyDescent="0.4">
      <c r="A578" s="39"/>
      <c r="E578" s="74"/>
      <c r="F578" s="74"/>
      <c r="G578" s="74"/>
      <c r="S578" s="61"/>
      <c r="T578" s="61"/>
    </row>
    <row r="579" spans="1:20" s="55" customFormat="1" ht="14.15" x14ac:dyDescent="0.4">
      <c r="A579" s="39"/>
      <c r="E579" s="74"/>
      <c r="F579" s="74"/>
      <c r="G579" s="74"/>
      <c r="S579" s="61"/>
      <c r="T579" s="61"/>
    </row>
    <row r="580" spans="1:20" s="55" customFormat="1" ht="14.15" x14ac:dyDescent="0.4">
      <c r="A580" s="39"/>
      <c r="E580" s="74"/>
      <c r="F580" s="74"/>
      <c r="G580" s="74"/>
      <c r="S580" s="61"/>
      <c r="T580" s="61"/>
    </row>
    <row r="581" spans="1:20" s="55" customFormat="1" ht="14.15" x14ac:dyDescent="0.4">
      <c r="A581" s="39"/>
      <c r="E581" s="74"/>
      <c r="F581" s="74"/>
      <c r="G581" s="74"/>
      <c r="S581" s="61"/>
      <c r="T581" s="61"/>
    </row>
    <row r="582" spans="1:20" s="55" customFormat="1" ht="14.15" x14ac:dyDescent="0.4">
      <c r="A582" s="39"/>
      <c r="E582" s="74"/>
      <c r="F582" s="74"/>
      <c r="G582" s="74"/>
      <c r="S582" s="61"/>
      <c r="T582" s="61"/>
    </row>
    <row r="583" spans="1:20" s="55" customFormat="1" ht="14.15" x14ac:dyDescent="0.4">
      <c r="A583" s="39"/>
      <c r="E583" s="74"/>
      <c r="F583" s="74"/>
      <c r="G583" s="74"/>
      <c r="S583" s="61"/>
      <c r="T583" s="61"/>
    </row>
    <row r="584" spans="1:20" s="55" customFormat="1" ht="14.15" x14ac:dyDescent="0.4">
      <c r="A584" s="39"/>
      <c r="E584" s="74"/>
      <c r="F584" s="74"/>
      <c r="G584" s="74"/>
      <c r="S584" s="61"/>
      <c r="T584" s="61"/>
    </row>
    <row r="585" spans="1:20" s="55" customFormat="1" ht="14.15" x14ac:dyDescent="0.4">
      <c r="A585" s="39"/>
      <c r="E585" s="74"/>
      <c r="F585" s="74"/>
      <c r="G585" s="74"/>
      <c r="S585" s="61"/>
      <c r="T585" s="61"/>
    </row>
    <row r="586" spans="1:20" s="55" customFormat="1" ht="14.15" x14ac:dyDescent="0.4">
      <c r="A586" s="39"/>
      <c r="E586" s="74"/>
      <c r="F586" s="74"/>
      <c r="G586" s="74"/>
      <c r="S586" s="61"/>
      <c r="T586" s="61"/>
    </row>
    <row r="587" spans="1:20" s="55" customFormat="1" ht="14.15" x14ac:dyDescent="0.4">
      <c r="A587" s="39"/>
      <c r="E587" s="74"/>
      <c r="F587" s="74"/>
      <c r="G587" s="74"/>
      <c r="S587" s="61"/>
      <c r="T587" s="61"/>
    </row>
    <row r="588" spans="1:20" s="55" customFormat="1" ht="14.15" x14ac:dyDescent="0.4">
      <c r="A588" s="39"/>
      <c r="E588" s="74"/>
      <c r="F588" s="74"/>
      <c r="G588" s="74"/>
      <c r="S588" s="61"/>
      <c r="T588" s="61"/>
    </row>
    <row r="589" spans="1:20" s="55" customFormat="1" ht="14.15" x14ac:dyDescent="0.4">
      <c r="A589" s="39"/>
      <c r="E589" s="74"/>
      <c r="F589" s="74"/>
      <c r="G589" s="74"/>
      <c r="S589" s="61"/>
      <c r="T589" s="61"/>
    </row>
    <row r="590" spans="1:20" s="55" customFormat="1" ht="14.15" x14ac:dyDescent="0.4">
      <c r="A590" s="39"/>
      <c r="E590" s="74"/>
      <c r="F590" s="74"/>
      <c r="G590" s="74"/>
      <c r="S590" s="61"/>
      <c r="T590" s="61"/>
    </row>
    <row r="591" spans="1:20" s="55" customFormat="1" ht="14.15" x14ac:dyDescent="0.4">
      <c r="A591" s="39"/>
      <c r="E591" s="74"/>
      <c r="F591" s="74"/>
      <c r="G591" s="74"/>
      <c r="S591" s="61"/>
      <c r="T591" s="61"/>
    </row>
    <row r="592" spans="1:20" s="55" customFormat="1" ht="14.15" x14ac:dyDescent="0.4">
      <c r="A592" s="39"/>
      <c r="E592" s="74"/>
      <c r="F592" s="74"/>
      <c r="G592" s="74"/>
      <c r="S592" s="61"/>
      <c r="T592" s="61"/>
    </row>
    <row r="593" spans="1:20" s="55" customFormat="1" ht="14.15" x14ac:dyDescent="0.4">
      <c r="A593" s="39"/>
      <c r="E593" s="74"/>
      <c r="F593" s="74"/>
      <c r="G593" s="74"/>
      <c r="S593" s="61"/>
      <c r="T593" s="61"/>
    </row>
    <row r="594" spans="1:20" s="55" customFormat="1" ht="14.15" x14ac:dyDescent="0.4">
      <c r="A594" s="39"/>
      <c r="E594" s="74"/>
      <c r="F594" s="74"/>
      <c r="G594" s="74"/>
      <c r="S594" s="61"/>
      <c r="T594" s="61"/>
    </row>
    <row r="595" spans="1:20" s="55" customFormat="1" ht="14.15" x14ac:dyDescent="0.4">
      <c r="A595" s="39"/>
      <c r="E595" s="74"/>
      <c r="F595" s="74"/>
      <c r="G595" s="74"/>
      <c r="S595" s="61"/>
      <c r="T595" s="61"/>
    </row>
    <row r="596" spans="1:20" s="55" customFormat="1" ht="14.15" x14ac:dyDescent="0.4">
      <c r="A596" s="39"/>
      <c r="E596" s="74"/>
      <c r="F596" s="74"/>
      <c r="G596" s="74"/>
      <c r="S596" s="61"/>
      <c r="T596" s="61"/>
    </row>
    <row r="597" spans="1:20" s="55" customFormat="1" ht="14.15" x14ac:dyDescent="0.4">
      <c r="A597" s="39"/>
      <c r="E597" s="74"/>
      <c r="F597" s="74"/>
      <c r="G597" s="74"/>
      <c r="S597" s="61"/>
      <c r="T597" s="61"/>
    </row>
    <row r="598" spans="1:20" s="55" customFormat="1" ht="14.15" x14ac:dyDescent="0.4">
      <c r="A598" s="39"/>
      <c r="E598" s="74"/>
      <c r="F598" s="74"/>
      <c r="G598" s="74"/>
      <c r="S598" s="61"/>
      <c r="T598" s="61"/>
    </row>
    <row r="599" spans="1:20" s="55" customFormat="1" ht="14.15" x14ac:dyDescent="0.4">
      <c r="A599" s="39"/>
      <c r="E599" s="74"/>
      <c r="F599" s="74"/>
      <c r="G599" s="74"/>
      <c r="S599" s="61"/>
      <c r="T599" s="61"/>
    </row>
    <row r="600" spans="1:20" s="55" customFormat="1" ht="14.15" x14ac:dyDescent="0.4">
      <c r="A600" s="39"/>
      <c r="E600" s="74"/>
      <c r="F600" s="74"/>
      <c r="G600" s="74"/>
      <c r="S600" s="61"/>
      <c r="T600" s="61"/>
    </row>
    <row r="601" spans="1:20" s="55" customFormat="1" ht="14.15" x14ac:dyDescent="0.4">
      <c r="A601" s="39"/>
      <c r="E601" s="74"/>
      <c r="F601" s="74"/>
      <c r="G601" s="74"/>
      <c r="S601" s="61"/>
      <c r="T601" s="61"/>
    </row>
    <row r="602" spans="1:20" s="55" customFormat="1" ht="14.15" x14ac:dyDescent="0.4">
      <c r="A602" s="39"/>
      <c r="E602" s="74"/>
      <c r="F602" s="74"/>
      <c r="G602" s="74"/>
      <c r="S602" s="61"/>
      <c r="T602" s="61"/>
    </row>
    <row r="603" spans="1:20" s="55" customFormat="1" ht="14.15" x14ac:dyDescent="0.4">
      <c r="A603" s="39"/>
      <c r="E603" s="74"/>
      <c r="F603" s="74"/>
      <c r="G603" s="74"/>
      <c r="S603" s="61"/>
      <c r="T603" s="61"/>
    </row>
    <row r="604" spans="1:20" s="55" customFormat="1" ht="14.15" x14ac:dyDescent="0.4">
      <c r="A604" s="39"/>
      <c r="E604" s="74"/>
      <c r="F604" s="74"/>
      <c r="G604" s="74"/>
      <c r="S604" s="61"/>
      <c r="T604" s="61"/>
    </row>
    <row r="605" spans="1:20" s="55" customFormat="1" ht="14.15" x14ac:dyDescent="0.4">
      <c r="A605" s="39"/>
      <c r="E605" s="74"/>
      <c r="F605" s="74"/>
      <c r="G605" s="74"/>
      <c r="S605" s="61"/>
      <c r="T605" s="61"/>
    </row>
    <row r="606" spans="1:20" s="55" customFormat="1" ht="14.15" x14ac:dyDescent="0.4">
      <c r="A606" s="39"/>
      <c r="E606" s="74"/>
      <c r="F606" s="74"/>
      <c r="G606" s="74"/>
      <c r="S606" s="61"/>
      <c r="T606" s="61"/>
    </row>
    <row r="607" spans="1:20" s="55" customFormat="1" ht="14.15" x14ac:dyDescent="0.4">
      <c r="A607" s="39"/>
      <c r="E607" s="74"/>
      <c r="F607" s="74"/>
      <c r="G607" s="74"/>
      <c r="S607" s="61"/>
      <c r="T607" s="61"/>
    </row>
    <row r="608" spans="1:20" s="55" customFormat="1" ht="14.15" x14ac:dyDescent="0.4">
      <c r="A608" s="39"/>
      <c r="E608" s="74"/>
      <c r="F608" s="74"/>
      <c r="G608" s="74"/>
      <c r="S608" s="61"/>
      <c r="T608" s="61"/>
    </row>
    <row r="609" spans="1:20" s="55" customFormat="1" ht="14.15" x14ac:dyDescent="0.4">
      <c r="A609" s="39"/>
      <c r="E609" s="74"/>
      <c r="F609" s="74"/>
      <c r="G609" s="74"/>
      <c r="S609" s="61"/>
      <c r="T609" s="61"/>
    </row>
    <row r="610" spans="1:20" s="55" customFormat="1" ht="14.15" x14ac:dyDescent="0.4">
      <c r="A610" s="39"/>
      <c r="E610" s="74"/>
      <c r="F610" s="74"/>
      <c r="G610" s="74"/>
      <c r="S610" s="61"/>
      <c r="T610" s="61"/>
    </row>
    <row r="611" spans="1:20" s="55" customFormat="1" ht="14.15" x14ac:dyDescent="0.4">
      <c r="A611" s="39"/>
      <c r="E611" s="74"/>
      <c r="F611" s="74"/>
      <c r="G611" s="74"/>
      <c r="S611" s="61"/>
      <c r="T611" s="61"/>
    </row>
    <row r="612" spans="1:20" s="55" customFormat="1" ht="14.15" x14ac:dyDescent="0.4">
      <c r="A612" s="39"/>
      <c r="E612" s="74"/>
      <c r="F612" s="74"/>
      <c r="G612" s="74"/>
      <c r="S612" s="61"/>
      <c r="T612" s="61"/>
    </row>
    <row r="613" spans="1:20" s="55" customFormat="1" ht="14.15" x14ac:dyDescent="0.4">
      <c r="A613" s="39"/>
      <c r="E613" s="74"/>
      <c r="F613" s="74"/>
      <c r="G613" s="74"/>
      <c r="S613" s="61"/>
      <c r="T613" s="61"/>
    </row>
    <row r="614" spans="1:20" s="55" customFormat="1" ht="14.15" x14ac:dyDescent="0.4">
      <c r="A614" s="39"/>
      <c r="E614" s="74"/>
      <c r="F614" s="74"/>
      <c r="G614" s="74"/>
      <c r="S614" s="61"/>
      <c r="T614" s="61"/>
    </row>
    <row r="615" spans="1:20" s="55" customFormat="1" ht="14.15" x14ac:dyDescent="0.4">
      <c r="A615" s="39"/>
      <c r="E615" s="74"/>
      <c r="F615" s="74"/>
      <c r="G615" s="74"/>
      <c r="S615" s="61"/>
      <c r="T615" s="61"/>
    </row>
    <row r="616" spans="1:20" s="55" customFormat="1" ht="14.15" x14ac:dyDescent="0.4">
      <c r="A616" s="39"/>
      <c r="E616" s="74"/>
      <c r="F616" s="74"/>
      <c r="G616" s="74"/>
      <c r="S616" s="61"/>
      <c r="T616" s="61"/>
    </row>
    <row r="617" spans="1:20" s="55" customFormat="1" ht="14.15" x14ac:dyDescent="0.4">
      <c r="A617" s="39"/>
      <c r="E617" s="74"/>
      <c r="F617" s="74"/>
      <c r="G617" s="74"/>
      <c r="S617" s="61"/>
      <c r="T617" s="61"/>
    </row>
    <row r="618" spans="1:20" s="55" customFormat="1" ht="14.15" x14ac:dyDescent="0.4">
      <c r="A618" s="39"/>
      <c r="E618" s="74"/>
      <c r="F618" s="74"/>
      <c r="G618" s="74"/>
      <c r="S618" s="61"/>
      <c r="T618" s="61"/>
    </row>
    <row r="619" spans="1:20" s="55" customFormat="1" ht="14.15" x14ac:dyDescent="0.4">
      <c r="A619" s="39"/>
      <c r="E619" s="74"/>
      <c r="F619" s="74"/>
      <c r="G619" s="74"/>
      <c r="S619" s="61"/>
      <c r="T619" s="61"/>
    </row>
    <row r="620" spans="1:20" s="55" customFormat="1" ht="14.15" x14ac:dyDescent="0.4">
      <c r="A620" s="39"/>
      <c r="E620" s="74"/>
      <c r="F620" s="74"/>
      <c r="G620" s="74"/>
      <c r="S620" s="61"/>
      <c r="T620" s="61"/>
    </row>
    <row r="621" spans="1:20" s="55" customFormat="1" ht="14.15" x14ac:dyDescent="0.4">
      <c r="A621" s="39"/>
      <c r="E621" s="74"/>
      <c r="F621" s="74"/>
      <c r="G621" s="74"/>
      <c r="S621" s="61"/>
      <c r="T621" s="61"/>
    </row>
    <row r="622" spans="1:20" s="55" customFormat="1" ht="14.15" x14ac:dyDescent="0.4">
      <c r="A622" s="39"/>
      <c r="E622" s="74"/>
      <c r="F622" s="74"/>
      <c r="G622" s="74"/>
      <c r="S622" s="61"/>
      <c r="T622" s="61"/>
    </row>
    <row r="623" spans="1:20" s="55" customFormat="1" ht="14.15" x14ac:dyDescent="0.4">
      <c r="A623" s="39"/>
      <c r="E623" s="74"/>
      <c r="F623" s="74"/>
      <c r="G623" s="74"/>
      <c r="S623" s="61"/>
      <c r="T623" s="61"/>
    </row>
    <row r="624" spans="1:20" s="55" customFormat="1" ht="14.15" x14ac:dyDescent="0.4">
      <c r="A624" s="39"/>
      <c r="E624" s="74"/>
      <c r="F624" s="74"/>
      <c r="G624" s="74"/>
      <c r="S624" s="61"/>
      <c r="T624" s="61"/>
    </row>
    <row r="625" spans="1:20" s="55" customFormat="1" ht="14.15" x14ac:dyDescent="0.4">
      <c r="A625" s="39"/>
      <c r="E625" s="74"/>
      <c r="F625" s="74"/>
      <c r="G625" s="74"/>
      <c r="S625" s="61"/>
      <c r="T625" s="61"/>
    </row>
    <row r="626" spans="1:20" s="55" customFormat="1" ht="14.15" x14ac:dyDescent="0.4">
      <c r="A626" s="39"/>
      <c r="E626" s="74"/>
      <c r="F626" s="74"/>
      <c r="G626" s="74"/>
      <c r="S626" s="61"/>
      <c r="T626" s="61"/>
    </row>
    <row r="627" spans="1:20" s="55" customFormat="1" ht="14.15" x14ac:dyDescent="0.4">
      <c r="A627" s="39"/>
      <c r="E627" s="74"/>
      <c r="F627" s="74"/>
      <c r="G627" s="74"/>
      <c r="S627" s="61"/>
      <c r="T627" s="61"/>
    </row>
    <row r="628" spans="1:20" s="55" customFormat="1" ht="14.15" x14ac:dyDescent="0.4">
      <c r="A628" s="39"/>
      <c r="E628" s="74"/>
      <c r="F628" s="74"/>
      <c r="G628" s="74"/>
      <c r="S628" s="61"/>
      <c r="T628" s="61"/>
    </row>
    <row r="629" spans="1:20" s="55" customFormat="1" ht="14.15" x14ac:dyDescent="0.4">
      <c r="A629" s="39"/>
      <c r="E629" s="74"/>
      <c r="F629" s="74"/>
      <c r="G629" s="74"/>
      <c r="S629" s="61"/>
      <c r="T629" s="61"/>
    </row>
    <row r="630" spans="1:20" s="55" customFormat="1" ht="14.15" x14ac:dyDescent="0.4">
      <c r="A630" s="39"/>
      <c r="E630" s="74"/>
      <c r="F630" s="74"/>
      <c r="G630" s="74"/>
      <c r="S630" s="61"/>
      <c r="T630" s="61"/>
    </row>
    <row r="631" spans="1:20" s="55" customFormat="1" ht="14.15" x14ac:dyDescent="0.4">
      <c r="A631" s="39"/>
      <c r="E631" s="74"/>
      <c r="F631" s="74"/>
      <c r="G631" s="74"/>
      <c r="S631" s="61"/>
      <c r="T631" s="61"/>
    </row>
    <row r="632" spans="1:20" s="55" customFormat="1" ht="14.15" x14ac:dyDescent="0.4">
      <c r="A632" s="39"/>
      <c r="E632" s="74"/>
      <c r="F632" s="74"/>
      <c r="G632" s="74"/>
      <c r="S632" s="61"/>
      <c r="T632" s="61"/>
    </row>
    <row r="633" spans="1:20" s="55" customFormat="1" ht="14.15" x14ac:dyDescent="0.4">
      <c r="A633" s="39"/>
      <c r="E633" s="74"/>
      <c r="F633" s="74"/>
      <c r="G633" s="74"/>
      <c r="S633" s="61"/>
      <c r="T633" s="61"/>
    </row>
    <row r="634" spans="1:20" s="55" customFormat="1" ht="14.15" x14ac:dyDescent="0.4">
      <c r="A634" s="39"/>
      <c r="E634" s="74"/>
      <c r="F634" s="74"/>
      <c r="G634" s="74"/>
      <c r="S634" s="61"/>
      <c r="T634" s="61"/>
    </row>
    <row r="635" spans="1:20" s="55" customFormat="1" ht="14.15" x14ac:dyDescent="0.4">
      <c r="A635" s="39"/>
      <c r="E635" s="74"/>
      <c r="F635" s="74"/>
      <c r="G635" s="74"/>
      <c r="S635" s="61"/>
      <c r="T635" s="61"/>
    </row>
    <row r="636" spans="1:20" s="55" customFormat="1" ht="14.15" x14ac:dyDescent="0.4">
      <c r="A636" s="39"/>
      <c r="E636" s="74"/>
      <c r="F636" s="74"/>
      <c r="G636" s="74"/>
      <c r="S636" s="61"/>
      <c r="T636" s="61"/>
    </row>
    <row r="637" spans="1:20" s="55" customFormat="1" ht="14.15" x14ac:dyDescent="0.4">
      <c r="A637" s="39"/>
      <c r="E637" s="74"/>
      <c r="F637" s="74"/>
      <c r="G637" s="74"/>
      <c r="S637" s="61"/>
      <c r="T637" s="61"/>
    </row>
    <row r="638" spans="1:20" s="55" customFormat="1" ht="14.15" x14ac:dyDescent="0.4">
      <c r="A638" s="39"/>
      <c r="E638" s="74"/>
      <c r="F638" s="74"/>
      <c r="G638" s="74"/>
      <c r="S638" s="61"/>
      <c r="T638" s="61"/>
    </row>
    <row r="639" spans="1:20" s="55" customFormat="1" ht="14.15" x14ac:dyDescent="0.4">
      <c r="A639" s="39"/>
      <c r="E639" s="74"/>
      <c r="F639" s="74"/>
      <c r="G639" s="74"/>
      <c r="S639" s="61"/>
      <c r="T639" s="61"/>
    </row>
    <row r="640" spans="1:20" s="55" customFormat="1" ht="14.15" x14ac:dyDescent="0.4">
      <c r="A640" s="39"/>
      <c r="E640" s="74"/>
      <c r="F640" s="74"/>
      <c r="G640" s="74"/>
      <c r="S640" s="61"/>
      <c r="T640" s="61"/>
    </row>
    <row r="641" spans="1:20" s="55" customFormat="1" ht="14.15" x14ac:dyDescent="0.4">
      <c r="A641" s="39"/>
      <c r="E641" s="74"/>
      <c r="F641" s="74"/>
      <c r="G641" s="74"/>
      <c r="S641" s="61"/>
      <c r="T641" s="61"/>
    </row>
    <row r="642" spans="1:20" s="55" customFormat="1" ht="14.15" x14ac:dyDescent="0.4">
      <c r="A642" s="39"/>
      <c r="E642" s="74"/>
      <c r="F642" s="74"/>
      <c r="G642" s="74"/>
      <c r="S642" s="61"/>
      <c r="T642" s="61"/>
    </row>
    <row r="643" spans="1:20" s="55" customFormat="1" ht="14.15" x14ac:dyDescent="0.4">
      <c r="A643" s="39"/>
      <c r="E643" s="74"/>
      <c r="F643" s="74"/>
      <c r="G643" s="74"/>
      <c r="S643" s="61"/>
      <c r="T643" s="61"/>
    </row>
    <row r="644" spans="1:20" s="55" customFormat="1" ht="14.15" x14ac:dyDescent="0.4">
      <c r="A644" s="39"/>
      <c r="E644" s="74"/>
      <c r="F644" s="74"/>
      <c r="G644" s="74"/>
      <c r="S644" s="61"/>
      <c r="T644" s="61"/>
    </row>
    <row r="645" spans="1:20" s="55" customFormat="1" ht="14.15" x14ac:dyDescent="0.4">
      <c r="A645" s="39"/>
      <c r="E645" s="74"/>
      <c r="F645" s="74"/>
      <c r="G645" s="74"/>
      <c r="S645" s="61"/>
      <c r="T645" s="61"/>
    </row>
    <row r="646" spans="1:20" s="55" customFormat="1" ht="14.15" x14ac:dyDescent="0.4">
      <c r="A646" s="39"/>
      <c r="E646" s="74"/>
      <c r="F646" s="74"/>
      <c r="G646" s="74"/>
      <c r="S646" s="61"/>
      <c r="T646" s="61"/>
    </row>
    <row r="647" spans="1:20" s="55" customFormat="1" ht="14.15" x14ac:dyDescent="0.4">
      <c r="A647" s="39"/>
      <c r="E647" s="74"/>
      <c r="F647" s="74"/>
      <c r="G647" s="74"/>
      <c r="S647" s="61"/>
      <c r="T647" s="61"/>
    </row>
    <row r="648" spans="1:20" s="55" customFormat="1" ht="14.15" x14ac:dyDescent="0.4">
      <c r="A648" s="39"/>
      <c r="E648" s="74"/>
      <c r="F648" s="74"/>
      <c r="G648" s="74"/>
      <c r="S648" s="61"/>
      <c r="T648" s="61"/>
    </row>
    <row r="649" spans="1:20" s="55" customFormat="1" ht="14.15" x14ac:dyDescent="0.4">
      <c r="A649" s="39"/>
      <c r="E649" s="74"/>
      <c r="F649" s="74"/>
      <c r="G649" s="74"/>
      <c r="S649" s="61"/>
      <c r="T649" s="61"/>
    </row>
    <row r="650" spans="1:20" s="55" customFormat="1" ht="14.15" x14ac:dyDescent="0.4">
      <c r="A650" s="39"/>
      <c r="E650" s="74"/>
      <c r="F650" s="74"/>
      <c r="G650" s="74"/>
      <c r="S650" s="61"/>
      <c r="T650" s="61"/>
    </row>
    <row r="651" spans="1:20" s="55" customFormat="1" ht="14.15" x14ac:dyDescent="0.4">
      <c r="A651" s="39"/>
      <c r="E651" s="74"/>
      <c r="F651" s="74"/>
      <c r="G651" s="74"/>
      <c r="S651" s="61"/>
      <c r="T651" s="61"/>
    </row>
    <row r="652" spans="1:20" s="55" customFormat="1" ht="14.15" x14ac:dyDescent="0.4">
      <c r="A652" s="39"/>
      <c r="E652" s="74"/>
      <c r="F652" s="74"/>
      <c r="G652" s="74"/>
      <c r="S652" s="61"/>
      <c r="T652" s="61"/>
    </row>
    <row r="653" spans="1:20" s="55" customFormat="1" ht="14.15" x14ac:dyDescent="0.4">
      <c r="A653" s="39"/>
      <c r="E653" s="74"/>
      <c r="F653" s="74"/>
      <c r="G653" s="74"/>
      <c r="S653" s="61"/>
      <c r="T653" s="61"/>
    </row>
    <row r="654" spans="1:20" s="55" customFormat="1" ht="14.15" x14ac:dyDescent="0.4">
      <c r="A654" s="39"/>
      <c r="E654" s="74"/>
      <c r="F654" s="74"/>
      <c r="G654" s="74"/>
      <c r="S654" s="61"/>
      <c r="T654" s="61"/>
    </row>
    <row r="655" spans="1:20" s="55" customFormat="1" ht="14.15" x14ac:dyDescent="0.4">
      <c r="A655" s="39"/>
      <c r="E655" s="74"/>
      <c r="F655" s="74"/>
      <c r="G655" s="74"/>
      <c r="S655" s="61"/>
      <c r="T655" s="61"/>
    </row>
    <row r="656" spans="1:20" s="55" customFormat="1" ht="14.15" x14ac:dyDescent="0.4">
      <c r="A656" s="39"/>
      <c r="E656" s="74"/>
      <c r="F656" s="74"/>
      <c r="G656" s="74"/>
      <c r="S656" s="61"/>
      <c r="T656" s="61"/>
    </row>
    <row r="657" spans="1:20" s="55" customFormat="1" ht="14.15" x14ac:dyDescent="0.4">
      <c r="A657" s="39"/>
      <c r="E657" s="74"/>
      <c r="F657" s="74"/>
      <c r="G657" s="74"/>
      <c r="S657" s="61"/>
      <c r="T657" s="61"/>
    </row>
    <row r="658" spans="1:20" s="55" customFormat="1" ht="14.15" x14ac:dyDescent="0.4">
      <c r="A658" s="39"/>
      <c r="E658" s="74"/>
      <c r="F658" s="74"/>
      <c r="G658" s="74"/>
      <c r="S658" s="61"/>
      <c r="T658" s="61"/>
    </row>
    <row r="659" spans="1:20" s="55" customFormat="1" ht="14.15" x14ac:dyDescent="0.4">
      <c r="A659" s="39"/>
      <c r="E659" s="74"/>
      <c r="F659" s="74"/>
      <c r="G659" s="74"/>
      <c r="S659" s="61"/>
      <c r="T659" s="61"/>
    </row>
    <row r="660" spans="1:20" s="55" customFormat="1" ht="14.15" x14ac:dyDescent="0.4">
      <c r="A660" s="39"/>
      <c r="E660" s="74"/>
      <c r="F660" s="74"/>
      <c r="G660" s="74"/>
      <c r="S660" s="61"/>
      <c r="T660" s="61"/>
    </row>
    <row r="661" spans="1:20" s="55" customFormat="1" ht="14.15" x14ac:dyDescent="0.4">
      <c r="A661" s="39"/>
      <c r="E661" s="74"/>
      <c r="F661" s="74"/>
      <c r="G661" s="74"/>
      <c r="S661" s="61"/>
      <c r="T661" s="61"/>
    </row>
    <row r="662" spans="1:20" s="55" customFormat="1" ht="14.15" x14ac:dyDescent="0.4">
      <c r="A662" s="39"/>
      <c r="E662" s="74"/>
      <c r="F662" s="74"/>
      <c r="G662" s="74"/>
      <c r="S662" s="61"/>
      <c r="T662" s="61"/>
    </row>
    <row r="663" spans="1:20" s="55" customFormat="1" ht="14.15" x14ac:dyDescent="0.4">
      <c r="A663" s="39"/>
      <c r="E663" s="74"/>
      <c r="F663" s="74"/>
      <c r="G663" s="74"/>
      <c r="S663" s="61"/>
      <c r="T663" s="61"/>
    </row>
    <row r="664" spans="1:20" s="55" customFormat="1" ht="14.15" x14ac:dyDescent="0.4">
      <c r="A664" s="39"/>
      <c r="E664" s="74"/>
      <c r="F664" s="74"/>
      <c r="G664" s="74"/>
      <c r="S664" s="61"/>
      <c r="T664" s="61"/>
    </row>
    <row r="665" spans="1:20" s="55" customFormat="1" ht="14.15" x14ac:dyDescent="0.4">
      <c r="A665" s="39"/>
      <c r="E665" s="74"/>
      <c r="F665" s="74"/>
      <c r="G665" s="74"/>
      <c r="S665" s="61"/>
      <c r="T665" s="61"/>
    </row>
    <row r="666" spans="1:20" s="55" customFormat="1" ht="14.15" x14ac:dyDescent="0.4">
      <c r="A666" s="39"/>
      <c r="E666" s="74"/>
      <c r="F666" s="74"/>
      <c r="G666" s="74"/>
      <c r="S666" s="61"/>
      <c r="T666" s="61"/>
    </row>
    <row r="667" spans="1:20" s="55" customFormat="1" ht="14.15" x14ac:dyDescent="0.4">
      <c r="A667" s="39"/>
      <c r="E667" s="74"/>
      <c r="F667" s="74"/>
      <c r="G667" s="74"/>
      <c r="S667" s="61"/>
      <c r="T667" s="61"/>
    </row>
    <row r="668" spans="1:20" s="55" customFormat="1" ht="14.15" x14ac:dyDescent="0.4">
      <c r="A668" s="39"/>
      <c r="E668" s="74"/>
      <c r="F668" s="74"/>
      <c r="G668" s="74"/>
      <c r="S668" s="61"/>
      <c r="T668" s="61"/>
    </row>
    <row r="669" spans="1:20" s="55" customFormat="1" ht="14.15" x14ac:dyDescent="0.4">
      <c r="A669" s="39"/>
      <c r="E669" s="74"/>
      <c r="F669" s="74"/>
      <c r="G669" s="74"/>
      <c r="S669" s="61"/>
      <c r="T669" s="61"/>
    </row>
    <row r="670" spans="1:20" s="55" customFormat="1" ht="14.15" x14ac:dyDescent="0.4">
      <c r="A670" s="39"/>
      <c r="E670" s="74"/>
      <c r="F670" s="74"/>
      <c r="G670" s="74"/>
      <c r="S670" s="61"/>
      <c r="T670" s="61"/>
    </row>
    <row r="671" spans="1:20" s="55" customFormat="1" ht="14.15" x14ac:dyDescent="0.4">
      <c r="A671" s="39"/>
      <c r="E671" s="74"/>
      <c r="F671" s="74"/>
      <c r="G671" s="74"/>
      <c r="S671" s="61"/>
      <c r="T671" s="61"/>
    </row>
    <row r="672" spans="1:20" s="55" customFormat="1" ht="14.15" x14ac:dyDescent="0.4">
      <c r="A672" s="39"/>
      <c r="E672" s="74"/>
      <c r="F672" s="74"/>
      <c r="G672" s="74"/>
      <c r="S672" s="61"/>
      <c r="T672" s="61"/>
    </row>
    <row r="673" spans="1:20" s="55" customFormat="1" ht="14.15" x14ac:dyDescent="0.4">
      <c r="A673" s="39"/>
      <c r="E673" s="74"/>
      <c r="F673" s="74"/>
      <c r="G673" s="74"/>
      <c r="S673" s="61"/>
      <c r="T673" s="61"/>
    </row>
    <row r="674" spans="1:20" s="55" customFormat="1" ht="14.15" x14ac:dyDescent="0.4">
      <c r="A674" s="39"/>
      <c r="E674" s="74"/>
      <c r="F674" s="74"/>
      <c r="G674" s="74"/>
      <c r="S674" s="61"/>
      <c r="T674" s="61"/>
    </row>
    <row r="675" spans="1:20" s="55" customFormat="1" ht="14.15" x14ac:dyDescent="0.4">
      <c r="A675" s="39"/>
      <c r="E675" s="74"/>
      <c r="F675" s="74"/>
      <c r="G675" s="74"/>
      <c r="S675" s="61"/>
      <c r="T675" s="61"/>
    </row>
    <row r="676" spans="1:20" s="55" customFormat="1" ht="14.15" x14ac:dyDescent="0.4">
      <c r="A676" s="39"/>
      <c r="E676" s="74"/>
      <c r="F676" s="74"/>
      <c r="G676" s="74"/>
      <c r="S676" s="61"/>
      <c r="T676" s="61"/>
    </row>
    <row r="677" spans="1:20" s="55" customFormat="1" ht="14.15" x14ac:dyDescent="0.4">
      <c r="A677" s="39"/>
      <c r="E677" s="74"/>
      <c r="F677" s="74"/>
      <c r="G677" s="74"/>
      <c r="S677" s="61"/>
      <c r="T677" s="61"/>
    </row>
    <row r="678" spans="1:20" s="55" customFormat="1" ht="14.15" x14ac:dyDescent="0.4">
      <c r="A678" s="39"/>
      <c r="E678" s="74"/>
      <c r="F678" s="74"/>
      <c r="G678" s="74"/>
      <c r="S678" s="61"/>
      <c r="T678" s="61"/>
    </row>
    <row r="679" spans="1:20" s="55" customFormat="1" ht="14.15" x14ac:dyDescent="0.4">
      <c r="A679" s="39"/>
      <c r="E679" s="74"/>
      <c r="F679" s="74"/>
      <c r="G679" s="74"/>
      <c r="S679" s="61"/>
      <c r="T679" s="61"/>
    </row>
    <row r="680" spans="1:20" s="55" customFormat="1" ht="14.15" x14ac:dyDescent="0.4">
      <c r="A680" s="39"/>
      <c r="E680" s="74"/>
      <c r="F680" s="74"/>
      <c r="G680" s="74"/>
      <c r="S680" s="61"/>
      <c r="T680" s="61"/>
    </row>
    <row r="681" spans="1:20" s="55" customFormat="1" ht="14.15" x14ac:dyDescent="0.4">
      <c r="A681" s="39"/>
      <c r="E681" s="74"/>
      <c r="F681" s="74"/>
      <c r="G681" s="74"/>
      <c r="S681" s="61"/>
      <c r="T681" s="61"/>
    </row>
    <row r="682" spans="1:20" s="55" customFormat="1" ht="14.15" x14ac:dyDescent="0.4">
      <c r="A682" s="39"/>
      <c r="E682" s="74"/>
      <c r="F682" s="74"/>
      <c r="G682" s="74"/>
      <c r="S682" s="61"/>
      <c r="T682" s="61"/>
    </row>
    <row r="683" spans="1:20" s="55" customFormat="1" ht="14.15" x14ac:dyDescent="0.4">
      <c r="A683" s="39"/>
      <c r="E683" s="74"/>
      <c r="F683" s="74"/>
      <c r="G683" s="74"/>
      <c r="S683" s="61"/>
      <c r="T683" s="61"/>
    </row>
    <row r="684" spans="1:20" s="55" customFormat="1" ht="14.15" x14ac:dyDescent="0.4">
      <c r="A684" s="39"/>
      <c r="E684" s="74"/>
      <c r="F684" s="74"/>
      <c r="G684" s="74"/>
      <c r="S684" s="61"/>
      <c r="T684" s="61"/>
    </row>
    <row r="685" spans="1:20" s="55" customFormat="1" ht="14.15" x14ac:dyDescent="0.4">
      <c r="A685" s="39"/>
      <c r="E685" s="74"/>
      <c r="F685" s="74"/>
      <c r="G685" s="74"/>
      <c r="S685" s="61"/>
      <c r="T685" s="61"/>
    </row>
    <row r="686" spans="1:20" s="55" customFormat="1" ht="14.15" x14ac:dyDescent="0.4">
      <c r="A686" s="39"/>
      <c r="E686" s="74"/>
      <c r="F686" s="74"/>
      <c r="G686" s="74"/>
      <c r="S686" s="61"/>
      <c r="T686" s="61"/>
    </row>
    <row r="687" spans="1:20" s="55" customFormat="1" ht="14.15" x14ac:dyDescent="0.4">
      <c r="A687" s="39"/>
      <c r="E687" s="74"/>
      <c r="F687" s="74"/>
      <c r="G687" s="74"/>
      <c r="S687" s="61"/>
      <c r="T687" s="61"/>
    </row>
    <row r="688" spans="1:20" s="55" customFormat="1" ht="14.15" x14ac:dyDescent="0.4">
      <c r="A688" s="39"/>
      <c r="E688" s="74"/>
      <c r="F688" s="74"/>
      <c r="G688" s="74"/>
      <c r="S688" s="61"/>
      <c r="T688" s="61"/>
    </row>
    <row r="689" spans="1:20" s="55" customFormat="1" ht="14.15" x14ac:dyDescent="0.4">
      <c r="A689" s="39"/>
      <c r="E689" s="74"/>
      <c r="F689" s="74"/>
      <c r="G689" s="74"/>
      <c r="S689" s="61"/>
      <c r="T689" s="61"/>
    </row>
    <row r="690" spans="1:20" s="55" customFormat="1" ht="14.15" x14ac:dyDescent="0.4">
      <c r="A690" s="39"/>
      <c r="E690" s="74"/>
      <c r="F690" s="74"/>
      <c r="G690" s="74"/>
      <c r="S690" s="61"/>
      <c r="T690" s="61"/>
    </row>
    <row r="691" spans="1:20" s="55" customFormat="1" ht="14.15" x14ac:dyDescent="0.4">
      <c r="A691" s="39"/>
      <c r="E691" s="74"/>
      <c r="F691" s="74"/>
      <c r="G691" s="74"/>
      <c r="S691" s="61"/>
      <c r="T691" s="61"/>
    </row>
    <row r="692" spans="1:20" s="55" customFormat="1" ht="14.15" x14ac:dyDescent="0.4">
      <c r="A692" s="39"/>
      <c r="E692" s="74"/>
      <c r="F692" s="74"/>
      <c r="G692" s="74"/>
      <c r="S692" s="61"/>
      <c r="T692" s="61"/>
    </row>
    <row r="693" spans="1:20" s="55" customFormat="1" ht="14.15" x14ac:dyDescent="0.4">
      <c r="A693" s="39"/>
      <c r="E693" s="74"/>
      <c r="F693" s="74"/>
      <c r="G693" s="74"/>
      <c r="S693" s="61"/>
      <c r="T693" s="61"/>
    </row>
    <row r="694" spans="1:20" s="55" customFormat="1" ht="14.15" x14ac:dyDescent="0.4">
      <c r="A694" s="39"/>
      <c r="E694" s="74"/>
      <c r="F694" s="74"/>
      <c r="G694" s="74"/>
      <c r="S694" s="61"/>
      <c r="T694" s="61"/>
    </row>
    <row r="695" spans="1:20" s="55" customFormat="1" ht="14.15" x14ac:dyDescent="0.4">
      <c r="A695" s="39"/>
      <c r="E695" s="74"/>
      <c r="F695" s="74"/>
      <c r="G695" s="74"/>
      <c r="S695" s="61"/>
      <c r="T695" s="61"/>
    </row>
    <row r="696" spans="1:20" s="55" customFormat="1" ht="14.15" x14ac:dyDescent="0.4">
      <c r="A696" s="39"/>
      <c r="E696" s="74"/>
      <c r="F696" s="74"/>
      <c r="G696" s="74"/>
      <c r="S696" s="61"/>
      <c r="T696" s="61"/>
    </row>
    <row r="697" spans="1:20" s="55" customFormat="1" ht="14.15" x14ac:dyDescent="0.4">
      <c r="A697" s="39"/>
      <c r="E697" s="74"/>
      <c r="F697" s="74"/>
      <c r="G697" s="74"/>
      <c r="S697" s="61"/>
      <c r="T697" s="61"/>
    </row>
    <row r="698" spans="1:20" s="55" customFormat="1" ht="14.15" x14ac:dyDescent="0.4">
      <c r="A698" s="39"/>
      <c r="E698" s="74"/>
      <c r="F698" s="74"/>
      <c r="G698" s="74"/>
      <c r="S698" s="61"/>
      <c r="T698" s="61"/>
    </row>
    <row r="699" spans="1:20" s="55" customFormat="1" ht="14.15" x14ac:dyDescent="0.4">
      <c r="A699" s="39"/>
      <c r="E699" s="74"/>
      <c r="F699" s="74"/>
      <c r="G699" s="74"/>
      <c r="S699" s="61"/>
      <c r="T699" s="61"/>
    </row>
    <row r="700" spans="1:20" s="55" customFormat="1" ht="14.15" x14ac:dyDescent="0.4">
      <c r="A700" s="39"/>
      <c r="E700" s="74"/>
      <c r="F700" s="74"/>
      <c r="G700" s="74"/>
      <c r="S700" s="61"/>
      <c r="T700" s="61"/>
    </row>
    <row r="701" spans="1:20" s="55" customFormat="1" ht="14.15" x14ac:dyDescent="0.4">
      <c r="A701" s="39"/>
      <c r="E701" s="74"/>
      <c r="F701" s="74"/>
      <c r="G701" s="74"/>
      <c r="S701" s="61"/>
      <c r="T701" s="61"/>
    </row>
    <row r="702" spans="1:20" s="55" customFormat="1" ht="14.15" x14ac:dyDescent="0.4">
      <c r="A702" s="39"/>
      <c r="E702" s="74"/>
      <c r="F702" s="74"/>
      <c r="G702" s="74"/>
      <c r="S702" s="61"/>
      <c r="T702" s="61"/>
    </row>
    <row r="703" spans="1:20" s="55" customFormat="1" ht="14.15" x14ac:dyDescent="0.4">
      <c r="A703" s="39"/>
      <c r="E703" s="74"/>
      <c r="F703" s="74"/>
      <c r="G703" s="74"/>
      <c r="S703" s="61"/>
      <c r="T703" s="61"/>
    </row>
    <row r="704" spans="1:20" s="55" customFormat="1" ht="14.15" x14ac:dyDescent="0.4">
      <c r="A704" s="39"/>
      <c r="E704" s="74"/>
      <c r="F704" s="74"/>
      <c r="G704" s="74"/>
      <c r="S704" s="61"/>
      <c r="T704" s="61"/>
    </row>
    <row r="705" spans="1:20" s="55" customFormat="1" ht="14.15" x14ac:dyDescent="0.4">
      <c r="A705" s="39"/>
      <c r="E705" s="74"/>
      <c r="F705" s="74"/>
      <c r="G705" s="74"/>
      <c r="S705" s="61"/>
      <c r="T705" s="61"/>
    </row>
    <row r="706" spans="1:20" s="55" customFormat="1" ht="14.15" x14ac:dyDescent="0.4">
      <c r="A706" s="39"/>
      <c r="E706" s="74"/>
      <c r="F706" s="74"/>
      <c r="G706" s="74"/>
      <c r="S706" s="61"/>
      <c r="T706" s="61"/>
    </row>
    <row r="707" spans="1:20" s="55" customFormat="1" ht="14.15" x14ac:dyDescent="0.4">
      <c r="A707" s="39"/>
      <c r="E707" s="74"/>
      <c r="F707" s="74"/>
      <c r="G707" s="74"/>
      <c r="S707" s="61"/>
      <c r="T707" s="61"/>
    </row>
    <row r="708" spans="1:20" s="55" customFormat="1" ht="14.15" x14ac:dyDescent="0.4">
      <c r="A708" s="39"/>
      <c r="E708" s="74"/>
      <c r="F708" s="74"/>
      <c r="G708" s="74"/>
      <c r="S708" s="61"/>
      <c r="T708" s="61"/>
    </row>
    <row r="709" spans="1:20" s="55" customFormat="1" ht="14.15" x14ac:dyDescent="0.4">
      <c r="A709" s="39"/>
      <c r="E709" s="74"/>
      <c r="F709" s="74"/>
      <c r="G709" s="74"/>
      <c r="S709" s="61"/>
      <c r="T709" s="61"/>
    </row>
    <row r="710" spans="1:20" s="55" customFormat="1" ht="14.15" x14ac:dyDescent="0.4">
      <c r="A710" s="39"/>
      <c r="E710" s="74"/>
      <c r="F710" s="74"/>
      <c r="G710" s="74"/>
      <c r="S710" s="61"/>
      <c r="T710" s="61"/>
    </row>
    <row r="711" spans="1:20" s="55" customFormat="1" ht="14.15" x14ac:dyDescent="0.4">
      <c r="A711" s="39"/>
      <c r="E711" s="74"/>
      <c r="F711" s="74"/>
      <c r="G711" s="74"/>
      <c r="S711" s="61"/>
      <c r="T711" s="61"/>
    </row>
    <row r="712" spans="1:20" s="55" customFormat="1" ht="14.15" x14ac:dyDescent="0.4">
      <c r="A712" s="39"/>
      <c r="E712" s="74"/>
      <c r="F712" s="74"/>
      <c r="G712" s="74"/>
      <c r="S712" s="61"/>
      <c r="T712" s="61"/>
    </row>
    <row r="713" spans="1:20" s="55" customFormat="1" ht="14.15" x14ac:dyDescent="0.4">
      <c r="A713" s="39"/>
      <c r="E713" s="74"/>
      <c r="F713" s="74"/>
      <c r="G713" s="74"/>
      <c r="S713" s="61"/>
      <c r="T713" s="61"/>
    </row>
    <row r="714" spans="1:20" s="55" customFormat="1" ht="14.15" x14ac:dyDescent="0.4">
      <c r="A714" s="39"/>
      <c r="E714" s="74"/>
      <c r="F714" s="74"/>
      <c r="G714" s="74"/>
      <c r="S714" s="61"/>
      <c r="T714" s="61"/>
    </row>
    <row r="715" spans="1:20" s="55" customFormat="1" ht="14.15" x14ac:dyDescent="0.4">
      <c r="A715" s="39"/>
      <c r="E715" s="74"/>
      <c r="F715" s="74"/>
      <c r="G715" s="74"/>
      <c r="S715" s="61"/>
      <c r="T715" s="61"/>
    </row>
    <row r="716" spans="1:20" s="55" customFormat="1" ht="14.15" x14ac:dyDescent="0.4">
      <c r="A716" s="39"/>
      <c r="E716" s="74"/>
      <c r="F716" s="74"/>
      <c r="G716" s="74"/>
      <c r="S716" s="61"/>
      <c r="T716" s="61"/>
    </row>
    <row r="717" spans="1:20" s="55" customFormat="1" ht="14.15" x14ac:dyDescent="0.4">
      <c r="A717" s="39"/>
      <c r="E717" s="74"/>
      <c r="F717" s="74"/>
      <c r="G717" s="74"/>
      <c r="S717" s="61"/>
      <c r="T717" s="61"/>
    </row>
    <row r="718" spans="1:20" s="55" customFormat="1" ht="14.15" x14ac:dyDescent="0.4">
      <c r="A718" s="39"/>
      <c r="E718" s="74"/>
      <c r="F718" s="74"/>
      <c r="G718" s="74"/>
      <c r="S718" s="61"/>
      <c r="T718" s="61"/>
    </row>
    <row r="719" spans="1:20" s="55" customFormat="1" ht="14.15" x14ac:dyDescent="0.4">
      <c r="A719" s="39"/>
      <c r="E719" s="74"/>
      <c r="F719" s="74"/>
      <c r="G719" s="74"/>
      <c r="S719" s="61"/>
      <c r="T719" s="61"/>
    </row>
    <row r="720" spans="1:20" s="55" customFormat="1" ht="14.15" x14ac:dyDescent="0.4">
      <c r="A720" s="39"/>
      <c r="E720" s="74"/>
      <c r="F720" s="74"/>
      <c r="G720" s="74"/>
      <c r="S720" s="61"/>
      <c r="T720" s="61"/>
    </row>
    <row r="721" spans="1:20" s="55" customFormat="1" ht="14.15" x14ac:dyDescent="0.4">
      <c r="A721" s="39"/>
      <c r="E721" s="74"/>
      <c r="F721" s="74"/>
      <c r="G721" s="74"/>
      <c r="S721" s="61"/>
      <c r="T721" s="61"/>
    </row>
    <row r="722" spans="1:20" s="55" customFormat="1" ht="14.15" x14ac:dyDescent="0.4">
      <c r="A722" s="39"/>
      <c r="E722" s="74"/>
      <c r="F722" s="74"/>
      <c r="G722" s="74"/>
      <c r="S722" s="61"/>
      <c r="T722" s="61"/>
    </row>
    <row r="723" spans="1:20" s="55" customFormat="1" ht="14.15" x14ac:dyDescent="0.4">
      <c r="A723" s="39"/>
      <c r="E723" s="74"/>
      <c r="F723" s="74"/>
      <c r="G723" s="74"/>
      <c r="S723" s="61"/>
      <c r="T723" s="61"/>
    </row>
    <row r="724" spans="1:20" s="55" customFormat="1" ht="14.15" x14ac:dyDescent="0.4">
      <c r="A724" s="39"/>
      <c r="E724" s="74"/>
      <c r="F724" s="74"/>
      <c r="G724" s="74"/>
      <c r="S724" s="61"/>
      <c r="T724" s="61"/>
    </row>
    <row r="725" spans="1:20" s="55" customFormat="1" ht="14.15" x14ac:dyDescent="0.4">
      <c r="A725" s="39"/>
      <c r="E725" s="74"/>
      <c r="F725" s="74"/>
      <c r="G725" s="74"/>
      <c r="S725" s="61"/>
      <c r="T725" s="61"/>
    </row>
    <row r="726" spans="1:20" s="55" customFormat="1" ht="14.15" x14ac:dyDescent="0.4">
      <c r="A726" s="39"/>
      <c r="E726" s="74"/>
      <c r="F726" s="74"/>
      <c r="G726" s="74"/>
      <c r="S726" s="61"/>
      <c r="T726" s="61"/>
    </row>
    <row r="727" spans="1:20" s="55" customFormat="1" ht="14.15" x14ac:dyDescent="0.4">
      <c r="A727" s="39"/>
      <c r="E727" s="74"/>
      <c r="F727" s="74"/>
      <c r="G727" s="74"/>
      <c r="S727" s="61"/>
      <c r="T727" s="61"/>
    </row>
    <row r="728" spans="1:20" s="55" customFormat="1" ht="14.15" x14ac:dyDescent="0.4">
      <c r="A728" s="39"/>
      <c r="E728" s="74"/>
      <c r="F728" s="74"/>
      <c r="G728" s="74"/>
      <c r="S728" s="61"/>
      <c r="T728" s="61"/>
    </row>
    <row r="729" spans="1:20" s="55" customFormat="1" ht="14.15" x14ac:dyDescent="0.4">
      <c r="A729" s="39"/>
      <c r="E729" s="74"/>
      <c r="F729" s="74"/>
      <c r="G729" s="74"/>
      <c r="S729" s="61"/>
      <c r="T729" s="61"/>
    </row>
    <row r="730" spans="1:20" s="55" customFormat="1" ht="14.15" x14ac:dyDescent="0.4">
      <c r="A730" s="39"/>
      <c r="E730" s="74"/>
      <c r="F730" s="74"/>
      <c r="G730" s="74"/>
      <c r="S730" s="61"/>
      <c r="T730" s="61"/>
    </row>
    <row r="731" spans="1:20" s="55" customFormat="1" ht="14.15" x14ac:dyDescent="0.4">
      <c r="A731" s="39"/>
      <c r="E731" s="74"/>
      <c r="F731" s="74"/>
      <c r="G731" s="74"/>
      <c r="S731" s="61"/>
      <c r="T731" s="61"/>
    </row>
    <row r="732" spans="1:20" s="55" customFormat="1" ht="14.15" x14ac:dyDescent="0.4">
      <c r="A732" s="39"/>
      <c r="E732" s="74"/>
      <c r="F732" s="74"/>
      <c r="G732" s="74"/>
      <c r="S732" s="61"/>
      <c r="T732" s="61"/>
    </row>
    <row r="733" spans="1:20" s="55" customFormat="1" ht="14.15" x14ac:dyDescent="0.4">
      <c r="A733" s="39"/>
      <c r="E733" s="74"/>
      <c r="F733" s="74"/>
      <c r="G733" s="74"/>
      <c r="S733" s="61"/>
      <c r="T733" s="61"/>
    </row>
    <row r="734" spans="1:20" s="55" customFormat="1" ht="14.15" x14ac:dyDescent="0.4">
      <c r="A734" s="39"/>
      <c r="E734" s="74"/>
      <c r="F734" s="74"/>
      <c r="G734" s="74"/>
      <c r="S734" s="61"/>
      <c r="T734" s="61"/>
    </row>
    <row r="735" spans="1:20" s="55" customFormat="1" ht="14.15" x14ac:dyDescent="0.4">
      <c r="A735" s="39"/>
      <c r="E735" s="74"/>
      <c r="F735" s="74"/>
      <c r="G735" s="74"/>
      <c r="S735" s="61"/>
      <c r="T735" s="61"/>
    </row>
    <row r="736" spans="1:20" s="55" customFormat="1" ht="14.15" x14ac:dyDescent="0.4">
      <c r="A736" s="39"/>
      <c r="E736" s="74"/>
      <c r="F736" s="74"/>
      <c r="G736" s="74"/>
      <c r="S736" s="61"/>
      <c r="T736" s="61"/>
    </row>
    <row r="737" spans="1:20" s="55" customFormat="1" ht="14.15" x14ac:dyDescent="0.4">
      <c r="A737" s="39"/>
      <c r="E737" s="74"/>
      <c r="F737" s="74"/>
      <c r="G737" s="74"/>
      <c r="S737" s="61"/>
      <c r="T737" s="61"/>
    </row>
    <row r="738" spans="1:20" s="55" customFormat="1" ht="14.15" x14ac:dyDescent="0.4">
      <c r="A738" s="39"/>
      <c r="E738" s="74"/>
      <c r="F738" s="74"/>
      <c r="G738" s="74"/>
      <c r="S738" s="61"/>
      <c r="T738" s="61"/>
    </row>
    <row r="739" spans="1:20" s="55" customFormat="1" ht="14.15" x14ac:dyDescent="0.4">
      <c r="A739" s="39"/>
      <c r="E739" s="74"/>
      <c r="F739" s="74"/>
      <c r="G739" s="74"/>
      <c r="S739" s="61"/>
      <c r="T739" s="61"/>
    </row>
    <row r="740" spans="1:20" s="55" customFormat="1" ht="14.15" x14ac:dyDescent="0.4">
      <c r="A740" s="39"/>
      <c r="E740" s="74"/>
      <c r="F740" s="74"/>
      <c r="G740" s="74"/>
      <c r="S740" s="61"/>
      <c r="T740" s="61"/>
    </row>
    <row r="741" spans="1:20" s="55" customFormat="1" ht="14.15" x14ac:dyDescent="0.4">
      <c r="A741" s="39"/>
      <c r="E741" s="74"/>
      <c r="F741" s="74"/>
      <c r="G741" s="74"/>
      <c r="S741" s="61"/>
      <c r="T741" s="61"/>
    </row>
    <row r="742" spans="1:20" s="55" customFormat="1" ht="14.15" x14ac:dyDescent="0.4">
      <c r="A742" s="39"/>
      <c r="E742" s="74"/>
      <c r="F742" s="74"/>
      <c r="G742" s="74"/>
      <c r="S742" s="61"/>
      <c r="T742" s="61"/>
    </row>
    <row r="743" spans="1:20" s="55" customFormat="1" ht="14.15" x14ac:dyDescent="0.4">
      <c r="A743" s="39"/>
      <c r="E743" s="74"/>
      <c r="F743" s="74"/>
      <c r="G743" s="74"/>
      <c r="S743" s="61"/>
      <c r="T743" s="61"/>
    </row>
    <row r="744" spans="1:20" s="55" customFormat="1" ht="14.15" x14ac:dyDescent="0.4">
      <c r="A744" s="39"/>
      <c r="E744" s="74"/>
      <c r="F744" s="74"/>
      <c r="G744" s="74"/>
      <c r="S744" s="61"/>
      <c r="T744" s="61"/>
    </row>
    <row r="745" spans="1:20" s="55" customFormat="1" ht="14.15" x14ac:dyDescent="0.4">
      <c r="A745" s="39"/>
      <c r="E745" s="74"/>
      <c r="F745" s="74"/>
      <c r="G745" s="74"/>
      <c r="S745" s="61"/>
      <c r="T745" s="61"/>
    </row>
    <row r="746" spans="1:20" s="55" customFormat="1" ht="14.15" x14ac:dyDescent="0.4">
      <c r="A746" s="39"/>
      <c r="E746" s="74"/>
      <c r="F746" s="74"/>
      <c r="G746" s="74"/>
      <c r="S746" s="61"/>
      <c r="T746" s="61"/>
    </row>
    <row r="747" spans="1:20" s="55" customFormat="1" ht="14.15" x14ac:dyDescent="0.4">
      <c r="A747" s="39"/>
      <c r="E747" s="74"/>
      <c r="F747" s="74"/>
      <c r="G747" s="74"/>
      <c r="S747" s="61"/>
      <c r="T747" s="61"/>
    </row>
    <row r="748" spans="1:20" s="55" customFormat="1" ht="14.15" x14ac:dyDescent="0.4">
      <c r="A748" s="39"/>
      <c r="E748" s="74"/>
      <c r="F748" s="74"/>
      <c r="G748" s="74"/>
      <c r="S748" s="61"/>
      <c r="T748" s="61"/>
    </row>
    <row r="749" spans="1:20" s="55" customFormat="1" ht="14.15" x14ac:dyDescent="0.4">
      <c r="A749" s="39"/>
      <c r="E749" s="74"/>
      <c r="F749" s="74"/>
      <c r="G749" s="74"/>
      <c r="S749" s="61"/>
      <c r="T749" s="61"/>
    </row>
    <row r="750" spans="1:20" s="55" customFormat="1" ht="14.15" x14ac:dyDescent="0.4">
      <c r="A750" s="39"/>
      <c r="E750" s="74"/>
      <c r="F750" s="74"/>
      <c r="G750" s="74"/>
      <c r="S750" s="61"/>
      <c r="T750" s="61"/>
    </row>
    <row r="751" spans="1:20" s="55" customFormat="1" ht="14.15" x14ac:dyDescent="0.4">
      <c r="A751" s="39"/>
      <c r="E751" s="74"/>
      <c r="F751" s="74"/>
      <c r="G751" s="74"/>
      <c r="S751" s="61"/>
      <c r="T751" s="61"/>
    </row>
    <row r="752" spans="1:20" s="55" customFormat="1" ht="14.15" x14ac:dyDescent="0.4">
      <c r="A752" s="39"/>
      <c r="E752" s="74"/>
      <c r="F752" s="74"/>
      <c r="G752" s="74"/>
      <c r="S752" s="61"/>
      <c r="T752" s="61"/>
    </row>
    <row r="753" spans="1:20" s="55" customFormat="1" ht="14.15" x14ac:dyDescent="0.4">
      <c r="A753" s="39"/>
      <c r="E753" s="74"/>
      <c r="F753" s="74"/>
      <c r="G753" s="74"/>
      <c r="S753" s="61"/>
      <c r="T753" s="61"/>
    </row>
    <row r="754" spans="1:20" s="55" customFormat="1" ht="14.15" x14ac:dyDescent="0.4">
      <c r="A754" s="39"/>
      <c r="E754" s="74"/>
      <c r="F754" s="74"/>
      <c r="G754" s="74"/>
      <c r="S754" s="61"/>
      <c r="T754" s="61"/>
    </row>
    <row r="755" spans="1:20" s="55" customFormat="1" ht="14.15" x14ac:dyDescent="0.4">
      <c r="A755" s="39"/>
      <c r="E755" s="74"/>
      <c r="F755" s="74"/>
      <c r="G755" s="74"/>
      <c r="S755" s="61"/>
      <c r="T755" s="61"/>
    </row>
    <row r="756" spans="1:20" s="55" customFormat="1" ht="14.15" x14ac:dyDescent="0.4">
      <c r="A756" s="39"/>
      <c r="E756" s="74"/>
      <c r="F756" s="74"/>
      <c r="G756" s="74"/>
      <c r="S756" s="61"/>
      <c r="T756" s="61"/>
    </row>
    <row r="757" spans="1:20" s="55" customFormat="1" ht="14.15" x14ac:dyDescent="0.4">
      <c r="A757" s="39"/>
      <c r="E757" s="74"/>
      <c r="F757" s="74"/>
      <c r="G757" s="74"/>
      <c r="S757" s="61"/>
      <c r="T757" s="61"/>
    </row>
    <row r="758" spans="1:20" s="55" customFormat="1" ht="14.15" x14ac:dyDescent="0.4">
      <c r="A758" s="39"/>
      <c r="E758" s="74"/>
      <c r="F758" s="74"/>
      <c r="G758" s="74"/>
      <c r="S758" s="61"/>
      <c r="T758" s="61"/>
    </row>
    <row r="759" spans="1:20" s="55" customFormat="1" ht="14.15" x14ac:dyDescent="0.4">
      <c r="A759" s="39"/>
      <c r="E759" s="74"/>
      <c r="F759" s="74"/>
      <c r="G759" s="74"/>
      <c r="S759" s="61"/>
      <c r="T759" s="61"/>
    </row>
    <row r="760" spans="1:20" s="55" customFormat="1" ht="14.15" x14ac:dyDescent="0.4">
      <c r="A760" s="39"/>
      <c r="E760" s="74"/>
      <c r="F760" s="74"/>
      <c r="G760" s="74"/>
      <c r="S760" s="61"/>
      <c r="T760" s="61"/>
    </row>
    <row r="761" spans="1:20" s="55" customFormat="1" ht="14.15" x14ac:dyDescent="0.4">
      <c r="A761" s="39"/>
      <c r="E761" s="74"/>
      <c r="F761" s="74"/>
      <c r="G761" s="74"/>
      <c r="S761" s="61"/>
      <c r="T761" s="61"/>
    </row>
    <row r="762" spans="1:20" s="55" customFormat="1" ht="14.15" x14ac:dyDescent="0.4">
      <c r="A762" s="39"/>
      <c r="E762" s="74"/>
      <c r="F762" s="74"/>
      <c r="G762" s="74"/>
      <c r="S762" s="61"/>
      <c r="T762" s="61"/>
    </row>
    <row r="763" spans="1:20" s="55" customFormat="1" ht="14.15" x14ac:dyDescent="0.4">
      <c r="A763" s="39"/>
      <c r="E763" s="74"/>
      <c r="F763" s="74"/>
      <c r="G763" s="74"/>
      <c r="S763" s="61"/>
      <c r="T763" s="61"/>
    </row>
    <row r="764" spans="1:20" s="55" customFormat="1" ht="14.15" x14ac:dyDescent="0.4">
      <c r="A764" s="39"/>
      <c r="E764" s="74"/>
      <c r="F764" s="74"/>
      <c r="G764" s="74"/>
      <c r="S764" s="61"/>
      <c r="T764" s="61"/>
    </row>
    <row r="765" spans="1:20" s="55" customFormat="1" ht="14.15" x14ac:dyDescent="0.4">
      <c r="A765" s="39"/>
      <c r="E765" s="74"/>
      <c r="F765" s="74"/>
      <c r="G765" s="74"/>
      <c r="S765" s="61"/>
      <c r="T765" s="61"/>
    </row>
    <row r="766" spans="1:20" s="55" customFormat="1" ht="14.15" x14ac:dyDescent="0.4">
      <c r="A766" s="39"/>
      <c r="E766" s="74"/>
      <c r="F766" s="74"/>
      <c r="G766" s="74"/>
      <c r="S766" s="61"/>
      <c r="T766" s="61"/>
    </row>
    <row r="767" spans="1:20" s="55" customFormat="1" ht="14.15" x14ac:dyDescent="0.4">
      <c r="A767" s="39"/>
      <c r="E767" s="74"/>
      <c r="F767" s="74"/>
      <c r="G767" s="74"/>
      <c r="S767" s="61"/>
      <c r="T767" s="61"/>
    </row>
    <row r="768" spans="1:20" s="55" customFormat="1" ht="14.15" x14ac:dyDescent="0.4">
      <c r="A768" s="39"/>
      <c r="E768" s="74"/>
      <c r="F768" s="74"/>
      <c r="G768" s="74"/>
      <c r="S768" s="61"/>
      <c r="T768" s="61"/>
    </row>
    <row r="769" spans="1:20" s="55" customFormat="1" ht="14.15" x14ac:dyDescent="0.4">
      <c r="A769" s="39"/>
      <c r="E769" s="74"/>
      <c r="F769" s="74"/>
      <c r="G769" s="74"/>
      <c r="S769" s="61"/>
      <c r="T769" s="61"/>
    </row>
    <row r="770" spans="1:20" s="55" customFormat="1" ht="14.15" x14ac:dyDescent="0.4">
      <c r="A770" s="39"/>
      <c r="E770" s="74"/>
      <c r="F770" s="74"/>
      <c r="G770" s="74"/>
      <c r="S770" s="61"/>
      <c r="T770" s="61"/>
    </row>
    <row r="771" spans="1:20" s="55" customFormat="1" ht="14.15" x14ac:dyDescent="0.4">
      <c r="A771" s="39"/>
      <c r="E771" s="74"/>
      <c r="F771" s="74"/>
      <c r="G771" s="74"/>
      <c r="S771" s="61"/>
      <c r="T771" s="61"/>
    </row>
    <row r="772" spans="1:20" s="55" customFormat="1" ht="14.15" x14ac:dyDescent="0.4">
      <c r="A772" s="39"/>
      <c r="E772" s="74"/>
      <c r="F772" s="74"/>
      <c r="G772" s="74"/>
      <c r="S772" s="61"/>
      <c r="T772" s="61"/>
    </row>
    <row r="773" spans="1:20" s="55" customFormat="1" ht="14.15" x14ac:dyDescent="0.4">
      <c r="A773" s="39"/>
      <c r="E773" s="74"/>
      <c r="F773" s="74"/>
      <c r="G773" s="74"/>
      <c r="S773" s="61"/>
      <c r="T773" s="61"/>
    </row>
    <row r="774" spans="1:20" s="55" customFormat="1" ht="14.15" x14ac:dyDescent="0.4">
      <c r="A774" s="39"/>
      <c r="E774" s="74"/>
      <c r="F774" s="74"/>
      <c r="G774" s="74"/>
      <c r="S774" s="61"/>
      <c r="T774" s="61"/>
    </row>
    <row r="775" spans="1:20" s="55" customFormat="1" ht="14.15" x14ac:dyDescent="0.4">
      <c r="A775" s="39"/>
      <c r="E775" s="74"/>
      <c r="F775" s="74"/>
      <c r="G775" s="74"/>
      <c r="S775" s="61"/>
      <c r="T775" s="61"/>
    </row>
    <row r="776" spans="1:20" s="55" customFormat="1" ht="14.15" x14ac:dyDescent="0.4">
      <c r="A776" s="39"/>
      <c r="E776" s="74"/>
      <c r="F776" s="74"/>
      <c r="G776" s="74"/>
      <c r="S776" s="61"/>
      <c r="T776" s="61"/>
    </row>
    <row r="777" spans="1:20" s="55" customFormat="1" ht="14.15" x14ac:dyDescent="0.4">
      <c r="A777" s="39"/>
      <c r="E777" s="74"/>
      <c r="F777" s="74"/>
      <c r="G777" s="74"/>
      <c r="S777" s="61"/>
      <c r="T777" s="61"/>
    </row>
    <row r="778" spans="1:20" s="55" customFormat="1" ht="14.15" x14ac:dyDescent="0.4">
      <c r="A778" s="39"/>
      <c r="E778" s="74"/>
      <c r="F778" s="74"/>
      <c r="G778" s="74"/>
      <c r="S778" s="61"/>
      <c r="T778" s="61"/>
    </row>
    <row r="779" spans="1:20" s="55" customFormat="1" ht="14.15" x14ac:dyDescent="0.4">
      <c r="A779" s="39"/>
      <c r="E779" s="74"/>
      <c r="F779" s="74"/>
      <c r="G779" s="74"/>
      <c r="S779" s="61"/>
      <c r="T779" s="61"/>
    </row>
    <row r="780" spans="1:20" s="55" customFormat="1" ht="14.15" x14ac:dyDescent="0.4">
      <c r="A780" s="39"/>
      <c r="E780" s="74"/>
      <c r="F780" s="74"/>
      <c r="G780" s="74"/>
      <c r="S780" s="61"/>
      <c r="T780" s="61"/>
    </row>
    <row r="781" spans="1:20" s="55" customFormat="1" ht="14.15" x14ac:dyDescent="0.4">
      <c r="A781" s="39"/>
      <c r="E781" s="74"/>
      <c r="F781" s="74"/>
      <c r="G781" s="74"/>
      <c r="S781" s="61"/>
      <c r="T781" s="61"/>
    </row>
    <row r="782" spans="1:20" s="55" customFormat="1" ht="14.15" x14ac:dyDescent="0.4">
      <c r="A782" s="39"/>
      <c r="E782" s="74"/>
      <c r="F782" s="74"/>
      <c r="G782" s="74"/>
      <c r="S782" s="61"/>
      <c r="T782" s="61"/>
    </row>
    <row r="783" spans="1:20" s="55" customFormat="1" ht="14.15" x14ac:dyDescent="0.4">
      <c r="A783" s="39"/>
      <c r="E783" s="74"/>
      <c r="F783" s="74"/>
      <c r="G783" s="74"/>
      <c r="S783" s="61"/>
      <c r="T783" s="61"/>
    </row>
    <row r="784" spans="1:20" s="55" customFormat="1" ht="14.15" x14ac:dyDescent="0.4">
      <c r="A784" s="39"/>
      <c r="E784" s="74"/>
      <c r="F784" s="74"/>
      <c r="G784" s="74"/>
      <c r="S784" s="61"/>
      <c r="T784" s="61"/>
    </row>
    <row r="785" spans="1:20" s="55" customFormat="1" ht="14.15" x14ac:dyDescent="0.4">
      <c r="A785" s="39"/>
      <c r="E785" s="74"/>
      <c r="F785" s="74"/>
      <c r="G785" s="74"/>
      <c r="S785" s="61"/>
      <c r="T785" s="61"/>
    </row>
    <row r="786" spans="1:20" s="55" customFormat="1" ht="14.15" x14ac:dyDescent="0.4">
      <c r="A786" s="39"/>
      <c r="E786" s="74"/>
      <c r="F786" s="74"/>
      <c r="G786" s="74"/>
      <c r="S786" s="61"/>
      <c r="T786" s="61"/>
    </row>
    <row r="787" spans="1:20" s="55" customFormat="1" ht="14.15" x14ac:dyDescent="0.4">
      <c r="A787" s="39"/>
      <c r="E787" s="74"/>
      <c r="F787" s="74"/>
      <c r="G787" s="74"/>
      <c r="S787" s="61"/>
      <c r="T787" s="61"/>
    </row>
    <row r="788" spans="1:20" s="55" customFormat="1" ht="14.15" x14ac:dyDescent="0.4">
      <c r="A788" s="39"/>
      <c r="E788" s="74"/>
      <c r="F788" s="74"/>
      <c r="G788" s="74"/>
      <c r="S788" s="61"/>
      <c r="T788" s="61"/>
    </row>
    <row r="789" spans="1:20" s="55" customFormat="1" ht="14.15" x14ac:dyDescent="0.4">
      <c r="A789" s="39"/>
      <c r="E789" s="74"/>
      <c r="F789" s="74"/>
      <c r="G789" s="74"/>
      <c r="S789" s="61"/>
      <c r="T789" s="61"/>
    </row>
    <row r="790" spans="1:20" s="55" customFormat="1" ht="14.15" x14ac:dyDescent="0.4">
      <c r="A790" s="39"/>
      <c r="E790" s="74"/>
      <c r="F790" s="74"/>
      <c r="G790" s="74"/>
      <c r="S790" s="61"/>
      <c r="T790" s="61"/>
    </row>
    <row r="791" spans="1:20" s="55" customFormat="1" ht="14.15" x14ac:dyDescent="0.4">
      <c r="A791" s="39"/>
      <c r="E791" s="74"/>
      <c r="F791" s="74"/>
      <c r="G791" s="74"/>
      <c r="S791" s="61"/>
      <c r="T791" s="61"/>
    </row>
    <row r="792" spans="1:20" s="55" customFormat="1" ht="14.15" x14ac:dyDescent="0.4">
      <c r="A792" s="39"/>
      <c r="E792" s="74"/>
      <c r="F792" s="74"/>
      <c r="G792" s="74"/>
      <c r="S792" s="61"/>
      <c r="T792" s="61"/>
    </row>
    <row r="793" spans="1:20" s="55" customFormat="1" ht="14.15" x14ac:dyDescent="0.4">
      <c r="A793" s="39"/>
      <c r="E793" s="74"/>
      <c r="F793" s="74"/>
      <c r="G793" s="74"/>
      <c r="S793" s="61"/>
      <c r="T793" s="61"/>
    </row>
    <row r="794" spans="1:20" s="55" customFormat="1" ht="14.15" x14ac:dyDescent="0.4">
      <c r="A794" s="39"/>
      <c r="E794" s="74"/>
      <c r="F794" s="74"/>
      <c r="G794" s="74"/>
      <c r="S794" s="61"/>
      <c r="T794" s="61"/>
    </row>
    <row r="795" spans="1:20" s="55" customFormat="1" ht="14.15" x14ac:dyDescent="0.4">
      <c r="A795" s="39"/>
      <c r="E795" s="74"/>
      <c r="F795" s="74"/>
      <c r="G795" s="74"/>
      <c r="S795" s="61"/>
      <c r="T795" s="61"/>
    </row>
    <row r="796" spans="1:20" s="55" customFormat="1" ht="14.15" x14ac:dyDescent="0.4">
      <c r="A796" s="39"/>
      <c r="E796" s="74"/>
      <c r="F796" s="74"/>
      <c r="G796" s="74"/>
      <c r="S796" s="61"/>
      <c r="T796" s="61"/>
    </row>
    <row r="797" spans="1:20" s="55" customFormat="1" ht="14.15" x14ac:dyDescent="0.4">
      <c r="A797" s="39"/>
      <c r="E797" s="74"/>
      <c r="F797" s="74"/>
      <c r="G797" s="74"/>
      <c r="S797" s="61"/>
      <c r="T797" s="61"/>
    </row>
    <row r="798" spans="1:20" s="55" customFormat="1" ht="14.15" x14ac:dyDescent="0.4">
      <c r="A798" s="39"/>
      <c r="E798" s="74"/>
      <c r="F798" s="74"/>
      <c r="G798" s="74"/>
      <c r="S798" s="61"/>
      <c r="T798" s="61"/>
    </row>
    <row r="799" spans="1:20" s="55" customFormat="1" ht="14.15" x14ac:dyDescent="0.4">
      <c r="A799" s="39"/>
      <c r="E799" s="74"/>
      <c r="F799" s="74"/>
      <c r="G799" s="74"/>
      <c r="S799" s="61"/>
      <c r="T799" s="61"/>
    </row>
    <row r="800" spans="1:20" s="55" customFormat="1" ht="14.15" x14ac:dyDescent="0.4">
      <c r="A800" s="39"/>
      <c r="E800" s="74"/>
      <c r="F800" s="74"/>
      <c r="G800" s="74"/>
      <c r="S800" s="61"/>
      <c r="T800" s="61"/>
    </row>
    <row r="801" spans="1:20" s="55" customFormat="1" ht="14.15" x14ac:dyDescent="0.4">
      <c r="A801" s="39"/>
      <c r="E801" s="74"/>
      <c r="F801" s="74"/>
      <c r="G801" s="74"/>
      <c r="S801" s="61"/>
      <c r="T801" s="61"/>
    </row>
    <row r="802" spans="1:20" s="55" customFormat="1" ht="14.15" x14ac:dyDescent="0.4">
      <c r="A802" s="39"/>
      <c r="E802" s="74"/>
      <c r="F802" s="74"/>
      <c r="G802" s="74"/>
      <c r="S802" s="61"/>
      <c r="T802" s="61"/>
    </row>
    <row r="803" spans="1:20" s="55" customFormat="1" ht="14.15" x14ac:dyDescent="0.4">
      <c r="A803" s="39"/>
      <c r="E803" s="74"/>
      <c r="F803" s="74"/>
      <c r="G803" s="74"/>
      <c r="S803" s="61"/>
      <c r="T803" s="61"/>
    </row>
    <row r="804" spans="1:20" s="55" customFormat="1" ht="14.15" x14ac:dyDescent="0.4">
      <c r="A804" s="39"/>
      <c r="E804" s="74"/>
      <c r="F804" s="74"/>
      <c r="G804" s="74"/>
      <c r="S804" s="61"/>
      <c r="T804" s="61"/>
    </row>
    <row r="805" spans="1:20" s="55" customFormat="1" ht="14.15" x14ac:dyDescent="0.4">
      <c r="A805" s="39"/>
      <c r="E805" s="74"/>
      <c r="F805" s="74"/>
      <c r="G805" s="74"/>
      <c r="S805" s="61"/>
      <c r="T805" s="61"/>
    </row>
    <row r="806" spans="1:20" s="55" customFormat="1" ht="14.15" x14ac:dyDescent="0.4">
      <c r="A806" s="39"/>
      <c r="E806" s="74"/>
      <c r="F806" s="74"/>
      <c r="G806" s="74"/>
      <c r="S806" s="61"/>
      <c r="T806" s="61"/>
    </row>
    <row r="807" spans="1:20" s="55" customFormat="1" ht="14.15" x14ac:dyDescent="0.4">
      <c r="A807" s="39"/>
      <c r="E807" s="74"/>
      <c r="F807" s="74"/>
      <c r="G807" s="74"/>
      <c r="S807" s="61"/>
      <c r="T807" s="61"/>
    </row>
    <row r="808" spans="1:20" s="55" customFormat="1" ht="14.15" x14ac:dyDescent="0.4">
      <c r="A808" s="39"/>
      <c r="E808" s="74"/>
      <c r="F808" s="74"/>
      <c r="G808" s="74"/>
      <c r="S808" s="61"/>
      <c r="T808" s="61"/>
    </row>
    <row r="809" spans="1:20" s="55" customFormat="1" ht="14.15" x14ac:dyDescent="0.4">
      <c r="A809" s="39"/>
      <c r="E809" s="74"/>
      <c r="F809" s="74"/>
      <c r="G809" s="74"/>
      <c r="S809" s="61"/>
      <c r="T809" s="61"/>
    </row>
    <row r="810" spans="1:20" s="55" customFormat="1" ht="14.15" x14ac:dyDescent="0.4">
      <c r="A810" s="39"/>
      <c r="E810" s="74"/>
      <c r="F810" s="74"/>
      <c r="G810" s="74"/>
      <c r="S810" s="61"/>
      <c r="T810" s="61"/>
    </row>
    <row r="811" spans="1:20" s="55" customFormat="1" ht="14.15" x14ac:dyDescent="0.4">
      <c r="A811" s="39"/>
      <c r="E811" s="74"/>
      <c r="F811" s="74"/>
      <c r="G811" s="74"/>
      <c r="S811" s="61"/>
      <c r="T811" s="61"/>
    </row>
    <row r="812" spans="1:20" s="55" customFormat="1" ht="14.15" x14ac:dyDescent="0.4">
      <c r="A812" s="39"/>
      <c r="E812" s="74"/>
      <c r="F812" s="74"/>
      <c r="G812" s="74"/>
      <c r="S812" s="61"/>
      <c r="T812" s="61"/>
    </row>
    <row r="813" spans="1:20" s="55" customFormat="1" ht="14.15" x14ac:dyDescent="0.4">
      <c r="A813" s="39"/>
      <c r="E813" s="74"/>
      <c r="F813" s="74"/>
      <c r="G813" s="74"/>
      <c r="S813" s="61"/>
      <c r="T813" s="61"/>
    </row>
    <row r="814" spans="1:20" s="55" customFormat="1" ht="14.15" x14ac:dyDescent="0.4">
      <c r="A814" s="39"/>
      <c r="E814" s="74"/>
      <c r="F814" s="74"/>
      <c r="G814" s="74"/>
      <c r="S814" s="61"/>
      <c r="T814" s="61"/>
    </row>
    <row r="815" spans="1:20" s="55" customFormat="1" ht="14.15" x14ac:dyDescent="0.4">
      <c r="A815" s="39"/>
      <c r="E815" s="74"/>
      <c r="F815" s="74"/>
      <c r="G815" s="74"/>
      <c r="S815" s="61"/>
      <c r="T815" s="61"/>
    </row>
    <row r="816" spans="1:20" s="55" customFormat="1" ht="14.15" x14ac:dyDescent="0.4">
      <c r="A816" s="39"/>
      <c r="E816" s="74"/>
      <c r="F816" s="74"/>
      <c r="G816" s="74"/>
      <c r="S816" s="61"/>
      <c r="T816" s="61"/>
    </row>
    <row r="817" spans="1:20" s="55" customFormat="1" ht="14.15" x14ac:dyDescent="0.4">
      <c r="A817" s="39"/>
      <c r="E817" s="74"/>
      <c r="F817" s="74"/>
      <c r="G817" s="74"/>
      <c r="S817" s="61"/>
      <c r="T817" s="61"/>
    </row>
    <row r="818" spans="1:20" s="55" customFormat="1" ht="14.15" x14ac:dyDescent="0.4">
      <c r="A818" s="39"/>
      <c r="E818" s="74"/>
      <c r="F818" s="74"/>
      <c r="G818" s="74"/>
      <c r="S818" s="61"/>
      <c r="T818" s="61"/>
    </row>
    <row r="819" spans="1:20" s="55" customFormat="1" ht="14.15" x14ac:dyDescent="0.4">
      <c r="A819" s="39"/>
      <c r="E819" s="74"/>
      <c r="F819" s="74"/>
      <c r="G819" s="74"/>
      <c r="S819" s="61"/>
      <c r="T819" s="61"/>
    </row>
    <row r="820" spans="1:20" s="55" customFormat="1" ht="14.15" x14ac:dyDescent="0.4">
      <c r="A820" s="39"/>
      <c r="E820" s="74"/>
      <c r="F820" s="74"/>
      <c r="G820" s="74"/>
      <c r="S820" s="61"/>
      <c r="T820" s="61"/>
    </row>
    <row r="821" spans="1:20" s="55" customFormat="1" ht="14.15" x14ac:dyDescent="0.4">
      <c r="A821" s="39"/>
      <c r="E821" s="74"/>
      <c r="F821" s="74"/>
      <c r="G821" s="74"/>
      <c r="S821" s="61"/>
      <c r="T821" s="61"/>
    </row>
    <row r="822" spans="1:20" s="55" customFormat="1" ht="14.15" x14ac:dyDescent="0.4">
      <c r="A822" s="39"/>
      <c r="E822" s="74"/>
      <c r="F822" s="74"/>
      <c r="G822" s="74"/>
      <c r="S822" s="61"/>
      <c r="T822" s="61"/>
    </row>
    <row r="823" spans="1:20" s="55" customFormat="1" ht="14.15" x14ac:dyDescent="0.4">
      <c r="A823" s="39"/>
      <c r="E823" s="74"/>
      <c r="F823" s="74"/>
      <c r="G823" s="74"/>
      <c r="S823" s="61"/>
      <c r="T823" s="61"/>
    </row>
    <row r="824" spans="1:20" s="55" customFormat="1" ht="14.15" x14ac:dyDescent="0.4">
      <c r="A824" s="39"/>
      <c r="E824" s="74"/>
      <c r="F824" s="74"/>
      <c r="G824" s="74"/>
      <c r="S824" s="61"/>
      <c r="T824" s="61"/>
    </row>
    <row r="825" spans="1:20" s="55" customFormat="1" ht="14.15" x14ac:dyDescent="0.4">
      <c r="A825" s="39"/>
      <c r="E825" s="74"/>
      <c r="F825" s="74"/>
      <c r="G825" s="74"/>
      <c r="S825" s="61"/>
      <c r="T825" s="61"/>
    </row>
    <row r="826" spans="1:20" s="55" customFormat="1" ht="14.15" x14ac:dyDescent="0.4">
      <c r="A826" s="39"/>
      <c r="E826" s="74"/>
      <c r="F826" s="74"/>
      <c r="G826" s="74"/>
      <c r="S826" s="61"/>
      <c r="T826" s="61"/>
    </row>
    <row r="827" spans="1:20" s="55" customFormat="1" ht="14.15" x14ac:dyDescent="0.4">
      <c r="A827" s="39"/>
      <c r="E827" s="74"/>
      <c r="F827" s="74"/>
      <c r="G827" s="74"/>
      <c r="S827" s="61"/>
      <c r="T827" s="61"/>
    </row>
    <row r="828" spans="1:20" s="55" customFormat="1" ht="14.15" x14ac:dyDescent="0.4">
      <c r="A828" s="39"/>
      <c r="E828" s="74"/>
      <c r="F828" s="74"/>
      <c r="G828" s="74"/>
      <c r="S828" s="61"/>
      <c r="T828" s="61"/>
    </row>
    <row r="829" spans="1:20" s="55" customFormat="1" ht="14.15" x14ac:dyDescent="0.4">
      <c r="A829" s="39"/>
      <c r="E829" s="74"/>
      <c r="F829" s="74"/>
      <c r="G829" s="74"/>
      <c r="S829" s="61"/>
      <c r="T829" s="61"/>
    </row>
    <row r="830" spans="1:20" s="55" customFormat="1" ht="14.15" x14ac:dyDescent="0.4">
      <c r="A830" s="39"/>
      <c r="E830" s="74"/>
      <c r="F830" s="74"/>
      <c r="G830" s="74"/>
      <c r="S830" s="61"/>
      <c r="T830" s="61"/>
    </row>
    <row r="831" spans="1:20" s="55" customFormat="1" ht="14.15" x14ac:dyDescent="0.4">
      <c r="A831" s="39"/>
      <c r="E831" s="74"/>
      <c r="F831" s="74"/>
      <c r="G831" s="74"/>
      <c r="S831" s="61"/>
      <c r="T831" s="61"/>
    </row>
    <row r="832" spans="1:20" s="55" customFormat="1" ht="14.15" x14ac:dyDescent="0.4">
      <c r="A832" s="39"/>
      <c r="E832" s="74"/>
      <c r="F832" s="74"/>
      <c r="G832" s="74"/>
      <c r="S832" s="61"/>
      <c r="T832" s="61"/>
    </row>
    <row r="833" spans="1:20" s="55" customFormat="1" ht="14.15" x14ac:dyDescent="0.4">
      <c r="A833" s="39"/>
      <c r="E833" s="74"/>
      <c r="F833" s="74"/>
      <c r="G833" s="74"/>
      <c r="S833" s="61"/>
      <c r="T833" s="61"/>
    </row>
    <row r="834" spans="1:20" s="55" customFormat="1" ht="14.15" x14ac:dyDescent="0.4">
      <c r="A834" s="39"/>
      <c r="E834" s="74"/>
      <c r="F834" s="74"/>
      <c r="G834" s="74"/>
      <c r="S834" s="61"/>
      <c r="T834" s="61"/>
    </row>
    <row r="835" spans="1:20" s="55" customFormat="1" ht="14.15" x14ac:dyDescent="0.4">
      <c r="A835" s="39"/>
      <c r="E835" s="74"/>
      <c r="F835" s="74"/>
      <c r="G835" s="74"/>
      <c r="S835" s="61"/>
      <c r="T835" s="61"/>
    </row>
    <row r="836" spans="1:20" s="55" customFormat="1" ht="14.15" x14ac:dyDescent="0.4">
      <c r="A836" s="39"/>
      <c r="E836" s="74"/>
      <c r="F836" s="74"/>
      <c r="G836" s="74"/>
      <c r="S836" s="61"/>
      <c r="T836" s="61"/>
    </row>
    <row r="837" spans="1:20" s="55" customFormat="1" ht="14.15" x14ac:dyDescent="0.4">
      <c r="A837" s="39"/>
      <c r="E837" s="74"/>
      <c r="F837" s="74"/>
      <c r="G837" s="74"/>
      <c r="S837" s="61"/>
      <c r="T837" s="61"/>
    </row>
    <row r="838" spans="1:20" s="55" customFormat="1" ht="14.15" x14ac:dyDescent="0.4">
      <c r="A838" s="39"/>
      <c r="E838" s="74"/>
      <c r="F838" s="74"/>
      <c r="G838" s="74"/>
      <c r="S838" s="61"/>
      <c r="T838" s="61"/>
    </row>
    <row r="839" spans="1:20" s="55" customFormat="1" ht="14.15" x14ac:dyDescent="0.4">
      <c r="A839" s="39"/>
      <c r="E839" s="74"/>
      <c r="F839" s="74"/>
      <c r="G839" s="74"/>
      <c r="S839" s="61"/>
      <c r="T839" s="61"/>
    </row>
    <row r="840" spans="1:20" s="55" customFormat="1" ht="14.15" x14ac:dyDescent="0.4">
      <c r="A840" s="39"/>
      <c r="E840" s="74"/>
      <c r="F840" s="74"/>
      <c r="G840" s="74"/>
      <c r="S840" s="61"/>
      <c r="T840" s="61"/>
    </row>
    <row r="841" spans="1:20" s="55" customFormat="1" ht="14.15" x14ac:dyDescent="0.4">
      <c r="A841" s="39"/>
      <c r="E841" s="74"/>
      <c r="F841" s="74"/>
      <c r="G841" s="74"/>
      <c r="S841" s="61"/>
      <c r="T841" s="61"/>
    </row>
    <row r="842" spans="1:20" s="55" customFormat="1" ht="14.15" x14ac:dyDescent="0.4">
      <c r="A842" s="39"/>
      <c r="E842" s="74"/>
      <c r="F842" s="74"/>
      <c r="G842" s="74"/>
      <c r="S842" s="61"/>
      <c r="T842" s="61"/>
    </row>
    <row r="843" spans="1:20" s="55" customFormat="1" ht="14.15" x14ac:dyDescent="0.4">
      <c r="A843" s="39"/>
      <c r="E843" s="74"/>
      <c r="F843" s="74"/>
      <c r="G843" s="74"/>
      <c r="S843" s="61"/>
      <c r="T843" s="61"/>
    </row>
    <row r="844" spans="1:20" s="55" customFormat="1" ht="14.15" x14ac:dyDescent="0.4">
      <c r="A844" s="39"/>
      <c r="E844" s="74"/>
      <c r="F844" s="74"/>
      <c r="G844" s="74"/>
      <c r="S844" s="61"/>
      <c r="T844" s="61"/>
    </row>
    <row r="845" spans="1:20" s="55" customFormat="1" ht="14.15" x14ac:dyDescent="0.4">
      <c r="A845" s="39"/>
      <c r="E845" s="74"/>
      <c r="F845" s="74"/>
      <c r="G845" s="74"/>
      <c r="S845" s="61"/>
      <c r="T845" s="61"/>
    </row>
    <row r="846" spans="1:20" s="55" customFormat="1" ht="14.15" x14ac:dyDescent="0.4">
      <c r="A846" s="39"/>
      <c r="E846" s="74"/>
      <c r="F846" s="74"/>
      <c r="G846" s="74"/>
      <c r="S846" s="61"/>
      <c r="T846" s="61"/>
    </row>
    <row r="847" spans="1:20" s="55" customFormat="1" ht="14.15" x14ac:dyDescent="0.4">
      <c r="A847" s="39"/>
      <c r="E847" s="74"/>
      <c r="F847" s="74"/>
      <c r="G847" s="74"/>
      <c r="S847" s="61"/>
      <c r="T847" s="61"/>
    </row>
    <row r="848" spans="1:20" s="55" customFormat="1" ht="14.15" x14ac:dyDescent="0.4">
      <c r="A848" s="39"/>
      <c r="E848" s="74"/>
      <c r="F848" s="74"/>
      <c r="G848" s="74"/>
      <c r="S848" s="61"/>
      <c r="T848" s="61"/>
    </row>
    <row r="849" spans="1:20" s="55" customFormat="1" ht="14.15" x14ac:dyDescent="0.4">
      <c r="A849" s="39"/>
      <c r="E849" s="74"/>
      <c r="F849" s="74"/>
      <c r="G849" s="74"/>
      <c r="S849" s="61"/>
      <c r="T849" s="61"/>
    </row>
    <row r="850" spans="1:20" s="55" customFormat="1" ht="14.15" x14ac:dyDescent="0.4">
      <c r="A850" s="39"/>
      <c r="E850" s="74"/>
      <c r="F850" s="74"/>
      <c r="G850" s="74"/>
      <c r="S850" s="61"/>
      <c r="T850" s="61"/>
    </row>
    <row r="851" spans="1:20" s="55" customFormat="1" ht="14.15" x14ac:dyDescent="0.4">
      <c r="A851" s="39"/>
      <c r="E851" s="74"/>
      <c r="F851" s="74"/>
      <c r="G851" s="74"/>
      <c r="S851" s="61"/>
      <c r="T851" s="61"/>
    </row>
    <row r="852" spans="1:20" s="55" customFormat="1" ht="14.15" x14ac:dyDescent="0.4">
      <c r="A852" s="39"/>
      <c r="E852" s="74"/>
      <c r="F852" s="74"/>
      <c r="G852" s="74"/>
      <c r="S852" s="61"/>
      <c r="T852" s="61"/>
    </row>
    <row r="853" spans="1:20" s="55" customFormat="1" ht="14.15" x14ac:dyDescent="0.4">
      <c r="A853" s="39"/>
      <c r="E853" s="74"/>
      <c r="F853" s="74"/>
      <c r="G853" s="74"/>
      <c r="S853" s="61"/>
      <c r="T853" s="61"/>
    </row>
    <row r="854" spans="1:20" s="55" customFormat="1" ht="14.15" x14ac:dyDescent="0.4">
      <c r="A854" s="39"/>
      <c r="E854" s="74"/>
      <c r="F854" s="74"/>
      <c r="G854" s="74"/>
      <c r="S854" s="61"/>
      <c r="T854" s="61"/>
    </row>
    <row r="855" spans="1:20" s="55" customFormat="1" ht="14.15" x14ac:dyDescent="0.4">
      <c r="A855" s="39"/>
      <c r="E855" s="74"/>
      <c r="F855" s="74"/>
      <c r="G855" s="74"/>
      <c r="S855" s="61"/>
      <c r="T855" s="61"/>
    </row>
    <row r="856" spans="1:20" s="55" customFormat="1" ht="14.15" x14ac:dyDescent="0.4">
      <c r="A856" s="39"/>
      <c r="E856" s="74"/>
      <c r="F856" s="74"/>
      <c r="G856" s="74"/>
      <c r="S856" s="61"/>
      <c r="T856" s="61"/>
    </row>
    <row r="857" spans="1:20" s="55" customFormat="1" ht="14.15" x14ac:dyDescent="0.4">
      <c r="A857" s="39"/>
      <c r="E857" s="74"/>
      <c r="F857" s="74"/>
      <c r="G857" s="74"/>
      <c r="S857" s="61"/>
      <c r="T857" s="61"/>
    </row>
    <row r="858" spans="1:20" s="55" customFormat="1" ht="14.15" x14ac:dyDescent="0.4">
      <c r="A858" s="39"/>
      <c r="E858" s="74"/>
      <c r="F858" s="74"/>
      <c r="G858" s="74"/>
      <c r="S858" s="61"/>
      <c r="T858" s="61"/>
    </row>
    <row r="859" spans="1:20" s="55" customFormat="1" ht="14.15" x14ac:dyDescent="0.4">
      <c r="A859" s="39"/>
      <c r="E859" s="74"/>
      <c r="F859" s="74"/>
      <c r="G859" s="74"/>
      <c r="S859" s="61"/>
      <c r="T859" s="61"/>
    </row>
    <row r="860" spans="1:20" s="55" customFormat="1" ht="14.15" x14ac:dyDescent="0.4">
      <c r="A860" s="39"/>
      <c r="E860" s="74"/>
      <c r="F860" s="74"/>
      <c r="G860" s="74"/>
      <c r="S860" s="61"/>
      <c r="T860" s="61"/>
    </row>
    <row r="861" spans="1:20" s="55" customFormat="1" ht="14.15" x14ac:dyDescent="0.4">
      <c r="A861" s="39"/>
      <c r="E861" s="74"/>
      <c r="F861" s="74"/>
      <c r="G861" s="74"/>
      <c r="S861" s="61"/>
      <c r="T861" s="61"/>
    </row>
    <row r="862" spans="1:20" s="55" customFormat="1" ht="14.15" x14ac:dyDescent="0.4">
      <c r="A862" s="39"/>
      <c r="E862" s="74"/>
      <c r="F862" s="74"/>
      <c r="G862" s="74"/>
      <c r="S862" s="61"/>
      <c r="T862" s="61"/>
    </row>
    <row r="863" spans="1:20" s="55" customFormat="1" ht="14.15" x14ac:dyDescent="0.4">
      <c r="A863" s="39"/>
      <c r="E863" s="74"/>
      <c r="F863" s="74"/>
      <c r="G863" s="74"/>
      <c r="S863" s="61"/>
      <c r="T863" s="61"/>
    </row>
    <row r="864" spans="1:20" s="55" customFormat="1" ht="14.15" x14ac:dyDescent="0.4">
      <c r="A864" s="39"/>
      <c r="E864" s="74"/>
      <c r="F864" s="74"/>
      <c r="G864" s="74"/>
      <c r="S864" s="61"/>
      <c r="T864" s="61"/>
    </row>
    <row r="865" spans="1:20" s="55" customFormat="1" ht="14.15" x14ac:dyDescent="0.4">
      <c r="A865" s="39"/>
      <c r="E865" s="74"/>
      <c r="F865" s="74"/>
      <c r="G865" s="74"/>
      <c r="S865" s="61"/>
      <c r="T865" s="61"/>
    </row>
    <row r="866" spans="1:20" s="55" customFormat="1" ht="14.15" x14ac:dyDescent="0.4">
      <c r="A866" s="39"/>
      <c r="E866" s="74"/>
      <c r="F866" s="74"/>
      <c r="G866" s="74"/>
      <c r="S866" s="61"/>
      <c r="T866" s="61"/>
    </row>
    <row r="867" spans="1:20" s="55" customFormat="1" ht="14.15" x14ac:dyDescent="0.4">
      <c r="A867" s="39"/>
      <c r="E867" s="74"/>
      <c r="F867" s="74"/>
      <c r="G867" s="74"/>
      <c r="S867" s="61"/>
      <c r="T867" s="61"/>
    </row>
    <row r="868" spans="1:20" s="55" customFormat="1" ht="14.15" x14ac:dyDescent="0.4">
      <c r="A868" s="39"/>
      <c r="E868" s="74"/>
      <c r="F868" s="74"/>
      <c r="G868" s="74"/>
      <c r="S868" s="61"/>
      <c r="T868" s="61"/>
    </row>
    <row r="869" spans="1:20" s="55" customFormat="1" ht="14.15" x14ac:dyDescent="0.4">
      <c r="A869" s="39"/>
      <c r="E869" s="74"/>
      <c r="F869" s="74"/>
      <c r="G869" s="74"/>
      <c r="S869" s="61"/>
      <c r="T869" s="61"/>
    </row>
    <row r="870" spans="1:20" s="55" customFormat="1" ht="14.15" x14ac:dyDescent="0.4">
      <c r="A870" s="39"/>
      <c r="E870" s="74"/>
      <c r="F870" s="74"/>
      <c r="G870" s="74"/>
      <c r="S870" s="61"/>
      <c r="T870" s="61"/>
    </row>
    <row r="871" spans="1:20" s="55" customFormat="1" ht="14.15" x14ac:dyDescent="0.4">
      <c r="A871" s="39"/>
      <c r="E871" s="74"/>
      <c r="F871" s="74"/>
      <c r="G871" s="74"/>
      <c r="S871" s="61"/>
      <c r="T871" s="61"/>
    </row>
    <row r="872" spans="1:20" s="55" customFormat="1" ht="14.15" x14ac:dyDescent="0.4">
      <c r="A872" s="39"/>
      <c r="E872" s="74"/>
      <c r="F872" s="74"/>
      <c r="G872" s="74"/>
      <c r="S872" s="61"/>
      <c r="T872" s="61"/>
    </row>
    <row r="873" spans="1:20" s="55" customFormat="1" ht="14.15" x14ac:dyDescent="0.4">
      <c r="A873" s="39"/>
      <c r="E873" s="74"/>
      <c r="F873" s="74"/>
      <c r="G873" s="74"/>
      <c r="S873" s="61"/>
      <c r="T873" s="61"/>
    </row>
    <row r="874" spans="1:20" s="55" customFormat="1" ht="14.15" x14ac:dyDescent="0.4">
      <c r="A874" s="39"/>
      <c r="E874" s="74"/>
      <c r="F874" s="74"/>
      <c r="G874" s="74"/>
      <c r="S874" s="61"/>
      <c r="T874" s="61"/>
    </row>
    <row r="875" spans="1:20" s="55" customFormat="1" ht="14.15" x14ac:dyDescent="0.4">
      <c r="A875" s="39"/>
      <c r="E875" s="74"/>
      <c r="F875" s="74"/>
      <c r="G875" s="74"/>
      <c r="S875" s="61"/>
      <c r="T875" s="61"/>
    </row>
    <row r="876" spans="1:20" s="55" customFormat="1" ht="14.15" x14ac:dyDescent="0.4">
      <c r="A876" s="39"/>
      <c r="E876" s="74"/>
      <c r="F876" s="74"/>
      <c r="G876" s="74"/>
      <c r="S876" s="61"/>
      <c r="T876" s="61"/>
    </row>
    <row r="877" spans="1:20" s="55" customFormat="1" ht="14.15" x14ac:dyDescent="0.4">
      <c r="A877" s="39"/>
      <c r="E877" s="74"/>
      <c r="F877" s="74"/>
      <c r="G877" s="74"/>
      <c r="S877" s="61"/>
      <c r="T877" s="61"/>
    </row>
    <row r="878" spans="1:20" s="55" customFormat="1" ht="14.15" x14ac:dyDescent="0.4">
      <c r="A878" s="39"/>
      <c r="E878" s="74"/>
      <c r="F878" s="74"/>
      <c r="G878" s="74"/>
      <c r="S878" s="61"/>
      <c r="T878" s="61"/>
    </row>
    <row r="879" spans="1:20" s="55" customFormat="1" ht="14.15" x14ac:dyDescent="0.4">
      <c r="A879" s="39"/>
      <c r="E879" s="74"/>
      <c r="F879" s="74"/>
      <c r="G879" s="74"/>
      <c r="S879" s="61"/>
      <c r="T879" s="61"/>
    </row>
    <row r="880" spans="1:20" s="55" customFormat="1" ht="14.15" x14ac:dyDescent="0.4">
      <c r="A880" s="39"/>
      <c r="E880" s="74"/>
      <c r="F880" s="74"/>
      <c r="G880" s="74"/>
      <c r="S880" s="61"/>
      <c r="T880" s="61"/>
    </row>
    <row r="881" spans="1:20" s="55" customFormat="1" ht="14.15" x14ac:dyDescent="0.4">
      <c r="A881" s="39"/>
      <c r="E881" s="74"/>
      <c r="F881" s="74"/>
      <c r="G881" s="74"/>
      <c r="S881" s="61"/>
      <c r="T881" s="61"/>
    </row>
    <row r="882" spans="1:20" s="55" customFormat="1" ht="14.15" x14ac:dyDescent="0.4">
      <c r="A882" s="39"/>
      <c r="E882" s="74"/>
      <c r="F882" s="74"/>
      <c r="G882" s="74"/>
      <c r="S882" s="61"/>
      <c r="T882" s="61"/>
    </row>
    <row r="883" spans="1:20" s="55" customFormat="1" ht="14.15" x14ac:dyDescent="0.4">
      <c r="A883" s="39"/>
      <c r="E883" s="74"/>
      <c r="F883" s="74"/>
      <c r="G883" s="74"/>
      <c r="S883" s="61"/>
      <c r="T883" s="61"/>
    </row>
    <row r="884" spans="1:20" s="55" customFormat="1" ht="14.15" x14ac:dyDescent="0.4">
      <c r="A884" s="39"/>
      <c r="E884" s="74"/>
      <c r="F884" s="74"/>
      <c r="G884" s="74"/>
      <c r="S884" s="61"/>
      <c r="T884" s="61"/>
    </row>
    <row r="885" spans="1:20" s="55" customFormat="1" ht="14.15" x14ac:dyDescent="0.4">
      <c r="A885" s="39"/>
      <c r="E885" s="74"/>
      <c r="F885" s="74"/>
      <c r="G885" s="74"/>
      <c r="S885" s="61"/>
      <c r="T885" s="61"/>
    </row>
    <row r="886" spans="1:20" s="55" customFormat="1" ht="14.15" x14ac:dyDescent="0.4">
      <c r="A886" s="39"/>
      <c r="E886" s="74"/>
      <c r="F886" s="74"/>
      <c r="G886" s="74"/>
      <c r="S886" s="61"/>
      <c r="T886" s="61"/>
    </row>
    <row r="887" spans="1:20" s="55" customFormat="1" ht="14.15" x14ac:dyDescent="0.4">
      <c r="A887" s="39"/>
      <c r="E887" s="74"/>
      <c r="F887" s="74"/>
      <c r="G887" s="74"/>
      <c r="S887" s="61"/>
      <c r="T887" s="61"/>
    </row>
    <row r="888" spans="1:20" s="55" customFormat="1" ht="14.15" x14ac:dyDescent="0.4">
      <c r="A888" s="39"/>
      <c r="E888" s="74"/>
      <c r="F888" s="74"/>
      <c r="G888" s="74"/>
      <c r="S888" s="61"/>
      <c r="T888" s="61"/>
    </row>
    <row r="889" spans="1:20" s="55" customFormat="1" ht="14.15" x14ac:dyDescent="0.4">
      <c r="A889" s="39"/>
      <c r="E889" s="74"/>
      <c r="F889" s="74"/>
      <c r="G889" s="74"/>
      <c r="S889" s="61"/>
      <c r="T889" s="61"/>
    </row>
    <row r="890" spans="1:20" s="55" customFormat="1" ht="14.15" x14ac:dyDescent="0.4">
      <c r="A890" s="39"/>
      <c r="E890" s="74"/>
      <c r="F890" s="74"/>
      <c r="G890" s="74"/>
      <c r="S890" s="61"/>
      <c r="T890" s="61"/>
    </row>
    <row r="891" spans="1:20" s="55" customFormat="1" ht="14.15" x14ac:dyDescent="0.4">
      <c r="A891" s="39"/>
      <c r="E891" s="74"/>
      <c r="F891" s="74"/>
      <c r="G891" s="74"/>
      <c r="S891" s="61"/>
      <c r="T891" s="61"/>
    </row>
    <row r="892" spans="1:20" s="55" customFormat="1" ht="14.15" x14ac:dyDescent="0.4">
      <c r="A892" s="39"/>
      <c r="E892" s="74"/>
      <c r="F892" s="74"/>
      <c r="G892" s="74"/>
      <c r="S892" s="61"/>
      <c r="T892" s="61"/>
    </row>
    <row r="893" spans="1:20" s="55" customFormat="1" ht="14.15" x14ac:dyDescent="0.4">
      <c r="A893" s="39"/>
      <c r="E893" s="74"/>
      <c r="F893" s="74"/>
      <c r="G893" s="74"/>
      <c r="S893" s="61"/>
      <c r="T893" s="61"/>
    </row>
    <row r="894" spans="1:20" s="55" customFormat="1" ht="14.15" x14ac:dyDescent="0.4">
      <c r="A894" s="39"/>
      <c r="E894" s="74"/>
      <c r="F894" s="74"/>
      <c r="G894" s="74"/>
      <c r="S894" s="61"/>
      <c r="T894" s="61"/>
    </row>
    <row r="895" spans="1:20" s="55" customFormat="1" ht="14.15" x14ac:dyDescent="0.4">
      <c r="A895" s="39"/>
      <c r="E895" s="74"/>
      <c r="F895" s="74"/>
      <c r="G895" s="74"/>
      <c r="S895" s="61"/>
      <c r="T895" s="61"/>
    </row>
    <row r="896" spans="1:20" s="55" customFormat="1" ht="14.15" x14ac:dyDescent="0.4">
      <c r="A896" s="39"/>
      <c r="E896" s="74"/>
      <c r="F896" s="74"/>
      <c r="G896" s="74"/>
      <c r="S896" s="61"/>
      <c r="T896" s="61"/>
    </row>
    <row r="897" spans="1:20" s="55" customFormat="1" ht="14.15" x14ac:dyDescent="0.4">
      <c r="A897" s="39"/>
      <c r="E897" s="74"/>
      <c r="F897" s="74"/>
      <c r="G897" s="74"/>
      <c r="S897" s="61"/>
      <c r="T897" s="61"/>
    </row>
    <row r="898" spans="1:20" s="55" customFormat="1" ht="14.15" x14ac:dyDescent="0.4">
      <c r="A898" s="39"/>
      <c r="E898" s="74"/>
      <c r="F898" s="74"/>
      <c r="G898" s="74"/>
      <c r="S898" s="61"/>
      <c r="T898" s="61"/>
    </row>
    <row r="899" spans="1:20" s="55" customFormat="1" ht="14.15" x14ac:dyDescent="0.4">
      <c r="A899" s="39"/>
      <c r="E899" s="74"/>
      <c r="F899" s="74"/>
      <c r="G899" s="74"/>
      <c r="S899" s="61"/>
      <c r="T899" s="61"/>
    </row>
    <row r="900" spans="1:20" s="55" customFormat="1" ht="14.15" x14ac:dyDescent="0.4">
      <c r="A900" s="39"/>
      <c r="E900" s="74"/>
      <c r="F900" s="74"/>
      <c r="G900" s="74"/>
      <c r="S900" s="61"/>
      <c r="T900" s="61"/>
    </row>
    <row r="901" spans="1:20" s="55" customFormat="1" ht="14.15" x14ac:dyDescent="0.4">
      <c r="A901" s="39"/>
      <c r="E901" s="74"/>
      <c r="F901" s="74"/>
      <c r="G901" s="74"/>
      <c r="S901" s="61"/>
      <c r="T901" s="61"/>
    </row>
    <row r="902" spans="1:20" s="55" customFormat="1" ht="14.15" x14ac:dyDescent="0.4">
      <c r="A902" s="39"/>
      <c r="E902" s="74"/>
      <c r="F902" s="74"/>
      <c r="G902" s="74"/>
      <c r="S902" s="61"/>
      <c r="T902" s="61"/>
    </row>
    <row r="903" spans="1:20" s="55" customFormat="1" ht="14.15" x14ac:dyDescent="0.4">
      <c r="A903" s="39"/>
      <c r="E903" s="74"/>
      <c r="F903" s="74"/>
      <c r="G903" s="74"/>
      <c r="S903" s="61"/>
      <c r="T903" s="61"/>
    </row>
    <row r="904" spans="1:20" s="55" customFormat="1" ht="14.15" x14ac:dyDescent="0.4">
      <c r="A904" s="39"/>
      <c r="E904" s="74"/>
      <c r="F904" s="74"/>
      <c r="G904" s="74"/>
      <c r="S904" s="61"/>
      <c r="T904" s="61"/>
    </row>
    <row r="905" spans="1:20" s="55" customFormat="1" ht="14.15" x14ac:dyDescent="0.4">
      <c r="A905" s="39"/>
      <c r="E905" s="74"/>
      <c r="F905" s="74"/>
      <c r="G905" s="74"/>
      <c r="S905" s="61"/>
      <c r="T905" s="61"/>
    </row>
    <row r="906" spans="1:20" s="55" customFormat="1" ht="14.15" x14ac:dyDescent="0.4">
      <c r="A906" s="39"/>
      <c r="E906" s="74"/>
      <c r="F906" s="74"/>
      <c r="G906" s="74"/>
      <c r="S906" s="61"/>
      <c r="T906" s="61"/>
    </row>
    <row r="907" spans="1:20" s="55" customFormat="1" ht="14.15" x14ac:dyDescent="0.4">
      <c r="A907" s="39"/>
      <c r="E907" s="74"/>
      <c r="F907" s="74"/>
      <c r="G907" s="74"/>
      <c r="S907" s="61"/>
      <c r="T907" s="61"/>
    </row>
    <row r="908" spans="1:20" s="55" customFormat="1" ht="14.15" x14ac:dyDescent="0.4">
      <c r="A908" s="39"/>
      <c r="E908" s="74"/>
      <c r="F908" s="74"/>
      <c r="G908" s="74"/>
      <c r="S908" s="61"/>
      <c r="T908" s="61"/>
    </row>
    <row r="909" spans="1:20" s="55" customFormat="1" ht="14.15" x14ac:dyDescent="0.4">
      <c r="A909" s="39"/>
      <c r="E909" s="74"/>
      <c r="F909" s="74"/>
      <c r="G909" s="74"/>
      <c r="S909" s="61"/>
      <c r="T909" s="61"/>
    </row>
    <row r="910" spans="1:20" s="55" customFormat="1" ht="14.15" x14ac:dyDescent="0.4">
      <c r="A910" s="39"/>
      <c r="E910" s="74"/>
      <c r="F910" s="74"/>
      <c r="G910" s="74"/>
      <c r="S910" s="61"/>
      <c r="T910" s="61"/>
    </row>
    <row r="911" spans="1:20" s="55" customFormat="1" ht="14.15" x14ac:dyDescent="0.4">
      <c r="A911" s="39"/>
      <c r="E911" s="74"/>
      <c r="F911" s="74"/>
      <c r="G911" s="74"/>
      <c r="S911" s="61"/>
      <c r="T911" s="61"/>
    </row>
    <row r="912" spans="1:20" s="55" customFormat="1" ht="14.15" x14ac:dyDescent="0.4">
      <c r="A912" s="39"/>
      <c r="E912" s="74"/>
      <c r="F912" s="74"/>
      <c r="G912" s="74"/>
      <c r="S912" s="61"/>
      <c r="T912" s="61"/>
    </row>
    <row r="913" spans="1:20" s="55" customFormat="1" ht="14.15" x14ac:dyDescent="0.4">
      <c r="A913" s="39"/>
      <c r="E913" s="74"/>
      <c r="F913" s="74"/>
      <c r="G913" s="74"/>
      <c r="S913" s="61"/>
      <c r="T913" s="61"/>
    </row>
    <row r="914" spans="1:20" s="55" customFormat="1" ht="14.15" x14ac:dyDescent="0.4">
      <c r="A914" s="39"/>
      <c r="E914" s="74"/>
      <c r="F914" s="74"/>
      <c r="G914" s="74"/>
      <c r="S914" s="61"/>
      <c r="T914" s="61"/>
    </row>
    <row r="915" spans="1:20" s="55" customFormat="1" ht="14.15" x14ac:dyDescent="0.4">
      <c r="A915" s="39"/>
      <c r="E915" s="74"/>
      <c r="F915" s="74"/>
      <c r="G915" s="74"/>
      <c r="S915" s="61"/>
      <c r="T915" s="61"/>
    </row>
    <row r="916" spans="1:20" s="55" customFormat="1" ht="14.15" x14ac:dyDescent="0.4">
      <c r="A916" s="39"/>
      <c r="E916" s="74"/>
      <c r="F916" s="74"/>
      <c r="G916" s="74"/>
      <c r="S916" s="61"/>
      <c r="T916" s="61"/>
    </row>
    <row r="917" spans="1:20" s="55" customFormat="1" ht="14.15" x14ac:dyDescent="0.4">
      <c r="A917" s="39"/>
      <c r="E917" s="74"/>
      <c r="F917" s="74"/>
      <c r="G917" s="74"/>
      <c r="S917" s="61"/>
      <c r="T917" s="61"/>
    </row>
    <row r="918" spans="1:20" s="55" customFormat="1" ht="14.15" x14ac:dyDescent="0.4">
      <c r="A918" s="39"/>
      <c r="E918" s="74"/>
      <c r="F918" s="74"/>
      <c r="G918" s="74"/>
      <c r="S918" s="61"/>
      <c r="T918" s="61"/>
    </row>
    <row r="919" spans="1:20" s="55" customFormat="1" ht="14.15" x14ac:dyDescent="0.4">
      <c r="A919" s="39"/>
      <c r="E919" s="74"/>
      <c r="F919" s="74"/>
      <c r="G919" s="74"/>
      <c r="S919" s="61"/>
      <c r="T919" s="61"/>
    </row>
    <row r="920" spans="1:20" s="55" customFormat="1" ht="14.15" x14ac:dyDescent="0.4">
      <c r="A920" s="39"/>
      <c r="E920" s="74"/>
      <c r="F920" s="74"/>
      <c r="G920" s="74"/>
      <c r="S920" s="61"/>
      <c r="T920" s="61"/>
    </row>
    <row r="921" spans="1:20" s="55" customFormat="1" ht="14.15" x14ac:dyDescent="0.4">
      <c r="A921" s="39"/>
      <c r="E921" s="74"/>
      <c r="F921" s="74"/>
      <c r="G921" s="74"/>
      <c r="S921" s="61"/>
      <c r="T921" s="61"/>
    </row>
    <row r="922" spans="1:20" s="55" customFormat="1" ht="14.15" x14ac:dyDescent="0.4">
      <c r="A922" s="39"/>
      <c r="E922" s="74"/>
      <c r="F922" s="74"/>
      <c r="G922" s="74"/>
      <c r="S922" s="61"/>
      <c r="T922" s="61"/>
    </row>
    <row r="923" spans="1:20" s="55" customFormat="1" ht="14.15" x14ac:dyDescent="0.4">
      <c r="A923" s="39"/>
      <c r="E923" s="74"/>
      <c r="F923" s="74"/>
      <c r="G923" s="74"/>
      <c r="S923" s="61"/>
      <c r="T923" s="61"/>
    </row>
    <row r="924" spans="1:20" s="55" customFormat="1" ht="14.15" x14ac:dyDescent="0.4">
      <c r="A924" s="39"/>
      <c r="E924" s="74"/>
      <c r="F924" s="74"/>
      <c r="G924" s="74"/>
      <c r="S924" s="61"/>
      <c r="T924" s="61"/>
    </row>
    <row r="925" spans="1:20" s="55" customFormat="1" ht="14.15" x14ac:dyDescent="0.4">
      <c r="A925" s="39"/>
      <c r="E925" s="74"/>
      <c r="F925" s="74"/>
      <c r="G925" s="74"/>
      <c r="S925" s="61"/>
      <c r="T925" s="61"/>
    </row>
    <row r="926" spans="1:20" s="55" customFormat="1" ht="14.15" x14ac:dyDescent="0.4">
      <c r="A926" s="39"/>
      <c r="E926" s="74"/>
      <c r="F926" s="74"/>
      <c r="G926" s="74"/>
      <c r="S926" s="61"/>
      <c r="T926" s="61"/>
    </row>
    <row r="927" spans="1:20" s="55" customFormat="1" ht="14.15" x14ac:dyDescent="0.4">
      <c r="A927" s="39"/>
      <c r="E927" s="74"/>
      <c r="F927" s="74"/>
      <c r="G927" s="74"/>
      <c r="S927" s="61"/>
      <c r="T927" s="61"/>
    </row>
    <row r="928" spans="1:20" s="55" customFormat="1" ht="14.15" x14ac:dyDescent="0.4">
      <c r="A928" s="39"/>
      <c r="E928" s="74"/>
      <c r="F928" s="74"/>
      <c r="G928" s="74"/>
      <c r="S928" s="61"/>
      <c r="T928" s="61"/>
    </row>
    <row r="929" spans="1:20" s="55" customFormat="1" ht="14.15" x14ac:dyDescent="0.4">
      <c r="A929" s="39"/>
      <c r="E929" s="74"/>
      <c r="F929" s="74"/>
      <c r="G929" s="74"/>
      <c r="S929" s="61"/>
      <c r="T929" s="61"/>
    </row>
    <row r="930" spans="1:20" s="55" customFormat="1" ht="14.15" x14ac:dyDescent="0.4">
      <c r="A930" s="39"/>
      <c r="E930" s="74"/>
      <c r="F930" s="74"/>
      <c r="G930" s="74"/>
      <c r="S930" s="61"/>
      <c r="T930" s="61"/>
    </row>
    <row r="931" spans="1:20" s="55" customFormat="1" ht="14.15" x14ac:dyDescent="0.4">
      <c r="A931" s="39"/>
      <c r="E931" s="74"/>
      <c r="F931" s="74"/>
      <c r="G931" s="74"/>
      <c r="S931" s="61"/>
      <c r="T931" s="61"/>
    </row>
    <row r="932" spans="1:20" s="55" customFormat="1" ht="14.15" x14ac:dyDescent="0.4">
      <c r="A932" s="39"/>
      <c r="E932" s="74"/>
      <c r="F932" s="74"/>
      <c r="G932" s="74"/>
      <c r="S932" s="61"/>
      <c r="T932" s="61"/>
    </row>
    <row r="933" spans="1:20" s="55" customFormat="1" ht="14.15" x14ac:dyDescent="0.4">
      <c r="A933" s="39"/>
      <c r="E933" s="74"/>
      <c r="F933" s="74"/>
      <c r="G933" s="74"/>
      <c r="S933" s="61"/>
      <c r="T933" s="61"/>
    </row>
    <row r="934" spans="1:20" s="55" customFormat="1" ht="14.15" x14ac:dyDescent="0.4">
      <c r="A934" s="39"/>
      <c r="E934" s="74"/>
      <c r="F934" s="74"/>
      <c r="G934" s="74"/>
      <c r="S934" s="61"/>
      <c r="T934" s="61"/>
    </row>
    <row r="935" spans="1:20" s="55" customFormat="1" ht="14.15" x14ac:dyDescent="0.4">
      <c r="A935" s="39"/>
      <c r="E935" s="74"/>
      <c r="F935" s="74"/>
      <c r="G935" s="74"/>
      <c r="S935" s="61"/>
      <c r="T935" s="61"/>
    </row>
    <row r="936" spans="1:20" s="55" customFormat="1" ht="14.15" x14ac:dyDescent="0.4">
      <c r="A936" s="39"/>
      <c r="E936" s="74"/>
      <c r="F936" s="74"/>
      <c r="G936" s="74"/>
      <c r="S936" s="61"/>
      <c r="T936" s="61"/>
    </row>
    <row r="937" spans="1:20" s="55" customFormat="1" ht="14.15" x14ac:dyDescent="0.4">
      <c r="A937" s="39"/>
      <c r="E937" s="74"/>
      <c r="F937" s="74"/>
      <c r="G937" s="74"/>
      <c r="S937" s="61"/>
      <c r="T937" s="61"/>
    </row>
    <row r="938" spans="1:20" s="55" customFormat="1" ht="14.15" x14ac:dyDescent="0.4">
      <c r="A938" s="39"/>
      <c r="E938" s="74"/>
      <c r="F938" s="74"/>
      <c r="G938" s="74"/>
      <c r="S938" s="61"/>
      <c r="T938" s="61"/>
    </row>
    <row r="939" spans="1:20" s="55" customFormat="1" ht="14.15" x14ac:dyDescent="0.4">
      <c r="A939" s="39"/>
      <c r="E939" s="74"/>
      <c r="F939" s="74"/>
      <c r="G939" s="74"/>
      <c r="S939" s="61"/>
      <c r="T939" s="61"/>
    </row>
    <row r="940" spans="1:20" s="55" customFormat="1" ht="14.15" x14ac:dyDescent="0.4">
      <c r="A940" s="39"/>
      <c r="E940" s="74"/>
      <c r="F940" s="74"/>
      <c r="G940" s="74"/>
      <c r="S940" s="61"/>
      <c r="T940" s="61"/>
    </row>
    <row r="941" spans="1:20" s="55" customFormat="1" ht="14.15" x14ac:dyDescent="0.4">
      <c r="A941" s="39"/>
      <c r="E941" s="74"/>
      <c r="F941" s="74"/>
      <c r="G941" s="74"/>
      <c r="S941" s="61"/>
      <c r="T941" s="61"/>
    </row>
    <row r="942" spans="1:20" s="55" customFormat="1" ht="14.15" x14ac:dyDescent="0.4">
      <c r="A942" s="39"/>
      <c r="E942" s="74"/>
      <c r="F942" s="74"/>
      <c r="G942" s="74"/>
      <c r="S942" s="61"/>
      <c r="T942" s="61"/>
    </row>
    <row r="943" spans="1:20" s="55" customFormat="1" ht="14.15" x14ac:dyDescent="0.4">
      <c r="A943" s="39"/>
      <c r="E943" s="74"/>
      <c r="F943" s="74"/>
      <c r="G943" s="74"/>
      <c r="S943" s="61"/>
      <c r="T943" s="61"/>
    </row>
    <row r="944" spans="1:20" s="55" customFormat="1" ht="14.15" x14ac:dyDescent="0.4">
      <c r="A944" s="39"/>
      <c r="E944" s="74"/>
      <c r="F944" s="74"/>
      <c r="G944" s="74"/>
      <c r="S944" s="61"/>
      <c r="T944" s="61"/>
    </row>
    <row r="945" spans="1:20" s="55" customFormat="1" ht="14.15" x14ac:dyDescent="0.4">
      <c r="A945" s="39"/>
      <c r="E945" s="74"/>
      <c r="F945" s="74"/>
      <c r="G945" s="74"/>
      <c r="S945" s="61"/>
      <c r="T945" s="61"/>
    </row>
    <row r="946" spans="1:20" s="55" customFormat="1" ht="14.15" x14ac:dyDescent="0.4">
      <c r="A946" s="39"/>
      <c r="E946" s="74"/>
      <c r="F946" s="74"/>
      <c r="G946" s="74"/>
      <c r="S946" s="61"/>
      <c r="T946" s="61"/>
    </row>
    <row r="947" spans="1:20" s="55" customFormat="1" ht="14.15" x14ac:dyDescent="0.4">
      <c r="A947" s="39"/>
      <c r="E947" s="74"/>
      <c r="F947" s="74"/>
      <c r="G947" s="74"/>
      <c r="S947" s="61"/>
      <c r="T947" s="61"/>
    </row>
    <row r="948" spans="1:20" s="55" customFormat="1" ht="14.15" x14ac:dyDescent="0.4">
      <c r="A948" s="39"/>
      <c r="E948" s="74"/>
      <c r="F948" s="74"/>
      <c r="G948" s="74"/>
      <c r="S948" s="61"/>
      <c r="T948" s="61"/>
    </row>
    <row r="949" spans="1:20" s="55" customFormat="1" ht="14.15" x14ac:dyDescent="0.4">
      <c r="A949" s="39"/>
      <c r="E949" s="74"/>
      <c r="F949" s="74"/>
      <c r="G949" s="74"/>
      <c r="S949" s="61"/>
      <c r="T949" s="61"/>
    </row>
    <row r="950" spans="1:20" s="55" customFormat="1" ht="14.15" x14ac:dyDescent="0.4">
      <c r="A950" s="39"/>
      <c r="E950" s="74"/>
      <c r="F950" s="74"/>
      <c r="G950" s="74"/>
      <c r="S950" s="61"/>
      <c r="T950" s="61"/>
    </row>
    <row r="951" spans="1:20" s="55" customFormat="1" ht="14.15" x14ac:dyDescent="0.4">
      <c r="A951" s="39"/>
      <c r="E951" s="74"/>
      <c r="F951" s="74"/>
      <c r="G951" s="74"/>
      <c r="S951" s="61"/>
      <c r="T951" s="61"/>
    </row>
    <row r="952" spans="1:20" s="55" customFormat="1" ht="14.15" x14ac:dyDescent="0.4">
      <c r="A952" s="39"/>
      <c r="E952" s="74"/>
      <c r="F952" s="74"/>
      <c r="G952" s="74"/>
      <c r="S952" s="61"/>
      <c r="T952" s="61"/>
    </row>
    <row r="953" spans="1:20" s="55" customFormat="1" ht="14.15" x14ac:dyDescent="0.4">
      <c r="A953" s="39"/>
      <c r="E953" s="74"/>
      <c r="F953" s="74"/>
      <c r="G953" s="74"/>
      <c r="S953" s="61"/>
      <c r="T953" s="61"/>
    </row>
    <row r="954" spans="1:20" s="55" customFormat="1" ht="14.15" x14ac:dyDescent="0.4">
      <c r="A954" s="39"/>
      <c r="E954" s="74"/>
      <c r="F954" s="74"/>
      <c r="G954" s="74"/>
      <c r="S954" s="61"/>
      <c r="T954" s="61"/>
    </row>
    <row r="955" spans="1:20" s="55" customFormat="1" ht="14.15" x14ac:dyDescent="0.4">
      <c r="A955" s="39"/>
      <c r="E955" s="74"/>
      <c r="F955" s="74"/>
      <c r="G955" s="74"/>
      <c r="S955" s="61"/>
      <c r="T955" s="61"/>
    </row>
    <row r="956" spans="1:20" s="55" customFormat="1" ht="14.15" x14ac:dyDescent="0.4">
      <c r="A956" s="39"/>
      <c r="E956" s="74"/>
      <c r="F956" s="74"/>
      <c r="G956" s="74"/>
      <c r="S956" s="61"/>
      <c r="T956" s="61"/>
    </row>
    <row r="957" spans="1:20" s="55" customFormat="1" ht="14.15" x14ac:dyDescent="0.4">
      <c r="A957" s="39"/>
      <c r="E957" s="74"/>
      <c r="F957" s="74"/>
      <c r="G957" s="74"/>
      <c r="S957" s="61"/>
      <c r="T957" s="61"/>
    </row>
    <row r="958" spans="1:20" s="55" customFormat="1" ht="14.15" x14ac:dyDescent="0.4">
      <c r="A958" s="39"/>
      <c r="E958" s="74"/>
      <c r="F958" s="74"/>
      <c r="G958" s="74"/>
      <c r="S958" s="61"/>
      <c r="T958" s="61"/>
    </row>
    <row r="959" spans="1:20" s="55" customFormat="1" ht="14.15" x14ac:dyDescent="0.4">
      <c r="A959" s="39"/>
      <c r="E959" s="74"/>
      <c r="F959" s="74"/>
      <c r="G959" s="74"/>
      <c r="S959" s="61"/>
      <c r="T959" s="61"/>
    </row>
    <row r="960" spans="1:20" s="55" customFormat="1" ht="14.15" x14ac:dyDescent="0.4">
      <c r="A960" s="39"/>
      <c r="E960" s="74"/>
      <c r="F960" s="74"/>
      <c r="G960" s="74"/>
      <c r="S960" s="61"/>
      <c r="T960" s="61"/>
    </row>
    <row r="961" spans="1:20" s="55" customFormat="1" ht="14.15" x14ac:dyDescent="0.4">
      <c r="A961" s="39"/>
      <c r="E961" s="74"/>
      <c r="F961" s="74"/>
      <c r="G961" s="74"/>
      <c r="S961" s="61"/>
      <c r="T961" s="61"/>
    </row>
    <row r="962" spans="1:20" s="55" customFormat="1" ht="14.15" x14ac:dyDescent="0.4">
      <c r="A962" s="39"/>
      <c r="E962" s="74"/>
      <c r="F962" s="74"/>
      <c r="G962" s="74"/>
      <c r="S962" s="61"/>
      <c r="T962" s="61"/>
    </row>
    <row r="963" spans="1:20" s="55" customFormat="1" ht="14.15" x14ac:dyDescent="0.4">
      <c r="A963" s="39"/>
      <c r="E963" s="74"/>
      <c r="F963" s="74"/>
      <c r="G963" s="74"/>
      <c r="S963" s="61"/>
      <c r="T963" s="61"/>
    </row>
    <row r="964" spans="1:20" s="55" customFormat="1" ht="14.15" x14ac:dyDescent="0.4">
      <c r="A964" s="39"/>
      <c r="E964" s="74"/>
      <c r="F964" s="74"/>
      <c r="G964" s="74"/>
      <c r="S964" s="61"/>
      <c r="T964" s="61"/>
    </row>
    <row r="965" spans="1:20" s="55" customFormat="1" ht="14.15" x14ac:dyDescent="0.4">
      <c r="A965" s="39"/>
      <c r="E965" s="74"/>
      <c r="F965" s="74"/>
      <c r="G965" s="74"/>
      <c r="S965" s="61"/>
      <c r="T965" s="61"/>
    </row>
    <row r="966" spans="1:20" s="55" customFormat="1" ht="14.15" x14ac:dyDescent="0.4">
      <c r="A966" s="39"/>
      <c r="E966" s="74"/>
      <c r="F966" s="74"/>
      <c r="G966" s="74"/>
      <c r="S966" s="61"/>
      <c r="T966" s="61"/>
    </row>
    <row r="967" spans="1:20" s="55" customFormat="1" ht="14.15" x14ac:dyDescent="0.4">
      <c r="A967" s="39"/>
      <c r="E967" s="74"/>
      <c r="F967" s="74"/>
      <c r="G967" s="74"/>
      <c r="S967" s="61"/>
      <c r="T967" s="61"/>
    </row>
    <row r="968" spans="1:20" s="55" customFormat="1" ht="14.15" x14ac:dyDescent="0.4">
      <c r="A968" s="39"/>
      <c r="E968" s="74"/>
      <c r="F968" s="74"/>
      <c r="G968" s="74"/>
      <c r="S968" s="61"/>
      <c r="T968" s="61"/>
    </row>
    <row r="969" spans="1:20" s="55" customFormat="1" ht="14.15" x14ac:dyDescent="0.4">
      <c r="A969" s="39"/>
      <c r="E969" s="74"/>
      <c r="F969" s="74"/>
      <c r="G969" s="74"/>
      <c r="S969" s="61"/>
      <c r="T969" s="61"/>
    </row>
    <row r="970" spans="1:20" s="55" customFormat="1" ht="14.15" x14ac:dyDescent="0.4">
      <c r="A970" s="39"/>
      <c r="E970" s="74"/>
      <c r="F970" s="74"/>
      <c r="G970" s="74"/>
      <c r="S970" s="61"/>
      <c r="T970" s="61"/>
    </row>
    <row r="971" spans="1:20" s="55" customFormat="1" ht="14.15" x14ac:dyDescent="0.4">
      <c r="A971" s="39"/>
      <c r="E971" s="74"/>
      <c r="F971" s="74"/>
      <c r="G971" s="74"/>
      <c r="S971" s="61"/>
      <c r="T971" s="61"/>
    </row>
    <row r="972" spans="1:20" s="55" customFormat="1" ht="14.15" x14ac:dyDescent="0.4">
      <c r="A972" s="39"/>
      <c r="E972" s="74"/>
      <c r="F972" s="74"/>
      <c r="G972" s="74"/>
      <c r="S972" s="61"/>
      <c r="T972" s="61"/>
    </row>
    <row r="973" spans="1:20" s="55" customFormat="1" ht="14.15" x14ac:dyDescent="0.4">
      <c r="A973" s="39"/>
      <c r="E973" s="74"/>
      <c r="F973" s="74"/>
      <c r="G973" s="74"/>
      <c r="S973" s="61"/>
      <c r="T973" s="61"/>
    </row>
    <row r="974" spans="1:20" s="55" customFormat="1" ht="14.15" x14ac:dyDescent="0.4">
      <c r="A974" s="39"/>
      <c r="E974" s="74"/>
      <c r="F974" s="74"/>
      <c r="G974" s="74"/>
      <c r="S974" s="61"/>
      <c r="T974" s="61"/>
    </row>
    <row r="975" spans="1:20" s="55" customFormat="1" ht="14.15" x14ac:dyDescent="0.4">
      <c r="A975" s="39"/>
      <c r="E975" s="74"/>
      <c r="F975" s="74"/>
      <c r="G975" s="74"/>
      <c r="S975" s="61"/>
      <c r="T975" s="61"/>
    </row>
    <row r="976" spans="1:20" s="55" customFormat="1" ht="14.15" x14ac:dyDescent="0.4">
      <c r="A976" s="39"/>
      <c r="E976" s="74"/>
      <c r="F976" s="74"/>
      <c r="G976" s="74"/>
      <c r="S976" s="61"/>
      <c r="T976" s="61"/>
    </row>
    <row r="977" spans="1:20" s="55" customFormat="1" ht="14.15" x14ac:dyDescent="0.4">
      <c r="A977" s="39"/>
      <c r="E977" s="74"/>
      <c r="F977" s="74"/>
      <c r="G977" s="74"/>
      <c r="S977" s="61"/>
      <c r="T977" s="61"/>
    </row>
    <row r="978" spans="1:20" s="55" customFormat="1" ht="14.15" x14ac:dyDescent="0.4">
      <c r="A978" s="39"/>
      <c r="E978" s="74"/>
      <c r="F978" s="74"/>
      <c r="G978" s="74"/>
      <c r="S978" s="61"/>
      <c r="T978" s="61"/>
    </row>
    <row r="979" spans="1:20" s="55" customFormat="1" ht="14.15" x14ac:dyDescent="0.4">
      <c r="A979" s="39"/>
      <c r="E979" s="74"/>
      <c r="F979" s="74"/>
      <c r="G979" s="74"/>
      <c r="S979" s="61"/>
      <c r="T979" s="61"/>
    </row>
    <row r="980" spans="1:20" s="55" customFormat="1" ht="14.15" x14ac:dyDescent="0.4">
      <c r="A980" s="39"/>
      <c r="E980" s="74"/>
      <c r="F980" s="74"/>
      <c r="G980" s="74"/>
      <c r="S980" s="61"/>
      <c r="T980" s="61"/>
    </row>
    <row r="981" spans="1:20" s="55" customFormat="1" ht="14.15" x14ac:dyDescent="0.4">
      <c r="A981" s="39"/>
      <c r="E981" s="74"/>
      <c r="F981" s="74"/>
      <c r="G981" s="74"/>
      <c r="S981" s="61"/>
      <c r="T981" s="61"/>
    </row>
    <row r="982" spans="1:20" s="55" customFormat="1" ht="14.15" x14ac:dyDescent="0.4">
      <c r="A982" s="39"/>
      <c r="E982" s="74"/>
      <c r="F982" s="74"/>
      <c r="G982" s="74"/>
      <c r="S982" s="61"/>
      <c r="T982" s="61"/>
    </row>
    <row r="983" spans="1:20" s="55" customFormat="1" ht="14.15" x14ac:dyDescent="0.4">
      <c r="A983" s="39"/>
      <c r="E983" s="74"/>
      <c r="F983" s="74"/>
      <c r="G983" s="74"/>
      <c r="S983" s="61"/>
      <c r="T983" s="61"/>
    </row>
    <row r="984" spans="1:20" s="55" customFormat="1" ht="14.15" x14ac:dyDescent="0.4">
      <c r="A984" s="39"/>
      <c r="E984" s="74"/>
      <c r="F984" s="74"/>
      <c r="G984" s="74"/>
      <c r="S984" s="61"/>
      <c r="T984" s="61"/>
    </row>
    <row r="985" spans="1:20" s="55" customFormat="1" ht="14.15" x14ac:dyDescent="0.4">
      <c r="A985" s="39"/>
      <c r="E985" s="74"/>
      <c r="F985" s="74"/>
      <c r="G985" s="74"/>
      <c r="S985" s="61"/>
      <c r="T985" s="61"/>
    </row>
    <row r="986" spans="1:20" s="55" customFormat="1" ht="14.15" x14ac:dyDescent="0.4">
      <c r="A986" s="39"/>
      <c r="E986" s="74"/>
      <c r="F986" s="74"/>
      <c r="G986" s="74"/>
      <c r="S986" s="61"/>
      <c r="T986" s="61"/>
    </row>
    <row r="987" spans="1:20" s="55" customFormat="1" ht="14.15" x14ac:dyDescent="0.4">
      <c r="A987" s="39"/>
      <c r="E987" s="74"/>
      <c r="F987" s="74"/>
      <c r="G987" s="74"/>
      <c r="S987" s="61"/>
      <c r="T987" s="61"/>
    </row>
    <row r="988" spans="1:20" s="55" customFormat="1" ht="14.15" x14ac:dyDescent="0.4">
      <c r="A988" s="39"/>
      <c r="E988" s="74"/>
      <c r="F988" s="74"/>
      <c r="G988" s="74"/>
      <c r="S988" s="61"/>
      <c r="T988" s="61"/>
    </row>
    <row r="989" spans="1:20" s="55" customFormat="1" ht="14.15" x14ac:dyDescent="0.4">
      <c r="A989" s="39"/>
      <c r="E989" s="74"/>
      <c r="F989" s="74"/>
      <c r="G989" s="74"/>
      <c r="S989" s="61"/>
      <c r="T989" s="61"/>
    </row>
    <row r="990" spans="1:20" s="55" customFormat="1" ht="14.15" x14ac:dyDescent="0.4">
      <c r="A990" s="39"/>
      <c r="E990" s="74"/>
      <c r="F990" s="74"/>
      <c r="G990" s="74"/>
      <c r="S990" s="61"/>
      <c r="T990" s="61"/>
    </row>
    <row r="991" spans="1:20" s="55" customFormat="1" ht="14.15" x14ac:dyDescent="0.4">
      <c r="A991" s="39"/>
      <c r="E991" s="74"/>
      <c r="F991" s="74"/>
      <c r="G991" s="74"/>
      <c r="S991" s="61"/>
      <c r="T991" s="61"/>
    </row>
    <row r="992" spans="1:20" s="55" customFormat="1" ht="14.15" x14ac:dyDescent="0.4">
      <c r="A992" s="39"/>
      <c r="E992" s="74"/>
      <c r="F992" s="74"/>
      <c r="G992" s="74"/>
      <c r="S992" s="61"/>
      <c r="T992" s="61"/>
    </row>
    <row r="993" spans="1:20" s="55" customFormat="1" ht="14.15" x14ac:dyDescent="0.4">
      <c r="A993" s="39"/>
      <c r="E993" s="74"/>
      <c r="F993" s="74"/>
      <c r="G993" s="74"/>
      <c r="S993" s="61"/>
      <c r="T993" s="61"/>
    </row>
    <row r="994" spans="1:20" s="55" customFormat="1" ht="14.15" x14ac:dyDescent="0.4">
      <c r="A994" s="39"/>
      <c r="E994" s="74"/>
      <c r="F994" s="74"/>
      <c r="G994" s="74"/>
      <c r="S994" s="61"/>
      <c r="T994" s="61"/>
    </row>
    <row r="995" spans="1:20" s="55" customFormat="1" ht="14.15" x14ac:dyDescent="0.4">
      <c r="A995" s="39"/>
      <c r="E995" s="74"/>
      <c r="F995" s="74"/>
      <c r="G995" s="74"/>
      <c r="S995" s="61"/>
      <c r="T995" s="61"/>
    </row>
    <row r="996" spans="1:20" s="55" customFormat="1" ht="14.15" x14ac:dyDescent="0.4">
      <c r="A996" s="39"/>
      <c r="E996" s="74"/>
      <c r="F996" s="74"/>
      <c r="G996" s="74"/>
      <c r="S996" s="61"/>
      <c r="T996" s="61"/>
    </row>
    <row r="997" spans="1:20" s="55" customFormat="1" ht="14.15" x14ac:dyDescent="0.4">
      <c r="A997" s="39"/>
      <c r="E997" s="74"/>
      <c r="F997" s="74"/>
      <c r="G997" s="74"/>
      <c r="S997" s="61"/>
      <c r="T997" s="61"/>
    </row>
    <row r="998" spans="1:20" s="55" customFormat="1" ht="14.15" x14ac:dyDescent="0.4">
      <c r="A998" s="39"/>
      <c r="E998" s="74"/>
      <c r="F998" s="74"/>
      <c r="G998" s="74"/>
      <c r="S998" s="61"/>
      <c r="T998" s="61"/>
    </row>
    <row r="999" spans="1:20" s="55" customFormat="1" ht="14.15" x14ac:dyDescent="0.4">
      <c r="A999" s="39"/>
      <c r="E999" s="74"/>
      <c r="F999" s="74"/>
      <c r="G999" s="74"/>
      <c r="S999" s="61"/>
      <c r="T999" s="61"/>
    </row>
    <row r="1000" spans="1:20" s="55" customFormat="1" ht="14.15" x14ac:dyDescent="0.4">
      <c r="A1000" s="39"/>
      <c r="E1000" s="74"/>
      <c r="F1000" s="74"/>
      <c r="G1000" s="74"/>
      <c r="S1000" s="61"/>
      <c r="T1000" s="61"/>
    </row>
    <row r="1001" spans="1:20" s="55" customFormat="1" ht="14.15" x14ac:dyDescent="0.4">
      <c r="A1001" s="39"/>
      <c r="E1001" s="74"/>
      <c r="F1001" s="74"/>
      <c r="G1001" s="74"/>
      <c r="S1001" s="61"/>
      <c r="T1001" s="61"/>
    </row>
    <row r="1002" spans="1:20" s="55" customFormat="1" ht="14.15" x14ac:dyDescent="0.4">
      <c r="A1002" s="39"/>
      <c r="E1002" s="74"/>
      <c r="F1002" s="74"/>
      <c r="G1002" s="74"/>
      <c r="S1002" s="61"/>
      <c r="T1002" s="61"/>
    </row>
    <row r="1003" spans="1:20" s="55" customFormat="1" ht="14.15" x14ac:dyDescent="0.4">
      <c r="A1003" s="39"/>
      <c r="E1003" s="74"/>
      <c r="F1003" s="74"/>
      <c r="G1003" s="74"/>
      <c r="S1003" s="61"/>
      <c r="T1003" s="61"/>
    </row>
    <row r="1004" spans="1:20" s="55" customFormat="1" ht="14.15" x14ac:dyDescent="0.4">
      <c r="A1004" s="39"/>
      <c r="E1004" s="74"/>
      <c r="F1004" s="74"/>
      <c r="G1004" s="74"/>
      <c r="S1004" s="61"/>
      <c r="T1004" s="61"/>
    </row>
    <row r="1005" spans="1:20" s="55" customFormat="1" ht="14.15" x14ac:dyDescent="0.4">
      <c r="A1005" s="39"/>
      <c r="E1005" s="74"/>
      <c r="F1005" s="74"/>
      <c r="G1005" s="74"/>
      <c r="S1005" s="61"/>
      <c r="T1005" s="61"/>
    </row>
    <row r="1006" spans="1:20" s="55" customFormat="1" ht="14.15" x14ac:dyDescent="0.4">
      <c r="A1006" s="39"/>
      <c r="E1006" s="74"/>
      <c r="F1006" s="74"/>
      <c r="G1006" s="74"/>
      <c r="S1006" s="61"/>
      <c r="T1006" s="61"/>
    </row>
    <row r="1007" spans="1:20" s="55" customFormat="1" ht="14.15" x14ac:dyDescent="0.4">
      <c r="A1007" s="39"/>
      <c r="E1007" s="74"/>
      <c r="F1007" s="74"/>
      <c r="G1007" s="74"/>
      <c r="S1007" s="61"/>
      <c r="T1007" s="61"/>
    </row>
    <row r="1008" spans="1:20" s="55" customFormat="1" ht="14.15" x14ac:dyDescent="0.4">
      <c r="A1008" s="39"/>
      <c r="E1008" s="74"/>
      <c r="F1008" s="74"/>
      <c r="G1008" s="74"/>
      <c r="S1008" s="61"/>
      <c r="T1008" s="61"/>
    </row>
    <row r="1009" spans="1:20" s="55" customFormat="1" ht="14.15" x14ac:dyDescent="0.4">
      <c r="A1009" s="39"/>
      <c r="E1009" s="74"/>
      <c r="F1009" s="74"/>
      <c r="G1009" s="74"/>
      <c r="S1009" s="61"/>
      <c r="T1009" s="61"/>
    </row>
    <row r="1010" spans="1:20" s="55" customFormat="1" ht="14.15" x14ac:dyDescent="0.4">
      <c r="A1010" s="39"/>
      <c r="E1010" s="74"/>
      <c r="F1010" s="74"/>
      <c r="G1010" s="74"/>
      <c r="S1010" s="61"/>
      <c r="T1010" s="61"/>
    </row>
    <row r="1011" spans="1:20" s="55" customFormat="1" ht="14.15" x14ac:dyDescent="0.4">
      <c r="A1011" s="39"/>
      <c r="E1011" s="74"/>
      <c r="F1011" s="74"/>
      <c r="G1011" s="74"/>
      <c r="S1011" s="61"/>
      <c r="T1011" s="61"/>
    </row>
    <row r="1012" spans="1:20" s="55" customFormat="1" ht="14.15" x14ac:dyDescent="0.4">
      <c r="A1012" s="39"/>
      <c r="E1012" s="74"/>
      <c r="F1012" s="74"/>
      <c r="G1012" s="74"/>
      <c r="S1012" s="61"/>
      <c r="T1012" s="61"/>
    </row>
    <row r="1013" spans="1:20" s="55" customFormat="1" ht="14.15" x14ac:dyDescent="0.4">
      <c r="A1013" s="39"/>
      <c r="E1013" s="74"/>
      <c r="F1013" s="74"/>
      <c r="G1013" s="74"/>
      <c r="S1013" s="61"/>
      <c r="T1013" s="61"/>
    </row>
    <row r="1014" spans="1:20" s="55" customFormat="1" ht="14.15" x14ac:dyDescent="0.4">
      <c r="A1014" s="39"/>
      <c r="E1014" s="74"/>
      <c r="F1014" s="74"/>
      <c r="G1014" s="74"/>
      <c r="S1014" s="61"/>
      <c r="T1014" s="61"/>
    </row>
    <row r="1015" spans="1:20" s="55" customFormat="1" ht="14.15" x14ac:dyDescent="0.4">
      <c r="A1015" s="39"/>
      <c r="E1015" s="74"/>
      <c r="F1015" s="74"/>
      <c r="G1015" s="74"/>
      <c r="S1015" s="61"/>
      <c r="T1015" s="61"/>
    </row>
    <row r="1016" spans="1:20" s="55" customFormat="1" ht="14.15" x14ac:dyDescent="0.4">
      <c r="A1016" s="39"/>
      <c r="E1016" s="74"/>
      <c r="F1016" s="74"/>
      <c r="G1016" s="74"/>
      <c r="S1016" s="61"/>
      <c r="T1016" s="61"/>
    </row>
    <row r="1017" spans="1:20" s="55" customFormat="1" ht="14.15" x14ac:dyDescent="0.4">
      <c r="A1017" s="39"/>
      <c r="E1017" s="74"/>
      <c r="F1017" s="74"/>
      <c r="G1017" s="74"/>
      <c r="S1017" s="61"/>
      <c r="T1017" s="61"/>
    </row>
    <row r="1018" spans="1:20" s="55" customFormat="1" ht="14.15" x14ac:dyDescent="0.4">
      <c r="A1018" s="39"/>
      <c r="E1018" s="74"/>
      <c r="F1018" s="74"/>
      <c r="G1018" s="74"/>
      <c r="S1018" s="61"/>
      <c r="T1018" s="61"/>
    </row>
    <row r="1019" spans="1:20" s="55" customFormat="1" ht="14.15" x14ac:dyDescent="0.4">
      <c r="A1019" s="39"/>
      <c r="E1019" s="74"/>
      <c r="F1019" s="74"/>
      <c r="G1019" s="74"/>
      <c r="S1019" s="61"/>
      <c r="T1019" s="61"/>
    </row>
    <row r="1020" spans="1:20" s="55" customFormat="1" ht="14.15" x14ac:dyDescent="0.4">
      <c r="A1020" s="39"/>
      <c r="E1020" s="74"/>
      <c r="F1020" s="74"/>
      <c r="G1020" s="74"/>
      <c r="S1020" s="61"/>
      <c r="T1020" s="61"/>
    </row>
    <row r="1021" spans="1:20" s="55" customFormat="1" ht="14.15" x14ac:dyDescent="0.4">
      <c r="A1021" s="39"/>
      <c r="E1021" s="74"/>
      <c r="F1021" s="74"/>
      <c r="G1021" s="74"/>
      <c r="S1021" s="61"/>
      <c r="T1021" s="61"/>
    </row>
    <row r="1022" spans="1:20" s="55" customFormat="1" ht="14.15" x14ac:dyDescent="0.4">
      <c r="A1022" s="39"/>
      <c r="E1022" s="74"/>
      <c r="F1022" s="74"/>
      <c r="G1022" s="74"/>
      <c r="S1022" s="61"/>
      <c r="T1022" s="61"/>
    </row>
    <row r="1023" spans="1:20" s="55" customFormat="1" ht="14.15" x14ac:dyDescent="0.4">
      <c r="A1023" s="39"/>
      <c r="E1023" s="74"/>
      <c r="F1023" s="74"/>
      <c r="G1023" s="74"/>
      <c r="S1023" s="61"/>
      <c r="T1023" s="61"/>
    </row>
    <row r="1024" spans="1:20" s="55" customFormat="1" ht="14.15" x14ac:dyDescent="0.4">
      <c r="A1024" s="39"/>
      <c r="E1024" s="74"/>
      <c r="F1024" s="74"/>
      <c r="G1024" s="74"/>
      <c r="S1024" s="61"/>
      <c r="T1024" s="61"/>
    </row>
    <row r="1025" spans="1:20" s="55" customFormat="1" ht="14.15" x14ac:dyDescent="0.4">
      <c r="A1025" s="39"/>
      <c r="E1025" s="74"/>
      <c r="F1025" s="74"/>
      <c r="G1025" s="74"/>
      <c r="S1025" s="61"/>
      <c r="T1025" s="61"/>
    </row>
    <row r="1026" spans="1:20" s="55" customFormat="1" ht="14.15" x14ac:dyDescent="0.4">
      <c r="A1026" s="39"/>
      <c r="E1026" s="74"/>
      <c r="F1026" s="74"/>
      <c r="G1026" s="74"/>
      <c r="S1026" s="61"/>
      <c r="T1026" s="61"/>
    </row>
    <row r="1027" spans="1:20" s="55" customFormat="1" ht="14.15" x14ac:dyDescent="0.4">
      <c r="A1027" s="39"/>
      <c r="E1027" s="74"/>
      <c r="F1027" s="74"/>
      <c r="G1027" s="74"/>
      <c r="S1027" s="61"/>
      <c r="T1027" s="61"/>
    </row>
    <row r="1028" spans="1:20" s="55" customFormat="1" ht="14.15" x14ac:dyDescent="0.4">
      <c r="A1028" s="39"/>
      <c r="E1028" s="74"/>
      <c r="F1028" s="74"/>
      <c r="G1028" s="74"/>
      <c r="S1028" s="61"/>
      <c r="T1028" s="61"/>
    </row>
    <row r="1029" spans="1:20" s="55" customFormat="1" ht="14.15" x14ac:dyDescent="0.4">
      <c r="A1029" s="39"/>
      <c r="E1029" s="74"/>
      <c r="F1029" s="74"/>
      <c r="G1029" s="74"/>
      <c r="S1029" s="61"/>
      <c r="T1029" s="61"/>
    </row>
    <row r="1030" spans="1:20" s="55" customFormat="1" ht="14.15" x14ac:dyDescent="0.4">
      <c r="A1030" s="39"/>
      <c r="E1030" s="74"/>
      <c r="F1030" s="74"/>
      <c r="G1030" s="74"/>
      <c r="S1030" s="61"/>
      <c r="T1030" s="61"/>
    </row>
    <row r="1031" spans="1:20" s="55" customFormat="1" ht="14.15" x14ac:dyDescent="0.4">
      <c r="A1031" s="39"/>
      <c r="E1031" s="74"/>
      <c r="F1031" s="74"/>
      <c r="G1031" s="74"/>
      <c r="S1031" s="61"/>
      <c r="T1031" s="61"/>
    </row>
    <row r="1032" spans="1:20" s="55" customFormat="1" ht="14.15" x14ac:dyDescent="0.4">
      <c r="A1032" s="39"/>
      <c r="E1032" s="74"/>
      <c r="F1032" s="74"/>
      <c r="G1032" s="74"/>
      <c r="S1032" s="61"/>
      <c r="T1032" s="61"/>
    </row>
    <row r="1033" spans="1:20" s="55" customFormat="1" ht="14.15" x14ac:dyDescent="0.4">
      <c r="A1033" s="39"/>
      <c r="E1033" s="74"/>
      <c r="F1033" s="74"/>
      <c r="G1033" s="74"/>
      <c r="S1033" s="61"/>
      <c r="T1033" s="61"/>
    </row>
    <row r="1034" spans="1:20" s="55" customFormat="1" ht="14.15" x14ac:dyDescent="0.4">
      <c r="A1034" s="39"/>
      <c r="E1034" s="74"/>
      <c r="F1034" s="74"/>
      <c r="G1034" s="74"/>
      <c r="S1034" s="61"/>
      <c r="T1034" s="61"/>
    </row>
    <row r="1035" spans="1:20" s="55" customFormat="1" ht="14.15" x14ac:dyDescent="0.4">
      <c r="A1035" s="39"/>
      <c r="E1035" s="74"/>
      <c r="F1035" s="74"/>
      <c r="G1035" s="74"/>
      <c r="S1035" s="61"/>
      <c r="T1035" s="61"/>
    </row>
    <row r="1036" spans="1:20" s="55" customFormat="1" ht="14.15" x14ac:dyDescent="0.4">
      <c r="A1036" s="39"/>
      <c r="E1036" s="74"/>
      <c r="F1036" s="74"/>
      <c r="G1036" s="74"/>
      <c r="S1036" s="61"/>
      <c r="T1036" s="61"/>
    </row>
    <row r="1037" spans="1:20" s="55" customFormat="1" ht="14.15" x14ac:dyDescent="0.4">
      <c r="A1037" s="39"/>
      <c r="E1037" s="74"/>
      <c r="F1037" s="74"/>
      <c r="G1037" s="74"/>
      <c r="S1037" s="61"/>
      <c r="T1037" s="61"/>
    </row>
    <row r="1038" spans="1:20" s="55" customFormat="1" ht="14.15" x14ac:dyDescent="0.4">
      <c r="A1038" s="39"/>
      <c r="E1038" s="74"/>
      <c r="F1038" s="74"/>
      <c r="G1038" s="74"/>
      <c r="S1038" s="61"/>
      <c r="T1038" s="61"/>
    </row>
    <row r="1039" spans="1:20" s="55" customFormat="1" ht="14.15" x14ac:dyDescent="0.4">
      <c r="A1039" s="39"/>
      <c r="E1039" s="74"/>
      <c r="F1039" s="74"/>
      <c r="G1039" s="74"/>
      <c r="S1039" s="61"/>
      <c r="T1039" s="61"/>
    </row>
    <row r="1040" spans="1:20" s="55" customFormat="1" ht="14.15" x14ac:dyDescent="0.4">
      <c r="A1040" s="39"/>
      <c r="E1040" s="74"/>
      <c r="F1040" s="74"/>
      <c r="G1040" s="74"/>
      <c r="S1040" s="61"/>
      <c r="T1040" s="61"/>
    </row>
    <row r="1041" spans="1:20" s="55" customFormat="1" ht="14.15" x14ac:dyDescent="0.4">
      <c r="A1041" s="39"/>
      <c r="E1041" s="74"/>
      <c r="F1041" s="74"/>
      <c r="G1041" s="74"/>
      <c r="S1041" s="61"/>
      <c r="T1041" s="61"/>
    </row>
    <row r="1042" spans="1:20" s="55" customFormat="1" ht="14.15" x14ac:dyDescent="0.4">
      <c r="A1042" s="39"/>
      <c r="E1042" s="74"/>
      <c r="F1042" s="74"/>
      <c r="G1042" s="74"/>
      <c r="S1042" s="61"/>
      <c r="T1042" s="61"/>
    </row>
    <row r="1043" spans="1:20" s="55" customFormat="1" ht="14.15" x14ac:dyDescent="0.4">
      <c r="A1043" s="39"/>
      <c r="E1043" s="74"/>
      <c r="F1043" s="74"/>
      <c r="G1043" s="74"/>
      <c r="S1043" s="61"/>
      <c r="T1043" s="61"/>
    </row>
    <row r="1044" spans="1:20" s="55" customFormat="1" ht="14.15" x14ac:dyDescent="0.4">
      <c r="A1044" s="39"/>
      <c r="E1044" s="74"/>
      <c r="F1044" s="74"/>
      <c r="G1044" s="74"/>
      <c r="S1044" s="61"/>
      <c r="T1044" s="61"/>
    </row>
    <row r="1045" spans="1:20" s="55" customFormat="1" ht="14.15" x14ac:dyDescent="0.4">
      <c r="A1045" s="39"/>
      <c r="E1045" s="74"/>
      <c r="F1045" s="74"/>
      <c r="G1045" s="74"/>
      <c r="S1045" s="61"/>
      <c r="T1045" s="61"/>
    </row>
    <row r="1046" spans="1:20" s="55" customFormat="1" ht="14.15" x14ac:dyDescent="0.4">
      <c r="A1046" s="39"/>
      <c r="E1046" s="74"/>
      <c r="F1046" s="74"/>
      <c r="G1046" s="74"/>
      <c r="S1046" s="61"/>
      <c r="T1046" s="61"/>
    </row>
    <row r="1047" spans="1:20" s="55" customFormat="1" ht="14.15" x14ac:dyDescent="0.4">
      <c r="A1047" s="39"/>
      <c r="E1047" s="74"/>
      <c r="F1047" s="74"/>
      <c r="G1047" s="74"/>
      <c r="S1047" s="61"/>
      <c r="T1047" s="61"/>
    </row>
    <row r="1048" spans="1:20" s="55" customFormat="1" ht="14.15" x14ac:dyDescent="0.4">
      <c r="A1048" s="39"/>
      <c r="E1048" s="74"/>
      <c r="F1048" s="74"/>
      <c r="G1048" s="74"/>
      <c r="S1048" s="61"/>
      <c r="T1048" s="61"/>
    </row>
    <row r="1049" spans="1:20" s="55" customFormat="1" ht="14.15" x14ac:dyDescent="0.4">
      <c r="A1049" s="39"/>
      <c r="E1049" s="74"/>
      <c r="F1049" s="74"/>
      <c r="G1049" s="74"/>
      <c r="S1049" s="61"/>
      <c r="T1049" s="61"/>
    </row>
    <row r="1050" spans="1:20" s="55" customFormat="1" ht="14.15" x14ac:dyDescent="0.4">
      <c r="A1050" s="39"/>
      <c r="E1050" s="74"/>
      <c r="F1050" s="74"/>
      <c r="G1050" s="74"/>
      <c r="S1050" s="61"/>
      <c r="T1050" s="61"/>
    </row>
    <row r="1051" spans="1:20" s="55" customFormat="1" ht="14.15" x14ac:dyDescent="0.4">
      <c r="A1051" s="39"/>
      <c r="E1051" s="74"/>
      <c r="F1051" s="74"/>
      <c r="G1051" s="74"/>
      <c r="S1051" s="61"/>
      <c r="T1051" s="61"/>
    </row>
    <row r="1052" spans="1:20" s="55" customFormat="1" ht="14.15" x14ac:dyDescent="0.4">
      <c r="A1052" s="39"/>
      <c r="E1052" s="74"/>
      <c r="F1052" s="74"/>
      <c r="G1052" s="74"/>
      <c r="S1052" s="61"/>
      <c r="T1052" s="61"/>
    </row>
    <row r="1053" spans="1:20" s="55" customFormat="1" ht="14.15" x14ac:dyDescent="0.4">
      <c r="A1053" s="39"/>
      <c r="E1053" s="74"/>
      <c r="F1053" s="74"/>
      <c r="G1053" s="74"/>
      <c r="S1053" s="61"/>
      <c r="T1053" s="61"/>
    </row>
    <row r="1054" spans="1:20" s="55" customFormat="1" ht="14.15" x14ac:dyDescent="0.4">
      <c r="A1054" s="39"/>
      <c r="E1054" s="74"/>
      <c r="F1054" s="74"/>
      <c r="G1054" s="74"/>
      <c r="S1054" s="61"/>
      <c r="T1054" s="61"/>
    </row>
    <row r="1055" spans="1:20" s="55" customFormat="1" ht="14.15" x14ac:dyDescent="0.4">
      <c r="A1055" s="39"/>
      <c r="E1055" s="74"/>
      <c r="F1055" s="74"/>
      <c r="G1055" s="74"/>
      <c r="S1055" s="61"/>
      <c r="T1055" s="61"/>
    </row>
    <row r="1056" spans="1:20" s="55" customFormat="1" ht="14.15" x14ac:dyDescent="0.4">
      <c r="A1056" s="39"/>
      <c r="E1056" s="74"/>
      <c r="F1056" s="74"/>
      <c r="G1056" s="74"/>
      <c r="S1056" s="61"/>
      <c r="T1056" s="61"/>
    </row>
    <row r="1057" spans="1:20" s="55" customFormat="1" ht="14.15" x14ac:dyDescent="0.4">
      <c r="A1057" s="39"/>
      <c r="E1057" s="74"/>
      <c r="F1057" s="74"/>
      <c r="G1057" s="74"/>
      <c r="S1057" s="61"/>
      <c r="T1057" s="61"/>
    </row>
    <row r="1058" spans="1:20" s="55" customFormat="1" ht="14.15" x14ac:dyDescent="0.4">
      <c r="A1058" s="39"/>
      <c r="E1058" s="74"/>
      <c r="F1058" s="74"/>
      <c r="G1058" s="74"/>
      <c r="S1058" s="61"/>
      <c r="T1058" s="61"/>
    </row>
    <row r="1059" spans="1:20" s="55" customFormat="1" ht="14.15" x14ac:dyDescent="0.4">
      <c r="A1059" s="39"/>
      <c r="E1059" s="74"/>
      <c r="F1059" s="74"/>
      <c r="G1059" s="74"/>
      <c r="S1059" s="61"/>
      <c r="T1059" s="61"/>
    </row>
    <row r="1060" spans="1:20" s="55" customFormat="1" ht="14.15" x14ac:dyDescent="0.4">
      <c r="A1060" s="39"/>
      <c r="E1060" s="74"/>
      <c r="F1060" s="74"/>
      <c r="G1060" s="74"/>
      <c r="S1060" s="61"/>
      <c r="T1060" s="61"/>
    </row>
    <row r="1061" spans="1:20" s="55" customFormat="1" ht="14.15" x14ac:dyDescent="0.4">
      <c r="A1061" s="39"/>
      <c r="E1061" s="74"/>
      <c r="F1061" s="74"/>
      <c r="G1061" s="74"/>
      <c r="S1061" s="61"/>
      <c r="T1061" s="61"/>
    </row>
    <row r="1062" spans="1:20" s="55" customFormat="1" ht="14.15" x14ac:dyDescent="0.4">
      <c r="A1062" s="39"/>
      <c r="E1062" s="74"/>
      <c r="F1062" s="74"/>
      <c r="G1062" s="74"/>
      <c r="S1062" s="61"/>
      <c r="T1062" s="61"/>
    </row>
    <row r="1063" spans="1:20" s="55" customFormat="1" ht="14.15" x14ac:dyDescent="0.4">
      <c r="A1063" s="39"/>
      <c r="E1063" s="74"/>
      <c r="F1063" s="74"/>
      <c r="G1063" s="74"/>
      <c r="S1063" s="61"/>
      <c r="T1063" s="61"/>
    </row>
    <row r="1064" spans="1:20" s="55" customFormat="1" ht="14.15" x14ac:dyDescent="0.4">
      <c r="A1064" s="39"/>
      <c r="E1064" s="74"/>
      <c r="F1064" s="74"/>
      <c r="G1064" s="74"/>
      <c r="S1064" s="61"/>
      <c r="T1064" s="61"/>
    </row>
    <row r="1065" spans="1:20" s="55" customFormat="1" ht="14.15" x14ac:dyDescent="0.4">
      <c r="A1065" s="39"/>
      <c r="E1065" s="74"/>
      <c r="F1065" s="74"/>
      <c r="G1065" s="74"/>
      <c r="S1065" s="61"/>
      <c r="T1065" s="61"/>
    </row>
    <row r="1066" spans="1:20" s="55" customFormat="1" ht="14.15" x14ac:dyDescent="0.4">
      <c r="A1066" s="39"/>
      <c r="E1066" s="74"/>
      <c r="F1066" s="74"/>
      <c r="G1066" s="74"/>
      <c r="S1066" s="61"/>
      <c r="T1066" s="61"/>
    </row>
    <row r="1067" spans="1:20" s="55" customFormat="1" ht="14.15" x14ac:dyDescent="0.4">
      <c r="A1067" s="39"/>
      <c r="E1067" s="74"/>
      <c r="F1067" s="74"/>
      <c r="G1067" s="74"/>
      <c r="S1067" s="61"/>
      <c r="T1067" s="61"/>
    </row>
    <row r="1068" spans="1:20" s="55" customFormat="1" ht="14.15" x14ac:dyDescent="0.4">
      <c r="A1068" s="39"/>
      <c r="E1068" s="74"/>
      <c r="F1068" s="74"/>
      <c r="G1068" s="74"/>
      <c r="S1068" s="61"/>
      <c r="T1068" s="61"/>
    </row>
    <row r="1069" spans="1:20" s="55" customFormat="1" ht="14.15" x14ac:dyDescent="0.4">
      <c r="A1069" s="39"/>
      <c r="E1069" s="74"/>
      <c r="F1069" s="74"/>
      <c r="G1069" s="74"/>
      <c r="S1069" s="61"/>
      <c r="T1069" s="61"/>
    </row>
    <row r="1070" spans="1:20" s="55" customFormat="1" ht="14.15" x14ac:dyDescent="0.4">
      <c r="A1070" s="39"/>
      <c r="E1070" s="74"/>
      <c r="F1070" s="74"/>
      <c r="G1070" s="74"/>
      <c r="S1070" s="61"/>
      <c r="T1070" s="61"/>
    </row>
    <row r="1071" spans="1:20" s="55" customFormat="1" ht="14.15" x14ac:dyDescent="0.4">
      <c r="A1071" s="39"/>
      <c r="E1071" s="74"/>
      <c r="F1071" s="74"/>
      <c r="G1071" s="74"/>
      <c r="S1071" s="61"/>
      <c r="T1071" s="61"/>
    </row>
    <row r="1072" spans="1:20" s="55" customFormat="1" ht="14.15" x14ac:dyDescent="0.4">
      <c r="A1072" s="39"/>
      <c r="E1072" s="74"/>
      <c r="F1072" s="74"/>
      <c r="G1072" s="74"/>
      <c r="S1072" s="61"/>
      <c r="T1072" s="61"/>
    </row>
    <row r="1073" spans="1:20" s="55" customFormat="1" ht="14.15" x14ac:dyDescent="0.4">
      <c r="A1073" s="39"/>
      <c r="E1073" s="74"/>
      <c r="F1073" s="74"/>
      <c r="G1073" s="74"/>
      <c r="S1073" s="61"/>
      <c r="T1073" s="61"/>
    </row>
    <row r="1074" spans="1:20" s="55" customFormat="1" ht="14.15" x14ac:dyDescent="0.4">
      <c r="A1074" s="39"/>
      <c r="E1074" s="74"/>
      <c r="F1074" s="74"/>
      <c r="G1074" s="74"/>
      <c r="S1074" s="61"/>
      <c r="T1074" s="61"/>
    </row>
    <row r="1075" spans="1:20" s="55" customFormat="1" ht="14.15" x14ac:dyDescent="0.4">
      <c r="A1075" s="39"/>
      <c r="E1075" s="74"/>
      <c r="F1075" s="74"/>
      <c r="G1075" s="74"/>
      <c r="S1075" s="61"/>
      <c r="T1075" s="61"/>
    </row>
    <row r="1076" spans="1:20" s="55" customFormat="1" ht="14.15" x14ac:dyDescent="0.4">
      <c r="A1076" s="39"/>
      <c r="E1076" s="74"/>
      <c r="F1076" s="74"/>
      <c r="G1076" s="74"/>
      <c r="S1076" s="61"/>
      <c r="T1076" s="61"/>
    </row>
    <row r="1077" spans="1:20" s="55" customFormat="1" ht="14.15" x14ac:dyDescent="0.4">
      <c r="A1077" s="39"/>
      <c r="E1077" s="74"/>
      <c r="F1077" s="74"/>
      <c r="G1077" s="74"/>
      <c r="S1077" s="61"/>
      <c r="T1077" s="61"/>
    </row>
    <row r="1078" spans="1:20" s="55" customFormat="1" ht="14.15" x14ac:dyDescent="0.4">
      <c r="A1078" s="39"/>
      <c r="E1078" s="74"/>
      <c r="F1078" s="74"/>
      <c r="G1078" s="74"/>
      <c r="S1078" s="61"/>
      <c r="T1078" s="61"/>
    </row>
    <row r="1079" spans="1:20" s="55" customFormat="1" ht="14.15" x14ac:dyDescent="0.4">
      <c r="A1079" s="39"/>
      <c r="E1079" s="74"/>
      <c r="F1079" s="74"/>
      <c r="G1079" s="74"/>
      <c r="S1079" s="61"/>
      <c r="T1079" s="61"/>
    </row>
    <row r="1080" spans="1:20" s="55" customFormat="1" ht="14.15" x14ac:dyDescent="0.4">
      <c r="A1080" s="39"/>
      <c r="E1080" s="74"/>
      <c r="F1080" s="74"/>
      <c r="G1080" s="74"/>
      <c r="S1080" s="61"/>
      <c r="T1080" s="61"/>
    </row>
    <row r="1081" spans="1:20" s="55" customFormat="1" ht="14.15" x14ac:dyDescent="0.4">
      <c r="A1081" s="39"/>
      <c r="E1081" s="74"/>
      <c r="F1081" s="74"/>
      <c r="G1081" s="74"/>
      <c r="S1081" s="61"/>
      <c r="T1081" s="61"/>
    </row>
    <row r="1082" spans="1:20" s="55" customFormat="1" ht="14.15" x14ac:dyDescent="0.4">
      <c r="A1082" s="39"/>
      <c r="E1082" s="74"/>
      <c r="F1082" s="74"/>
      <c r="G1082" s="74"/>
      <c r="S1082" s="61"/>
      <c r="T1082" s="61"/>
    </row>
    <row r="1083" spans="1:20" s="55" customFormat="1" ht="14.15" x14ac:dyDescent="0.4">
      <c r="A1083" s="39"/>
      <c r="E1083" s="74"/>
      <c r="F1083" s="74"/>
      <c r="G1083" s="74"/>
      <c r="S1083" s="61"/>
      <c r="T1083" s="61"/>
    </row>
    <row r="1084" spans="1:20" s="55" customFormat="1" ht="14.15" x14ac:dyDescent="0.4">
      <c r="A1084" s="39"/>
      <c r="E1084" s="74"/>
      <c r="F1084" s="74"/>
      <c r="G1084" s="74"/>
      <c r="S1084" s="61"/>
      <c r="T1084" s="61"/>
    </row>
    <row r="1085" spans="1:20" s="55" customFormat="1" ht="14.15" x14ac:dyDescent="0.4">
      <c r="A1085" s="39"/>
      <c r="E1085" s="74"/>
      <c r="F1085" s="74"/>
      <c r="G1085" s="74"/>
      <c r="S1085" s="61"/>
      <c r="T1085" s="61"/>
    </row>
    <row r="1086" spans="1:20" s="55" customFormat="1" ht="14.15" x14ac:dyDescent="0.4">
      <c r="A1086" s="39"/>
      <c r="E1086" s="74"/>
      <c r="F1086" s="74"/>
      <c r="G1086" s="74"/>
      <c r="S1086" s="61"/>
      <c r="T1086" s="61"/>
    </row>
    <row r="1087" spans="1:20" s="55" customFormat="1" ht="14.15" x14ac:dyDescent="0.4">
      <c r="A1087" s="39"/>
      <c r="E1087" s="74"/>
      <c r="F1087" s="74"/>
      <c r="G1087" s="74"/>
      <c r="S1087" s="61"/>
      <c r="T1087" s="61"/>
    </row>
    <row r="1088" spans="1:20" s="55" customFormat="1" ht="14.15" x14ac:dyDescent="0.4">
      <c r="A1088" s="39"/>
      <c r="E1088" s="74"/>
      <c r="F1088" s="74"/>
      <c r="G1088" s="74"/>
      <c r="S1088" s="61"/>
      <c r="T1088" s="61"/>
    </row>
    <row r="1089" spans="1:20" s="55" customFormat="1" ht="14.15" x14ac:dyDescent="0.4">
      <c r="A1089" s="39"/>
      <c r="E1089" s="74"/>
      <c r="F1089" s="74"/>
      <c r="G1089" s="74"/>
      <c r="S1089" s="61"/>
      <c r="T1089" s="61"/>
    </row>
    <row r="1090" spans="1:20" s="55" customFormat="1" ht="14.15" x14ac:dyDescent="0.4">
      <c r="A1090" s="39"/>
      <c r="E1090" s="74"/>
      <c r="F1090" s="74"/>
      <c r="G1090" s="74"/>
      <c r="S1090" s="61"/>
      <c r="T1090" s="61"/>
    </row>
    <row r="1091" spans="1:20" s="55" customFormat="1" ht="14.15" x14ac:dyDescent="0.4">
      <c r="A1091" s="39"/>
      <c r="E1091" s="74"/>
      <c r="F1091" s="74"/>
      <c r="G1091" s="74"/>
      <c r="S1091" s="61"/>
      <c r="T1091" s="61"/>
    </row>
    <row r="1092" spans="1:20" s="55" customFormat="1" ht="14.15" x14ac:dyDescent="0.4">
      <c r="A1092" s="39"/>
      <c r="E1092" s="74"/>
      <c r="F1092" s="74"/>
      <c r="G1092" s="74"/>
      <c r="S1092" s="61"/>
      <c r="T1092" s="61"/>
    </row>
    <row r="1093" spans="1:20" s="55" customFormat="1" ht="14.15" x14ac:dyDescent="0.4">
      <c r="A1093" s="39"/>
      <c r="E1093" s="74"/>
      <c r="F1093" s="74"/>
      <c r="G1093" s="74"/>
      <c r="S1093" s="61"/>
      <c r="T1093" s="61"/>
    </row>
    <row r="1094" spans="1:20" s="55" customFormat="1" ht="14.15" x14ac:dyDescent="0.4">
      <c r="A1094" s="39"/>
      <c r="E1094" s="74"/>
      <c r="F1094" s="74"/>
      <c r="G1094" s="74"/>
      <c r="S1094" s="61"/>
      <c r="T1094" s="61"/>
    </row>
    <row r="1095" spans="1:20" s="55" customFormat="1" ht="14.15" x14ac:dyDescent="0.4">
      <c r="A1095" s="39"/>
      <c r="E1095" s="74"/>
      <c r="F1095" s="74"/>
      <c r="G1095" s="74"/>
      <c r="S1095" s="61"/>
      <c r="T1095" s="61"/>
    </row>
    <row r="1096" spans="1:20" s="55" customFormat="1" ht="14.15" x14ac:dyDescent="0.4">
      <c r="A1096" s="39"/>
      <c r="E1096" s="74"/>
      <c r="F1096" s="74"/>
      <c r="G1096" s="74"/>
      <c r="S1096" s="61"/>
      <c r="T1096" s="61"/>
    </row>
    <row r="1097" spans="1:20" s="55" customFormat="1" ht="14.15" x14ac:dyDescent="0.4">
      <c r="A1097" s="39"/>
      <c r="E1097" s="74"/>
      <c r="F1097" s="74"/>
      <c r="G1097" s="74"/>
      <c r="S1097" s="61"/>
      <c r="T1097" s="61"/>
    </row>
    <row r="1098" spans="1:20" s="55" customFormat="1" ht="14.15" x14ac:dyDescent="0.4">
      <c r="A1098" s="39"/>
      <c r="E1098" s="74"/>
      <c r="F1098" s="74"/>
      <c r="G1098" s="74"/>
      <c r="S1098" s="61"/>
      <c r="T1098" s="61"/>
    </row>
    <row r="1099" spans="1:20" s="55" customFormat="1" ht="14.15" x14ac:dyDescent="0.4">
      <c r="A1099" s="39"/>
      <c r="E1099" s="74"/>
      <c r="F1099" s="74"/>
      <c r="G1099" s="74"/>
      <c r="S1099" s="61"/>
      <c r="T1099" s="61"/>
    </row>
    <row r="1100" spans="1:20" s="55" customFormat="1" ht="14.15" x14ac:dyDescent="0.4">
      <c r="A1100" s="39"/>
      <c r="E1100" s="74"/>
      <c r="F1100" s="74"/>
      <c r="G1100" s="74"/>
      <c r="S1100" s="61"/>
      <c r="T1100" s="61"/>
    </row>
    <row r="1101" spans="1:20" s="55" customFormat="1" ht="14.15" x14ac:dyDescent="0.4">
      <c r="A1101" s="39"/>
      <c r="E1101" s="74"/>
      <c r="F1101" s="74"/>
      <c r="G1101" s="74"/>
      <c r="S1101" s="61"/>
      <c r="T1101" s="61"/>
    </row>
    <row r="1102" spans="1:20" s="55" customFormat="1" ht="14.15" x14ac:dyDescent="0.4">
      <c r="A1102" s="39"/>
      <c r="E1102" s="74"/>
      <c r="F1102" s="74"/>
      <c r="G1102" s="74"/>
      <c r="S1102" s="61"/>
      <c r="T1102" s="61"/>
    </row>
    <row r="1103" spans="1:20" s="55" customFormat="1" ht="14.15" x14ac:dyDescent="0.4">
      <c r="A1103" s="39"/>
      <c r="E1103" s="74"/>
      <c r="F1103" s="74"/>
      <c r="G1103" s="74"/>
      <c r="S1103" s="61"/>
      <c r="T1103" s="61"/>
    </row>
    <row r="1104" spans="1:20" s="55" customFormat="1" ht="14.15" x14ac:dyDescent="0.4">
      <c r="A1104" s="39"/>
      <c r="E1104" s="74"/>
      <c r="F1104" s="74"/>
      <c r="G1104" s="74"/>
      <c r="S1104" s="61"/>
      <c r="T1104" s="61"/>
    </row>
    <row r="1105" spans="1:20" s="55" customFormat="1" ht="14.15" x14ac:dyDescent="0.4">
      <c r="A1105" s="39"/>
      <c r="E1105" s="74"/>
      <c r="F1105" s="74"/>
      <c r="G1105" s="74"/>
      <c r="S1105" s="61"/>
      <c r="T1105" s="61"/>
    </row>
    <row r="1106" spans="1:20" s="55" customFormat="1" ht="14.15" x14ac:dyDescent="0.4">
      <c r="A1106" s="39"/>
      <c r="E1106" s="74"/>
      <c r="F1106" s="74"/>
      <c r="G1106" s="74"/>
      <c r="S1106" s="61"/>
      <c r="T1106" s="61"/>
    </row>
    <row r="1107" spans="1:20" s="55" customFormat="1" ht="14.15" x14ac:dyDescent="0.4">
      <c r="A1107" s="39"/>
      <c r="E1107" s="74"/>
      <c r="F1107" s="74"/>
      <c r="G1107" s="74"/>
      <c r="S1107" s="61"/>
      <c r="T1107" s="61"/>
    </row>
    <row r="1108" spans="1:20" s="55" customFormat="1" ht="14.15" x14ac:dyDescent="0.4">
      <c r="A1108" s="39"/>
      <c r="E1108" s="74"/>
      <c r="F1108" s="74"/>
      <c r="G1108" s="74"/>
      <c r="S1108" s="61"/>
      <c r="T1108" s="61"/>
    </row>
    <row r="1109" spans="1:20" s="55" customFormat="1" ht="14.15" x14ac:dyDescent="0.4">
      <c r="A1109" s="39"/>
      <c r="E1109" s="74"/>
      <c r="F1109" s="74"/>
      <c r="G1109" s="74"/>
      <c r="S1109" s="61"/>
      <c r="T1109" s="61"/>
    </row>
    <row r="1110" spans="1:20" s="55" customFormat="1" ht="14.15" x14ac:dyDescent="0.4">
      <c r="A1110" s="39"/>
      <c r="E1110" s="74"/>
      <c r="F1110" s="74"/>
      <c r="G1110" s="74"/>
      <c r="S1110" s="61"/>
      <c r="T1110" s="61"/>
    </row>
    <row r="1111" spans="1:20" s="55" customFormat="1" ht="14.15" x14ac:dyDescent="0.4">
      <c r="A1111" s="39"/>
      <c r="E1111" s="74"/>
      <c r="F1111" s="74"/>
      <c r="G1111" s="74"/>
      <c r="S1111" s="61"/>
      <c r="T1111" s="61"/>
    </row>
    <row r="1112" spans="1:20" s="55" customFormat="1" ht="14.15" x14ac:dyDescent="0.4">
      <c r="A1112" s="39"/>
      <c r="E1112" s="74"/>
      <c r="F1112" s="74"/>
      <c r="G1112" s="74"/>
      <c r="S1112" s="61"/>
      <c r="T1112" s="61"/>
    </row>
    <row r="1113" spans="1:20" s="55" customFormat="1" ht="14.15" x14ac:dyDescent="0.4">
      <c r="A1113" s="39"/>
      <c r="E1113" s="74"/>
      <c r="F1113" s="74"/>
      <c r="G1113" s="74"/>
      <c r="S1113" s="61"/>
      <c r="T1113" s="61"/>
    </row>
    <row r="1114" spans="1:20" s="55" customFormat="1" ht="14.15" x14ac:dyDescent="0.4">
      <c r="A1114" s="39"/>
      <c r="E1114" s="74"/>
      <c r="F1114" s="74"/>
      <c r="G1114" s="74"/>
      <c r="S1114" s="61"/>
      <c r="T1114" s="61"/>
    </row>
    <row r="1115" spans="1:20" s="55" customFormat="1" ht="14.15" x14ac:dyDescent="0.4">
      <c r="A1115" s="39"/>
      <c r="E1115" s="74"/>
      <c r="F1115" s="74"/>
      <c r="G1115" s="74"/>
      <c r="S1115" s="61"/>
      <c r="T1115" s="61"/>
    </row>
    <row r="1116" spans="1:20" s="55" customFormat="1" ht="14.15" x14ac:dyDescent="0.4">
      <c r="A1116" s="39"/>
      <c r="E1116" s="74"/>
      <c r="F1116" s="74"/>
      <c r="G1116" s="74"/>
      <c r="S1116" s="61"/>
      <c r="T1116" s="61"/>
    </row>
    <row r="1117" spans="1:20" s="55" customFormat="1" ht="14.15" x14ac:dyDescent="0.4">
      <c r="A1117" s="39"/>
      <c r="E1117" s="74"/>
      <c r="F1117" s="74"/>
      <c r="G1117" s="74"/>
      <c r="S1117" s="61"/>
      <c r="T1117" s="61"/>
    </row>
    <row r="1118" spans="1:20" s="55" customFormat="1" ht="14.15" x14ac:dyDescent="0.4">
      <c r="A1118" s="39"/>
      <c r="E1118" s="74"/>
      <c r="F1118" s="74"/>
      <c r="G1118" s="74"/>
      <c r="S1118" s="61"/>
      <c r="T1118" s="61"/>
    </row>
    <row r="1119" spans="1:20" s="55" customFormat="1" ht="14.15" x14ac:dyDescent="0.4">
      <c r="A1119" s="39"/>
      <c r="E1119" s="74"/>
      <c r="F1119" s="74"/>
      <c r="G1119" s="74"/>
      <c r="S1119" s="61"/>
      <c r="T1119" s="61"/>
    </row>
    <row r="1120" spans="1:20" s="55" customFormat="1" ht="14.15" x14ac:dyDescent="0.4">
      <c r="A1120" s="39"/>
      <c r="E1120" s="74"/>
      <c r="F1120" s="74"/>
      <c r="G1120" s="74"/>
      <c r="S1120" s="61"/>
      <c r="T1120" s="61"/>
    </row>
    <row r="1121" spans="1:20" s="55" customFormat="1" ht="14.15" x14ac:dyDescent="0.4">
      <c r="A1121" s="39"/>
      <c r="E1121" s="74"/>
      <c r="F1121" s="74"/>
      <c r="G1121" s="74"/>
      <c r="S1121" s="61"/>
      <c r="T1121" s="61"/>
    </row>
    <row r="1122" spans="1:20" s="55" customFormat="1" ht="14.15" x14ac:dyDescent="0.4">
      <c r="A1122" s="39"/>
      <c r="E1122" s="74"/>
      <c r="F1122" s="74"/>
      <c r="G1122" s="74"/>
      <c r="S1122" s="61"/>
      <c r="T1122" s="61"/>
    </row>
    <row r="1123" spans="1:20" s="55" customFormat="1" ht="14.15" x14ac:dyDescent="0.4">
      <c r="A1123" s="39"/>
      <c r="E1123" s="74"/>
      <c r="F1123" s="74"/>
      <c r="G1123" s="74"/>
      <c r="S1123" s="61"/>
      <c r="T1123" s="61"/>
    </row>
    <row r="1124" spans="1:20" s="55" customFormat="1" ht="14.15" x14ac:dyDescent="0.4">
      <c r="A1124" s="39"/>
      <c r="E1124" s="74"/>
      <c r="F1124" s="74"/>
      <c r="G1124" s="74"/>
      <c r="S1124" s="61"/>
      <c r="T1124" s="61"/>
    </row>
    <row r="1125" spans="1:20" s="55" customFormat="1" ht="14.15" x14ac:dyDescent="0.4">
      <c r="A1125" s="39"/>
      <c r="E1125" s="74"/>
      <c r="F1125" s="74"/>
      <c r="G1125" s="74"/>
      <c r="S1125" s="61"/>
      <c r="T1125" s="61"/>
    </row>
    <row r="1126" spans="1:20" s="55" customFormat="1" ht="14.15" x14ac:dyDescent="0.4">
      <c r="A1126" s="39"/>
      <c r="E1126" s="74"/>
      <c r="F1126" s="74"/>
      <c r="G1126" s="74"/>
      <c r="S1126" s="61"/>
      <c r="T1126" s="61"/>
    </row>
    <row r="1127" spans="1:20" s="55" customFormat="1" ht="14.15" x14ac:dyDescent="0.4">
      <c r="A1127" s="39"/>
      <c r="E1127" s="74"/>
      <c r="F1127" s="74"/>
      <c r="G1127" s="74"/>
      <c r="S1127" s="61"/>
      <c r="T1127" s="61"/>
    </row>
    <row r="1128" spans="1:20" s="55" customFormat="1" ht="14.15" x14ac:dyDescent="0.4">
      <c r="A1128" s="39"/>
      <c r="E1128" s="74"/>
      <c r="F1128" s="74"/>
      <c r="G1128" s="74"/>
      <c r="S1128" s="61"/>
      <c r="T1128" s="61"/>
    </row>
    <row r="1129" spans="1:20" s="55" customFormat="1" ht="14.15" x14ac:dyDescent="0.4">
      <c r="A1129" s="39"/>
      <c r="E1129" s="74"/>
      <c r="F1129" s="74"/>
      <c r="G1129" s="74"/>
      <c r="S1129" s="61"/>
      <c r="T1129" s="61"/>
    </row>
    <row r="1130" spans="1:20" s="55" customFormat="1" ht="14.15" x14ac:dyDescent="0.4">
      <c r="A1130" s="39"/>
      <c r="E1130" s="74"/>
      <c r="F1130" s="74"/>
      <c r="G1130" s="74"/>
      <c r="S1130" s="61"/>
      <c r="T1130" s="61"/>
    </row>
    <row r="1131" spans="1:20" s="55" customFormat="1" ht="14.15" x14ac:dyDescent="0.4">
      <c r="A1131" s="39"/>
      <c r="E1131" s="74"/>
      <c r="F1131" s="74"/>
      <c r="G1131" s="74"/>
      <c r="S1131" s="61"/>
      <c r="T1131" s="61"/>
    </row>
    <row r="1132" spans="1:20" s="55" customFormat="1" ht="14.15" x14ac:dyDescent="0.4">
      <c r="A1132" s="39"/>
      <c r="E1132" s="74"/>
      <c r="F1132" s="74"/>
      <c r="G1132" s="74"/>
      <c r="S1132" s="61"/>
      <c r="T1132" s="61"/>
    </row>
    <row r="1133" spans="1:20" s="55" customFormat="1" ht="14.15" x14ac:dyDescent="0.4">
      <c r="A1133" s="39"/>
      <c r="E1133" s="74"/>
      <c r="F1133" s="74"/>
      <c r="G1133" s="74"/>
      <c r="S1133" s="61"/>
      <c r="T1133" s="61"/>
    </row>
    <row r="1134" spans="1:20" s="55" customFormat="1" ht="14.15" x14ac:dyDescent="0.4">
      <c r="A1134" s="39"/>
      <c r="E1134" s="74"/>
      <c r="F1134" s="74"/>
      <c r="G1134" s="74"/>
      <c r="S1134" s="61"/>
      <c r="T1134" s="61"/>
    </row>
    <row r="1135" spans="1:20" s="55" customFormat="1" ht="14.15" x14ac:dyDescent="0.4">
      <c r="A1135" s="39"/>
      <c r="E1135" s="74"/>
      <c r="F1135" s="74"/>
      <c r="G1135" s="74"/>
      <c r="S1135" s="61"/>
      <c r="T1135" s="61"/>
    </row>
    <row r="1136" spans="1:20" s="55" customFormat="1" ht="14.15" x14ac:dyDescent="0.4">
      <c r="A1136" s="39"/>
      <c r="E1136" s="74"/>
      <c r="F1136" s="74"/>
      <c r="G1136" s="74"/>
      <c r="S1136" s="61"/>
      <c r="T1136" s="61"/>
    </row>
    <row r="1137" spans="1:20" s="55" customFormat="1" ht="14.15" x14ac:dyDescent="0.4">
      <c r="A1137" s="39"/>
      <c r="E1137" s="74"/>
      <c r="F1137" s="74"/>
      <c r="G1137" s="74"/>
      <c r="S1137" s="61"/>
      <c r="T1137" s="61"/>
    </row>
    <row r="1138" spans="1:20" s="55" customFormat="1" ht="14.15" x14ac:dyDescent="0.4">
      <c r="A1138" s="39"/>
      <c r="E1138" s="74"/>
      <c r="F1138" s="74"/>
      <c r="G1138" s="74"/>
      <c r="S1138" s="61"/>
      <c r="T1138" s="61"/>
    </row>
    <row r="1139" spans="1:20" s="55" customFormat="1" ht="14.15" x14ac:dyDescent="0.4">
      <c r="A1139" s="39"/>
      <c r="E1139" s="74"/>
      <c r="F1139" s="74"/>
      <c r="G1139" s="74"/>
      <c r="S1139" s="61"/>
      <c r="T1139" s="61"/>
    </row>
    <row r="1140" spans="1:20" s="55" customFormat="1" ht="14.15" x14ac:dyDescent="0.4">
      <c r="A1140" s="39"/>
      <c r="E1140" s="74"/>
      <c r="F1140" s="74"/>
      <c r="G1140" s="74"/>
      <c r="S1140" s="61"/>
      <c r="T1140" s="61"/>
    </row>
    <row r="1141" spans="1:20" s="55" customFormat="1" ht="14.15" x14ac:dyDescent="0.4">
      <c r="A1141" s="39"/>
      <c r="E1141" s="74"/>
      <c r="F1141" s="74"/>
      <c r="G1141" s="74"/>
      <c r="S1141" s="61"/>
      <c r="T1141" s="61"/>
    </row>
    <row r="1142" spans="1:20" s="55" customFormat="1" ht="14.15" x14ac:dyDescent="0.4">
      <c r="A1142" s="39"/>
      <c r="E1142" s="74"/>
      <c r="F1142" s="74"/>
      <c r="G1142" s="74"/>
      <c r="S1142" s="61"/>
      <c r="T1142" s="61"/>
    </row>
    <row r="1143" spans="1:20" s="55" customFormat="1" ht="14.15" x14ac:dyDescent="0.4">
      <c r="A1143" s="39"/>
      <c r="E1143" s="74"/>
      <c r="F1143" s="74"/>
      <c r="G1143" s="74"/>
      <c r="S1143" s="61"/>
      <c r="T1143" s="61"/>
    </row>
    <row r="1144" spans="1:20" s="55" customFormat="1" ht="14.15" x14ac:dyDescent="0.4">
      <c r="A1144" s="39"/>
      <c r="E1144" s="74"/>
      <c r="F1144" s="74"/>
      <c r="G1144" s="74"/>
      <c r="S1144" s="61"/>
      <c r="T1144" s="61"/>
    </row>
    <row r="1145" spans="1:20" s="55" customFormat="1" ht="14.15" x14ac:dyDescent="0.4">
      <c r="A1145" s="39"/>
      <c r="E1145" s="74"/>
      <c r="F1145" s="74"/>
      <c r="G1145" s="74"/>
      <c r="S1145" s="61"/>
      <c r="T1145" s="61"/>
    </row>
    <row r="1146" spans="1:20" s="55" customFormat="1" ht="14.15" x14ac:dyDescent="0.4">
      <c r="A1146" s="39"/>
      <c r="E1146" s="74"/>
      <c r="F1146" s="74"/>
      <c r="G1146" s="74"/>
      <c r="S1146" s="61"/>
      <c r="T1146" s="61"/>
    </row>
    <row r="1147" spans="1:20" s="55" customFormat="1" ht="14.15" x14ac:dyDescent="0.4">
      <c r="A1147" s="39"/>
      <c r="E1147" s="74"/>
      <c r="F1147" s="74"/>
      <c r="G1147" s="74"/>
      <c r="S1147" s="61"/>
      <c r="T1147" s="61"/>
    </row>
    <row r="1148" spans="1:20" s="55" customFormat="1" ht="14.15" x14ac:dyDescent="0.4">
      <c r="A1148" s="39"/>
      <c r="E1148" s="74"/>
      <c r="F1148" s="74"/>
      <c r="G1148" s="74"/>
      <c r="S1148" s="61"/>
      <c r="T1148" s="61"/>
    </row>
    <row r="1149" spans="1:20" s="55" customFormat="1" ht="14.15" x14ac:dyDescent="0.4">
      <c r="A1149" s="39"/>
      <c r="E1149" s="74"/>
      <c r="F1149" s="74"/>
      <c r="G1149" s="74"/>
      <c r="S1149" s="61"/>
      <c r="T1149" s="61"/>
    </row>
    <row r="1150" spans="1:20" s="55" customFormat="1" ht="14.15" x14ac:dyDescent="0.4">
      <c r="A1150" s="39"/>
      <c r="E1150" s="74"/>
      <c r="F1150" s="74"/>
      <c r="G1150" s="74"/>
      <c r="S1150" s="61"/>
      <c r="T1150" s="61"/>
    </row>
    <row r="1151" spans="1:20" s="55" customFormat="1" ht="14.15" x14ac:dyDescent="0.4">
      <c r="A1151" s="39"/>
      <c r="E1151" s="74"/>
      <c r="F1151" s="74"/>
      <c r="G1151" s="74"/>
      <c r="S1151" s="61"/>
      <c r="T1151" s="61"/>
    </row>
    <row r="1152" spans="1:20" s="55" customFormat="1" ht="14.15" x14ac:dyDescent="0.4">
      <c r="A1152" s="39"/>
      <c r="E1152" s="74"/>
      <c r="F1152" s="74"/>
      <c r="G1152" s="74"/>
      <c r="S1152" s="61"/>
      <c r="T1152" s="61"/>
    </row>
    <row r="1153" spans="1:20" s="55" customFormat="1" ht="14.15" x14ac:dyDescent="0.4">
      <c r="A1153" s="39"/>
      <c r="E1153" s="74"/>
      <c r="F1153" s="74"/>
      <c r="G1153" s="74"/>
      <c r="S1153" s="61"/>
      <c r="T1153" s="61"/>
    </row>
    <row r="1154" spans="1:20" s="55" customFormat="1" ht="14.15" x14ac:dyDescent="0.4">
      <c r="A1154" s="39"/>
      <c r="E1154" s="74"/>
      <c r="F1154" s="74"/>
      <c r="G1154" s="74"/>
      <c r="S1154" s="61"/>
      <c r="T1154" s="61"/>
    </row>
    <row r="1155" spans="1:20" s="55" customFormat="1" ht="14.15" x14ac:dyDescent="0.4">
      <c r="A1155" s="39"/>
      <c r="E1155" s="74"/>
      <c r="F1155" s="74"/>
      <c r="G1155" s="74"/>
      <c r="S1155" s="61"/>
      <c r="T1155" s="61"/>
    </row>
    <row r="1156" spans="1:20" s="55" customFormat="1" ht="14.15" x14ac:dyDescent="0.4">
      <c r="A1156" s="39"/>
      <c r="E1156" s="74"/>
      <c r="F1156" s="74"/>
      <c r="G1156" s="74"/>
      <c r="S1156" s="61"/>
      <c r="T1156" s="61"/>
    </row>
    <row r="1157" spans="1:20" s="55" customFormat="1" ht="14.15" x14ac:dyDescent="0.4">
      <c r="A1157" s="39"/>
      <c r="E1157" s="74"/>
      <c r="F1157" s="74"/>
      <c r="G1157" s="74"/>
      <c r="S1157" s="61"/>
      <c r="T1157" s="61"/>
    </row>
    <row r="1158" spans="1:20" s="55" customFormat="1" ht="14.15" x14ac:dyDescent="0.4">
      <c r="A1158" s="39"/>
      <c r="E1158" s="74"/>
      <c r="F1158" s="74"/>
      <c r="G1158" s="74"/>
      <c r="S1158" s="61"/>
      <c r="T1158" s="61"/>
    </row>
    <row r="1159" spans="1:20" s="55" customFormat="1" ht="14.15" x14ac:dyDescent="0.4">
      <c r="A1159" s="39"/>
      <c r="E1159" s="74"/>
      <c r="F1159" s="74"/>
      <c r="G1159" s="74"/>
      <c r="S1159" s="61"/>
      <c r="T1159" s="61"/>
    </row>
    <row r="1160" spans="1:20" s="55" customFormat="1" ht="14.15" x14ac:dyDescent="0.4">
      <c r="A1160" s="39"/>
      <c r="E1160" s="74"/>
      <c r="F1160" s="74"/>
      <c r="G1160" s="74"/>
      <c r="S1160" s="61"/>
      <c r="T1160" s="61"/>
    </row>
    <row r="1161" spans="1:20" s="55" customFormat="1" ht="14.15" x14ac:dyDescent="0.4">
      <c r="A1161" s="39"/>
      <c r="E1161" s="74"/>
      <c r="F1161" s="74"/>
      <c r="G1161" s="74"/>
      <c r="S1161" s="61"/>
      <c r="T1161" s="61"/>
    </row>
    <row r="1162" spans="1:20" s="55" customFormat="1" ht="14.15" x14ac:dyDescent="0.4">
      <c r="A1162" s="39"/>
      <c r="E1162" s="74"/>
      <c r="F1162" s="74"/>
      <c r="G1162" s="74"/>
      <c r="S1162" s="61"/>
      <c r="T1162" s="61"/>
    </row>
    <row r="1163" spans="1:20" s="55" customFormat="1" ht="14.15" x14ac:dyDescent="0.4">
      <c r="A1163" s="39"/>
      <c r="E1163" s="74"/>
      <c r="F1163" s="74"/>
      <c r="G1163" s="74"/>
      <c r="S1163" s="61"/>
      <c r="T1163" s="61"/>
    </row>
    <row r="1164" spans="1:20" s="55" customFormat="1" ht="14.15" x14ac:dyDescent="0.4">
      <c r="A1164" s="39"/>
      <c r="E1164" s="74"/>
      <c r="F1164" s="74"/>
      <c r="G1164" s="74"/>
      <c r="S1164" s="61"/>
      <c r="T1164" s="61"/>
    </row>
    <row r="1165" spans="1:20" s="55" customFormat="1" ht="14.15" x14ac:dyDescent="0.4">
      <c r="A1165" s="39"/>
      <c r="E1165" s="74"/>
      <c r="F1165" s="74"/>
      <c r="G1165" s="74"/>
      <c r="S1165" s="61"/>
      <c r="T1165" s="61"/>
    </row>
    <row r="1166" spans="1:20" s="55" customFormat="1" ht="14.15" x14ac:dyDescent="0.4">
      <c r="A1166" s="39"/>
      <c r="E1166" s="74"/>
      <c r="F1166" s="74"/>
      <c r="G1166" s="74"/>
      <c r="S1166" s="61"/>
      <c r="T1166" s="61"/>
    </row>
    <row r="1167" spans="1:20" s="55" customFormat="1" ht="14.15" x14ac:dyDescent="0.4">
      <c r="A1167" s="39"/>
      <c r="E1167" s="74"/>
      <c r="F1167" s="74"/>
      <c r="G1167" s="74"/>
      <c r="S1167" s="61"/>
      <c r="T1167" s="61"/>
    </row>
    <row r="1168" spans="1:20" s="55" customFormat="1" ht="14.15" x14ac:dyDescent="0.4">
      <c r="A1168" s="39"/>
      <c r="E1168" s="74"/>
      <c r="F1168" s="74"/>
      <c r="G1168" s="74"/>
      <c r="S1168" s="61"/>
      <c r="T1168" s="61"/>
    </row>
    <row r="1169" spans="1:20" s="55" customFormat="1" ht="14.15" x14ac:dyDescent="0.4">
      <c r="A1169" s="39"/>
      <c r="E1169" s="74"/>
      <c r="F1169" s="74"/>
      <c r="G1169" s="74"/>
      <c r="S1169" s="61"/>
      <c r="T1169" s="61"/>
    </row>
    <row r="1170" spans="1:20" s="55" customFormat="1" ht="14.15" x14ac:dyDescent="0.4">
      <c r="A1170" s="39"/>
      <c r="E1170" s="74"/>
      <c r="F1170" s="74"/>
      <c r="G1170" s="74"/>
      <c r="S1170" s="61"/>
      <c r="T1170" s="61"/>
    </row>
    <row r="1171" spans="1:20" s="55" customFormat="1" ht="14.15" x14ac:dyDescent="0.4">
      <c r="A1171" s="39"/>
      <c r="E1171" s="74"/>
      <c r="F1171" s="74"/>
      <c r="G1171" s="74"/>
      <c r="S1171" s="61"/>
      <c r="T1171" s="61"/>
    </row>
    <row r="1172" spans="1:20" s="55" customFormat="1" ht="14.15" x14ac:dyDescent="0.4">
      <c r="A1172" s="39"/>
      <c r="E1172" s="74"/>
      <c r="F1172" s="74"/>
      <c r="G1172" s="74"/>
      <c r="S1172" s="61"/>
      <c r="T1172" s="61"/>
    </row>
    <row r="1173" spans="1:20" s="55" customFormat="1" ht="14.15" x14ac:dyDescent="0.4">
      <c r="A1173" s="39"/>
      <c r="E1173" s="74"/>
      <c r="F1173" s="74"/>
      <c r="G1173" s="74"/>
      <c r="S1173" s="61"/>
      <c r="T1173" s="61"/>
    </row>
    <row r="1174" spans="1:20" s="55" customFormat="1" ht="14.15" x14ac:dyDescent="0.4">
      <c r="A1174" s="39"/>
      <c r="E1174" s="74"/>
      <c r="F1174" s="74"/>
      <c r="G1174" s="74"/>
      <c r="S1174" s="61"/>
      <c r="T1174" s="61"/>
    </row>
    <row r="1175" spans="1:20" s="55" customFormat="1" ht="14.15" x14ac:dyDescent="0.4">
      <c r="A1175" s="39"/>
      <c r="E1175" s="74"/>
      <c r="F1175" s="74"/>
      <c r="G1175" s="74"/>
      <c r="S1175" s="61"/>
      <c r="T1175" s="61"/>
    </row>
    <row r="1176" spans="1:20" s="55" customFormat="1" ht="14.15" x14ac:dyDescent="0.4">
      <c r="A1176" s="39"/>
      <c r="E1176" s="74"/>
      <c r="F1176" s="74"/>
      <c r="G1176" s="74"/>
      <c r="S1176" s="61"/>
      <c r="T1176" s="61"/>
    </row>
    <row r="1177" spans="1:20" s="55" customFormat="1" ht="14.15" x14ac:dyDescent="0.4">
      <c r="A1177" s="39"/>
      <c r="E1177" s="74"/>
      <c r="F1177" s="74"/>
      <c r="G1177" s="74"/>
      <c r="S1177" s="61"/>
      <c r="T1177" s="61"/>
    </row>
    <row r="1178" spans="1:20" s="55" customFormat="1" ht="14.15" x14ac:dyDescent="0.4">
      <c r="A1178" s="39"/>
      <c r="E1178" s="74"/>
      <c r="F1178" s="74"/>
      <c r="G1178" s="74"/>
      <c r="S1178" s="61"/>
      <c r="T1178" s="61"/>
    </row>
    <row r="1179" spans="1:20" s="55" customFormat="1" ht="14.15" x14ac:dyDescent="0.4">
      <c r="A1179" s="39"/>
      <c r="E1179" s="74"/>
      <c r="F1179" s="74"/>
      <c r="G1179" s="74"/>
      <c r="S1179" s="61"/>
      <c r="T1179" s="61"/>
    </row>
    <row r="1180" spans="1:20" s="55" customFormat="1" ht="14.15" x14ac:dyDescent="0.4">
      <c r="A1180" s="39"/>
      <c r="E1180" s="74"/>
      <c r="F1180" s="74"/>
      <c r="G1180" s="74"/>
      <c r="S1180" s="61"/>
      <c r="T1180" s="61"/>
    </row>
    <row r="1181" spans="1:20" s="55" customFormat="1" ht="14.15" x14ac:dyDescent="0.4">
      <c r="A1181" s="39"/>
      <c r="E1181" s="74"/>
      <c r="F1181" s="74"/>
      <c r="G1181" s="74"/>
      <c r="S1181" s="61"/>
      <c r="T1181" s="61"/>
    </row>
    <row r="1182" spans="1:20" s="55" customFormat="1" ht="14.15" x14ac:dyDescent="0.4">
      <c r="A1182" s="39"/>
      <c r="E1182" s="74"/>
      <c r="F1182" s="74"/>
      <c r="G1182" s="74"/>
      <c r="S1182" s="61"/>
      <c r="T1182" s="61"/>
    </row>
    <row r="1183" spans="1:20" s="55" customFormat="1" ht="14.15" x14ac:dyDescent="0.4">
      <c r="A1183" s="39"/>
      <c r="E1183" s="74"/>
      <c r="F1183" s="74"/>
      <c r="G1183" s="74"/>
      <c r="S1183" s="61"/>
      <c r="T1183" s="61"/>
    </row>
    <row r="1184" spans="1:20" s="55" customFormat="1" ht="14.15" x14ac:dyDescent="0.4">
      <c r="A1184" s="39"/>
      <c r="E1184" s="74"/>
      <c r="F1184" s="74"/>
      <c r="G1184" s="74"/>
      <c r="S1184" s="61"/>
      <c r="T1184" s="61"/>
    </row>
    <row r="1185" spans="1:20" s="55" customFormat="1" ht="14.15" x14ac:dyDescent="0.4">
      <c r="A1185" s="39"/>
      <c r="E1185" s="74"/>
      <c r="F1185" s="74"/>
      <c r="G1185" s="74"/>
      <c r="S1185" s="61"/>
      <c r="T1185" s="61"/>
    </row>
    <row r="1186" spans="1:20" s="55" customFormat="1" ht="14.15" x14ac:dyDescent="0.4">
      <c r="A1186" s="39"/>
      <c r="E1186" s="74"/>
      <c r="F1186" s="74"/>
      <c r="G1186" s="74"/>
      <c r="S1186" s="61"/>
      <c r="T1186" s="61"/>
    </row>
    <row r="1187" spans="1:20" s="55" customFormat="1" ht="14.15" x14ac:dyDescent="0.4">
      <c r="A1187" s="39"/>
      <c r="E1187" s="74"/>
      <c r="F1187" s="74"/>
      <c r="G1187" s="74"/>
      <c r="S1187" s="61"/>
      <c r="T1187" s="61"/>
    </row>
    <row r="1188" spans="1:20" s="55" customFormat="1" ht="14.15" x14ac:dyDescent="0.4">
      <c r="A1188" s="39"/>
      <c r="E1188" s="74"/>
      <c r="F1188" s="74"/>
      <c r="G1188" s="74"/>
      <c r="S1188" s="61"/>
      <c r="T1188" s="61"/>
    </row>
    <row r="1189" spans="1:20" s="55" customFormat="1" ht="14.15" x14ac:dyDescent="0.4">
      <c r="A1189" s="39"/>
      <c r="E1189" s="74"/>
      <c r="F1189" s="74"/>
      <c r="G1189" s="74"/>
      <c r="S1189" s="61"/>
      <c r="T1189" s="61"/>
    </row>
    <row r="1190" spans="1:20" s="55" customFormat="1" ht="14.15" x14ac:dyDescent="0.4">
      <c r="A1190" s="39"/>
      <c r="E1190" s="74"/>
      <c r="F1190" s="74"/>
      <c r="G1190" s="74"/>
      <c r="S1190" s="61"/>
      <c r="T1190" s="61"/>
    </row>
    <row r="1191" spans="1:20" s="55" customFormat="1" ht="14.15" x14ac:dyDescent="0.4">
      <c r="A1191" s="39"/>
      <c r="E1191" s="74"/>
      <c r="F1191" s="74"/>
      <c r="G1191" s="74"/>
      <c r="S1191" s="61"/>
      <c r="T1191" s="61"/>
    </row>
    <row r="1192" spans="1:20" s="55" customFormat="1" ht="14.15" x14ac:dyDescent="0.4">
      <c r="A1192" s="39"/>
      <c r="E1192" s="74"/>
      <c r="F1192" s="74"/>
      <c r="G1192" s="74"/>
      <c r="S1192" s="61"/>
      <c r="T1192" s="61"/>
    </row>
    <row r="1193" spans="1:20" s="55" customFormat="1" ht="14.15" x14ac:dyDescent="0.4">
      <c r="A1193" s="39"/>
      <c r="E1193" s="74"/>
      <c r="F1193" s="74"/>
      <c r="G1193" s="74"/>
      <c r="S1193" s="61"/>
      <c r="T1193" s="61"/>
    </row>
    <row r="1194" spans="1:20" s="55" customFormat="1" ht="14.15" x14ac:dyDescent="0.4">
      <c r="A1194" s="39"/>
      <c r="E1194" s="74"/>
      <c r="F1194" s="74"/>
      <c r="G1194" s="74"/>
      <c r="S1194" s="61"/>
      <c r="T1194" s="61"/>
    </row>
    <row r="1195" spans="1:20" s="55" customFormat="1" ht="14.15" x14ac:dyDescent="0.4">
      <c r="A1195" s="39"/>
      <c r="E1195" s="74"/>
      <c r="F1195" s="74"/>
      <c r="G1195" s="74"/>
      <c r="S1195" s="61"/>
      <c r="T1195" s="61"/>
    </row>
    <row r="1196" spans="1:20" s="55" customFormat="1" ht="14.15" x14ac:dyDescent="0.4">
      <c r="A1196" s="39"/>
      <c r="E1196" s="74"/>
      <c r="F1196" s="74"/>
      <c r="G1196" s="74"/>
      <c r="S1196" s="61"/>
      <c r="T1196" s="61"/>
    </row>
    <row r="1197" spans="1:20" s="55" customFormat="1" ht="14.15" x14ac:dyDescent="0.4">
      <c r="A1197" s="39"/>
      <c r="E1197" s="74"/>
      <c r="F1197" s="74"/>
      <c r="G1197" s="74"/>
      <c r="S1197" s="61"/>
      <c r="T1197" s="61"/>
    </row>
    <row r="1198" spans="1:20" s="55" customFormat="1" ht="14.15" x14ac:dyDescent="0.4">
      <c r="A1198" s="39"/>
      <c r="E1198" s="74"/>
      <c r="F1198" s="74"/>
      <c r="G1198" s="74"/>
      <c r="S1198" s="61"/>
      <c r="T1198" s="61"/>
    </row>
    <row r="1199" spans="1:20" s="55" customFormat="1" ht="14.15" x14ac:dyDescent="0.4">
      <c r="A1199" s="39"/>
      <c r="E1199" s="74"/>
      <c r="F1199" s="74"/>
      <c r="G1199" s="74"/>
      <c r="S1199" s="61"/>
      <c r="T1199" s="61"/>
    </row>
    <row r="1200" spans="1:20" s="55" customFormat="1" ht="14.15" x14ac:dyDescent="0.4">
      <c r="A1200" s="39"/>
      <c r="E1200" s="74"/>
      <c r="F1200" s="74"/>
      <c r="G1200" s="74"/>
      <c r="S1200" s="61"/>
      <c r="T1200" s="61"/>
    </row>
    <row r="1201" spans="1:20" s="55" customFormat="1" ht="14.15" x14ac:dyDescent="0.4">
      <c r="A1201" s="39"/>
      <c r="E1201" s="74"/>
      <c r="F1201" s="74"/>
      <c r="G1201" s="74"/>
      <c r="S1201" s="61"/>
      <c r="T1201" s="61"/>
    </row>
    <row r="1202" spans="1:20" s="55" customFormat="1" ht="14.15" x14ac:dyDescent="0.4">
      <c r="A1202" s="39"/>
      <c r="E1202" s="74"/>
      <c r="F1202" s="74"/>
      <c r="G1202" s="74"/>
      <c r="S1202" s="61"/>
      <c r="T1202" s="61"/>
    </row>
    <row r="1203" spans="1:20" s="55" customFormat="1" ht="14.15" x14ac:dyDescent="0.4">
      <c r="A1203" s="39"/>
      <c r="E1203" s="74"/>
      <c r="F1203" s="74"/>
      <c r="G1203" s="74"/>
      <c r="S1203" s="61"/>
      <c r="T1203" s="61"/>
    </row>
    <row r="1204" spans="1:20" s="55" customFormat="1" ht="14.15" x14ac:dyDescent="0.4">
      <c r="A1204" s="39"/>
      <c r="E1204" s="74"/>
      <c r="F1204" s="74"/>
      <c r="G1204" s="74"/>
      <c r="S1204" s="61"/>
      <c r="T1204" s="61"/>
    </row>
    <row r="1205" spans="1:20" s="55" customFormat="1" ht="14.15" x14ac:dyDescent="0.4">
      <c r="A1205" s="39"/>
      <c r="E1205" s="74"/>
      <c r="F1205" s="74"/>
      <c r="G1205" s="74"/>
      <c r="S1205" s="61"/>
      <c r="T1205" s="61"/>
    </row>
    <row r="1206" spans="1:20" s="55" customFormat="1" ht="14.15" x14ac:dyDescent="0.4">
      <c r="A1206" s="39"/>
      <c r="E1206" s="74"/>
      <c r="F1206" s="74"/>
      <c r="G1206" s="74"/>
      <c r="S1206" s="61"/>
      <c r="T1206" s="61"/>
    </row>
    <row r="1207" spans="1:20" s="55" customFormat="1" ht="14.15" x14ac:dyDescent="0.4">
      <c r="A1207" s="39"/>
      <c r="E1207" s="74"/>
      <c r="F1207" s="74"/>
      <c r="G1207" s="74"/>
      <c r="S1207" s="61"/>
      <c r="T1207" s="61"/>
    </row>
    <row r="1208" spans="1:20" s="55" customFormat="1" ht="14.15" x14ac:dyDescent="0.4">
      <c r="A1208" s="39"/>
      <c r="E1208" s="74"/>
      <c r="F1208" s="74"/>
      <c r="G1208" s="74"/>
      <c r="S1208" s="61"/>
      <c r="T1208" s="61"/>
    </row>
    <row r="1209" spans="1:20" s="55" customFormat="1" ht="14.15" x14ac:dyDescent="0.4">
      <c r="A1209" s="39"/>
      <c r="E1209" s="74"/>
      <c r="F1209" s="74"/>
      <c r="G1209" s="74"/>
      <c r="S1209" s="61"/>
      <c r="T1209" s="61"/>
    </row>
    <row r="1210" spans="1:20" s="55" customFormat="1" ht="14.15" x14ac:dyDescent="0.4">
      <c r="A1210" s="39"/>
      <c r="E1210" s="74"/>
      <c r="F1210" s="74"/>
      <c r="G1210" s="74"/>
      <c r="S1210" s="61"/>
      <c r="T1210" s="61"/>
    </row>
    <row r="1211" spans="1:20" s="55" customFormat="1" ht="14.15" x14ac:dyDescent="0.4">
      <c r="A1211" s="39"/>
      <c r="E1211" s="74"/>
      <c r="F1211" s="74"/>
      <c r="G1211" s="74"/>
      <c r="S1211" s="61"/>
      <c r="T1211" s="61"/>
    </row>
    <row r="1212" spans="1:20" s="55" customFormat="1" ht="14.15" x14ac:dyDescent="0.4">
      <c r="A1212" s="39"/>
      <c r="E1212" s="74"/>
      <c r="F1212" s="74"/>
      <c r="G1212" s="74"/>
      <c r="S1212" s="61"/>
      <c r="T1212" s="61"/>
    </row>
    <row r="1213" spans="1:20" s="55" customFormat="1" ht="14.15" x14ac:dyDescent="0.4">
      <c r="A1213" s="39"/>
      <c r="E1213" s="74"/>
      <c r="F1213" s="74"/>
      <c r="G1213" s="74"/>
      <c r="S1213" s="61"/>
      <c r="T1213" s="61"/>
    </row>
    <row r="1214" spans="1:20" s="55" customFormat="1" ht="14.15" x14ac:dyDescent="0.4">
      <c r="A1214" s="39"/>
      <c r="E1214" s="74"/>
      <c r="F1214" s="74"/>
      <c r="G1214" s="74"/>
      <c r="S1214" s="61"/>
      <c r="T1214" s="61"/>
    </row>
    <row r="1215" spans="1:20" s="55" customFormat="1" ht="14.15" x14ac:dyDescent="0.4">
      <c r="A1215" s="39"/>
      <c r="E1215" s="74"/>
      <c r="F1215" s="74"/>
      <c r="G1215" s="74"/>
      <c r="S1215" s="61"/>
      <c r="T1215" s="61"/>
    </row>
    <row r="1216" spans="1:20" s="55" customFormat="1" ht="14.15" x14ac:dyDescent="0.4">
      <c r="A1216" s="39"/>
      <c r="E1216" s="74"/>
      <c r="F1216" s="74"/>
      <c r="G1216" s="74"/>
      <c r="S1216" s="61"/>
      <c r="T1216" s="61"/>
    </row>
    <row r="1217" spans="1:20" s="55" customFormat="1" ht="14.15" x14ac:dyDescent="0.4">
      <c r="A1217" s="39"/>
      <c r="E1217" s="74"/>
      <c r="F1217" s="74"/>
      <c r="G1217" s="74"/>
      <c r="S1217" s="61"/>
      <c r="T1217" s="61"/>
    </row>
    <row r="1218" spans="1:20" s="55" customFormat="1" ht="14.15" x14ac:dyDescent="0.4">
      <c r="A1218" s="39"/>
      <c r="E1218" s="74"/>
      <c r="F1218" s="74"/>
      <c r="G1218" s="74"/>
      <c r="S1218" s="61"/>
      <c r="T1218" s="61"/>
    </row>
    <row r="1219" spans="1:20" s="55" customFormat="1" ht="14.15" x14ac:dyDescent="0.4">
      <c r="A1219" s="39"/>
      <c r="E1219" s="74"/>
      <c r="F1219" s="74"/>
      <c r="G1219" s="74"/>
      <c r="S1219" s="61"/>
      <c r="T1219" s="61"/>
    </row>
    <row r="1220" spans="1:20" s="55" customFormat="1" ht="14.15" x14ac:dyDescent="0.4">
      <c r="A1220" s="39"/>
      <c r="E1220" s="74"/>
      <c r="F1220" s="74"/>
      <c r="G1220" s="74"/>
      <c r="S1220" s="61"/>
      <c r="T1220" s="61"/>
    </row>
    <row r="1221" spans="1:20" s="55" customFormat="1" ht="14.15" x14ac:dyDescent="0.4">
      <c r="A1221" s="39"/>
      <c r="E1221" s="74"/>
      <c r="F1221" s="74"/>
      <c r="G1221" s="74"/>
      <c r="S1221" s="61"/>
      <c r="T1221" s="61"/>
    </row>
    <row r="1222" spans="1:20" s="55" customFormat="1" ht="14.15" x14ac:dyDescent="0.4">
      <c r="A1222" s="39"/>
      <c r="E1222" s="74"/>
      <c r="F1222" s="74"/>
      <c r="G1222" s="74"/>
      <c r="S1222" s="61"/>
      <c r="T1222" s="61"/>
    </row>
    <row r="1223" spans="1:20" s="55" customFormat="1" ht="14.15" x14ac:dyDescent="0.4">
      <c r="A1223" s="39"/>
      <c r="E1223" s="74"/>
      <c r="F1223" s="74"/>
      <c r="G1223" s="74"/>
      <c r="S1223" s="61"/>
      <c r="T1223" s="61"/>
    </row>
    <row r="1224" spans="1:20" s="55" customFormat="1" ht="14.15" x14ac:dyDescent="0.4">
      <c r="A1224" s="39"/>
      <c r="E1224" s="74"/>
      <c r="F1224" s="74"/>
      <c r="G1224" s="74"/>
      <c r="S1224" s="61"/>
      <c r="T1224" s="61"/>
    </row>
    <row r="1225" spans="1:20" s="55" customFormat="1" ht="14.15" x14ac:dyDescent="0.4">
      <c r="A1225" s="39"/>
      <c r="E1225" s="74"/>
      <c r="F1225" s="74"/>
      <c r="G1225" s="74"/>
      <c r="S1225" s="61"/>
      <c r="T1225" s="61"/>
    </row>
    <row r="1226" spans="1:20" s="55" customFormat="1" ht="14.15" x14ac:dyDescent="0.4">
      <c r="A1226" s="39"/>
      <c r="E1226" s="74"/>
      <c r="F1226" s="74"/>
      <c r="G1226" s="74"/>
      <c r="S1226" s="61"/>
      <c r="T1226" s="61"/>
    </row>
    <row r="1227" spans="1:20" s="55" customFormat="1" ht="14.15" x14ac:dyDescent="0.4">
      <c r="A1227" s="39"/>
      <c r="E1227" s="74"/>
      <c r="F1227" s="74"/>
      <c r="G1227" s="74"/>
      <c r="S1227" s="61"/>
      <c r="T1227" s="61"/>
    </row>
    <row r="1228" spans="1:20" s="55" customFormat="1" ht="14.15" x14ac:dyDescent="0.4">
      <c r="A1228" s="39"/>
      <c r="E1228" s="74"/>
      <c r="F1228" s="74"/>
      <c r="G1228" s="74"/>
      <c r="S1228" s="61"/>
      <c r="T1228" s="61"/>
    </row>
    <row r="1229" spans="1:20" s="55" customFormat="1" ht="14.15" x14ac:dyDescent="0.4">
      <c r="A1229" s="39"/>
      <c r="E1229" s="74"/>
      <c r="F1229" s="74"/>
      <c r="G1229" s="74"/>
      <c r="S1229" s="61"/>
      <c r="T1229" s="61"/>
    </row>
    <row r="1230" spans="1:20" s="55" customFormat="1" ht="14.15" x14ac:dyDescent="0.4">
      <c r="A1230" s="39"/>
      <c r="E1230" s="74"/>
      <c r="F1230" s="74"/>
      <c r="G1230" s="74"/>
      <c r="S1230" s="61"/>
      <c r="T1230" s="61"/>
    </row>
    <row r="1231" spans="1:20" s="55" customFormat="1" ht="14.15" x14ac:dyDescent="0.4">
      <c r="A1231" s="39"/>
      <c r="E1231" s="74"/>
      <c r="F1231" s="74"/>
      <c r="G1231" s="74"/>
      <c r="S1231" s="61"/>
      <c r="T1231" s="61"/>
    </row>
    <row r="1232" spans="1:20" s="55" customFormat="1" ht="14.15" x14ac:dyDescent="0.4">
      <c r="A1232" s="39"/>
      <c r="E1232" s="74"/>
      <c r="F1232" s="74"/>
      <c r="G1232" s="74"/>
      <c r="S1232" s="61"/>
      <c r="T1232" s="61"/>
    </row>
    <row r="1233" spans="1:20" s="55" customFormat="1" ht="14.15" x14ac:dyDescent="0.4">
      <c r="A1233" s="39"/>
      <c r="E1233" s="74"/>
      <c r="F1233" s="74"/>
      <c r="G1233" s="74"/>
      <c r="S1233" s="61"/>
      <c r="T1233" s="61"/>
    </row>
    <row r="1234" spans="1:20" s="55" customFormat="1" ht="14.15" x14ac:dyDescent="0.4">
      <c r="A1234" s="39"/>
      <c r="E1234" s="74"/>
      <c r="F1234" s="74"/>
      <c r="G1234" s="74"/>
      <c r="S1234" s="61"/>
      <c r="T1234" s="61"/>
    </row>
    <row r="1235" spans="1:20" s="55" customFormat="1" ht="14.15" x14ac:dyDescent="0.4">
      <c r="A1235" s="39"/>
      <c r="E1235" s="74"/>
      <c r="F1235" s="74"/>
      <c r="G1235" s="74"/>
      <c r="S1235" s="61"/>
      <c r="T1235" s="61"/>
    </row>
    <row r="1236" spans="1:20" s="55" customFormat="1" ht="14.15" x14ac:dyDescent="0.4">
      <c r="A1236" s="39"/>
      <c r="E1236" s="74"/>
      <c r="F1236" s="74"/>
      <c r="G1236" s="74"/>
      <c r="S1236" s="61"/>
      <c r="T1236" s="61"/>
    </row>
    <row r="1237" spans="1:20" s="55" customFormat="1" ht="14.15" x14ac:dyDescent="0.4">
      <c r="A1237" s="39"/>
      <c r="E1237" s="74"/>
      <c r="F1237" s="74"/>
      <c r="G1237" s="74"/>
      <c r="S1237" s="61"/>
      <c r="T1237" s="61"/>
    </row>
    <row r="1238" spans="1:20" s="55" customFormat="1" ht="14.15" x14ac:dyDescent="0.4">
      <c r="A1238" s="39"/>
      <c r="E1238" s="74"/>
      <c r="F1238" s="74"/>
      <c r="G1238" s="74"/>
      <c r="S1238" s="61"/>
      <c r="T1238" s="61"/>
    </row>
    <row r="1239" spans="1:20" s="55" customFormat="1" ht="14.15" x14ac:dyDescent="0.4">
      <c r="A1239" s="39"/>
      <c r="E1239" s="74"/>
      <c r="F1239" s="74"/>
      <c r="G1239" s="74"/>
      <c r="S1239" s="61"/>
      <c r="T1239" s="61"/>
    </row>
    <row r="1240" spans="1:20" s="55" customFormat="1" ht="14.15" x14ac:dyDescent="0.4">
      <c r="A1240" s="39"/>
      <c r="E1240" s="74"/>
      <c r="F1240" s="74"/>
      <c r="G1240" s="74"/>
      <c r="S1240" s="61"/>
      <c r="T1240" s="61"/>
    </row>
    <row r="1241" spans="1:20" s="55" customFormat="1" ht="14.15" x14ac:dyDescent="0.4">
      <c r="A1241" s="39"/>
      <c r="E1241" s="74"/>
      <c r="F1241" s="74"/>
      <c r="G1241" s="74"/>
      <c r="S1241" s="61"/>
      <c r="T1241" s="61"/>
    </row>
    <row r="1242" spans="1:20" s="55" customFormat="1" ht="14.15" x14ac:dyDescent="0.4">
      <c r="A1242" s="39"/>
      <c r="E1242" s="74"/>
      <c r="F1242" s="74"/>
      <c r="G1242" s="74"/>
      <c r="S1242" s="61"/>
      <c r="T1242" s="61"/>
    </row>
    <row r="1243" spans="1:20" s="55" customFormat="1" ht="14.15" x14ac:dyDescent="0.4">
      <c r="A1243" s="39"/>
      <c r="E1243" s="74"/>
      <c r="F1243" s="74"/>
      <c r="G1243" s="74"/>
      <c r="S1243" s="61"/>
      <c r="T1243" s="61"/>
    </row>
    <row r="1244" spans="1:20" s="55" customFormat="1" ht="14.15" x14ac:dyDescent="0.4">
      <c r="A1244" s="39"/>
      <c r="E1244" s="74"/>
      <c r="F1244" s="74"/>
      <c r="G1244" s="74"/>
      <c r="S1244" s="61"/>
      <c r="T1244" s="61"/>
    </row>
    <row r="1245" spans="1:20" s="55" customFormat="1" ht="14.15" x14ac:dyDescent="0.4">
      <c r="A1245" s="39"/>
      <c r="E1245" s="74"/>
      <c r="F1245" s="74"/>
      <c r="G1245" s="74"/>
      <c r="S1245" s="61"/>
      <c r="T1245" s="61"/>
    </row>
    <row r="1246" spans="1:20" s="55" customFormat="1" ht="14.15" x14ac:dyDescent="0.4">
      <c r="A1246" s="39"/>
      <c r="E1246" s="74"/>
      <c r="F1246" s="74"/>
      <c r="G1246" s="74"/>
      <c r="S1246" s="61"/>
      <c r="T1246" s="61"/>
    </row>
    <row r="1247" spans="1:20" s="55" customFormat="1" ht="14.15" x14ac:dyDescent="0.4">
      <c r="A1247" s="39"/>
      <c r="E1247" s="74"/>
      <c r="F1247" s="74"/>
      <c r="G1247" s="74"/>
      <c r="S1247" s="61"/>
      <c r="T1247" s="61"/>
    </row>
    <row r="1248" spans="1:20" s="55" customFormat="1" ht="14.15" x14ac:dyDescent="0.4">
      <c r="A1248" s="39"/>
      <c r="E1248" s="74"/>
      <c r="F1248" s="74"/>
      <c r="G1248" s="74"/>
      <c r="S1248" s="61"/>
      <c r="T1248" s="61"/>
    </row>
    <row r="1249" spans="1:20" s="55" customFormat="1" ht="14.15" x14ac:dyDescent="0.4">
      <c r="A1249" s="39"/>
      <c r="E1249" s="74"/>
      <c r="F1249" s="74"/>
      <c r="G1249" s="74"/>
      <c r="S1249" s="61"/>
      <c r="T1249" s="61"/>
    </row>
    <row r="1250" spans="1:20" s="55" customFormat="1" ht="14.15" x14ac:dyDescent="0.4">
      <c r="A1250" s="39"/>
      <c r="E1250" s="74"/>
      <c r="F1250" s="74"/>
      <c r="G1250" s="74"/>
      <c r="S1250" s="61"/>
      <c r="T1250" s="61"/>
    </row>
    <row r="1251" spans="1:20" s="55" customFormat="1" ht="14.15" x14ac:dyDescent="0.4">
      <c r="A1251" s="39"/>
      <c r="E1251" s="74"/>
      <c r="F1251" s="74"/>
      <c r="G1251" s="74"/>
      <c r="S1251" s="61"/>
      <c r="T1251" s="61"/>
    </row>
    <row r="1252" spans="1:20" s="55" customFormat="1" ht="14.15" x14ac:dyDescent="0.4">
      <c r="A1252" s="39"/>
      <c r="E1252" s="74"/>
      <c r="F1252" s="74"/>
      <c r="G1252" s="74"/>
      <c r="S1252" s="61"/>
      <c r="T1252" s="61"/>
    </row>
    <row r="1253" spans="1:20" s="55" customFormat="1" ht="14.15" x14ac:dyDescent="0.4">
      <c r="A1253" s="39"/>
      <c r="E1253" s="74"/>
      <c r="F1253" s="74"/>
      <c r="G1253" s="74"/>
      <c r="S1253" s="61"/>
      <c r="T1253" s="61"/>
    </row>
    <row r="1254" spans="1:20" s="55" customFormat="1" ht="14.15" x14ac:dyDescent="0.4">
      <c r="A1254" s="39"/>
      <c r="E1254" s="74"/>
      <c r="F1254" s="74"/>
      <c r="G1254" s="74"/>
      <c r="S1254" s="61"/>
      <c r="T1254" s="61"/>
    </row>
    <row r="1255" spans="1:20" s="55" customFormat="1" ht="14.15" x14ac:dyDescent="0.4">
      <c r="A1255" s="39"/>
      <c r="E1255" s="74"/>
      <c r="F1255" s="74"/>
      <c r="G1255" s="74"/>
      <c r="S1255" s="61"/>
      <c r="T1255" s="61"/>
    </row>
    <row r="1256" spans="1:20" s="55" customFormat="1" ht="14.15" x14ac:dyDescent="0.4">
      <c r="A1256" s="39"/>
      <c r="E1256" s="74"/>
      <c r="F1256" s="74"/>
      <c r="G1256" s="74"/>
      <c r="S1256" s="61"/>
      <c r="T1256" s="61"/>
    </row>
    <row r="1257" spans="1:20" s="55" customFormat="1" ht="14.15" x14ac:dyDescent="0.4">
      <c r="A1257" s="39"/>
      <c r="E1257" s="74"/>
      <c r="F1257" s="74"/>
      <c r="G1257" s="74"/>
      <c r="S1257" s="61"/>
      <c r="T1257" s="61"/>
    </row>
    <row r="1258" spans="1:20" s="55" customFormat="1" ht="14.15" x14ac:dyDescent="0.4">
      <c r="A1258" s="39"/>
      <c r="E1258" s="74"/>
      <c r="F1258" s="74"/>
      <c r="G1258" s="74"/>
      <c r="S1258" s="61"/>
      <c r="T1258" s="61"/>
    </row>
    <row r="1259" spans="1:20" s="55" customFormat="1" ht="14.15" x14ac:dyDescent="0.4">
      <c r="A1259" s="39"/>
      <c r="E1259" s="74"/>
      <c r="F1259" s="74"/>
      <c r="G1259" s="74"/>
      <c r="S1259" s="61"/>
      <c r="T1259" s="61"/>
    </row>
    <row r="1260" spans="1:20" s="55" customFormat="1" ht="14.15" x14ac:dyDescent="0.4">
      <c r="A1260" s="39"/>
      <c r="E1260" s="74"/>
      <c r="F1260" s="74"/>
      <c r="G1260" s="74"/>
      <c r="S1260" s="61"/>
      <c r="T1260" s="61"/>
    </row>
    <row r="1261" spans="1:20" s="55" customFormat="1" ht="14.15" x14ac:dyDescent="0.4">
      <c r="A1261" s="39"/>
      <c r="E1261" s="74"/>
      <c r="F1261" s="74"/>
      <c r="G1261" s="74"/>
      <c r="S1261" s="61"/>
      <c r="T1261" s="61"/>
    </row>
    <row r="1262" spans="1:20" s="55" customFormat="1" ht="14.15" x14ac:dyDescent="0.4">
      <c r="A1262" s="39"/>
      <c r="E1262" s="74"/>
      <c r="F1262" s="74"/>
      <c r="G1262" s="74"/>
      <c r="S1262" s="61"/>
      <c r="T1262" s="61"/>
    </row>
    <row r="1263" spans="1:20" s="55" customFormat="1" ht="14.15" x14ac:dyDescent="0.4">
      <c r="A1263" s="39"/>
      <c r="E1263" s="74"/>
      <c r="F1263" s="74"/>
      <c r="G1263" s="74"/>
      <c r="S1263" s="61"/>
      <c r="T1263" s="61"/>
    </row>
    <row r="1264" spans="1:20" s="55" customFormat="1" ht="14.15" x14ac:dyDescent="0.4">
      <c r="A1264" s="39"/>
      <c r="E1264" s="74"/>
      <c r="F1264" s="74"/>
      <c r="G1264" s="74"/>
      <c r="S1264" s="61"/>
      <c r="T1264" s="61"/>
    </row>
    <row r="1265" spans="1:20" s="55" customFormat="1" ht="14.15" x14ac:dyDescent="0.4">
      <c r="A1265" s="39"/>
      <c r="E1265" s="74"/>
      <c r="F1265" s="74"/>
      <c r="G1265" s="74"/>
      <c r="S1265" s="61"/>
      <c r="T1265" s="61"/>
    </row>
    <row r="1266" spans="1:20" s="55" customFormat="1" ht="14.15" x14ac:dyDescent="0.4">
      <c r="A1266" s="39"/>
      <c r="E1266" s="74"/>
      <c r="F1266" s="74"/>
      <c r="G1266" s="74"/>
      <c r="S1266" s="61"/>
      <c r="T1266" s="61"/>
    </row>
    <row r="1267" spans="1:20" s="55" customFormat="1" ht="14.15" x14ac:dyDescent="0.4">
      <c r="A1267" s="39"/>
      <c r="E1267" s="74"/>
      <c r="F1267" s="74"/>
      <c r="G1267" s="74"/>
      <c r="S1267" s="61"/>
      <c r="T1267" s="61"/>
    </row>
    <row r="1268" spans="1:20" s="55" customFormat="1" ht="14.15" x14ac:dyDescent="0.4">
      <c r="A1268" s="39"/>
      <c r="E1268" s="74"/>
      <c r="F1268" s="74"/>
      <c r="G1268" s="74"/>
      <c r="S1268" s="61"/>
      <c r="T1268" s="61"/>
    </row>
    <row r="1269" spans="1:20" s="55" customFormat="1" ht="14.15" x14ac:dyDescent="0.4">
      <c r="A1269" s="39"/>
      <c r="E1269" s="74"/>
      <c r="F1269" s="74"/>
      <c r="G1269" s="74"/>
      <c r="S1269" s="61"/>
      <c r="T1269" s="61"/>
    </row>
    <row r="1270" spans="1:20" s="55" customFormat="1" ht="14.15" x14ac:dyDescent="0.4">
      <c r="A1270" s="39"/>
      <c r="E1270" s="74"/>
      <c r="F1270" s="74"/>
      <c r="G1270" s="74"/>
      <c r="S1270" s="61"/>
      <c r="T1270" s="61"/>
    </row>
    <row r="1271" spans="1:20" s="55" customFormat="1" ht="14.15" x14ac:dyDescent="0.4">
      <c r="A1271" s="39"/>
      <c r="E1271" s="74"/>
      <c r="F1271" s="74"/>
      <c r="G1271" s="74"/>
      <c r="S1271" s="61"/>
      <c r="T1271" s="61"/>
    </row>
    <row r="1272" spans="1:20" s="55" customFormat="1" ht="14.15" x14ac:dyDescent="0.4">
      <c r="A1272" s="39"/>
      <c r="E1272" s="74"/>
      <c r="F1272" s="74"/>
      <c r="G1272" s="74"/>
      <c r="S1272" s="61"/>
      <c r="T1272" s="61"/>
    </row>
    <row r="1273" spans="1:20" s="55" customFormat="1" ht="14.15" x14ac:dyDescent="0.4">
      <c r="A1273" s="39"/>
      <c r="E1273" s="74"/>
      <c r="F1273" s="74"/>
      <c r="G1273" s="74"/>
      <c r="S1273" s="61"/>
      <c r="T1273" s="61"/>
    </row>
    <row r="1274" spans="1:20" s="55" customFormat="1" ht="14.15" x14ac:dyDescent="0.4">
      <c r="A1274" s="39"/>
      <c r="E1274" s="74"/>
      <c r="F1274" s="74"/>
      <c r="G1274" s="74"/>
      <c r="S1274" s="61"/>
      <c r="T1274" s="61"/>
    </row>
    <row r="1275" spans="1:20" s="55" customFormat="1" ht="14.15" x14ac:dyDescent="0.4">
      <c r="A1275" s="39"/>
      <c r="E1275" s="74"/>
      <c r="F1275" s="74"/>
      <c r="G1275" s="74"/>
      <c r="S1275" s="61"/>
      <c r="T1275" s="61"/>
    </row>
    <row r="1276" spans="1:20" s="55" customFormat="1" ht="14.15" x14ac:dyDescent="0.4">
      <c r="A1276" s="39"/>
      <c r="E1276" s="74"/>
      <c r="F1276" s="74"/>
      <c r="G1276" s="74"/>
      <c r="S1276" s="61"/>
      <c r="T1276" s="61"/>
    </row>
    <row r="1277" spans="1:20" s="55" customFormat="1" ht="14.15" x14ac:dyDescent="0.4">
      <c r="A1277" s="39"/>
      <c r="E1277" s="74"/>
      <c r="F1277" s="74"/>
      <c r="G1277" s="74"/>
      <c r="S1277" s="61"/>
      <c r="T1277" s="61"/>
    </row>
    <row r="1278" spans="1:20" s="55" customFormat="1" ht="14.15" x14ac:dyDescent="0.4">
      <c r="A1278" s="39"/>
      <c r="E1278" s="74"/>
      <c r="F1278" s="74"/>
      <c r="G1278" s="74"/>
      <c r="S1278" s="61"/>
      <c r="T1278" s="61"/>
    </row>
    <row r="1279" spans="1:20" s="55" customFormat="1" ht="14.15" x14ac:dyDescent="0.4">
      <c r="A1279" s="39"/>
      <c r="E1279" s="74"/>
      <c r="F1279" s="74"/>
      <c r="G1279" s="74"/>
      <c r="S1279" s="61"/>
      <c r="T1279" s="61"/>
    </row>
    <row r="1280" spans="1:20" s="55" customFormat="1" ht="14.15" x14ac:dyDescent="0.4">
      <c r="A1280" s="39"/>
      <c r="E1280" s="74"/>
      <c r="F1280" s="74"/>
      <c r="G1280" s="74"/>
      <c r="S1280" s="61"/>
      <c r="T1280" s="61"/>
    </row>
    <row r="1281" spans="1:20" s="55" customFormat="1" ht="14.15" x14ac:dyDescent="0.4">
      <c r="A1281" s="39"/>
      <c r="E1281" s="74"/>
      <c r="F1281" s="74"/>
      <c r="G1281" s="74"/>
      <c r="S1281" s="61"/>
      <c r="T1281" s="61"/>
    </row>
    <row r="1282" spans="1:20" s="55" customFormat="1" ht="14.15" x14ac:dyDescent="0.4">
      <c r="A1282" s="39"/>
      <c r="E1282" s="74"/>
      <c r="F1282" s="74"/>
      <c r="G1282" s="74"/>
      <c r="S1282" s="61"/>
      <c r="T1282" s="61"/>
    </row>
    <row r="1283" spans="1:20" s="55" customFormat="1" ht="14.15" x14ac:dyDescent="0.4">
      <c r="A1283" s="39"/>
      <c r="E1283" s="74"/>
      <c r="F1283" s="74"/>
      <c r="G1283" s="74"/>
      <c r="S1283" s="61"/>
      <c r="T1283" s="61"/>
    </row>
    <row r="1284" spans="1:20" s="55" customFormat="1" ht="14.15" x14ac:dyDescent="0.4">
      <c r="A1284" s="39"/>
      <c r="E1284" s="74"/>
      <c r="F1284" s="74"/>
      <c r="G1284" s="74"/>
      <c r="S1284" s="61"/>
      <c r="T1284" s="61"/>
    </row>
    <row r="1285" spans="1:20" s="55" customFormat="1" ht="14.15" x14ac:dyDescent="0.4">
      <c r="A1285" s="39"/>
      <c r="E1285" s="74"/>
      <c r="F1285" s="74"/>
      <c r="G1285" s="74"/>
      <c r="S1285" s="61"/>
      <c r="T1285" s="61"/>
    </row>
    <row r="1286" spans="1:20" s="55" customFormat="1" ht="14.15" x14ac:dyDescent="0.4">
      <c r="A1286" s="39"/>
      <c r="E1286" s="74"/>
      <c r="F1286" s="74"/>
      <c r="G1286" s="74"/>
      <c r="S1286" s="61"/>
      <c r="T1286" s="61"/>
    </row>
    <row r="1287" spans="1:20" s="55" customFormat="1" ht="14.15" x14ac:dyDescent="0.4">
      <c r="A1287" s="39"/>
      <c r="E1287" s="74"/>
      <c r="F1287" s="74"/>
      <c r="G1287" s="74"/>
      <c r="S1287" s="61"/>
      <c r="T1287" s="61"/>
    </row>
    <row r="1288" spans="1:20" s="55" customFormat="1" ht="14.15" x14ac:dyDescent="0.4">
      <c r="A1288" s="39"/>
      <c r="E1288" s="74"/>
      <c r="F1288" s="74"/>
      <c r="G1288" s="74"/>
      <c r="S1288" s="61"/>
      <c r="T1288" s="61"/>
    </row>
    <row r="1289" spans="1:20" s="55" customFormat="1" ht="14.15" x14ac:dyDescent="0.4">
      <c r="A1289" s="39"/>
      <c r="E1289" s="74"/>
      <c r="F1289" s="74"/>
      <c r="G1289" s="74"/>
      <c r="S1289" s="61"/>
      <c r="T1289" s="61"/>
    </row>
    <row r="1290" spans="1:20" s="55" customFormat="1" ht="14.15" x14ac:dyDescent="0.4">
      <c r="A1290" s="39"/>
      <c r="E1290" s="74"/>
      <c r="F1290" s="74"/>
      <c r="G1290" s="74"/>
      <c r="S1290" s="61"/>
      <c r="T1290" s="61"/>
    </row>
    <row r="1291" spans="1:20" s="55" customFormat="1" ht="14.15" x14ac:dyDescent="0.4">
      <c r="A1291" s="39"/>
      <c r="E1291" s="74"/>
      <c r="F1291" s="74"/>
      <c r="G1291" s="74"/>
      <c r="S1291" s="61"/>
      <c r="T1291" s="61"/>
    </row>
    <row r="1292" spans="1:20" s="55" customFormat="1" ht="14.15" x14ac:dyDescent="0.4">
      <c r="A1292" s="39"/>
      <c r="E1292" s="74"/>
      <c r="F1292" s="74"/>
      <c r="G1292" s="74"/>
      <c r="S1292" s="61"/>
      <c r="T1292" s="61"/>
    </row>
    <row r="1293" spans="1:20" s="55" customFormat="1" ht="14.15" x14ac:dyDescent="0.4">
      <c r="A1293" s="39"/>
      <c r="E1293" s="74"/>
      <c r="F1293" s="74"/>
      <c r="G1293" s="74"/>
      <c r="S1293" s="61"/>
      <c r="T1293" s="61"/>
    </row>
    <row r="1294" spans="1:20" s="55" customFormat="1" ht="14.15" x14ac:dyDescent="0.4">
      <c r="A1294" s="39"/>
      <c r="E1294" s="74"/>
      <c r="F1294" s="74"/>
      <c r="G1294" s="74"/>
      <c r="S1294" s="61"/>
      <c r="T1294" s="61"/>
    </row>
    <row r="1295" spans="1:20" s="55" customFormat="1" ht="14.15" x14ac:dyDescent="0.4">
      <c r="A1295" s="39"/>
      <c r="E1295" s="74"/>
      <c r="F1295" s="74"/>
      <c r="G1295" s="74"/>
      <c r="S1295" s="61"/>
      <c r="T1295" s="61"/>
    </row>
    <row r="1296" spans="1:20" s="55" customFormat="1" ht="14.15" x14ac:dyDescent="0.4">
      <c r="A1296" s="39"/>
      <c r="E1296" s="74"/>
      <c r="F1296" s="74"/>
      <c r="G1296" s="74"/>
      <c r="S1296" s="61"/>
      <c r="T1296" s="61"/>
    </row>
    <row r="1297" spans="1:20" s="55" customFormat="1" ht="14.15" x14ac:dyDescent="0.4">
      <c r="A1297" s="39"/>
      <c r="E1297" s="74"/>
      <c r="F1297" s="74"/>
      <c r="G1297" s="74"/>
      <c r="S1297" s="61"/>
      <c r="T1297" s="61"/>
    </row>
    <row r="1298" spans="1:20" s="55" customFormat="1" ht="14.15" x14ac:dyDescent="0.4">
      <c r="A1298" s="39"/>
      <c r="E1298" s="74"/>
      <c r="F1298" s="74"/>
      <c r="G1298" s="74"/>
      <c r="S1298" s="61"/>
      <c r="T1298" s="61"/>
    </row>
    <row r="1299" spans="1:20" s="55" customFormat="1" ht="14.15" x14ac:dyDescent="0.4">
      <c r="A1299" s="39"/>
      <c r="E1299" s="74"/>
      <c r="F1299" s="74"/>
      <c r="G1299" s="74"/>
      <c r="S1299" s="61"/>
      <c r="T1299" s="61"/>
    </row>
    <row r="1300" spans="1:20" s="55" customFormat="1" ht="14.15" x14ac:dyDescent="0.4">
      <c r="A1300" s="39"/>
      <c r="E1300" s="74"/>
      <c r="F1300" s="74"/>
      <c r="G1300" s="74"/>
      <c r="S1300" s="61"/>
      <c r="T1300" s="61"/>
    </row>
    <row r="1301" spans="1:20" s="55" customFormat="1" ht="14.15" x14ac:dyDescent="0.4">
      <c r="A1301" s="39"/>
      <c r="E1301" s="74"/>
      <c r="F1301" s="74"/>
      <c r="G1301" s="74"/>
      <c r="S1301" s="61"/>
      <c r="T1301" s="61"/>
    </row>
    <row r="1302" spans="1:20" s="55" customFormat="1" ht="14.15" x14ac:dyDescent="0.4">
      <c r="A1302" s="39"/>
      <c r="E1302" s="74"/>
      <c r="F1302" s="74"/>
      <c r="G1302" s="74"/>
      <c r="S1302" s="61"/>
      <c r="T1302" s="61"/>
    </row>
    <row r="1303" spans="1:20" s="55" customFormat="1" ht="14.15" x14ac:dyDescent="0.4">
      <c r="A1303" s="39"/>
      <c r="E1303" s="74"/>
      <c r="F1303" s="74"/>
      <c r="G1303" s="74"/>
      <c r="S1303" s="61"/>
      <c r="T1303" s="61"/>
    </row>
    <row r="1304" spans="1:20" s="55" customFormat="1" ht="14.15" x14ac:dyDescent="0.4">
      <c r="A1304" s="39"/>
      <c r="E1304" s="74"/>
      <c r="F1304" s="74"/>
      <c r="G1304" s="74"/>
      <c r="S1304" s="61"/>
      <c r="T1304" s="61"/>
    </row>
    <row r="1305" spans="1:20" s="55" customFormat="1" ht="14.15" x14ac:dyDescent="0.4">
      <c r="A1305" s="39"/>
      <c r="E1305" s="74"/>
      <c r="F1305" s="74"/>
      <c r="G1305" s="74"/>
      <c r="S1305" s="61"/>
      <c r="T1305" s="61"/>
    </row>
    <row r="1306" spans="1:20" s="55" customFormat="1" ht="14.15" x14ac:dyDescent="0.4">
      <c r="A1306" s="39"/>
      <c r="E1306" s="74"/>
      <c r="F1306" s="74"/>
      <c r="G1306" s="74"/>
      <c r="S1306" s="61"/>
      <c r="T1306" s="61"/>
    </row>
    <row r="1307" spans="1:20" s="55" customFormat="1" ht="14.15" x14ac:dyDescent="0.4">
      <c r="A1307" s="39"/>
      <c r="E1307" s="74"/>
      <c r="F1307" s="74"/>
      <c r="G1307" s="74"/>
      <c r="S1307" s="61"/>
      <c r="T1307" s="61"/>
    </row>
    <row r="1308" spans="1:20" s="55" customFormat="1" ht="14.15" x14ac:dyDescent="0.4">
      <c r="A1308" s="39"/>
      <c r="E1308" s="74"/>
      <c r="F1308" s="74"/>
      <c r="G1308" s="74"/>
      <c r="S1308" s="61"/>
      <c r="T1308" s="61"/>
    </row>
    <row r="1309" spans="1:20" s="55" customFormat="1" ht="14.15" x14ac:dyDescent="0.4">
      <c r="A1309" s="39"/>
      <c r="E1309" s="74"/>
      <c r="F1309" s="74"/>
      <c r="G1309" s="74"/>
      <c r="S1309" s="61"/>
      <c r="T1309" s="61"/>
    </row>
    <row r="1310" spans="1:20" s="55" customFormat="1" ht="14.15" x14ac:dyDescent="0.4">
      <c r="A1310" s="39"/>
      <c r="E1310" s="74"/>
      <c r="F1310" s="74"/>
      <c r="G1310" s="74"/>
      <c r="S1310" s="61"/>
      <c r="T1310" s="61"/>
    </row>
    <row r="1311" spans="1:20" s="55" customFormat="1" ht="14.15" x14ac:dyDescent="0.4">
      <c r="A1311" s="39"/>
      <c r="E1311" s="74"/>
      <c r="F1311" s="74"/>
      <c r="G1311" s="74"/>
      <c r="S1311" s="61"/>
      <c r="T1311" s="61"/>
    </row>
    <row r="1312" spans="1:20" s="55" customFormat="1" ht="14.15" x14ac:dyDescent="0.4">
      <c r="A1312" s="39"/>
      <c r="E1312" s="74"/>
      <c r="F1312" s="74"/>
      <c r="G1312" s="74"/>
      <c r="S1312" s="61"/>
      <c r="T1312" s="61"/>
    </row>
    <row r="1313" spans="1:20" s="55" customFormat="1" ht="14.15" x14ac:dyDescent="0.4">
      <c r="A1313" s="39"/>
      <c r="E1313" s="74"/>
      <c r="F1313" s="74"/>
      <c r="G1313" s="74"/>
      <c r="S1313" s="61"/>
      <c r="T1313" s="61"/>
    </row>
    <row r="1314" spans="1:20" s="55" customFormat="1" ht="14.15" x14ac:dyDescent="0.4">
      <c r="A1314" s="39"/>
      <c r="E1314" s="74"/>
      <c r="F1314" s="74"/>
      <c r="G1314" s="74"/>
      <c r="S1314" s="61"/>
      <c r="T1314" s="61"/>
    </row>
    <row r="1315" spans="1:20" s="55" customFormat="1" ht="14.15" x14ac:dyDescent="0.4">
      <c r="A1315" s="39"/>
      <c r="E1315" s="74"/>
      <c r="F1315" s="74"/>
      <c r="G1315" s="74"/>
      <c r="S1315" s="61"/>
      <c r="T1315" s="61"/>
    </row>
    <row r="1316" spans="1:20" s="55" customFormat="1" ht="14.15" x14ac:dyDescent="0.4">
      <c r="A1316" s="39"/>
      <c r="E1316" s="74"/>
      <c r="F1316" s="74"/>
      <c r="G1316" s="74"/>
      <c r="S1316" s="61"/>
      <c r="T1316" s="61"/>
    </row>
    <row r="1317" spans="1:20" s="55" customFormat="1" ht="14.15" x14ac:dyDescent="0.4">
      <c r="A1317" s="39"/>
      <c r="E1317" s="74"/>
      <c r="F1317" s="74"/>
      <c r="G1317" s="74"/>
      <c r="S1317" s="61"/>
      <c r="T1317" s="61"/>
    </row>
    <row r="1318" spans="1:20" s="55" customFormat="1" ht="14.15" x14ac:dyDescent="0.4">
      <c r="A1318" s="39"/>
      <c r="E1318" s="74"/>
      <c r="F1318" s="74"/>
      <c r="G1318" s="74"/>
      <c r="S1318" s="61"/>
      <c r="T1318" s="61"/>
    </row>
    <row r="1319" spans="1:20" s="55" customFormat="1" ht="14.15" x14ac:dyDescent="0.4">
      <c r="A1319" s="39"/>
      <c r="E1319" s="74"/>
      <c r="F1319" s="74"/>
      <c r="G1319" s="74"/>
      <c r="S1319" s="61"/>
      <c r="T1319" s="61"/>
    </row>
    <row r="1320" spans="1:20" s="55" customFormat="1" ht="14.15" x14ac:dyDescent="0.4">
      <c r="A1320" s="39"/>
      <c r="E1320" s="74"/>
      <c r="F1320" s="74"/>
      <c r="G1320" s="74"/>
      <c r="S1320" s="61"/>
      <c r="T1320" s="61"/>
    </row>
    <row r="1321" spans="1:20" s="55" customFormat="1" ht="14.15" x14ac:dyDescent="0.4">
      <c r="A1321" s="39"/>
      <c r="E1321" s="74"/>
      <c r="F1321" s="74"/>
      <c r="G1321" s="74"/>
      <c r="S1321" s="61"/>
      <c r="T1321" s="61"/>
    </row>
    <row r="1322" spans="1:20" s="55" customFormat="1" ht="14.15" x14ac:dyDescent="0.4">
      <c r="A1322" s="39"/>
      <c r="E1322" s="74"/>
      <c r="F1322" s="74"/>
      <c r="G1322" s="74"/>
      <c r="S1322" s="61"/>
      <c r="T1322" s="61"/>
    </row>
    <row r="1323" spans="1:20" s="55" customFormat="1" ht="14.15" x14ac:dyDescent="0.4">
      <c r="A1323" s="39"/>
      <c r="E1323" s="74"/>
      <c r="F1323" s="74"/>
      <c r="G1323" s="74"/>
      <c r="S1323" s="61"/>
      <c r="T1323" s="61"/>
    </row>
    <row r="1324" spans="1:20" s="55" customFormat="1" ht="14.15" x14ac:dyDescent="0.4">
      <c r="A1324" s="39"/>
      <c r="E1324" s="74"/>
      <c r="F1324" s="74"/>
      <c r="G1324" s="74"/>
      <c r="S1324" s="61"/>
      <c r="T1324" s="61"/>
    </row>
    <row r="1325" spans="1:20" s="55" customFormat="1" ht="14.15" x14ac:dyDescent="0.4">
      <c r="A1325" s="39"/>
      <c r="E1325" s="74"/>
      <c r="F1325" s="74"/>
      <c r="G1325" s="74"/>
      <c r="S1325" s="61"/>
      <c r="T1325" s="61"/>
    </row>
    <row r="1326" spans="1:20" s="55" customFormat="1" ht="14.15" x14ac:dyDescent="0.4">
      <c r="A1326" s="39"/>
      <c r="E1326" s="74"/>
      <c r="F1326" s="74"/>
      <c r="G1326" s="74"/>
      <c r="S1326" s="61"/>
      <c r="T1326" s="61"/>
    </row>
    <row r="1327" spans="1:20" s="55" customFormat="1" ht="14.15" x14ac:dyDescent="0.4">
      <c r="A1327" s="39"/>
      <c r="E1327" s="74"/>
      <c r="F1327" s="74"/>
      <c r="G1327" s="74"/>
      <c r="S1327" s="61"/>
      <c r="T1327" s="61"/>
    </row>
    <row r="1328" spans="1:20" s="55" customFormat="1" ht="14.15" x14ac:dyDescent="0.4">
      <c r="A1328" s="39"/>
      <c r="E1328" s="74"/>
      <c r="F1328" s="74"/>
      <c r="G1328" s="74"/>
      <c r="S1328" s="61"/>
      <c r="T1328" s="61"/>
    </row>
    <row r="1329" spans="1:20" s="55" customFormat="1" ht="14.15" x14ac:dyDescent="0.4">
      <c r="A1329" s="39"/>
      <c r="E1329" s="74"/>
      <c r="F1329" s="74"/>
      <c r="G1329" s="74"/>
      <c r="S1329" s="61"/>
      <c r="T1329" s="61"/>
    </row>
    <row r="1330" spans="1:20" s="55" customFormat="1" ht="14.15" x14ac:dyDescent="0.4">
      <c r="A1330" s="39"/>
      <c r="E1330" s="74"/>
      <c r="F1330" s="74"/>
      <c r="G1330" s="74"/>
      <c r="S1330" s="61"/>
      <c r="T1330" s="61"/>
    </row>
    <row r="1331" spans="1:20" s="55" customFormat="1" ht="14.15" x14ac:dyDescent="0.4">
      <c r="A1331" s="39"/>
      <c r="E1331" s="74"/>
      <c r="F1331" s="74"/>
      <c r="G1331" s="74"/>
      <c r="S1331" s="61"/>
      <c r="T1331" s="61"/>
    </row>
    <row r="1332" spans="1:20" s="55" customFormat="1" ht="14.15" x14ac:dyDescent="0.4">
      <c r="A1332" s="39"/>
      <c r="E1332" s="74"/>
      <c r="F1332" s="74"/>
      <c r="G1332" s="74"/>
      <c r="S1332" s="61"/>
      <c r="T1332" s="61"/>
    </row>
    <row r="1333" spans="1:20" s="55" customFormat="1" ht="14.15" x14ac:dyDescent="0.4">
      <c r="A1333" s="39"/>
      <c r="E1333" s="74"/>
      <c r="F1333" s="74"/>
      <c r="G1333" s="74"/>
      <c r="S1333" s="61"/>
      <c r="T1333" s="61"/>
    </row>
    <row r="1334" spans="1:20" s="55" customFormat="1" ht="14.15" x14ac:dyDescent="0.4">
      <c r="A1334" s="39"/>
      <c r="E1334" s="74"/>
      <c r="F1334" s="74"/>
      <c r="G1334" s="74"/>
      <c r="S1334" s="61"/>
      <c r="T1334" s="61"/>
    </row>
    <row r="1335" spans="1:20" s="55" customFormat="1" ht="14.15" x14ac:dyDescent="0.4">
      <c r="A1335" s="39"/>
      <c r="E1335" s="74"/>
      <c r="F1335" s="74"/>
      <c r="G1335" s="74"/>
      <c r="S1335" s="61"/>
      <c r="T1335" s="61"/>
    </row>
    <row r="1336" spans="1:20" s="55" customFormat="1" ht="14.15" x14ac:dyDescent="0.4">
      <c r="A1336" s="39"/>
      <c r="E1336" s="74"/>
      <c r="F1336" s="74"/>
      <c r="G1336" s="74"/>
      <c r="S1336" s="61"/>
      <c r="T1336" s="61"/>
    </row>
    <row r="1337" spans="1:20" s="55" customFormat="1" ht="14.15" x14ac:dyDescent="0.4">
      <c r="A1337" s="39"/>
      <c r="E1337" s="74"/>
      <c r="F1337" s="74"/>
      <c r="G1337" s="74"/>
      <c r="S1337" s="61"/>
      <c r="T1337" s="61"/>
    </row>
    <row r="1338" spans="1:20" s="55" customFormat="1" ht="14.15" x14ac:dyDescent="0.4">
      <c r="A1338" s="39"/>
      <c r="E1338" s="74"/>
      <c r="F1338" s="74"/>
      <c r="G1338" s="74"/>
      <c r="S1338" s="61"/>
      <c r="T1338" s="61"/>
    </row>
    <row r="1339" spans="1:20" s="55" customFormat="1" ht="14.15" x14ac:dyDescent="0.4">
      <c r="A1339" s="39"/>
      <c r="E1339" s="74"/>
      <c r="F1339" s="74"/>
      <c r="G1339" s="74"/>
      <c r="S1339" s="61"/>
      <c r="T1339" s="61"/>
    </row>
    <row r="1340" spans="1:20" s="55" customFormat="1" ht="14.15" x14ac:dyDescent="0.4">
      <c r="A1340" s="39"/>
      <c r="E1340" s="74"/>
      <c r="F1340" s="74"/>
      <c r="G1340" s="74"/>
      <c r="S1340" s="61"/>
      <c r="T1340" s="61"/>
    </row>
    <row r="1341" spans="1:20" s="55" customFormat="1" ht="14.15" x14ac:dyDescent="0.4">
      <c r="A1341" s="39"/>
      <c r="E1341" s="74"/>
      <c r="F1341" s="74"/>
      <c r="G1341" s="74"/>
      <c r="S1341" s="61"/>
      <c r="T1341" s="61"/>
    </row>
    <row r="1342" spans="1:20" s="55" customFormat="1" ht="14.15" x14ac:dyDescent="0.4">
      <c r="A1342" s="39"/>
      <c r="E1342" s="74"/>
      <c r="F1342" s="74"/>
      <c r="G1342" s="74"/>
      <c r="S1342" s="61"/>
      <c r="T1342" s="61"/>
    </row>
    <row r="1343" spans="1:20" s="55" customFormat="1" ht="14.15" x14ac:dyDescent="0.4">
      <c r="A1343" s="39"/>
      <c r="E1343" s="74"/>
      <c r="F1343" s="74"/>
      <c r="G1343" s="74"/>
      <c r="S1343" s="61"/>
      <c r="T1343" s="61"/>
    </row>
    <row r="1344" spans="1:20" s="55" customFormat="1" ht="14.15" x14ac:dyDescent="0.4">
      <c r="A1344" s="39"/>
      <c r="E1344" s="74"/>
      <c r="F1344" s="74"/>
      <c r="G1344" s="74"/>
      <c r="S1344" s="61"/>
      <c r="T1344" s="61"/>
    </row>
    <row r="1345" spans="1:20" s="55" customFormat="1" ht="14.15" x14ac:dyDescent="0.4">
      <c r="A1345" s="39"/>
      <c r="E1345" s="74"/>
      <c r="F1345" s="74"/>
      <c r="G1345" s="74"/>
      <c r="S1345" s="61"/>
      <c r="T1345" s="61"/>
    </row>
    <row r="1346" spans="1:20" s="55" customFormat="1" ht="14.15" x14ac:dyDescent="0.4">
      <c r="A1346" s="39"/>
      <c r="E1346" s="74"/>
      <c r="F1346" s="74"/>
      <c r="G1346" s="74"/>
      <c r="S1346" s="61"/>
      <c r="T1346" s="61"/>
    </row>
    <row r="1347" spans="1:20" s="55" customFormat="1" ht="14.15" x14ac:dyDescent="0.4">
      <c r="A1347" s="39"/>
      <c r="E1347" s="74"/>
      <c r="F1347" s="74"/>
      <c r="G1347" s="74"/>
      <c r="S1347" s="61"/>
      <c r="T1347" s="61"/>
    </row>
    <row r="1348" spans="1:20" s="55" customFormat="1" ht="14.15" x14ac:dyDescent="0.4">
      <c r="A1348" s="39"/>
      <c r="E1348" s="74"/>
      <c r="F1348" s="74"/>
      <c r="G1348" s="74"/>
      <c r="S1348" s="61"/>
      <c r="T1348" s="61"/>
    </row>
    <row r="1349" spans="1:20" s="55" customFormat="1" ht="14.15" x14ac:dyDescent="0.4">
      <c r="A1349" s="39"/>
      <c r="E1349" s="74"/>
      <c r="F1349" s="74"/>
      <c r="G1349" s="74"/>
      <c r="S1349" s="61"/>
      <c r="T1349" s="61"/>
    </row>
    <row r="1350" spans="1:20" s="55" customFormat="1" ht="14.15" x14ac:dyDescent="0.4">
      <c r="A1350" s="39"/>
      <c r="E1350" s="74"/>
      <c r="F1350" s="74"/>
      <c r="G1350" s="74"/>
      <c r="S1350" s="61"/>
      <c r="T1350" s="61"/>
    </row>
    <row r="1351" spans="1:20" s="55" customFormat="1" ht="14.15" x14ac:dyDescent="0.4">
      <c r="A1351" s="39"/>
      <c r="E1351" s="74"/>
      <c r="F1351" s="74"/>
      <c r="G1351" s="74"/>
      <c r="S1351" s="61"/>
      <c r="T1351" s="61"/>
    </row>
    <row r="1352" spans="1:20" s="55" customFormat="1" ht="14.15" x14ac:dyDescent="0.4">
      <c r="A1352" s="39"/>
      <c r="E1352" s="74"/>
      <c r="F1352" s="74"/>
      <c r="G1352" s="74"/>
      <c r="S1352" s="61"/>
      <c r="T1352" s="61"/>
    </row>
    <row r="1353" spans="1:20" s="55" customFormat="1" ht="14.15" x14ac:dyDescent="0.4">
      <c r="A1353" s="39"/>
      <c r="E1353" s="74"/>
      <c r="F1353" s="74"/>
      <c r="G1353" s="74"/>
      <c r="S1353" s="61"/>
      <c r="T1353" s="61"/>
    </row>
    <row r="1354" spans="1:20" s="55" customFormat="1" ht="14.15" x14ac:dyDescent="0.4">
      <c r="A1354" s="39"/>
      <c r="E1354" s="74"/>
      <c r="F1354" s="74"/>
      <c r="G1354" s="74"/>
      <c r="S1354" s="61"/>
      <c r="T1354" s="61"/>
    </row>
    <row r="1355" spans="1:20" s="55" customFormat="1" ht="14.15" x14ac:dyDescent="0.4">
      <c r="A1355" s="39"/>
      <c r="E1355" s="74"/>
      <c r="F1355" s="74"/>
      <c r="G1355" s="74"/>
      <c r="S1355" s="61"/>
      <c r="T1355" s="61"/>
    </row>
    <row r="1356" spans="1:20" s="55" customFormat="1" ht="14.15" x14ac:dyDescent="0.4">
      <c r="A1356" s="39"/>
      <c r="E1356" s="74"/>
      <c r="F1356" s="74"/>
      <c r="G1356" s="74"/>
      <c r="S1356" s="61"/>
      <c r="T1356" s="61"/>
    </row>
    <row r="1357" spans="1:20" s="55" customFormat="1" ht="14.15" x14ac:dyDescent="0.4">
      <c r="A1357" s="39"/>
      <c r="E1357" s="74"/>
      <c r="F1357" s="74"/>
      <c r="G1357" s="74"/>
      <c r="S1357" s="61"/>
      <c r="T1357" s="61"/>
    </row>
    <row r="1358" spans="1:20" s="55" customFormat="1" ht="14.15" x14ac:dyDescent="0.4">
      <c r="A1358" s="39"/>
      <c r="E1358" s="74"/>
      <c r="F1358" s="74"/>
      <c r="G1358" s="74"/>
      <c r="S1358" s="61"/>
      <c r="T1358" s="61"/>
    </row>
    <row r="1359" spans="1:20" s="55" customFormat="1" ht="14.15" x14ac:dyDescent="0.4">
      <c r="A1359" s="39"/>
      <c r="E1359" s="74"/>
      <c r="F1359" s="74"/>
      <c r="G1359" s="74"/>
      <c r="S1359" s="61"/>
      <c r="T1359" s="61"/>
    </row>
    <row r="1360" spans="1:20" s="55" customFormat="1" ht="14.15" x14ac:dyDescent="0.4">
      <c r="A1360" s="39"/>
      <c r="E1360" s="74"/>
      <c r="F1360" s="74"/>
      <c r="G1360" s="74"/>
      <c r="S1360" s="61"/>
      <c r="T1360" s="61"/>
    </row>
    <row r="1361" spans="1:20" s="55" customFormat="1" ht="14.15" x14ac:dyDescent="0.4">
      <c r="A1361" s="39"/>
      <c r="E1361" s="74"/>
      <c r="F1361" s="74"/>
      <c r="G1361" s="74"/>
      <c r="S1361" s="61"/>
      <c r="T1361" s="61"/>
    </row>
    <row r="1362" spans="1:20" s="55" customFormat="1" ht="14.15" x14ac:dyDescent="0.4">
      <c r="A1362" s="39"/>
      <c r="E1362" s="74"/>
      <c r="F1362" s="74"/>
      <c r="G1362" s="74"/>
      <c r="S1362" s="61"/>
      <c r="T1362" s="61"/>
    </row>
    <row r="1363" spans="1:20" s="55" customFormat="1" ht="14.15" x14ac:dyDescent="0.4">
      <c r="A1363" s="39"/>
      <c r="E1363" s="74"/>
      <c r="F1363" s="74"/>
      <c r="G1363" s="74"/>
      <c r="S1363" s="61"/>
      <c r="T1363" s="61"/>
    </row>
    <row r="1364" spans="1:20" s="55" customFormat="1" ht="14.15" x14ac:dyDescent="0.4">
      <c r="A1364" s="39"/>
      <c r="E1364" s="74"/>
      <c r="F1364" s="74"/>
      <c r="G1364" s="74"/>
      <c r="S1364" s="61"/>
      <c r="T1364" s="61"/>
    </row>
    <row r="1365" spans="1:20" s="55" customFormat="1" ht="14.15" x14ac:dyDescent="0.4">
      <c r="A1365" s="39"/>
      <c r="E1365" s="74"/>
      <c r="F1365" s="74"/>
      <c r="G1365" s="74"/>
      <c r="S1365" s="61"/>
      <c r="T1365" s="61"/>
    </row>
    <row r="1366" spans="1:20" s="55" customFormat="1" ht="14.15" x14ac:dyDescent="0.4">
      <c r="A1366" s="39"/>
      <c r="E1366" s="74"/>
      <c r="F1366" s="74"/>
      <c r="G1366" s="74"/>
      <c r="S1366" s="61"/>
      <c r="T1366" s="61"/>
    </row>
    <row r="1367" spans="1:20" s="55" customFormat="1" ht="14.15" x14ac:dyDescent="0.4">
      <c r="A1367" s="39"/>
      <c r="E1367" s="74"/>
      <c r="F1367" s="74"/>
      <c r="G1367" s="74"/>
      <c r="S1367" s="61"/>
      <c r="T1367" s="61"/>
    </row>
    <row r="1368" spans="1:20" s="55" customFormat="1" ht="14.15" x14ac:dyDescent="0.4">
      <c r="A1368" s="39"/>
      <c r="E1368" s="74"/>
      <c r="F1368" s="74"/>
      <c r="G1368" s="74"/>
      <c r="S1368" s="61"/>
      <c r="T1368" s="61"/>
    </row>
    <row r="1369" spans="1:20" s="55" customFormat="1" ht="14.15" x14ac:dyDescent="0.4">
      <c r="A1369" s="39"/>
      <c r="E1369" s="74"/>
      <c r="F1369" s="74"/>
      <c r="G1369" s="74"/>
      <c r="S1369" s="61"/>
      <c r="T1369" s="61"/>
    </row>
    <row r="1370" spans="1:20" s="55" customFormat="1" ht="14.15" x14ac:dyDescent="0.4">
      <c r="A1370" s="39"/>
      <c r="E1370" s="74"/>
      <c r="F1370" s="74"/>
      <c r="G1370" s="74"/>
      <c r="S1370" s="61"/>
      <c r="T1370" s="61"/>
    </row>
    <row r="1371" spans="1:20" s="55" customFormat="1" ht="14.15" x14ac:dyDescent="0.4">
      <c r="A1371" s="39"/>
      <c r="E1371" s="74"/>
      <c r="F1371" s="74"/>
      <c r="G1371" s="74"/>
      <c r="S1371" s="61"/>
      <c r="T1371" s="61"/>
    </row>
    <row r="1372" spans="1:20" s="55" customFormat="1" ht="14.15" x14ac:dyDescent="0.4">
      <c r="A1372" s="39"/>
      <c r="E1372" s="74"/>
      <c r="F1372" s="74"/>
      <c r="G1372" s="74"/>
      <c r="S1372" s="61"/>
      <c r="T1372" s="61"/>
    </row>
    <row r="1373" spans="1:20" s="55" customFormat="1" ht="14.15" x14ac:dyDescent="0.4">
      <c r="A1373" s="39"/>
      <c r="E1373" s="74"/>
      <c r="F1373" s="74"/>
      <c r="G1373" s="74"/>
      <c r="S1373" s="61"/>
      <c r="T1373" s="61"/>
    </row>
    <row r="1374" spans="1:20" s="55" customFormat="1" ht="14.15" x14ac:dyDescent="0.4">
      <c r="A1374" s="39"/>
      <c r="E1374" s="74"/>
      <c r="F1374" s="74"/>
      <c r="G1374" s="74"/>
      <c r="S1374" s="61"/>
      <c r="T1374" s="61"/>
    </row>
    <row r="1375" spans="1:20" s="55" customFormat="1" ht="14.15" x14ac:dyDescent="0.4">
      <c r="A1375" s="39"/>
      <c r="E1375" s="74"/>
      <c r="F1375" s="74"/>
      <c r="G1375" s="74"/>
      <c r="S1375" s="61"/>
      <c r="T1375" s="61"/>
    </row>
    <row r="1376" spans="1:20" s="55" customFormat="1" ht="14.15" x14ac:dyDescent="0.4">
      <c r="A1376" s="39"/>
      <c r="E1376" s="74"/>
      <c r="F1376" s="74"/>
      <c r="G1376" s="74"/>
      <c r="S1376" s="61"/>
      <c r="T1376" s="61"/>
    </row>
    <row r="1377" spans="1:20" s="55" customFormat="1" ht="14.15" x14ac:dyDescent="0.4">
      <c r="A1377" s="39"/>
      <c r="E1377" s="74"/>
      <c r="F1377" s="74"/>
      <c r="G1377" s="74"/>
      <c r="S1377" s="61"/>
      <c r="T1377" s="61"/>
    </row>
    <row r="1378" spans="1:20" s="55" customFormat="1" ht="14.15" x14ac:dyDescent="0.4">
      <c r="A1378" s="39"/>
      <c r="E1378" s="74"/>
      <c r="F1378" s="74"/>
      <c r="G1378" s="74"/>
      <c r="S1378" s="61"/>
      <c r="T1378" s="61"/>
    </row>
    <row r="1379" spans="1:20" s="55" customFormat="1" ht="14.15" x14ac:dyDescent="0.4">
      <c r="A1379" s="39"/>
      <c r="E1379" s="74"/>
      <c r="F1379" s="74"/>
      <c r="G1379" s="74"/>
      <c r="S1379" s="61"/>
      <c r="T1379" s="61"/>
    </row>
    <row r="1380" spans="1:20" s="55" customFormat="1" ht="14.15" x14ac:dyDescent="0.4">
      <c r="A1380" s="39"/>
      <c r="E1380" s="74"/>
      <c r="F1380" s="74"/>
      <c r="G1380" s="74"/>
      <c r="S1380" s="61"/>
      <c r="T1380" s="61"/>
    </row>
    <row r="1381" spans="1:20" s="55" customFormat="1" ht="14.15" x14ac:dyDescent="0.4">
      <c r="A1381" s="39"/>
      <c r="E1381" s="74"/>
      <c r="F1381" s="74"/>
      <c r="G1381" s="74"/>
      <c r="S1381" s="61"/>
      <c r="T1381" s="61"/>
    </row>
    <row r="1382" spans="1:20" s="55" customFormat="1" ht="14.15" x14ac:dyDescent="0.4">
      <c r="A1382" s="39"/>
      <c r="E1382" s="74"/>
      <c r="F1382" s="74"/>
      <c r="G1382" s="74"/>
      <c r="S1382" s="61"/>
      <c r="T1382" s="61"/>
    </row>
    <row r="1383" spans="1:20" s="55" customFormat="1" ht="14.15" x14ac:dyDescent="0.4">
      <c r="A1383" s="39"/>
      <c r="E1383" s="74"/>
      <c r="F1383" s="74"/>
      <c r="G1383" s="74"/>
      <c r="S1383" s="61"/>
      <c r="T1383" s="61"/>
    </row>
    <row r="1384" spans="1:20" s="55" customFormat="1" ht="14.15" x14ac:dyDescent="0.4">
      <c r="A1384" s="39"/>
      <c r="E1384" s="74"/>
      <c r="F1384" s="74"/>
      <c r="G1384" s="74"/>
      <c r="S1384" s="61"/>
      <c r="T1384" s="61"/>
    </row>
    <row r="1385" spans="1:20" s="55" customFormat="1" ht="14.15" x14ac:dyDescent="0.4">
      <c r="A1385" s="39"/>
      <c r="E1385" s="74"/>
      <c r="F1385" s="74"/>
      <c r="G1385" s="74"/>
      <c r="S1385" s="61"/>
      <c r="T1385" s="61"/>
    </row>
    <row r="1386" spans="1:20" s="55" customFormat="1" ht="14.15" x14ac:dyDescent="0.4">
      <c r="A1386" s="39"/>
      <c r="E1386" s="74"/>
      <c r="F1386" s="74"/>
      <c r="G1386" s="74"/>
      <c r="S1386" s="61"/>
      <c r="T1386" s="61"/>
    </row>
    <row r="1387" spans="1:20" s="55" customFormat="1" ht="14.15" x14ac:dyDescent="0.4">
      <c r="A1387" s="39"/>
      <c r="E1387" s="74"/>
      <c r="F1387" s="74"/>
      <c r="G1387" s="74"/>
      <c r="S1387" s="61"/>
      <c r="T1387" s="61"/>
    </row>
    <row r="1388" spans="1:20" s="55" customFormat="1" ht="14.15" x14ac:dyDescent="0.4">
      <c r="A1388" s="39"/>
      <c r="E1388" s="74"/>
      <c r="F1388" s="74"/>
      <c r="G1388" s="74"/>
      <c r="S1388" s="61"/>
      <c r="T1388" s="61"/>
    </row>
    <row r="1389" spans="1:20" s="55" customFormat="1" ht="14.15" x14ac:dyDescent="0.4">
      <c r="A1389" s="39"/>
      <c r="E1389" s="74"/>
      <c r="F1389" s="74"/>
      <c r="G1389" s="74"/>
      <c r="S1389" s="61"/>
      <c r="T1389" s="61"/>
    </row>
    <row r="1390" spans="1:20" s="55" customFormat="1" ht="14.15" x14ac:dyDescent="0.4">
      <c r="A1390" s="39"/>
      <c r="E1390" s="74"/>
      <c r="F1390" s="74"/>
      <c r="G1390" s="74"/>
      <c r="S1390" s="61"/>
      <c r="T1390" s="61"/>
    </row>
    <row r="1391" spans="1:20" s="55" customFormat="1" ht="14.15" x14ac:dyDescent="0.4">
      <c r="A1391" s="39"/>
      <c r="E1391" s="74"/>
      <c r="F1391" s="74"/>
      <c r="G1391" s="74"/>
      <c r="S1391" s="61"/>
      <c r="T1391" s="61"/>
    </row>
    <row r="1392" spans="1:20" s="55" customFormat="1" ht="14.15" x14ac:dyDescent="0.4">
      <c r="A1392" s="39"/>
      <c r="E1392" s="74"/>
      <c r="F1392" s="74"/>
      <c r="G1392" s="74"/>
      <c r="S1392" s="61"/>
      <c r="T1392" s="61"/>
    </row>
    <row r="1393" spans="1:20" s="55" customFormat="1" ht="14.15" x14ac:dyDescent="0.4">
      <c r="A1393" s="39"/>
      <c r="E1393" s="74"/>
      <c r="F1393" s="74"/>
      <c r="G1393" s="74"/>
      <c r="S1393" s="61"/>
      <c r="T1393" s="61"/>
    </row>
    <row r="1394" spans="1:20" s="55" customFormat="1" ht="14.15" x14ac:dyDescent="0.4">
      <c r="A1394" s="39"/>
      <c r="E1394" s="74"/>
      <c r="F1394" s="74"/>
      <c r="G1394" s="74"/>
      <c r="S1394" s="61"/>
      <c r="T1394" s="61"/>
    </row>
    <row r="1395" spans="1:20" s="55" customFormat="1" ht="14.15" x14ac:dyDescent="0.4">
      <c r="A1395" s="39"/>
      <c r="E1395" s="74"/>
      <c r="F1395" s="74"/>
      <c r="G1395" s="74"/>
      <c r="S1395" s="61"/>
      <c r="T1395" s="61"/>
    </row>
    <row r="1396" spans="1:20" s="55" customFormat="1" ht="14.15" x14ac:dyDescent="0.4">
      <c r="A1396" s="39"/>
      <c r="E1396" s="74"/>
      <c r="F1396" s="74"/>
      <c r="G1396" s="74"/>
      <c r="S1396" s="61"/>
      <c r="T1396" s="61"/>
    </row>
    <row r="1397" spans="1:20" s="55" customFormat="1" ht="14.15" x14ac:dyDescent="0.4">
      <c r="A1397" s="39"/>
      <c r="E1397" s="74"/>
      <c r="F1397" s="74"/>
      <c r="G1397" s="74"/>
      <c r="S1397" s="61"/>
      <c r="T1397" s="61"/>
    </row>
    <row r="1398" spans="1:20" s="55" customFormat="1" ht="14.15" x14ac:dyDescent="0.4">
      <c r="A1398" s="39"/>
      <c r="E1398" s="74"/>
      <c r="F1398" s="74"/>
      <c r="G1398" s="74"/>
      <c r="S1398" s="61"/>
      <c r="T1398" s="61"/>
    </row>
    <row r="1399" spans="1:20" s="55" customFormat="1" ht="14.15" x14ac:dyDescent="0.4">
      <c r="A1399" s="39"/>
      <c r="E1399" s="74"/>
      <c r="F1399" s="74"/>
      <c r="G1399" s="74"/>
      <c r="S1399" s="61"/>
      <c r="T1399" s="61"/>
    </row>
    <row r="1400" spans="1:20" s="55" customFormat="1" ht="14.15" x14ac:dyDescent="0.4">
      <c r="A1400" s="39"/>
      <c r="E1400" s="74"/>
      <c r="F1400" s="74"/>
      <c r="G1400" s="74"/>
      <c r="S1400" s="61"/>
      <c r="T1400" s="61"/>
    </row>
    <row r="1401" spans="1:20" s="55" customFormat="1" ht="14.15" x14ac:dyDescent="0.4">
      <c r="A1401" s="39"/>
      <c r="E1401" s="74"/>
      <c r="F1401" s="74"/>
      <c r="G1401" s="74"/>
      <c r="S1401" s="61"/>
      <c r="T1401" s="61"/>
    </row>
    <row r="1402" spans="1:20" s="55" customFormat="1" ht="14.15" x14ac:dyDescent="0.4">
      <c r="A1402" s="39"/>
      <c r="E1402" s="74"/>
      <c r="F1402" s="74"/>
      <c r="G1402" s="74"/>
      <c r="S1402" s="61"/>
      <c r="T1402" s="61"/>
    </row>
    <row r="1403" spans="1:20" s="55" customFormat="1" ht="14.15" x14ac:dyDescent="0.4">
      <c r="A1403" s="39"/>
      <c r="E1403" s="74"/>
      <c r="F1403" s="74"/>
      <c r="G1403" s="74"/>
      <c r="S1403" s="61"/>
      <c r="T1403" s="61"/>
    </row>
    <row r="1404" spans="1:20" s="55" customFormat="1" ht="14.15" x14ac:dyDescent="0.4">
      <c r="A1404" s="39"/>
      <c r="E1404" s="74"/>
      <c r="F1404" s="74"/>
      <c r="G1404" s="74"/>
      <c r="S1404" s="61"/>
      <c r="T1404" s="61"/>
    </row>
    <row r="1405" spans="1:20" s="55" customFormat="1" ht="14.15" x14ac:dyDescent="0.4">
      <c r="A1405" s="39"/>
      <c r="E1405" s="74"/>
      <c r="F1405" s="74"/>
      <c r="G1405" s="74"/>
      <c r="S1405" s="61"/>
      <c r="T1405" s="61"/>
    </row>
    <row r="1406" spans="1:20" s="55" customFormat="1" ht="14.15" x14ac:dyDescent="0.4">
      <c r="A1406" s="39"/>
      <c r="E1406" s="74"/>
      <c r="F1406" s="74"/>
      <c r="G1406" s="74"/>
      <c r="S1406" s="61"/>
      <c r="T1406" s="61"/>
    </row>
    <row r="1407" spans="1:20" s="55" customFormat="1" ht="14.15" x14ac:dyDescent="0.4">
      <c r="A1407" s="39"/>
      <c r="E1407" s="74"/>
      <c r="F1407" s="74"/>
      <c r="G1407" s="74"/>
      <c r="S1407" s="61"/>
      <c r="T1407" s="61"/>
    </row>
    <row r="1408" spans="1:20" s="55" customFormat="1" ht="14.15" x14ac:dyDescent="0.4">
      <c r="A1408" s="39"/>
      <c r="E1408" s="74"/>
      <c r="F1408" s="74"/>
      <c r="G1408" s="74"/>
      <c r="S1408" s="61"/>
      <c r="T1408" s="61"/>
    </row>
    <row r="1409" spans="1:20" s="55" customFormat="1" ht="14.15" x14ac:dyDescent="0.4">
      <c r="A1409" s="39"/>
      <c r="E1409" s="74"/>
      <c r="F1409" s="74"/>
      <c r="G1409" s="74"/>
      <c r="S1409" s="61"/>
      <c r="T1409" s="61"/>
    </row>
    <row r="1410" spans="1:20" s="55" customFormat="1" ht="14.15" x14ac:dyDescent="0.4">
      <c r="A1410" s="39"/>
      <c r="E1410" s="74"/>
      <c r="F1410" s="74"/>
      <c r="G1410" s="74"/>
      <c r="S1410" s="61"/>
      <c r="T1410" s="61"/>
    </row>
    <row r="1411" spans="1:20" s="55" customFormat="1" ht="14.15" x14ac:dyDescent="0.4">
      <c r="A1411" s="39"/>
      <c r="E1411" s="74"/>
      <c r="F1411" s="74"/>
      <c r="G1411" s="74"/>
      <c r="S1411" s="61"/>
      <c r="T1411" s="61"/>
    </row>
    <row r="1412" spans="1:20" s="55" customFormat="1" ht="14.15" x14ac:dyDescent="0.4">
      <c r="A1412" s="39"/>
      <c r="E1412" s="74"/>
      <c r="F1412" s="74"/>
      <c r="G1412" s="74"/>
      <c r="S1412" s="61"/>
      <c r="T1412" s="61"/>
    </row>
    <row r="1413" spans="1:20" s="55" customFormat="1" ht="14.15" x14ac:dyDescent="0.4">
      <c r="A1413" s="39"/>
      <c r="E1413" s="74"/>
      <c r="F1413" s="74"/>
      <c r="G1413" s="74"/>
      <c r="S1413" s="61"/>
      <c r="T1413" s="61"/>
    </row>
    <row r="1414" spans="1:20" s="55" customFormat="1" ht="14.15" x14ac:dyDescent="0.4">
      <c r="A1414" s="39"/>
      <c r="E1414" s="74"/>
      <c r="F1414" s="74"/>
      <c r="G1414" s="74"/>
      <c r="S1414" s="61"/>
      <c r="T1414" s="61"/>
    </row>
    <row r="1415" spans="1:20" s="55" customFormat="1" ht="14.15" x14ac:dyDescent="0.4">
      <c r="A1415" s="39"/>
      <c r="E1415" s="74"/>
      <c r="F1415" s="74"/>
      <c r="G1415" s="74"/>
      <c r="S1415" s="61"/>
      <c r="T1415" s="61"/>
    </row>
    <row r="1416" spans="1:20" s="55" customFormat="1" ht="14.15" x14ac:dyDescent="0.4">
      <c r="A1416" s="39"/>
      <c r="E1416" s="74"/>
      <c r="F1416" s="74"/>
      <c r="G1416" s="74"/>
      <c r="S1416" s="61"/>
      <c r="T1416" s="61"/>
    </row>
    <row r="1417" spans="1:20" s="55" customFormat="1" ht="14.15" x14ac:dyDescent="0.4">
      <c r="A1417" s="39"/>
      <c r="E1417" s="74"/>
      <c r="F1417" s="74"/>
      <c r="G1417" s="74"/>
      <c r="S1417" s="61"/>
      <c r="T1417" s="61"/>
    </row>
    <row r="1418" spans="1:20" s="55" customFormat="1" ht="14.15" x14ac:dyDescent="0.4">
      <c r="A1418" s="39"/>
      <c r="E1418" s="74"/>
      <c r="F1418" s="74"/>
      <c r="G1418" s="74"/>
      <c r="S1418" s="61"/>
      <c r="T1418" s="61"/>
    </row>
    <row r="1419" spans="1:20" s="55" customFormat="1" ht="14.15" x14ac:dyDescent="0.4">
      <c r="A1419" s="39"/>
      <c r="E1419" s="74"/>
      <c r="F1419" s="74"/>
      <c r="G1419" s="74"/>
      <c r="S1419" s="61"/>
      <c r="T1419" s="61"/>
    </row>
    <row r="1420" spans="1:20" s="55" customFormat="1" ht="14.15" x14ac:dyDescent="0.4">
      <c r="A1420" s="39"/>
      <c r="E1420" s="74"/>
      <c r="F1420" s="74"/>
      <c r="G1420" s="74"/>
      <c r="S1420" s="61"/>
      <c r="T1420" s="61"/>
    </row>
    <row r="1421" spans="1:20" s="55" customFormat="1" ht="14.15" x14ac:dyDescent="0.4">
      <c r="A1421" s="39"/>
      <c r="E1421" s="74"/>
      <c r="F1421" s="74"/>
      <c r="G1421" s="74"/>
      <c r="S1421" s="61"/>
      <c r="T1421" s="61"/>
    </row>
    <row r="1422" spans="1:20" s="55" customFormat="1" ht="14.15" x14ac:dyDescent="0.4">
      <c r="A1422" s="39"/>
      <c r="E1422" s="74"/>
      <c r="F1422" s="74"/>
      <c r="G1422" s="74"/>
      <c r="S1422" s="61"/>
      <c r="T1422" s="61"/>
    </row>
    <row r="1423" spans="1:20" s="55" customFormat="1" ht="14.15" x14ac:dyDescent="0.4">
      <c r="A1423" s="39"/>
      <c r="E1423" s="74"/>
      <c r="F1423" s="74"/>
      <c r="G1423" s="74"/>
      <c r="S1423" s="61"/>
      <c r="T1423" s="61"/>
    </row>
    <row r="1424" spans="1:20" s="55" customFormat="1" ht="14.15" x14ac:dyDescent="0.4">
      <c r="A1424" s="39"/>
      <c r="E1424" s="74"/>
      <c r="F1424" s="74"/>
      <c r="G1424" s="74"/>
      <c r="S1424" s="61"/>
      <c r="T1424" s="61"/>
    </row>
    <row r="1425" spans="1:20" s="55" customFormat="1" ht="14.15" x14ac:dyDescent="0.4">
      <c r="A1425" s="39"/>
      <c r="E1425" s="74"/>
      <c r="F1425" s="74"/>
      <c r="G1425" s="74"/>
      <c r="S1425" s="61"/>
      <c r="T1425" s="61"/>
    </row>
    <row r="1426" spans="1:20" s="55" customFormat="1" ht="14.15" x14ac:dyDescent="0.4">
      <c r="A1426" s="39"/>
      <c r="E1426" s="74"/>
      <c r="F1426" s="74"/>
      <c r="G1426" s="74"/>
      <c r="S1426" s="61"/>
      <c r="T1426" s="61"/>
    </row>
    <row r="1427" spans="1:20" s="55" customFormat="1" ht="14.15" x14ac:dyDescent="0.4">
      <c r="A1427" s="39"/>
      <c r="E1427" s="74"/>
      <c r="F1427" s="74"/>
      <c r="G1427" s="74"/>
      <c r="S1427" s="61"/>
      <c r="T1427" s="61"/>
    </row>
    <row r="1428" spans="1:20" s="55" customFormat="1" ht="14.15" x14ac:dyDescent="0.4">
      <c r="A1428" s="39"/>
      <c r="E1428" s="74"/>
      <c r="F1428" s="74"/>
      <c r="G1428" s="74"/>
      <c r="S1428" s="61"/>
      <c r="T1428" s="61"/>
    </row>
    <row r="1429" spans="1:20" s="55" customFormat="1" ht="14.15" x14ac:dyDescent="0.4">
      <c r="A1429" s="39"/>
      <c r="E1429" s="74"/>
      <c r="F1429" s="74"/>
      <c r="G1429" s="74"/>
      <c r="S1429" s="61"/>
      <c r="T1429" s="61"/>
    </row>
    <row r="1430" spans="1:20" s="55" customFormat="1" ht="14.15" x14ac:dyDescent="0.4">
      <c r="A1430" s="39"/>
      <c r="E1430" s="74"/>
      <c r="F1430" s="74"/>
      <c r="G1430" s="74"/>
      <c r="S1430" s="61"/>
      <c r="T1430" s="61"/>
    </row>
    <row r="1431" spans="1:20" s="55" customFormat="1" ht="14.15" x14ac:dyDescent="0.4">
      <c r="A1431" s="39"/>
      <c r="E1431" s="74"/>
      <c r="F1431" s="74"/>
      <c r="G1431" s="74"/>
      <c r="S1431" s="61"/>
      <c r="T1431" s="61"/>
    </row>
    <row r="1432" spans="1:20" s="55" customFormat="1" ht="14.15" x14ac:dyDescent="0.4">
      <c r="A1432" s="39"/>
      <c r="E1432" s="74"/>
      <c r="F1432" s="74"/>
      <c r="G1432" s="74"/>
      <c r="S1432" s="61"/>
      <c r="T1432" s="61"/>
    </row>
    <row r="1433" spans="1:20" s="55" customFormat="1" ht="14.15" x14ac:dyDescent="0.4">
      <c r="A1433" s="39"/>
      <c r="E1433" s="74"/>
      <c r="F1433" s="74"/>
      <c r="G1433" s="74"/>
      <c r="S1433" s="61"/>
      <c r="T1433" s="61"/>
    </row>
    <row r="1434" spans="1:20" s="55" customFormat="1" ht="14.15" x14ac:dyDescent="0.4">
      <c r="A1434" s="39"/>
      <c r="E1434" s="74"/>
      <c r="F1434" s="74"/>
      <c r="G1434" s="74"/>
      <c r="S1434" s="61"/>
      <c r="T1434" s="61"/>
    </row>
    <row r="1435" spans="1:20" s="55" customFormat="1" ht="14.15" x14ac:dyDescent="0.4">
      <c r="A1435" s="39"/>
      <c r="E1435" s="74"/>
      <c r="F1435" s="74"/>
      <c r="G1435" s="74"/>
      <c r="S1435" s="61"/>
      <c r="T1435" s="61"/>
    </row>
    <row r="1436" spans="1:20" s="55" customFormat="1" ht="14.15" x14ac:dyDescent="0.4">
      <c r="A1436" s="39"/>
      <c r="E1436" s="74"/>
      <c r="F1436" s="74"/>
      <c r="G1436" s="74"/>
      <c r="S1436" s="61"/>
      <c r="T1436" s="61"/>
    </row>
    <row r="1437" spans="1:20" s="55" customFormat="1" ht="14.15" x14ac:dyDescent="0.4">
      <c r="A1437" s="39"/>
      <c r="E1437" s="74"/>
      <c r="F1437" s="74"/>
      <c r="G1437" s="74"/>
      <c r="S1437" s="61"/>
      <c r="T1437" s="61"/>
    </row>
    <row r="1438" spans="1:20" s="55" customFormat="1" ht="14.15" x14ac:dyDescent="0.4">
      <c r="A1438" s="39"/>
      <c r="E1438" s="74"/>
      <c r="F1438" s="74"/>
      <c r="G1438" s="74"/>
      <c r="S1438" s="61"/>
      <c r="T1438" s="61"/>
    </row>
    <row r="1439" spans="1:20" s="55" customFormat="1" ht="14.15" x14ac:dyDescent="0.4">
      <c r="A1439" s="39"/>
      <c r="E1439" s="74"/>
      <c r="F1439" s="74"/>
      <c r="G1439" s="74"/>
      <c r="S1439" s="61"/>
      <c r="T1439" s="61"/>
    </row>
    <row r="1440" spans="1:20" s="55" customFormat="1" ht="14.15" x14ac:dyDescent="0.4">
      <c r="A1440" s="39"/>
      <c r="E1440" s="74"/>
      <c r="F1440" s="74"/>
      <c r="G1440" s="74"/>
      <c r="S1440" s="61"/>
      <c r="T1440" s="61"/>
    </row>
    <row r="1441" spans="1:20" s="55" customFormat="1" ht="14.15" x14ac:dyDescent="0.4">
      <c r="A1441" s="39"/>
      <c r="E1441" s="74"/>
      <c r="F1441" s="74"/>
      <c r="G1441" s="74"/>
      <c r="S1441" s="61"/>
      <c r="T1441" s="61"/>
    </row>
    <row r="1442" spans="1:20" s="55" customFormat="1" ht="14.15" x14ac:dyDescent="0.4">
      <c r="A1442" s="39"/>
      <c r="E1442" s="74"/>
      <c r="F1442" s="74"/>
      <c r="G1442" s="74"/>
      <c r="S1442" s="61"/>
      <c r="T1442" s="61"/>
    </row>
    <row r="1443" spans="1:20" s="55" customFormat="1" ht="14.15" x14ac:dyDescent="0.4">
      <c r="A1443" s="39"/>
      <c r="E1443" s="74"/>
      <c r="F1443" s="74"/>
      <c r="G1443" s="74"/>
      <c r="S1443" s="61"/>
      <c r="T1443" s="61"/>
    </row>
    <row r="1444" spans="1:20" s="55" customFormat="1" ht="14.15" x14ac:dyDescent="0.4">
      <c r="A1444" s="39"/>
      <c r="E1444" s="74"/>
      <c r="F1444" s="74"/>
      <c r="G1444" s="74"/>
      <c r="S1444" s="61"/>
      <c r="T1444" s="61"/>
    </row>
    <row r="1445" spans="1:20" s="55" customFormat="1" ht="14.15" x14ac:dyDescent="0.4">
      <c r="A1445" s="39"/>
      <c r="E1445" s="74"/>
      <c r="F1445" s="74"/>
      <c r="G1445" s="74"/>
      <c r="S1445" s="61"/>
      <c r="T1445" s="61"/>
    </row>
    <row r="1446" spans="1:20" s="55" customFormat="1" ht="14.15" x14ac:dyDescent="0.4">
      <c r="A1446" s="39"/>
      <c r="E1446" s="74"/>
      <c r="F1446" s="74"/>
      <c r="G1446" s="74"/>
      <c r="S1446" s="61"/>
      <c r="T1446" s="61"/>
    </row>
    <row r="1447" spans="1:20" s="55" customFormat="1" ht="14.15" x14ac:dyDescent="0.4">
      <c r="A1447" s="39"/>
      <c r="E1447" s="74"/>
      <c r="F1447" s="74"/>
      <c r="G1447" s="74"/>
      <c r="S1447" s="61"/>
      <c r="T1447" s="61"/>
    </row>
    <row r="1448" spans="1:20" s="55" customFormat="1" ht="14.15" x14ac:dyDescent="0.4">
      <c r="A1448" s="39"/>
      <c r="E1448" s="74"/>
      <c r="F1448" s="74"/>
      <c r="G1448" s="74"/>
      <c r="S1448" s="61"/>
      <c r="T1448" s="61"/>
    </row>
    <row r="1449" spans="1:20" s="55" customFormat="1" ht="14.15" x14ac:dyDescent="0.4">
      <c r="A1449" s="39"/>
      <c r="E1449" s="74"/>
      <c r="F1449" s="74"/>
      <c r="G1449" s="74"/>
      <c r="S1449" s="61"/>
      <c r="T1449" s="61"/>
    </row>
    <row r="1450" spans="1:20" s="55" customFormat="1" ht="14.15" x14ac:dyDescent="0.4">
      <c r="A1450" s="39"/>
      <c r="E1450" s="74"/>
      <c r="F1450" s="74"/>
      <c r="G1450" s="74"/>
      <c r="S1450" s="61"/>
      <c r="T1450" s="61"/>
    </row>
    <row r="1451" spans="1:20" s="55" customFormat="1" ht="14.15" x14ac:dyDescent="0.4">
      <c r="A1451" s="39"/>
      <c r="E1451" s="74"/>
      <c r="F1451" s="74"/>
      <c r="G1451" s="74"/>
      <c r="S1451" s="61"/>
      <c r="T1451" s="61"/>
    </row>
    <row r="1452" spans="1:20" s="55" customFormat="1" ht="14.15" x14ac:dyDescent="0.4">
      <c r="A1452" s="39"/>
      <c r="E1452" s="74"/>
      <c r="F1452" s="74"/>
      <c r="G1452" s="74"/>
      <c r="S1452" s="61"/>
      <c r="T1452" s="61"/>
    </row>
    <row r="1453" spans="1:20" s="55" customFormat="1" ht="14.15" x14ac:dyDescent="0.4">
      <c r="A1453" s="39"/>
      <c r="E1453" s="74"/>
      <c r="F1453" s="74"/>
      <c r="G1453" s="74"/>
      <c r="S1453" s="61"/>
      <c r="T1453" s="61"/>
    </row>
    <row r="1454" spans="1:20" s="55" customFormat="1" ht="14.15" x14ac:dyDescent="0.4">
      <c r="A1454" s="39"/>
      <c r="E1454" s="74"/>
      <c r="F1454" s="74"/>
      <c r="G1454" s="74"/>
      <c r="S1454" s="61"/>
      <c r="T1454" s="61"/>
    </row>
    <row r="1455" spans="1:20" s="55" customFormat="1" ht="14.15" x14ac:dyDescent="0.4">
      <c r="A1455" s="39"/>
      <c r="E1455" s="74"/>
      <c r="F1455" s="74"/>
      <c r="G1455" s="74"/>
      <c r="S1455" s="61"/>
      <c r="T1455" s="61"/>
    </row>
    <row r="1456" spans="1:20" s="55" customFormat="1" ht="14.15" x14ac:dyDescent="0.4">
      <c r="A1456" s="39"/>
      <c r="E1456" s="74"/>
      <c r="F1456" s="74"/>
      <c r="G1456" s="74"/>
      <c r="S1456" s="61"/>
      <c r="T1456" s="61"/>
    </row>
    <row r="1457" spans="1:20" s="55" customFormat="1" ht="14.15" x14ac:dyDescent="0.4">
      <c r="A1457" s="39"/>
      <c r="E1457" s="74"/>
      <c r="F1457" s="74"/>
      <c r="G1457" s="74"/>
      <c r="S1457" s="61"/>
      <c r="T1457" s="61"/>
    </row>
    <row r="1458" spans="1:20" s="55" customFormat="1" ht="14.15" x14ac:dyDescent="0.4">
      <c r="A1458" s="39"/>
      <c r="E1458" s="74"/>
      <c r="F1458" s="74"/>
      <c r="G1458" s="74"/>
      <c r="S1458" s="61"/>
      <c r="T1458" s="61"/>
    </row>
    <row r="1459" spans="1:20" s="55" customFormat="1" ht="14.15" x14ac:dyDescent="0.4">
      <c r="A1459" s="39"/>
      <c r="E1459" s="74"/>
      <c r="F1459" s="74"/>
      <c r="G1459" s="74"/>
      <c r="S1459" s="61"/>
      <c r="T1459" s="61"/>
    </row>
    <row r="1460" spans="1:20" s="55" customFormat="1" ht="14.15" x14ac:dyDescent="0.4">
      <c r="A1460" s="39"/>
      <c r="E1460" s="74"/>
      <c r="F1460" s="74"/>
      <c r="G1460" s="74"/>
      <c r="S1460" s="61"/>
      <c r="T1460" s="61"/>
    </row>
    <row r="1461" spans="1:20" s="55" customFormat="1" ht="14.15" x14ac:dyDescent="0.4">
      <c r="A1461" s="39"/>
      <c r="E1461" s="74"/>
      <c r="F1461" s="74"/>
      <c r="G1461" s="74"/>
      <c r="S1461" s="61"/>
      <c r="T1461" s="61"/>
    </row>
    <row r="1462" spans="1:20" s="55" customFormat="1" ht="14.15" x14ac:dyDescent="0.4">
      <c r="A1462" s="39"/>
      <c r="E1462" s="74"/>
      <c r="F1462" s="74"/>
      <c r="G1462" s="74"/>
      <c r="S1462" s="61"/>
      <c r="T1462" s="61"/>
    </row>
    <row r="1463" spans="1:20" s="55" customFormat="1" ht="14.15" x14ac:dyDescent="0.4">
      <c r="A1463" s="39"/>
      <c r="E1463" s="74"/>
      <c r="F1463" s="74"/>
      <c r="G1463" s="74"/>
      <c r="S1463" s="61"/>
      <c r="T1463" s="61"/>
    </row>
    <row r="1464" spans="1:20" s="55" customFormat="1" ht="14.15" x14ac:dyDescent="0.4">
      <c r="A1464" s="39"/>
      <c r="E1464" s="74"/>
      <c r="F1464" s="74"/>
      <c r="G1464" s="74"/>
      <c r="S1464" s="61"/>
      <c r="T1464" s="61"/>
    </row>
    <row r="1465" spans="1:20" s="55" customFormat="1" ht="14.15" x14ac:dyDescent="0.4">
      <c r="A1465" s="39"/>
      <c r="E1465" s="74"/>
      <c r="F1465" s="74"/>
      <c r="G1465" s="74"/>
      <c r="S1465" s="61"/>
      <c r="T1465" s="61"/>
    </row>
    <row r="1466" spans="1:20" s="55" customFormat="1" ht="14.15" x14ac:dyDescent="0.4">
      <c r="A1466" s="39"/>
      <c r="E1466" s="74"/>
      <c r="F1466" s="74"/>
      <c r="G1466" s="74"/>
      <c r="S1466" s="61"/>
      <c r="T1466" s="61"/>
    </row>
    <row r="1467" spans="1:20" s="55" customFormat="1" ht="14.15" x14ac:dyDescent="0.4">
      <c r="A1467" s="39"/>
      <c r="E1467" s="74"/>
      <c r="F1467" s="74"/>
      <c r="G1467" s="74"/>
      <c r="S1467" s="61"/>
      <c r="T1467" s="61"/>
    </row>
    <row r="1468" spans="1:20" s="55" customFormat="1" ht="14.15" x14ac:dyDescent="0.4">
      <c r="A1468" s="39"/>
      <c r="E1468" s="74"/>
      <c r="F1468" s="74"/>
      <c r="G1468" s="74"/>
      <c r="S1468" s="61"/>
      <c r="T1468" s="61"/>
    </row>
    <row r="1469" spans="1:20" s="55" customFormat="1" ht="14.15" x14ac:dyDescent="0.4">
      <c r="A1469" s="39"/>
      <c r="E1469" s="74"/>
      <c r="F1469" s="74"/>
      <c r="G1469" s="74"/>
      <c r="S1469" s="61"/>
      <c r="T1469" s="61"/>
    </row>
    <row r="1470" spans="1:20" s="55" customFormat="1" ht="14.15" x14ac:dyDescent="0.4">
      <c r="A1470" s="39"/>
      <c r="E1470" s="74"/>
      <c r="F1470" s="74"/>
      <c r="G1470" s="74"/>
      <c r="S1470" s="61"/>
      <c r="T1470" s="61"/>
    </row>
    <row r="1471" spans="1:20" s="55" customFormat="1" ht="14.15" x14ac:dyDescent="0.4">
      <c r="A1471" s="39"/>
      <c r="E1471" s="74"/>
      <c r="F1471" s="74"/>
      <c r="G1471" s="74"/>
      <c r="S1471" s="61"/>
      <c r="T1471" s="61"/>
    </row>
    <row r="1472" spans="1:20" s="55" customFormat="1" ht="14.15" x14ac:dyDescent="0.4">
      <c r="A1472" s="39"/>
      <c r="E1472" s="74"/>
      <c r="F1472" s="74"/>
      <c r="G1472" s="74"/>
      <c r="S1472" s="61"/>
      <c r="T1472" s="61"/>
    </row>
    <row r="1473" spans="1:20" s="55" customFormat="1" ht="14.15" x14ac:dyDescent="0.4">
      <c r="A1473" s="39"/>
      <c r="E1473" s="74"/>
      <c r="F1473" s="74"/>
      <c r="G1473" s="74"/>
      <c r="S1473" s="61"/>
      <c r="T1473" s="61"/>
    </row>
    <row r="1474" spans="1:20" s="55" customFormat="1" ht="14.15" x14ac:dyDescent="0.4">
      <c r="A1474" s="39"/>
      <c r="E1474" s="74"/>
      <c r="F1474" s="74"/>
      <c r="G1474" s="74"/>
      <c r="S1474" s="61"/>
      <c r="T1474" s="61"/>
    </row>
    <row r="1475" spans="1:20" s="55" customFormat="1" ht="14.15" x14ac:dyDescent="0.4">
      <c r="A1475" s="39"/>
      <c r="E1475" s="74"/>
      <c r="F1475" s="74"/>
      <c r="G1475" s="74"/>
      <c r="S1475" s="61"/>
      <c r="T1475" s="61"/>
    </row>
    <row r="1476" spans="1:20" s="55" customFormat="1" ht="14.15" x14ac:dyDescent="0.4">
      <c r="A1476" s="39"/>
      <c r="E1476" s="74"/>
      <c r="F1476" s="74"/>
      <c r="G1476" s="74"/>
      <c r="S1476" s="61"/>
      <c r="T1476" s="61"/>
    </row>
    <row r="1477" spans="1:20" s="55" customFormat="1" ht="14.15" x14ac:dyDescent="0.4">
      <c r="A1477" s="39"/>
      <c r="E1477" s="74"/>
      <c r="F1477" s="74"/>
      <c r="G1477" s="74"/>
      <c r="S1477" s="61"/>
      <c r="T1477" s="61"/>
    </row>
    <row r="1478" spans="1:20" s="55" customFormat="1" ht="14.15" x14ac:dyDescent="0.4">
      <c r="A1478" s="39"/>
      <c r="E1478" s="74"/>
      <c r="F1478" s="74"/>
      <c r="G1478" s="74"/>
      <c r="S1478" s="61"/>
      <c r="T1478" s="61"/>
    </row>
    <row r="1479" spans="1:20" s="55" customFormat="1" ht="14.15" x14ac:dyDescent="0.4">
      <c r="A1479" s="39"/>
      <c r="E1479" s="74"/>
      <c r="F1479" s="74"/>
      <c r="G1479" s="74"/>
      <c r="S1479" s="61"/>
      <c r="T1479" s="61"/>
    </row>
    <row r="1480" spans="1:20" s="55" customFormat="1" ht="14.15" x14ac:dyDescent="0.4">
      <c r="A1480" s="39"/>
      <c r="E1480" s="74"/>
      <c r="F1480" s="74"/>
      <c r="G1480" s="74"/>
      <c r="S1480" s="61"/>
      <c r="T1480" s="61"/>
    </row>
    <row r="1481" spans="1:20" s="55" customFormat="1" ht="14.15" x14ac:dyDescent="0.4">
      <c r="A1481" s="39"/>
      <c r="E1481" s="74"/>
      <c r="F1481" s="74"/>
      <c r="G1481" s="74"/>
      <c r="S1481" s="61"/>
      <c r="T1481" s="61"/>
    </row>
    <row r="1482" spans="1:20" s="55" customFormat="1" ht="14.15" x14ac:dyDescent="0.4">
      <c r="A1482" s="39"/>
      <c r="E1482" s="74"/>
      <c r="F1482" s="74"/>
      <c r="G1482" s="74"/>
      <c r="S1482" s="61"/>
      <c r="T1482" s="61"/>
    </row>
    <row r="1483" spans="1:20" s="55" customFormat="1" ht="14.15" x14ac:dyDescent="0.4">
      <c r="A1483" s="39"/>
      <c r="E1483" s="74"/>
      <c r="F1483" s="74"/>
      <c r="G1483" s="74"/>
      <c r="S1483" s="61"/>
      <c r="T1483" s="61"/>
    </row>
    <row r="1484" spans="1:20" s="55" customFormat="1" ht="14.15" x14ac:dyDescent="0.4">
      <c r="A1484" s="39"/>
      <c r="E1484" s="74"/>
      <c r="F1484" s="74"/>
      <c r="G1484" s="74"/>
      <c r="S1484" s="61"/>
      <c r="T1484" s="61"/>
    </row>
    <row r="1485" spans="1:20" s="55" customFormat="1" ht="14.15" x14ac:dyDescent="0.4">
      <c r="A1485" s="39"/>
      <c r="E1485" s="74"/>
      <c r="F1485" s="74"/>
      <c r="G1485" s="74"/>
      <c r="S1485" s="61"/>
      <c r="T1485" s="61"/>
    </row>
    <row r="1486" spans="1:20" s="55" customFormat="1" ht="14.15" x14ac:dyDescent="0.4">
      <c r="A1486" s="39"/>
      <c r="E1486" s="74"/>
      <c r="F1486" s="74"/>
      <c r="G1486" s="74"/>
      <c r="S1486" s="61"/>
      <c r="T1486" s="61"/>
    </row>
    <row r="1487" spans="1:20" s="55" customFormat="1" ht="14.15" x14ac:dyDescent="0.4">
      <c r="A1487" s="39"/>
      <c r="E1487" s="74"/>
      <c r="F1487" s="74"/>
      <c r="G1487" s="74"/>
      <c r="S1487" s="61"/>
      <c r="T1487" s="61"/>
    </row>
    <row r="1488" spans="1:20" s="55" customFormat="1" ht="14.15" x14ac:dyDescent="0.4">
      <c r="A1488" s="39"/>
      <c r="E1488" s="74"/>
      <c r="F1488" s="74"/>
      <c r="G1488" s="74"/>
      <c r="S1488" s="61"/>
      <c r="T1488" s="61"/>
    </row>
    <row r="1489" spans="1:20" s="55" customFormat="1" ht="14.15" x14ac:dyDescent="0.4">
      <c r="A1489" s="39"/>
      <c r="E1489" s="74"/>
      <c r="F1489" s="74"/>
      <c r="G1489" s="74"/>
      <c r="S1489" s="61"/>
      <c r="T1489" s="61"/>
    </row>
    <row r="1490" spans="1:20" s="55" customFormat="1" ht="14.15" x14ac:dyDescent="0.4">
      <c r="A1490" s="39"/>
      <c r="E1490" s="74"/>
      <c r="F1490" s="74"/>
      <c r="G1490" s="74"/>
      <c r="S1490" s="61"/>
      <c r="T1490" s="61"/>
    </row>
    <row r="1491" spans="1:20" s="55" customFormat="1" ht="14.15" x14ac:dyDescent="0.4">
      <c r="A1491" s="39"/>
      <c r="E1491" s="74"/>
      <c r="F1491" s="74"/>
      <c r="G1491" s="74"/>
      <c r="S1491" s="61"/>
      <c r="T1491" s="61"/>
    </row>
    <row r="1492" spans="1:20" s="55" customFormat="1" ht="14.15" x14ac:dyDescent="0.4">
      <c r="A1492" s="39"/>
      <c r="E1492" s="74"/>
      <c r="F1492" s="74"/>
      <c r="G1492" s="74"/>
      <c r="S1492" s="61"/>
      <c r="T1492" s="61"/>
    </row>
    <row r="1493" spans="1:20" s="55" customFormat="1" ht="14.15" x14ac:dyDescent="0.4">
      <c r="A1493" s="39"/>
      <c r="E1493" s="74"/>
      <c r="F1493" s="74"/>
      <c r="G1493" s="74"/>
      <c r="S1493" s="61"/>
      <c r="T1493" s="61"/>
    </row>
    <row r="1494" spans="1:20" s="55" customFormat="1" ht="14.15" x14ac:dyDescent="0.4">
      <c r="A1494" s="39"/>
      <c r="E1494" s="74"/>
      <c r="F1494" s="74"/>
      <c r="G1494" s="74"/>
      <c r="S1494" s="61"/>
      <c r="T1494" s="61"/>
    </row>
    <row r="1495" spans="1:20" s="55" customFormat="1" ht="14.15" x14ac:dyDescent="0.4">
      <c r="A1495" s="39"/>
      <c r="E1495" s="74"/>
      <c r="F1495" s="74"/>
      <c r="G1495" s="74"/>
      <c r="S1495" s="61"/>
      <c r="T1495" s="61"/>
    </row>
    <row r="1496" spans="1:20" s="55" customFormat="1" ht="14.15" x14ac:dyDescent="0.4">
      <c r="A1496" s="39"/>
      <c r="E1496" s="74"/>
      <c r="F1496" s="74"/>
      <c r="G1496" s="74"/>
      <c r="S1496" s="61"/>
      <c r="T1496" s="61"/>
    </row>
    <row r="1497" spans="1:20" s="55" customFormat="1" ht="14.15" x14ac:dyDescent="0.4">
      <c r="A1497" s="39"/>
      <c r="E1497" s="74"/>
      <c r="F1497" s="74"/>
      <c r="G1497" s="74"/>
      <c r="S1497" s="61"/>
      <c r="T1497" s="61"/>
    </row>
    <row r="1498" spans="1:20" s="55" customFormat="1" ht="14.15" x14ac:dyDescent="0.4">
      <c r="A1498" s="39"/>
      <c r="E1498" s="74"/>
      <c r="F1498" s="74"/>
      <c r="G1498" s="74"/>
      <c r="S1498" s="61"/>
      <c r="T1498" s="61"/>
    </row>
    <row r="1499" spans="1:20" s="55" customFormat="1" ht="14.15" x14ac:dyDescent="0.4">
      <c r="A1499" s="39"/>
      <c r="E1499" s="74"/>
      <c r="F1499" s="74"/>
      <c r="G1499" s="74"/>
      <c r="S1499" s="61"/>
      <c r="T1499" s="61"/>
    </row>
    <row r="1500" spans="1:20" s="55" customFormat="1" ht="14.15" x14ac:dyDescent="0.4">
      <c r="A1500" s="39"/>
      <c r="E1500" s="74"/>
      <c r="F1500" s="74"/>
      <c r="G1500" s="74"/>
      <c r="S1500" s="61"/>
      <c r="T1500" s="61"/>
    </row>
    <row r="1501" spans="1:20" s="55" customFormat="1" ht="14.15" x14ac:dyDescent="0.4">
      <c r="A1501" s="39"/>
      <c r="E1501" s="74"/>
      <c r="F1501" s="74"/>
      <c r="G1501" s="74"/>
      <c r="S1501" s="61"/>
      <c r="T1501" s="61"/>
    </row>
    <row r="1502" spans="1:20" s="55" customFormat="1" ht="14.15" x14ac:dyDescent="0.4">
      <c r="A1502" s="39"/>
      <c r="E1502" s="74"/>
      <c r="F1502" s="74"/>
      <c r="G1502" s="74"/>
      <c r="S1502" s="61"/>
      <c r="T1502" s="61"/>
    </row>
    <row r="1503" spans="1:20" s="55" customFormat="1" ht="14.15" x14ac:dyDescent="0.4">
      <c r="A1503" s="39"/>
      <c r="E1503" s="74"/>
      <c r="F1503" s="74"/>
      <c r="G1503" s="74"/>
      <c r="S1503" s="61"/>
      <c r="T1503" s="61"/>
    </row>
    <row r="1504" spans="1:20" s="55" customFormat="1" ht="14.15" x14ac:dyDescent="0.4">
      <c r="A1504" s="39"/>
      <c r="E1504" s="74"/>
      <c r="F1504" s="74"/>
      <c r="G1504" s="74"/>
      <c r="S1504" s="61"/>
      <c r="T1504" s="61"/>
    </row>
    <row r="1505" spans="1:20" s="55" customFormat="1" ht="14.15" x14ac:dyDescent="0.4">
      <c r="A1505" s="39"/>
      <c r="E1505" s="74"/>
      <c r="F1505" s="74"/>
      <c r="G1505" s="74"/>
      <c r="S1505" s="61"/>
      <c r="T1505" s="61"/>
    </row>
    <row r="1506" spans="1:20" s="55" customFormat="1" ht="14.15" x14ac:dyDescent="0.4">
      <c r="A1506" s="39"/>
      <c r="E1506" s="74"/>
      <c r="F1506" s="74"/>
      <c r="G1506" s="74"/>
      <c r="S1506" s="61"/>
      <c r="T1506" s="61"/>
    </row>
    <row r="1507" spans="1:20" s="55" customFormat="1" ht="14.15" x14ac:dyDescent="0.4">
      <c r="A1507" s="39"/>
      <c r="E1507" s="74"/>
      <c r="F1507" s="74"/>
      <c r="G1507" s="74"/>
      <c r="S1507" s="61"/>
      <c r="T1507" s="61"/>
    </row>
    <row r="1508" spans="1:20" s="55" customFormat="1" ht="14.15" x14ac:dyDescent="0.4">
      <c r="A1508" s="39"/>
      <c r="E1508" s="74"/>
      <c r="F1508" s="74"/>
      <c r="G1508" s="74"/>
      <c r="S1508" s="61"/>
      <c r="T1508" s="61"/>
    </row>
    <row r="1509" spans="1:20" s="55" customFormat="1" ht="14.15" x14ac:dyDescent="0.4">
      <c r="A1509" s="39"/>
      <c r="E1509" s="74"/>
      <c r="F1509" s="74"/>
      <c r="G1509" s="74"/>
      <c r="S1509" s="61"/>
      <c r="T1509" s="61"/>
    </row>
    <row r="1510" spans="1:20" s="55" customFormat="1" ht="14.15" x14ac:dyDescent="0.4">
      <c r="A1510" s="39"/>
      <c r="E1510" s="74"/>
      <c r="F1510" s="74"/>
      <c r="G1510" s="74"/>
      <c r="S1510" s="61"/>
      <c r="T1510" s="61"/>
    </row>
    <row r="1511" spans="1:20" s="55" customFormat="1" ht="14.15" x14ac:dyDescent="0.4">
      <c r="A1511" s="39"/>
      <c r="E1511" s="74"/>
      <c r="F1511" s="74"/>
      <c r="G1511" s="74"/>
      <c r="S1511" s="61"/>
      <c r="T1511" s="61"/>
    </row>
    <row r="1512" spans="1:20" s="55" customFormat="1" ht="14.15" x14ac:dyDescent="0.4">
      <c r="A1512" s="39"/>
      <c r="E1512" s="74"/>
      <c r="F1512" s="74"/>
      <c r="G1512" s="74"/>
      <c r="S1512" s="61"/>
      <c r="T1512" s="61"/>
    </row>
    <row r="1513" spans="1:20" s="55" customFormat="1" ht="14.15" x14ac:dyDescent="0.4">
      <c r="A1513" s="39"/>
      <c r="E1513" s="74"/>
      <c r="F1513" s="74"/>
      <c r="G1513" s="74"/>
      <c r="S1513" s="61"/>
      <c r="T1513" s="61"/>
    </row>
    <row r="1514" spans="1:20" s="55" customFormat="1" ht="14.15" x14ac:dyDescent="0.4">
      <c r="A1514" s="39"/>
      <c r="E1514" s="74"/>
      <c r="F1514" s="74"/>
      <c r="G1514" s="74"/>
      <c r="S1514" s="61"/>
      <c r="T1514" s="61"/>
    </row>
    <row r="1515" spans="1:20" s="55" customFormat="1" ht="14.15" x14ac:dyDescent="0.4">
      <c r="A1515" s="39"/>
      <c r="E1515" s="74"/>
      <c r="F1515" s="74"/>
      <c r="G1515" s="74"/>
      <c r="S1515" s="61"/>
      <c r="T1515" s="61"/>
    </row>
    <row r="1516" spans="1:20" s="55" customFormat="1" ht="14.15" x14ac:dyDescent="0.4">
      <c r="A1516" s="39"/>
      <c r="E1516" s="74"/>
      <c r="F1516" s="74"/>
      <c r="G1516" s="74"/>
      <c r="S1516" s="61"/>
      <c r="T1516" s="61"/>
    </row>
    <row r="1517" spans="1:20" s="55" customFormat="1" ht="14.15" x14ac:dyDescent="0.4">
      <c r="A1517" s="39"/>
      <c r="E1517" s="74"/>
      <c r="F1517" s="74"/>
      <c r="G1517" s="74"/>
      <c r="S1517" s="61"/>
      <c r="T1517" s="61"/>
    </row>
    <row r="1518" spans="1:20" s="55" customFormat="1" ht="14.15" x14ac:dyDescent="0.4">
      <c r="A1518" s="39"/>
      <c r="E1518" s="74"/>
      <c r="F1518" s="74"/>
      <c r="G1518" s="74"/>
      <c r="S1518" s="61"/>
      <c r="T1518" s="61"/>
    </row>
    <row r="1519" spans="1:20" s="55" customFormat="1" ht="14.15" x14ac:dyDescent="0.4">
      <c r="A1519" s="39"/>
      <c r="E1519" s="74"/>
      <c r="F1519" s="74"/>
      <c r="G1519" s="74"/>
      <c r="S1519" s="61"/>
      <c r="T1519" s="61"/>
    </row>
    <row r="1520" spans="1:20" s="55" customFormat="1" ht="14.15" x14ac:dyDescent="0.4">
      <c r="A1520" s="39"/>
      <c r="E1520" s="74"/>
      <c r="F1520" s="74"/>
      <c r="G1520" s="74"/>
      <c r="S1520" s="61"/>
      <c r="T1520" s="61"/>
    </row>
    <row r="1521" spans="1:20" s="55" customFormat="1" ht="14.15" x14ac:dyDescent="0.4">
      <c r="A1521" s="39"/>
      <c r="E1521" s="74"/>
      <c r="F1521" s="74"/>
      <c r="G1521" s="74"/>
      <c r="S1521" s="61"/>
      <c r="T1521" s="61"/>
    </row>
    <row r="1522" spans="1:20" s="55" customFormat="1" ht="14.15" x14ac:dyDescent="0.4">
      <c r="A1522" s="39"/>
      <c r="E1522" s="74"/>
      <c r="F1522" s="74"/>
      <c r="G1522" s="74"/>
      <c r="S1522" s="61"/>
      <c r="T1522" s="61"/>
    </row>
    <row r="1523" spans="1:20" s="55" customFormat="1" ht="14.15" x14ac:dyDescent="0.4">
      <c r="A1523" s="39"/>
      <c r="E1523" s="74"/>
      <c r="F1523" s="74"/>
      <c r="G1523" s="74"/>
      <c r="S1523" s="61"/>
      <c r="T1523" s="61"/>
    </row>
    <row r="1524" spans="1:20" s="55" customFormat="1" ht="14.15" x14ac:dyDescent="0.4">
      <c r="A1524" s="39"/>
      <c r="E1524" s="74"/>
      <c r="F1524" s="74"/>
      <c r="G1524" s="74"/>
      <c r="S1524" s="61"/>
      <c r="T1524" s="61"/>
    </row>
    <row r="1525" spans="1:20" s="55" customFormat="1" ht="14.15" x14ac:dyDescent="0.4">
      <c r="A1525" s="39"/>
      <c r="E1525" s="74"/>
      <c r="F1525" s="74"/>
      <c r="G1525" s="74"/>
      <c r="S1525" s="61"/>
      <c r="T1525" s="61"/>
    </row>
    <row r="1526" spans="1:20" s="55" customFormat="1" ht="14.15" x14ac:dyDescent="0.4">
      <c r="A1526" s="39"/>
      <c r="E1526" s="74"/>
      <c r="F1526" s="74"/>
      <c r="G1526" s="74"/>
      <c r="S1526" s="61"/>
      <c r="T1526" s="61"/>
    </row>
    <row r="1527" spans="1:20" s="55" customFormat="1" ht="14.15" x14ac:dyDescent="0.4">
      <c r="A1527" s="39"/>
      <c r="E1527" s="74"/>
      <c r="F1527" s="74"/>
      <c r="G1527" s="74"/>
      <c r="S1527" s="61"/>
      <c r="T1527" s="61"/>
    </row>
    <row r="1528" spans="1:20" s="55" customFormat="1" ht="14.15" x14ac:dyDescent="0.4">
      <c r="A1528" s="39"/>
      <c r="E1528" s="74"/>
      <c r="F1528" s="74"/>
      <c r="G1528" s="74"/>
      <c r="S1528" s="61"/>
      <c r="T1528" s="61"/>
    </row>
    <row r="1529" spans="1:20" s="55" customFormat="1" ht="14.15" x14ac:dyDescent="0.4">
      <c r="A1529" s="39"/>
      <c r="E1529" s="74"/>
      <c r="F1529" s="74"/>
      <c r="G1529" s="74"/>
      <c r="S1529" s="61"/>
      <c r="T1529" s="61"/>
    </row>
    <row r="1530" spans="1:20" s="55" customFormat="1" ht="14.15" x14ac:dyDescent="0.4">
      <c r="A1530" s="39"/>
      <c r="E1530" s="74"/>
      <c r="F1530" s="74"/>
      <c r="G1530" s="74"/>
      <c r="S1530" s="61"/>
      <c r="T1530" s="61"/>
    </row>
    <row r="1531" spans="1:20" s="55" customFormat="1" ht="14.15" x14ac:dyDescent="0.4">
      <c r="A1531" s="39"/>
      <c r="E1531" s="74"/>
      <c r="F1531" s="74"/>
      <c r="G1531" s="74"/>
      <c r="S1531" s="61"/>
      <c r="T1531" s="61"/>
    </row>
    <row r="1532" spans="1:20" s="55" customFormat="1" ht="14.15" x14ac:dyDescent="0.4">
      <c r="A1532" s="39"/>
      <c r="E1532" s="74"/>
      <c r="F1532" s="74"/>
      <c r="G1532" s="74"/>
      <c r="S1532" s="61"/>
      <c r="T1532" s="61"/>
    </row>
    <row r="1533" spans="1:20" s="55" customFormat="1" ht="14.15" x14ac:dyDescent="0.4">
      <c r="A1533" s="39"/>
      <c r="E1533" s="74"/>
      <c r="F1533" s="74"/>
      <c r="G1533" s="74"/>
      <c r="S1533" s="61"/>
      <c r="T1533" s="61"/>
    </row>
    <row r="1534" spans="1:20" s="55" customFormat="1" ht="14.15" x14ac:dyDescent="0.4">
      <c r="A1534" s="39"/>
      <c r="E1534" s="74"/>
      <c r="F1534" s="74"/>
      <c r="G1534" s="74"/>
      <c r="S1534" s="61"/>
      <c r="T1534" s="61"/>
    </row>
    <row r="1535" spans="1:20" s="55" customFormat="1" ht="14.15" x14ac:dyDescent="0.4">
      <c r="A1535" s="39"/>
      <c r="E1535" s="74"/>
      <c r="F1535" s="74"/>
      <c r="G1535" s="74"/>
      <c r="S1535" s="61"/>
      <c r="T1535" s="61"/>
    </row>
    <row r="1536" spans="1:20" s="55" customFormat="1" ht="14.15" x14ac:dyDescent="0.4">
      <c r="A1536" s="39"/>
      <c r="E1536" s="74"/>
      <c r="F1536" s="74"/>
      <c r="G1536" s="74"/>
      <c r="S1536" s="61"/>
      <c r="T1536" s="61"/>
    </row>
    <row r="1537" spans="1:20" s="55" customFormat="1" ht="14.15" x14ac:dyDescent="0.4">
      <c r="A1537" s="39"/>
      <c r="E1537" s="74"/>
      <c r="F1537" s="74"/>
      <c r="G1537" s="74"/>
      <c r="S1537" s="61"/>
      <c r="T1537" s="61"/>
    </row>
    <row r="1538" spans="1:20" s="55" customFormat="1" ht="14.15" x14ac:dyDescent="0.4">
      <c r="A1538" s="39"/>
      <c r="E1538" s="74"/>
      <c r="F1538" s="74"/>
      <c r="G1538" s="74"/>
      <c r="S1538" s="61"/>
      <c r="T1538" s="61"/>
    </row>
    <row r="1539" spans="1:20" s="55" customFormat="1" ht="14.15" x14ac:dyDescent="0.4">
      <c r="A1539" s="39"/>
      <c r="E1539" s="74"/>
      <c r="F1539" s="74"/>
      <c r="G1539" s="74"/>
      <c r="S1539" s="61"/>
      <c r="T1539" s="61"/>
    </row>
    <row r="1540" spans="1:20" s="55" customFormat="1" ht="14.15" x14ac:dyDescent="0.4">
      <c r="A1540" s="39"/>
      <c r="E1540" s="74"/>
      <c r="F1540" s="74"/>
      <c r="G1540" s="74"/>
      <c r="S1540" s="61"/>
      <c r="T1540" s="61"/>
    </row>
    <row r="1541" spans="1:20" s="55" customFormat="1" ht="14.15" x14ac:dyDescent="0.4">
      <c r="A1541" s="39"/>
      <c r="E1541" s="74"/>
      <c r="F1541" s="74"/>
      <c r="G1541" s="74"/>
      <c r="S1541" s="61"/>
      <c r="T1541" s="61"/>
    </row>
    <row r="1542" spans="1:20" s="55" customFormat="1" ht="14.15" x14ac:dyDescent="0.4">
      <c r="A1542" s="39"/>
      <c r="E1542" s="74"/>
      <c r="F1542" s="74"/>
      <c r="G1542" s="74"/>
      <c r="S1542" s="61"/>
      <c r="T1542" s="61"/>
    </row>
    <row r="1543" spans="1:20" s="55" customFormat="1" ht="14.15" x14ac:dyDescent="0.4">
      <c r="A1543" s="39"/>
      <c r="E1543" s="74"/>
      <c r="F1543" s="74"/>
      <c r="G1543" s="74"/>
      <c r="S1543" s="61"/>
      <c r="T1543" s="61"/>
    </row>
    <row r="1544" spans="1:20" s="55" customFormat="1" ht="14.15" x14ac:dyDescent="0.4">
      <c r="A1544" s="39"/>
      <c r="E1544" s="74"/>
      <c r="F1544" s="74"/>
      <c r="G1544" s="74"/>
      <c r="S1544" s="61"/>
      <c r="T1544" s="61"/>
    </row>
    <row r="1545" spans="1:20" s="55" customFormat="1" ht="14.15" x14ac:dyDescent="0.4">
      <c r="A1545" s="39"/>
      <c r="E1545" s="74"/>
      <c r="F1545" s="74"/>
      <c r="G1545" s="74"/>
      <c r="S1545" s="61"/>
      <c r="T1545" s="61"/>
    </row>
    <row r="1546" spans="1:20" s="55" customFormat="1" ht="14.15" x14ac:dyDescent="0.4">
      <c r="A1546" s="39"/>
      <c r="E1546" s="74"/>
      <c r="F1546" s="74"/>
      <c r="G1546" s="74"/>
      <c r="S1546" s="61"/>
      <c r="T1546" s="61"/>
    </row>
    <row r="1547" spans="1:20" s="55" customFormat="1" ht="14.15" x14ac:dyDescent="0.4">
      <c r="A1547" s="39"/>
      <c r="E1547" s="74"/>
      <c r="F1547" s="74"/>
      <c r="G1547" s="74"/>
      <c r="S1547" s="61"/>
      <c r="T1547" s="61"/>
    </row>
    <row r="1548" spans="1:20" s="55" customFormat="1" ht="14.15" x14ac:dyDescent="0.4">
      <c r="A1548" s="39"/>
      <c r="E1548" s="74"/>
      <c r="F1548" s="74"/>
      <c r="G1548" s="74"/>
      <c r="S1548" s="61"/>
      <c r="T1548" s="61"/>
    </row>
    <row r="1549" spans="1:20" s="55" customFormat="1" ht="14.15" x14ac:dyDescent="0.4">
      <c r="A1549" s="39"/>
      <c r="E1549" s="74"/>
      <c r="F1549" s="74"/>
      <c r="G1549" s="74"/>
      <c r="S1549" s="61"/>
      <c r="T1549" s="61"/>
    </row>
    <row r="1550" spans="1:20" s="55" customFormat="1" ht="14.15" x14ac:dyDescent="0.4">
      <c r="A1550" s="39"/>
      <c r="E1550" s="74"/>
      <c r="F1550" s="74"/>
      <c r="G1550" s="74"/>
      <c r="S1550" s="61"/>
      <c r="T1550" s="61"/>
    </row>
    <row r="1551" spans="1:20" s="55" customFormat="1" ht="14.15" x14ac:dyDescent="0.4">
      <c r="A1551" s="39"/>
      <c r="E1551" s="74"/>
      <c r="F1551" s="74"/>
      <c r="G1551" s="74"/>
      <c r="S1551" s="61"/>
      <c r="T1551" s="61"/>
    </row>
    <row r="1552" spans="1:20" s="55" customFormat="1" ht="14.15" x14ac:dyDescent="0.4">
      <c r="A1552" s="39"/>
      <c r="E1552" s="74"/>
      <c r="F1552" s="74"/>
      <c r="G1552" s="74"/>
      <c r="S1552" s="61"/>
      <c r="T1552" s="61"/>
    </row>
    <row r="1553" spans="1:20" s="55" customFormat="1" ht="14.15" x14ac:dyDescent="0.4">
      <c r="A1553" s="39"/>
      <c r="E1553" s="74"/>
      <c r="F1553" s="74"/>
      <c r="G1553" s="74"/>
      <c r="S1553" s="61"/>
      <c r="T1553" s="61"/>
    </row>
    <row r="1554" spans="1:20" s="55" customFormat="1" ht="14.15" x14ac:dyDescent="0.4">
      <c r="A1554" s="39"/>
      <c r="E1554" s="74"/>
      <c r="F1554" s="74"/>
      <c r="G1554" s="74"/>
      <c r="S1554" s="61"/>
      <c r="T1554" s="61"/>
    </row>
    <row r="1555" spans="1:20" s="55" customFormat="1" ht="14.15" x14ac:dyDescent="0.4">
      <c r="A1555" s="39"/>
      <c r="E1555" s="74"/>
      <c r="F1555" s="74"/>
      <c r="G1555" s="74"/>
      <c r="S1555" s="61"/>
      <c r="T1555" s="61"/>
    </row>
    <row r="1556" spans="1:20" s="55" customFormat="1" ht="14.15" x14ac:dyDescent="0.4">
      <c r="A1556" s="39"/>
      <c r="E1556" s="74"/>
      <c r="F1556" s="74"/>
      <c r="G1556" s="74"/>
      <c r="S1556" s="61"/>
      <c r="T1556" s="61"/>
    </row>
    <row r="1557" spans="1:20" s="55" customFormat="1" ht="14.15" x14ac:dyDescent="0.4">
      <c r="A1557" s="39"/>
      <c r="E1557" s="74"/>
      <c r="F1557" s="74"/>
      <c r="G1557" s="74"/>
      <c r="S1557" s="61"/>
      <c r="T1557" s="61"/>
    </row>
    <row r="1558" spans="1:20" s="55" customFormat="1" ht="14.15" x14ac:dyDescent="0.4">
      <c r="A1558" s="39"/>
      <c r="E1558" s="74"/>
      <c r="F1558" s="74"/>
      <c r="G1558" s="74"/>
      <c r="S1558" s="61"/>
      <c r="T1558" s="61"/>
    </row>
    <row r="1559" spans="1:20" s="55" customFormat="1" ht="14.15" x14ac:dyDescent="0.4">
      <c r="A1559" s="39"/>
      <c r="E1559" s="74"/>
      <c r="F1559" s="74"/>
      <c r="G1559" s="74"/>
      <c r="S1559" s="61"/>
      <c r="T1559" s="61"/>
    </row>
    <row r="1560" spans="1:20" s="55" customFormat="1" ht="14.15" x14ac:dyDescent="0.4">
      <c r="A1560" s="39"/>
      <c r="E1560" s="74"/>
      <c r="F1560" s="74"/>
      <c r="G1560" s="74"/>
      <c r="S1560" s="61"/>
      <c r="T1560" s="61"/>
    </row>
    <row r="1561" spans="1:20" s="55" customFormat="1" ht="14.15" x14ac:dyDescent="0.4">
      <c r="A1561" s="39"/>
      <c r="E1561" s="74"/>
      <c r="F1561" s="74"/>
      <c r="G1561" s="74"/>
      <c r="S1561" s="61"/>
      <c r="T1561" s="61"/>
    </row>
    <row r="1562" spans="1:20" s="55" customFormat="1" ht="14.15" x14ac:dyDescent="0.4">
      <c r="A1562" s="39"/>
      <c r="E1562" s="74"/>
      <c r="F1562" s="74"/>
      <c r="G1562" s="74"/>
      <c r="S1562" s="61"/>
      <c r="T1562" s="61"/>
    </row>
    <row r="1563" spans="1:20" s="55" customFormat="1" ht="14.15" x14ac:dyDescent="0.4">
      <c r="A1563" s="39"/>
      <c r="E1563" s="74"/>
      <c r="F1563" s="74"/>
      <c r="G1563" s="74"/>
      <c r="S1563" s="61"/>
      <c r="T1563" s="61"/>
    </row>
    <row r="1564" spans="1:20" s="55" customFormat="1" ht="14.15" x14ac:dyDescent="0.4">
      <c r="A1564" s="39"/>
      <c r="E1564" s="74"/>
      <c r="F1564" s="74"/>
      <c r="G1564" s="74"/>
      <c r="S1564" s="61"/>
      <c r="T1564" s="61"/>
    </row>
    <row r="1565" spans="1:20" s="55" customFormat="1" ht="14.15" x14ac:dyDescent="0.4">
      <c r="A1565" s="39"/>
      <c r="E1565" s="74"/>
      <c r="F1565" s="74"/>
      <c r="G1565" s="74"/>
      <c r="S1565" s="61"/>
      <c r="T1565" s="61"/>
    </row>
    <row r="1566" spans="1:20" s="55" customFormat="1" ht="14.15" x14ac:dyDescent="0.4">
      <c r="A1566" s="39"/>
      <c r="E1566" s="74"/>
      <c r="F1566" s="74"/>
      <c r="G1566" s="74"/>
      <c r="S1566" s="61"/>
      <c r="T1566" s="61"/>
    </row>
    <row r="1567" spans="1:20" s="55" customFormat="1" ht="14.15" x14ac:dyDescent="0.4">
      <c r="A1567" s="39"/>
      <c r="E1567" s="74"/>
      <c r="F1567" s="74"/>
      <c r="G1567" s="74"/>
      <c r="S1567" s="61"/>
      <c r="T1567" s="61"/>
    </row>
    <row r="1568" spans="1:20" s="55" customFormat="1" ht="14.15" x14ac:dyDescent="0.4">
      <c r="A1568" s="39"/>
      <c r="E1568" s="74"/>
      <c r="F1568" s="74"/>
      <c r="G1568" s="74"/>
      <c r="S1568" s="61"/>
      <c r="T1568" s="61"/>
    </row>
    <row r="1569" spans="1:20" s="55" customFormat="1" ht="14.15" x14ac:dyDescent="0.4">
      <c r="A1569" s="39"/>
      <c r="E1569" s="74"/>
      <c r="F1569" s="74"/>
      <c r="G1569" s="74"/>
      <c r="S1569" s="61"/>
      <c r="T1569" s="61"/>
    </row>
    <row r="1570" spans="1:20" s="55" customFormat="1" ht="14.15" x14ac:dyDescent="0.4">
      <c r="A1570" s="39"/>
      <c r="E1570" s="74"/>
      <c r="F1570" s="74"/>
      <c r="G1570" s="74"/>
      <c r="S1570" s="61"/>
      <c r="T1570" s="61"/>
    </row>
    <row r="1571" spans="1:20" s="55" customFormat="1" ht="14.15" x14ac:dyDescent="0.4">
      <c r="A1571" s="39"/>
      <c r="E1571" s="74"/>
      <c r="F1571" s="74"/>
      <c r="G1571" s="74"/>
      <c r="S1571" s="61"/>
      <c r="T1571" s="61"/>
    </row>
    <row r="1572" spans="1:20" s="55" customFormat="1" ht="14.15" x14ac:dyDescent="0.4">
      <c r="A1572" s="39"/>
      <c r="E1572" s="74"/>
      <c r="F1572" s="74"/>
      <c r="G1572" s="74"/>
      <c r="S1572" s="61"/>
      <c r="T1572" s="61"/>
    </row>
    <row r="1573" spans="1:20" s="55" customFormat="1" ht="14.15" x14ac:dyDescent="0.4">
      <c r="A1573" s="39"/>
      <c r="E1573" s="74"/>
      <c r="F1573" s="74"/>
      <c r="G1573" s="74"/>
      <c r="S1573" s="61"/>
      <c r="T1573" s="61"/>
    </row>
    <row r="1574" spans="1:20" s="55" customFormat="1" ht="14.15" x14ac:dyDescent="0.4">
      <c r="A1574" s="39"/>
      <c r="E1574" s="74"/>
      <c r="F1574" s="74"/>
      <c r="G1574" s="74"/>
      <c r="S1574" s="61"/>
      <c r="T1574" s="61"/>
    </row>
    <row r="1575" spans="1:20" s="55" customFormat="1" ht="14.15" x14ac:dyDescent="0.4">
      <c r="A1575" s="39"/>
      <c r="E1575" s="74"/>
      <c r="F1575" s="74"/>
      <c r="G1575" s="74"/>
      <c r="S1575" s="61"/>
      <c r="T1575" s="61"/>
    </row>
    <row r="1576" spans="1:20" s="55" customFormat="1" ht="14.15" x14ac:dyDescent="0.4">
      <c r="A1576" s="39"/>
      <c r="E1576" s="74"/>
      <c r="F1576" s="74"/>
      <c r="G1576" s="74"/>
      <c r="S1576" s="61"/>
      <c r="T1576" s="61"/>
    </row>
    <row r="1577" spans="1:20" s="55" customFormat="1" ht="14.15" x14ac:dyDescent="0.4">
      <c r="A1577" s="39"/>
      <c r="E1577" s="74"/>
      <c r="F1577" s="74"/>
      <c r="G1577" s="74"/>
      <c r="S1577" s="61"/>
      <c r="T1577" s="61"/>
    </row>
    <row r="1578" spans="1:20" s="55" customFormat="1" ht="14.15" x14ac:dyDescent="0.4">
      <c r="A1578" s="39"/>
      <c r="E1578" s="74"/>
      <c r="F1578" s="74"/>
      <c r="G1578" s="74"/>
      <c r="S1578" s="61"/>
      <c r="T1578" s="61"/>
    </row>
    <row r="1579" spans="1:20" s="55" customFormat="1" ht="14.15" x14ac:dyDescent="0.4">
      <c r="A1579" s="39"/>
      <c r="E1579" s="74"/>
      <c r="F1579" s="74"/>
      <c r="G1579" s="74"/>
      <c r="S1579" s="61"/>
      <c r="T1579" s="61"/>
    </row>
    <row r="1580" spans="1:20" s="55" customFormat="1" ht="14.15" x14ac:dyDescent="0.4">
      <c r="A1580" s="39"/>
      <c r="E1580" s="74"/>
      <c r="F1580" s="74"/>
      <c r="G1580" s="74"/>
      <c r="S1580" s="61"/>
      <c r="T1580" s="61"/>
    </row>
    <row r="1581" spans="1:20" s="55" customFormat="1" ht="14.15" x14ac:dyDescent="0.4">
      <c r="A1581" s="39"/>
      <c r="E1581" s="74"/>
      <c r="F1581" s="74"/>
      <c r="G1581" s="74"/>
      <c r="S1581" s="61"/>
      <c r="T1581" s="61"/>
    </row>
    <row r="1582" spans="1:20" s="55" customFormat="1" ht="14.15" x14ac:dyDescent="0.4">
      <c r="A1582" s="39"/>
      <c r="E1582" s="74"/>
      <c r="F1582" s="74"/>
      <c r="G1582" s="74"/>
      <c r="S1582" s="61"/>
      <c r="T1582" s="61"/>
    </row>
    <row r="1583" spans="1:20" s="55" customFormat="1" ht="14.15" x14ac:dyDescent="0.4">
      <c r="A1583" s="39"/>
      <c r="E1583" s="74"/>
      <c r="F1583" s="74"/>
      <c r="G1583" s="74"/>
      <c r="S1583" s="61"/>
      <c r="T1583" s="61"/>
    </row>
    <row r="1584" spans="1:20" s="55" customFormat="1" ht="14.15" x14ac:dyDescent="0.4">
      <c r="A1584" s="39"/>
      <c r="E1584" s="74"/>
      <c r="F1584" s="74"/>
      <c r="G1584" s="74"/>
      <c r="S1584" s="61"/>
      <c r="T1584" s="61"/>
    </row>
    <row r="1585" spans="1:20" s="55" customFormat="1" ht="14.15" x14ac:dyDescent="0.4">
      <c r="A1585" s="39"/>
      <c r="E1585" s="74"/>
      <c r="F1585" s="74"/>
      <c r="G1585" s="74"/>
      <c r="S1585" s="61"/>
      <c r="T1585" s="61"/>
    </row>
    <row r="1586" spans="1:20" s="55" customFormat="1" ht="14.15" x14ac:dyDescent="0.4">
      <c r="A1586" s="39"/>
      <c r="E1586" s="74"/>
      <c r="F1586" s="74"/>
      <c r="G1586" s="74"/>
      <c r="S1586" s="61"/>
      <c r="T1586" s="61"/>
    </row>
    <row r="1587" spans="1:20" s="55" customFormat="1" ht="14.15" x14ac:dyDescent="0.4">
      <c r="A1587" s="39"/>
      <c r="E1587" s="74"/>
      <c r="F1587" s="74"/>
      <c r="G1587" s="74"/>
      <c r="S1587" s="61"/>
      <c r="T1587" s="61"/>
    </row>
    <row r="1588" spans="1:20" s="55" customFormat="1" ht="14.15" x14ac:dyDescent="0.4">
      <c r="A1588" s="39"/>
      <c r="E1588" s="74"/>
      <c r="F1588" s="74"/>
      <c r="G1588" s="74"/>
      <c r="S1588" s="61"/>
      <c r="T1588" s="61"/>
    </row>
    <row r="1589" spans="1:20" s="55" customFormat="1" ht="14.15" x14ac:dyDescent="0.4">
      <c r="A1589" s="39"/>
      <c r="E1589" s="74"/>
      <c r="F1589" s="74"/>
      <c r="G1589" s="74"/>
      <c r="S1589" s="61"/>
      <c r="T1589" s="61"/>
    </row>
    <row r="1590" spans="1:20" s="55" customFormat="1" ht="14.15" x14ac:dyDescent="0.4">
      <c r="A1590" s="39"/>
      <c r="E1590" s="74"/>
      <c r="F1590" s="74"/>
      <c r="G1590" s="74"/>
      <c r="S1590" s="61"/>
      <c r="T1590" s="61"/>
    </row>
    <row r="1591" spans="1:20" s="55" customFormat="1" ht="14.15" x14ac:dyDescent="0.4">
      <c r="A1591" s="39"/>
      <c r="E1591" s="74"/>
      <c r="F1591" s="74"/>
      <c r="G1591" s="74"/>
      <c r="S1591" s="61"/>
      <c r="T1591" s="61"/>
    </row>
    <row r="1592" spans="1:20" s="55" customFormat="1" ht="14.15" x14ac:dyDescent="0.4">
      <c r="A1592" s="39"/>
      <c r="E1592" s="74"/>
      <c r="F1592" s="74"/>
      <c r="G1592" s="74"/>
      <c r="S1592" s="61"/>
      <c r="T1592" s="61"/>
    </row>
    <row r="1593" spans="1:20" s="55" customFormat="1" ht="14.15" x14ac:dyDescent="0.4">
      <c r="A1593" s="39"/>
      <c r="E1593" s="74"/>
      <c r="F1593" s="74"/>
      <c r="G1593" s="74"/>
      <c r="S1593" s="61"/>
      <c r="T1593" s="61"/>
    </row>
    <row r="1594" spans="1:20" s="55" customFormat="1" ht="14.15" x14ac:dyDescent="0.4">
      <c r="A1594" s="39"/>
      <c r="E1594" s="74"/>
      <c r="F1594" s="74"/>
      <c r="G1594" s="74"/>
      <c r="S1594" s="61"/>
      <c r="T1594" s="61"/>
    </row>
    <row r="1595" spans="1:20" s="55" customFormat="1" ht="14.15" x14ac:dyDescent="0.4">
      <c r="A1595" s="39"/>
      <c r="E1595" s="74"/>
      <c r="F1595" s="74"/>
      <c r="G1595" s="74"/>
      <c r="S1595" s="61"/>
      <c r="T1595" s="61"/>
    </row>
    <row r="1596" spans="1:20" s="55" customFormat="1" ht="14.15" x14ac:dyDescent="0.4">
      <c r="A1596" s="39"/>
      <c r="E1596" s="74"/>
      <c r="F1596" s="74"/>
      <c r="G1596" s="74"/>
      <c r="S1596" s="61"/>
      <c r="T1596" s="61"/>
    </row>
    <row r="1597" spans="1:20" s="55" customFormat="1" ht="14.15" x14ac:dyDescent="0.4">
      <c r="A1597" s="39"/>
      <c r="E1597" s="74"/>
      <c r="F1597" s="74"/>
      <c r="G1597" s="74"/>
      <c r="S1597" s="61"/>
      <c r="T1597" s="61"/>
    </row>
    <row r="1598" spans="1:20" s="55" customFormat="1" ht="14.15" x14ac:dyDescent="0.4">
      <c r="A1598" s="39"/>
      <c r="E1598" s="74"/>
      <c r="F1598" s="74"/>
      <c r="G1598" s="74"/>
      <c r="S1598" s="61"/>
      <c r="T1598" s="61"/>
    </row>
    <row r="1599" spans="1:20" s="55" customFormat="1" ht="14.15" x14ac:dyDescent="0.4">
      <c r="A1599" s="39"/>
      <c r="E1599" s="74"/>
      <c r="F1599" s="74"/>
      <c r="G1599" s="74"/>
      <c r="S1599" s="61"/>
      <c r="T1599" s="61"/>
    </row>
    <row r="1600" spans="1:20" s="55" customFormat="1" ht="14.15" x14ac:dyDescent="0.4">
      <c r="A1600" s="39"/>
      <c r="E1600" s="74"/>
      <c r="F1600" s="74"/>
      <c r="G1600" s="74"/>
      <c r="S1600" s="61"/>
      <c r="T1600" s="61"/>
    </row>
    <row r="1601" spans="1:20" s="55" customFormat="1" ht="14.15" x14ac:dyDescent="0.4">
      <c r="A1601" s="39"/>
      <c r="E1601" s="74"/>
      <c r="F1601" s="74"/>
      <c r="G1601" s="74"/>
      <c r="S1601" s="61"/>
      <c r="T1601" s="61"/>
    </row>
    <row r="1602" spans="1:20" s="55" customFormat="1" ht="14.15" x14ac:dyDescent="0.4">
      <c r="A1602" s="39"/>
      <c r="E1602" s="74"/>
      <c r="F1602" s="74"/>
      <c r="G1602" s="74"/>
      <c r="S1602" s="61"/>
      <c r="T1602" s="61"/>
    </row>
    <row r="1603" spans="1:20" s="55" customFormat="1" ht="14.15" x14ac:dyDescent="0.4">
      <c r="A1603" s="39"/>
      <c r="E1603" s="74"/>
      <c r="F1603" s="74"/>
      <c r="G1603" s="74"/>
      <c r="S1603" s="61"/>
      <c r="T1603" s="61"/>
    </row>
    <row r="1604" spans="1:20" s="55" customFormat="1" ht="14.15" x14ac:dyDescent="0.4">
      <c r="A1604" s="39"/>
      <c r="E1604" s="74"/>
      <c r="F1604" s="74"/>
      <c r="G1604" s="74"/>
      <c r="S1604" s="61"/>
      <c r="T1604" s="61"/>
    </row>
    <row r="1605" spans="1:20" s="55" customFormat="1" ht="14.15" x14ac:dyDescent="0.4">
      <c r="A1605" s="39"/>
      <c r="E1605" s="74"/>
      <c r="F1605" s="74"/>
      <c r="G1605" s="74"/>
      <c r="S1605" s="61"/>
      <c r="T1605" s="61"/>
    </row>
    <row r="1606" spans="1:20" s="55" customFormat="1" ht="14.15" x14ac:dyDescent="0.4">
      <c r="A1606" s="39"/>
      <c r="E1606" s="74"/>
      <c r="F1606" s="74"/>
      <c r="G1606" s="74"/>
      <c r="S1606" s="61"/>
      <c r="T1606" s="61"/>
    </row>
    <row r="1607" spans="1:20" s="55" customFormat="1" ht="14.15" x14ac:dyDescent="0.4">
      <c r="A1607" s="39"/>
      <c r="E1607" s="74"/>
      <c r="F1607" s="74"/>
      <c r="G1607" s="74"/>
      <c r="S1607" s="61"/>
      <c r="T1607" s="61"/>
    </row>
    <row r="1608" spans="1:20" s="55" customFormat="1" ht="14.15" x14ac:dyDescent="0.4">
      <c r="A1608" s="39"/>
      <c r="E1608" s="74"/>
      <c r="F1608" s="74"/>
      <c r="G1608" s="74"/>
      <c r="S1608" s="61"/>
      <c r="T1608" s="61"/>
    </row>
    <row r="1609" spans="1:20" s="55" customFormat="1" ht="14.15" x14ac:dyDescent="0.4">
      <c r="A1609" s="39"/>
      <c r="E1609" s="74"/>
      <c r="F1609" s="74"/>
      <c r="G1609" s="74"/>
      <c r="S1609" s="61"/>
      <c r="T1609" s="61"/>
    </row>
    <row r="1610" spans="1:20" s="55" customFormat="1" ht="14.15" x14ac:dyDescent="0.4">
      <c r="A1610" s="39"/>
      <c r="E1610" s="74"/>
      <c r="F1610" s="74"/>
      <c r="G1610" s="74"/>
      <c r="S1610" s="61"/>
      <c r="T1610" s="61"/>
    </row>
    <row r="1611" spans="1:20" s="55" customFormat="1" ht="14.15" x14ac:dyDescent="0.4">
      <c r="A1611" s="39"/>
      <c r="E1611" s="74"/>
      <c r="F1611" s="74"/>
      <c r="G1611" s="74"/>
      <c r="S1611" s="61"/>
      <c r="T1611" s="61"/>
    </row>
    <row r="1612" spans="1:20" s="55" customFormat="1" ht="14.15" x14ac:dyDescent="0.4">
      <c r="A1612" s="39"/>
      <c r="E1612" s="74"/>
      <c r="F1612" s="74"/>
      <c r="G1612" s="74"/>
      <c r="S1612" s="61"/>
      <c r="T1612" s="61"/>
    </row>
    <row r="1613" spans="1:20" s="55" customFormat="1" ht="14.15" x14ac:dyDescent="0.4">
      <c r="A1613" s="39"/>
      <c r="E1613" s="74"/>
      <c r="F1613" s="74"/>
      <c r="G1613" s="74"/>
      <c r="S1613" s="61"/>
      <c r="T1613" s="61"/>
    </row>
    <row r="1614" spans="1:20" s="55" customFormat="1" ht="14.15" x14ac:dyDescent="0.4">
      <c r="A1614" s="39"/>
      <c r="E1614" s="74"/>
      <c r="F1614" s="74"/>
      <c r="G1614" s="74"/>
      <c r="S1614" s="61"/>
      <c r="T1614" s="61"/>
    </row>
    <row r="1615" spans="1:20" s="55" customFormat="1" ht="14.15" x14ac:dyDescent="0.4">
      <c r="A1615" s="39"/>
      <c r="E1615" s="74"/>
      <c r="F1615" s="74"/>
      <c r="G1615" s="74"/>
      <c r="S1615" s="61"/>
      <c r="T1615" s="61"/>
    </row>
    <row r="1616" spans="1:20" s="55" customFormat="1" ht="14.15" x14ac:dyDescent="0.4">
      <c r="A1616" s="39"/>
      <c r="E1616" s="74"/>
      <c r="F1616" s="74"/>
      <c r="G1616" s="74"/>
      <c r="S1616" s="61"/>
      <c r="T1616" s="61"/>
    </row>
    <row r="1617" spans="1:20" s="55" customFormat="1" ht="14.15" x14ac:dyDescent="0.4">
      <c r="A1617" s="39"/>
      <c r="E1617" s="74"/>
      <c r="F1617" s="74"/>
      <c r="G1617" s="74"/>
      <c r="S1617" s="61"/>
      <c r="T1617" s="61"/>
    </row>
    <row r="1618" spans="1:20" s="55" customFormat="1" ht="14.15" x14ac:dyDescent="0.4">
      <c r="A1618" s="39"/>
      <c r="E1618" s="74"/>
      <c r="F1618" s="74"/>
      <c r="G1618" s="74"/>
      <c r="S1618" s="61"/>
      <c r="T1618" s="61"/>
    </row>
    <row r="1619" spans="1:20" s="55" customFormat="1" ht="14.15" x14ac:dyDescent="0.4">
      <c r="A1619" s="39"/>
      <c r="E1619" s="74"/>
      <c r="F1619" s="74"/>
      <c r="G1619" s="74"/>
      <c r="S1619" s="61"/>
      <c r="T1619" s="61"/>
    </row>
    <row r="1620" spans="1:20" s="55" customFormat="1" ht="14.15" x14ac:dyDescent="0.4">
      <c r="A1620" s="39"/>
      <c r="E1620" s="74"/>
      <c r="F1620" s="74"/>
      <c r="G1620" s="74"/>
      <c r="S1620" s="61"/>
      <c r="T1620" s="61"/>
    </row>
    <row r="1621" spans="1:20" s="55" customFormat="1" ht="14.15" x14ac:dyDescent="0.4">
      <c r="A1621" s="39"/>
      <c r="E1621" s="74"/>
      <c r="F1621" s="74"/>
      <c r="G1621" s="74"/>
      <c r="S1621" s="61"/>
      <c r="T1621" s="61"/>
    </row>
    <row r="1622" spans="1:20" s="55" customFormat="1" ht="14.15" x14ac:dyDescent="0.4">
      <c r="A1622" s="39"/>
      <c r="E1622" s="74"/>
      <c r="F1622" s="74"/>
      <c r="G1622" s="74"/>
      <c r="S1622" s="61"/>
      <c r="T1622" s="61"/>
    </row>
    <row r="1623" spans="1:20" s="55" customFormat="1" ht="14.15" x14ac:dyDescent="0.4">
      <c r="A1623" s="39"/>
      <c r="E1623" s="74"/>
      <c r="F1623" s="74"/>
      <c r="G1623" s="74"/>
      <c r="S1623" s="61"/>
      <c r="T1623" s="61"/>
    </row>
    <row r="1624" spans="1:20" s="55" customFormat="1" ht="14.15" x14ac:dyDescent="0.4">
      <c r="A1624" s="39"/>
      <c r="E1624" s="74"/>
      <c r="F1624" s="74"/>
      <c r="G1624" s="74"/>
      <c r="S1624" s="61"/>
      <c r="T1624" s="61"/>
    </row>
    <row r="1625" spans="1:20" s="55" customFormat="1" ht="14.15" x14ac:dyDescent="0.4">
      <c r="A1625" s="39"/>
      <c r="E1625" s="74"/>
      <c r="F1625" s="74"/>
      <c r="G1625" s="74"/>
      <c r="S1625" s="61"/>
      <c r="T1625" s="61"/>
    </row>
    <row r="1626" spans="1:20" s="55" customFormat="1" ht="14.15" x14ac:dyDescent="0.4">
      <c r="A1626" s="39"/>
      <c r="E1626" s="74"/>
      <c r="F1626" s="74"/>
      <c r="G1626" s="74"/>
      <c r="S1626" s="61"/>
      <c r="T1626" s="61"/>
    </row>
    <row r="1627" spans="1:20" s="55" customFormat="1" ht="14.15" x14ac:dyDescent="0.4">
      <c r="A1627" s="39"/>
      <c r="E1627" s="74"/>
      <c r="F1627" s="74"/>
      <c r="G1627" s="74"/>
      <c r="S1627" s="61"/>
      <c r="T1627" s="61"/>
    </row>
    <row r="1628" spans="1:20" s="55" customFormat="1" ht="14.15" x14ac:dyDescent="0.4">
      <c r="A1628" s="39"/>
      <c r="E1628" s="74"/>
      <c r="F1628" s="74"/>
      <c r="G1628" s="74"/>
      <c r="S1628" s="61"/>
      <c r="T1628" s="61"/>
    </row>
    <row r="1629" spans="1:20" s="55" customFormat="1" ht="14.15" x14ac:dyDescent="0.4">
      <c r="A1629" s="39"/>
      <c r="E1629" s="74"/>
      <c r="F1629" s="74"/>
      <c r="G1629" s="74"/>
      <c r="S1629" s="61"/>
      <c r="T1629" s="61"/>
    </row>
    <row r="1630" spans="1:20" s="55" customFormat="1" ht="14.15" x14ac:dyDescent="0.4">
      <c r="A1630" s="39"/>
      <c r="E1630" s="74"/>
      <c r="F1630" s="74"/>
      <c r="G1630" s="74"/>
      <c r="S1630" s="61"/>
      <c r="T1630" s="61"/>
    </row>
    <row r="1631" spans="1:20" s="55" customFormat="1" ht="14.15" x14ac:dyDescent="0.4">
      <c r="A1631" s="39"/>
      <c r="E1631" s="74"/>
      <c r="F1631" s="74"/>
      <c r="G1631" s="74"/>
      <c r="S1631" s="61"/>
      <c r="T1631" s="61"/>
    </row>
    <row r="1632" spans="1:20" s="55" customFormat="1" ht="14.15" x14ac:dyDescent="0.4">
      <c r="A1632" s="39"/>
      <c r="E1632" s="74"/>
      <c r="F1632" s="74"/>
      <c r="G1632" s="74"/>
      <c r="S1632" s="61"/>
      <c r="T1632" s="61"/>
    </row>
    <row r="1633" spans="1:20" s="55" customFormat="1" ht="14.15" x14ac:dyDescent="0.4">
      <c r="A1633" s="39"/>
      <c r="E1633" s="74"/>
      <c r="F1633" s="74"/>
      <c r="G1633" s="74"/>
      <c r="S1633" s="61"/>
      <c r="T1633" s="61"/>
    </row>
    <row r="1634" spans="1:20" s="55" customFormat="1" ht="14.15" x14ac:dyDescent="0.4">
      <c r="A1634" s="39"/>
      <c r="E1634" s="74"/>
      <c r="F1634" s="74"/>
      <c r="G1634" s="74"/>
      <c r="S1634" s="61"/>
      <c r="T1634" s="61"/>
    </row>
    <row r="1635" spans="1:20" s="55" customFormat="1" ht="14.15" x14ac:dyDescent="0.4">
      <c r="A1635" s="39"/>
      <c r="E1635" s="74"/>
      <c r="F1635" s="74"/>
      <c r="G1635" s="74"/>
      <c r="S1635" s="61"/>
      <c r="T1635" s="61"/>
    </row>
    <row r="1636" spans="1:20" s="55" customFormat="1" ht="14.15" x14ac:dyDescent="0.4">
      <c r="A1636" s="39"/>
      <c r="E1636" s="74"/>
      <c r="F1636" s="74"/>
      <c r="G1636" s="74"/>
      <c r="S1636" s="61"/>
      <c r="T1636" s="61"/>
    </row>
    <row r="1637" spans="1:20" s="55" customFormat="1" ht="14.15" x14ac:dyDescent="0.4">
      <c r="A1637" s="39"/>
      <c r="E1637" s="74"/>
      <c r="F1637" s="74"/>
      <c r="G1637" s="74"/>
      <c r="S1637" s="61"/>
      <c r="T1637" s="61"/>
    </row>
    <row r="1638" spans="1:20" s="55" customFormat="1" ht="14.15" x14ac:dyDescent="0.4">
      <c r="A1638" s="39"/>
      <c r="E1638" s="74"/>
      <c r="F1638" s="74"/>
      <c r="G1638" s="74"/>
      <c r="S1638" s="61"/>
      <c r="T1638" s="61"/>
    </row>
    <row r="1639" spans="1:20" s="55" customFormat="1" ht="14.15" x14ac:dyDescent="0.4">
      <c r="A1639" s="39"/>
      <c r="E1639" s="74"/>
      <c r="F1639" s="74"/>
      <c r="G1639" s="74"/>
      <c r="S1639" s="61"/>
      <c r="T1639" s="61"/>
    </row>
    <row r="1640" spans="1:20" s="55" customFormat="1" ht="14.15" x14ac:dyDescent="0.4">
      <c r="A1640" s="39"/>
      <c r="E1640" s="74"/>
      <c r="F1640" s="74"/>
      <c r="G1640" s="74"/>
      <c r="S1640" s="61"/>
      <c r="T1640" s="61"/>
    </row>
    <row r="1641" spans="1:20" s="55" customFormat="1" ht="14.15" x14ac:dyDescent="0.4">
      <c r="A1641" s="39"/>
      <c r="E1641" s="74"/>
      <c r="F1641" s="74"/>
      <c r="G1641" s="74"/>
      <c r="S1641" s="61"/>
      <c r="T1641" s="61"/>
    </row>
    <row r="1642" spans="1:20" s="55" customFormat="1" ht="14.15" x14ac:dyDescent="0.4">
      <c r="A1642" s="39"/>
      <c r="E1642" s="74"/>
      <c r="F1642" s="74"/>
      <c r="G1642" s="74"/>
      <c r="S1642" s="61"/>
      <c r="T1642" s="61"/>
    </row>
    <row r="1643" spans="1:20" s="55" customFormat="1" ht="14.15" x14ac:dyDescent="0.4">
      <c r="A1643" s="39"/>
      <c r="E1643" s="74"/>
      <c r="F1643" s="74"/>
      <c r="G1643" s="74"/>
      <c r="S1643" s="61"/>
      <c r="T1643" s="61"/>
    </row>
    <row r="1644" spans="1:20" s="55" customFormat="1" ht="14.15" x14ac:dyDescent="0.4">
      <c r="A1644" s="39"/>
      <c r="E1644" s="74"/>
      <c r="F1644" s="74"/>
      <c r="G1644" s="74"/>
      <c r="S1644" s="61"/>
      <c r="T1644" s="61"/>
    </row>
    <row r="1645" spans="1:20" s="55" customFormat="1" ht="14.15" x14ac:dyDescent="0.4">
      <c r="A1645" s="39"/>
      <c r="E1645" s="74"/>
      <c r="F1645" s="74"/>
      <c r="G1645" s="74"/>
      <c r="S1645" s="61"/>
      <c r="T1645" s="61"/>
    </row>
    <row r="1646" spans="1:20" s="55" customFormat="1" ht="14.15" x14ac:dyDescent="0.4">
      <c r="A1646" s="39"/>
      <c r="E1646" s="74"/>
      <c r="F1646" s="74"/>
      <c r="G1646" s="74"/>
      <c r="S1646" s="61"/>
      <c r="T1646" s="61"/>
    </row>
    <row r="1647" spans="1:20" s="55" customFormat="1" ht="14.15" x14ac:dyDescent="0.4">
      <c r="A1647" s="39"/>
      <c r="E1647" s="74"/>
      <c r="F1647" s="74"/>
      <c r="G1647" s="74"/>
      <c r="S1647" s="61"/>
      <c r="T1647" s="61"/>
    </row>
    <row r="1648" spans="1:20" s="55" customFormat="1" ht="14.15" x14ac:dyDescent="0.4">
      <c r="A1648" s="39"/>
      <c r="E1648" s="74"/>
      <c r="F1648" s="74"/>
      <c r="G1648" s="74"/>
      <c r="S1648" s="61"/>
      <c r="T1648" s="61"/>
    </row>
    <row r="1649" spans="1:20" s="55" customFormat="1" ht="14.15" x14ac:dyDescent="0.4">
      <c r="A1649" s="39"/>
      <c r="E1649" s="74"/>
      <c r="F1649" s="74"/>
      <c r="G1649" s="74"/>
      <c r="S1649" s="61"/>
      <c r="T1649" s="61"/>
    </row>
    <row r="1650" spans="1:20" s="55" customFormat="1" ht="14.15" x14ac:dyDescent="0.4">
      <c r="A1650" s="39"/>
      <c r="E1650" s="74"/>
      <c r="F1650" s="74"/>
      <c r="G1650" s="74"/>
      <c r="S1650" s="61"/>
      <c r="T1650" s="61"/>
    </row>
    <row r="1651" spans="1:20" s="55" customFormat="1" ht="14.15" x14ac:dyDescent="0.4">
      <c r="A1651" s="39"/>
      <c r="E1651" s="74"/>
      <c r="F1651" s="74"/>
      <c r="G1651" s="74"/>
      <c r="S1651" s="61"/>
      <c r="T1651" s="61"/>
    </row>
    <row r="1652" spans="1:20" s="55" customFormat="1" ht="14.15" x14ac:dyDescent="0.4">
      <c r="A1652" s="39"/>
      <c r="E1652" s="74"/>
      <c r="F1652" s="74"/>
      <c r="G1652" s="74"/>
      <c r="S1652" s="61"/>
      <c r="T1652" s="61"/>
    </row>
    <row r="1653" spans="1:20" s="55" customFormat="1" ht="14.15" x14ac:dyDescent="0.4">
      <c r="A1653" s="39"/>
      <c r="E1653" s="74"/>
      <c r="F1653" s="74"/>
      <c r="G1653" s="74"/>
      <c r="S1653" s="61"/>
      <c r="T1653" s="61"/>
    </row>
    <row r="1654" spans="1:20" s="55" customFormat="1" ht="14.15" x14ac:dyDescent="0.4">
      <c r="A1654" s="39"/>
      <c r="E1654" s="74"/>
      <c r="F1654" s="74"/>
      <c r="G1654" s="74"/>
      <c r="S1654" s="61"/>
      <c r="T1654" s="61"/>
    </row>
    <row r="1655" spans="1:20" s="55" customFormat="1" ht="14.15" x14ac:dyDescent="0.4">
      <c r="A1655" s="39"/>
      <c r="E1655" s="74"/>
      <c r="F1655" s="74"/>
      <c r="G1655" s="74"/>
      <c r="S1655" s="61"/>
      <c r="T1655" s="61"/>
    </row>
    <row r="1656" spans="1:20" s="55" customFormat="1" ht="14.15" x14ac:dyDescent="0.4">
      <c r="A1656" s="39"/>
      <c r="E1656" s="74"/>
      <c r="F1656" s="74"/>
      <c r="G1656" s="74"/>
      <c r="S1656" s="61"/>
      <c r="T1656" s="61"/>
    </row>
    <row r="1657" spans="1:20" s="55" customFormat="1" ht="14.15" x14ac:dyDescent="0.4">
      <c r="A1657" s="39"/>
      <c r="E1657" s="74"/>
      <c r="F1657" s="74"/>
      <c r="G1657" s="74"/>
      <c r="S1657" s="61"/>
      <c r="T1657" s="61"/>
    </row>
    <row r="1658" spans="1:20" s="55" customFormat="1" ht="14.15" x14ac:dyDescent="0.4">
      <c r="A1658" s="39"/>
      <c r="E1658" s="74"/>
      <c r="F1658" s="74"/>
      <c r="G1658" s="74"/>
      <c r="S1658" s="61"/>
      <c r="T1658" s="61"/>
    </row>
    <row r="1659" spans="1:20" s="55" customFormat="1" ht="14.15" x14ac:dyDescent="0.4">
      <c r="A1659" s="39"/>
      <c r="E1659" s="74"/>
      <c r="F1659" s="74"/>
      <c r="G1659" s="74"/>
      <c r="S1659" s="61"/>
      <c r="T1659" s="61"/>
    </row>
    <row r="1660" spans="1:20" s="55" customFormat="1" ht="14.15" x14ac:dyDescent="0.4">
      <c r="A1660" s="39"/>
      <c r="E1660" s="74"/>
      <c r="F1660" s="74"/>
      <c r="G1660" s="74"/>
      <c r="S1660" s="61"/>
      <c r="T1660" s="61"/>
    </row>
    <row r="1661" spans="1:20" s="55" customFormat="1" ht="14.15" x14ac:dyDescent="0.4">
      <c r="A1661" s="39"/>
      <c r="E1661" s="74"/>
      <c r="F1661" s="74"/>
      <c r="G1661" s="74"/>
      <c r="S1661" s="61"/>
      <c r="T1661" s="61"/>
    </row>
    <row r="1662" spans="1:20" s="55" customFormat="1" ht="14.15" x14ac:dyDescent="0.4">
      <c r="A1662" s="39"/>
      <c r="E1662" s="74"/>
      <c r="F1662" s="74"/>
      <c r="G1662" s="74"/>
      <c r="S1662" s="61"/>
      <c r="T1662" s="61"/>
    </row>
    <row r="1663" spans="1:20" s="55" customFormat="1" ht="14.15" x14ac:dyDescent="0.4">
      <c r="A1663" s="39"/>
      <c r="E1663" s="74"/>
      <c r="F1663" s="74"/>
      <c r="G1663" s="74"/>
      <c r="S1663" s="61"/>
      <c r="T1663" s="61"/>
    </row>
    <row r="1664" spans="1:20" s="55" customFormat="1" ht="14.15" x14ac:dyDescent="0.4">
      <c r="A1664" s="39"/>
      <c r="E1664" s="74"/>
      <c r="F1664" s="74"/>
      <c r="G1664" s="74"/>
      <c r="S1664" s="61"/>
      <c r="T1664" s="61"/>
    </row>
    <row r="1665" spans="1:20" s="55" customFormat="1" ht="14.15" x14ac:dyDescent="0.4">
      <c r="A1665" s="39"/>
      <c r="E1665" s="74"/>
      <c r="F1665" s="74"/>
      <c r="G1665" s="74"/>
      <c r="S1665" s="61"/>
      <c r="T1665" s="61"/>
    </row>
    <row r="1666" spans="1:20" s="55" customFormat="1" ht="14.15" x14ac:dyDescent="0.4">
      <c r="A1666" s="39"/>
      <c r="E1666" s="74"/>
      <c r="F1666" s="74"/>
      <c r="G1666" s="74"/>
      <c r="S1666" s="61"/>
      <c r="T1666" s="61"/>
    </row>
    <row r="1667" spans="1:20" s="55" customFormat="1" ht="14.15" x14ac:dyDescent="0.4">
      <c r="A1667" s="39"/>
      <c r="E1667" s="74"/>
      <c r="F1667" s="74"/>
      <c r="G1667" s="74"/>
      <c r="S1667" s="61"/>
      <c r="T1667" s="61"/>
    </row>
    <row r="1668" spans="1:20" s="55" customFormat="1" ht="14.15" x14ac:dyDescent="0.4">
      <c r="A1668" s="39"/>
      <c r="E1668" s="74"/>
      <c r="F1668" s="74"/>
      <c r="G1668" s="74"/>
      <c r="S1668" s="61"/>
      <c r="T1668" s="61"/>
    </row>
    <row r="1669" spans="1:20" s="55" customFormat="1" ht="14.15" x14ac:dyDescent="0.4">
      <c r="A1669" s="39"/>
      <c r="E1669" s="74"/>
      <c r="F1669" s="74"/>
      <c r="G1669" s="74"/>
      <c r="S1669" s="61"/>
      <c r="T1669" s="61"/>
    </row>
    <row r="1670" spans="1:20" s="55" customFormat="1" ht="14.15" x14ac:dyDescent="0.4">
      <c r="A1670" s="39"/>
      <c r="E1670" s="74"/>
      <c r="F1670" s="74"/>
      <c r="G1670" s="74"/>
      <c r="S1670" s="61"/>
      <c r="T1670" s="61"/>
    </row>
    <row r="1671" spans="1:20" s="55" customFormat="1" ht="14.15" x14ac:dyDescent="0.4">
      <c r="A1671" s="39"/>
      <c r="E1671" s="74"/>
      <c r="F1671" s="74"/>
      <c r="G1671" s="74"/>
      <c r="S1671" s="61"/>
      <c r="T1671" s="61"/>
    </row>
    <row r="1672" spans="1:20" s="55" customFormat="1" ht="14.15" x14ac:dyDescent="0.4">
      <c r="A1672" s="39"/>
      <c r="E1672" s="74"/>
      <c r="F1672" s="74"/>
      <c r="G1672" s="74"/>
      <c r="S1672" s="61"/>
      <c r="T1672" s="61"/>
    </row>
    <row r="1673" spans="1:20" s="55" customFormat="1" ht="14.15" x14ac:dyDescent="0.4">
      <c r="A1673" s="39"/>
      <c r="E1673" s="74"/>
      <c r="F1673" s="74"/>
      <c r="G1673" s="74"/>
      <c r="S1673" s="61"/>
      <c r="T1673" s="61"/>
    </row>
    <row r="1674" spans="1:20" s="55" customFormat="1" ht="14.15" x14ac:dyDescent="0.4">
      <c r="A1674" s="39"/>
      <c r="E1674" s="74"/>
      <c r="F1674" s="74"/>
      <c r="G1674" s="74"/>
      <c r="S1674" s="61"/>
      <c r="T1674" s="61"/>
    </row>
    <row r="1675" spans="1:20" s="55" customFormat="1" ht="14.15" x14ac:dyDescent="0.4">
      <c r="A1675" s="39"/>
      <c r="E1675" s="74"/>
      <c r="F1675" s="74"/>
      <c r="G1675" s="74"/>
      <c r="S1675" s="61"/>
      <c r="T1675" s="61"/>
    </row>
    <row r="1676" spans="1:20" s="55" customFormat="1" ht="14.15" x14ac:dyDescent="0.4">
      <c r="A1676" s="39"/>
      <c r="E1676" s="74"/>
      <c r="F1676" s="74"/>
      <c r="G1676" s="74"/>
      <c r="S1676" s="61"/>
      <c r="T1676" s="61"/>
    </row>
    <row r="1677" spans="1:20" s="55" customFormat="1" ht="14.15" x14ac:dyDescent="0.4">
      <c r="A1677" s="39"/>
      <c r="E1677" s="74"/>
      <c r="F1677" s="74"/>
      <c r="G1677" s="74"/>
      <c r="S1677" s="61"/>
      <c r="T1677" s="61"/>
    </row>
    <row r="1678" spans="1:20" s="55" customFormat="1" ht="14.15" x14ac:dyDescent="0.4">
      <c r="A1678" s="39"/>
      <c r="E1678" s="74"/>
      <c r="F1678" s="74"/>
      <c r="G1678" s="74"/>
      <c r="S1678" s="61"/>
      <c r="T1678" s="61"/>
    </row>
    <row r="1679" spans="1:20" s="55" customFormat="1" ht="14.15" x14ac:dyDescent="0.4">
      <c r="A1679" s="39"/>
      <c r="E1679" s="74"/>
      <c r="F1679" s="74"/>
      <c r="G1679" s="74"/>
      <c r="S1679" s="61"/>
      <c r="T1679" s="61"/>
    </row>
    <row r="1680" spans="1:20" s="55" customFormat="1" ht="14.15" x14ac:dyDescent="0.4">
      <c r="A1680" s="39"/>
      <c r="E1680" s="74"/>
      <c r="F1680" s="74"/>
      <c r="G1680" s="74"/>
      <c r="S1680" s="61"/>
      <c r="T1680" s="61"/>
    </row>
    <row r="1681" spans="1:20" s="55" customFormat="1" ht="14.15" x14ac:dyDescent="0.4">
      <c r="A1681" s="39"/>
      <c r="E1681" s="74"/>
      <c r="F1681" s="74"/>
      <c r="G1681" s="74"/>
      <c r="S1681" s="61"/>
      <c r="T1681" s="61"/>
    </row>
    <row r="1682" spans="1:20" s="55" customFormat="1" ht="14.15" x14ac:dyDescent="0.4">
      <c r="A1682" s="39"/>
      <c r="E1682" s="74"/>
      <c r="F1682" s="74"/>
      <c r="G1682" s="74"/>
      <c r="S1682" s="61"/>
      <c r="T1682" s="61"/>
    </row>
    <row r="1683" spans="1:20" s="55" customFormat="1" ht="14.15" x14ac:dyDescent="0.4">
      <c r="A1683" s="39"/>
      <c r="E1683" s="74"/>
      <c r="F1683" s="74"/>
      <c r="G1683" s="74"/>
      <c r="S1683" s="61"/>
      <c r="T1683" s="61"/>
    </row>
    <row r="1684" spans="1:20" s="55" customFormat="1" ht="14.15" x14ac:dyDescent="0.4">
      <c r="A1684" s="39"/>
      <c r="E1684" s="74"/>
      <c r="F1684" s="74"/>
      <c r="G1684" s="74"/>
      <c r="S1684" s="61"/>
      <c r="T1684" s="61"/>
    </row>
    <row r="1685" spans="1:20" s="55" customFormat="1" ht="14.15" x14ac:dyDescent="0.4">
      <c r="A1685" s="39"/>
      <c r="E1685" s="74"/>
      <c r="F1685" s="74"/>
      <c r="G1685" s="74"/>
      <c r="S1685" s="61"/>
      <c r="T1685" s="61"/>
    </row>
    <row r="1686" spans="1:20" s="55" customFormat="1" ht="14.15" x14ac:dyDescent="0.4">
      <c r="A1686" s="39"/>
      <c r="E1686" s="74"/>
      <c r="F1686" s="74"/>
      <c r="G1686" s="74"/>
      <c r="S1686" s="61"/>
      <c r="T1686" s="61"/>
    </row>
    <row r="1687" spans="1:20" s="55" customFormat="1" ht="14.15" x14ac:dyDescent="0.4">
      <c r="A1687" s="39"/>
      <c r="E1687" s="74"/>
      <c r="F1687" s="74"/>
      <c r="G1687" s="74"/>
      <c r="S1687" s="61"/>
      <c r="T1687" s="61"/>
    </row>
    <row r="1688" spans="1:20" s="55" customFormat="1" ht="14.15" x14ac:dyDescent="0.4">
      <c r="A1688" s="39"/>
      <c r="E1688" s="74"/>
      <c r="F1688" s="74"/>
      <c r="G1688" s="74"/>
      <c r="S1688" s="61"/>
      <c r="T1688" s="61"/>
    </row>
    <row r="1689" spans="1:20" s="55" customFormat="1" ht="14.15" x14ac:dyDescent="0.4">
      <c r="A1689" s="39"/>
      <c r="E1689" s="74"/>
      <c r="F1689" s="74"/>
      <c r="G1689" s="74"/>
      <c r="S1689" s="61"/>
      <c r="T1689" s="61"/>
    </row>
    <row r="1690" spans="1:20" s="55" customFormat="1" ht="14.15" x14ac:dyDescent="0.4">
      <c r="A1690" s="39"/>
      <c r="E1690" s="74"/>
      <c r="F1690" s="74"/>
      <c r="G1690" s="74"/>
      <c r="S1690" s="61"/>
      <c r="T1690" s="61"/>
    </row>
    <row r="1691" spans="1:20" s="55" customFormat="1" ht="14.15" x14ac:dyDescent="0.4">
      <c r="A1691" s="39"/>
      <c r="E1691" s="74"/>
      <c r="F1691" s="74"/>
      <c r="G1691" s="74"/>
      <c r="S1691" s="61"/>
      <c r="T1691" s="61"/>
    </row>
    <row r="1692" spans="1:20" s="55" customFormat="1" ht="14.15" x14ac:dyDescent="0.4">
      <c r="A1692" s="39"/>
      <c r="E1692" s="74"/>
      <c r="F1692" s="74"/>
      <c r="G1692" s="74"/>
      <c r="S1692" s="61"/>
      <c r="T1692" s="61"/>
    </row>
    <row r="1693" spans="1:20" s="55" customFormat="1" ht="14.15" x14ac:dyDescent="0.4">
      <c r="A1693" s="39"/>
      <c r="E1693" s="74"/>
      <c r="F1693" s="74"/>
      <c r="G1693" s="74"/>
      <c r="S1693" s="61"/>
      <c r="T1693" s="61"/>
    </row>
    <row r="1694" spans="1:20" s="55" customFormat="1" ht="14.15" x14ac:dyDescent="0.4">
      <c r="A1694" s="39"/>
      <c r="E1694" s="74"/>
      <c r="F1694" s="74"/>
      <c r="G1694" s="74"/>
      <c r="S1694" s="61"/>
      <c r="T1694" s="61"/>
    </row>
    <row r="1695" spans="1:20" s="55" customFormat="1" ht="14.15" x14ac:dyDescent="0.4">
      <c r="A1695" s="39"/>
      <c r="E1695" s="74"/>
      <c r="F1695" s="74"/>
      <c r="G1695" s="74"/>
      <c r="S1695" s="61"/>
      <c r="T1695" s="61"/>
    </row>
    <row r="1696" spans="1:20" s="55" customFormat="1" ht="14.15" x14ac:dyDescent="0.4">
      <c r="A1696" s="39"/>
      <c r="E1696" s="74"/>
      <c r="F1696" s="74"/>
      <c r="G1696" s="74"/>
      <c r="S1696" s="61"/>
      <c r="T1696" s="61"/>
    </row>
    <row r="1697" spans="1:20" s="55" customFormat="1" ht="14.15" x14ac:dyDescent="0.4">
      <c r="A1697" s="39"/>
      <c r="E1697" s="74"/>
      <c r="F1697" s="74"/>
      <c r="G1697" s="74"/>
      <c r="S1697" s="61"/>
      <c r="T1697" s="61"/>
    </row>
    <row r="1698" spans="1:20" s="55" customFormat="1" ht="14.15" x14ac:dyDescent="0.4">
      <c r="A1698" s="39"/>
      <c r="E1698" s="74"/>
      <c r="F1698" s="74"/>
      <c r="G1698" s="74"/>
      <c r="S1698" s="61"/>
      <c r="T1698" s="61"/>
    </row>
    <row r="1699" spans="1:20" s="55" customFormat="1" ht="14.15" x14ac:dyDescent="0.4">
      <c r="A1699" s="39"/>
      <c r="E1699" s="74"/>
      <c r="F1699" s="74"/>
      <c r="G1699" s="74"/>
      <c r="S1699" s="61"/>
      <c r="T1699" s="61"/>
    </row>
    <row r="1700" spans="1:20" s="55" customFormat="1" ht="14.15" x14ac:dyDescent="0.4">
      <c r="A1700" s="39"/>
      <c r="E1700" s="74"/>
      <c r="F1700" s="74"/>
      <c r="G1700" s="74"/>
      <c r="S1700" s="61"/>
      <c r="T1700" s="61"/>
    </row>
    <row r="1701" spans="1:20" s="55" customFormat="1" ht="14.15" x14ac:dyDescent="0.4">
      <c r="A1701" s="39"/>
      <c r="E1701" s="74"/>
      <c r="F1701" s="74"/>
      <c r="G1701" s="74"/>
      <c r="S1701" s="61"/>
      <c r="T1701" s="61"/>
    </row>
    <row r="1702" spans="1:20" s="55" customFormat="1" ht="14.15" x14ac:dyDescent="0.4">
      <c r="A1702" s="39"/>
      <c r="E1702" s="74"/>
      <c r="F1702" s="74"/>
      <c r="G1702" s="74"/>
      <c r="S1702" s="61"/>
      <c r="T1702" s="61"/>
    </row>
    <row r="1703" spans="1:20" s="55" customFormat="1" ht="14.15" x14ac:dyDescent="0.4">
      <c r="A1703" s="39"/>
      <c r="E1703" s="74"/>
      <c r="F1703" s="74"/>
      <c r="G1703" s="74"/>
      <c r="S1703" s="61"/>
      <c r="T1703" s="61"/>
    </row>
    <row r="1704" spans="1:20" s="55" customFormat="1" ht="14.15" x14ac:dyDescent="0.4">
      <c r="A1704" s="39"/>
      <c r="E1704" s="74"/>
      <c r="F1704" s="74"/>
      <c r="G1704" s="74"/>
      <c r="S1704" s="61"/>
      <c r="T1704" s="61"/>
    </row>
    <row r="1705" spans="1:20" s="55" customFormat="1" ht="14.15" x14ac:dyDescent="0.4">
      <c r="A1705" s="39"/>
      <c r="E1705" s="74"/>
      <c r="F1705" s="74"/>
      <c r="G1705" s="74"/>
      <c r="S1705" s="61"/>
      <c r="T1705" s="61"/>
    </row>
    <row r="1706" spans="1:20" s="55" customFormat="1" ht="14.15" x14ac:dyDescent="0.4">
      <c r="A1706" s="39"/>
      <c r="E1706" s="74"/>
      <c r="F1706" s="74"/>
      <c r="G1706" s="74"/>
      <c r="S1706" s="61"/>
      <c r="T1706" s="61"/>
    </row>
    <row r="1707" spans="1:20" s="55" customFormat="1" ht="14.15" x14ac:dyDescent="0.4">
      <c r="A1707" s="39"/>
      <c r="E1707" s="74"/>
      <c r="F1707" s="74"/>
      <c r="G1707" s="74"/>
      <c r="S1707" s="61"/>
      <c r="T1707" s="61"/>
    </row>
    <row r="1708" spans="1:20" s="55" customFormat="1" ht="14.15" x14ac:dyDescent="0.4">
      <c r="A1708" s="39"/>
      <c r="E1708" s="74"/>
      <c r="F1708" s="74"/>
      <c r="G1708" s="74"/>
      <c r="S1708" s="61"/>
      <c r="T1708" s="61"/>
    </row>
    <row r="1709" spans="1:20" s="55" customFormat="1" ht="14.15" x14ac:dyDescent="0.4">
      <c r="A1709" s="39"/>
      <c r="E1709" s="74"/>
      <c r="F1709" s="74"/>
      <c r="G1709" s="74"/>
      <c r="S1709" s="61"/>
      <c r="T1709" s="61"/>
    </row>
    <row r="1710" spans="1:20" s="55" customFormat="1" ht="14.15" x14ac:dyDescent="0.4">
      <c r="A1710" s="39"/>
      <c r="E1710" s="74"/>
      <c r="F1710" s="74"/>
      <c r="G1710" s="74"/>
      <c r="S1710" s="61"/>
      <c r="T1710" s="61"/>
    </row>
    <row r="1711" spans="1:20" s="55" customFormat="1" ht="14.15" x14ac:dyDescent="0.4">
      <c r="A1711" s="39"/>
      <c r="E1711" s="74"/>
      <c r="F1711" s="74"/>
      <c r="G1711" s="74"/>
      <c r="S1711" s="61"/>
      <c r="T1711" s="61"/>
    </row>
    <row r="1712" spans="1:20" s="55" customFormat="1" ht="14.15" x14ac:dyDescent="0.4">
      <c r="A1712" s="39"/>
      <c r="E1712" s="74"/>
      <c r="F1712" s="74"/>
      <c r="G1712" s="74"/>
      <c r="S1712" s="61"/>
      <c r="T1712" s="61"/>
    </row>
    <row r="1713" spans="1:20" s="55" customFormat="1" ht="14.15" x14ac:dyDescent="0.4">
      <c r="A1713" s="39"/>
      <c r="E1713" s="74"/>
      <c r="F1713" s="74"/>
      <c r="G1713" s="74"/>
      <c r="S1713" s="61"/>
      <c r="T1713" s="61"/>
    </row>
    <row r="1714" spans="1:20" s="55" customFormat="1" ht="14.15" x14ac:dyDescent="0.4">
      <c r="A1714" s="39"/>
      <c r="E1714" s="74"/>
      <c r="F1714" s="74"/>
      <c r="G1714" s="74"/>
      <c r="S1714" s="61"/>
      <c r="T1714" s="61"/>
    </row>
    <row r="1715" spans="1:20" s="55" customFormat="1" ht="14.15" x14ac:dyDescent="0.4">
      <c r="A1715" s="39"/>
      <c r="E1715" s="74"/>
      <c r="F1715" s="74"/>
      <c r="G1715" s="74"/>
      <c r="S1715" s="61"/>
      <c r="T1715" s="61"/>
    </row>
    <row r="1716" spans="1:20" s="55" customFormat="1" ht="14.15" x14ac:dyDescent="0.4">
      <c r="A1716" s="39"/>
      <c r="E1716" s="74"/>
      <c r="F1716" s="74"/>
      <c r="G1716" s="74"/>
      <c r="S1716" s="61"/>
      <c r="T1716" s="61"/>
    </row>
    <row r="1717" spans="1:20" s="55" customFormat="1" ht="14.15" x14ac:dyDescent="0.4">
      <c r="A1717" s="39"/>
      <c r="E1717" s="74"/>
      <c r="F1717" s="74"/>
      <c r="G1717" s="74"/>
      <c r="S1717" s="61"/>
      <c r="T1717" s="61"/>
    </row>
    <row r="1718" spans="1:20" s="55" customFormat="1" ht="14.15" x14ac:dyDescent="0.4">
      <c r="A1718" s="39"/>
      <c r="E1718" s="74"/>
      <c r="F1718" s="74"/>
      <c r="G1718" s="74"/>
      <c r="S1718" s="61"/>
      <c r="T1718" s="61"/>
    </row>
    <row r="1719" spans="1:20" s="55" customFormat="1" ht="14.15" x14ac:dyDescent="0.4">
      <c r="A1719" s="39"/>
      <c r="E1719" s="74"/>
      <c r="F1719" s="74"/>
      <c r="G1719" s="74"/>
      <c r="S1719" s="61"/>
      <c r="T1719" s="61"/>
    </row>
    <row r="1720" spans="1:20" s="55" customFormat="1" ht="14.15" x14ac:dyDescent="0.4">
      <c r="A1720" s="39"/>
      <c r="E1720" s="74"/>
      <c r="F1720" s="74"/>
      <c r="G1720" s="74"/>
      <c r="S1720" s="61"/>
      <c r="T1720" s="61"/>
    </row>
    <row r="1721" spans="1:20" s="55" customFormat="1" ht="14.15" x14ac:dyDescent="0.4">
      <c r="A1721" s="39"/>
      <c r="E1721" s="74"/>
      <c r="F1721" s="74"/>
      <c r="G1721" s="74"/>
      <c r="S1721" s="61"/>
      <c r="T1721" s="61"/>
    </row>
    <row r="1722" spans="1:20" s="55" customFormat="1" ht="14.15" x14ac:dyDescent="0.4">
      <c r="A1722" s="39"/>
      <c r="E1722" s="74"/>
      <c r="F1722" s="74"/>
      <c r="G1722" s="74"/>
      <c r="S1722" s="61"/>
      <c r="T1722" s="61"/>
    </row>
    <row r="1723" spans="1:20" s="55" customFormat="1" ht="14.15" x14ac:dyDescent="0.4">
      <c r="A1723" s="39"/>
      <c r="E1723" s="74"/>
      <c r="F1723" s="74"/>
      <c r="G1723" s="74"/>
      <c r="S1723" s="61"/>
      <c r="T1723" s="61"/>
    </row>
    <row r="1724" spans="1:20" s="55" customFormat="1" ht="14.15" x14ac:dyDescent="0.4">
      <c r="A1724" s="39"/>
      <c r="E1724" s="74"/>
      <c r="F1724" s="74"/>
      <c r="G1724" s="74"/>
      <c r="S1724" s="61"/>
      <c r="T1724" s="61"/>
    </row>
    <row r="1725" spans="1:20" s="55" customFormat="1" ht="14.15" x14ac:dyDescent="0.4">
      <c r="A1725" s="39"/>
      <c r="E1725" s="74"/>
      <c r="F1725" s="74"/>
      <c r="G1725" s="74"/>
      <c r="S1725" s="61"/>
      <c r="T1725" s="61"/>
    </row>
    <row r="1726" spans="1:20" s="55" customFormat="1" ht="14.15" x14ac:dyDescent="0.4">
      <c r="A1726" s="39"/>
      <c r="E1726" s="74"/>
      <c r="F1726" s="74"/>
      <c r="G1726" s="74"/>
      <c r="S1726" s="61"/>
      <c r="T1726" s="61"/>
    </row>
    <row r="1727" spans="1:20" s="55" customFormat="1" ht="14.15" x14ac:dyDescent="0.4">
      <c r="A1727" s="39"/>
      <c r="E1727" s="74"/>
      <c r="F1727" s="74"/>
      <c r="G1727" s="74"/>
      <c r="S1727" s="61"/>
      <c r="T1727" s="61"/>
    </row>
    <row r="1728" spans="1:20" s="55" customFormat="1" ht="14.15" x14ac:dyDescent="0.4">
      <c r="A1728" s="39"/>
      <c r="E1728" s="74"/>
      <c r="F1728" s="74"/>
      <c r="G1728" s="74"/>
      <c r="S1728" s="61"/>
      <c r="T1728" s="61"/>
    </row>
    <row r="1729" spans="1:20" s="55" customFormat="1" ht="14.15" x14ac:dyDescent="0.4">
      <c r="A1729" s="39"/>
      <c r="E1729" s="74"/>
      <c r="F1729" s="74"/>
      <c r="G1729" s="74"/>
      <c r="S1729" s="61"/>
      <c r="T1729" s="61"/>
    </row>
    <row r="1730" spans="1:20" s="55" customFormat="1" ht="14.15" x14ac:dyDescent="0.4">
      <c r="A1730" s="39"/>
      <c r="E1730" s="74"/>
      <c r="F1730" s="74"/>
      <c r="G1730" s="74"/>
      <c r="S1730" s="61"/>
      <c r="T1730" s="61"/>
    </row>
    <row r="1731" spans="1:20" s="55" customFormat="1" ht="14.15" x14ac:dyDescent="0.4">
      <c r="A1731" s="39"/>
      <c r="E1731" s="74"/>
      <c r="F1731" s="74"/>
      <c r="G1731" s="74"/>
      <c r="S1731" s="61"/>
      <c r="T1731" s="61"/>
    </row>
    <row r="1732" spans="1:20" s="55" customFormat="1" ht="14.15" x14ac:dyDescent="0.4">
      <c r="A1732" s="39"/>
      <c r="E1732" s="74"/>
      <c r="F1732" s="74"/>
      <c r="G1732" s="74"/>
      <c r="S1732" s="61"/>
      <c r="T1732" s="61"/>
    </row>
    <row r="1733" spans="1:20" s="55" customFormat="1" ht="14.15" x14ac:dyDescent="0.4">
      <c r="A1733" s="39"/>
      <c r="E1733" s="74"/>
      <c r="F1733" s="74"/>
      <c r="G1733" s="74"/>
      <c r="S1733" s="61"/>
      <c r="T1733" s="61"/>
    </row>
    <row r="1734" spans="1:20" s="55" customFormat="1" ht="14.15" x14ac:dyDescent="0.4">
      <c r="A1734" s="39"/>
      <c r="E1734" s="74"/>
      <c r="F1734" s="74"/>
      <c r="G1734" s="74"/>
      <c r="S1734" s="61"/>
      <c r="T1734" s="61"/>
    </row>
    <row r="1735" spans="1:20" s="55" customFormat="1" ht="14.15" x14ac:dyDescent="0.4">
      <c r="A1735" s="39"/>
      <c r="E1735" s="74"/>
      <c r="F1735" s="74"/>
      <c r="G1735" s="74"/>
      <c r="S1735" s="61"/>
      <c r="T1735" s="61"/>
    </row>
    <row r="1736" spans="1:20" s="55" customFormat="1" ht="14.15" x14ac:dyDescent="0.4">
      <c r="A1736" s="39"/>
      <c r="E1736" s="74"/>
      <c r="F1736" s="74"/>
      <c r="G1736" s="74"/>
      <c r="S1736" s="61"/>
      <c r="T1736" s="61"/>
    </row>
    <row r="1737" spans="1:20" s="55" customFormat="1" ht="14.15" x14ac:dyDescent="0.4">
      <c r="A1737" s="39"/>
      <c r="E1737" s="74"/>
      <c r="F1737" s="74"/>
      <c r="G1737" s="74"/>
      <c r="S1737" s="61"/>
      <c r="T1737" s="61"/>
    </row>
    <row r="1738" spans="1:20" s="55" customFormat="1" ht="14.15" x14ac:dyDescent="0.4">
      <c r="A1738" s="39"/>
      <c r="E1738" s="74"/>
      <c r="F1738" s="74"/>
      <c r="G1738" s="74"/>
      <c r="S1738" s="61"/>
      <c r="T1738" s="61"/>
    </row>
    <row r="1739" spans="1:20" s="55" customFormat="1" ht="14.15" x14ac:dyDescent="0.4">
      <c r="A1739" s="39"/>
      <c r="E1739" s="74"/>
      <c r="F1739" s="74"/>
      <c r="G1739" s="74"/>
      <c r="S1739" s="61"/>
      <c r="T1739" s="61"/>
    </row>
    <row r="1740" spans="1:20" s="55" customFormat="1" ht="14.15" x14ac:dyDescent="0.4">
      <c r="A1740" s="39"/>
      <c r="E1740" s="74"/>
      <c r="F1740" s="74"/>
      <c r="G1740" s="74"/>
      <c r="S1740" s="61"/>
      <c r="T1740" s="61"/>
    </row>
    <row r="1741" spans="1:20" s="55" customFormat="1" ht="14.15" x14ac:dyDescent="0.4">
      <c r="A1741" s="39"/>
      <c r="E1741" s="74"/>
      <c r="F1741" s="74"/>
      <c r="G1741" s="74"/>
      <c r="S1741" s="61"/>
      <c r="T1741" s="61"/>
    </row>
    <row r="1742" spans="1:20" s="55" customFormat="1" ht="14.15" x14ac:dyDescent="0.4">
      <c r="A1742" s="39"/>
      <c r="E1742" s="74"/>
      <c r="F1742" s="74"/>
      <c r="G1742" s="74"/>
      <c r="S1742" s="61"/>
      <c r="T1742" s="61"/>
    </row>
    <row r="1743" spans="1:20" s="55" customFormat="1" ht="14.15" x14ac:dyDescent="0.4">
      <c r="A1743" s="39"/>
      <c r="E1743" s="74"/>
      <c r="F1743" s="74"/>
      <c r="G1743" s="74"/>
      <c r="S1743" s="61"/>
      <c r="T1743" s="61"/>
    </row>
    <row r="1744" spans="1:20" s="55" customFormat="1" ht="14.15" x14ac:dyDescent="0.4">
      <c r="A1744" s="39"/>
      <c r="E1744" s="74"/>
      <c r="F1744" s="74"/>
      <c r="G1744" s="74"/>
      <c r="S1744" s="61"/>
      <c r="T1744" s="61"/>
    </row>
    <row r="1745" spans="1:20" s="55" customFormat="1" ht="14.15" x14ac:dyDescent="0.4">
      <c r="A1745" s="39"/>
      <c r="E1745" s="74"/>
      <c r="F1745" s="74"/>
      <c r="G1745" s="74"/>
      <c r="S1745" s="61"/>
      <c r="T1745" s="61"/>
    </row>
    <row r="1746" spans="1:20" s="55" customFormat="1" ht="14.15" x14ac:dyDescent="0.4">
      <c r="A1746" s="39"/>
      <c r="E1746" s="74"/>
      <c r="F1746" s="74"/>
      <c r="G1746" s="74"/>
      <c r="S1746" s="61"/>
      <c r="T1746" s="61"/>
    </row>
    <row r="1747" spans="1:20" s="55" customFormat="1" ht="14.15" x14ac:dyDescent="0.4">
      <c r="A1747" s="39"/>
      <c r="E1747" s="74"/>
      <c r="F1747" s="74"/>
      <c r="G1747" s="74"/>
      <c r="S1747" s="61"/>
      <c r="T1747" s="61"/>
    </row>
    <row r="1748" spans="1:20" s="55" customFormat="1" ht="14.15" x14ac:dyDescent="0.4">
      <c r="A1748" s="39"/>
      <c r="E1748" s="74"/>
      <c r="F1748" s="74"/>
      <c r="G1748" s="74"/>
      <c r="S1748" s="61"/>
      <c r="T1748" s="61"/>
    </row>
    <row r="1749" spans="1:20" s="55" customFormat="1" ht="14.15" x14ac:dyDescent="0.4">
      <c r="A1749" s="39"/>
      <c r="E1749" s="74"/>
      <c r="F1749" s="74"/>
      <c r="G1749" s="74"/>
      <c r="S1749" s="61"/>
      <c r="T1749" s="61"/>
    </row>
    <row r="1750" spans="1:20" s="55" customFormat="1" ht="14.15" x14ac:dyDescent="0.4">
      <c r="A1750" s="39"/>
      <c r="E1750" s="74"/>
      <c r="F1750" s="74"/>
      <c r="G1750" s="74"/>
      <c r="S1750" s="61"/>
      <c r="T1750" s="61"/>
    </row>
    <row r="1751" spans="1:20" s="55" customFormat="1" ht="14.15" x14ac:dyDescent="0.4">
      <c r="A1751" s="39"/>
      <c r="E1751" s="74"/>
      <c r="F1751" s="74"/>
      <c r="G1751" s="74"/>
      <c r="S1751" s="61"/>
      <c r="T1751" s="61"/>
    </row>
    <row r="1752" spans="1:20" s="55" customFormat="1" ht="14.15" x14ac:dyDescent="0.4">
      <c r="A1752" s="39"/>
      <c r="E1752" s="74"/>
      <c r="F1752" s="74"/>
      <c r="G1752" s="74"/>
      <c r="S1752" s="61"/>
      <c r="T1752" s="61"/>
    </row>
    <row r="1753" spans="1:20" s="55" customFormat="1" ht="14.15" x14ac:dyDescent="0.4">
      <c r="A1753" s="39"/>
      <c r="E1753" s="74"/>
      <c r="F1753" s="74"/>
      <c r="G1753" s="74"/>
      <c r="S1753" s="61"/>
      <c r="T1753" s="61"/>
    </row>
    <row r="1754" spans="1:20" s="55" customFormat="1" ht="14.15" x14ac:dyDescent="0.4">
      <c r="A1754" s="39"/>
      <c r="E1754" s="74"/>
      <c r="F1754" s="74"/>
      <c r="G1754" s="74"/>
      <c r="S1754" s="61"/>
      <c r="T1754" s="61"/>
    </row>
    <row r="1755" spans="1:20" s="55" customFormat="1" ht="14.15" x14ac:dyDescent="0.4">
      <c r="A1755" s="39"/>
      <c r="E1755" s="74"/>
      <c r="F1755" s="74"/>
      <c r="G1755" s="74"/>
      <c r="S1755" s="61"/>
      <c r="T1755" s="61"/>
    </row>
    <row r="1756" spans="1:20" s="55" customFormat="1" ht="14.15" x14ac:dyDescent="0.4">
      <c r="A1756" s="39"/>
      <c r="E1756" s="74"/>
      <c r="F1756" s="74"/>
      <c r="G1756" s="74"/>
      <c r="S1756" s="61"/>
      <c r="T1756" s="61"/>
    </row>
    <row r="1757" spans="1:20" s="55" customFormat="1" ht="14.15" x14ac:dyDescent="0.4">
      <c r="A1757" s="39"/>
      <c r="E1757" s="74"/>
      <c r="F1757" s="74"/>
      <c r="G1757" s="74"/>
      <c r="S1757" s="61"/>
      <c r="T1757" s="61"/>
    </row>
    <row r="1758" spans="1:20" s="55" customFormat="1" ht="14.15" x14ac:dyDescent="0.4">
      <c r="A1758" s="39"/>
      <c r="E1758" s="74"/>
      <c r="F1758" s="74"/>
      <c r="G1758" s="74"/>
      <c r="S1758" s="61"/>
      <c r="T1758" s="61"/>
    </row>
    <row r="1759" spans="1:20" s="55" customFormat="1" ht="14.15" x14ac:dyDescent="0.4">
      <c r="A1759" s="39"/>
      <c r="E1759" s="74"/>
      <c r="F1759" s="74"/>
      <c r="G1759" s="74"/>
      <c r="S1759" s="61"/>
      <c r="T1759" s="61"/>
    </row>
    <row r="1760" spans="1:20" s="55" customFormat="1" ht="14.15" x14ac:dyDescent="0.4">
      <c r="A1760" s="39"/>
      <c r="E1760" s="74"/>
      <c r="F1760" s="74"/>
      <c r="G1760" s="74"/>
      <c r="S1760" s="61"/>
      <c r="T1760" s="61"/>
    </row>
    <row r="1761" spans="1:20" s="55" customFormat="1" ht="14.15" x14ac:dyDescent="0.4">
      <c r="A1761" s="39"/>
      <c r="E1761" s="74"/>
      <c r="F1761" s="74"/>
      <c r="G1761" s="74"/>
      <c r="S1761" s="61"/>
      <c r="T1761" s="61"/>
    </row>
    <row r="1762" spans="1:20" s="55" customFormat="1" ht="14.15" x14ac:dyDescent="0.4">
      <c r="A1762" s="39"/>
      <c r="E1762" s="74"/>
      <c r="F1762" s="74"/>
      <c r="G1762" s="74"/>
      <c r="S1762" s="61"/>
      <c r="T1762" s="61"/>
    </row>
    <row r="1763" spans="1:20" s="55" customFormat="1" ht="14.15" x14ac:dyDescent="0.4">
      <c r="A1763" s="39"/>
      <c r="E1763" s="74"/>
      <c r="F1763" s="74"/>
      <c r="G1763" s="74"/>
      <c r="S1763" s="61"/>
      <c r="T1763" s="61"/>
    </row>
    <row r="1764" spans="1:20" s="55" customFormat="1" ht="14.15" x14ac:dyDescent="0.4">
      <c r="A1764" s="39"/>
      <c r="E1764" s="74"/>
      <c r="F1764" s="74"/>
      <c r="G1764" s="74"/>
      <c r="S1764" s="61"/>
      <c r="T1764" s="61"/>
    </row>
    <row r="1765" spans="1:20" s="55" customFormat="1" ht="14.15" x14ac:dyDescent="0.4">
      <c r="A1765" s="39"/>
      <c r="E1765" s="74"/>
      <c r="F1765" s="74"/>
      <c r="G1765" s="74"/>
      <c r="S1765" s="61"/>
      <c r="T1765" s="61"/>
    </row>
    <row r="1766" spans="1:20" s="55" customFormat="1" ht="14.15" x14ac:dyDescent="0.4">
      <c r="A1766" s="39"/>
      <c r="E1766" s="74"/>
      <c r="F1766" s="74"/>
      <c r="G1766" s="74"/>
      <c r="S1766" s="61"/>
      <c r="T1766" s="61"/>
    </row>
    <row r="1767" spans="1:20" s="55" customFormat="1" ht="14.15" x14ac:dyDescent="0.4">
      <c r="A1767" s="39"/>
      <c r="E1767" s="74"/>
      <c r="F1767" s="74"/>
      <c r="G1767" s="74"/>
      <c r="S1767" s="61"/>
      <c r="T1767" s="61"/>
    </row>
    <row r="1768" spans="1:20" s="55" customFormat="1" ht="14.15" x14ac:dyDescent="0.4">
      <c r="A1768" s="39"/>
      <c r="E1768" s="74"/>
      <c r="F1768" s="74"/>
      <c r="G1768" s="74"/>
      <c r="S1768" s="61"/>
      <c r="T1768" s="61"/>
    </row>
    <row r="1769" spans="1:20" s="55" customFormat="1" ht="14.15" x14ac:dyDescent="0.4">
      <c r="A1769" s="39"/>
      <c r="E1769" s="74"/>
      <c r="F1769" s="74"/>
      <c r="G1769" s="74"/>
      <c r="S1769" s="61"/>
      <c r="T1769" s="61"/>
    </row>
    <row r="1770" spans="1:20" s="55" customFormat="1" ht="14.15" x14ac:dyDescent="0.4">
      <c r="A1770" s="39"/>
      <c r="E1770" s="74"/>
      <c r="F1770" s="74"/>
      <c r="G1770" s="74"/>
      <c r="S1770" s="61"/>
      <c r="T1770" s="61"/>
    </row>
    <row r="1771" spans="1:20" s="55" customFormat="1" ht="14.15" x14ac:dyDescent="0.4">
      <c r="A1771" s="39"/>
      <c r="E1771" s="74"/>
      <c r="F1771" s="74"/>
      <c r="G1771" s="74"/>
      <c r="S1771" s="61"/>
      <c r="T1771" s="61"/>
    </row>
    <row r="1772" spans="1:20" s="55" customFormat="1" ht="14.15" x14ac:dyDescent="0.4">
      <c r="A1772" s="39"/>
      <c r="E1772" s="74"/>
      <c r="F1772" s="74"/>
      <c r="G1772" s="74"/>
      <c r="S1772" s="61"/>
      <c r="T1772" s="61"/>
    </row>
    <row r="1773" spans="1:20" s="55" customFormat="1" ht="14.15" x14ac:dyDescent="0.4">
      <c r="A1773" s="39"/>
      <c r="E1773" s="74"/>
      <c r="F1773" s="74"/>
      <c r="G1773" s="74"/>
      <c r="S1773" s="61"/>
      <c r="T1773" s="61"/>
    </row>
    <row r="1774" spans="1:20" s="55" customFormat="1" ht="14.15" x14ac:dyDescent="0.4">
      <c r="A1774" s="39"/>
      <c r="E1774" s="74"/>
      <c r="F1774" s="74"/>
      <c r="G1774" s="74"/>
      <c r="S1774" s="61"/>
      <c r="T1774" s="61"/>
    </row>
    <row r="1775" spans="1:20" s="55" customFormat="1" ht="14.15" x14ac:dyDescent="0.4">
      <c r="A1775" s="39"/>
      <c r="E1775" s="74"/>
      <c r="F1775" s="74"/>
      <c r="G1775" s="74"/>
      <c r="S1775" s="61"/>
      <c r="T1775" s="61"/>
    </row>
    <row r="1776" spans="1:20" s="55" customFormat="1" ht="14.15" x14ac:dyDescent="0.4">
      <c r="A1776" s="39"/>
      <c r="E1776" s="74"/>
      <c r="F1776" s="74"/>
      <c r="G1776" s="74"/>
      <c r="S1776" s="61"/>
      <c r="T1776" s="61"/>
    </row>
    <row r="1777" spans="1:20" s="55" customFormat="1" ht="14.15" x14ac:dyDescent="0.4">
      <c r="A1777" s="39"/>
      <c r="E1777" s="74"/>
      <c r="F1777" s="74"/>
      <c r="G1777" s="74"/>
      <c r="S1777" s="61"/>
      <c r="T1777" s="61"/>
    </row>
    <row r="1778" spans="1:20" s="55" customFormat="1" ht="14.15" x14ac:dyDescent="0.4">
      <c r="A1778" s="39"/>
      <c r="E1778" s="74"/>
      <c r="F1778" s="74"/>
      <c r="G1778" s="74"/>
      <c r="S1778" s="61"/>
      <c r="T1778" s="61"/>
    </row>
    <row r="1779" spans="1:20" s="55" customFormat="1" ht="14.15" x14ac:dyDescent="0.4">
      <c r="A1779" s="39"/>
      <c r="E1779" s="74"/>
      <c r="F1779" s="74"/>
      <c r="G1779" s="74"/>
      <c r="S1779" s="61"/>
      <c r="T1779" s="61"/>
    </row>
    <row r="1780" spans="1:20" s="55" customFormat="1" ht="14.15" x14ac:dyDescent="0.4">
      <c r="A1780" s="39"/>
      <c r="E1780" s="74"/>
      <c r="F1780" s="74"/>
      <c r="G1780" s="74"/>
      <c r="S1780" s="61"/>
      <c r="T1780" s="61"/>
    </row>
    <row r="1781" spans="1:20" s="55" customFormat="1" ht="14.15" x14ac:dyDescent="0.4">
      <c r="A1781" s="39"/>
      <c r="E1781" s="74"/>
      <c r="F1781" s="74"/>
      <c r="G1781" s="74"/>
      <c r="S1781" s="61"/>
      <c r="T1781" s="61"/>
    </row>
    <row r="1782" spans="1:20" s="55" customFormat="1" ht="14.15" x14ac:dyDescent="0.4">
      <c r="A1782" s="39"/>
      <c r="E1782" s="74"/>
      <c r="F1782" s="74"/>
      <c r="G1782" s="74"/>
      <c r="S1782" s="61"/>
      <c r="T1782" s="61"/>
    </row>
    <row r="1783" spans="1:20" s="55" customFormat="1" ht="14.15" x14ac:dyDescent="0.4">
      <c r="A1783" s="39"/>
      <c r="E1783" s="74"/>
      <c r="F1783" s="74"/>
      <c r="G1783" s="74"/>
      <c r="S1783" s="61"/>
      <c r="T1783" s="61"/>
    </row>
    <row r="1784" spans="1:20" s="55" customFormat="1" ht="14.15" x14ac:dyDescent="0.4">
      <c r="A1784" s="39"/>
      <c r="E1784" s="74"/>
      <c r="F1784" s="74"/>
      <c r="G1784" s="74"/>
      <c r="S1784" s="61"/>
      <c r="T1784" s="61"/>
    </row>
    <row r="1785" spans="1:20" s="55" customFormat="1" ht="14.15" x14ac:dyDescent="0.4">
      <c r="A1785" s="39"/>
      <c r="E1785" s="74"/>
      <c r="F1785" s="74"/>
      <c r="G1785" s="74"/>
      <c r="S1785" s="61"/>
      <c r="T1785" s="61"/>
    </row>
    <row r="1786" spans="1:20" s="55" customFormat="1" ht="14.15" x14ac:dyDescent="0.4">
      <c r="A1786" s="39"/>
      <c r="E1786" s="74"/>
      <c r="F1786" s="74"/>
      <c r="G1786" s="74"/>
      <c r="S1786" s="61"/>
      <c r="T1786" s="61"/>
    </row>
    <row r="1787" spans="1:20" s="55" customFormat="1" ht="14.15" x14ac:dyDescent="0.4">
      <c r="A1787" s="39"/>
      <c r="E1787" s="74"/>
      <c r="F1787" s="74"/>
      <c r="G1787" s="74"/>
      <c r="S1787" s="61"/>
      <c r="T1787" s="61"/>
    </row>
    <row r="1788" spans="1:20" s="55" customFormat="1" ht="14.15" x14ac:dyDescent="0.4">
      <c r="A1788" s="39"/>
      <c r="E1788" s="74"/>
      <c r="F1788" s="74"/>
      <c r="G1788" s="74"/>
      <c r="S1788" s="61"/>
      <c r="T1788" s="61"/>
    </row>
    <row r="1789" spans="1:20" s="55" customFormat="1" ht="14.15" x14ac:dyDescent="0.4">
      <c r="A1789" s="39"/>
      <c r="E1789" s="74"/>
      <c r="F1789" s="74"/>
      <c r="G1789" s="74"/>
      <c r="S1789" s="61"/>
      <c r="T1789" s="61"/>
    </row>
    <row r="1790" spans="1:20" s="55" customFormat="1" ht="14.15" x14ac:dyDescent="0.4">
      <c r="A1790" s="39"/>
      <c r="E1790" s="74"/>
      <c r="F1790" s="74"/>
      <c r="G1790" s="74"/>
      <c r="S1790" s="61"/>
      <c r="T1790" s="61"/>
    </row>
    <row r="1791" spans="1:20" s="55" customFormat="1" ht="14.15" x14ac:dyDescent="0.4">
      <c r="A1791" s="39"/>
      <c r="E1791" s="74"/>
      <c r="F1791" s="74"/>
      <c r="G1791" s="74"/>
      <c r="S1791" s="61"/>
      <c r="T1791" s="61"/>
    </row>
    <row r="1792" spans="1:20" s="55" customFormat="1" ht="14.15" x14ac:dyDescent="0.4">
      <c r="A1792" s="39"/>
      <c r="E1792" s="74"/>
      <c r="F1792" s="74"/>
      <c r="G1792" s="74"/>
      <c r="S1792" s="61"/>
      <c r="T1792" s="61"/>
    </row>
    <row r="1793" spans="1:20" s="55" customFormat="1" ht="14.15" x14ac:dyDescent="0.4">
      <c r="A1793" s="39"/>
      <c r="E1793" s="74"/>
      <c r="F1793" s="74"/>
      <c r="G1793" s="74"/>
      <c r="S1793" s="61"/>
      <c r="T1793" s="61"/>
    </row>
    <row r="1794" spans="1:20" s="55" customFormat="1" ht="14.15" x14ac:dyDescent="0.4">
      <c r="A1794" s="39"/>
      <c r="E1794" s="74"/>
      <c r="F1794" s="74"/>
      <c r="G1794" s="74"/>
      <c r="S1794" s="61"/>
      <c r="T1794" s="61"/>
    </row>
    <row r="1795" spans="1:20" s="55" customFormat="1" ht="14.15" x14ac:dyDescent="0.4">
      <c r="A1795" s="39"/>
      <c r="E1795" s="74"/>
      <c r="F1795" s="74"/>
      <c r="G1795" s="74"/>
      <c r="S1795" s="61"/>
      <c r="T1795" s="61"/>
    </row>
    <row r="1796" spans="1:20" s="55" customFormat="1" ht="14.15" x14ac:dyDescent="0.4">
      <c r="A1796" s="39"/>
      <c r="E1796" s="74"/>
      <c r="F1796" s="74"/>
      <c r="G1796" s="74"/>
      <c r="S1796" s="61"/>
      <c r="T1796" s="61"/>
    </row>
    <row r="1797" spans="1:20" s="55" customFormat="1" ht="14.15" x14ac:dyDescent="0.4">
      <c r="A1797" s="39"/>
      <c r="E1797" s="74"/>
      <c r="F1797" s="74"/>
      <c r="G1797" s="74"/>
      <c r="S1797" s="61"/>
      <c r="T1797" s="61"/>
    </row>
    <row r="1798" spans="1:20" s="55" customFormat="1" ht="14.15" x14ac:dyDescent="0.4">
      <c r="A1798" s="39"/>
      <c r="E1798" s="74"/>
      <c r="F1798" s="74"/>
      <c r="G1798" s="74"/>
      <c r="S1798" s="61"/>
      <c r="T1798" s="61"/>
    </row>
    <row r="1799" spans="1:20" s="55" customFormat="1" ht="14.15" x14ac:dyDescent="0.4">
      <c r="A1799" s="39"/>
      <c r="E1799" s="74"/>
      <c r="F1799" s="74"/>
      <c r="G1799" s="74"/>
      <c r="S1799" s="61"/>
      <c r="T1799" s="61"/>
    </row>
    <row r="1800" spans="1:20" s="55" customFormat="1" ht="14.15" x14ac:dyDescent="0.4">
      <c r="A1800" s="39"/>
      <c r="E1800" s="74"/>
      <c r="F1800" s="74"/>
      <c r="G1800" s="74"/>
      <c r="S1800" s="61"/>
      <c r="T1800" s="61"/>
    </row>
    <row r="1801" spans="1:20" s="55" customFormat="1" ht="14.15" x14ac:dyDescent="0.4">
      <c r="A1801" s="39"/>
      <c r="E1801" s="74"/>
      <c r="F1801" s="74"/>
      <c r="G1801" s="74"/>
      <c r="S1801" s="61"/>
      <c r="T1801" s="61"/>
    </row>
    <row r="1802" spans="1:20" s="55" customFormat="1" ht="14.15" x14ac:dyDescent="0.4">
      <c r="A1802" s="39"/>
      <c r="E1802" s="74"/>
      <c r="F1802" s="74"/>
      <c r="G1802" s="74"/>
      <c r="S1802" s="61"/>
      <c r="T1802" s="61"/>
    </row>
    <row r="1803" spans="1:20" s="55" customFormat="1" ht="14.15" x14ac:dyDescent="0.4">
      <c r="A1803" s="39"/>
      <c r="E1803" s="74"/>
      <c r="F1803" s="74"/>
      <c r="G1803" s="74"/>
      <c r="S1803" s="61"/>
      <c r="T1803" s="61"/>
    </row>
    <row r="1804" spans="1:20" s="55" customFormat="1" ht="14.15" x14ac:dyDescent="0.4">
      <c r="A1804" s="39"/>
      <c r="E1804" s="74"/>
      <c r="F1804" s="74"/>
      <c r="G1804" s="74"/>
      <c r="S1804" s="61"/>
      <c r="T1804" s="61"/>
    </row>
    <row r="1805" spans="1:20" s="55" customFormat="1" ht="14.15" x14ac:dyDescent="0.4">
      <c r="A1805" s="39"/>
      <c r="E1805" s="74"/>
      <c r="F1805" s="74"/>
      <c r="G1805" s="74"/>
      <c r="S1805" s="61"/>
      <c r="T1805" s="61"/>
    </row>
    <row r="1806" spans="1:20" s="55" customFormat="1" ht="14.15" x14ac:dyDescent="0.4">
      <c r="A1806" s="39"/>
      <c r="E1806" s="74"/>
      <c r="F1806" s="74"/>
      <c r="G1806" s="74"/>
      <c r="S1806" s="61"/>
      <c r="T1806" s="61"/>
    </row>
    <row r="1807" spans="1:20" s="55" customFormat="1" ht="14.15" x14ac:dyDescent="0.4">
      <c r="A1807" s="39"/>
      <c r="E1807" s="74"/>
      <c r="F1807" s="74"/>
      <c r="G1807" s="74"/>
      <c r="S1807" s="61"/>
      <c r="T1807" s="61"/>
    </row>
    <row r="1808" spans="1:20" s="55" customFormat="1" ht="14.15" x14ac:dyDescent="0.4">
      <c r="A1808" s="39"/>
      <c r="E1808" s="74"/>
      <c r="F1808" s="74"/>
      <c r="G1808" s="74"/>
      <c r="S1808" s="61"/>
      <c r="T1808" s="61"/>
    </row>
    <row r="1809" spans="1:20" s="55" customFormat="1" ht="14.15" x14ac:dyDescent="0.4">
      <c r="A1809" s="39"/>
      <c r="E1809" s="74"/>
      <c r="F1809" s="74"/>
      <c r="G1809" s="74"/>
      <c r="S1809" s="61"/>
      <c r="T1809" s="61"/>
    </row>
    <row r="1810" spans="1:20" s="55" customFormat="1" ht="14.15" x14ac:dyDescent="0.4">
      <c r="A1810" s="39"/>
      <c r="E1810" s="74"/>
      <c r="F1810" s="74"/>
      <c r="G1810" s="74"/>
      <c r="S1810" s="61"/>
      <c r="T1810" s="61"/>
    </row>
    <row r="1811" spans="1:20" s="55" customFormat="1" ht="14.15" x14ac:dyDescent="0.4">
      <c r="A1811" s="39"/>
      <c r="E1811" s="74"/>
      <c r="F1811" s="74"/>
      <c r="G1811" s="74"/>
      <c r="S1811" s="61"/>
      <c r="T1811" s="61"/>
    </row>
    <row r="1812" spans="1:20" s="55" customFormat="1" ht="14.15" x14ac:dyDescent="0.4">
      <c r="A1812" s="39"/>
      <c r="E1812" s="74"/>
      <c r="F1812" s="74"/>
      <c r="G1812" s="74"/>
      <c r="S1812" s="61"/>
      <c r="T1812" s="61"/>
    </row>
    <row r="1813" spans="1:20" s="55" customFormat="1" ht="14.15" x14ac:dyDescent="0.4">
      <c r="A1813" s="39"/>
      <c r="E1813" s="74"/>
      <c r="F1813" s="74"/>
      <c r="G1813" s="74"/>
      <c r="S1813" s="61"/>
      <c r="T1813" s="61"/>
    </row>
    <row r="1814" spans="1:20" s="55" customFormat="1" ht="14.15" x14ac:dyDescent="0.4">
      <c r="A1814" s="39"/>
      <c r="E1814" s="74"/>
      <c r="F1814" s="74"/>
      <c r="G1814" s="74"/>
      <c r="S1814" s="61"/>
      <c r="T1814" s="61"/>
    </row>
    <row r="1815" spans="1:20" s="55" customFormat="1" ht="14.15" x14ac:dyDescent="0.4">
      <c r="A1815" s="39"/>
      <c r="E1815" s="74"/>
      <c r="F1815" s="74"/>
      <c r="G1815" s="74"/>
      <c r="S1815" s="61"/>
      <c r="T1815" s="61"/>
    </row>
    <row r="1816" spans="1:20" s="55" customFormat="1" ht="14.15" x14ac:dyDescent="0.4">
      <c r="A1816" s="39"/>
      <c r="E1816" s="74"/>
      <c r="F1816" s="74"/>
      <c r="G1816" s="74"/>
      <c r="S1816" s="61"/>
      <c r="T1816" s="61"/>
    </row>
    <row r="1817" spans="1:20" s="55" customFormat="1" ht="14.15" x14ac:dyDescent="0.4">
      <c r="A1817" s="39"/>
      <c r="E1817" s="74"/>
      <c r="F1817" s="74"/>
      <c r="G1817" s="74"/>
      <c r="S1817" s="61"/>
      <c r="T1817" s="61"/>
    </row>
    <row r="1818" spans="1:20" s="55" customFormat="1" ht="14.15" x14ac:dyDescent="0.4">
      <c r="A1818" s="39"/>
      <c r="E1818" s="74"/>
      <c r="F1818" s="74"/>
      <c r="G1818" s="74"/>
      <c r="S1818" s="61"/>
      <c r="T1818" s="61"/>
    </row>
    <row r="1819" spans="1:20" s="55" customFormat="1" ht="14.15" x14ac:dyDescent="0.4">
      <c r="A1819" s="39"/>
      <c r="E1819" s="74"/>
      <c r="F1819" s="74"/>
      <c r="G1819" s="74"/>
      <c r="S1819" s="61"/>
      <c r="T1819" s="61"/>
    </row>
    <row r="1820" spans="1:20" s="55" customFormat="1" ht="14.15" x14ac:dyDescent="0.4">
      <c r="A1820" s="39"/>
      <c r="E1820" s="74"/>
      <c r="F1820" s="74"/>
      <c r="G1820" s="74"/>
      <c r="S1820" s="61"/>
      <c r="T1820" s="61"/>
    </row>
    <row r="1821" spans="1:20" s="55" customFormat="1" ht="14.15" x14ac:dyDescent="0.4">
      <c r="A1821" s="39"/>
      <c r="E1821" s="74"/>
      <c r="F1821" s="74"/>
      <c r="G1821" s="74"/>
      <c r="S1821" s="61"/>
      <c r="T1821" s="61"/>
    </row>
    <row r="1822" spans="1:20" s="55" customFormat="1" ht="14.15" x14ac:dyDescent="0.4">
      <c r="A1822" s="39"/>
      <c r="E1822" s="74"/>
      <c r="F1822" s="74"/>
      <c r="G1822" s="74"/>
      <c r="S1822" s="61"/>
      <c r="T1822" s="61"/>
    </row>
    <row r="1823" spans="1:20" s="55" customFormat="1" ht="14.15" x14ac:dyDescent="0.4">
      <c r="A1823" s="39"/>
      <c r="E1823" s="74"/>
      <c r="F1823" s="74"/>
      <c r="G1823" s="74"/>
      <c r="S1823" s="61"/>
      <c r="T1823" s="61"/>
    </row>
    <row r="1824" spans="1:20" s="55" customFormat="1" ht="14.15" x14ac:dyDescent="0.4">
      <c r="A1824" s="39"/>
      <c r="E1824" s="74"/>
      <c r="F1824" s="74"/>
      <c r="G1824" s="74"/>
      <c r="S1824" s="61"/>
      <c r="T1824" s="61"/>
    </row>
    <row r="1825" spans="1:20" s="55" customFormat="1" ht="14.15" x14ac:dyDescent="0.4">
      <c r="A1825" s="39"/>
      <c r="E1825" s="74"/>
      <c r="F1825" s="74"/>
      <c r="G1825" s="74"/>
      <c r="S1825" s="61"/>
      <c r="T1825" s="61"/>
    </row>
    <row r="1826" spans="1:20" s="55" customFormat="1" ht="14.15" x14ac:dyDescent="0.4">
      <c r="A1826" s="39"/>
      <c r="E1826" s="74"/>
      <c r="F1826" s="74"/>
      <c r="G1826" s="74"/>
      <c r="S1826" s="61"/>
      <c r="T1826" s="61"/>
    </row>
    <row r="1827" spans="1:20" s="55" customFormat="1" ht="14.15" x14ac:dyDescent="0.4">
      <c r="A1827" s="39"/>
      <c r="E1827" s="74"/>
      <c r="F1827" s="74"/>
      <c r="G1827" s="74"/>
      <c r="S1827" s="61"/>
      <c r="T1827" s="61"/>
    </row>
    <row r="1828" spans="1:20" s="55" customFormat="1" ht="14.15" x14ac:dyDescent="0.4">
      <c r="A1828" s="39"/>
      <c r="E1828" s="74"/>
      <c r="F1828" s="74"/>
      <c r="G1828" s="74"/>
      <c r="S1828" s="61"/>
      <c r="T1828" s="61"/>
    </row>
    <row r="1829" spans="1:20" s="55" customFormat="1" ht="14.15" x14ac:dyDescent="0.4">
      <c r="A1829" s="39"/>
      <c r="E1829" s="74"/>
      <c r="F1829" s="74"/>
      <c r="G1829" s="74"/>
      <c r="S1829" s="61"/>
      <c r="T1829" s="61"/>
    </row>
    <row r="1830" spans="1:20" s="55" customFormat="1" ht="14.15" x14ac:dyDescent="0.4">
      <c r="A1830" s="39"/>
      <c r="E1830" s="74"/>
      <c r="F1830" s="74"/>
      <c r="G1830" s="74"/>
      <c r="S1830" s="61"/>
      <c r="T1830" s="61"/>
    </row>
    <row r="1831" spans="1:20" s="55" customFormat="1" ht="14.15" x14ac:dyDescent="0.4">
      <c r="A1831" s="39"/>
      <c r="E1831" s="74"/>
      <c r="F1831" s="74"/>
      <c r="G1831" s="74"/>
      <c r="S1831" s="61"/>
      <c r="T1831" s="61"/>
    </row>
    <row r="1832" spans="1:20" s="55" customFormat="1" ht="14.15" x14ac:dyDescent="0.4">
      <c r="A1832" s="39"/>
      <c r="E1832" s="74"/>
      <c r="F1832" s="74"/>
      <c r="G1832" s="74"/>
      <c r="S1832" s="61"/>
      <c r="T1832" s="61"/>
    </row>
    <row r="1833" spans="1:20" s="55" customFormat="1" ht="14.15" x14ac:dyDescent="0.4">
      <c r="A1833" s="39"/>
      <c r="E1833" s="74"/>
      <c r="F1833" s="74"/>
      <c r="G1833" s="74"/>
      <c r="S1833" s="61"/>
      <c r="T1833" s="61"/>
    </row>
    <row r="1834" spans="1:20" s="55" customFormat="1" ht="14.15" x14ac:dyDescent="0.4">
      <c r="A1834" s="39"/>
      <c r="E1834" s="74"/>
      <c r="F1834" s="74"/>
      <c r="G1834" s="74"/>
      <c r="S1834" s="61"/>
      <c r="T1834" s="61"/>
    </row>
    <row r="1835" spans="1:20" s="55" customFormat="1" ht="14.15" x14ac:dyDescent="0.4">
      <c r="A1835" s="39"/>
      <c r="E1835" s="74"/>
      <c r="F1835" s="74"/>
      <c r="G1835" s="74"/>
      <c r="S1835" s="61"/>
      <c r="T1835" s="61"/>
    </row>
    <row r="1836" spans="1:20" s="55" customFormat="1" ht="14.15" x14ac:dyDescent="0.4">
      <c r="A1836" s="39"/>
      <c r="E1836" s="74"/>
      <c r="F1836" s="74"/>
      <c r="G1836" s="74"/>
      <c r="S1836" s="61"/>
      <c r="T1836" s="61"/>
    </row>
    <row r="1837" spans="1:20" s="55" customFormat="1" ht="14.15" x14ac:dyDescent="0.4">
      <c r="A1837" s="39"/>
      <c r="E1837" s="74"/>
      <c r="F1837" s="74"/>
      <c r="G1837" s="74"/>
      <c r="S1837" s="61"/>
      <c r="T1837" s="61"/>
    </row>
    <row r="1838" spans="1:20" s="55" customFormat="1" ht="14.15" x14ac:dyDescent="0.4">
      <c r="A1838" s="39"/>
      <c r="E1838" s="74"/>
      <c r="F1838" s="74"/>
      <c r="G1838" s="74"/>
      <c r="S1838" s="61"/>
      <c r="T1838" s="61"/>
    </row>
    <row r="1839" spans="1:20" s="55" customFormat="1" ht="14.15" x14ac:dyDescent="0.4">
      <c r="A1839" s="39"/>
      <c r="E1839" s="74"/>
      <c r="F1839" s="74"/>
      <c r="G1839" s="74"/>
      <c r="S1839" s="61"/>
      <c r="T1839" s="61"/>
    </row>
    <row r="1840" spans="1:20" s="55" customFormat="1" ht="14.15" x14ac:dyDescent="0.4">
      <c r="A1840" s="39"/>
      <c r="E1840" s="74"/>
      <c r="F1840" s="74"/>
      <c r="G1840" s="74"/>
      <c r="S1840" s="61"/>
      <c r="T1840" s="61"/>
    </row>
    <row r="1841" spans="1:20" s="55" customFormat="1" ht="14.15" x14ac:dyDescent="0.4">
      <c r="A1841" s="39"/>
      <c r="E1841" s="74"/>
      <c r="F1841" s="74"/>
      <c r="G1841" s="74"/>
      <c r="S1841" s="61"/>
      <c r="T1841" s="61"/>
    </row>
    <row r="1842" spans="1:20" s="55" customFormat="1" ht="14.15" x14ac:dyDescent="0.4">
      <c r="A1842" s="39"/>
      <c r="E1842" s="74"/>
      <c r="F1842" s="74"/>
      <c r="G1842" s="74"/>
      <c r="S1842" s="61"/>
      <c r="T1842" s="61"/>
    </row>
    <row r="1843" spans="1:20" s="55" customFormat="1" ht="14.15" x14ac:dyDescent="0.4">
      <c r="A1843" s="39"/>
      <c r="E1843" s="74"/>
      <c r="F1843" s="74"/>
      <c r="G1843" s="74"/>
      <c r="S1843" s="61"/>
      <c r="T1843" s="61"/>
    </row>
    <row r="1844" spans="1:20" s="55" customFormat="1" ht="14.15" x14ac:dyDescent="0.4">
      <c r="A1844" s="39"/>
      <c r="E1844" s="74"/>
      <c r="F1844" s="74"/>
      <c r="G1844" s="74"/>
      <c r="S1844" s="61"/>
      <c r="T1844" s="61"/>
    </row>
    <row r="1845" spans="1:20" s="55" customFormat="1" ht="14.15" x14ac:dyDescent="0.4">
      <c r="A1845" s="39"/>
      <c r="E1845" s="74"/>
      <c r="F1845" s="74"/>
      <c r="G1845" s="74"/>
      <c r="S1845" s="61"/>
      <c r="T1845" s="61"/>
    </row>
    <row r="1846" spans="1:20" s="55" customFormat="1" ht="14.15" x14ac:dyDescent="0.4">
      <c r="A1846" s="39"/>
      <c r="E1846" s="74"/>
      <c r="F1846" s="74"/>
      <c r="G1846" s="74"/>
      <c r="S1846" s="61"/>
      <c r="T1846" s="61"/>
    </row>
    <row r="1847" spans="1:20" s="55" customFormat="1" ht="14.15" x14ac:dyDescent="0.4">
      <c r="A1847" s="39"/>
      <c r="E1847" s="74"/>
      <c r="F1847" s="74"/>
      <c r="G1847" s="74"/>
      <c r="S1847" s="61"/>
      <c r="T1847" s="61"/>
    </row>
    <row r="1848" spans="1:20" s="55" customFormat="1" ht="14.15" x14ac:dyDescent="0.4">
      <c r="A1848" s="39"/>
      <c r="E1848" s="74"/>
      <c r="F1848" s="74"/>
      <c r="G1848" s="74"/>
      <c r="S1848" s="61"/>
      <c r="T1848" s="61"/>
    </row>
    <row r="1849" spans="1:20" s="55" customFormat="1" ht="14.15" x14ac:dyDescent="0.4">
      <c r="A1849" s="39"/>
      <c r="E1849" s="74"/>
      <c r="F1849" s="74"/>
      <c r="G1849" s="74"/>
      <c r="S1849" s="61"/>
      <c r="T1849" s="61"/>
    </row>
    <row r="1850" spans="1:20" s="55" customFormat="1" ht="14.15" x14ac:dyDescent="0.4">
      <c r="A1850" s="39"/>
      <c r="E1850" s="74"/>
      <c r="F1850" s="74"/>
      <c r="G1850" s="74"/>
      <c r="S1850" s="61"/>
      <c r="T1850" s="61"/>
    </row>
    <row r="1851" spans="1:20" s="55" customFormat="1" ht="14.15" x14ac:dyDescent="0.4">
      <c r="A1851" s="39"/>
      <c r="E1851" s="74"/>
      <c r="F1851" s="74"/>
      <c r="G1851" s="74"/>
      <c r="S1851" s="61"/>
      <c r="T1851" s="61"/>
    </row>
    <row r="1852" spans="1:20" s="55" customFormat="1" ht="14.15" x14ac:dyDescent="0.4">
      <c r="A1852" s="39"/>
      <c r="E1852" s="74"/>
      <c r="F1852" s="74"/>
      <c r="G1852" s="74"/>
      <c r="S1852" s="61"/>
      <c r="T1852" s="61"/>
    </row>
    <row r="1853" spans="1:20" s="55" customFormat="1" ht="14.15" x14ac:dyDescent="0.4">
      <c r="A1853" s="39"/>
      <c r="E1853" s="74"/>
      <c r="F1853" s="74"/>
      <c r="G1853" s="74"/>
      <c r="S1853" s="61"/>
      <c r="T1853" s="61"/>
    </row>
    <row r="1854" spans="1:20" s="55" customFormat="1" ht="14.15" x14ac:dyDescent="0.4">
      <c r="A1854" s="39"/>
      <c r="E1854" s="74"/>
      <c r="F1854" s="74"/>
      <c r="G1854" s="74"/>
      <c r="S1854" s="61"/>
      <c r="T1854" s="61"/>
    </row>
    <row r="1855" spans="1:20" s="55" customFormat="1" ht="14.15" x14ac:dyDescent="0.4">
      <c r="A1855" s="39"/>
      <c r="E1855" s="74"/>
      <c r="F1855" s="74"/>
      <c r="G1855" s="74"/>
      <c r="S1855" s="61"/>
      <c r="T1855" s="61"/>
    </row>
    <row r="1856" spans="1:20" s="55" customFormat="1" ht="14.15" x14ac:dyDescent="0.4">
      <c r="A1856" s="39"/>
      <c r="E1856" s="74"/>
      <c r="F1856" s="74"/>
      <c r="G1856" s="74"/>
      <c r="S1856" s="61"/>
      <c r="T1856" s="61"/>
    </row>
    <row r="1857" spans="1:20" s="55" customFormat="1" ht="14.15" x14ac:dyDescent="0.4">
      <c r="A1857" s="39"/>
      <c r="E1857" s="74"/>
      <c r="F1857" s="74"/>
      <c r="G1857" s="74"/>
      <c r="S1857" s="61"/>
      <c r="T1857" s="61"/>
    </row>
    <row r="1858" spans="1:20" s="55" customFormat="1" ht="14.15" x14ac:dyDescent="0.4">
      <c r="A1858" s="39"/>
      <c r="E1858" s="74"/>
      <c r="F1858" s="74"/>
      <c r="G1858" s="74"/>
      <c r="S1858" s="61"/>
      <c r="T1858" s="61"/>
    </row>
    <row r="1859" spans="1:20" s="55" customFormat="1" ht="14.15" x14ac:dyDescent="0.4">
      <c r="A1859" s="39"/>
      <c r="E1859" s="74"/>
      <c r="F1859" s="74"/>
      <c r="G1859" s="74"/>
      <c r="S1859" s="61"/>
      <c r="T1859" s="61"/>
    </row>
    <row r="1860" spans="1:20" s="55" customFormat="1" ht="14.15" x14ac:dyDescent="0.4">
      <c r="A1860" s="39"/>
      <c r="E1860" s="74"/>
      <c r="F1860" s="74"/>
      <c r="G1860" s="74"/>
      <c r="S1860" s="61"/>
      <c r="T1860" s="61"/>
    </row>
    <row r="1861" spans="1:20" s="55" customFormat="1" ht="14.15" x14ac:dyDescent="0.4">
      <c r="A1861" s="39"/>
      <c r="E1861" s="74"/>
      <c r="F1861" s="74"/>
      <c r="G1861" s="74"/>
      <c r="S1861" s="61"/>
      <c r="T1861" s="61"/>
    </row>
    <row r="1862" spans="1:20" s="55" customFormat="1" ht="14.15" x14ac:dyDescent="0.4">
      <c r="A1862" s="39"/>
      <c r="E1862" s="74"/>
      <c r="F1862" s="74"/>
      <c r="G1862" s="74"/>
      <c r="S1862" s="61"/>
      <c r="T1862" s="61"/>
    </row>
    <row r="1863" spans="1:20" s="55" customFormat="1" ht="14.15" x14ac:dyDescent="0.4">
      <c r="A1863" s="39"/>
      <c r="E1863" s="74"/>
      <c r="F1863" s="74"/>
      <c r="G1863" s="74"/>
      <c r="S1863" s="61"/>
      <c r="T1863" s="61"/>
    </row>
    <row r="1864" spans="1:20" s="55" customFormat="1" ht="14.15" x14ac:dyDescent="0.4">
      <c r="A1864" s="39"/>
      <c r="E1864" s="74"/>
      <c r="F1864" s="74"/>
      <c r="G1864" s="74"/>
      <c r="S1864" s="61"/>
      <c r="T1864" s="61"/>
    </row>
    <row r="1865" spans="1:20" s="55" customFormat="1" ht="14.15" x14ac:dyDescent="0.4">
      <c r="A1865" s="39"/>
      <c r="E1865" s="74"/>
      <c r="F1865" s="74"/>
      <c r="G1865" s="74"/>
      <c r="S1865" s="61"/>
      <c r="T1865" s="61"/>
    </row>
    <row r="1866" spans="1:20" s="55" customFormat="1" ht="14.15" x14ac:dyDescent="0.4">
      <c r="A1866" s="39"/>
      <c r="E1866" s="74"/>
      <c r="F1866" s="74"/>
      <c r="G1866" s="74"/>
      <c r="S1866" s="61"/>
      <c r="T1866" s="61"/>
    </row>
    <row r="1867" spans="1:20" s="55" customFormat="1" ht="14.15" x14ac:dyDescent="0.4">
      <c r="A1867" s="39"/>
      <c r="E1867" s="74"/>
      <c r="F1867" s="74"/>
      <c r="G1867" s="74"/>
      <c r="S1867" s="61"/>
      <c r="T1867" s="61"/>
    </row>
    <row r="1868" spans="1:20" s="55" customFormat="1" ht="14.15" x14ac:dyDescent="0.4">
      <c r="A1868" s="39"/>
      <c r="E1868" s="74"/>
      <c r="F1868" s="74"/>
      <c r="G1868" s="74"/>
      <c r="S1868" s="61"/>
      <c r="T1868" s="61"/>
    </row>
    <row r="1869" spans="1:20" s="55" customFormat="1" ht="14.15" x14ac:dyDescent="0.4">
      <c r="A1869" s="39"/>
      <c r="E1869" s="74"/>
      <c r="F1869" s="74"/>
      <c r="G1869" s="74"/>
      <c r="S1869" s="61"/>
      <c r="T1869" s="61"/>
    </row>
    <row r="1870" spans="1:20" s="55" customFormat="1" ht="14.15" x14ac:dyDescent="0.4">
      <c r="A1870" s="39"/>
      <c r="E1870" s="74"/>
      <c r="F1870" s="74"/>
      <c r="G1870" s="74"/>
      <c r="S1870" s="61"/>
      <c r="T1870" s="61"/>
    </row>
    <row r="1871" spans="1:20" s="55" customFormat="1" ht="14.15" x14ac:dyDescent="0.4">
      <c r="A1871" s="39"/>
      <c r="E1871" s="74"/>
      <c r="F1871" s="74"/>
      <c r="G1871" s="74"/>
      <c r="S1871" s="61"/>
      <c r="T1871" s="61"/>
    </row>
    <row r="1872" spans="1:20" s="55" customFormat="1" ht="14.15" x14ac:dyDescent="0.4">
      <c r="A1872" s="39"/>
      <c r="E1872" s="74"/>
      <c r="F1872" s="74"/>
      <c r="G1872" s="74"/>
      <c r="S1872" s="61"/>
      <c r="T1872" s="61"/>
    </row>
    <row r="1873" spans="1:20" s="55" customFormat="1" ht="14.15" x14ac:dyDescent="0.4">
      <c r="A1873" s="39"/>
      <c r="E1873" s="74"/>
      <c r="F1873" s="74"/>
      <c r="G1873" s="74"/>
      <c r="S1873" s="61"/>
      <c r="T1873" s="61"/>
    </row>
    <row r="1874" spans="1:20" s="55" customFormat="1" ht="14.15" x14ac:dyDescent="0.4">
      <c r="A1874" s="39"/>
      <c r="E1874" s="74"/>
      <c r="F1874" s="74"/>
      <c r="G1874" s="74"/>
      <c r="S1874" s="61"/>
      <c r="T1874" s="61"/>
    </row>
    <row r="1875" spans="1:20" s="55" customFormat="1" ht="14.15" x14ac:dyDescent="0.4">
      <c r="A1875" s="39"/>
      <c r="E1875" s="74"/>
      <c r="F1875" s="74"/>
      <c r="G1875" s="74"/>
      <c r="S1875" s="61"/>
      <c r="T1875" s="61"/>
    </row>
    <row r="1876" spans="1:20" s="55" customFormat="1" ht="14.15" x14ac:dyDescent="0.4">
      <c r="A1876" s="39"/>
      <c r="E1876" s="74"/>
      <c r="F1876" s="74"/>
      <c r="G1876" s="74"/>
      <c r="S1876" s="61"/>
      <c r="T1876" s="61"/>
    </row>
    <row r="1877" spans="1:20" s="55" customFormat="1" ht="14.15" x14ac:dyDescent="0.4">
      <c r="A1877" s="39"/>
      <c r="E1877" s="74"/>
      <c r="F1877" s="74"/>
      <c r="G1877" s="74"/>
      <c r="S1877" s="61"/>
      <c r="T1877" s="61"/>
    </row>
    <row r="1878" spans="1:20" s="55" customFormat="1" ht="14.15" x14ac:dyDescent="0.4">
      <c r="A1878" s="39"/>
      <c r="E1878" s="74"/>
      <c r="F1878" s="74"/>
      <c r="G1878" s="74"/>
      <c r="S1878" s="61"/>
      <c r="T1878" s="61"/>
    </row>
    <row r="1879" spans="1:20" s="55" customFormat="1" ht="14.15" x14ac:dyDescent="0.4">
      <c r="A1879" s="39"/>
      <c r="E1879" s="74"/>
      <c r="F1879" s="74"/>
      <c r="G1879" s="74"/>
      <c r="S1879" s="61"/>
      <c r="T1879" s="61"/>
    </row>
    <row r="1880" spans="1:20" s="55" customFormat="1" ht="14.15" x14ac:dyDescent="0.4">
      <c r="A1880" s="39"/>
      <c r="E1880" s="74"/>
      <c r="F1880" s="74"/>
      <c r="G1880" s="74"/>
      <c r="S1880" s="61"/>
      <c r="T1880" s="61"/>
    </row>
    <row r="1881" spans="1:20" s="55" customFormat="1" ht="14.15" x14ac:dyDescent="0.4">
      <c r="A1881" s="39"/>
      <c r="E1881" s="74"/>
      <c r="F1881" s="74"/>
      <c r="G1881" s="74"/>
      <c r="S1881" s="61"/>
      <c r="T1881" s="61"/>
    </row>
    <row r="1882" spans="1:20" s="55" customFormat="1" ht="14.15" x14ac:dyDescent="0.4">
      <c r="A1882" s="39"/>
      <c r="E1882" s="74"/>
      <c r="F1882" s="74"/>
      <c r="G1882" s="74"/>
      <c r="S1882" s="61"/>
      <c r="T1882" s="61"/>
    </row>
    <row r="1883" spans="1:20" s="55" customFormat="1" ht="14.15" x14ac:dyDescent="0.4">
      <c r="A1883" s="39"/>
      <c r="E1883" s="74"/>
      <c r="F1883" s="74"/>
      <c r="G1883" s="74"/>
      <c r="S1883" s="61"/>
      <c r="T1883" s="61"/>
    </row>
    <row r="1884" spans="1:20" s="55" customFormat="1" ht="14.15" x14ac:dyDescent="0.4">
      <c r="A1884" s="39"/>
      <c r="E1884" s="74"/>
      <c r="F1884" s="74"/>
      <c r="G1884" s="74"/>
      <c r="S1884" s="61"/>
      <c r="T1884" s="61"/>
    </row>
    <row r="1885" spans="1:20" s="55" customFormat="1" ht="14.15" x14ac:dyDescent="0.4">
      <c r="A1885" s="39"/>
      <c r="E1885" s="74"/>
      <c r="F1885" s="74"/>
      <c r="G1885" s="74"/>
      <c r="S1885" s="61"/>
      <c r="T1885" s="61"/>
    </row>
    <row r="1886" spans="1:20" s="55" customFormat="1" ht="14.15" x14ac:dyDescent="0.4">
      <c r="A1886" s="39"/>
      <c r="E1886" s="74"/>
      <c r="F1886" s="74"/>
      <c r="G1886" s="74"/>
      <c r="S1886" s="61"/>
      <c r="T1886" s="61"/>
    </row>
    <row r="1887" spans="1:20" s="55" customFormat="1" ht="14.15" x14ac:dyDescent="0.4">
      <c r="A1887" s="39"/>
      <c r="E1887" s="74"/>
      <c r="F1887" s="74"/>
      <c r="G1887" s="74"/>
      <c r="S1887" s="61"/>
      <c r="T1887" s="61"/>
    </row>
    <row r="1888" spans="1:20" s="55" customFormat="1" ht="14.15" x14ac:dyDescent="0.4">
      <c r="A1888" s="39"/>
      <c r="E1888" s="74"/>
      <c r="F1888" s="74"/>
      <c r="G1888" s="74"/>
      <c r="S1888" s="61"/>
      <c r="T1888" s="61"/>
    </row>
    <row r="1889" spans="1:20" s="55" customFormat="1" ht="14.15" x14ac:dyDescent="0.4">
      <c r="A1889" s="39"/>
      <c r="E1889" s="74"/>
      <c r="F1889" s="74"/>
      <c r="G1889" s="74"/>
      <c r="S1889" s="61"/>
      <c r="T1889" s="61"/>
    </row>
    <row r="1890" spans="1:20" s="55" customFormat="1" ht="14.15" x14ac:dyDescent="0.4">
      <c r="A1890" s="39"/>
      <c r="E1890" s="74"/>
      <c r="F1890" s="74"/>
      <c r="G1890" s="74"/>
      <c r="S1890" s="61"/>
      <c r="T1890" s="61"/>
    </row>
    <row r="1891" spans="1:20" s="55" customFormat="1" ht="14.15" x14ac:dyDescent="0.4">
      <c r="A1891" s="39"/>
      <c r="E1891" s="74"/>
      <c r="F1891" s="74"/>
      <c r="G1891" s="74"/>
      <c r="S1891" s="61"/>
      <c r="T1891" s="61"/>
    </row>
    <row r="1892" spans="1:20" s="55" customFormat="1" ht="14.15" x14ac:dyDescent="0.4">
      <c r="A1892" s="39"/>
      <c r="E1892" s="74"/>
      <c r="F1892" s="74"/>
      <c r="G1892" s="74"/>
      <c r="S1892" s="61"/>
      <c r="T1892" s="61"/>
    </row>
    <row r="1893" spans="1:20" s="55" customFormat="1" ht="14.15" x14ac:dyDescent="0.4">
      <c r="A1893" s="39"/>
      <c r="E1893" s="74"/>
      <c r="F1893" s="74"/>
      <c r="G1893" s="74"/>
      <c r="S1893" s="61"/>
      <c r="T1893" s="61"/>
    </row>
    <row r="1894" spans="1:20" s="55" customFormat="1" ht="14.15" x14ac:dyDescent="0.4">
      <c r="A1894" s="39"/>
      <c r="E1894" s="74"/>
      <c r="F1894" s="74"/>
      <c r="G1894" s="74"/>
      <c r="S1894" s="61"/>
      <c r="T1894" s="61"/>
    </row>
    <row r="1895" spans="1:20" s="55" customFormat="1" ht="14.15" x14ac:dyDescent="0.4">
      <c r="A1895" s="39"/>
      <c r="E1895" s="74"/>
      <c r="F1895" s="74"/>
      <c r="G1895" s="74"/>
      <c r="S1895" s="61"/>
      <c r="T1895" s="61"/>
    </row>
    <row r="1896" spans="1:20" s="55" customFormat="1" ht="14.15" x14ac:dyDescent="0.4">
      <c r="A1896" s="39"/>
      <c r="E1896" s="74"/>
      <c r="F1896" s="74"/>
      <c r="G1896" s="74"/>
      <c r="S1896" s="61"/>
      <c r="T1896" s="61"/>
    </row>
    <row r="1897" spans="1:20" s="55" customFormat="1" ht="14.15" x14ac:dyDescent="0.4">
      <c r="A1897" s="39"/>
      <c r="E1897" s="74"/>
      <c r="F1897" s="74"/>
      <c r="G1897" s="74"/>
      <c r="S1897" s="61"/>
      <c r="T1897" s="61"/>
    </row>
    <row r="1898" spans="1:20" s="55" customFormat="1" ht="14.15" x14ac:dyDescent="0.4">
      <c r="A1898" s="39"/>
      <c r="E1898" s="74"/>
      <c r="F1898" s="74"/>
      <c r="G1898" s="74"/>
      <c r="S1898" s="61"/>
      <c r="T1898" s="61"/>
    </row>
    <row r="1899" spans="1:20" s="55" customFormat="1" ht="14.15" x14ac:dyDescent="0.4">
      <c r="A1899" s="39"/>
      <c r="E1899" s="74"/>
      <c r="F1899" s="74"/>
      <c r="G1899" s="74"/>
      <c r="S1899" s="61"/>
      <c r="T1899" s="61"/>
    </row>
    <row r="1900" spans="1:20" s="55" customFormat="1" ht="14.15" x14ac:dyDescent="0.4">
      <c r="A1900" s="39"/>
      <c r="E1900" s="74"/>
      <c r="F1900" s="74"/>
      <c r="G1900" s="74"/>
      <c r="S1900" s="61"/>
      <c r="T1900" s="61"/>
    </row>
    <row r="1901" spans="1:20" s="55" customFormat="1" ht="14.15" x14ac:dyDescent="0.4">
      <c r="A1901" s="39"/>
      <c r="E1901" s="74"/>
      <c r="F1901" s="74"/>
      <c r="G1901" s="74"/>
      <c r="S1901" s="61"/>
      <c r="T1901" s="61"/>
    </row>
    <row r="1902" spans="1:20" s="55" customFormat="1" ht="14.15" x14ac:dyDescent="0.4">
      <c r="A1902" s="39"/>
      <c r="E1902" s="74"/>
      <c r="F1902" s="74"/>
      <c r="G1902" s="74"/>
      <c r="S1902" s="61"/>
      <c r="T1902" s="61"/>
    </row>
    <row r="1903" spans="1:20" s="55" customFormat="1" ht="14.15" x14ac:dyDescent="0.4">
      <c r="A1903" s="39"/>
      <c r="E1903" s="74"/>
      <c r="F1903" s="74"/>
      <c r="G1903" s="74"/>
      <c r="S1903" s="61"/>
      <c r="T1903" s="61"/>
    </row>
    <row r="1904" spans="1:20" s="55" customFormat="1" ht="14.15" x14ac:dyDescent="0.4">
      <c r="A1904" s="39"/>
      <c r="E1904" s="74"/>
      <c r="F1904" s="74"/>
      <c r="G1904" s="74"/>
      <c r="S1904" s="61"/>
      <c r="T1904" s="61"/>
    </row>
    <row r="1905" spans="1:20" s="55" customFormat="1" ht="14.15" x14ac:dyDescent="0.4">
      <c r="A1905" s="39"/>
      <c r="E1905" s="74"/>
      <c r="F1905" s="74"/>
      <c r="G1905" s="74"/>
      <c r="S1905" s="61"/>
      <c r="T1905" s="61"/>
    </row>
    <row r="1906" spans="1:20" s="55" customFormat="1" ht="14.15" x14ac:dyDescent="0.4">
      <c r="A1906" s="39"/>
      <c r="E1906" s="74"/>
      <c r="F1906" s="74"/>
      <c r="G1906" s="74"/>
      <c r="S1906" s="61"/>
      <c r="T1906" s="61"/>
    </row>
    <row r="1907" spans="1:20" s="55" customFormat="1" ht="14.15" x14ac:dyDescent="0.4">
      <c r="A1907" s="39"/>
      <c r="E1907" s="74"/>
      <c r="F1907" s="74"/>
      <c r="G1907" s="74"/>
      <c r="S1907" s="61"/>
      <c r="T1907" s="61"/>
    </row>
    <row r="1908" spans="1:20" s="55" customFormat="1" ht="14.15" x14ac:dyDescent="0.4">
      <c r="A1908" s="39"/>
      <c r="E1908" s="74"/>
      <c r="F1908" s="74"/>
      <c r="G1908" s="74"/>
      <c r="S1908" s="61"/>
      <c r="T1908" s="61"/>
    </row>
    <row r="1909" spans="1:20" s="55" customFormat="1" ht="14.15" x14ac:dyDescent="0.4">
      <c r="A1909" s="39"/>
      <c r="E1909" s="74"/>
      <c r="F1909" s="74"/>
      <c r="G1909" s="74"/>
      <c r="S1909" s="61"/>
      <c r="T1909" s="61"/>
    </row>
    <row r="1910" spans="1:20" s="55" customFormat="1" ht="14.15" x14ac:dyDescent="0.4">
      <c r="A1910" s="39"/>
      <c r="E1910" s="74"/>
      <c r="F1910" s="74"/>
      <c r="G1910" s="74"/>
      <c r="S1910" s="61"/>
      <c r="T1910" s="61"/>
    </row>
    <row r="1911" spans="1:20" s="55" customFormat="1" ht="14.15" x14ac:dyDescent="0.4">
      <c r="A1911" s="39"/>
      <c r="E1911" s="74"/>
      <c r="F1911" s="74"/>
      <c r="G1911" s="74"/>
      <c r="S1911" s="61"/>
      <c r="T1911" s="61"/>
    </row>
    <row r="1912" spans="1:20" s="55" customFormat="1" ht="14.15" x14ac:dyDescent="0.4">
      <c r="A1912" s="39"/>
      <c r="E1912" s="74"/>
      <c r="F1912" s="74"/>
      <c r="G1912" s="74"/>
      <c r="S1912" s="61"/>
      <c r="T1912" s="61"/>
    </row>
    <row r="1913" spans="1:20" s="55" customFormat="1" ht="14.15" x14ac:dyDescent="0.4">
      <c r="A1913" s="39"/>
      <c r="E1913" s="74"/>
      <c r="F1913" s="74"/>
      <c r="G1913" s="74"/>
      <c r="S1913" s="61"/>
      <c r="T1913" s="61"/>
    </row>
    <row r="1914" spans="1:20" s="55" customFormat="1" ht="14.15" x14ac:dyDescent="0.4">
      <c r="A1914" s="39"/>
      <c r="E1914" s="74"/>
      <c r="F1914" s="74"/>
      <c r="G1914" s="74"/>
      <c r="S1914" s="61"/>
      <c r="T1914" s="61"/>
    </row>
    <row r="1915" spans="1:20" s="55" customFormat="1" ht="14.15" x14ac:dyDescent="0.4">
      <c r="A1915" s="39"/>
      <c r="E1915" s="74"/>
      <c r="F1915" s="74"/>
      <c r="G1915" s="74"/>
      <c r="S1915" s="61"/>
      <c r="T1915" s="61"/>
    </row>
    <row r="1916" spans="1:20" s="55" customFormat="1" ht="14.15" x14ac:dyDescent="0.4">
      <c r="A1916" s="39"/>
      <c r="E1916" s="74"/>
      <c r="F1916" s="74"/>
      <c r="G1916" s="74"/>
      <c r="S1916" s="61"/>
      <c r="T1916" s="61"/>
    </row>
    <row r="1917" spans="1:20" s="55" customFormat="1" ht="14.15" x14ac:dyDescent="0.4">
      <c r="A1917" s="39"/>
      <c r="E1917" s="74"/>
      <c r="F1917" s="74"/>
      <c r="G1917" s="74"/>
      <c r="S1917" s="61"/>
      <c r="T1917" s="61"/>
    </row>
    <row r="1918" spans="1:20" s="55" customFormat="1" ht="14.15" x14ac:dyDescent="0.4">
      <c r="A1918" s="39"/>
      <c r="E1918" s="74"/>
      <c r="F1918" s="74"/>
      <c r="G1918" s="74"/>
      <c r="S1918" s="61"/>
      <c r="T1918" s="61"/>
    </row>
    <row r="1919" spans="1:20" s="55" customFormat="1" ht="14.15" x14ac:dyDescent="0.4">
      <c r="A1919" s="39"/>
      <c r="E1919" s="74"/>
      <c r="F1919" s="74"/>
      <c r="G1919" s="74"/>
      <c r="S1919" s="61"/>
      <c r="T1919" s="61"/>
    </row>
    <row r="1920" spans="1:20" s="55" customFormat="1" ht="14.15" x14ac:dyDescent="0.4">
      <c r="A1920" s="39"/>
      <c r="E1920" s="74"/>
      <c r="F1920" s="74"/>
      <c r="G1920" s="74"/>
      <c r="S1920" s="61"/>
      <c r="T1920" s="61"/>
    </row>
    <row r="1921" spans="1:20" s="55" customFormat="1" ht="14.15" x14ac:dyDescent="0.4">
      <c r="A1921" s="39"/>
      <c r="E1921" s="74"/>
      <c r="F1921" s="74"/>
      <c r="G1921" s="74"/>
      <c r="S1921" s="61"/>
      <c r="T1921" s="61"/>
    </row>
    <row r="1922" spans="1:20" s="55" customFormat="1" ht="14.15" x14ac:dyDescent="0.4">
      <c r="A1922" s="39"/>
      <c r="E1922" s="74"/>
      <c r="F1922" s="74"/>
      <c r="G1922" s="74"/>
      <c r="S1922" s="61"/>
      <c r="T1922" s="61"/>
    </row>
    <row r="1923" spans="1:20" s="55" customFormat="1" ht="14.15" x14ac:dyDescent="0.4">
      <c r="A1923" s="39"/>
      <c r="E1923" s="74"/>
      <c r="F1923" s="74"/>
      <c r="G1923" s="74"/>
      <c r="S1923" s="61"/>
      <c r="T1923" s="61"/>
    </row>
    <row r="1924" spans="1:20" s="55" customFormat="1" ht="14.15" x14ac:dyDescent="0.4">
      <c r="A1924" s="39"/>
      <c r="E1924" s="74"/>
      <c r="F1924" s="74"/>
      <c r="G1924" s="74"/>
      <c r="S1924" s="61"/>
      <c r="T1924" s="61"/>
    </row>
    <row r="1925" spans="1:20" s="55" customFormat="1" ht="14.15" x14ac:dyDescent="0.4">
      <c r="A1925" s="39"/>
      <c r="E1925" s="74"/>
      <c r="F1925" s="74"/>
      <c r="G1925" s="74"/>
      <c r="S1925" s="61"/>
      <c r="T1925" s="61"/>
    </row>
    <row r="1926" spans="1:20" s="55" customFormat="1" ht="14.15" x14ac:dyDescent="0.4">
      <c r="A1926" s="39"/>
      <c r="E1926" s="74"/>
      <c r="F1926" s="74"/>
      <c r="G1926" s="74"/>
      <c r="S1926" s="61"/>
      <c r="T1926" s="61"/>
    </row>
    <row r="1927" spans="1:20" s="55" customFormat="1" ht="14.15" x14ac:dyDescent="0.4">
      <c r="A1927" s="39"/>
      <c r="E1927" s="74"/>
      <c r="F1927" s="74"/>
      <c r="G1927" s="74"/>
      <c r="S1927" s="61"/>
      <c r="T1927" s="61"/>
    </row>
    <row r="1928" spans="1:20" s="55" customFormat="1" ht="14.15" x14ac:dyDescent="0.4">
      <c r="A1928" s="39"/>
      <c r="E1928" s="74"/>
      <c r="F1928" s="74"/>
      <c r="G1928" s="74"/>
      <c r="S1928" s="61"/>
      <c r="T1928" s="61"/>
    </row>
    <row r="1929" spans="1:20" s="55" customFormat="1" ht="14.15" x14ac:dyDescent="0.4">
      <c r="A1929" s="39"/>
      <c r="E1929" s="74"/>
      <c r="F1929" s="74"/>
      <c r="G1929" s="74"/>
      <c r="S1929" s="61"/>
      <c r="T1929" s="61"/>
    </row>
    <row r="1930" spans="1:20" s="55" customFormat="1" ht="14.15" x14ac:dyDescent="0.4">
      <c r="A1930" s="39"/>
      <c r="E1930" s="74"/>
      <c r="F1930" s="74"/>
      <c r="G1930" s="74"/>
      <c r="S1930" s="61"/>
      <c r="T1930" s="61"/>
    </row>
    <row r="1931" spans="1:20" s="55" customFormat="1" ht="14.15" x14ac:dyDescent="0.4">
      <c r="A1931" s="39"/>
      <c r="E1931" s="74"/>
      <c r="F1931" s="74"/>
      <c r="G1931" s="74"/>
      <c r="S1931" s="61"/>
      <c r="T1931" s="61"/>
    </row>
    <row r="1932" spans="1:20" s="55" customFormat="1" ht="14.15" x14ac:dyDescent="0.4">
      <c r="A1932" s="39"/>
      <c r="E1932" s="74"/>
      <c r="F1932" s="74"/>
      <c r="G1932" s="74"/>
      <c r="S1932" s="61"/>
      <c r="T1932" s="61"/>
    </row>
    <row r="1933" spans="1:20" s="55" customFormat="1" ht="14.15" x14ac:dyDescent="0.4">
      <c r="A1933" s="39"/>
      <c r="E1933" s="74"/>
      <c r="F1933" s="74"/>
      <c r="G1933" s="74"/>
      <c r="S1933" s="61"/>
      <c r="T1933" s="61"/>
    </row>
    <row r="1934" spans="1:20" s="55" customFormat="1" ht="14.15" x14ac:dyDescent="0.4">
      <c r="A1934" s="39"/>
      <c r="E1934" s="74"/>
      <c r="F1934" s="74"/>
      <c r="G1934" s="74"/>
      <c r="S1934" s="61"/>
      <c r="T1934" s="61"/>
    </row>
    <row r="1935" spans="1:20" s="55" customFormat="1" ht="14.15" x14ac:dyDescent="0.4">
      <c r="A1935" s="39"/>
      <c r="E1935" s="74"/>
      <c r="F1935" s="74"/>
      <c r="G1935" s="74"/>
      <c r="S1935" s="61"/>
      <c r="T1935" s="61"/>
    </row>
    <row r="1936" spans="1:20" s="55" customFormat="1" ht="14.15" x14ac:dyDescent="0.4">
      <c r="A1936" s="39"/>
      <c r="E1936" s="74"/>
      <c r="F1936" s="74"/>
      <c r="G1936" s="74"/>
      <c r="S1936" s="61"/>
      <c r="T1936" s="61"/>
    </row>
    <row r="1937" spans="1:20" s="55" customFormat="1" ht="14.15" x14ac:dyDescent="0.4">
      <c r="A1937" s="39"/>
      <c r="E1937" s="74"/>
      <c r="F1937" s="74"/>
      <c r="G1937" s="74"/>
      <c r="S1937" s="61"/>
      <c r="T1937" s="61"/>
    </row>
    <row r="1938" spans="1:20" s="55" customFormat="1" ht="14.15" x14ac:dyDescent="0.4">
      <c r="A1938" s="39"/>
      <c r="E1938" s="74"/>
      <c r="F1938" s="74"/>
      <c r="G1938" s="74"/>
      <c r="S1938" s="61"/>
      <c r="T1938" s="61"/>
    </row>
    <row r="1939" spans="1:20" s="55" customFormat="1" ht="14.15" x14ac:dyDescent="0.4">
      <c r="A1939" s="39"/>
      <c r="E1939" s="74"/>
      <c r="F1939" s="74"/>
      <c r="G1939" s="74"/>
      <c r="S1939" s="61"/>
      <c r="T1939" s="61"/>
    </row>
    <row r="1940" spans="1:20" s="55" customFormat="1" ht="14.15" x14ac:dyDescent="0.4">
      <c r="A1940" s="39"/>
      <c r="E1940" s="74"/>
      <c r="F1940" s="74"/>
      <c r="G1940" s="74"/>
      <c r="S1940" s="61"/>
      <c r="T1940" s="61"/>
    </row>
    <row r="1941" spans="1:20" s="55" customFormat="1" ht="14.15" x14ac:dyDescent="0.4">
      <c r="A1941" s="39"/>
      <c r="E1941" s="74"/>
      <c r="F1941" s="74"/>
      <c r="G1941" s="74"/>
      <c r="S1941" s="61"/>
      <c r="T1941" s="61"/>
    </row>
    <row r="1942" spans="1:20" s="55" customFormat="1" ht="14.15" x14ac:dyDescent="0.4">
      <c r="A1942" s="39"/>
      <c r="E1942" s="74"/>
      <c r="F1942" s="74"/>
      <c r="G1942" s="74"/>
      <c r="S1942" s="61"/>
      <c r="T1942" s="61"/>
    </row>
    <row r="1943" spans="1:20" s="55" customFormat="1" ht="14.15" x14ac:dyDescent="0.4">
      <c r="A1943" s="39"/>
      <c r="E1943" s="74"/>
      <c r="F1943" s="74"/>
      <c r="G1943" s="74"/>
      <c r="S1943" s="61"/>
      <c r="T1943" s="61"/>
    </row>
    <row r="1944" spans="1:20" s="55" customFormat="1" ht="14.15" x14ac:dyDescent="0.4">
      <c r="A1944" s="39"/>
      <c r="E1944" s="74"/>
      <c r="F1944" s="74"/>
      <c r="G1944" s="74"/>
      <c r="S1944" s="61"/>
      <c r="T1944" s="61"/>
    </row>
    <row r="1945" spans="1:20" s="55" customFormat="1" ht="14.15" x14ac:dyDescent="0.4">
      <c r="A1945" s="39"/>
      <c r="E1945" s="74"/>
      <c r="F1945" s="74"/>
      <c r="G1945" s="74"/>
      <c r="S1945" s="61"/>
      <c r="T1945" s="61"/>
    </row>
    <row r="1946" spans="1:20" s="55" customFormat="1" ht="14.15" x14ac:dyDescent="0.4">
      <c r="A1946" s="39"/>
      <c r="E1946" s="74"/>
      <c r="F1946" s="74"/>
      <c r="G1946" s="74"/>
      <c r="S1946" s="61"/>
      <c r="T1946" s="61"/>
    </row>
    <row r="1947" spans="1:20" s="55" customFormat="1" ht="14.15" x14ac:dyDescent="0.4">
      <c r="A1947" s="39"/>
      <c r="E1947" s="74"/>
      <c r="F1947" s="74"/>
      <c r="G1947" s="74"/>
      <c r="S1947" s="61"/>
      <c r="T1947" s="61"/>
    </row>
    <row r="1948" spans="1:20" s="55" customFormat="1" ht="14.15" x14ac:dyDescent="0.4">
      <c r="A1948" s="39"/>
      <c r="E1948" s="74"/>
      <c r="F1948" s="74"/>
      <c r="G1948" s="74"/>
      <c r="S1948" s="61"/>
      <c r="T1948" s="61"/>
    </row>
    <row r="1949" spans="1:20" s="55" customFormat="1" ht="14.15" x14ac:dyDescent="0.4">
      <c r="A1949" s="39"/>
      <c r="E1949" s="74"/>
      <c r="F1949" s="74"/>
      <c r="G1949" s="74"/>
      <c r="S1949" s="61"/>
      <c r="T1949" s="61"/>
    </row>
    <row r="1950" spans="1:20" s="55" customFormat="1" ht="14.15" x14ac:dyDescent="0.4">
      <c r="A1950" s="39"/>
      <c r="E1950" s="74"/>
      <c r="F1950" s="74"/>
      <c r="G1950" s="74"/>
      <c r="S1950" s="61"/>
      <c r="T1950" s="61"/>
    </row>
    <row r="1951" spans="1:20" s="55" customFormat="1" ht="14.15" x14ac:dyDescent="0.4">
      <c r="A1951" s="39"/>
      <c r="E1951" s="74"/>
      <c r="F1951" s="74"/>
      <c r="G1951" s="74"/>
      <c r="S1951" s="61"/>
      <c r="T1951" s="61"/>
    </row>
    <row r="1952" spans="1:20" s="55" customFormat="1" ht="14.15" x14ac:dyDescent="0.4">
      <c r="A1952" s="39"/>
      <c r="E1952" s="74"/>
      <c r="F1952" s="74"/>
      <c r="G1952" s="74"/>
      <c r="S1952" s="61"/>
      <c r="T1952" s="61"/>
    </row>
    <row r="1953" spans="1:20" s="55" customFormat="1" ht="14.15" x14ac:dyDescent="0.4">
      <c r="A1953" s="39"/>
      <c r="E1953" s="74"/>
      <c r="F1953" s="74"/>
      <c r="G1953" s="74"/>
      <c r="S1953" s="61"/>
      <c r="T1953" s="61"/>
    </row>
    <row r="1954" spans="1:20" s="55" customFormat="1" ht="14.15" x14ac:dyDescent="0.4">
      <c r="A1954" s="39"/>
      <c r="E1954" s="74"/>
      <c r="F1954" s="74"/>
      <c r="G1954" s="74"/>
      <c r="S1954" s="61"/>
      <c r="T1954" s="61"/>
    </row>
    <row r="1955" spans="1:20" s="55" customFormat="1" ht="14.15" x14ac:dyDescent="0.4">
      <c r="A1955" s="39"/>
      <c r="E1955" s="74"/>
      <c r="F1955" s="74"/>
      <c r="G1955" s="74"/>
      <c r="S1955" s="61"/>
      <c r="T1955" s="61"/>
    </row>
    <row r="1956" spans="1:20" s="55" customFormat="1" ht="14.15" x14ac:dyDescent="0.4">
      <c r="A1956" s="39"/>
      <c r="E1956" s="74"/>
      <c r="F1956" s="74"/>
      <c r="G1956" s="74"/>
      <c r="S1956" s="61"/>
      <c r="T1956" s="61"/>
    </row>
    <row r="1957" spans="1:20" s="55" customFormat="1" ht="14.15" x14ac:dyDescent="0.4">
      <c r="A1957" s="39"/>
      <c r="E1957" s="74"/>
      <c r="F1957" s="74"/>
      <c r="G1957" s="74"/>
      <c r="S1957" s="61"/>
      <c r="T1957" s="61"/>
    </row>
    <row r="1958" spans="1:20" s="55" customFormat="1" ht="14.15" x14ac:dyDescent="0.4">
      <c r="A1958" s="39"/>
      <c r="E1958" s="74"/>
      <c r="F1958" s="74"/>
      <c r="G1958" s="74"/>
      <c r="S1958" s="61"/>
      <c r="T1958" s="61"/>
    </row>
    <row r="1959" spans="1:20" s="55" customFormat="1" ht="14.15" x14ac:dyDescent="0.4">
      <c r="A1959" s="39"/>
      <c r="E1959" s="74"/>
      <c r="F1959" s="74"/>
      <c r="G1959" s="74"/>
      <c r="S1959" s="61"/>
      <c r="T1959" s="61"/>
    </row>
    <row r="1960" spans="1:20" s="55" customFormat="1" ht="14.15" x14ac:dyDescent="0.4">
      <c r="A1960" s="39"/>
      <c r="E1960" s="74"/>
      <c r="F1960" s="74"/>
      <c r="G1960" s="74"/>
      <c r="S1960" s="61"/>
      <c r="T1960" s="61"/>
    </row>
    <row r="1961" spans="1:20" s="55" customFormat="1" ht="14.15" x14ac:dyDescent="0.4">
      <c r="A1961" s="39"/>
      <c r="E1961" s="74"/>
      <c r="F1961" s="74"/>
      <c r="G1961" s="74"/>
      <c r="S1961" s="61"/>
      <c r="T1961" s="61"/>
    </row>
    <row r="1962" spans="1:20" s="55" customFormat="1" ht="14.15" x14ac:dyDescent="0.4">
      <c r="A1962" s="39"/>
      <c r="E1962" s="74"/>
      <c r="F1962" s="74"/>
      <c r="G1962" s="74"/>
      <c r="S1962" s="61"/>
      <c r="T1962" s="61"/>
    </row>
    <row r="1963" spans="1:20" s="55" customFormat="1" ht="14.15" x14ac:dyDescent="0.4">
      <c r="A1963" s="39"/>
      <c r="E1963" s="74"/>
      <c r="F1963" s="74"/>
      <c r="G1963" s="74"/>
      <c r="S1963" s="61"/>
      <c r="T1963" s="61"/>
    </row>
    <row r="1964" spans="1:20" s="55" customFormat="1" ht="14.15" x14ac:dyDescent="0.4">
      <c r="A1964" s="39"/>
      <c r="E1964" s="74"/>
      <c r="F1964" s="74"/>
      <c r="G1964" s="74"/>
      <c r="S1964" s="61"/>
      <c r="T1964" s="61"/>
    </row>
    <row r="1965" spans="1:20" s="55" customFormat="1" ht="14.15" x14ac:dyDescent="0.4">
      <c r="A1965" s="39"/>
      <c r="E1965" s="74"/>
      <c r="F1965" s="74"/>
      <c r="G1965" s="74"/>
      <c r="S1965" s="61"/>
      <c r="T1965" s="61"/>
    </row>
    <row r="1966" spans="1:20" s="55" customFormat="1" ht="14.15" x14ac:dyDescent="0.4">
      <c r="A1966" s="39"/>
      <c r="E1966" s="74"/>
      <c r="F1966" s="74"/>
      <c r="G1966" s="74"/>
      <c r="S1966" s="61"/>
      <c r="T1966" s="61"/>
    </row>
    <row r="1967" spans="1:20" s="55" customFormat="1" ht="14.15" x14ac:dyDescent="0.4">
      <c r="A1967" s="39"/>
      <c r="E1967" s="74"/>
      <c r="F1967" s="74"/>
      <c r="G1967" s="74"/>
      <c r="S1967" s="61"/>
      <c r="T1967" s="61"/>
    </row>
    <row r="1968" spans="1:20" s="55" customFormat="1" ht="14.15" x14ac:dyDescent="0.4">
      <c r="A1968" s="39"/>
      <c r="E1968" s="74"/>
      <c r="F1968" s="74"/>
      <c r="G1968" s="74"/>
      <c r="S1968" s="61"/>
      <c r="T1968" s="61"/>
    </row>
    <row r="1969" spans="1:20" s="55" customFormat="1" ht="14.15" x14ac:dyDescent="0.4">
      <c r="A1969" s="39"/>
      <c r="E1969" s="74"/>
      <c r="F1969" s="74"/>
      <c r="G1969" s="74"/>
      <c r="S1969" s="61"/>
      <c r="T1969" s="61"/>
    </row>
    <row r="1970" spans="1:20" s="55" customFormat="1" ht="14.15" x14ac:dyDescent="0.4">
      <c r="A1970" s="39"/>
      <c r="E1970" s="74"/>
      <c r="F1970" s="74"/>
      <c r="G1970" s="74"/>
      <c r="S1970" s="61"/>
      <c r="T1970" s="61"/>
    </row>
    <row r="1971" spans="1:20" s="55" customFormat="1" ht="14.15" x14ac:dyDescent="0.4">
      <c r="A1971" s="39"/>
      <c r="E1971" s="74"/>
      <c r="F1971" s="74"/>
      <c r="G1971" s="74"/>
      <c r="S1971" s="61"/>
      <c r="T1971" s="61"/>
    </row>
    <row r="1972" spans="1:20" s="55" customFormat="1" ht="14.15" x14ac:dyDescent="0.4">
      <c r="A1972" s="39"/>
      <c r="E1972" s="74"/>
      <c r="F1972" s="74"/>
      <c r="G1972" s="74"/>
      <c r="S1972" s="61"/>
      <c r="T1972" s="61"/>
    </row>
    <row r="1973" spans="1:20" s="55" customFormat="1" ht="14.15" x14ac:dyDescent="0.4">
      <c r="A1973" s="39"/>
      <c r="E1973" s="74"/>
      <c r="F1973" s="74"/>
      <c r="G1973" s="74"/>
      <c r="S1973" s="61"/>
      <c r="T1973" s="61"/>
    </row>
    <row r="1974" spans="1:20" s="55" customFormat="1" ht="14.15" x14ac:dyDescent="0.4">
      <c r="A1974" s="39"/>
      <c r="E1974" s="74"/>
      <c r="F1974" s="74"/>
      <c r="G1974" s="74"/>
      <c r="S1974" s="61"/>
      <c r="T1974" s="61"/>
    </row>
    <row r="1975" spans="1:20" s="55" customFormat="1" ht="14.15" x14ac:dyDescent="0.4">
      <c r="A1975" s="39"/>
      <c r="E1975" s="74"/>
      <c r="F1975" s="74"/>
      <c r="G1975" s="74"/>
      <c r="S1975" s="61"/>
      <c r="T1975" s="61"/>
    </row>
    <row r="1976" spans="1:20" s="55" customFormat="1" ht="14.15" x14ac:dyDescent="0.4">
      <c r="A1976" s="39"/>
      <c r="E1976" s="74"/>
      <c r="F1976" s="74"/>
      <c r="G1976" s="74"/>
      <c r="S1976" s="61"/>
      <c r="T1976" s="61"/>
    </row>
    <row r="1977" spans="1:20" s="55" customFormat="1" ht="14.15" x14ac:dyDescent="0.4">
      <c r="A1977" s="39"/>
      <c r="E1977" s="74"/>
      <c r="F1977" s="74"/>
      <c r="G1977" s="74"/>
      <c r="S1977" s="61"/>
      <c r="T1977" s="61"/>
    </row>
    <row r="1978" spans="1:20" s="55" customFormat="1" ht="14.15" x14ac:dyDescent="0.4">
      <c r="A1978" s="39"/>
      <c r="E1978" s="74"/>
      <c r="F1978" s="74"/>
      <c r="G1978" s="74"/>
      <c r="S1978" s="61"/>
      <c r="T1978" s="61"/>
    </row>
    <row r="1979" spans="1:20" s="55" customFormat="1" ht="14.15" x14ac:dyDescent="0.4">
      <c r="A1979" s="39"/>
      <c r="E1979" s="74"/>
      <c r="F1979" s="74"/>
      <c r="G1979" s="74"/>
      <c r="S1979" s="61"/>
      <c r="T1979" s="61"/>
    </row>
    <row r="1980" spans="1:20" s="55" customFormat="1" ht="14.15" x14ac:dyDescent="0.4">
      <c r="A1980" s="39"/>
      <c r="E1980" s="74"/>
      <c r="F1980" s="74"/>
      <c r="G1980" s="74"/>
      <c r="S1980" s="61"/>
      <c r="T1980" s="61"/>
    </row>
    <row r="1981" spans="1:20" s="55" customFormat="1" ht="14.15" x14ac:dyDescent="0.4">
      <c r="A1981" s="39"/>
      <c r="E1981" s="74"/>
      <c r="F1981" s="74"/>
      <c r="G1981" s="74"/>
      <c r="S1981" s="61"/>
      <c r="T1981" s="61"/>
    </row>
    <row r="1982" spans="1:20" s="55" customFormat="1" ht="14.15" x14ac:dyDescent="0.4">
      <c r="A1982" s="39"/>
      <c r="E1982" s="74"/>
      <c r="F1982" s="74"/>
      <c r="G1982" s="74"/>
      <c r="S1982" s="61"/>
      <c r="T1982" s="61"/>
    </row>
    <row r="1983" spans="1:20" s="55" customFormat="1" ht="14.15" x14ac:dyDescent="0.4">
      <c r="A1983" s="39"/>
      <c r="E1983" s="74"/>
      <c r="F1983" s="74"/>
      <c r="G1983" s="74"/>
      <c r="S1983" s="61"/>
      <c r="T1983" s="61"/>
    </row>
    <row r="1984" spans="1:20" s="55" customFormat="1" ht="14.15" x14ac:dyDescent="0.4">
      <c r="A1984" s="39"/>
      <c r="E1984" s="74"/>
      <c r="F1984" s="74"/>
      <c r="G1984" s="74"/>
      <c r="S1984" s="61"/>
      <c r="T1984" s="61"/>
    </row>
    <row r="1985" spans="1:20" s="55" customFormat="1" ht="14.15" x14ac:dyDescent="0.4">
      <c r="A1985" s="39"/>
      <c r="E1985" s="74"/>
      <c r="F1985" s="74"/>
      <c r="G1985" s="74"/>
      <c r="S1985" s="61"/>
      <c r="T1985" s="61"/>
    </row>
    <row r="1986" spans="1:20" s="55" customFormat="1" ht="14.15" x14ac:dyDescent="0.4">
      <c r="A1986" s="39"/>
      <c r="E1986" s="74"/>
      <c r="F1986" s="74"/>
      <c r="G1986" s="74"/>
      <c r="S1986" s="61"/>
      <c r="T1986" s="61"/>
    </row>
    <row r="1987" spans="1:20" s="55" customFormat="1" ht="14.15" x14ac:dyDescent="0.4">
      <c r="A1987" s="39"/>
      <c r="E1987" s="74"/>
      <c r="F1987" s="74"/>
      <c r="G1987" s="74"/>
      <c r="S1987" s="61"/>
      <c r="T1987" s="61"/>
    </row>
    <row r="1988" spans="1:20" s="55" customFormat="1" ht="14.15" x14ac:dyDescent="0.4">
      <c r="A1988" s="39"/>
      <c r="E1988" s="74"/>
      <c r="F1988" s="74"/>
      <c r="G1988" s="74"/>
      <c r="S1988" s="61"/>
      <c r="T1988" s="61"/>
    </row>
    <row r="1989" spans="1:20" s="55" customFormat="1" ht="14.15" x14ac:dyDescent="0.4">
      <c r="A1989" s="39"/>
      <c r="E1989" s="74"/>
      <c r="F1989" s="74"/>
      <c r="G1989" s="74"/>
      <c r="S1989" s="61"/>
      <c r="T1989" s="61"/>
    </row>
    <row r="1990" spans="1:20" s="55" customFormat="1" ht="14.15" x14ac:dyDescent="0.4">
      <c r="A1990" s="39"/>
      <c r="E1990" s="74"/>
      <c r="F1990" s="74"/>
      <c r="G1990" s="74"/>
      <c r="S1990" s="61"/>
      <c r="T1990" s="61"/>
    </row>
    <row r="1991" spans="1:20" s="55" customFormat="1" ht="14.15" x14ac:dyDescent="0.4">
      <c r="A1991" s="39"/>
      <c r="E1991" s="74"/>
      <c r="F1991" s="74"/>
      <c r="G1991" s="74"/>
      <c r="S1991" s="61"/>
      <c r="T1991" s="61"/>
    </row>
    <row r="1992" spans="1:20" s="55" customFormat="1" ht="14.15" x14ac:dyDescent="0.4">
      <c r="A1992" s="39"/>
      <c r="E1992" s="74"/>
      <c r="F1992" s="74"/>
      <c r="G1992" s="74"/>
      <c r="S1992" s="61"/>
      <c r="T1992" s="61"/>
    </row>
    <row r="1993" spans="1:20" s="55" customFormat="1" ht="14.15" x14ac:dyDescent="0.4">
      <c r="A1993" s="39"/>
      <c r="E1993" s="74"/>
      <c r="F1993" s="74"/>
      <c r="G1993" s="74"/>
      <c r="S1993" s="61"/>
      <c r="T1993" s="61"/>
    </row>
    <row r="1994" spans="1:20" s="55" customFormat="1" ht="14.15" x14ac:dyDescent="0.4">
      <c r="A1994" s="39"/>
      <c r="E1994" s="74"/>
      <c r="F1994" s="74"/>
      <c r="G1994" s="74"/>
      <c r="S1994" s="61"/>
      <c r="T1994" s="61"/>
    </row>
    <row r="1995" spans="1:20" s="55" customFormat="1" ht="14.15" x14ac:dyDescent="0.4">
      <c r="A1995" s="39"/>
      <c r="E1995" s="74"/>
      <c r="F1995" s="74"/>
      <c r="G1995" s="74"/>
      <c r="S1995" s="61"/>
      <c r="T1995" s="61"/>
    </row>
    <row r="1996" spans="1:20" s="55" customFormat="1" ht="14.15" x14ac:dyDescent="0.4">
      <c r="A1996" s="39"/>
      <c r="E1996" s="74"/>
      <c r="F1996" s="74"/>
      <c r="G1996" s="74"/>
      <c r="S1996" s="61"/>
      <c r="T1996" s="61"/>
    </row>
    <row r="1997" spans="1:20" s="55" customFormat="1" ht="14.15" x14ac:dyDescent="0.4">
      <c r="A1997" s="39"/>
      <c r="E1997" s="74"/>
      <c r="F1997" s="74"/>
      <c r="G1997" s="74"/>
      <c r="S1997" s="61"/>
      <c r="T1997" s="61"/>
    </row>
    <row r="1998" spans="1:20" s="55" customFormat="1" ht="14.15" x14ac:dyDescent="0.4">
      <c r="A1998" s="39"/>
      <c r="E1998" s="74"/>
      <c r="F1998" s="74"/>
      <c r="G1998" s="74"/>
      <c r="S1998" s="61"/>
      <c r="T1998" s="61"/>
    </row>
    <row r="1999" spans="1:20" s="55" customFormat="1" ht="14.15" x14ac:dyDescent="0.4">
      <c r="A1999" s="39"/>
      <c r="E1999" s="74"/>
      <c r="F1999" s="74"/>
      <c r="G1999" s="74"/>
      <c r="S1999" s="61"/>
      <c r="T1999" s="61"/>
    </row>
    <row r="2000" spans="1:20" s="55" customFormat="1" ht="14.15" x14ac:dyDescent="0.4">
      <c r="A2000" s="39"/>
      <c r="E2000" s="74"/>
      <c r="F2000" s="74"/>
      <c r="G2000" s="74"/>
      <c r="S2000" s="61"/>
      <c r="T2000" s="61"/>
    </row>
    <row r="2001" spans="1:20" s="55" customFormat="1" ht="14.15" x14ac:dyDescent="0.4">
      <c r="A2001" s="39"/>
      <c r="E2001" s="74"/>
      <c r="F2001" s="74"/>
      <c r="G2001" s="74"/>
      <c r="S2001" s="61"/>
      <c r="T2001" s="61"/>
    </row>
    <row r="2002" spans="1:20" s="55" customFormat="1" ht="14.15" x14ac:dyDescent="0.4">
      <c r="A2002" s="39"/>
      <c r="E2002" s="74"/>
      <c r="F2002" s="74"/>
      <c r="G2002" s="74"/>
      <c r="S2002" s="61"/>
      <c r="T2002" s="61"/>
    </row>
    <row r="2003" spans="1:20" s="55" customFormat="1" ht="14.15" x14ac:dyDescent="0.4">
      <c r="A2003" s="39"/>
      <c r="E2003" s="74"/>
      <c r="F2003" s="74"/>
      <c r="G2003" s="74"/>
      <c r="S2003" s="61"/>
      <c r="T2003" s="61"/>
    </row>
    <row r="2004" spans="1:20" s="55" customFormat="1" ht="14.15" x14ac:dyDescent="0.4">
      <c r="A2004" s="39"/>
      <c r="E2004" s="74"/>
      <c r="F2004" s="74"/>
      <c r="G2004" s="74"/>
      <c r="S2004" s="61"/>
      <c r="T2004" s="61"/>
    </row>
    <row r="2005" spans="1:20" s="55" customFormat="1" ht="14.15" x14ac:dyDescent="0.4">
      <c r="A2005" s="39"/>
      <c r="E2005" s="74"/>
      <c r="F2005" s="74"/>
      <c r="G2005" s="74"/>
      <c r="S2005" s="61"/>
      <c r="T2005" s="61"/>
    </row>
    <row r="2006" spans="1:20" s="55" customFormat="1" ht="14.15" x14ac:dyDescent="0.4">
      <c r="A2006" s="39"/>
      <c r="E2006" s="74"/>
      <c r="F2006" s="74"/>
      <c r="G2006" s="74"/>
      <c r="S2006" s="61"/>
      <c r="T2006" s="61"/>
    </row>
    <row r="2007" spans="1:20" s="55" customFormat="1" ht="14.15" x14ac:dyDescent="0.4">
      <c r="A2007" s="39"/>
      <c r="E2007" s="74"/>
      <c r="F2007" s="74"/>
      <c r="G2007" s="74"/>
      <c r="S2007" s="61"/>
      <c r="T2007" s="61"/>
    </row>
    <row r="2008" spans="1:20" s="55" customFormat="1" ht="14.15" x14ac:dyDescent="0.4">
      <c r="A2008" s="39"/>
      <c r="E2008" s="74"/>
      <c r="F2008" s="74"/>
      <c r="G2008" s="74"/>
      <c r="S2008" s="61"/>
      <c r="T2008" s="61"/>
    </row>
    <row r="2009" spans="1:20" s="55" customFormat="1" ht="14.15" x14ac:dyDescent="0.4">
      <c r="A2009" s="39"/>
      <c r="E2009" s="74"/>
      <c r="F2009" s="74"/>
      <c r="G2009" s="74"/>
      <c r="S2009" s="61"/>
      <c r="T2009" s="61"/>
    </row>
    <row r="2010" spans="1:20" s="55" customFormat="1" ht="14.15" x14ac:dyDescent="0.4">
      <c r="A2010" s="39"/>
      <c r="E2010" s="74"/>
      <c r="F2010" s="74"/>
      <c r="G2010" s="74"/>
      <c r="S2010" s="61"/>
      <c r="T2010" s="61"/>
    </row>
    <row r="2011" spans="1:20" s="55" customFormat="1" ht="14.15" x14ac:dyDescent="0.4">
      <c r="A2011" s="39"/>
      <c r="E2011" s="74"/>
      <c r="F2011" s="74"/>
      <c r="G2011" s="74"/>
      <c r="S2011" s="61"/>
      <c r="T2011" s="61"/>
    </row>
    <row r="2012" spans="1:20" s="55" customFormat="1" ht="14.15" x14ac:dyDescent="0.4">
      <c r="A2012" s="39"/>
      <c r="E2012" s="74"/>
      <c r="F2012" s="74"/>
      <c r="G2012" s="74"/>
      <c r="S2012" s="61"/>
      <c r="T2012" s="61"/>
    </row>
    <row r="2013" spans="1:20" s="55" customFormat="1" ht="14.15" x14ac:dyDescent="0.4">
      <c r="A2013" s="39"/>
      <c r="E2013" s="74"/>
      <c r="F2013" s="74"/>
      <c r="G2013" s="74"/>
      <c r="S2013" s="61"/>
      <c r="T2013" s="61"/>
    </row>
    <row r="2014" spans="1:20" s="55" customFormat="1" ht="14.15" x14ac:dyDescent="0.4">
      <c r="A2014" s="39"/>
      <c r="E2014" s="74"/>
      <c r="F2014" s="74"/>
      <c r="G2014" s="74"/>
      <c r="S2014" s="61"/>
      <c r="T2014" s="61"/>
    </row>
    <row r="2015" spans="1:20" s="55" customFormat="1" ht="14.15" x14ac:dyDescent="0.4">
      <c r="A2015" s="39"/>
      <c r="E2015" s="74"/>
      <c r="F2015" s="74"/>
      <c r="G2015" s="74"/>
      <c r="S2015" s="61"/>
      <c r="T2015" s="61"/>
    </row>
    <row r="2016" spans="1:20" s="55" customFormat="1" ht="14.15" x14ac:dyDescent="0.4">
      <c r="A2016" s="39"/>
      <c r="E2016" s="74"/>
      <c r="F2016" s="74"/>
      <c r="G2016" s="74"/>
      <c r="S2016" s="61"/>
      <c r="T2016" s="61"/>
    </row>
    <row r="2017" spans="1:20" s="55" customFormat="1" ht="14.15" x14ac:dyDescent="0.4">
      <c r="A2017" s="39"/>
      <c r="E2017" s="74"/>
      <c r="F2017" s="74"/>
      <c r="G2017" s="74"/>
      <c r="S2017" s="61"/>
      <c r="T2017" s="61"/>
    </row>
    <row r="2018" spans="1:20" s="55" customFormat="1" ht="14.15" x14ac:dyDescent="0.4">
      <c r="A2018" s="39"/>
      <c r="E2018" s="74"/>
      <c r="F2018" s="74"/>
      <c r="G2018" s="74"/>
      <c r="S2018" s="61"/>
      <c r="T2018" s="61"/>
    </row>
    <row r="2019" spans="1:20" s="55" customFormat="1" ht="14.15" x14ac:dyDescent="0.4">
      <c r="A2019" s="39"/>
      <c r="E2019" s="74"/>
      <c r="F2019" s="74"/>
      <c r="G2019" s="74"/>
      <c r="S2019" s="61"/>
      <c r="T2019" s="61"/>
    </row>
    <row r="2020" spans="1:20" s="55" customFormat="1" ht="14.15" x14ac:dyDescent="0.4">
      <c r="A2020" s="39"/>
      <c r="E2020" s="74"/>
      <c r="F2020" s="74"/>
      <c r="G2020" s="74"/>
      <c r="S2020" s="61"/>
      <c r="T2020" s="61"/>
    </row>
    <row r="2021" spans="1:20" s="55" customFormat="1" ht="14.15" x14ac:dyDescent="0.4">
      <c r="A2021" s="39"/>
      <c r="E2021" s="74"/>
      <c r="F2021" s="74"/>
      <c r="G2021" s="74"/>
      <c r="S2021" s="61"/>
      <c r="T2021" s="61"/>
    </row>
    <row r="2022" spans="1:20" s="55" customFormat="1" ht="14.15" x14ac:dyDescent="0.4">
      <c r="A2022" s="39"/>
      <c r="E2022" s="74"/>
      <c r="F2022" s="74"/>
      <c r="G2022" s="74"/>
      <c r="S2022" s="61"/>
      <c r="T2022" s="61"/>
    </row>
    <row r="2023" spans="1:20" s="55" customFormat="1" ht="14.15" x14ac:dyDescent="0.4">
      <c r="A2023" s="39"/>
      <c r="E2023" s="74"/>
      <c r="F2023" s="74"/>
      <c r="G2023" s="74"/>
      <c r="S2023" s="61"/>
      <c r="T2023" s="61"/>
    </row>
    <row r="2024" spans="1:20" s="55" customFormat="1" ht="14.15" x14ac:dyDescent="0.4">
      <c r="A2024" s="39"/>
      <c r="E2024" s="74"/>
      <c r="F2024" s="74"/>
      <c r="G2024" s="74"/>
      <c r="S2024" s="61"/>
      <c r="T2024" s="61"/>
    </row>
    <row r="2025" spans="1:20" s="55" customFormat="1" ht="14.15" x14ac:dyDescent="0.4">
      <c r="A2025" s="39"/>
      <c r="E2025" s="74"/>
      <c r="F2025" s="74"/>
      <c r="G2025" s="74"/>
      <c r="S2025" s="61"/>
      <c r="T2025" s="61"/>
    </row>
    <row r="2026" spans="1:20" s="55" customFormat="1" ht="14.15" x14ac:dyDescent="0.4">
      <c r="A2026" s="39"/>
      <c r="E2026" s="74"/>
      <c r="F2026" s="74"/>
      <c r="G2026" s="74"/>
      <c r="S2026" s="61"/>
      <c r="T2026" s="61"/>
    </row>
    <row r="2027" spans="1:20" s="55" customFormat="1" ht="14.15" x14ac:dyDescent="0.4">
      <c r="A2027" s="39"/>
      <c r="E2027" s="74"/>
      <c r="F2027" s="74"/>
      <c r="G2027" s="74"/>
      <c r="S2027" s="61"/>
      <c r="T2027" s="61"/>
    </row>
    <row r="2028" spans="1:20" s="55" customFormat="1" ht="14.15" x14ac:dyDescent="0.4">
      <c r="A2028" s="39"/>
      <c r="E2028" s="74"/>
      <c r="F2028" s="74"/>
      <c r="G2028" s="74"/>
      <c r="S2028" s="61"/>
      <c r="T2028" s="61"/>
    </row>
    <row r="2029" spans="1:20" s="55" customFormat="1" ht="14.15" x14ac:dyDescent="0.4">
      <c r="A2029" s="39"/>
      <c r="E2029" s="74"/>
      <c r="F2029" s="74"/>
      <c r="G2029" s="74"/>
      <c r="S2029" s="61"/>
      <c r="T2029" s="61"/>
    </row>
    <row r="2030" spans="1:20" s="55" customFormat="1" ht="14.15" x14ac:dyDescent="0.4">
      <c r="A2030" s="39"/>
      <c r="E2030" s="74"/>
      <c r="F2030" s="74"/>
      <c r="G2030" s="74"/>
      <c r="S2030" s="61"/>
      <c r="T2030" s="61"/>
    </row>
    <row r="2031" spans="1:20" s="55" customFormat="1" ht="14.15" x14ac:dyDescent="0.4">
      <c r="A2031" s="39"/>
      <c r="E2031" s="74"/>
      <c r="F2031" s="74"/>
      <c r="G2031" s="74"/>
      <c r="S2031" s="61"/>
      <c r="T2031" s="61"/>
    </row>
    <row r="2032" spans="1:20" s="55" customFormat="1" ht="14.15" x14ac:dyDescent="0.4">
      <c r="A2032" s="39"/>
      <c r="E2032" s="74"/>
      <c r="F2032" s="74"/>
      <c r="G2032" s="74"/>
      <c r="S2032" s="61"/>
      <c r="T2032" s="61"/>
    </row>
    <row r="2033" spans="1:20" s="55" customFormat="1" ht="14.15" x14ac:dyDescent="0.4">
      <c r="A2033" s="39"/>
      <c r="E2033" s="74"/>
      <c r="F2033" s="74"/>
      <c r="G2033" s="74"/>
      <c r="S2033" s="61"/>
      <c r="T2033" s="61"/>
    </row>
    <row r="2034" spans="1:20" s="55" customFormat="1" ht="14.15" x14ac:dyDescent="0.4">
      <c r="A2034" s="39"/>
      <c r="E2034" s="74"/>
      <c r="F2034" s="74"/>
      <c r="G2034" s="74"/>
      <c r="S2034" s="61"/>
      <c r="T2034" s="61"/>
    </row>
    <row r="2035" spans="1:20" s="55" customFormat="1" ht="14.15" x14ac:dyDescent="0.4">
      <c r="A2035" s="39"/>
      <c r="E2035" s="74"/>
      <c r="F2035" s="74"/>
      <c r="G2035" s="74"/>
      <c r="S2035" s="61"/>
      <c r="T2035" s="61"/>
    </row>
    <row r="2036" spans="1:20" s="55" customFormat="1" ht="14.15" x14ac:dyDescent="0.4">
      <c r="A2036" s="39"/>
      <c r="E2036" s="74"/>
      <c r="F2036" s="74"/>
      <c r="G2036" s="74"/>
      <c r="S2036" s="61"/>
      <c r="T2036" s="61"/>
    </row>
    <row r="2037" spans="1:20" s="55" customFormat="1" ht="14.15" x14ac:dyDescent="0.4">
      <c r="A2037" s="39"/>
      <c r="E2037" s="74"/>
      <c r="F2037" s="74"/>
      <c r="G2037" s="74"/>
      <c r="S2037" s="61"/>
      <c r="T2037" s="61"/>
    </row>
    <row r="2038" spans="1:20" s="55" customFormat="1" ht="14.15" x14ac:dyDescent="0.4">
      <c r="A2038" s="39"/>
      <c r="E2038" s="74"/>
      <c r="F2038" s="74"/>
      <c r="G2038" s="74"/>
      <c r="S2038" s="61"/>
      <c r="T2038" s="61"/>
    </row>
    <row r="2039" spans="1:20" s="55" customFormat="1" ht="14.15" x14ac:dyDescent="0.4">
      <c r="A2039" s="39"/>
      <c r="E2039" s="74"/>
      <c r="F2039" s="74"/>
      <c r="G2039" s="74"/>
      <c r="S2039" s="61"/>
      <c r="T2039" s="61"/>
    </row>
    <row r="2040" spans="1:20" s="55" customFormat="1" ht="14.15" x14ac:dyDescent="0.4">
      <c r="A2040" s="39"/>
      <c r="E2040" s="74"/>
      <c r="F2040" s="74"/>
      <c r="G2040" s="74"/>
      <c r="S2040" s="61"/>
      <c r="T2040" s="61"/>
    </row>
    <row r="2041" spans="1:20" s="55" customFormat="1" ht="14.15" x14ac:dyDescent="0.4">
      <c r="A2041" s="39"/>
      <c r="E2041" s="74"/>
      <c r="F2041" s="74"/>
      <c r="G2041" s="74"/>
      <c r="S2041" s="61"/>
      <c r="T2041" s="61"/>
    </row>
    <row r="2042" spans="1:20" s="55" customFormat="1" ht="14.15" x14ac:dyDescent="0.4">
      <c r="A2042" s="39"/>
      <c r="E2042" s="74"/>
      <c r="F2042" s="74"/>
      <c r="G2042" s="74"/>
      <c r="S2042" s="61"/>
      <c r="T2042" s="61"/>
    </row>
    <row r="2043" spans="1:20" s="55" customFormat="1" ht="14.15" x14ac:dyDescent="0.4">
      <c r="A2043" s="39"/>
      <c r="E2043" s="74"/>
      <c r="F2043" s="74"/>
      <c r="G2043" s="74"/>
      <c r="S2043" s="61"/>
      <c r="T2043" s="61"/>
    </row>
    <row r="2044" spans="1:20" s="55" customFormat="1" ht="14.15" x14ac:dyDescent="0.4">
      <c r="A2044" s="39"/>
      <c r="E2044" s="74"/>
      <c r="F2044" s="74"/>
      <c r="G2044" s="74"/>
      <c r="S2044" s="61"/>
      <c r="T2044" s="61"/>
    </row>
    <row r="2045" spans="1:20" s="55" customFormat="1" ht="14.15" x14ac:dyDescent="0.4">
      <c r="A2045" s="39"/>
      <c r="E2045" s="74"/>
      <c r="F2045" s="74"/>
      <c r="G2045" s="74"/>
      <c r="S2045" s="61"/>
      <c r="T2045" s="61"/>
    </row>
    <row r="2046" spans="1:20" s="55" customFormat="1" ht="14.15" x14ac:dyDescent="0.4">
      <c r="A2046" s="39"/>
      <c r="E2046" s="74"/>
      <c r="F2046" s="74"/>
      <c r="G2046" s="74"/>
      <c r="S2046" s="61"/>
      <c r="T2046" s="61"/>
    </row>
    <row r="2047" spans="1:20" s="55" customFormat="1" ht="14.15" x14ac:dyDescent="0.4">
      <c r="A2047" s="39"/>
      <c r="E2047" s="74"/>
      <c r="F2047" s="74"/>
      <c r="G2047" s="74"/>
      <c r="S2047" s="61"/>
      <c r="T2047" s="61"/>
    </row>
    <row r="2048" spans="1:20" s="55" customFormat="1" ht="14.15" x14ac:dyDescent="0.4">
      <c r="A2048" s="39"/>
      <c r="E2048" s="74"/>
      <c r="F2048" s="74"/>
      <c r="G2048" s="74"/>
      <c r="S2048" s="61"/>
      <c r="T2048" s="61"/>
    </row>
    <row r="2049" spans="1:20" s="55" customFormat="1" ht="14.15" x14ac:dyDescent="0.4">
      <c r="A2049" s="39"/>
      <c r="E2049" s="74"/>
      <c r="F2049" s="74"/>
      <c r="G2049" s="74"/>
      <c r="S2049" s="61"/>
      <c r="T2049" s="61"/>
    </row>
    <row r="2050" spans="1:20" s="55" customFormat="1" ht="14.15" x14ac:dyDescent="0.4">
      <c r="A2050" s="39"/>
      <c r="E2050" s="74"/>
      <c r="F2050" s="74"/>
      <c r="G2050" s="74"/>
      <c r="S2050" s="61"/>
      <c r="T2050" s="61"/>
    </row>
    <row r="2051" spans="1:20" s="55" customFormat="1" ht="14.15" x14ac:dyDescent="0.4">
      <c r="A2051" s="39"/>
      <c r="E2051" s="74"/>
      <c r="F2051" s="74"/>
      <c r="G2051" s="74"/>
      <c r="S2051" s="61"/>
      <c r="T2051" s="61"/>
    </row>
    <row r="2052" spans="1:20" s="55" customFormat="1" ht="14.15" x14ac:dyDescent="0.4">
      <c r="A2052" s="39"/>
      <c r="E2052" s="74"/>
      <c r="F2052" s="74"/>
      <c r="G2052" s="74"/>
      <c r="S2052" s="61"/>
      <c r="T2052" s="61"/>
    </row>
    <row r="2053" spans="1:20" s="55" customFormat="1" ht="14.15" x14ac:dyDescent="0.4">
      <c r="A2053" s="39"/>
      <c r="E2053" s="74"/>
      <c r="F2053" s="74"/>
      <c r="G2053" s="74"/>
      <c r="S2053" s="61"/>
      <c r="T2053" s="61"/>
    </row>
    <row r="2054" spans="1:20" s="55" customFormat="1" ht="14.15" x14ac:dyDescent="0.4">
      <c r="A2054" s="39"/>
      <c r="E2054" s="74"/>
      <c r="F2054" s="74"/>
      <c r="G2054" s="74"/>
      <c r="S2054" s="61"/>
      <c r="T2054" s="61"/>
    </row>
    <row r="2055" spans="1:20" s="55" customFormat="1" ht="14.15" x14ac:dyDescent="0.4">
      <c r="A2055" s="39"/>
      <c r="E2055" s="74"/>
      <c r="F2055" s="74"/>
      <c r="G2055" s="74"/>
      <c r="S2055" s="61"/>
      <c r="T2055" s="61"/>
    </row>
    <row r="2056" spans="1:20" s="55" customFormat="1" ht="14.15" x14ac:dyDescent="0.4">
      <c r="A2056" s="39"/>
      <c r="E2056" s="74"/>
      <c r="F2056" s="74"/>
      <c r="G2056" s="74"/>
      <c r="S2056" s="61"/>
      <c r="T2056" s="61"/>
    </row>
    <row r="2057" spans="1:20" s="55" customFormat="1" ht="14.15" x14ac:dyDescent="0.4">
      <c r="A2057" s="39"/>
      <c r="E2057" s="74"/>
      <c r="F2057" s="74"/>
      <c r="G2057" s="74"/>
      <c r="S2057" s="61"/>
      <c r="T2057" s="61"/>
    </row>
    <row r="2058" spans="1:20" s="55" customFormat="1" ht="14.15" x14ac:dyDescent="0.4">
      <c r="A2058" s="39"/>
      <c r="E2058" s="74"/>
      <c r="F2058" s="74"/>
      <c r="G2058" s="74"/>
      <c r="S2058" s="61"/>
      <c r="T2058" s="61"/>
    </row>
    <row r="2059" spans="1:20" s="55" customFormat="1" ht="14.15" x14ac:dyDescent="0.4">
      <c r="A2059" s="39"/>
      <c r="E2059" s="74"/>
      <c r="F2059" s="74"/>
      <c r="G2059" s="74"/>
      <c r="S2059" s="61"/>
      <c r="T2059" s="61"/>
    </row>
    <row r="2060" spans="1:20" s="55" customFormat="1" ht="14.15" x14ac:dyDescent="0.4">
      <c r="A2060" s="39"/>
      <c r="E2060" s="74"/>
      <c r="F2060" s="74"/>
      <c r="G2060" s="74"/>
      <c r="S2060" s="61"/>
      <c r="T2060" s="61"/>
    </row>
    <row r="2061" spans="1:20" s="55" customFormat="1" ht="14.15" x14ac:dyDescent="0.4">
      <c r="A2061" s="39"/>
      <c r="E2061" s="74"/>
      <c r="F2061" s="74"/>
      <c r="G2061" s="74"/>
      <c r="S2061" s="61"/>
      <c r="T2061" s="61"/>
    </row>
    <row r="2062" spans="1:20" s="55" customFormat="1" ht="14.15" x14ac:dyDescent="0.4">
      <c r="A2062" s="39"/>
      <c r="E2062" s="74"/>
      <c r="F2062" s="74"/>
      <c r="G2062" s="74"/>
      <c r="S2062" s="61"/>
      <c r="T2062" s="61"/>
    </row>
    <row r="2063" spans="1:20" s="55" customFormat="1" ht="14.15" x14ac:dyDescent="0.4">
      <c r="A2063" s="39"/>
      <c r="E2063" s="74"/>
      <c r="F2063" s="74"/>
      <c r="G2063" s="74"/>
      <c r="S2063" s="61"/>
      <c r="T2063" s="61"/>
    </row>
    <row r="2064" spans="1:20" s="55" customFormat="1" ht="14.15" x14ac:dyDescent="0.4">
      <c r="A2064" s="39"/>
      <c r="E2064" s="74"/>
      <c r="F2064" s="74"/>
      <c r="G2064" s="74"/>
      <c r="S2064" s="61"/>
      <c r="T2064" s="61"/>
    </row>
    <row r="2065" spans="1:20" s="55" customFormat="1" ht="14.15" x14ac:dyDescent="0.4">
      <c r="A2065" s="39"/>
      <c r="E2065" s="74"/>
      <c r="F2065" s="74"/>
      <c r="G2065" s="74"/>
      <c r="S2065" s="61"/>
      <c r="T2065" s="61"/>
    </row>
    <row r="2066" spans="1:20" s="55" customFormat="1" ht="14.15" x14ac:dyDescent="0.4">
      <c r="A2066" s="39"/>
      <c r="E2066" s="74"/>
      <c r="F2066" s="74"/>
      <c r="G2066" s="74"/>
      <c r="S2066" s="61"/>
      <c r="T2066" s="61"/>
    </row>
    <row r="2067" spans="1:20" s="55" customFormat="1" ht="14.15" x14ac:dyDescent="0.4">
      <c r="A2067" s="39"/>
      <c r="E2067" s="74"/>
      <c r="F2067" s="74"/>
      <c r="G2067" s="74"/>
      <c r="S2067" s="61"/>
      <c r="T2067" s="61"/>
    </row>
    <row r="2068" spans="1:20" s="55" customFormat="1" ht="14.15" x14ac:dyDescent="0.4">
      <c r="A2068" s="39"/>
      <c r="E2068" s="74"/>
      <c r="F2068" s="74"/>
      <c r="G2068" s="74"/>
      <c r="S2068" s="61"/>
      <c r="T2068" s="61"/>
    </row>
    <row r="2069" spans="1:20" s="55" customFormat="1" ht="14.15" x14ac:dyDescent="0.4">
      <c r="A2069" s="39"/>
      <c r="E2069" s="74"/>
      <c r="F2069" s="74"/>
      <c r="G2069" s="74"/>
      <c r="S2069" s="61"/>
      <c r="T2069" s="61"/>
    </row>
    <row r="2070" spans="1:20" s="55" customFormat="1" ht="14.15" x14ac:dyDescent="0.4">
      <c r="A2070" s="39"/>
      <c r="E2070" s="74"/>
      <c r="F2070" s="74"/>
      <c r="G2070" s="74"/>
      <c r="S2070" s="61"/>
      <c r="T2070" s="61"/>
    </row>
    <row r="2071" spans="1:20" s="55" customFormat="1" ht="14.15" x14ac:dyDescent="0.4">
      <c r="A2071" s="39"/>
      <c r="E2071" s="74"/>
      <c r="F2071" s="74"/>
      <c r="G2071" s="74"/>
      <c r="S2071" s="61"/>
      <c r="T2071" s="61"/>
    </row>
    <row r="2072" spans="1:20" s="55" customFormat="1" ht="14.15" x14ac:dyDescent="0.4">
      <c r="A2072" s="39"/>
      <c r="E2072" s="74"/>
      <c r="F2072" s="74"/>
      <c r="G2072" s="74"/>
      <c r="S2072" s="61"/>
      <c r="T2072" s="61"/>
    </row>
    <row r="2073" spans="1:20" s="55" customFormat="1" ht="14.15" x14ac:dyDescent="0.4">
      <c r="A2073" s="39"/>
      <c r="E2073" s="74"/>
      <c r="F2073" s="74"/>
      <c r="G2073" s="74"/>
      <c r="S2073" s="61"/>
      <c r="T2073" s="61"/>
    </row>
    <row r="2074" spans="1:20" s="55" customFormat="1" ht="14.15" x14ac:dyDescent="0.4">
      <c r="A2074" s="39"/>
      <c r="E2074" s="74"/>
      <c r="F2074" s="74"/>
      <c r="G2074" s="74"/>
      <c r="S2074" s="61"/>
      <c r="T2074" s="61"/>
    </row>
    <row r="2075" spans="1:20" s="55" customFormat="1" ht="14.15" x14ac:dyDescent="0.4">
      <c r="A2075" s="39"/>
      <c r="E2075" s="74"/>
      <c r="F2075" s="74"/>
      <c r="G2075" s="74"/>
      <c r="S2075" s="61"/>
      <c r="T2075" s="61"/>
    </row>
    <row r="2076" spans="1:20" s="55" customFormat="1" ht="14.15" x14ac:dyDescent="0.4">
      <c r="A2076" s="39"/>
      <c r="E2076" s="74"/>
      <c r="F2076" s="74"/>
      <c r="G2076" s="74"/>
      <c r="S2076" s="61"/>
      <c r="T2076" s="61"/>
    </row>
    <row r="2077" spans="1:20" s="55" customFormat="1" ht="14.15" x14ac:dyDescent="0.4">
      <c r="A2077" s="39"/>
      <c r="E2077" s="74"/>
      <c r="F2077" s="74"/>
      <c r="G2077" s="74"/>
      <c r="S2077" s="61"/>
      <c r="T2077" s="61"/>
    </row>
    <row r="2078" spans="1:20" s="55" customFormat="1" ht="14.15" x14ac:dyDescent="0.4">
      <c r="A2078" s="39"/>
      <c r="E2078" s="74"/>
      <c r="F2078" s="74"/>
      <c r="G2078" s="74"/>
      <c r="S2078" s="61"/>
      <c r="T2078" s="61"/>
    </row>
    <row r="2079" spans="1:20" s="55" customFormat="1" ht="14.15" x14ac:dyDescent="0.4">
      <c r="A2079" s="39"/>
      <c r="E2079" s="74"/>
      <c r="F2079" s="74"/>
      <c r="G2079" s="74"/>
      <c r="S2079" s="61"/>
      <c r="T2079" s="61"/>
    </row>
    <row r="2080" spans="1:20" s="55" customFormat="1" ht="14.15" x14ac:dyDescent="0.4">
      <c r="A2080" s="39"/>
      <c r="E2080" s="74"/>
      <c r="F2080" s="74"/>
      <c r="G2080" s="74"/>
      <c r="S2080" s="61"/>
      <c r="T2080" s="61"/>
    </row>
    <row r="2081" spans="1:20" s="55" customFormat="1" ht="14.15" x14ac:dyDescent="0.4">
      <c r="A2081" s="39"/>
      <c r="E2081" s="74"/>
      <c r="F2081" s="74"/>
      <c r="G2081" s="74"/>
      <c r="S2081" s="61"/>
      <c r="T2081" s="61"/>
    </row>
    <row r="2082" spans="1:20" s="55" customFormat="1" ht="14.15" x14ac:dyDescent="0.4">
      <c r="A2082" s="39"/>
      <c r="E2082" s="74"/>
      <c r="F2082" s="74"/>
      <c r="G2082" s="74"/>
      <c r="S2082" s="61"/>
      <c r="T2082" s="61"/>
    </row>
    <row r="2083" spans="1:20" s="55" customFormat="1" ht="14.15" x14ac:dyDescent="0.4">
      <c r="A2083" s="39"/>
      <c r="E2083" s="74"/>
      <c r="F2083" s="74"/>
      <c r="G2083" s="74"/>
      <c r="S2083" s="61"/>
      <c r="T2083" s="61"/>
    </row>
    <row r="2084" spans="1:20" s="55" customFormat="1" ht="14.15" x14ac:dyDescent="0.4">
      <c r="A2084" s="39"/>
      <c r="E2084" s="74"/>
      <c r="F2084" s="74"/>
      <c r="G2084" s="74"/>
      <c r="S2084" s="61"/>
      <c r="T2084" s="61"/>
    </row>
    <row r="2085" spans="1:20" s="55" customFormat="1" ht="14.15" x14ac:dyDescent="0.4">
      <c r="A2085" s="39"/>
      <c r="E2085" s="74"/>
      <c r="F2085" s="74"/>
      <c r="G2085" s="74"/>
      <c r="S2085" s="61"/>
      <c r="T2085" s="61"/>
    </row>
    <row r="2086" spans="1:20" s="55" customFormat="1" ht="14.15" x14ac:dyDescent="0.4">
      <c r="A2086" s="39"/>
      <c r="E2086" s="74"/>
      <c r="F2086" s="74"/>
      <c r="G2086" s="74"/>
      <c r="S2086" s="61"/>
      <c r="T2086" s="61"/>
    </row>
    <row r="2087" spans="1:20" s="55" customFormat="1" ht="14.15" x14ac:dyDescent="0.4">
      <c r="A2087" s="39"/>
      <c r="E2087" s="74"/>
      <c r="F2087" s="74"/>
      <c r="G2087" s="74"/>
      <c r="S2087" s="61"/>
      <c r="T2087" s="61"/>
    </row>
    <row r="2088" spans="1:20" s="55" customFormat="1" ht="14.15" x14ac:dyDescent="0.4">
      <c r="A2088" s="39"/>
      <c r="E2088" s="74"/>
      <c r="F2088" s="74"/>
      <c r="G2088" s="74"/>
      <c r="S2088" s="61"/>
      <c r="T2088" s="61"/>
    </row>
    <row r="2089" spans="1:20" s="55" customFormat="1" ht="14.15" x14ac:dyDescent="0.4">
      <c r="A2089" s="39"/>
      <c r="E2089" s="74"/>
      <c r="F2089" s="74"/>
      <c r="G2089" s="74"/>
      <c r="S2089" s="61"/>
      <c r="T2089" s="61"/>
    </row>
    <row r="2090" spans="1:20" s="55" customFormat="1" ht="14.15" x14ac:dyDescent="0.4">
      <c r="A2090" s="39"/>
      <c r="E2090" s="74"/>
      <c r="F2090" s="74"/>
      <c r="G2090" s="74"/>
      <c r="S2090" s="61"/>
      <c r="T2090" s="61"/>
    </row>
    <row r="2091" spans="1:20" s="55" customFormat="1" ht="14.15" x14ac:dyDescent="0.4">
      <c r="A2091" s="39"/>
      <c r="E2091" s="74"/>
      <c r="F2091" s="74"/>
      <c r="G2091" s="74"/>
      <c r="S2091" s="61"/>
      <c r="T2091" s="61"/>
    </row>
    <row r="2092" spans="1:20" s="55" customFormat="1" ht="14.15" x14ac:dyDescent="0.4">
      <c r="A2092" s="39"/>
      <c r="E2092" s="74"/>
      <c r="F2092" s="74"/>
      <c r="G2092" s="74"/>
      <c r="S2092" s="61"/>
      <c r="T2092" s="61"/>
    </row>
    <row r="2093" spans="1:20" s="55" customFormat="1" ht="14.15" x14ac:dyDescent="0.4">
      <c r="A2093" s="39"/>
      <c r="E2093" s="74"/>
      <c r="F2093" s="74"/>
      <c r="G2093" s="74"/>
      <c r="S2093" s="61"/>
      <c r="T2093" s="61"/>
    </row>
    <row r="2094" spans="1:20" s="55" customFormat="1" ht="14.15" x14ac:dyDescent="0.4">
      <c r="A2094" s="39"/>
      <c r="E2094" s="74"/>
      <c r="F2094" s="74"/>
      <c r="G2094" s="74"/>
      <c r="S2094" s="61"/>
      <c r="T2094" s="61"/>
    </row>
    <row r="2095" spans="1:20" s="55" customFormat="1" ht="14.15" x14ac:dyDescent="0.4">
      <c r="A2095" s="39"/>
      <c r="E2095" s="74"/>
      <c r="F2095" s="74"/>
      <c r="G2095" s="74"/>
      <c r="S2095" s="61"/>
      <c r="T2095" s="61"/>
    </row>
    <row r="2096" spans="1:20" s="55" customFormat="1" ht="14.15" x14ac:dyDescent="0.4">
      <c r="A2096" s="39"/>
      <c r="E2096" s="74"/>
      <c r="F2096" s="74"/>
      <c r="G2096" s="74"/>
      <c r="S2096" s="61"/>
      <c r="T2096" s="61"/>
    </row>
    <row r="2097" spans="1:20" s="55" customFormat="1" ht="14.15" x14ac:dyDescent="0.4">
      <c r="A2097" s="39"/>
      <c r="E2097" s="74"/>
      <c r="F2097" s="74"/>
      <c r="G2097" s="74"/>
      <c r="S2097" s="61"/>
      <c r="T2097" s="61"/>
    </row>
    <row r="2098" spans="1:20" s="55" customFormat="1" ht="14.15" x14ac:dyDescent="0.4">
      <c r="A2098" s="39"/>
      <c r="E2098" s="74"/>
      <c r="F2098" s="74"/>
      <c r="G2098" s="74"/>
      <c r="S2098" s="61"/>
      <c r="T2098" s="61"/>
    </row>
    <row r="2099" spans="1:20" s="55" customFormat="1" ht="14.15" x14ac:dyDescent="0.4">
      <c r="A2099" s="39"/>
      <c r="E2099" s="74"/>
      <c r="F2099" s="74"/>
      <c r="G2099" s="74"/>
      <c r="S2099" s="61"/>
      <c r="T2099" s="61"/>
    </row>
    <row r="2100" spans="1:20" s="55" customFormat="1" ht="14.15" x14ac:dyDescent="0.4">
      <c r="A2100" s="39"/>
      <c r="E2100" s="74"/>
      <c r="F2100" s="74"/>
      <c r="G2100" s="74"/>
      <c r="S2100" s="61"/>
      <c r="T2100" s="61"/>
    </row>
    <row r="2101" spans="1:20" s="55" customFormat="1" ht="14.15" x14ac:dyDescent="0.4">
      <c r="A2101" s="39"/>
      <c r="E2101" s="74"/>
      <c r="F2101" s="74"/>
      <c r="G2101" s="74"/>
      <c r="S2101" s="61"/>
      <c r="T2101" s="61"/>
    </row>
    <row r="2102" spans="1:20" s="55" customFormat="1" ht="14.15" x14ac:dyDescent="0.4">
      <c r="A2102" s="39"/>
      <c r="E2102" s="74"/>
      <c r="F2102" s="74"/>
      <c r="G2102" s="74"/>
      <c r="S2102" s="61"/>
      <c r="T2102" s="61"/>
    </row>
    <row r="2103" spans="1:20" s="55" customFormat="1" ht="14.15" x14ac:dyDescent="0.4">
      <c r="A2103" s="39"/>
      <c r="E2103" s="74"/>
      <c r="F2103" s="74"/>
      <c r="G2103" s="74"/>
      <c r="S2103" s="61"/>
      <c r="T2103" s="61"/>
    </row>
    <row r="2104" spans="1:20" s="55" customFormat="1" ht="14.15" x14ac:dyDescent="0.4">
      <c r="A2104" s="39"/>
      <c r="E2104" s="74"/>
      <c r="F2104" s="74"/>
      <c r="G2104" s="74"/>
      <c r="S2104" s="61"/>
      <c r="T2104" s="61"/>
    </row>
    <row r="2105" spans="1:20" s="55" customFormat="1" ht="14.15" x14ac:dyDescent="0.4">
      <c r="A2105" s="39"/>
      <c r="E2105" s="74"/>
      <c r="F2105" s="74"/>
      <c r="G2105" s="74"/>
      <c r="S2105" s="61"/>
      <c r="T2105" s="61"/>
    </row>
    <row r="2106" spans="1:20" s="55" customFormat="1" ht="14.15" x14ac:dyDescent="0.4">
      <c r="A2106" s="39"/>
      <c r="E2106" s="74"/>
      <c r="F2106" s="74"/>
      <c r="G2106" s="74"/>
      <c r="S2106" s="61"/>
      <c r="T2106" s="61"/>
    </row>
    <row r="2107" spans="1:20" s="55" customFormat="1" ht="14.15" x14ac:dyDescent="0.4">
      <c r="A2107" s="39"/>
      <c r="E2107" s="74"/>
      <c r="F2107" s="74"/>
      <c r="G2107" s="74"/>
      <c r="S2107" s="61"/>
      <c r="T2107" s="61"/>
    </row>
    <row r="2108" spans="1:20" s="55" customFormat="1" ht="14.15" x14ac:dyDescent="0.4">
      <c r="A2108" s="39"/>
      <c r="E2108" s="74"/>
      <c r="F2108" s="74"/>
      <c r="G2108" s="74"/>
      <c r="S2108" s="61"/>
      <c r="T2108" s="61"/>
    </row>
    <row r="2109" spans="1:20" s="55" customFormat="1" ht="14.15" x14ac:dyDescent="0.4">
      <c r="A2109" s="39"/>
      <c r="E2109" s="74"/>
      <c r="F2109" s="74"/>
      <c r="G2109" s="74"/>
      <c r="S2109" s="61"/>
      <c r="T2109" s="61"/>
    </row>
    <row r="2110" spans="1:20" s="55" customFormat="1" ht="14.15" x14ac:dyDescent="0.4">
      <c r="A2110" s="39"/>
      <c r="E2110" s="74"/>
      <c r="F2110" s="74"/>
      <c r="G2110" s="74"/>
      <c r="S2110" s="61"/>
      <c r="T2110" s="61"/>
    </row>
    <row r="2111" spans="1:20" s="55" customFormat="1" ht="14.15" x14ac:dyDescent="0.4">
      <c r="A2111" s="39"/>
      <c r="E2111" s="74"/>
      <c r="F2111" s="74"/>
      <c r="G2111" s="74"/>
      <c r="S2111" s="61"/>
      <c r="T2111" s="61"/>
    </row>
    <row r="2112" spans="1:20" s="55" customFormat="1" ht="14.15" x14ac:dyDescent="0.4">
      <c r="A2112" s="39"/>
      <c r="E2112" s="74"/>
      <c r="F2112" s="74"/>
      <c r="G2112" s="74"/>
      <c r="S2112" s="61"/>
      <c r="T2112" s="61"/>
    </row>
    <row r="2113" spans="1:20" s="55" customFormat="1" ht="14.15" x14ac:dyDescent="0.4">
      <c r="A2113" s="39"/>
      <c r="E2113" s="74"/>
      <c r="F2113" s="74"/>
      <c r="G2113" s="74"/>
      <c r="S2113" s="61"/>
      <c r="T2113" s="61"/>
    </row>
    <row r="2114" spans="1:20" s="55" customFormat="1" ht="14.15" x14ac:dyDescent="0.4">
      <c r="A2114" s="39"/>
      <c r="E2114" s="74"/>
      <c r="F2114" s="74"/>
      <c r="G2114" s="74"/>
      <c r="S2114" s="61"/>
      <c r="T2114" s="61"/>
    </row>
    <row r="2115" spans="1:20" s="55" customFormat="1" ht="14.15" x14ac:dyDescent="0.4">
      <c r="A2115" s="39"/>
      <c r="E2115" s="74"/>
      <c r="F2115" s="74"/>
      <c r="G2115" s="74"/>
      <c r="S2115" s="61"/>
      <c r="T2115" s="61"/>
    </row>
    <row r="2116" spans="1:20" s="55" customFormat="1" ht="14.15" x14ac:dyDescent="0.4">
      <c r="A2116" s="39"/>
      <c r="E2116" s="74"/>
      <c r="F2116" s="74"/>
      <c r="G2116" s="74"/>
      <c r="S2116" s="61"/>
      <c r="T2116" s="61"/>
    </row>
    <row r="2117" spans="1:20" s="55" customFormat="1" ht="14.15" x14ac:dyDescent="0.4">
      <c r="A2117" s="39"/>
      <c r="E2117" s="74"/>
      <c r="F2117" s="74"/>
      <c r="G2117" s="74"/>
      <c r="S2117" s="61"/>
      <c r="T2117" s="61"/>
    </row>
    <row r="2118" spans="1:20" s="55" customFormat="1" ht="14.15" x14ac:dyDescent="0.4">
      <c r="A2118" s="39"/>
      <c r="E2118" s="74"/>
      <c r="F2118" s="74"/>
      <c r="G2118" s="74"/>
      <c r="S2118" s="61"/>
      <c r="T2118" s="61"/>
    </row>
    <row r="2119" spans="1:20" s="55" customFormat="1" ht="14.15" x14ac:dyDescent="0.4">
      <c r="A2119" s="39"/>
      <c r="E2119" s="74"/>
      <c r="F2119" s="74"/>
      <c r="G2119" s="74"/>
      <c r="S2119" s="61"/>
      <c r="T2119" s="61"/>
    </row>
    <row r="2120" spans="1:20" s="55" customFormat="1" ht="14.15" x14ac:dyDescent="0.4">
      <c r="A2120" s="39"/>
      <c r="E2120" s="74"/>
      <c r="F2120" s="74"/>
      <c r="G2120" s="74"/>
      <c r="S2120" s="61"/>
      <c r="T2120" s="61"/>
    </row>
    <row r="2121" spans="1:20" s="55" customFormat="1" ht="14.15" x14ac:dyDescent="0.4">
      <c r="A2121" s="39"/>
      <c r="E2121" s="74"/>
      <c r="F2121" s="74"/>
      <c r="G2121" s="74"/>
      <c r="S2121" s="61"/>
      <c r="T2121" s="61"/>
    </row>
    <row r="2122" spans="1:20" s="55" customFormat="1" ht="14.15" x14ac:dyDescent="0.4">
      <c r="A2122" s="39"/>
      <c r="E2122" s="74"/>
      <c r="F2122" s="74"/>
      <c r="G2122" s="74"/>
      <c r="S2122" s="61"/>
      <c r="T2122" s="61"/>
    </row>
    <row r="2123" spans="1:20" s="55" customFormat="1" ht="14.15" x14ac:dyDescent="0.4">
      <c r="A2123" s="39"/>
      <c r="E2123" s="74"/>
      <c r="F2123" s="74"/>
      <c r="G2123" s="74"/>
      <c r="S2123" s="61"/>
      <c r="T2123" s="61"/>
    </row>
    <row r="2124" spans="1:20" s="55" customFormat="1" ht="14.15" x14ac:dyDescent="0.4">
      <c r="A2124" s="39"/>
      <c r="E2124" s="74"/>
      <c r="F2124" s="74"/>
      <c r="G2124" s="74"/>
      <c r="S2124" s="61"/>
      <c r="T2124" s="61"/>
    </row>
    <row r="2125" spans="1:20" s="55" customFormat="1" ht="14.15" x14ac:dyDescent="0.4">
      <c r="A2125" s="39"/>
      <c r="E2125" s="74"/>
      <c r="F2125" s="74"/>
      <c r="G2125" s="74"/>
      <c r="S2125" s="61"/>
      <c r="T2125" s="61"/>
    </row>
    <row r="2126" spans="1:20" s="55" customFormat="1" ht="14.15" x14ac:dyDescent="0.4">
      <c r="A2126" s="39"/>
      <c r="E2126" s="74"/>
      <c r="F2126" s="74"/>
      <c r="G2126" s="74"/>
      <c r="S2126" s="61"/>
      <c r="T2126" s="61"/>
    </row>
    <row r="2127" spans="1:20" s="55" customFormat="1" ht="14.15" x14ac:dyDescent="0.4">
      <c r="A2127" s="39"/>
      <c r="E2127" s="74"/>
      <c r="F2127" s="74"/>
      <c r="G2127" s="74"/>
      <c r="S2127" s="61"/>
      <c r="T2127" s="61"/>
    </row>
    <row r="2128" spans="1:20" s="55" customFormat="1" ht="14.15" x14ac:dyDescent="0.4">
      <c r="A2128" s="39"/>
      <c r="E2128" s="74"/>
      <c r="F2128" s="74"/>
      <c r="G2128" s="74"/>
      <c r="S2128" s="61"/>
      <c r="T2128" s="61"/>
    </row>
    <row r="2129" spans="1:20" s="55" customFormat="1" ht="14.15" x14ac:dyDescent="0.4">
      <c r="A2129" s="39"/>
      <c r="E2129" s="74"/>
      <c r="F2129" s="74"/>
      <c r="G2129" s="74"/>
      <c r="S2129" s="61"/>
      <c r="T2129" s="61"/>
    </row>
    <row r="2130" spans="1:20" s="55" customFormat="1" ht="14.15" x14ac:dyDescent="0.4">
      <c r="A2130" s="39"/>
      <c r="E2130" s="74"/>
      <c r="F2130" s="74"/>
      <c r="G2130" s="74"/>
      <c r="S2130" s="61"/>
      <c r="T2130" s="61"/>
    </row>
    <row r="2131" spans="1:20" s="55" customFormat="1" ht="14.15" x14ac:dyDescent="0.4">
      <c r="A2131" s="39"/>
      <c r="E2131" s="74"/>
      <c r="F2131" s="74"/>
      <c r="G2131" s="74"/>
      <c r="S2131" s="61"/>
      <c r="T2131" s="61"/>
    </row>
    <row r="2132" spans="1:20" s="55" customFormat="1" ht="14.15" x14ac:dyDescent="0.4">
      <c r="A2132" s="39"/>
      <c r="E2132" s="74"/>
      <c r="F2132" s="74"/>
      <c r="G2132" s="74"/>
      <c r="S2132" s="61"/>
      <c r="T2132" s="61"/>
    </row>
    <row r="2133" spans="1:20" s="55" customFormat="1" ht="14.15" x14ac:dyDescent="0.4">
      <c r="A2133" s="39"/>
      <c r="E2133" s="74"/>
      <c r="F2133" s="74"/>
      <c r="G2133" s="74"/>
      <c r="S2133" s="61"/>
      <c r="T2133" s="61"/>
    </row>
    <row r="2134" spans="1:20" s="55" customFormat="1" ht="14.15" x14ac:dyDescent="0.4">
      <c r="A2134" s="39"/>
      <c r="E2134" s="74"/>
      <c r="F2134" s="74"/>
      <c r="G2134" s="74"/>
      <c r="S2134" s="61"/>
      <c r="T2134" s="61"/>
    </row>
    <row r="2135" spans="1:20" s="55" customFormat="1" ht="14.15" x14ac:dyDescent="0.4">
      <c r="A2135" s="39"/>
      <c r="E2135" s="74"/>
      <c r="F2135" s="74"/>
      <c r="G2135" s="74"/>
      <c r="S2135" s="61"/>
      <c r="T2135" s="61"/>
    </row>
    <row r="2136" spans="1:20" s="55" customFormat="1" ht="14.15" x14ac:dyDescent="0.4">
      <c r="A2136" s="39"/>
      <c r="E2136" s="74"/>
      <c r="F2136" s="74"/>
      <c r="G2136" s="74"/>
      <c r="S2136" s="61"/>
      <c r="T2136" s="61"/>
    </row>
    <row r="2137" spans="1:20" s="55" customFormat="1" ht="14.15" x14ac:dyDescent="0.4">
      <c r="A2137" s="39"/>
      <c r="E2137" s="74"/>
      <c r="F2137" s="74"/>
      <c r="G2137" s="74"/>
      <c r="S2137" s="61"/>
      <c r="T2137" s="61"/>
    </row>
    <row r="2138" spans="1:20" s="55" customFormat="1" ht="14.15" x14ac:dyDescent="0.4">
      <c r="A2138" s="39"/>
      <c r="E2138" s="74"/>
      <c r="F2138" s="74"/>
      <c r="G2138" s="74"/>
      <c r="S2138" s="61"/>
      <c r="T2138" s="61"/>
    </row>
    <row r="2139" spans="1:20" s="55" customFormat="1" ht="14.15" x14ac:dyDescent="0.4">
      <c r="A2139" s="39"/>
      <c r="E2139" s="74"/>
      <c r="F2139" s="74"/>
      <c r="G2139" s="74"/>
      <c r="S2139" s="61"/>
      <c r="T2139" s="61"/>
    </row>
    <row r="2140" spans="1:20" s="55" customFormat="1" ht="14.15" x14ac:dyDescent="0.4">
      <c r="A2140" s="39"/>
      <c r="E2140" s="74"/>
      <c r="F2140" s="74"/>
      <c r="G2140" s="74"/>
      <c r="S2140" s="61"/>
      <c r="T2140" s="61"/>
    </row>
    <row r="2141" spans="1:20" s="55" customFormat="1" ht="14.15" x14ac:dyDescent="0.4">
      <c r="A2141" s="39"/>
      <c r="E2141" s="74"/>
      <c r="F2141" s="74"/>
      <c r="G2141" s="74"/>
      <c r="S2141" s="61"/>
      <c r="T2141" s="61"/>
    </row>
    <row r="2142" spans="1:20" s="55" customFormat="1" ht="14.15" x14ac:dyDescent="0.4">
      <c r="A2142" s="39"/>
      <c r="E2142" s="74"/>
      <c r="F2142" s="74"/>
      <c r="G2142" s="74"/>
      <c r="S2142" s="61"/>
      <c r="T2142" s="61"/>
    </row>
    <row r="2143" spans="1:20" s="55" customFormat="1" ht="14.15" x14ac:dyDescent="0.4">
      <c r="A2143" s="39"/>
      <c r="E2143" s="74"/>
      <c r="F2143" s="74"/>
      <c r="G2143" s="74"/>
      <c r="S2143" s="61"/>
      <c r="T2143" s="61"/>
    </row>
    <row r="2144" spans="1:20" s="55" customFormat="1" ht="14.15" x14ac:dyDescent="0.4">
      <c r="A2144" s="39"/>
      <c r="E2144" s="74"/>
      <c r="F2144" s="74"/>
      <c r="G2144" s="74"/>
      <c r="S2144" s="61"/>
      <c r="T2144" s="61"/>
    </row>
    <row r="2145" spans="1:20" s="55" customFormat="1" ht="14.15" x14ac:dyDescent="0.4">
      <c r="A2145" s="39"/>
      <c r="E2145" s="74"/>
      <c r="F2145" s="74"/>
      <c r="G2145" s="74"/>
      <c r="S2145" s="61"/>
      <c r="T2145" s="61"/>
    </row>
    <row r="2146" spans="1:20" s="55" customFormat="1" ht="14.15" x14ac:dyDescent="0.4">
      <c r="A2146" s="39"/>
      <c r="E2146" s="74"/>
      <c r="F2146" s="74"/>
      <c r="G2146" s="74"/>
      <c r="S2146" s="61"/>
      <c r="T2146" s="61"/>
    </row>
    <row r="2147" spans="1:20" s="55" customFormat="1" ht="14.15" x14ac:dyDescent="0.4">
      <c r="A2147" s="39"/>
      <c r="E2147" s="74"/>
      <c r="F2147" s="74"/>
      <c r="G2147" s="74"/>
      <c r="S2147" s="61"/>
      <c r="T2147" s="61"/>
    </row>
    <row r="2148" spans="1:20" s="55" customFormat="1" ht="14.15" x14ac:dyDescent="0.4">
      <c r="A2148" s="39"/>
      <c r="E2148" s="74"/>
      <c r="F2148" s="74"/>
      <c r="G2148" s="74"/>
      <c r="S2148" s="61"/>
      <c r="T2148" s="61"/>
    </row>
    <row r="2149" spans="1:20" s="55" customFormat="1" ht="14.15" x14ac:dyDescent="0.4">
      <c r="A2149" s="39"/>
      <c r="E2149" s="74"/>
      <c r="F2149" s="74"/>
      <c r="G2149" s="74"/>
      <c r="S2149" s="61"/>
      <c r="T2149" s="61"/>
    </row>
    <row r="2150" spans="1:20" s="55" customFormat="1" ht="14.15" x14ac:dyDescent="0.4">
      <c r="A2150" s="39"/>
      <c r="E2150" s="74"/>
      <c r="F2150" s="74"/>
      <c r="G2150" s="74"/>
      <c r="S2150" s="61"/>
      <c r="T2150" s="61"/>
    </row>
    <row r="2151" spans="1:20" s="55" customFormat="1" ht="14.15" x14ac:dyDescent="0.4">
      <c r="A2151" s="39"/>
      <c r="E2151" s="74"/>
      <c r="F2151" s="74"/>
      <c r="G2151" s="74"/>
      <c r="S2151" s="61"/>
      <c r="T2151" s="61"/>
    </row>
    <row r="2152" spans="1:20" s="55" customFormat="1" ht="14.15" x14ac:dyDescent="0.4">
      <c r="A2152" s="39"/>
      <c r="E2152" s="74"/>
      <c r="F2152" s="74"/>
      <c r="G2152" s="74"/>
      <c r="S2152" s="61"/>
      <c r="T2152" s="61"/>
    </row>
    <row r="2153" spans="1:20" s="55" customFormat="1" ht="14.15" x14ac:dyDescent="0.4">
      <c r="A2153" s="39"/>
      <c r="E2153" s="74"/>
      <c r="F2153" s="74"/>
      <c r="G2153" s="74"/>
      <c r="S2153" s="61"/>
      <c r="T2153" s="61"/>
    </row>
    <row r="2154" spans="1:20" s="55" customFormat="1" ht="14.15" x14ac:dyDescent="0.4">
      <c r="A2154" s="39"/>
      <c r="E2154" s="74"/>
      <c r="F2154" s="74"/>
      <c r="G2154" s="74"/>
      <c r="S2154" s="61"/>
      <c r="T2154" s="61"/>
    </row>
    <row r="2155" spans="1:20" s="55" customFormat="1" ht="14.15" x14ac:dyDescent="0.4">
      <c r="A2155" s="39"/>
      <c r="E2155" s="74"/>
      <c r="F2155" s="74"/>
      <c r="G2155" s="74"/>
      <c r="S2155" s="61"/>
      <c r="T2155" s="61"/>
    </row>
    <row r="2156" spans="1:20" s="55" customFormat="1" ht="14.15" x14ac:dyDescent="0.4">
      <c r="A2156" s="39"/>
      <c r="E2156" s="74"/>
      <c r="F2156" s="74"/>
      <c r="G2156" s="74"/>
      <c r="S2156" s="61"/>
      <c r="T2156" s="61"/>
    </row>
    <row r="2157" spans="1:20" s="55" customFormat="1" ht="14.15" x14ac:dyDescent="0.4">
      <c r="A2157" s="39"/>
      <c r="E2157" s="74"/>
      <c r="F2157" s="74"/>
      <c r="G2157" s="74"/>
      <c r="S2157" s="61"/>
      <c r="T2157" s="61"/>
    </row>
    <row r="2158" spans="1:20" s="55" customFormat="1" ht="14.15" x14ac:dyDescent="0.4">
      <c r="A2158" s="39"/>
      <c r="E2158" s="74"/>
      <c r="F2158" s="74"/>
      <c r="G2158" s="74"/>
      <c r="S2158" s="61"/>
      <c r="T2158" s="61"/>
    </row>
    <row r="2159" spans="1:20" s="55" customFormat="1" ht="14.15" x14ac:dyDescent="0.4">
      <c r="A2159" s="39"/>
      <c r="E2159" s="74"/>
      <c r="F2159" s="74"/>
      <c r="G2159" s="74"/>
      <c r="S2159" s="61"/>
      <c r="T2159" s="61"/>
    </row>
    <row r="2160" spans="1:20" s="55" customFormat="1" ht="14.15" x14ac:dyDescent="0.4">
      <c r="A2160" s="39"/>
      <c r="E2160" s="74"/>
      <c r="F2160" s="74"/>
      <c r="G2160" s="74"/>
      <c r="S2160" s="61"/>
      <c r="T2160" s="61"/>
    </row>
    <row r="2161" spans="1:20" s="55" customFormat="1" ht="14.15" x14ac:dyDescent="0.4">
      <c r="A2161" s="39"/>
      <c r="E2161" s="74"/>
      <c r="F2161" s="74"/>
      <c r="G2161" s="74"/>
      <c r="S2161" s="61"/>
      <c r="T2161" s="61"/>
    </row>
    <row r="2162" spans="1:20" s="55" customFormat="1" ht="14.15" x14ac:dyDescent="0.4">
      <c r="A2162" s="39"/>
      <c r="E2162" s="74"/>
      <c r="F2162" s="74"/>
      <c r="G2162" s="74"/>
      <c r="S2162" s="61"/>
      <c r="T2162" s="61"/>
    </row>
    <row r="2163" spans="1:20" s="55" customFormat="1" ht="14.15" x14ac:dyDescent="0.4">
      <c r="A2163" s="39"/>
      <c r="E2163" s="74"/>
      <c r="F2163" s="74"/>
      <c r="G2163" s="74"/>
      <c r="S2163" s="61"/>
      <c r="T2163" s="61"/>
    </row>
    <row r="2164" spans="1:20" s="55" customFormat="1" ht="14.15" x14ac:dyDescent="0.4">
      <c r="A2164" s="39"/>
      <c r="E2164" s="74"/>
      <c r="F2164" s="74"/>
      <c r="G2164" s="74"/>
      <c r="S2164" s="61"/>
      <c r="T2164" s="61"/>
    </row>
    <row r="2165" spans="1:20" s="55" customFormat="1" ht="14.15" x14ac:dyDescent="0.4">
      <c r="A2165" s="39"/>
      <c r="E2165" s="74"/>
      <c r="F2165" s="74"/>
      <c r="G2165" s="74"/>
      <c r="S2165" s="61"/>
      <c r="T2165" s="61"/>
    </row>
    <row r="2166" spans="1:20" s="55" customFormat="1" ht="14.15" x14ac:dyDescent="0.4">
      <c r="A2166" s="39"/>
      <c r="E2166" s="74"/>
      <c r="F2166" s="74"/>
      <c r="G2166" s="74"/>
      <c r="S2166" s="61"/>
      <c r="T2166" s="61"/>
    </row>
    <row r="2167" spans="1:20" s="55" customFormat="1" ht="14.15" x14ac:dyDescent="0.4">
      <c r="A2167" s="39"/>
      <c r="E2167" s="74"/>
      <c r="F2167" s="74"/>
      <c r="G2167" s="74"/>
      <c r="S2167" s="61"/>
      <c r="T2167" s="61"/>
    </row>
    <row r="2168" spans="1:20" s="55" customFormat="1" ht="14.15" x14ac:dyDescent="0.4">
      <c r="A2168" s="39"/>
      <c r="E2168" s="74"/>
      <c r="F2168" s="74"/>
      <c r="G2168" s="74"/>
      <c r="S2168" s="61"/>
      <c r="T2168" s="61"/>
    </row>
    <row r="2169" spans="1:20" s="55" customFormat="1" ht="14.15" x14ac:dyDescent="0.4">
      <c r="A2169" s="39"/>
      <c r="E2169" s="74"/>
      <c r="F2169" s="74"/>
      <c r="G2169" s="74"/>
      <c r="S2169" s="61"/>
      <c r="T2169" s="61"/>
    </row>
    <row r="2170" spans="1:20" s="55" customFormat="1" ht="14.15" x14ac:dyDescent="0.4">
      <c r="A2170" s="39"/>
      <c r="E2170" s="74"/>
      <c r="F2170" s="74"/>
      <c r="G2170" s="74"/>
      <c r="S2170" s="61"/>
      <c r="T2170" s="61"/>
    </row>
    <row r="2171" spans="1:20" s="55" customFormat="1" ht="14.15" x14ac:dyDescent="0.4">
      <c r="A2171" s="39"/>
      <c r="E2171" s="74"/>
      <c r="F2171" s="74"/>
      <c r="G2171" s="74"/>
      <c r="S2171" s="61"/>
      <c r="T2171" s="61"/>
    </row>
    <row r="2172" spans="1:20" s="55" customFormat="1" ht="14.15" x14ac:dyDescent="0.4">
      <c r="A2172" s="39"/>
      <c r="E2172" s="74"/>
      <c r="F2172" s="74"/>
      <c r="G2172" s="74"/>
      <c r="S2172" s="61"/>
      <c r="T2172" s="61"/>
    </row>
    <row r="2173" spans="1:20" s="55" customFormat="1" ht="14.15" x14ac:dyDescent="0.4">
      <c r="A2173" s="39"/>
      <c r="E2173" s="74"/>
      <c r="F2173" s="74"/>
      <c r="G2173" s="74"/>
      <c r="S2173" s="61"/>
      <c r="T2173" s="61"/>
    </row>
    <row r="2174" spans="1:20" s="55" customFormat="1" ht="14.15" x14ac:dyDescent="0.4">
      <c r="A2174" s="39"/>
      <c r="E2174" s="74"/>
      <c r="F2174" s="74"/>
      <c r="G2174" s="74"/>
      <c r="S2174" s="61"/>
      <c r="T2174" s="61"/>
    </row>
    <row r="2175" spans="1:20" s="55" customFormat="1" ht="14.15" x14ac:dyDescent="0.4">
      <c r="A2175" s="39"/>
      <c r="E2175" s="74"/>
      <c r="F2175" s="74"/>
      <c r="G2175" s="74"/>
      <c r="S2175" s="61"/>
      <c r="T2175" s="61"/>
    </row>
    <row r="2176" spans="1:20" s="55" customFormat="1" ht="14.15" x14ac:dyDescent="0.4">
      <c r="A2176" s="39"/>
      <c r="E2176" s="74"/>
      <c r="F2176" s="74"/>
      <c r="G2176" s="74"/>
      <c r="S2176" s="61"/>
      <c r="T2176" s="61"/>
    </row>
    <row r="2177" spans="1:20" s="55" customFormat="1" ht="14.15" x14ac:dyDescent="0.4">
      <c r="A2177" s="39"/>
      <c r="E2177" s="74"/>
      <c r="F2177" s="74"/>
      <c r="G2177" s="74"/>
      <c r="S2177" s="61"/>
      <c r="T2177" s="61"/>
    </row>
    <row r="2178" spans="1:20" s="55" customFormat="1" ht="14.15" x14ac:dyDescent="0.4">
      <c r="A2178" s="39"/>
      <c r="E2178" s="74"/>
      <c r="F2178" s="74"/>
      <c r="G2178" s="74"/>
      <c r="S2178" s="61"/>
      <c r="T2178" s="61"/>
    </row>
    <row r="2179" spans="1:20" s="55" customFormat="1" ht="14.15" x14ac:dyDescent="0.4">
      <c r="A2179" s="39"/>
      <c r="E2179" s="74"/>
      <c r="F2179" s="74"/>
      <c r="G2179" s="74"/>
      <c r="S2179" s="61"/>
      <c r="T2179" s="61"/>
    </row>
    <row r="2180" spans="1:20" s="55" customFormat="1" ht="14.15" x14ac:dyDescent="0.4">
      <c r="A2180" s="39"/>
      <c r="E2180" s="74"/>
      <c r="F2180" s="74"/>
      <c r="G2180" s="74"/>
      <c r="S2180" s="61"/>
      <c r="T2180" s="61"/>
    </row>
    <row r="2181" spans="1:20" s="55" customFormat="1" ht="14.15" x14ac:dyDescent="0.4">
      <c r="A2181" s="39"/>
      <c r="E2181" s="74"/>
      <c r="F2181" s="74"/>
      <c r="G2181" s="74"/>
      <c r="S2181" s="61"/>
      <c r="T2181" s="61"/>
    </row>
    <row r="2182" spans="1:20" s="55" customFormat="1" ht="14.15" x14ac:dyDescent="0.4">
      <c r="A2182" s="39"/>
      <c r="E2182" s="74"/>
      <c r="F2182" s="74"/>
      <c r="G2182" s="74"/>
      <c r="S2182" s="61"/>
      <c r="T2182" s="61"/>
    </row>
    <row r="2183" spans="1:20" s="55" customFormat="1" ht="14.15" x14ac:dyDescent="0.4">
      <c r="A2183" s="39"/>
      <c r="E2183" s="74"/>
      <c r="F2183" s="74"/>
      <c r="G2183" s="74"/>
      <c r="S2183" s="61"/>
      <c r="T2183" s="61"/>
    </row>
    <row r="2184" spans="1:20" s="55" customFormat="1" ht="14.15" x14ac:dyDescent="0.4">
      <c r="A2184" s="39"/>
      <c r="E2184" s="74"/>
      <c r="F2184" s="74"/>
      <c r="G2184" s="74"/>
      <c r="S2184" s="61"/>
      <c r="T2184" s="61"/>
    </row>
    <row r="2185" spans="1:20" s="55" customFormat="1" ht="14.15" x14ac:dyDescent="0.4">
      <c r="A2185" s="39"/>
      <c r="E2185" s="74"/>
      <c r="F2185" s="74"/>
      <c r="G2185" s="74"/>
      <c r="S2185" s="61"/>
      <c r="T2185" s="61"/>
    </row>
    <row r="2186" spans="1:20" s="55" customFormat="1" ht="14.15" x14ac:dyDescent="0.4">
      <c r="A2186" s="39"/>
      <c r="E2186" s="74"/>
      <c r="F2186" s="74"/>
      <c r="G2186" s="74"/>
      <c r="S2186" s="61"/>
      <c r="T2186" s="61"/>
    </row>
    <row r="2187" spans="1:20" s="55" customFormat="1" ht="14.15" x14ac:dyDescent="0.4">
      <c r="A2187" s="39"/>
      <c r="E2187" s="74"/>
      <c r="F2187" s="74"/>
      <c r="G2187" s="74"/>
      <c r="S2187" s="61"/>
      <c r="T2187" s="61"/>
    </row>
    <row r="2188" spans="1:20" s="55" customFormat="1" ht="14.15" x14ac:dyDescent="0.4">
      <c r="A2188" s="39"/>
      <c r="E2188" s="74"/>
      <c r="F2188" s="74"/>
      <c r="G2188" s="74"/>
      <c r="S2188" s="61"/>
      <c r="T2188" s="61"/>
    </row>
    <row r="2189" spans="1:20" s="55" customFormat="1" ht="14.15" x14ac:dyDescent="0.4">
      <c r="A2189" s="39"/>
      <c r="E2189" s="74"/>
      <c r="F2189" s="74"/>
      <c r="G2189" s="74"/>
      <c r="S2189" s="61"/>
      <c r="T2189" s="61"/>
    </row>
    <row r="2190" spans="1:20" s="55" customFormat="1" ht="14.15" x14ac:dyDescent="0.4">
      <c r="A2190" s="39"/>
      <c r="E2190" s="74"/>
      <c r="F2190" s="74"/>
      <c r="G2190" s="74"/>
      <c r="S2190" s="61"/>
      <c r="T2190" s="61"/>
    </row>
    <row r="2191" spans="1:20" s="55" customFormat="1" ht="14.15" x14ac:dyDescent="0.4">
      <c r="A2191" s="39"/>
      <c r="E2191" s="74"/>
      <c r="F2191" s="74"/>
      <c r="G2191" s="74"/>
      <c r="S2191" s="61"/>
      <c r="T2191" s="61"/>
    </row>
    <row r="2192" spans="1:20" s="55" customFormat="1" ht="14.15" x14ac:dyDescent="0.4">
      <c r="A2192" s="39"/>
      <c r="E2192" s="74"/>
      <c r="F2192" s="74"/>
      <c r="G2192" s="74"/>
      <c r="S2192" s="61"/>
      <c r="T2192" s="61"/>
    </row>
    <row r="2193" spans="1:20" s="55" customFormat="1" ht="14.15" x14ac:dyDescent="0.4">
      <c r="A2193" s="39"/>
      <c r="E2193" s="74"/>
      <c r="F2193" s="74"/>
      <c r="G2193" s="74"/>
      <c r="S2193" s="61"/>
      <c r="T2193" s="61"/>
    </row>
    <row r="2194" spans="1:20" s="55" customFormat="1" ht="14.15" x14ac:dyDescent="0.4">
      <c r="A2194" s="39"/>
      <c r="E2194" s="74"/>
      <c r="F2194" s="74"/>
      <c r="G2194" s="74"/>
      <c r="S2194" s="61"/>
      <c r="T2194" s="61"/>
    </row>
    <row r="2195" spans="1:20" s="55" customFormat="1" ht="14.15" x14ac:dyDescent="0.4">
      <c r="A2195" s="39"/>
      <c r="E2195" s="74"/>
      <c r="F2195" s="74"/>
      <c r="G2195" s="74"/>
      <c r="S2195" s="61"/>
      <c r="T2195" s="61"/>
    </row>
    <row r="2196" spans="1:20" s="55" customFormat="1" ht="14.15" x14ac:dyDescent="0.4">
      <c r="A2196" s="39"/>
      <c r="E2196" s="74"/>
      <c r="F2196" s="74"/>
      <c r="G2196" s="74"/>
      <c r="S2196" s="61"/>
      <c r="T2196" s="61"/>
    </row>
    <row r="2197" spans="1:20" s="55" customFormat="1" ht="14.15" x14ac:dyDescent="0.4">
      <c r="A2197" s="39"/>
      <c r="E2197" s="74"/>
      <c r="F2197" s="74"/>
      <c r="G2197" s="74"/>
      <c r="S2197" s="61"/>
      <c r="T2197" s="61"/>
    </row>
    <row r="2198" spans="1:20" s="55" customFormat="1" ht="14.15" x14ac:dyDescent="0.4">
      <c r="A2198" s="39"/>
      <c r="E2198" s="74"/>
      <c r="F2198" s="74"/>
      <c r="G2198" s="74"/>
      <c r="S2198" s="61"/>
      <c r="T2198" s="61"/>
    </row>
    <row r="2199" spans="1:20" s="55" customFormat="1" ht="14.15" x14ac:dyDescent="0.4">
      <c r="A2199" s="39"/>
      <c r="E2199" s="74"/>
      <c r="F2199" s="74"/>
      <c r="G2199" s="74"/>
      <c r="S2199" s="61"/>
      <c r="T2199" s="61"/>
    </row>
    <row r="2200" spans="1:20" s="55" customFormat="1" ht="14.15" x14ac:dyDescent="0.4">
      <c r="A2200" s="39"/>
      <c r="E2200" s="74"/>
      <c r="F2200" s="74"/>
      <c r="G2200" s="74"/>
      <c r="S2200" s="61"/>
      <c r="T2200" s="61"/>
    </row>
    <row r="2201" spans="1:20" s="55" customFormat="1" ht="14.15" x14ac:dyDescent="0.4">
      <c r="A2201" s="39"/>
      <c r="E2201" s="74"/>
      <c r="F2201" s="74"/>
      <c r="G2201" s="74"/>
      <c r="S2201" s="61"/>
      <c r="T2201" s="61"/>
    </row>
    <row r="2202" spans="1:20" s="55" customFormat="1" ht="14.15" x14ac:dyDescent="0.4">
      <c r="A2202" s="39"/>
      <c r="E2202" s="74"/>
      <c r="F2202" s="74"/>
      <c r="G2202" s="74"/>
      <c r="S2202" s="61"/>
      <c r="T2202" s="61"/>
    </row>
    <row r="2203" spans="1:20" s="55" customFormat="1" ht="14.15" x14ac:dyDescent="0.4">
      <c r="A2203" s="39"/>
      <c r="E2203" s="74"/>
      <c r="F2203" s="74"/>
      <c r="G2203" s="74"/>
      <c r="S2203" s="61"/>
      <c r="T2203" s="61"/>
    </row>
    <row r="2204" spans="1:20" s="55" customFormat="1" ht="14.15" x14ac:dyDescent="0.4">
      <c r="A2204" s="39"/>
      <c r="E2204" s="74"/>
      <c r="F2204" s="74"/>
      <c r="G2204" s="74"/>
      <c r="S2204" s="61"/>
      <c r="T2204" s="61"/>
    </row>
    <row r="2205" spans="1:20" s="55" customFormat="1" ht="14.15" x14ac:dyDescent="0.4">
      <c r="A2205" s="39"/>
      <c r="E2205" s="74"/>
      <c r="F2205" s="74"/>
      <c r="G2205" s="74"/>
      <c r="S2205" s="61"/>
      <c r="T2205" s="61"/>
    </row>
    <row r="2206" spans="1:20" s="55" customFormat="1" ht="14.15" x14ac:dyDescent="0.4">
      <c r="A2206" s="39"/>
      <c r="E2206" s="74"/>
      <c r="F2206" s="74"/>
      <c r="G2206" s="74"/>
      <c r="S2206" s="61"/>
      <c r="T2206" s="61"/>
    </row>
    <row r="2207" spans="1:20" s="55" customFormat="1" ht="14.15" x14ac:dyDescent="0.4">
      <c r="A2207" s="39"/>
      <c r="E2207" s="74"/>
      <c r="F2207" s="74"/>
      <c r="G2207" s="74"/>
      <c r="S2207" s="61"/>
      <c r="T2207" s="61"/>
    </row>
    <row r="2208" spans="1:20" s="55" customFormat="1" ht="14.15" x14ac:dyDescent="0.4">
      <c r="A2208" s="39"/>
      <c r="E2208" s="74"/>
      <c r="F2208" s="74"/>
      <c r="G2208" s="74"/>
      <c r="S2208" s="61"/>
      <c r="T2208" s="61"/>
    </row>
    <row r="2209" spans="1:20" s="55" customFormat="1" ht="14.15" x14ac:dyDescent="0.4">
      <c r="A2209" s="39"/>
      <c r="E2209" s="74"/>
      <c r="F2209" s="74"/>
      <c r="G2209" s="74"/>
      <c r="S2209" s="61"/>
      <c r="T2209" s="61"/>
    </row>
    <row r="2210" spans="1:20" s="55" customFormat="1" ht="14.15" x14ac:dyDescent="0.4">
      <c r="A2210" s="39"/>
      <c r="E2210" s="74"/>
      <c r="F2210" s="74"/>
      <c r="G2210" s="74"/>
      <c r="S2210" s="61"/>
      <c r="T2210" s="61"/>
    </row>
    <row r="2211" spans="1:20" s="55" customFormat="1" ht="14.15" x14ac:dyDescent="0.4">
      <c r="A2211" s="39"/>
      <c r="E2211" s="74"/>
      <c r="F2211" s="74"/>
      <c r="G2211" s="74"/>
      <c r="S2211" s="61"/>
      <c r="T2211" s="61"/>
    </row>
    <row r="2212" spans="1:20" s="55" customFormat="1" ht="14.15" x14ac:dyDescent="0.4">
      <c r="A2212" s="39"/>
      <c r="E2212" s="74"/>
      <c r="F2212" s="74"/>
      <c r="G2212" s="74"/>
      <c r="S2212" s="61"/>
      <c r="T2212" s="61"/>
    </row>
    <row r="2213" spans="1:20" s="55" customFormat="1" ht="14.15" x14ac:dyDescent="0.4">
      <c r="A2213" s="39"/>
      <c r="E2213" s="74"/>
      <c r="F2213" s="74"/>
      <c r="G2213" s="74"/>
      <c r="S2213" s="61"/>
      <c r="T2213" s="61"/>
    </row>
    <row r="2214" spans="1:20" s="55" customFormat="1" ht="14.15" x14ac:dyDescent="0.4">
      <c r="A2214" s="39"/>
      <c r="E2214" s="74"/>
      <c r="F2214" s="74"/>
      <c r="G2214" s="74"/>
      <c r="S2214" s="61"/>
      <c r="T2214" s="61"/>
    </row>
    <row r="2215" spans="1:20" s="55" customFormat="1" ht="14.15" x14ac:dyDescent="0.4">
      <c r="A2215" s="39"/>
      <c r="E2215" s="74"/>
      <c r="F2215" s="74"/>
      <c r="G2215" s="74"/>
      <c r="S2215" s="61"/>
      <c r="T2215" s="61"/>
    </row>
    <row r="2216" spans="1:20" s="55" customFormat="1" ht="14.15" x14ac:dyDescent="0.4">
      <c r="A2216" s="39"/>
      <c r="E2216" s="74"/>
      <c r="F2216" s="74"/>
      <c r="G2216" s="74"/>
      <c r="S2216" s="61"/>
      <c r="T2216" s="61"/>
    </row>
    <row r="2217" spans="1:20" s="55" customFormat="1" ht="14.15" x14ac:dyDescent="0.4">
      <c r="A2217" s="39"/>
      <c r="E2217" s="74"/>
      <c r="F2217" s="74"/>
      <c r="G2217" s="74"/>
      <c r="S2217" s="61"/>
      <c r="T2217" s="61"/>
    </row>
    <row r="2218" spans="1:20" s="55" customFormat="1" ht="14.15" x14ac:dyDescent="0.4">
      <c r="A2218" s="39"/>
      <c r="E2218" s="74"/>
      <c r="F2218" s="74"/>
      <c r="G2218" s="74"/>
      <c r="S2218" s="61"/>
      <c r="T2218" s="61"/>
    </row>
    <row r="2219" spans="1:20" s="55" customFormat="1" ht="14.15" x14ac:dyDescent="0.4">
      <c r="A2219" s="39"/>
      <c r="E2219" s="74"/>
      <c r="F2219" s="74"/>
      <c r="G2219" s="74"/>
      <c r="S2219" s="61"/>
      <c r="T2219" s="61"/>
    </row>
    <row r="2220" spans="1:20" s="55" customFormat="1" ht="14.15" x14ac:dyDescent="0.4">
      <c r="A2220" s="39"/>
      <c r="E2220" s="74"/>
      <c r="F2220" s="74"/>
      <c r="G2220" s="74"/>
      <c r="S2220" s="61"/>
      <c r="T2220" s="61"/>
    </row>
    <row r="2221" spans="1:20" s="55" customFormat="1" ht="14.15" x14ac:dyDescent="0.4">
      <c r="A2221" s="39"/>
      <c r="E2221" s="74"/>
      <c r="F2221" s="74"/>
      <c r="G2221" s="74"/>
      <c r="S2221" s="61"/>
      <c r="T2221" s="61"/>
    </row>
    <row r="2222" spans="1:20" s="55" customFormat="1" ht="14.15" x14ac:dyDescent="0.4">
      <c r="A2222" s="39"/>
      <c r="E2222" s="74"/>
      <c r="F2222" s="74"/>
      <c r="G2222" s="74"/>
      <c r="S2222" s="61"/>
      <c r="T2222" s="61"/>
    </row>
    <row r="2223" spans="1:20" s="55" customFormat="1" ht="14.15" x14ac:dyDescent="0.4">
      <c r="A2223" s="39"/>
      <c r="E2223" s="74"/>
      <c r="F2223" s="74"/>
      <c r="G2223" s="74"/>
      <c r="S2223" s="61"/>
      <c r="T2223" s="61"/>
    </row>
    <row r="2224" spans="1:20" s="55" customFormat="1" ht="14.15" x14ac:dyDescent="0.4">
      <c r="A2224" s="39"/>
      <c r="E2224" s="74"/>
      <c r="F2224" s="74"/>
      <c r="G2224" s="74"/>
      <c r="S2224" s="61"/>
      <c r="T2224" s="61"/>
    </row>
    <row r="2225" spans="1:20" s="55" customFormat="1" ht="14.15" x14ac:dyDescent="0.4">
      <c r="A2225" s="39"/>
      <c r="E2225" s="74"/>
      <c r="F2225" s="74"/>
      <c r="G2225" s="74"/>
      <c r="S2225" s="61"/>
      <c r="T2225" s="61"/>
    </row>
    <row r="2226" spans="1:20" s="55" customFormat="1" ht="14.15" x14ac:dyDescent="0.4">
      <c r="A2226" s="39"/>
      <c r="E2226" s="74"/>
      <c r="F2226" s="74"/>
      <c r="G2226" s="74"/>
      <c r="S2226" s="61"/>
      <c r="T2226" s="61"/>
    </row>
    <row r="2227" spans="1:20" s="55" customFormat="1" ht="14.15" x14ac:dyDescent="0.4">
      <c r="A2227" s="39"/>
      <c r="E2227" s="74"/>
      <c r="F2227" s="74"/>
      <c r="G2227" s="74"/>
      <c r="S2227" s="61"/>
      <c r="T2227" s="61"/>
    </row>
    <row r="2228" spans="1:20" s="55" customFormat="1" ht="14.15" x14ac:dyDescent="0.4">
      <c r="A2228" s="39"/>
      <c r="E2228" s="74"/>
      <c r="F2228" s="74"/>
      <c r="G2228" s="74"/>
      <c r="S2228" s="61"/>
      <c r="T2228" s="61"/>
    </row>
    <row r="2229" spans="1:20" s="55" customFormat="1" ht="14.15" x14ac:dyDescent="0.4">
      <c r="A2229" s="39"/>
      <c r="E2229" s="74"/>
      <c r="F2229" s="74"/>
      <c r="G2229" s="74"/>
      <c r="S2229" s="61"/>
      <c r="T2229" s="61"/>
    </row>
    <row r="2230" spans="1:20" s="55" customFormat="1" ht="14.15" x14ac:dyDescent="0.4">
      <c r="A2230" s="39"/>
      <c r="E2230" s="74"/>
      <c r="F2230" s="74"/>
      <c r="G2230" s="74"/>
      <c r="S2230" s="61"/>
      <c r="T2230" s="61"/>
    </row>
    <row r="2231" spans="1:20" s="55" customFormat="1" ht="14.15" x14ac:dyDescent="0.4">
      <c r="A2231" s="39"/>
      <c r="E2231" s="74"/>
      <c r="F2231" s="74"/>
      <c r="G2231" s="74"/>
      <c r="S2231" s="61"/>
      <c r="T2231" s="61"/>
    </row>
    <row r="2232" spans="1:20" s="55" customFormat="1" ht="14.15" x14ac:dyDescent="0.4">
      <c r="A2232" s="39"/>
      <c r="E2232" s="74"/>
      <c r="F2232" s="74"/>
      <c r="G2232" s="74"/>
      <c r="S2232" s="61"/>
      <c r="T2232" s="61"/>
    </row>
    <row r="2233" spans="1:20" s="55" customFormat="1" ht="14.15" x14ac:dyDescent="0.4">
      <c r="A2233" s="39"/>
      <c r="E2233" s="74"/>
      <c r="F2233" s="74"/>
      <c r="G2233" s="74"/>
      <c r="S2233" s="61"/>
      <c r="T2233" s="61"/>
    </row>
    <row r="2234" spans="1:20" s="55" customFormat="1" ht="14.15" x14ac:dyDescent="0.4">
      <c r="A2234" s="39"/>
      <c r="E2234" s="74"/>
      <c r="F2234" s="74"/>
      <c r="G2234" s="74"/>
      <c r="S2234" s="61"/>
      <c r="T2234" s="61"/>
    </row>
    <row r="2235" spans="1:20" s="55" customFormat="1" ht="14.15" x14ac:dyDescent="0.4">
      <c r="A2235" s="39"/>
      <c r="E2235" s="74"/>
      <c r="F2235" s="74"/>
      <c r="G2235" s="74"/>
      <c r="S2235" s="61"/>
      <c r="T2235" s="61"/>
    </row>
    <row r="2236" spans="1:20" s="55" customFormat="1" ht="14.15" x14ac:dyDescent="0.4">
      <c r="A2236" s="39"/>
      <c r="E2236" s="74"/>
      <c r="F2236" s="74"/>
      <c r="G2236" s="74"/>
      <c r="S2236" s="61"/>
      <c r="T2236" s="61"/>
    </row>
    <row r="2237" spans="1:20" s="55" customFormat="1" ht="14.15" x14ac:dyDescent="0.4">
      <c r="A2237" s="39"/>
      <c r="E2237" s="74"/>
      <c r="F2237" s="74"/>
      <c r="G2237" s="74"/>
      <c r="S2237" s="61"/>
      <c r="T2237" s="61"/>
    </row>
    <row r="2238" spans="1:20" s="55" customFormat="1" ht="14.15" x14ac:dyDescent="0.4">
      <c r="A2238" s="39"/>
      <c r="E2238" s="74"/>
      <c r="F2238" s="74"/>
      <c r="G2238" s="74"/>
      <c r="S2238" s="61"/>
      <c r="T2238" s="61"/>
    </row>
    <row r="2239" spans="1:20" s="55" customFormat="1" ht="14.15" x14ac:dyDescent="0.4">
      <c r="A2239" s="39"/>
      <c r="E2239" s="74"/>
      <c r="F2239" s="74"/>
      <c r="G2239" s="74"/>
      <c r="S2239" s="61"/>
      <c r="T2239" s="61"/>
    </row>
    <row r="2240" spans="1:20" s="55" customFormat="1" ht="14.15" x14ac:dyDescent="0.4">
      <c r="A2240" s="39"/>
      <c r="E2240" s="74"/>
      <c r="F2240" s="74"/>
      <c r="G2240" s="74"/>
      <c r="S2240" s="61"/>
      <c r="T2240" s="61"/>
    </row>
    <row r="2241" spans="1:20" s="55" customFormat="1" ht="14.15" x14ac:dyDescent="0.4">
      <c r="A2241" s="39"/>
      <c r="E2241" s="74"/>
      <c r="F2241" s="74"/>
      <c r="G2241" s="74"/>
      <c r="S2241" s="61"/>
      <c r="T2241" s="61"/>
    </row>
    <row r="2242" spans="1:20" s="55" customFormat="1" ht="14.15" x14ac:dyDescent="0.4">
      <c r="A2242" s="39"/>
      <c r="E2242" s="74"/>
      <c r="F2242" s="74"/>
      <c r="G2242" s="74"/>
      <c r="S2242" s="61"/>
      <c r="T2242" s="61"/>
    </row>
    <row r="2243" spans="1:20" s="55" customFormat="1" ht="14.15" x14ac:dyDescent="0.4">
      <c r="A2243" s="39"/>
      <c r="E2243" s="74"/>
      <c r="F2243" s="74"/>
      <c r="G2243" s="74"/>
      <c r="S2243" s="61"/>
      <c r="T2243" s="61"/>
    </row>
    <row r="2244" spans="1:20" s="55" customFormat="1" ht="14.15" x14ac:dyDescent="0.4">
      <c r="A2244" s="39"/>
      <c r="E2244" s="74"/>
      <c r="F2244" s="74"/>
      <c r="G2244" s="74"/>
      <c r="S2244" s="61"/>
      <c r="T2244" s="61"/>
    </row>
    <row r="2245" spans="1:20" s="55" customFormat="1" ht="14.15" x14ac:dyDescent="0.4">
      <c r="A2245" s="39"/>
      <c r="E2245" s="74"/>
      <c r="F2245" s="74"/>
      <c r="G2245" s="74"/>
      <c r="S2245" s="61"/>
      <c r="T2245" s="61"/>
    </row>
    <row r="2246" spans="1:20" s="55" customFormat="1" ht="14.15" x14ac:dyDescent="0.4">
      <c r="A2246" s="39"/>
      <c r="E2246" s="74"/>
      <c r="F2246" s="74"/>
      <c r="G2246" s="74"/>
      <c r="S2246" s="61"/>
      <c r="T2246" s="61"/>
    </row>
    <row r="2247" spans="1:20" s="55" customFormat="1" ht="14.15" x14ac:dyDescent="0.4">
      <c r="A2247" s="39"/>
      <c r="E2247" s="74"/>
      <c r="F2247" s="74"/>
      <c r="G2247" s="74"/>
      <c r="S2247" s="61"/>
      <c r="T2247" s="61"/>
    </row>
    <row r="2248" spans="1:20" s="55" customFormat="1" ht="14.15" x14ac:dyDescent="0.4">
      <c r="A2248" s="39"/>
      <c r="E2248" s="74"/>
      <c r="F2248" s="74"/>
      <c r="G2248" s="74"/>
      <c r="S2248" s="61"/>
      <c r="T2248" s="61"/>
    </row>
    <row r="2249" spans="1:20" s="55" customFormat="1" ht="14.15" x14ac:dyDescent="0.4">
      <c r="A2249" s="39"/>
      <c r="E2249" s="74"/>
      <c r="F2249" s="74"/>
      <c r="G2249" s="74"/>
      <c r="S2249" s="61"/>
      <c r="T2249" s="61"/>
    </row>
    <row r="2250" spans="1:20" s="55" customFormat="1" ht="14.15" x14ac:dyDescent="0.4">
      <c r="A2250" s="39"/>
      <c r="E2250" s="74"/>
      <c r="F2250" s="74"/>
      <c r="G2250" s="74"/>
      <c r="S2250" s="61"/>
      <c r="T2250" s="61"/>
    </row>
    <row r="2251" spans="1:20" s="55" customFormat="1" ht="14.15" x14ac:dyDescent="0.4">
      <c r="A2251" s="39"/>
      <c r="E2251" s="74"/>
      <c r="F2251" s="74"/>
      <c r="G2251" s="74"/>
      <c r="S2251" s="61"/>
      <c r="T2251" s="61"/>
    </row>
    <row r="2252" spans="1:20" s="55" customFormat="1" ht="14.15" x14ac:dyDescent="0.4">
      <c r="A2252" s="39"/>
      <c r="E2252" s="74"/>
      <c r="F2252" s="74"/>
      <c r="G2252" s="74"/>
      <c r="S2252" s="61"/>
      <c r="T2252" s="61"/>
    </row>
    <row r="2253" spans="1:20" s="55" customFormat="1" ht="14.15" x14ac:dyDescent="0.4">
      <c r="A2253" s="39"/>
      <c r="E2253" s="74"/>
      <c r="F2253" s="74"/>
      <c r="G2253" s="74"/>
      <c r="S2253" s="61"/>
      <c r="T2253" s="61"/>
    </row>
    <row r="2254" spans="1:20" s="55" customFormat="1" ht="14.15" x14ac:dyDescent="0.4">
      <c r="A2254" s="39"/>
      <c r="E2254" s="74"/>
      <c r="F2254" s="74"/>
      <c r="G2254" s="74"/>
      <c r="S2254" s="61"/>
      <c r="T2254" s="61"/>
    </row>
    <row r="2255" spans="1:20" s="55" customFormat="1" ht="14.15" x14ac:dyDescent="0.4">
      <c r="A2255" s="39"/>
      <c r="E2255" s="74"/>
      <c r="F2255" s="74"/>
      <c r="G2255" s="74"/>
      <c r="S2255" s="61"/>
      <c r="T2255" s="61"/>
    </row>
    <row r="2256" spans="1:20" s="55" customFormat="1" ht="14.15" x14ac:dyDescent="0.4">
      <c r="A2256" s="39"/>
      <c r="E2256" s="74"/>
      <c r="F2256" s="74"/>
      <c r="G2256" s="74"/>
      <c r="S2256" s="61"/>
      <c r="T2256" s="61"/>
    </row>
    <row r="2257" spans="1:20" s="55" customFormat="1" ht="14.15" x14ac:dyDescent="0.4">
      <c r="A2257" s="39"/>
      <c r="E2257" s="74"/>
      <c r="F2257" s="74"/>
      <c r="G2257" s="74"/>
      <c r="S2257" s="61"/>
      <c r="T2257" s="61"/>
    </row>
    <row r="2258" spans="1:20" s="55" customFormat="1" ht="14.15" x14ac:dyDescent="0.4">
      <c r="A2258" s="39"/>
      <c r="E2258" s="74"/>
      <c r="F2258" s="74"/>
      <c r="G2258" s="74"/>
      <c r="S2258" s="61"/>
      <c r="T2258" s="61"/>
    </row>
    <row r="2259" spans="1:20" s="55" customFormat="1" ht="14.15" x14ac:dyDescent="0.4">
      <c r="A2259" s="39"/>
      <c r="E2259" s="74"/>
      <c r="F2259" s="74"/>
      <c r="G2259" s="74"/>
      <c r="S2259" s="61"/>
      <c r="T2259" s="61"/>
    </row>
    <row r="2260" spans="1:20" s="55" customFormat="1" ht="14.15" x14ac:dyDescent="0.4">
      <c r="A2260" s="39"/>
      <c r="E2260" s="74"/>
      <c r="F2260" s="74"/>
      <c r="G2260" s="74"/>
      <c r="S2260" s="61"/>
      <c r="T2260" s="61"/>
    </row>
    <row r="2261" spans="1:20" s="55" customFormat="1" ht="14.15" x14ac:dyDescent="0.4">
      <c r="A2261" s="39"/>
      <c r="E2261" s="74"/>
      <c r="F2261" s="74"/>
      <c r="G2261" s="74"/>
      <c r="S2261" s="61"/>
      <c r="T2261" s="61"/>
    </row>
    <row r="2262" spans="1:20" s="55" customFormat="1" ht="14.15" x14ac:dyDescent="0.4">
      <c r="A2262" s="39"/>
      <c r="E2262" s="74"/>
      <c r="F2262" s="74"/>
      <c r="G2262" s="74"/>
      <c r="S2262" s="61"/>
      <c r="T2262" s="61"/>
    </row>
    <row r="2263" spans="1:20" s="55" customFormat="1" ht="14.15" x14ac:dyDescent="0.4">
      <c r="A2263" s="39"/>
      <c r="E2263" s="74"/>
      <c r="F2263" s="74"/>
      <c r="G2263" s="74"/>
      <c r="S2263" s="61"/>
      <c r="T2263" s="61"/>
    </row>
    <row r="2264" spans="1:20" s="55" customFormat="1" ht="14.15" x14ac:dyDescent="0.4">
      <c r="A2264" s="39"/>
      <c r="E2264" s="74"/>
      <c r="F2264" s="74"/>
      <c r="G2264" s="74"/>
      <c r="S2264" s="61"/>
      <c r="T2264" s="61"/>
    </row>
    <row r="2265" spans="1:20" s="55" customFormat="1" ht="14.15" x14ac:dyDescent="0.4">
      <c r="A2265" s="39"/>
      <c r="E2265" s="74"/>
      <c r="F2265" s="74"/>
      <c r="G2265" s="74"/>
      <c r="S2265" s="61"/>
      <c r="T2265" s="61"/>
    </row>
    <row r="2266" spans="1:20" s="55" customFormat="1" ht="14.15" x14ac:dyDescent="0.4">
      <c r="A2266" s="39"/>
      <c r="E2266" s="74"/>
      <c r="F2266" s="74"/>
      <c r="G2266" s="74"/>
      <c r="S2266" s="61"/>
      <c r="T2266" s="61"/>
    </row>
    <row r="2267" spans="1:20" s="55" customFormat="1" ht="14.15" x14ac:dyDescent="0.4">
      <c r="A2267" s="39"/>
      <c r="E2267" s="74"/>
      <c r="F2267" s="74"/>
      <c r="G2267" s="74"/>
      <c r="S2267" s="61"/>
      <c r="T2267" s="61"/>
    </row>
    <row r="2268" spans="1:20" s="55" customFormat="1" ht="14.15" x14ac:dyDescent="0.4">
      <c r="A2268" s="39"/>
      <c r="E2268" s="74"/>
      <c r="F2268" s="74"/>
      <c r="G2268" s="74"/>
      <c r="S2268" s="61"/>
      <c r="T2268" s="61"/>
    </row>
    <row r="2269" spans="1:20" s="55" customFormat="1" ht="14.15" x14ac:dyDescent="0.4">
      <c r="A2269" s="39"/>
      <c r="E2269" s="74"/>
      <c r="F2269" s="74"/>
      <c r="G2269" s="74"/>
      <c r="S2269" s="61"/>
      <c r="T2269" s="61"/>
    </row>
    <row r="2270" spans="1:20" s="55" customFormat="1" ht="14.15" x14ac:dyDescent="0.4">
      <c r="A2270" s="39"/>
      <c r="E2270" s="74"/>
      <c r="F2270" s="74"/>
      <c r="G2270" s="74"/>
      <c r="S2270" s="61"/>
      <c r="T2270" s="61"/>
    </row>
    <row r="2271" spans="1:20" s="55" customFormat="1" ht="14.15" x14ac:dyDescent="0.4">
      <c r="A2271" s="39"/>
      <c r="E2271" s="74"/>
      <c r="F2271" s="74"/>
      <c r="G2271" s="74"/>
      <c r="S2271" s="61"/>
      <c r="T2271" s="61"/>
    </row>
    <row r="2272" spans="1:20" s="55" customFormat="1" ht="14.15" x14ac:dyDescent="0.4">
      <c r="A2272" s="39"/>
      <c r="E2272" s="74"/>
      <c r="F2272" s="74"/>
      <c r="G2272" s="74"/>
      <c r="S2272" s="61"/>
      <c r="T2272" s="61"/>
    </row>
    <row r="2273" spans="1:20" s="55" customFormat="1" ht="14.15" x14ac:dyDescent="0.4">
      <c r="A2273" s="39"/>
      <c r="E2273" s="74"/>
      <c r="F2273" s="74"/>
      <c r="G2273" s="74"/>
      <c r="S2273" s="61"/>
      <c r="T2273" s="61"/>
    </row>
    <row r="2274" spans="1:20" s="55" customFormat="1" ht="14.15" x14ac:dyDescent="0.4">
      <c r="A2274" s="39"/>
      <c r="E2274" s="74"/>
      <c r="F2274" s="74"/>
      <c r="G2274" s="74"/>
      <c r="S2274" s="61"/>
      <c r="T2274" s="61"/>
    </row>
    <row r="2275" spans="1:20" s="55" customFormat="1" ht="14.15" x14ac:dyDescent="0.4">
      <c r="A2275" s="39"/>
      <c r="E2275" s="74"/>
      <c r="F2275" s="74"/>
      <c r="G2275" s="74"/>
      <c r="S2275" s="61"/>
      <c r="T2275" s="61"/>
    </row>
    <row r="2276" spans="1:20" s="55" customFormat="1" ht="14.15" x14ac:dyDescent="0.4">
      <c r="A2276" s="39"/>
      <c r="E2276" s="74"/>
      <c r="F2276" s="74"/>
      <c r="G2276" s="74"/>
      <c r="S2276" s="61"/>
      <c r="T2276" s="61"/>
    </row>
    <row r="2277" spans="1:20" s="55" customFormat="1" ht="14.15" x14ac:dyDescent="0.4">
      <c r="A2277" s="39"/>
      <c r="E2277" s="74"/>
      <c r="F2277" s="74"/>
      <c r="G2277" s="74"/>
      <c r="S2277" s="61"/>
      <c r="T2277" s="61"/>
    </row>
    <row r="2278" spans="1:20" s="55" customFormat="1" ht="14.15" x14ac:dyDescent="0.4">
      <c r="A2278" s="39"/>
      <c r="E2278" s="74"/>
      <c r="F2278" s="74"/>
      <c r="G2278" s="74"/>
      <c r="S2278" s="61"/>
      <c r="T2278" s="61"/>
    </row>
    <row r="2279" spans="1:20" s="55" customFormat="1" ht="14.15" x14ac:dyDescent="0.4">
      <c r="A2279" s="39"/>
      <c r="E2279" s="74"/>
      <c r="F2279" s="74"/>
      <c r="G2279" s="74"/>
      <c r="S2279" s="61"/>
      <c r="T2279" s="61"/>
    </row>
    <row r="2280" spans="1:20" s="55" customFormat="1" ht="14.15" x14ac:dyDescent="0.4">
      <c r="A2280" s="39"/>
      <c r="E2280" s="74"/>
      <c r="F2280" s="74"/>
      <c r="G2280" s="74"/>
      <c r="S2280" s="61"/>
      <c r="T2280" s="61"/>
    </row>
    <row r="2281" spans="1:20" s="55" customFormat="1" ht="14.15" x14ac:dyDescent="0.4">
      <c r="A2281" s="39"/>
      <c r="E2281" s="74"/>
      <c r="F2281" s="74"/>
      <c r="G2281" s="74"/>
      <c r="S2281" s="61"/>
      <c r="T2281" s="61"/>
    </row>
    <row r="2282" spans="1:20" s="55" customFormat="1" ht="14.15" x14ac:dyDescent="0.4">
      <c r="A2282" s="39"/>
      <c r="E2282" s="74"/>
      <c r="F2282" s="74"/>
      <c r="G2282" s="74"/>
      <c r="S2282" s="61"/>
      <c r="T2282" s="61"/>
    </row>
    <row r="2283" spans="1:20" s="55" customFormat="1" ht="14.15" x14ac:dyDescent="0.4">
      <c r="A2283" s="39"/>
      <c r="E2283" s="74"/>
      <c r="F2283" s="74"/>
      <c r="G2283" s="74"/>
      <c r="S2283" s="61"/>
      <c r="T2283" s="61"/>
    </row>
    <row r="2284" spans="1:20" s="55" customFormat="1" ht="14.15" x14ac:dyDescent="0.4">
      <c r="A2284" s="39"/>
      <c r="E2284" s="74"/>
      <c r="F2284" s="74"/>
      <c r="G2284" s="74"/>
      <c r="S2284" s="61"/>
      <c r="T2284" s="61"/>
    </row>
    <row r="2285" spans="1:20" s="55" customFormat="1" ht="14.15" x14ac:dyDescent="0.4">
      <c r="A2285" s="39"/>
      <c r="E2285" s="74"/>
      <c r="F2285" s="74"/>
      <c r="G2285" s="74"/>
      <c r="S2285" s="61"/>
      <c r="T2285" s="61"/>
    </row>
    <row r="2286" spans="1:20" s="55" customFormat="1" ht="14.15" x14ac:dyDescent="0.4">
      <c r="A2286" s="39"/>
      <c r="E2286" s="74"/>
      <c r="F2286" s="74"/>
      <c r="G2286" s="74"/>
      <c r="S2286" s="61"/>
      <c r="T2286" s="61"/>
    </row>
    <row r="2287" spans="1:20" s="55" customFormat="1" ht="14.15" x14ac:dyDescent="0.4">
      <c r="A2287" s="39"/>
      <c r="E2287" s="74"/>
      <c r="F2287" s="74"/>
      <c r="G2287" s="74"/>
      <c r="S2287" s="61"/>
      <c r="T2287" s="61"/>
    </row>
    <row r="2288" spans="1:20" s="55" customFormat="1" ht="14.15" x14ac:dyDescent="0.4">
      <c r="A2288" s="39"/>
      <c r="E2288" s="74"/>
      <c r="F2288" s="74"/>
      <c r="G2288" s="74"/>
      <c r="S2288" s="61"/>
      <c r="T2288" s="61"/>
    </row>
    <row r="2289" spans="1:20" s="55" customFormat="1" ht="14.15" x14ac:dyDescent="0.4">
      <c r="A2289" s="39"/>
      <c r="E2289" s="74"/>
      <c r="F2289" s="74"/>
      <c r="G2289" s="74"/>
      <c r="S2289" s="61"/>
      <c r="T2289" s="61"/>
    </row>
    <row r="2290" spans="1:20" s="55" customFormat="1" ht="14.15" x14ac:dyDescent="0.4">
      <c r="A2290" s="39"/>
      <c r="E2290" s="74"/>
      <c r="F2290" s="74"/>
      <c r="G2290" s="74"/>
      <c r="S2290" s="61"/>
      <c r="T2290" s="61"/>
    </row>
    <row r="2291" spans="1:20" s="55" customFormat="1" ht="14.15" x14ac:dyDescent="0.4">
      <c r="A2291" s="39"/>
      <c r="E2291" s="74"/>
      <c r="F2291" s="74"/>
      <c r="G2291" s="74"/>
      <c r="S2291" s="61"/>
      <c r="T2291" s="61"/>
    </row>
    <row r="2292" spans="1:20" s="55" customFormat="1" ht="14.15" x14ac:dyDescent="0.4">
      <c r="A2292" s="39"/>
      <c r="E2292" s="74"/>
      <c r="F2292" s="74"/>
      <c r="G2292" s="74"/>
      <c r="S2292" s="61"/>
      <c r="T2292" s="61"/>
    </row>
    <row r="2293" spans="1:20" s="55" customFormat="1" ht="14.15" x14ac:dyDescent="0.4">
      <c r="A2293" s="39"/>
      <c r="E2293" s="74"/>
      <c r="F2293" s="74"/>
      <c r="G2293" s="74"/>
      <c r="S2293" s="61"/>
      <c r="T2293" s="61"/>
    </row>
    <row r="2294" spans="1:20" s="55" customFormat="1" ht="14.15" x14ac:dyDescent="0.4">
      <c r="A2294" s="39"/>
      <c r="E2294" s="74"/>
      <c r="F2294" s="74"/>
      <c r="G2294" s="74"/>
      <c r="S2294" s="61"/>
      <c r="T2294" s="61"/>
    </row>
    <row r="2295" spans="1:20" s="55" customFormat="1" ht="14.15" x14ac:dyDescent="0.4">
      <c r="A2295" s="39"/>
      <c r="E2295" s="74"/>
      <c r="F2295" s="74"/>
      <c r="G2295" s="74"/>
      <c r="S2295" s="61"/>
      <c r="T2295" s="61"/>
    </row>
    <row r="2296" spans="1:20" s="55" customFormat="1" ht="14.15" x14ac:dyDescent="0.4">
      <c r="A2296" s="39"/>
      <c r="E2296" s="74"/>
      <c r="F2296" s="74"/>
      <c r="G2296" s="74"/>
      <c r="S2296" s="61"/>
      <c r="T2296" s="61"/>
    </row>
    <row r="2297" spans="1:20" s="55" customFormat="1" ht="14.15" x14ac:dyDescent="0.4">
      <c r="A2297" s="39"/>
      <c r="E2297" s="74"/>
      <c r="F2297" s="74"/>
      <c r="G2297" s="74"/>
      <c r="S2297" s="61"/>
      <c r="T2297" s="61"/>
    </row>
    <row r="2298" spans="1:20" s="55" customFormat="1" ht="14.15" x14ac:dyDescent="0.4">
      <c r="A2298" s="39"/>
      <c r="E2298" s="74"/>
      <c r="F2298" s="74"/>
      <c r="G2298" s="74"/>
      <c r="S2298" s="61"/>
      <c r="T2298" s="61"/>
    </row>
    <row r="2299" spans="1:20" s="55" customFormat="1" ht="14.15" x14ac:dyDescent="0.4">
      <c r="A2299" s="39"/>
      <c r="E2299" s="74"/>
      <c r="F2299" s="74"/>
      <c r="G2299" s="74"/>
      <c r="S2299" s="61"/>
      <c r="T2299" s="61"/>
    </row>
    <row r="2300" spans="1:20" s="55" customFormat="1" ht="14.15" x14ac:dyDescent="0.4">
      <c r="A2300" s="39"/>
      <c r="E2300" s="74"/>
      <c r="F2300" s="74"/>
      <c r="G2300" s="74"/>
      <c r="S2300" s="61"/>
      <c r="T2300" s="61"/>
    </row>
    <row r="2301" spans="1:20" s="55" customFormat="1" ht="14.15" x14ac:dyDescent="0.4">
      <c r="A2301" s="39"/>
      <c r="E2301" s="74"/>
      <c r="F2301" s="74"/>
      <c r="G2301" s="74"/>
      <c r="S2301" s="61"/>
      <c r="T2301" s="61"/>
    </row>
    <row r="2302" spans="1:20" s="55" customFormat="1" ht="14.15" x14ac:dyDescent="0.4">
      <c r="A2302" s="39"/>
      <c r="E2302" s="74"/>
      <c r="F2302" s="74"/>
      <c r="G2302" s="74"/>
      <c r="S2302" s="61"/>
      <c r="T2302" s="61"/>
    </row>
    <row r="2303" spans="1:20" s="55" customFormat="1" ht="14.15" x14ac:dyDescent="0.4">
      <c r="A2303" s="39"/>
      <c r="E2303" s="74"/>
      <c r="F2303" s="74"/>
      <c r="G2303" s="74"/>
      <c r="S2303" s="61"/>
      <c r="T2303" s="61"/>
    </row>
    <row r="2304" spans="1:20" s="55" customFormat="1" ht="14.15" x14ac:dyDescent="0.4">
      <c r="A2304" s="39"/>
      <c r="E2304" s="74"/>
      <c r="F2304" s="74"/>
      <c r="G2304" s="74"/>
      <c r="S2304" s="61"/>
      <c r="T2304" s="61"/>
    </row>
    <row r="2305" spans="1:20" s="55" customFormat="1" ht="14.15" x14ac:dyDescent="0.4">
      <c r="A2305" s="39"/>
      <c r="E2305" s="74"/>
      <c r="F2305" s="74"/>
      <c r="G2305" s="74"/>
      <c r="S2305" s="61"/>
      <c r="T2305" s="61"/>
    </row>
    <row r="2306" spans="1:20" s="55" customFormat="1" ht="14.15" x14ac:dyDescent="0.4">
      <c r="A2306" s="39"/>
      <c r="E2306" s="74"/>
      <c r="F2306" s="74"/>
      <c r="G2306" s="74"/>
      <c r="S2306" s="61"/>
      <c r="T2306" s="61"/>
    </row>
    <row r="2307" spans="1:20" s="55" customFormat="1" ht="14.15" x14ac:dyDescent="0.4">
      <c r="A2307" s="39"/>
      <c r="E2307" s="74"/>
      <c r="F2307" s="74"/>
      <c r="G2307" s="74"/>
      <c r="S2307" s="61"/>
      <c r="T2307" s="61"/>
    </row>
    <row r="2308" spans="1:20" s="55" customFormat="1" ht="14.15" x14ac:dyDescent="0.4">
      <c r="A2308" s="39"/>
      <c r="E2308" s="74"/>
      <c r="F2308" s="74"/>
      <c r="G2308" s="74"/>
      <c r="S2308" s="61"/>
      <c r="T2308" s="61"/>
    </row>
    <row r="2309" spans="1:20" s="55" customFormat="1" ht="14.15" x14ac:dyDescent="0.4">
      <c r="A2309" s="39"/>
      <c r="E2309" s="74"/>
      <c r="F2309" s="74"/>
      <c r="G2309" s="74"/>
      <c r="S2309" s="61"/>
      <c r="T2309" s="61"/>
    </row>
    <row r="2310" spans="1:20" s="55" customFormat="1" ht="14.15" x14ac:dyDescent="0.4">
      <c r="A2310" s="39"/>
      <c r="E2310" s="74"/>
      <c r="F2310" s="74"/>
      <c r="G2310" s="74"/>
      <c r="S2310" s="61"/>
      <c r="T2310" s="61"/>
    </row>
    <row r="2311" spans="1:20" s="55" customFormat="1" ht="14.15" x14ac:dyDescent="0.4">
      <c r="A2311" s="39"/>
      <c r="E2311" s="74"/>
      <c r="F2311" s="74"/>
      <c r="G2311" s="74"/>
      <c r="S2311" s="61"/>
      <c r="T2311" s="61"/>
    </row>
    <row r="2312" spans="1:20" s="55" customFormat="1" ht="14.15" x14ac:dyDescent="0.4">
      <c r="A2312" s="39"/>
      <c r="E2312" s="74"/>
      <c r="F2312" s="74"/>
      <c r="G2312" s="74"/>
      <c r="S2312" s="61"/>
      <c r="T2312" s="61"/>
    </row>
    <row r="2313" spans="1:20" s="55" customFormat="1" ht="14.15" x14ac:dyDescent="0.4">
      <c r="A2313" s="39"/>
      <c r="E2313" s="74"/>
      <c r="F2313" s="74"/>
      <c r="G2313" s="74"/>
      <c r="S2313" s="61"/>
      <c r="T2313" s="61"/>
    </row>
    <row r="2314" spans="1:20" s="55" customFormat="1" ht="14.15" x14ac:dyDescent="0.4">
      <c r="A2314" s="39"/>
      <c r="E2314" s="74"/>
      <c r="F2314" s="74"/>
      <c r="G2314" s="74"/>
      <c r="S2314" s="61"/>
      <c r="T2314" s="61"/>
    </row>
    <row r="2315" spans="1:20" s="55" customFormat="1" ht="14.15" x14ac:dyDescent="0.4">
      <c r="A2315" s="39"/>
      <c r="E2315" s="74"/>
      <c r="F2315" s="74"/>
      <c r="G2315" s="74"/>
      <c r="S2315" s="61"/>
      <c r="T2315" s="61"/>
    </row>
    <row r="2316" spans="1:20" s="55" customFormat="1" ht="14.15" x14ac:dyDescent="0.4">
      <c r="A2316" s="39"/>
      <c r="E2316" s="74"/>
      <c r="F2316" s="74"/>
      <c r="G2316" s="74"/>
      <c r="S2316" s="61"/>
      <c r="T2316" s="61"/>
    </row>
    <row r="2317" spans="1:20" s="55" customFormat="1" ht="14.15" x14ac:dyDescent="0.4">
      <c r="A2317" s="39"/>
      <c r="E2317" s="74"/>
      <c r="F2317" s="74"/>
      <c r="G2317" s="74"/>
      <c r="S2317" s="61"/>
      <c r="T2317" s="61"/>
    </row>
    <row r="2318" spans="1:20" s="55" customFormat="1" ht="14.15" x14ac:dyDescent="0.4">
      <c r="A2318" s="39"/>
      <c r="E2318" s="74"/>
      <c r="F2318" s="74"/>
      <c r="G2318" s="74"/>
      <c r="S2318" s="61"/>
      <c r="T2318" s="61"/>
    </row>
    <row r="2319" spans="1:20" s="55" customFormat="1" ht="14.15" x14ac:dyDescent="0.4">
      <c r="A2319" s="39"/>
      <c r="E2319" s="74"/>
      <c r="F2319" s="74"/>
      <c r="G2319" s="74"/>
      <c r="S2319" s="61"/>
      <c r="T2319" s="61"/>
    </row>
    <row r="2320" spans="1:20" s="55" customFormat="1" ht="14.15" x14ac:dyDescent="0.4">
      <c r="A2320" s="39"/>
      <c r="E2320" s="74"/>
      <c r="F2320" s="74"/>
      <c r="G2320" s="74"/>
      <c r="S2320" s="61"/>
      <c r="T2320" s="61"/>
    </row>
    <row r="2321" spans="1:20" s="55" customFormat="1" ht="14.15" x14ac:dyDescent="0.4">
      <c r="A2321" s="39"/>
      <c r="E2321" s="74"/>
      <c r="F2321" s="74"/>
      <c r="G2321" s="74"/>
      <c r="S2321" s="61"/>
      <c r="T2321" s="61"/>
    </row>
    <row r="2322" spans="1:20" s="55" customFormat="1" ht="14.15" x14ac:dyDescent="0.4">
      <c r="A2322" s="39"/>
      <c r="E2322" s="74"/>
      <c r="F2322" s="74"/>
      <c r="G2322" s="74"/>
      <c r="S2322" s="61"/>
      <c r="T2322" s="61"/>
    </row>
    <row r="2323" spans="1:20" s="55" customFormat="1" ht="14.15" x14ac:dyDescent="0.4">
      <c r="A2323" s="39"/>
      <c r="E2323" s="74"/>
      <c r="F2323" s="74"/>
      <c r="G2323" s="74"/>
      <c r="S2323" s="61"/>
      <c r="T2323" s="61"/>
    </row>
    <row r="2324" spans="1:20" s="55" customFormat="1" ht="14.15" x14ac:dyDescent="0.4">
      <c r="A2324" s="39"/>
      <c r="E2324" s="74"/>
      <c r="F2324" s="74"/>
      <c r="G2324" s="74"/>
      <c r="S2324" s="61"/>
      <c r="T2324" s="61"/>
    </row>
    <row r="2325" spans="1:20" s="55" customFormat="1" ht="14.15" x14ac:dyDescent="0.4">
      <c r="A2325" s="39"/>
      <c r="E2325" s="74"/>
      <c r="F2325" s="74"/>
      <c r="G2325" s="74"/>
      <c r="S2325" s="61"/>
      <c r="T2325" s="61"/>
    </row>
    <row r="2326" spans="1:20" s="55" customFormat="1" ht="14.15" x14ac:dyDescent="0.4">
      <c r="A2326" s="39"/>
      <c r="E2326" s="74"/>
      <c r="F2326" s="74"/>
      <c r="G2326" s="74"/>
      <c r="S2326" s="61"/>
      <c r="T2326" s="61"/>
    </row>
    <row r="2327" spans="1:20" s="55" customFormat="1" ht="14.15" x14ac:dyDescent="0.4">
      <c r="A2327" s="39"/>
      <c r="E2327" s="74"/>
      <c r="F2327" s="74"/>
      <c r="G2327" s="74"/>
      <c r="S2327" s="61"/>
      <c r="T2327" s="61"/>
    </row>
    <row r="2328" spans="1:20" s="55" customFormat="1" ht="14.15" x14ac:dyDescent="0.4">
      <c r="A2328" s="39"/>
      <c r="E2328" s="74"/>
      <c r="F2328" s="74"/>
      <c r="G2328" s="74"/>
      <c r="S2328" s="61"/>
      <c r="T2328" s="61"/>
    </row>
    <row r="2329" spans="1:20" s="55" customFormat="1" ht="14.15" x14ac:dyDescent="0.4">
      <c r="A2329" s="39"/>
      <c r="E2329" s="74"/>
      <c r="F2329" s="74"/>
      <c r="G2329" s="74"/>
      <c r="S2329" s="61"/>
      <c r="T2329" s="61"/>
    </row>
    <row r="2330" spans="1:20" s="55" customFormat="1" ht="14.15" x14ac:dyDescent="0.4">
      <c r="A2330" s="39"/>
      <c r="E2330" s="74"/>
      <c r="F2330" s="74"/>
      <c r="G2330" s="74"/>
      <c r="S2330" s="61"/>
      <c r="T2330" s="61"/>
    </row>
    <row r="2331" spans="1:20" s="55" customFormat="1" ht="14.15" x14ac:dyDescent="0.4">
      <c r="A2331" s="39"/>
      <c r="E2331" s="74"/>
      <c r="F2331" s="74"/>
      <c r="G2331" s="74"/>
      <c r="S2331" s="61"/>
      <c r="T2331" s="61"/>
    </row>
    <row r="2332" spans="1:20" s="55" customFormat="1" ht="14.15" x14ac:dyDescent="0.4">
      <c r="A2332" s="39"/>
      <c r="E2332" s="74"/>
      <c r="F2332" s="74"/>
      <c r="G2332" s="74"/>
      <c r="S2332" s="61"/>
      <c r="T2332" s="61"/>
    </row>
    <row r="2333" spans="1:20" s="55" customFormat="1" ht="14.15" x14ac:dyDescent="0.4">
      <c r="A2333" s="39"/>
      <c r="E2333" s="74"/>
      <c r="F2333" s="74"/>
      <c r="G2333" s="74"/>
      <c r="S2333" s="61"/>
      <c r="T2333" s="61"/>
    </row>
    <row r="2334" spans="1:20" s="55" customFormat="1" ht="14.15" x14ac:dyDescent="0.4">
      <c r="A2334" s="39"/>
      <c r="E2334" s="74"/>
      <c r="F2334" s="74"/>
      <c r="G2334" s="74"/>
      <c r="S2334" s="61"/>
      <c r="T2334" s="61"/>
    </row>
    <row r="2335" spans="1:20" s="55" customFormat="1" ht="14.15" x14ac:dyDescent="0.4">
      <c r="A2335" s="39"/>
      <c r="E2335" s="74"/>
      <c r="F2335" s="74"/>
      <c r="G2335" s="74"/>
      <c r="S2335" s="61"/>
      <c r="T2335" s="61"/>
    </row>
    <row r="2336" spans="1:20" s="55" customFormat="1" ht="14.15" x14ac:dyDescent="0.4">
      <c r="A2336" s="39"/>
      <c r="E2336" s="74"/>
      <c r="F2336" s="74"/>
      <c r="G2336" s="74"/>
      <c r="S2336" s="61"/>
      <c r="T2336" s="61"/>
    </row>
    <row r="2337" spans="1:20" s="55" customFormat="1" ht="14.15" x14ac:dyDescent="0.4">
      <c r="A2337" s="39"/>
      <c r="E2337" s="74"/>
      <c r="F2337" s="74"/>
      <c r="G2337" s="74"/>
      <c r="S2337" s="61"/>
      <c r="T2337" s="61"/>
    </row>
    <row r="2338" spans="1:20" s="55" customFormat="1" ht="14.15" x14ac:dyDescent="0.4">
      <c r="A2338" s="39"/>
      <c r="E2338" s="74"/>
      <c r="F2338" s="74"/>
      <c r="G2338" s="74"/>
      <c r="S2338" s="61"/>
      <c r="T2338" s="61"/>
    </row>
    <row r="2339" spans="1:20" s="55" customFormat="1" ht="14.15" x14ac:dyDescent="0.4">
      <c r="A2339" s="39"/>
      <c r="E2339" s="74"/>
      <c r="F2339" s="74"/>
      <c r="G2339" s="74"/>
      <c r="S2339" s="61"/>
      <c r="T2339" s="61"/>
    </row>
    <row r="2340" spans="1:20" s="55" customFormat="1" ht="14.15" x14ac:dyDescent="0.4">
      <c r="A2340" s="39"/>
      <c r="E2340" s="74"/>
      <c r="F2340" s="74"/>
      <c r="G2340" s="74"/>
      <c r="S2340" s="61"/>
      <c r="T2340" s="61"/>
    </row>
    <row r="2341" spans="1:20" s="55" customFormat="1" ht="14.15" x14ac:dyDescent="0.4">
      <c r="A2341" s="39"/>
      <c r="E2341" s="74"/>
      <c r="F2341" s="74"/>
      <c r="G2341" s="74"/>
      <c r="S2341" s="61"/>
      <c r="T2341" s="61"/>
    </row>
    <row r="2342" spans="1:20" s="55" customFormat="1" ht="14.15" x14ac:dyDescent="0.4">
      <c r="A2342" s="39"/>
      <c r="E2342" s="74"/>
      <c r="F2342" s="74"/>
      <c r="G2342" s="74"/>
      <c r="S2342" s="61"/>
      <c r="T2342" s="61"/>
    </row>
    <row r="2343" spans="1:20" s="55" customFormat="1" ht="14.15" x14ac:dyDescent="0.4">
      <c r="A2343" s="39"/>
      <c r="E2343" s="74"/>
      <c r="F2343" s="74"/>
      <c r="G2343" s="74"/>
      <c r="S2343" s="61"/>
      <c r="T2343" s="61"/>
    </row>
    <row r="2344" spans="1:20" s="55" customFormat="1" ht="14.15" x14ac:dyDescent="0.4">
      <c r="A2344" s="39"/>
      <c r="E2344" s="74"/>
      <c r="F2344" s="74"/>
      <c r="G2344" s="74"/>
      <c r="S2344" s="61"/>
      <c r="T2344" s="61"/>
    </row>
    <row r="2345" spans="1:20" s="55" customFormat="1" ht="14.15" x14ac:dyDescent="0.4">
      <c r="A2345" s="39"/>
      <c r="E2345" s="74"/>
      <c r="F2345" s="74"/>
      <c r="G2345" s="74"/>
      <c r="S2345" s="61"/>
      <c r="T2345" s="61"/>
    </row>
    <row r="2346" spans="1:20" s="55" customFormat="1" ht="14.15" x14ac:dyDescent="0.4">
      <c r="A2346" s="39"/>
      <c r="E2346" s="74"/>
      <c r="F2346" s="74"/>
      <c r="G2346" s="74"/>
      <c r="S2346" s="61"/>
      <c r="T2346" s="61"/>
    </row>
    <row r="2347" spans="1:20" s="55" customFormat="1" ht="14.15" x14ac:dyDescent="0.4">
      <c r="A2347" s="39"/>
      <c r="E2347" s="74"/>
      <c r="F2347" s="74"/>
      <c r="G2347" s="74"/>
      <c r="S2347" s="61"/>
      <c r="T2347" s="61"/>
    </row>
    <row r="2348" spans="1:20" s="55" customFormat="1" ht="14.15" x14ac:dyDescent="0.4">
      <c r="A2348" s="39"/>
      <c r="E2348" s="74"/>
      <c r="F2348" s="74"/>
      <c r="G2348" s="74"/>
      <c r="S2348" s="61"/>
      <c r="T2348" s="61"/>
    </row>
    <row r="2349" spans="1:20" s="55" customFormat="1" ht="14.15" x14ac:dyDescent="0.4">
      <c r="A2349" s="39"/>
      <c r="E2349" s="74"/>
      <c r="F2349" s="74"/>
      <c r="G2349" s="74"/>
      <c r="S2349" s="61"/>
      <c r="T2349" s="61"/>
    </row>
    <row r="2350" spans="1:20" s="55" customFormat="1" ht="14.15" x14ac:dyDescent="0.4">
      <c r="A2350" s="39"/>
      <c r="E2350" s="74"/>
      <c r="F2350" s="74"/>
      <c r="G2350" s="74"/>
      <c r="S2350" s="61"/>
      <c r="T2350" s="61"/>
    </row>
    <row r="2351" spans="1:20" s="55" customFormat="1" ht="14.15" x14ac:dyDescent="0.4">
      <c r="A2351" s="39"/>
      <c r="E2351" s="74"/>
      <c r="F2351" s="74"/>
      <c r="G2351" s="74"/>
      <c r="S2351" s="61"/>
      <c r="T2351" s="61"/>
    </row>
    <row r="2352" spans="1:20" s="55" customFormat="1" ht="14.15" x14ac:dyDescent="0.4">
      <c r="A2352" s="39"/>
      <c r="E2352" s="74"/>
      <c r="F2352" s="74"/>
      <c r="G2352" s="74"/>
      <c r="S2352" s="61"/>
      <c r="T2352" s="61"/>
    </row>
    <row r="2353" spans="1:20" s="55" customFormat="1" ht="14.15" x14ac:dyDescent="0.4">
      <c r="A2353" s="39"/>
      <c r="E2353" s="74"/>
      <c r="F2353" s="74"/>
      <c r="G2353" s="74"/>
      <c r="S2353" s="61"/>
      <c r="T2353" s="61"/>
    </row>
    <row r="2354" spans="1:20" s="55" customFormat="1" ht="14.15" x14ac:dyDescent="0.4">
      <c r="A2354" s="39"/>
      <c r="E2354" s="74"/>
      <c r="F2354" s="74"/>
      <c r="G2354" s="74"/>
      <c r="S2354" s="61"/>
      <c r="T2354" s="61"/>
    </row>
    <row r="2355" spans="1:20" s="55" customFormat="1" ht="14.15" x14ac:dyDescent="0.4">
      <c r="A2355" s="39"/>
      <c r="E2355" s="74"/>
      <c r="F2355" s="74"/>
      <c r="G2355" s="74"/>
      <c r="S2355" s="61"/>
      <c r="T2355" s="61"/>
    </row>
    <row r="2356" spans="1:20" s="55" customFormat="1" ht="14.15" x14ac:dyDescent="0.4">
      <c r="A2356" s="39"/>
      <c r="E2356" s="74"/>
      <c r="F2356" s="74"/>
      <c r="G2356" s="74"/>
      <c r="S2356" s="61"/>
      <c r="T2356" s="61"/>
    </row>
    <row r="2357" spans="1:20" s="55" customFormat="1" ht="14.15" x14ac:dyDescent="0.4">
      <c r="A2357" s="39"/>
      <c r="E2357" s="74"/>
      <c r="F2357" s="74"/>
      <c r="G2357" s="74"/>
      <c r="S2357" s="61"/>
      <c r="T2357" s="61"/>
    </row>
    <row r="2358" spans="1:20" s="55" customFormat="1" ht="14.15" x14ac:dyDescent="0.4">
      <c r="A2358" s="39"/>
      <c r="E2358" s="74"/>
      <c r="F2358" s="74"/>
      <c r="G2358" s="74"/>
      <c r="S2358" s="61"/>
      <c r="T2358" s="61"/>
    </row>
    <row r="2359" spans="1:20" s="55" customFormat="1" ht="14.15" x14ac:dyDescent="0.4">
      <c r="A2359" s="39"/>
      <c r="E2359" s="74"/>
      <c r="F2359" s="74"/>
      <c r="G2359" s="74"/>
      <c r="S2359" s="61"/>
      <c r="T2359" s="61"/>
    </row>
    <row r="2360" spans="1:20" s="55" customFormat="1" ht="14.15" x14ac:dyDescent="0.4">
      <c r="A2360" s="39"/>
      <c r="E2360" s="74"/>
      <c r="F2360" s="74"/>
      <c r="G2360" s="74"/>
      <c r="S2360" s="61"/>
      <c r="T2360" s="61"/>
    </row>
    <row r="2361" spans="1:20" s="55" customFormat="1" ht="14.15" x14ac:dyDescent="0.4">
      <c r="A2361" s="39"/>
      <c r="E2361" s="74"/>
      <c r="F2361" s="74"/>
      <c r="G2361" s="74"/>
      <c r="S2361" s="61"/>
      <c r="T2361" s="61"/>
    </row>
    <row r="2362" spans="1:20" s="55" customFormat="1" ht="14.15" x14ac:dyDescent="0.4">
      <c r="A2362" s="39"/>
      <c r="E2362" s="74"/>
      <c r="F2362" s="74"/>
      <c r="G2362" s="74"/>
      <c r="S2362" s="61"/>
      <c r="T2362" s="61"/>
    </row>
    <row r="2363" spans="1:20" s="55" customFormat="1" ht="14.15" x14ac:dyDescent="0.4">
      <c r="A2363" s="39"/>
      <c r="E2363" s="74"/>
      <c r="F2363" s="74"/>
      <c r="G2363" s="74"/>
      <c r="S2363" s="61"/>
      <c r="T2363" s="61"/>
    </row>
    <row r="2364" spans="1:20" s="55" customFormat="1" ht="14.15" x14ac:dyDescent="0.4">
      <c r="A2364" s="39"/>
      <c r="E2364" s="74"/>
      <c r="F2364" s="74"/>
      <c r="G2364" s="74"/>
      <c r="S2364" s="61"/>
      <c r="T2364" s="61"/>
    </row>
    <row r="2365" spans="1:20" s="55" customFormat="1" ht="14.15" x14ac:dyDescent="0.4">
      <c r="A2365" s="39"/>
      <c r="E2365" s="74"/>
      <c r="F2365" s="74"/>
      <c r="G2365" s="74"/>
      <c r="S2365" s="61"/>
      <c r="T2365" s="61"/>
    </row>
    <row r="2366" spans="1:20" s="55" customFormat="1" ht="14.15" x14ac:dyDescent="0.4">
      <c r="A2366" s="39"/>
      <c r="E2366" s="74"/>
      <c r="F2366" s="74"/>
      <c r="G2366" s="74"/>
      <c r="S2366" s="61"/>
      <c r="T2366" s="61"/>
    </row>
    <row r="2367" spans="1:20" s="55" customFormat="1" ht="14.15" x14ac:dyDescent="0.4">
      <c r="A2367" s="39"/>
      <c r="E2367" s="74"/>
      <c r="F2367" s="74"/>
      <c r="G2367" s="74"/>
      <c r="S2367" s="61"/>
      <c r="T2367" s="61"/>
    </row>
    <row r="2368" spans="1:20" s="55" customFormat="1" ht="14.15" x14ac:dyDescent="0.4">
      <c r="A2368" s="39"/>
      <c r="E2368" s="74"/>
      <c r="F2368" s="74"/>
      <c r="G2368" s="74"/>
      <c r="S2368" s="61"/>
      <c r="T2368" s="61"/>
    </row>
    <row r="2369" spans="1:20" s="55" customFormat="1" ht="14.15" x14ac:dyDescent="0.4">
      <c r="A2369" s="39"/>
      <c r="E2369" s="74"/>
      <c r="F2369" s="74"/>
      <c r="G2369" s="74"/>
      <c r="S2369" s="61"/>
      <c r="T2369" s="61"/>
    </row>
    <row r="2370" spans="1:20" s="55" customFormat="1" ht="14.15" x14ac:dyDescent="0.4">
      <c r="A2370" s="39"/>
      <c r="E2370" s="74"/>
      <c r="F2370" s="74"/>
      <c r="G2370" s="74"/>
      <c r="S2370" s="61"/>
      <c r="T2370" s="61"/>
    </row>
    <row r="2371" spans="1:20" s="55" customFormat="1" ht="14.15" x14ac:dyDescent="0.4">
      <c r="A2371" s="39"/>
      <c r="E2371" s="74"/>
      <c r="F2371" s="74"/>
      <c r="G2371" s="74"/>
      <c r="S2371" s="61"/>
      <c r="T2371" s="61"/>
    </row>
    <row r="2372" spans="1:20" s="55" customFormat="1" ht="14.15" x14ac:dyDescent="0.4">
      <c r="A2372" s="39"/>
      <c r="E2372" s="74"/>
      <c r="F2372" s="74"/>
      <c r="G2372" s="74"/>
      <c r="S2372" s="61"/>
      <c r="T2372" s="61"/>
    </row>
    <row r="2373" spans="1:20" s="55" customFormat="1" ht="14.15" x14ac:dyDescent="0.4">
      <c r="A2373" s="39"/>
      <c r="E2373" s="74"/>
      <c r="F2373" s="74"/>
      <c r="G2373" s="74"/>
      <c r="S2373" s="61"/>
      <c r="T2373" s="61"/>
    </row>
    <row r="2374" spans="1:20" s="55" customFormat="1" ht="14.15" x14ac:dyDescent="0.4">
      <c r="A2374" s="39"/>
      <c r="E2374" s="74"/>
      <c r="F2374" s="74"/>
      <c r="G2374" s="74"/>
      <c r="S2374" s="61"/>
      <c r="T2374" s="61"/>
    </row>
    <row r="2375" spans="1:20" s="55" customFormat="1" ht="14.15" x14ac:dyDescent="0.4">
      <c r="A2375" s="39"/>
      <c r="E2375" s="74"/>
      <c r="F2375" s="74"/>
      <c r="G2375" s="74"/>
      <c r="S2375" s="61"/>
      <c r="T2375" s="61"/>
    </row>
    <row r="2376" spans="1:20" s="55" customFormat="1" ht="14.15" x14ac:dyDescent="0.4">
      <c r="A2376" s="39"/>
      <c r="E2376" s="74"/>
      <c r="F2376" s="74"/>
      <c r="G2376" s="74"/>
      <c r="S2376" s="61"/>
      <c r="T2376" s="61"/>
    </row>
    <row r="2377" spans="1:20" s="55" customFormat="1" ht="14.15" x14ac:dyDescent="0.4">
      <c r="A2377" s="39"/>
      <c r="E2377" s="74"/>
      <c r="F2377" s="74"/>
      <c r="G2377" s="74"/>
      <c r="S2377" s="61"/>
      <c r="T2377" s="61"/>
    </row>
    <row r="2378" spans="1:20" s="55" customFormat="1" ht="14.15" x14ac:dyDescent="0.4">
      <c r="A2378" s="39"/>
      <c r="E2378" s="74"/>
      <c r="F2378" s="74"/>
      <c r="G2378" s="74"/>
      <c r="S2378" s="61"/>
      <c r="T2378" s="61"/>
    </row>
    <row r="2379" spans="1:20" s="55" customFormat="1" ht="14.15" x14ac:dyDescent="0.4">
      <c r="A2379" s="39"/>
      <c r="E2379" s="74"/>
      <c r="F2379" s="74"/>
      <c r="G2379" s="74"/>
      <c r="S2379" s="61"/>
      <c r="T2379" s="61"/>
    </row>
    <row r="2380" spans="1:20" s="55" customFormat="1" ht="14.15" x14ac:dyDescent="0.4">
      <c r="A2380" s="39"/>
      <c r="E2380" s="74"/>
      <c r="F2380" s="74"/>
      <c r="G2380" s="74"/>
      <c r="S2380" s="61"/>
      <c r="T2380" s="61"/>
    </row>
    <row r="2381" spans="1:20" s="55" customFormat="1" ht="14.15" x14ac:dyDescent="0.4">
      <c r="A2381" s="39"/>
      <c r="E2381" s="74"/>
      <c r="F2381" s="74"/>
      <c r="G2381" s="74"/>
      <c r="S2381" s="61"/>
      <c r="T2381" s="61"/>
    </row>
    <row r="2382" spans="1:20" s="55" customFormat="1" ht="14.15" x14ac:dyDescent="0.4">
      <c r="A2382" s="39"/>
      <c r="E2382" s="74"/>
      <c r="F2382" s="74"/>
      <c r="G2382" s="74"/>
      <c r="S2382" s="61"/>
      <c r="T2382" s="61"/>
    </row>
    <row r="2383" spans="1:20" s="55" customFormat="1" ht="14.15" x14ac:dyDescent="0.4">
      <c r="A2383" s="39"/>
      <c r="E2383" s="74"/>
      <c r="F2383" s="74"/>
      <c r="G2383" s="74"/>
      <c r="S2383" s="61"/>
      <c r="T2383" s="61"/>
    </row>
    <row r="2384" spans="1:20" s="55" customFormat="1" ht="14.15" x14ac:dyDescent="0.4">
      <c r="A2384" s="39"/>
      <c r="E2384" s="74"/>
      <c r="F2384" s="74"/>
      <c r="G2384" s="74"/>
      <c r="S2384" s="61"/>
      <c r="T2384" s="61"/>
    </row>
    <row r="2385" spans="1:20" s="55" customFormat="1" ht="14.15" x14ac:dyDescent="0.4">
      <c r="A2385" s="39"/>
      <c r="E2385" s="74"/>
      <c r="F2385" s="74"/>
      <c r="G2385" s="74"/>
      <c r="S2385" s="61"/>
      <c r="T2385" s="61"/>
    </row>
    <row r="2386" spans="1:20" s="55" customFormat="1" ht="14.15" x14ac:dyDescent="0.4">
      <c r="A2386" s="39"/>
      <c r="E2386" s="74"/>
      <c r="F2386" s="74"/>
      <c r="G2386" s="74"/>
      <c r="S2386" s="61"/>
      <c r="T2386" s="61"/>
    </row>
    <row r="2387" spans="1:20" s="55" customFormat="1" ht="14.15" x14ac:dyDescent="0.4">
      <c r="A2387" s="39"/>
      <c r="E2387" s="74"/>
      <c r="F2387" s="74"/>
      <c r="G2387" s="74"/>
      <c r="S2387" s="61"/>
      <c r="T2387" s="61"/>
    </row>
    <row r="2388" spans="1:20" s="55" customFormat="1" ht="14.15" x14ac:dyDescent="0.4">
      <c r="A2388" s="39"/>
      <c r="E2388" s="74"/>
      <c r="F2388" s="74"/>
      <c r="G2388" s="74"/>
      <c r="S2388" s="61"/>
      <c r="T2388" s="61"/>
    </row>
    <row r="2389" spans="1:20" s="55" customFormat="1" ht="14.15" x14ac:dyDescent="0.4">
      <c r="A2389" s="39"/>
      <c r="E2389" s="74"/>
      <c r="F2389" s="74"/>
      <c r="G2389" s="74"/>
      <c r="S2389" s="61"/>
      <c r="T2389" s="61"/>
    </row>
    <row r="2390" spans="1:20" s="55" customFormat="1" ht="14.15" x14ac:dyDescent="0.4">
      <c r="A2390" s="39"/>
      <c r="E2390" s="74"/>
      <c r="F2390" s="74"/>
      <c r="G2390" s="74"/>
      <c r="S2390" s="61"/>
      <c r="T2390" s="61"/>
    </row>
    <row r="2391" spans="1:20" s="55" customFormat="1" ht="14.15" x14ac:dyDescent="0.4">
      <c r="A2391" s="39"/>
      <c r="E2391" s="74"/>
      <c r="F2391" s="74"/>
      <c r="G2391" s="74"/>
      <c r="S2391" s="61"/>
      <c r="T2391" s="61"/>
    </row>
    <row r="2392" spans="1:20" s="55" customFormat="1" ht="14.15" x14ac:dyDescent="0.4">
      <c r="A2392" s="39"/>
      <c r="E2392" s="74"/>
      <c r="F2392" s="74"/>
      <c r="G2392" s="74"/>
      <c r="S2392" s="61"/>
      <c r="T2392" s="61"/>
    </row>
    <row r="2393" spans="1:20" s="55" customFormat="1" ht="14.15" x14ac:dyDescent="0.4">
      <c r="A2393" s="39"/>
      <c r="E2393" s="74"/>
      <c r="F2393" s="74"/>
      <c r="G2393" s="74"/>
      <c r="S2393" s="61"/>
      <c r="T2393" s="61"/>
    </row>
    <row r="2394" spans="1:20" s="55" customFormat="1" ht="14.15" x14ac:dyDescent="0.4">
      <c r="A2394" s="39"/>
      <c r="E2394" s="74"/>
      <c r="F2394" s="74"/>
      <c r="G2394" s="74"/>
      <c r="S2394" s="61"/>
      <c r="T2394" s="61"/>
    </row>
    <row r="2395" spans="1:20" s="55" customFormat="1" ht="14.15" x14ac:dyDescent="0.4">
      <c r="A2395" s="39"/>
      <c r="E2395" s="74"/>
      <c r="F2395" s="74"/>
      <c r="G2395" s="74"/>
      <c r="S2395" s="61"/>
      <c r="T2395" s="61"/>
    </row>
    <row r="2396" spans="1:20" s="55" customFormat="1" ht="14.15" x14ac:dyDescent="0.4">
      <c r="A2396" s="39"/>
      <c r="E2396" s="74"/>
      <c r="F2396" s="74"/>
      <c r="G2396" s="74"/>
      <c r="S2396" s="61"/>
      <c r="T2396" s="61"/>
    </row>
    <row r="2397" spans="1:20" s="55" customFormat="1" ht="14.15" x14ac:dyDescent="0.4">
      <c r="A2397" s="39"/>
      <c r="E2397" s="74"/>
      <c r="F2397" s="74"/>
      <c r="G2397" s="74"/>
      <c r="S2397" s="61"/>
      <c r="T2397" s="61"/>
    </row>
    <row r="2398" spans="1:20" s="55" customFormat="1" ht="14.15" x14ac:dyDescent="0.4">
      <c r="A2398" s="39"/>
      <c r="E2398" s="74"/>
      <c r="F2398" s="74"/>
      <c r="G2398" s="74"/>
      <c r="S2398" s="61"/>
      <c r="T2398" s="61"/>
    </row>
    <row r="2399" spans="1:20" s="55" customFormat="1" ht="14.15" x14ac:dyDescent="0.4">
      <c r="A2399" s="39"/>
      <c r="E2399" s="74"/>
      <c r="F2399" s="74"/>
      <c r="G2399" s="74"/>
      <c r="S2399" s="61"/>
      <c r="T2399" s="61"/>
    </row>
    <row r="2400" spans="1:20" s="55" customFormat="1" ht="14.15" x14ac:dyDescent="0.4">
      <c r="A2400" s="39"/>
      <c r="E2400" s="74"/>
      <c r="F2400" s="74"/>
      <c r="G2400" s="74"/>
      <c r="S2400" s="61"/>
      <c r="T2400" s="61"/>
    </row>
    <row r="2401" spans="1:20" s="55" customFormat="1" ht="14.15" x14ac:dyDescent="0.4">
      <c r="A2401" s="39"/>
      <c r="E2401" s="74"/>
      <c r="F2401" s="74"/>
      <c r="G2401" s="74"/>
      <c r="S2401" s="61"/>
      <c r="T2401" s="61"/>
    </row>
    <row r="2402" spans="1:20" s="55" customFormat="1" ht="14.15" x14ac:dyDescent="0.4">
      <c r="A2402" s="39"/>
      <c r="E2402" s="74"/>
      <c r="F2402" s="74"/>
      <c r="G2402" s="74"/>
      <c r="S2402" s="61"/>
      <c r="T2402" s="61"/>
    </row>
    <row r="2403" spans="1:20" s="55" customFormat="1" ht="14.15" x14ac:dyDescent="0.4">
      <c r="A2403" s="39"/>
      <c r="E2403" s="74"/>
      <c r="F2403" s="74"/>
      <c r="G2403" s="74"/>
      <c r="S2403" s="61"/>
      <c r="T2403" s="61"/>
    </row>
    <row r="2404" spans="1:20" s="55" customFormat="1" ht="14.15" x14ac:dyDescent="0.4">
      <c r="A2404" s="39"/>
      <c r="E2404" s="74"/>
      <c r="F2404" s="74"/>
      <c r="G2404" s="74"/>
      <c r="S2404" s="61"/>
      <c r="T2404" s="61"/>
    </row>
    <row r="2405" spans="1:20" s="55" customFormat="1" ht="14.15" x14ac:dyDescent="0.4">
      <c r="A2405" s="39"/>
      <c r="E2405" s="74"/>
      <c r="F2405" s="74"/>
      <c r="G2405" s="74"/>
      <c r="S2405" s="61"/>
      <c r="T2405" s="61"/>
    </row>
    <row r="2406" spans="1:20" s="55" customFormat="1" ht="14.15" x14ac:dyDescent="0.4">
      <c r="A2406" s="39"/>
      <c r="E2406" s="74"/>
      <c r="F2406" s="74"/>
      <c r="G2406" s="74"/>
      <c r="S2406" s="61"/>
      <c r="T2406" s="61"/>
    </row>
    <row r="2407" spans="1:20" s="55" customFormat="1" ht="14.15" x14ac:dyDescent="0.4">
      <c r="A2407" s="39"/>
      <c r="E2407" s="74"/>
      <c r="F2407" s="74"/>
      <c r="G2407" s="74"/>
      <c r="S2407" s="61"/>
      <c r="T2407" s="61"/>
    </row>
    <row r="2408" spans="1:20" s="55" customFormat="1" ht="14.15" x14ac:dyDescent="0.4">
      <c r="A2408" s="39"/>
      <c r="E2408" s="74"/>
      <c r="F2408" s="74"/>
      <c r="G2408" s="74"/>
      <c r="S2408" s="61"/>
      <c r="T2408" s="61"/>
    </row>
    <row r="2409" spans="1:20" s="55" customFormat="1" ht="14.15" x14ac:dyDescent="0.4">
      <c r="A2409" s="39"/>
      <c r="E2409" s="74"/>
      <c r="F2409" s="74"/>
      <c r="G2409" s="74"/>
      <c r="S2409" s="61"/>
      <c r="T2409" s="61"/>
    </row>
    <row r="2410" spans="1:20" s="55" customFormat="1" ht="14.15" x14ac:dyDescent="0.4">
      <c r="A2410" s="39"/>
      <c r="E2410" s="74"/>
      <c r="F2410" s="74"/>
      <c r="G2410" s="74"/>
      <c r="S2410" s="61"/>
      <c r="T2410" s="61"/>
    </row>
    <row r="2411" spans="1:20" s="55" customFormat="1" ht="14.15" x14ac:dyDescent="0.4">
      <c r="A2411" s="39"/>
      <c r="E2411" s="74"/>
      <c r="F2411" s="74"/>
      <c r="G2411" s="74"/>
      <c r="S2411" s="61"/>
      <c r="T2411" s="61"/>
    </row>
    <row r="2412" spans="1:20" s="55" customFormat="1" ht="14.15" x14ac:dyDescent="0.4">
      <c r="A2412" s="39"/>
      <c r="E2412" s="74"/>
      <c r="F2412" s="74"/>
      <c r="G2412" s="74"/>
      <c r="S2412" s="61"/>
      <c r="T2412" s="61"/>
    </row>
    <row r="2413" spans="1:20" s="55" customFormat="1" ht="14.15" x14ac:dyDescent="0.4">
      <c r="A2413" s="39"/>
      <c r="E2413" s="74"/>
      <c r="F2413" s="74"/>
      <c r="G2413" s="74"/>
      <c r="S2413" s="61"/>
      <c r="T2413" s="61"/>
    </row>
    <row r="2414" spans="1:20" s="55" customFormat="1" ht="14.15" x14ac:dyDescent="0.4">
      <c r="A2414" s="39"/>
      <c r="E2414" s="74"/>
      <c r="F2414" s="74"/>
      <c r="G2414" s="74"/>
      <c r="S2414" s="61"/>
      <c r="T2414" s="61"/>
    </row>
    <row r="2415" spans="1:20" s="55" customFormat="1" ht="14.15" x14ac:dyDescent="0.4">
      <c r="A2415" s="39"/>
      <c r="E2415" s="74"/>
      <c r="F2415" s="74"/>
      <c r="G2415" s="74"/>
      <c r="S2415" s="61"/>
      <c r="T2415" s="61"/>
    </row>
    <row r="2416" spans="1:20" s="55" customFormat="1" ht="14.15" x14ac:dyDescent="0.4">
      <c r="A2416" s="39"/>
      <c r="E2416" s="74"/>
      <c r="F2416" s="74"/>
      <c r="G2416" s="74"/>
      <c r="S2416" s="61"/>
      <c r="T2416" s="61"/>
    </row>
    <row r="2417" spans="1:20" s="55" customFormat="1" ht="14.15" x14ac:dyDescent="0.4">
      <c r="A2417" s="39"/>
      <c r="E2417" s="74"/>
      <c r="F2417" s="74"/>
      <c r="G2417" s="74"/>
      <c r="S2417" s="61"/>
      <c r="T2417" s="61"/>
    </row>
    <row r="2418" spans="1:20" s="55" customFormat="1" ht="14.15" x14ac:dyDescent="0.4">
      <c r="A2418" s="39"/>
      <c r="E2418" s="74"/>
      <c r="F2418" s="74"/>
      <c r="G2418" s="74"/>
      <c r="S2418" s="61"/>
      <c r="T2418" s="61"/>
    </row>
    <row r="2419" spans="1:20" s="55" customFormat="1" ht="14.15" x14ac:dyDescent="0.4">
      <c r="A2419" s="39"/>
      <c r="E2419" s="74"/>
      <c r="F2419" s="74"/>
      <c r="G2419" s="74"/>
      <c r="S2419" s="61"/>
      <c r="T2419" s="61"/>
    </row>
    <row r="2420" spans="1:20" s="55" customFormat="1" ht="14.15" x14ac:dyDescent="0.4">
      <c r="A2420" s="39"/>
      <c r="E2420" s="74"/>
      <c r="F2420" s="74"/>
      <c r="G2420" s="74"/>
      <c r="S2420" s="61"/>
      <c r="T2420" s="61"/>
    </row>
    <row r="2421" spans="1:20" s="55" customFormat="1" ht="14.15" x14ac:dyDescent="0.4">
      <c r="A2421" s="39"/>
      <c r="E2421" s="74"/>
      <c r="F2421" s="74"/>
      <c r="G2421" s="74"/>
      <c r="S2421" s="61"/>
      <c r="T2421" s="61"/>
    </row>
    <row r="2422" spans="1:20" s="55" customFormat="1" ht="14.15" x14ac:dyDescent="0.4">
      <c r="A2422" s="39"/>
      <c r="E2422" s="74"/>
      <c r="F2422" s="74"/>
      <c r="G2422" s="74"/>
      <c r="S2422" s="61"/>
      <c r="T2422" s="61"/>
    </row>
    <row r="2423" spans="1:20" s="55" customFormat="1" ht="14.15" x14ac:dyDescent="0.4">
      <c r="A2423" s="39"/>
      <c r="E2423" s="74"/>
      <c r="F2423" s="74"/>
      <c r="G2423" s="74"/>
      <c r="S2423" s="61"/>
      <c r="T2423" s="61"/>
    </row>
    <row r="2424" spans="1:20" s="55" customFormat="1" ht="14.15" x14ac:dyDescent="0.4">
      <c r="A2424" s="39"/>
      <c r="E2424" s="74"/>
      <c r="F2424" s="74"/>
      <c r="G2424" s="74"/>
      <c r="S2424" s="61"/>
      <c r="T2424" s="61"/>
    </row>
    <row r="2425" spans="1:20" s="55" customFormat="1" ht="14.15" x14ac:dyDescent="0.4">
      <c r="A2425" s="39"/>
      <c r="E2425" s="74"/>
      <c r="F2425" s="74"/>
      <c r="G2425" s="74"/>
      <c r="S2425" s="61"/>
      <c r="T2425" s="61"/>
    </row>
    <row r="2426" spans="1:20" s="55" customFormat="1" ht="14.15" x14ac:dyDescent="0.4">
      <c r="A2426" s="39"/>
      <c r="E2426" s="74"/>
      <c r="F2426" s="74"/>
      <c r="G2426" s="74"/>
      <c r="S2426" s="61"/>
      <c r="T2426" s="61"/>
    </row>
    <row r="2427" spans="1:20" s="55" customFormat="1" ht="14.15" x14ac:dyDescent="0.4">
      <c r="A2427" s="39"/>
      <c r="E2427" s="74"/>
      <c r="F2427" s="74"/>
      <c r="G2427" s="74"/>
      <c r="S2427" s="61"/>
      <c r="T2427" s="61"/>
    </row>
    <row r="2428" spans="1:20" s="55" customFormat="1" ht="14.15" x14ac:dyDescent="0.4">
      <c r="A2428" s="39"/>
      <c r="E2428" s="74"/>
      <c r="F2428" s="74"/>
      <c r="G2428" s="74"/>
      <c r="S2428" s="61"/>
      <c r="T2428" s="61"/>
    </row>
    <row r="2429" spans="1:20" s="55" customFormat="1" ht="14.15" x14ac:dyDescent="0.4">
      <c r="A2429" s="39"/>
      <c r="E2429" s="74"/>
      <c r="F2429" s="74"/>
      <c r="G2429" s="74"/>
      <c r="S2429" s="61"/>
      <c r="T2429" s="61"/>
    </row>
    <row r="2430" spans="1:20" s="55" customFormat="1" ht="14.15" x14ac:dyDescent="0.4">
      <c r="A2430" s="39"/>
      <c r="E2430" s="74"/>
      <c r="F2430" s="74"/>
      <c r="G2430" s="74"/>
      <c r="S2430" s="61"/>
      <c r="T2430" s="61"/>
    </row>
    <row r="2431" spans="1:20" s="55" customFormat="1" ht="14.15" x14ac:dyDescent="0.4">
      <c r="A2431" s="39"/>
      <c r="E2431" s="74"/>
      <c r="F2431" s="74"/>
      <c r="G2431" s="74"/>
      <c r="S2431" s="61"/>
      <c r="T2431" s="61"/>
    </row>
    <row r="2432" spans="1:20" s="55" customFormat="1" ht="14.15" x14ac:dyDescent="0.4">
      <c r="A2432" s="39"/>
      <c r="E2432" s="74"/>
      <c r="F2432" s="74"/>
      <c r="G2432" s="74"/>
      <c r="S2432" s="61"/>
      <c r="T2432" s="61"/>
    </row>
    <row r="2433" spans="1:20" s="55" customFormat="1" ht="14.15" x14ac:dyDescent="0.4">
      <c r="A2433" s="39"/>
      <c r="E2433" s="74"/>
      <c r="F2433" s="74"/>
      <c r="G2433" s="74"/>
      <c r="S2433" s="61"/>
      <c r="T2433" s="61"/>
    </row>
    <row r="2434" spans="1:20" s="55" customFormat="1" ht="14.15" x14ac:dyDescent="0.4">
      <c r="A2434" s="39"/>
      <c r="E2434" s="74"/>
      <c r="F2434" s="74"/>
      <c r="G2434" s="74"/>
      <c r="S2434" s="61"/>
      <c r="T2434" s="61"/>
    </row>
    <row r="2435" spans="1:20" s="55" customFormat="1" ht="14.15" x14ac:dyDescent="0.4">
      <c r="A2435" s="39"/>
      <c r="E2435" s="74"/>
      <c r="F2435" s="74"/>
      <c r="G2435" s="74"/>
      <c r="S2435" s="61"/>
      <c r="T2435" s="61"/>
    </row>
    <row r="2436" spans="1:20" s="55" customFormat="1" ht="14.15" x14ac:dyDescent="0.4">
      <c r="A2436" s="39"/>
      <c r="E2436" s="74"/>
      <c r="F2436" s="74"/>
      <c r="G2436" s="74"/>
      <c r="S2436" s="61"/>
      <c r="T2436" s="61"/>
    </row>
    <row r="2437" spans="1:20" s="55" customFormat="1" ht="14.15" x14ac:dyDescent="0.4">
      <c r="A2437" s="39"/>
      <c r="E2437" s="74"/>
      <c r="F2437" s="74"/>
      <c r="G2437" s="74"/>
      <c r="S2437" s="61"/>
      <c r="T2437" s="61"/>
    </row>
    <row r="2438" spans="1:20" s="55" customFormat="1" ht="14.15" x14ac:dyDescent="0.4">
      <c r="A2438" s="39"/>
      <c r="E2438" s="74"/>
      <c r="F2438" s="74"/>
      <c r="G2438" s="74"/>
      <c r="S2438" s="61"/>
      <c r="T2438" s="61"/>
    </row>
    <row r="2439" spans="1:20" s="55" customFormat="1" ht="14.15" x14ac:dyDescent="0.4">
      <c r="A2439" s="39"/>
      <c r="E2439" s="74"/>
      <c r="F2439" s="74"/>
      <c r="G2439" s="74"/>
      <c r="S2439" s="61"/>
      <c r="T2439" s="61"/>
    </row>
    <row r="2440" spans="1:20" s="55" customFormat="1" ht="14.15" x14ac:dyDescent="0.4">
      <c r="A2440" s="39"/>
      <c r="E2440" s="74"/>
      <c r="F2440" s="74"/>
      <c r="G2440" s="74"/>
      <c r="S2440" s="61"/>
      <c r="T2440" s="61"/>
    </row>
    <row r="2441" spans="1:20" s="55" customFormat="1" ht="14.15" x14ac:dyDescent="0.4">
      <c r="A2441" s="39"/>
      <c r="E2441" s="74"/>
      <c r="F2441" s="74"/>
      <c r="G2441" s="74"/>
      <c r="S2441" s="61"/>
      <c r="T2441" s="61"/>
    </row>
    <row r="2442" spans="1:20" s="55" customFormat="1" ht="14.15" x14ac:dyDescent="0.4">
      <c r="A2442" s="39"/>
      <c r="E2442" s="74"/>
      <c r="F2442" s="74"/>
      <c r="G2442" s="74"/>
      <c r="S2442" s="61"/>
      <c r="T2442" s="61"/>
    </row>
    <row r="2443" spans="1:20" s="55" customFormat="1" ht="14.15" x14ac:dyDescent="0.4">
      <c r="A2443" s="39"/>
      <c r="E2443" s="74"/>
      <c r="F2443" s="74"/>
      <c r="G2443" s="74"/>
      <c r="S2443" s="61"/>
      <c r="T2443" s="61"/>
    </row>
    <row r="2444" spans="1:20" s="55" customFormat="1" ht="14.15" x14ac:dyDescent="0.4">
      <c r="A2444" s="39"/>
      <c r="E2444" s="74"/>
      <c r="F2444" s="74"/>
      <c r="G2444" s="74"/>
      <c r="S2444" s="61"/>
      <c r="T2444" s="61"/>
    </row>
    <row r="2445" spans="1:20" s="55" customFormat="1" ht="14.15" x14ac:dyDescent="0.4">
      <c r="A2445" s="39"/>
      <c r="E2445" s="74"/>
      <c r="F2445" s="74"/>
      <c r="G2445" s="74"/>
      <c r="S2445" s="61"/>
      <c r="T2445" s="61"/>
    </row>
    <row r="2446" spans="1:20" s="55" customFormat="1" ht="14.15" x14ac:dyDescent="0.4">
      <c r="A2446" s="39"/>
      <c r="E2446" s="74"/>
      <c r="F2446" s="74"/>
      <c r="G2446" s="74"/>
      <c r="S2446" s="61"/>
      <c r="T2446" s="61"/>
    </row>
    <row r="2447" spans="1:20" s="55" customFormat="1" ht="14.15" x14ac:dyDescent="0.4">
      <c r="A2447" s="39"/>
      <c r="E2447" s="74"/>
      <c r="F2447" s="74"/>
      <c r="G2447" s="74"/>
      <c r="S2447" s="61"/>
      <c r="T2447" s="61"/>
    </row>
    <row r="2448" spans="1:20" s="55" customFormat="1" ht="14.15" x14ac:dyDescent="0.4">
      <c r="A2448" s="39"/>
      <c r="E2448" s="74"/>
      <c r="F2448" s="74"/>
      <c r="G2448" s="74"/>
      <c r="S2448" s="61"/>
      <c r="T2448" s="61"/>
    </row>
    <row r="2449" spans="1:20" s="55" customFormat="1" ht="14.15" x14ac:dyDescent="0.4">
      <c r="A2449" s="39"/>
      <c r="E2449" s="74"/>
      <c r="F2449" s="74"/>
      <c r="G2449" s="74"/>
      <c r="S2449" s="61"/>
      <c r="T2449" s="61"/>
    </row>
    <row r="2450" spans="1:20" s="55" customFormat="1" ht="14.15" x14ac:dyDescent="0.4">
      <c r="A2450" s="39"/>
      <c r="E2450" s="74"/>
      <c r="F2450" s="74"/>
      <c r="G2450" s="74"/>
      <c r="S2450" s="61"/>
      <c r="T2450" s="61"/>
    </row>
    <row r="2451" spans="1:20" s="55" customFormat="1" ht="14.15" x14ac:dyDescent="0.4">
      <c r="A2451" s="39"/>
      <c r="E2451" s="74"/>
      <c r="F2451" s="74"/>
      <c r="G2451" s="74"/>
      <c r="S2451" s="61"/>
      <c r="T2451" s="61"/>
    </row>
    <row r="2452" spans="1:20" s="55" customFormat="1" ht="14.15" x14ac:dyDescent="0.4">
      <c r="A2452" s="39"/>
      <c r="E2452" s="74"/>
      <c r="F2452" s="74"/>
      <c r="G2452" s="74"/>
      <c r="S2452" s="61"/>
      <c r="T2452" s="61"/>
    </row>
    <row r="2453" spans="1:20" s="55" customFormat="1" ht="14.15" x14ac:dyDescent="0.4">
      <c r="A2453" s="39"/>
      <c r="E2453" s="74"/>
      <c r="F2453" s="74"/>
      <c r="G2453" s="74"/>
      <c r="S2453" s="61"/>
      <c r="T2453" s="61"/>
    </row>
    <row r="2454" spans="1:20" s="55" customFormat="1" ht="14.15" x14ac:dyDescent="0.4">
      <c r="A2454" s="39"/>
      <c r="E2454" s="74"/>
      <c r="F2454" s="74"/>
      <c r="G2454" s="74"/>
      <c r="S2454" s="61"/>
      <c r="T2454" s="61"/>
    </row>
    <row r="2455" spans="1:20" s="55" customFormat="1" ht="14.15" x14ac:dyDescent="0.4">
      <c r="A2455" s="39"/>
      <c r="E2455" s="74"/>
      <c r="F2455" s="74"/>
      <c r="G2455" s="74"/>
      <c r="S2455" s="61"/>
      <c r="T2455" s="61"/>
    </row>
    <row r="2456" spans="1:20" s="55" customFormat="1" ht="14.15" x14ac:dyDescent="0.4">
      <c r="A2456" s="39"/>
      <c r="E2456" s="74"/>
      <c r="F2456" s="74"/>
      <c r="G2456" s="74"/>
      <c r="S2456" s="61"/>
      <c r="T2456" s="61"/>
    </row>
    <row r="2457" spans="1:20" s="55" customFormat="1" ht="14.15" x14ac:dyDescent="0.4">
      <c r="A2457" s="39"/>
      <c r="E2457" s="74"/>
      <c r="F2457" s="74"/>
      <c r="G2457" s="74"/>
      <c r="S2457" s="61"/>
      <c r="T2457" s="61"/>
    </row>
    <row r="2458" spans="1:20" s="55" customFormat="1" ht="14.15" x14ac:dyDescent="0.4">
      <c r="A2458" s="39"/>
      <c r="E2458" s="74"/>
      <c r="F2458" s="74"/>
      <c r="G2458" s="74"/>
      <c r="S2458" s="61"/>
      <c r="T2458" s="61"/>
    </row>
    <row r="2459" spans="1:20" s="55" customFormat="1" ht="14.15" x14ac:dyDescent="0.4">
      <c r="A2459" s="39"/>
      <c r="E2459" s="74"/>
      <c r="F2459" s="74"/>
      <c r="G2459" s="74"/>
      <c r="S2459" s="61"/>
      <c r="T2459" s="61"/>
    </row>
    <row r="2460" spans="1:20" s="55" customFormat="1" ht="14.15" x14ac:dyDescent="0.4">
      <c r="A2460" s="39"/>
      <c r="E2460" s="74"/>
      <c r="F2460" s="74"/>
      <c r="G2460" s="74"/>
      <c r="S2460" s="61"/>
      <c r="T2460" s="61"/>
    </row>
    <row r="2461" spans="1:20" s="55" customFormat="1" ht="14.15" x14ac:dyDescent="0.4">
      <c r="A2461" s="39"/>
      <c r="E2461" s="74"/>
      <c r="F2461" s="74"/>
      <c r="G2461" s="74"/>
      <c r="S2461" s="61"/>
      <c r="T2461" s="61"/>
    </row>
    <row r="2462" spans="1:20" s="55" customFormat="1" ht="14.15" x14ac:dyDescent="0.4">
      <c r="A2462" s="39"/>
      <c r="E2462" s="74"/>
      <c r="F2462" s="74"/>
      <c r="G2462" s="74"/>
      <c r="S2462" s="61"/>
      <c r="T2462" s="61"/>
    </row>
    <row r="2463" spans="1:20" s="55" customFormat="1" ht="14.15" x14ac:dyDescent="0.4">
      <c r="A2463" s="39"/>
      <c r="E2463" s="74"/>
      <c r="F2463" s="74"/>
      <c r="G2463" s="74"/>
      <c r="S2463" s="61"/>
      <c r="T2463" s="61"/>
    </row>
    <row r="2464" spans="1:20" s="55" customFormat="1" ht="14.15" x14ac:dyDescent="0.4">
      <c r="A2464" s="39"/>
      <c r="E2464" s="74"/>
      <c r="F2464" s="74"/>
      <c r="G2464" s="74"/>
      <c r="S2464" s="61"/>
      <c r="T2464" s="61"/>
    </row>
    <row r="2465" spans="1:20" s="55" customFormat="1" ht="14.15" x14ac:dyDescent="0.4">
      <c r="A2465" s="39"/>
      <c r="E2465" s="74"/>
      <c r="F2465" s="74"/>
      <c r="G2465" s="74"/>
      <c r="S2465" s="61"/>
      <c r="T2465" s="61"/>
    </row>
    <row r="2466" spans="1:20" s="55" customFormat="1" ht="14.15" x14ac:dyDescent="0.4">
      <c r="A2466" s="39"/>
      <c r="E2466" s="74"/>
      <c r="F2466" s="74"/>
      <c r="G2466" s="74"/>
      <c r="S2466" s="61"/>
      <c r="T2466" s="61"/>
    </row>
    <row r="2467" spans="1:20" s="55" customFormat="1" ht="14.15" x14ac:dyDescent="0.4">
      <c r="A2467" s="39"/>
      <c r="E2467" s="74"/>
      <c r="F2467" s="74"/>
      <c r="G2467" s="74"/>
      <c r="S2467" s="61"/>
      <c r="T2467" s="61"/>
    </row>
    <row r="2468" spans="1:20" s="55" customFormat="1" ht="14.15" x14ac:dyDescent="0.4">
      <c r="A2468" s="39"/>
      <c r="E2468" s="74"/>
      <c r="F2468" s="74"/>
      <c r="G2468" s="74"/>
      <c r="S2468" s="61"/>
      <c r="T2468" s="61"/>
    </row>
    <row r="2469" spans="1:20" s="55" customFormat="1" ht="14.15" x14ac:dyDescent="0.4">
      <c r="A2469" s="39"/>
      <c r="E2469" s="74"/>
      <c r="F2469" s="74"/>
      <c r="G2469" s="74"/>
      <c r="S2469" s="61"/>
      <c r="T2469" s="61"/>
    </row>
    <row r="2470" spans="1:20" s="55" customFormat="1" ht="14.15" x14ac:dyDescent="0.4">
      <c r="A2470" s="39"/>
      <c r="E2470" s="74"/>
      <c r="F2470" s="74"/>
      <c r="G2470" s="74"/>
      <c r="S2470" s="61"/>
      <c r="T2470" s="61"/>
    </row>
    <row r="2471" spans="1:20" s="55" customFormat="1" ht="14.15" x14ac:dyDescent="0.4">
      <c r="A2471" s="39"/>
      <c r="E2471" s="74"/>
      <c r="F2471" s="74"/>
      <c r="G2471" s="74"/>
      <c r="S2471" s="61"/>
      <c r="T2471" s="61"/>
    </row>
    <row r="2472" spans="1:20" s="55" customFormat="1" ht="14.15" x14ac:dyDescent="0.4">
      <c r="A2472" s="39"/>
      <c r="E2472" s="74"/>
      <c r="F2472" s="74"/>
      <c r="G2472" s="74"/>
      <c r="S2472" s="61"/>
      <c r="T2472" s="61"/>
    </row>
    <row r="2473" spans="1:20" s="55" customFormat="1" ht="14.15" x14ac:dyDescent="0.4">
      <c r="A2473" s="39"/>
      <c r="E2473" s="74"/>
      <c r="F2473" s="74"/>
      <c r="G2473" s="74"/>
      <c r="S2473" s="61"/>
      <c r="T2473" s="61"/>
    </row>
    <row r="2474" spans="1:20" s="55" customFormat="1" ht="14.15" x14ac:dyDescent="0.4">
      <c r="A2474" s="39"/>
      <c r="E2474" s="74"/>
      <c r="F2474" s="74"/>
      <c r="G2474" s="74"/>
      <c r="S2474" s="61"/>
      <c r="T2474" s="61"/>
    </row>
    <row r="2475" spans="1:20" s="55" customFormat="1" ht="14.15" x14ac:dyDescent="0.4">
      <c r="A2475" s="39"/>
      <c r="E2475" s="74"/>
      <c r="F2475" s="74"/>
      <c r="G2475" s="74"/>
      <c r="S2475" s="61"/>
      <c r="T2475" s="61"/>
    </row>
    <row r="2476" spans="1:20" s="55" customFormat="1" ht="14.15" x14ac:dyDescent="0.4">
      <c r="A2476" s="39"/>
      <c r="E2476" s="74"/>
      <c r="F2476" s="74"/>
      <c r="G2476" s="74"/>
      <c r="S2476" s="61"/>
      <c r="T2476" s="61"/>
    </row>
    <row r="2477" spans="1:20" s="55" customFormat="1" ht="14.15" x14ac:dyDescent="0.4">
      <c r="A2477" s="39"/>
      <c r="E2477" s="74"/>
      <c r="F2477" s="74"/>
      <c r="G2477" s="74"/>
      <c r="S2477" s="61"/>
      <c r="T2477" s="61"/>
    </row>
    <row r="2478" spans="1:20" s="55" customFormat="1" ht="14.15" x14ac:dyDescent="0.4">
      <c r="A2478" s="39"/>
      <c r="E2478" s="74"/>
      <c r="F2478" s="74"/>
      <c r="G2478" s="74"/>
      <c r="S2478" s="61"/>
      <c r="T2478" s="61"/>
    </row>
    <row r="2479" spans="1:20" s="55" customFormat="1" ht="14.15" x14ac:dyDescent="0.4">
      <c r="A2479" s="39"/>
      <c r="E2479" s="74"/>
      <c r="F2479" s="74"/>
      <c r="G2479" s="74"/>
      <c r="S2479" s="61"/>
      <c r="T2479" s="61"/>
    </row>
    <row r="2480" spans="1:20" s="55" customFormat="1" ht="14.15" x14ac:dyDescent="0.4">
      <c r="A2480" s="39"/>
      <c r="E2480" s="74"/>
      <c r="F2480" s="74"/>
      <c r="G2480" s="74"/>
      <c r="S2480" s="61"/>
      <c r="T2480" s="61"/>
    </row>
    <row r="2481" spans="1:20" s="55" customFormat="1" ht="14.15" x14ac:dyDescent="0.4">
      <c r="A2481" s="39"/>
      <c r="E2481" s="74"/>
      <c r="F2481" s="74"/>
      <c r="G2481" s="74"/>
      <c r="S2481" s="61"/>
      <c r="T2481" s="61"/>
    </row>
    <row r="2482" spans="1:20" s="55" customFormat="1" ht="14.15" x14ac:dyDescent="0.4">
      <c r="A2482" s="39"/>
      <c r="E2482" s="74"/>
      <c r="F2482" s="74"/>
      <c r="G2482" s="74"/>
      <c r="S2482" s="61"/>
      <c r="T2482" s="61"/>
    </row>
    <row r="2483" spans="1:20" s="55" customFormat="1" ht="14.15" x14ac:dyDescent="0.4">
      <c r="A2483" s="39"/>
      <c r="E2483" s="74"/>
      <c r="F2483" s="74"/>
      <c r="G2483" s="74"/>
      <c r="S2483" s="61"/>
      <c r="T2483" s="61"/>
    </row>
    <row r="2484" spans="1:20" s="55" customFormat="1" ht="14.15" x14ac:dyDescent="0.4">
      <c r="A2484" s="39"/>
      <c r="E2484" s="74"/>
      <c r="F2484" s="74"/>
      <c r="G2484" s="74"/>
      <c r="S2484" s="61"/>
      <c r="T2484" s="61"/>
    </row>
    <row r="2485" spans="1:20" s="55" customFormat="1" ht="14.15" x14ac:dyDescent="0.4">
      <c r="A2485" s="39"/>
      <c r="E2485" s="74"/>
      <c r="F2485" s="74"/>
      <c r="G2485" s="74"/>
      <c r="S2485" s="61"/>
      <c r="T2485" s="61"/>
    </row>
    <row r="2486" spans="1:20" s="55" customFormat="1" ht="14.15" x14ac:dyDescent="0.4">
      <c r="A2486" s="39"/>
      <c r="E2486" s="74"/>
      <c r="F2486" s="74"/>
      <c r="G2486" s="74"/>
      <c r="S2486" s="61"/>
      <c r="T2486" s="61"/>
    </row>
    <row r="2487" spans="1:20" s="55" customFormat="1" ht="14.15" x14ac:dyDescent="0.4">
      <c r="A2487" s="39"/>
      <c r="E2487" s="74"/>
      <c r="F2487" s="74"/>
      <c r="G2487" s="74"/>
      <c r="S2487" s="61"/>
      <c r="T2487" s="61"/>
    </row>
    <row r="2488" spans="1:20" s="55" customFormat="1" ht="14.15" x14ac:dyDescent="0.4">
      <c r="A2488" s="39"/>
      <c r="E2488" s="74"/>
      <c r="F2488" s="74"/>
      <c r="G2488" s="74"/>
      <c r="S2488" s="61"/>
      <c r="T2488" s="61"/>
    </row>
    <row r="2489" spans="1:20" s="55" customFormat="1" ht="14.15" x14ac:dyDescent="0.4">
      <c r="A2489" s="39"/>
      <c r="E2489" s="74"/>
      <c r="F2489" s="74"/>
      <c r="G2489" s="74"/>
      <c r="S2489" s="61"/>
      <c r="T2489" s="61"/>
    </row>
    <row r="2490" spans="1:20" s="55" customFormat="1" ht="14.15" x14ac:dyDescent="0.4">
      <c r="A2490" s="39"/>
      <c r="E2490" s="74"/>
      <c r="F2490" s="74"/>
      <c r="G2490" s="74"/>
      <c r="S2490" s="61"/>
      <c r="T2490" s="61"/>
    </row>
    <row r="2491" spans="1:20" s="55" customFormat="1" ht="14.15" x14ac:dyDescent="0.4">
      <c r="A2491" s="39"/>
      <c r="E2491" s="74"/>
      <c r="F2491" s="74"/>
      <c r="G2491" s="74"/>
      <c r="S2491" s="61"/>
      <c r="T2491" s="61"/>
    </row>
    <row r="2492" spans="1:20" s="55" customFormat="1" ht="14.15" x14ac:dyDescent="0.4">
      <c r="A2492" s="39"/>
      <c r="E2492" s="74"/>
      <c r="F2492" s="74"/>
      <c r="G2492" s="74"/>
      <c r="S2492" s="61"/>
      <c r="T2492" s="61"/>
    </row>
    <row r="2493" spans="1:20" s="55" customFormat="1" ht="14.15" x14ac:dyDescent="0.4">
      <c r="A2493" s="39"/>
      <c r="E2493" s="74"/>
      <c r="F2493" s="74"/>
      <c r="G2493" s="74"/>
      <c r="S2493" s="61"/>
      <c r="T2493" s="61"/>
    </row>
    <row r="2494" spans="1:20" s="55" customFormat="1" ht="14.15" x14ac:dyDescent="0.4">
      <c r="A2494" s="39"/>
      <c r="E2494" s="74"/>
      <c r="F2494" s="74"/>
      <c r="G2494" s="74"/>
      <c r="S2494" s="61"/>
      <c r="T2494" s="61"/>
    </row>
    <row r="2495" spans="1:20" s="55" customFormat="1" ht="14.15" x14ac:dyDescent="0.4">
      <c r="A2495" s="39"/>
      <c r="E2495" s="74"/>
      <c r="F2495" s="74"/>
      <c r="G2495" s="74"/>
      <c r="S2495" s="61"/>
      <c r="T2495" s="61"/>
    </row>
    <row r="2496" spans="1:20" s="55" customFormat="1" ht="14.15" x14ac:dyDescent="0.4">
      <c r="A2496" s="39"/>
      <c r="E2496" s="74"/>
      <c r="F2496" s="74"/>
      <c r="G2496" s="74"/>
      <c r="S2496" s="61"/>
      <c r="T2496" s="61"/>
    </row>
    <row r="2497" spans="1:20" s="55" customFormat="1" ht="14.15" x14ac:dyDescent="0.4">
      <c r="A2497" s="39"/>
      <c r="E2497" s="74"/>
      <c r="F2497" s="74"/>
      <c r="G2497" s="74"/>
      <c r="S2497" s="61"/>
      <c r="T2497" s="61"/>
    </row>
    <row r="2498" spans="1:20" s="55" customFormat="1" ht="14.15" x14ac:dyDescent="0.4">
      <c r="A2498" s="39"/>
      <c r="E2498" s="74"/>
      <c r="F2498" s="74"/>
      <c r="G2498" s="74"/>
      <c r="S2498" s="61"/>
      <c r="T2498" s="61"/>
    </row>
    <row r="2499" spans="1:20" s="55" customFormat="1" ht="14.15" x14ac:dyDescent="0.4">
      <c r="A2499" s="39"/>
      <c r="E2499" s="74"/>
      <c r="F2499" s="74"/>
      <c r="G2499" s="74"/>
      <c r="S2499" s="61"/>
      <c r="T2499" s="61"/>
    </row>
    <row r="2500" spans="1:20" s="55" customFormat="1" ht="14.15" x14ac:dyDescent="0.4">
      <c r="A2500" s="39"/>
      <c r="E2500" s="74"/>
      <c r="F2500" s="74"/>
      <c r="G2500" s="74"/>
      <c r="S2500" s="61"/>
      <c r="T2500" s="61"/>
    </row>
    <row r="2501" spans="1:20" s="55" customFormat="1" ht="14.15" x14ac:dyDescent="0.4">
      <c r="A2501" s="39"/>
      <c r="E2501" s="74"/>
      <c r="F2501" s="74"/>
      <c r="G2501" s="74"/>
      <c r="S2501" s="61"/>
      <c r="T2501" s="61"/>
    </row>
    <row r="2502" spans="1:20" s="55" customFormat="1" ht="14.15" x14ac:dyDescent="0.4">
      <c r="A2502" s="39"/>
      <c r="E2502" s="74"/>
      <c r="F2502" s="74"/>
      <c r="G2502" s="74"/>
      <c r="S2502" s="61"/>
      <c r="T2502" s="61"/>
    </row>
    <row r="2503" spans="1:20" s="55" customFormat="1" ht="14.15" x14ac:dyDescent="0.4">
      <c r="A2503" s="39"/>
      <c r="E2503" s="74"/>
      <c r="F2503" s="74"/>
      <c r="G2503" s="74"/>
      <c r="S2503" s="61"/>
      <c r="T2503" s="61"/>
    </row>
    <row r="2504" spans="1:20" s="55" customFormat="1" ht="14.15" x14ac:dyDescent="0.4">
      <c r="A2504" s="39"/>
      <c r="E2504" s="74"/>
      <c r="F2504" s="74"/>
      <c r="G2504" s="74"/>
      <c r="S2504" s="61"/>
      <c r="T2504" s="61"/>
    </row>
    <row r="2505" spans="1:20" s="55" customFormat="1" ht="14.15" x14ac:dyDescent="0.4">
      <c r="A2505" s="39"/>
      <c r="E2505" s="74"/>
      <c r="F2505" s="74"/>
      <c r="G2505" s="74"/>
      <c r="S2505" s="61"/>
      <c r="T2505" s="61"/>
    </row>
    <row r="2506" spans="1:20" s="55" customFormat="1" ht="14.15" x14ac:dyDescent="0.4">
      <c r="A2506" s="39"/>
      <c r="E2506" s="74"/>
      <c r="F2506" s="74"/>
      <c r="G2506" s="74"/>
      <c r="S2506" s="61"/>
      <c r="T2506" s="61"/>
    </row>
    <row r="2507" spans="1:20" s="55" customFormat="1" ht="14.15" x14ac:dyDescent="0.4">
      <c r="A2507" s="39"/>
      <c r="E2507" s="74"/>
      <c r="F2507" s="74"/>
      <c r="G2507" s="74"/>
      <c r="S2507" s="61"/>
      <c r="T2507" s="61"/>
    </row>
    <row r="2508" spans="1:20" s="55" customFormat="1" ht="14.15" x14ac:dyDescent="0.4">
      <c r="A2508" s="39"/>
      <c r="E2508" s="74"/>
      <c r="F2508" s="74"/>
      <c r="G2508" s="74"/>
      <c r="S2508" s="61"/>
      <c r="T2508" s="61"/>
    </row>
    <row r="2509" spans="1:20" s="55" customFormat="1" ht="14.15" x14ac:dyDescent="0.4">
      <c r="A2509" s="39"/>
      <c r="E2509" s="74"/>
      <c r="F2509" s="74"/>
      <c r="G2509" s="74"/>
      <c r="S2509" s="61"/>
      <c r="T2509" s="61"/>
    </row>
    <row r="2510" spans="1:20" s="55" customFormat="1" ht="14.15" x14ac:dyDescent="0.4">
      <c r="A2510" s="39"/>
      <c r="E2510" s="74"/>
      <c r="F2510" s="74"/>
      <c r="G2510" s="74"/>
      <c r="S2510" s="61"/>
      <c r="T2510" s="61"/>
    </row>
    <row r="2511" spans="1:20" s="55" customFormat="1" ht="14.15" x14ac:dyDescent="0.4">
      <c r="A2511" s="39"/>
      <c r="E2511" s="74"/>
      <c r="F2511" s="74"/>
      <c r="G2511" s="74"/>
      <c r="S2511" s="61"/>
      <c r="T2511" s="61"/>
    </row>
    <row r="2512" spans="1:20" s="55" customFormat="1" ht="14.15" x14ac:dyDescent="0.4">
      <c r="A2512" s="39"/>
      <c r="E2512" s="74"/>
      <c r="F2512" s="74"/>
      <c r="G2512" s="74"/>
      <c r="S2512" s="61"/>
      <c r="T2512" s="61"/>
    </row>
    <row r="2513" spans="1:20" s="55" customFormat="1" ht="14.15" x14ac:dyDescent="0.4">
      <c r="A2513" s="39"/>
      <c r="E2513" s="74"/>
      <c r="F2513" s="74"/>
      <c r="G2513" s="74"/>
      <c r="S2513" s="61"/>
      <c r="T2513" s="61"/>
    </row>
    <row r="2514" spans="1:20" s="55" customFormat="1" ht="14.15" x14ac:dyDescent="0.4">
      <c r="A2514" s="39"/>
      <c r="E2514" s="74"/>
      <c r="F2514" s="74"/>
      <c r="G2514" s="74"/>
      <c r="S2514" s="61"/>
      <c r="T2514" s="61"/>
    </row>
    <row r="2515" spans="1:20" s="55" customFormat="1" ht="14.15" x14ac:dyDescent="0.4">
      <c r="A2515" s="39"/>
      <c r="E2515" s="74"/>
      <c r="F2515" s="74"/>
      <c r="G2515" s="74"/>
      <c r="S2515" s="61"/>
      <c r="T2515" s="61"/>
    </row>
    <row r="2516" spans="1:20" s="55" customFormat="1" ht="14.15" x14ac:dyDescent="0.4">
      <c r="A2516" s="39"/>
      <c r="E2516" s="74"/>
      <c r="F2516" s="74"/>
      <c r="G2516" s="74"/>
      <c r="S2516" s="61"/>
      <c r="T2516" s="61"/>
    </row>
    <row r="2517" spans="1:20" s="55" customFormat="1" ht="14.15" x14ac:dyDescent="0.4">
      <c r="A2517" s="39"/>
      <c r="E2517" s="74"/>
      <c r="F2517" s="74"/>
      <c r="G2517" s="74"/>
      <c r="S2517" s="61"/>
      <c r="T2517" s="61"/>
    </row>
    <row r="2518" spans="1:20" s="55" customFormat="1" ht="14.15" x14ac:dyDescent="0.4">
      <c r="A2518" s="39"/>
      <c r="E2518" s="74"/>
      <c r="F2518" s="74"/>
      <c r="G2518" s="74"/>
      <c r="S2518" s="61"/>
      <c r="T2518" s="61"/>
    </row>
    <row r="2519" spans="1:20" s="55" customFormat="1" ht="14.15" x14ac:dyDescent="0.4">
      <c r="A2519" s="39"/>
      <c r="E2519" s="74"/>
      <c r="F2519" s="74"/>
      <c r="G2519" s="74"/>
      <c r="S2519" s="61"/>
      <c r="T2519" s="61"/>
    </row>
    <row r="2520" spans="1:20" s="55" customFormat="1" ht="14.15" x14ac:dyDescent="0.4">
      <c r="A2520" s="39"/>
      <c r="E2520" s="74"/>
      <c r="F2520" s="74"/>
      <c r="G2520" s="74"/>
      <c r="S2520" s="61"/>
      <c r="T2520" s="61"/>
    </row>
    <row r="2521" spans="1:20" s="55" customFormat="1" ht="14.15" x14ac:dyDescent="0.4">
      <c r="A2521" s="39"/>
      <c r="E2521" s="74"/>
      <c r="F2521" s="74"/>
      <c r="G2521" s="74"/>
      <c r="S2521" s="61"/>
      <c r="T2521" s="61"/>
    </row>
    <row r="2522" spans="1:20" s="55" customFormat="1" ht="14.15" x14ac:dyDescent="0.4">
      <c r="A2522" s="39"/>
      <c r="E2522" s="74"/>
      <c r="F2522" s="74"/>
      <c r="G2522" s="74"/>
      <c r="S2522" s="61"/>
      <c r="T2522" s="61"/>
    </row>
    <row r="2523" spans="1:20" s="55" customFormat="1" ht="14.15" x14ac:dyDescent="0.4">
      <c r="A2523" s="39"/>
      <c r="E2523" s="74"/>
      <c r="F2523" s="74"/>
      <c r="G2523" s="74"/>
      <c r="S2523" s="61"/>
      <c r="T2523" s="61"/>
    </row>
    <row r="2524" spans="1:20" s="55" customFormat="1" ht="14.15" x14ac:dyDescent="0.4">
      <c r="A2524" s="39"/>
      <c r="E2524" s="74"/>
      <c r="F2524" s="74"/>
      <c r="G2524" s="74"/>
      <c r="S2524" s="61"/>
      <c r="T2524" s="61"/>
    </row>
    <row r="2525" spans="1:20" s="55" customFormat="1" ht="14.15" x14ac:dyDescent="0.4">
      <c r="A2525" s="39"/>
      <c r="E2525" s="74"/>
      <c r="F2525" s="74"/>
      <c r="G2525" s="74"/>
      <c r="S2525" s="61"/>
      <c r="T2525" s="61"/>
    </row>
    <row r="2526" spans="1:20" s="55" customFormat="1" ht="14.15" x14ac:dyDescent="0.4">
      <c r="A2526" s="39"/>
      <c r="E2526" s="74"/>
      <c r="F2526" s="74"/>
      <c r="G2526" s="74"/>
      <c r="S2526" s="61"/>
      <c r="T2526" s="61"/>
    </row>
    <row r="2527" spans="1:20" s="55" customFormat="1" ht="14.15" x14ac:dyDescent="0.4">
      <c r="A2527" s="39"/>
      <c r="E2527" s="74"/>
      <c r="F2527" s="74"/>
      <c r="G2527" s="74"/>
      <c r="S2527" s="61"/>
      <c r="T2527" s="61"/>
    </row>
    <row r="2528" spans="1:20" s="55" customFormat="1" ht="14.15" x14ac:dyDescent="0.4">
      <c r="A2528" s="39"/>
      <c r="E2528" s="74"/>
      <c r="F2528" s="74"/>
      <c r="G2528" s="74"/>
      <c r="S2528" s="61"/>
      <c r="T2528" s="61"/>
    </row>
    <row r="2529" spans="1:20" s="55" customFormat="1" ht="14.15" x14ac:dyDescent="0.4">
      <c r="A2529" s="39"/>
      <c r="E2529" s="74"/>
      <c r="F2529" s="74"/>
      <c r="G2529" s="74"/>
      <c r="S2529" s="61"/>
      <c r="T2529" s="61"/>
    </row>
    <row r="2530" spans="1:20" s="55" customFormat="1" ht="14.15" x14ac:dyDescent="0.4">
      <c r="A2530" s="39"/>
      <c r="E2530" s="74"/>
      <c r="F2530" s="74"/>
      <c r="G2530" s="74"/>
      <c r="S2530" s="61"/>
      <c r="T2530" s="61"/>
    </row>
    <row r="2531" spans="1:20" s="55" customFormat="1" ht="14.15" x14ac:dyDescent="0.4">
      <c r="A2531" s="39"/>
      <c r="E2531" s="74"/>
      <c r="F2531" s="74"/>
      <c r="G2531" s="74"/>
      <c r="S2531" s="61"/>
      <c r="T2531" s="61"/>
    </row>
    <row r="2532" spans="1:20" s="55" customFormat="1" ht="14.15" x14ac:dyDescent="0.4">
      <c r="A2532" s="39"/>
      <c r="E2532" s="74"/>
      <c r="F2532" s="74"/>
      <c r="G2532" s="74"/>
      <c r="S2532" s="61"/>
      <c r="T2532" s="61"/>
    </row>
    <row r="2533" spans="1:20" s="55" customFormat="1" ht="14.15" x14ac:dyDescent="0.4">
      <c r="A2533" s="39"/>
      <c r="E2533" s="74"/>
      <c r="F2533" s="74"/>
      <c r="G2533" s="74"/>
      <c r="S2533" s="61"/>
      <c r="T2533" s="61"/>
    </row>
    <row r="2534" spans="1:20" s="55" customFormat="1" ht="14.15" x14ac:dyDescent="0.4">
      <c r="A2534" s="39"/>
      <c r="E2534" s="74"/>
      <c r="F2534" s="74"/>
      <c r="G2534" s="74"/>
      <c r="S2534" s="61"/>
      <c r="T2534" s="61"/>
    </row>
    <row r="2535" spans="1:20" s="55" customFormat="1" ht="14.15" x14ac:dyDescent="0.4">
      <c r="A2535" s="39"/>
      <c r="E2535" s="74"/>
      <c r="F2535" s="74"/>
      <c r="G2535" s="74"/>
      <c r="S2535" s="61"/>
      <c r="T2535" s="61"/>
    </row>
    <row r="2536" spans="1:20" s="55" customFormat="1" ht="14.15" x14ac:dyDescent="0.4">
      <c r="A2536" s="39"/>
      <c r="E2536" s="74"/>
      <c r="F2536" s="74"/>
      <c r="G2536" s="74"/>
      <c r="S2536" s="61"/>
      <c r="T2536" s="61"/>
    </row>
    <row r="2537" spans="1:20" s="55" customFormat="1" ht="14.15" x14ac:dyDescent="0.4">
      <c r="A2537" s="39"/>
      <c r="E2537" s="74"/>
      <c r="F2537" s="74"/>
      <c r="G2537" s="74"/>
      <c r="S2537" s="61"/>
      <c r="T2537" s="61"/>
    </row>
    <row r="2538" spans="1:20" s="55" customFormat="1" ht="14.15" x14ac:dyDescent="0.4">
      <c r="A2538" s="39"/>
      <c r="E2538" s="74"/>
      <c r="F2538" s="74"/>
      <c r="G2538" s="74"/>
      <c r="S2538" s="61"/>
      <c r="T2538" s="61"/>
    </row>
    <row r="2539" spans="1:20" s="55" customFormat="1" ht="14.15" x14ac:dyDescent="0.4">
      <c r="A2539" s="39"/>
      <c r="E2539" s="74"/>
      <c r="F2539" s="74"/>
      <c r="G2539" s="74"/>
      <c r="S2539" s="61"/>
      <c r="T2539" s="61"/>
    </row>
    <row r="2540" spans="1:20" s="55" customFormat="1" ht="14.15" x14ac:dyDescent="0.4">
      <c r="A2540" s="39"/>
      <c r="E2540" s="74"/>
      <c r="F2540" s="74"/>
      <c r="G2540" s="74"/>
      <c r="S2540" s="61"/>
      <c r="T2540" s="61"/>
    </row>
    <row r="2541" spans="1:20" s="55" customFormat="1" ht="14.15" x14ac:dyDescent="0.4">
      <c r="A2541" s="39"/>
      <c r="E2541" s="74"/>
      <c r="F2541" s="74"/>
      <c r="G2541" s="74"/>
      <c r="S2541" s="61"/>
      <c r="T2541" s="61"/>
    </row>
    <row r="2542" spans="1:20" s="55" customFormat="1" ht="14.15" x14ac:dyDescent="0.4">
      <c r="A2542" s="39"/>
      <c r="E2542" s="74"/>
      <c r="F2542" s="74"/>
      <c r="G2542" s="74"/>
      <c r="S2542" s="61"/>
      <c r="T2542" s="61"/>
    </row>
    <row r="2543" spans="1:20" s="55" customFormat="1" ht="14.15" x14ac:dyDescent="0.4">
      <c r="A2543" s="39"/>
      <c r="E2543" s="74"/>
      <c r="F2543" s="74"/>
      <c r="G2543" s="74"/>
      <c r="S2543" s="61"/>
      <c r="T2543" s="61"/>
    </row>
    <row r="2544" spans="1:20" s="55" customFormat="1" ht="14.15" x14ac:dyDescent="0.4">
      <c r="A2544" s="39"/>
      <c r="E2544" s="74"/>
      <c r="F2544" s="74"/>
      <c r="G2544" s="74"/>
      <c r="S2544" s="61"/>
      <c r="T2544" s="61"/>
    </row>
    <row r="2545" spans="1:20" s="55" customFormat="1" ht="14.15" x14ac:dyDescent="0.4">
      <c r="A2545" s="39"/>
      <c r="E2545" s="74"/>
      <c r="F2545" s="74"/>
      <c r="G2545" s="74"/>
      <c r="S2545" s="61"/>
      <c r="T2545" s="61"/>
    </row>
    <row r="2546" spans="1:20" s="55" customFormat="1" ht="14.15" x14ac:dyDescent="0.4">
      <c r="A2546" s="39"/>
      <c r="E2546" s="74"/>
      <c r="F2546" s="74"/>
      <c r="G2546" s="74"/>
      <c r="S2546" s="61"/>
      <c r="T2546" s="61"/>
    </row>
    <row r="2547" spans="1:20" s="55" customFormat="1" ht="14.15" x14ac:dyDescent="0.4">
      <c r="A2547" s="39"/>
      <c r="E2547" s="74"/>
      <c r="F2547" s="74"/>
      <c r="G2547" s="74"/>
      <c r="S2547" s="61"/>
      <c r="T2547" s="61"/>
    </row>
    <row r="2548" spans="1:20" s="55" customFormat="1" ht="14.15" x14ac:dyDescent="0.4">
      <c r="A2548" s="39"/>
      <c r="E2548" s="74"/>
      <c r="F2548" s="74"/>
      <c r="G2548" s="74"/>
      <c r="S2548" s="61"/>
      <c r="T2548" s="61"/>
    </row>
    <row r="2549" spans="1:20" s="55" customFormat="1" ht="14.15" x14ac:dyDescent="0.4">
      <c r="A2549" s="39"/>
      <c r="E2549" s="74"/>
      <c r="F2549" s="74"/>
      <c r="G2549" s="74"/>
      <c r="S2549" s="61"/>
      <c r="T2549" s="61"/>
    </row>
    <row r="2550" spans="1:20" s="55" customFormat="1" ht="14.15" x14ac:dyDescent="0.4">
      <c r="A2550" s="39"/>
      <c r="E2550" s="74"/>
      <c r="F2550" s="74"/>
      <c r="G2550" s="74"/>
      <c r="S2550" s="61"/>
      <c r="T2550" s="61"/>
    </row>
    <row r="2551" spans="1:20" s="55" customFormat="1" ht="14.15" x14ac:dyDescent="0.4">
      <c r="A2551" s="39"/>
      <c r="E2551" s="74"/>
      <c r="F2551" s="74"/>
      <c r="G2551" s="74"/>
      <c r="S2551" s="61"/>
      <c r="T2551" s="61"/>
    </row>
    <row r="2552" spans="1:20" s="55" customFormat="1" ht="14.15" x14ac:dyDescent="0.4">
      <c r="A2552" s="39"/>
      <c r="E2552" s="74"/>
      <c r="F2552" s="74"/>
      <c r="G2552" s="74"/>
      <c r="S2552" s="61"/>
      <c r="T2552" s="61"/>
    </row>
    <row r="2553" spans="1:20" s="55" customFormat="1" ht="14.15" x14ac:dyDescent="0.4">
      <c r="A2553" s="39"/>
      <c r="E2553" s="74"/>
      <c r="F2553" s="74"/>
      <c r="G2553" s="74"/>
      <c r="S2553" s="61"/>
      <c r="T2553" s="61"/>
    </row>
    <row r="2554" spans="1:20" s="55" customFormat="1" ht="14.15" x14ac:dyDescent="0.4">
      <c r="A2554" s="39"/>
      <c r="E2554" s="74"/>
      <c r="F2554" s="74"/>
      <c r="G2554" s="74"/>
      <c r="S2554" s="61"/>
      <c r="T2554" s="61"/>
    </row>
    <row r="2555" spans="1:20" s="55" customFormat="1" ht="14.15" x14ac:dyDescent="0.4">
      <c r="A2555" s="39"/>
      <c r="E2555" s="74"/>
      <c r="F2555" s="74"/>
      <c r="G2555" s="74"/>
      <c r="S2555" s="61"/>
      <c r="T2555" s="61"/>
    </row>
    <row r="2556" spans="1:20" s="55" customFormat="1" ht="14.15" x14ac:dyDescent="0.4">
      <c r="A2556" s="39"/>
      <c r="E2556" s="74"/>
      <c r="F2556" s="74"/>
      <c r="G2556" s="74"/>
      <c r="S2556" s="61"/>
      <c r="T2556" s="61"/>
    </row>
    <row r="2557" spans="1:20" s="55" customFormat="1" ht="14.15" x14ac:dyDescent="0.4">
      <c r="A2557" s="39"/>
      <c r="E2557" s="74"/>
      <c r="F2557" s="74"/>
      <c r="G2557" s="74"/>
      <c r="S2557" s="61"/>
      <c r="T2557" s="61"/>
    </row>
    <row r="2558" spans="1:20" s="55" customFormat="1" ht="14.15" x14ac:dyDescent="0.4">
      <c r="A2558" s="39"/>
      <c r="E2558" s="74"/>
      <c r="F2558" s="74"/>
      <c r="G2558" s="74"/>
      <c r="S2558" s="61"/>
      <c r="T2558" s="61"/>
    </row>
    <row r="2559" spans="1:20" s="55" customFormat="1" ht="14.15" x14ac:dyDescent="0.4">
      <c r="A2559" s="39"/>
      <c r="E2559" s="74"/>
      <c r="F2559" s="74"/>
      <c r="G2559" s="74"/>
      <c r="S2559" s="61"/>
      <c r="T2559" s="61"/>
    </row>
    <row r="2560" spans="1:20" s="55" customFormat="1" ht="14.15" x14ac:dyDescent="0.4">
      <c r="A2560" s="39"/>
      <c r="E2560" s="74"/>
      <c r="F2560" s="74"/>
      <c r="G2560" s="74"/>
      <c r="S2560" s="61"/>
      <c r="T2560" s="61"/>
    </row>
    <row r="2561" spans="1:20" s="55" customFormat="1" ht="14.15" x14ac:dyDescent="0.4">
      <c r="A2561" s="39"/>
      <c r="E2561" s="74"/>
      <c r="F2561" s="74"/>
      <c r="G2561" s="74"/>
      <c r="S2561" s="61"/>
      <c r="T2561" s="61"/>
    </row>
    <row r="2562" spans="1:20" s="55" customFormat="1" ht="14.15" x14ac:dyDescent="0.4">
      <c r="A2562" s="39"/>
      <c r="E2562" s="74"/>
      <c r="F2562" s="74"/>
      <c r="G2562" s="74"/>
      <c r="S2562" s="61"/>
      <c r="T2562" s="61"/>
    </row>
    <row r="2563" spans="1:20" s="55" customFormat="1" ht="14.15" x14ac:dyDescent="0.4">
      <c r="A2563" s="39"/>
      <c r="E2563" s="74"/>
      <c r="F2563" s="74"/>
      <c r="G2563" s="74"/>
      <c r="S2563" s="61"/>
      <c r="T2563" s="61"/>
    </row>
    <row r="2564" spans="1:20" s="55" customFormat="1" ht="14.15" x14ac:dyDescent="0.4">
      <c r="A2564" s="39"/>
      <c r="E2564" s="74"/>
      <c r="F2564" s="74"/>
      <c r="G2564" s="74"/>
      <c r="S2564" s="61"/>
      <c r="T2564" s="61"/>
    </row>
    <row r="2565" spans="1:20" s="55" customFormat="1" ht="14.15" x14ac:dyDescent="0.4">
      <c r="A2565" s="39"/>
      <c r="E2565" s="74"/>
      <c r="F2565" s="74"/>
      <c r="G2565" s="74"/>
      <c r="S2565" s="61"/>
      <c r="T2565" s="61"/>
    </row>
    <row r="2566" spans="1:20" s="55" customFormat="1" ht="14.15" x14ac:dyDescent="0.4">
      <c r="A2566" s="39"/>
      <c r="E2566" s="74"/>
      <c r="F2566" s="74"/>
      <c r="G2566" s="74"/>
      <c r="S2566" s="61"/>
      <c r="T2566" s="61"/>
    </row>
    <row r="2567" spans="1:20" s="55" customFormat="1" ht="14.15" x14ac:dyDescent="0.4">
      <c r="A2567" s="39"/>
      <c r="E2567" s="74"/>
      <c r="F2567" s="74"/>
      <c r="G2567" s="74"/>
      <c r="S2567" s="61"/>
      <c r="T2567" s="61"/>
    </row>
    <row r="2568" spans="1:20" s="55" customFormat="1" ht="14.15" x14ac:dyDescent="0.4">
      <c r="A2568" s="39"/>
      <c r="E2568" s="74"/>
      <c r="F2568" s="74"/>
      <c r="G2568" s="74"/>
      <c r="S2568" s="61"/>
      <c r="T2568" s="61"/>
    </row>
    <row r="2569" spans="1:20" s="55" customFormat="1" ht="14.15" x14ac:dyDescent="0.4">
      <c r="A2569" s="39"/>
      <c r="E2569" s="74"/>
      <c r="F2569" s="74"/>
      <c r="G2569" s="74"/>
      <c r="S2569" s="61"/>
      <c r="T2569" s="61"/>
    </row>
    <row r="2570" spans="1:20" s="55" customFormat="1" ht="14.15" x14ac:dyDescent="0.4">
      <c r="A2570" s="39"/>
      <c r="E2570" s="74"/>
      <c r="F2570" s="74"/>
      <c r="G2570" s="74"/>
      <c r="S2570" s="61"/>
      <c r="T2570" s="61"/>
    </row>
    <row r="2571" spans="1:20" s="55" customFormat="1" ht="14.15" x14ac:dyDescent="0.4">
      <c r="A2571" s="39"/>
      <c r="E2571" s="74"/>
      <c r="F2571" s="74"/>
      <c r="G2571" s="74"/>
      <c r="S2571" s="61"/>
      <c r="T2571" s="61"/>
    </row>
    <row r="2572" spans="1:20" s="55" customFormat="1" ht="14.15" x14ac:dyDescent="0.4">
      <c r="A2572" s="39"/>
      <c r="E2572" s="74"/>
      <c r="F2572" s="74"/>
      <c r="G2572" s="74"/>
      <c r="S2572" s="61"/>
      <c r="T2572" s="61"/>
    </row>
    <row r="2573" spans="1:20" s="55" customFormat="1" ht="14.15" x14ac:dyDescent="0.4">
      <c r="A2573" s="39"/>
      <c r="E2573" s="74"/>
      <c r="F2573" s="74"/>
      <c r="G2573" s="74"/>
      <c r="S2573" s="61"/>
      <c r="T2573" s="61"/>
    </row>
    <row r="2574" spans="1:20" s="55" customFormat="1" ht="14.15" x14ac:dyDescent="0.4">
      <c r="A2574" s="39"/>
      <c r="E2574" s="74"/>
      <c r="F2574" s="74"/>
      <c r="G2574" s="74"/>
      <c r="S2574" s="61"/>
      <c r="T2574" s="61"/>
    </row>
    <row r="2575" spans="1:20" s="55" customFormat="1" ht="14.15" x14ac:dyDescent="0.4">
      <c r="A2575" s="39"/>
      <c r="E2575" s="74"/>
      <c r="F2575" s="74"/>
      <c r="G2575" s="74"/>
      <c r="S2575" s="61"/>
      <c r="T2575" s="61"/>
    </row>
    <row r="2576" spans="1:20" s="55" customFormat="1" ht="14.15" x14ac:dyDescent="0.4">
      <c r="A2576" s="39"/>
      <c r="E2576" s="74"/>
      <c r="F2576" s="74"/>
      <c r="G2576" s="74"/>
      <c r="S2576" s="61"/>
      <c r="T2576" s="61"/>
    </row>
    <row r="2577" spans="1:20" s="55" customFormat="1" ht="14.15" x14ac:dyDescent="0.4">
      <c r="A2577" s="39"/>
      <c r="E2577" s="74"/>
      <c r="F2577" s="74"/>
      <c r="G2577" s="74"/>
      <c r="S2577" s="61"/>
      <c r="T2577" s="61"/>
    </row>
    <row r="2578" spans="1:20" s="55" customFormat="1" ht="14.15" x14ac:dyDescent="0.4">
      <c r="A2578" s="39"/>
      <c r="E2578" s="74"/>
      <c r="F2578" s="74"/>
      <c r="G2578" s="74"/>
      <c r="S2578" s="61"/>
      <c r="T2578" s="61"/>
    </row>
    <row r="2579" spans="1:20" s="55" customFormat="1" ht="14.15" x14ac:dyDescent="0.4">
      <c r="A2579" s="39"/>
      <c r="E2579" s="74"/>
      <c r="F2579" s="74"/>
      <c r="G2579" s="74"/>
      <c r="S2579" s="61"/>
      <c r="T2579" s="61"/>
    </row>
    <row r="2580" spans="1:20" s="55" customFormat="1" ht="14.15" x14ac:dyDescent="0.4">
      <c r="A2580" s="39"/>
      <c r="E2580" s="74"/>
      <c r="F2580" s="74"/>
      <c r="G2580" s="74"/>
      <c r="S2580" s="61"/>
      <c r="T2580" s="61"/>
    </row>
    <row r="2581" spans="1:20" s="55" customFormat="1" ht="14.15" x14ac:dyDescent="0.4">
      <c r="A2581" s="39"/>
      <c r="E2581" s="74"/>
      <c r="F2581" s="74"/>
      <c r="G2581" s="74"/>
      <c r="S2581" s="61"/>
      <c r="T2581" s="61"/>
    </row>
    <row r="2582" spans="1:20" s="55" customFormat="1" ht="14.15" x14ac:dyDescent="0.4">
      <c r="A2582" s="39"/>
      <c r="E2582" s="74"/>
      <c r="F2582" s="74"/>
      <c r="G2582" s="74"/>
      <c r="S2582" s="61"/>
      <c r="T2582" s="61"/>
    </row>
    <row r="2583" spans="1:20" s="55" customFormat="1" ht="14.15" x14ac:dyDescent="0.4">
      <c r="A2583" s="39"/>
      <c r="E2583" s="74"/>
      <c r="F2583" s="74"/>
      <c r="G2583" s="74"/>
      <c r="S2583" s="61"/>
      <c r="T2583" s="61"/>
    </row>
    <row r="2584" spans="1:20" s="55" customFormat="1" ht="14.15" x14ac:dyDescent="0.4">
      <c r="A2584" s="39"/>
      <c r="E2584" s="74"/>
      <c r="F2584" s="74"/>
      <c r="G2584" s="74"/>
      <c r="S2584" s="61"/>
      <c r="T2584" s="61"/>
    </row>
    <row r="2585" spans="1:20" s="55" customFormat="1" ht="14.15" x14ac:dyDescent="0.4">
      <c r="A2585" s="39"/>
      <c r="E2585" s="74"/>
      <c r="F2585" s="74"/>
      <c r="G2585" s="74"/>
      <c r="S2585" s="61"/>
      <c r="T2585" s="61"/>
    </row>
    <row r="2586" spans="1:20" s="55" customFormat="1" ht="14.15" x14ac:dyDescent="0.4">
      <c r="A2586" s="39"/>
      <c r="E2586" s="74"/>
      <c r="F2586" s="74"/>
      <c r="G2586" s="74"/>
      <c r="S2586" s="61"/>
      <c r="T2586" s="61"/>
    </row>
    <row r="2587" spans="1:20" s="55" customFormat="1" ht="14.15" x14ac:dyDescent="0.4">
      <c r="A2587" s="39"/>
      <c r="E2587" s="74"/>
      <c r="F2587" s="74"/>
      <c r="G2587" s="74"/>
      <c r="S2587" s="61"/>
      <c r="T2587" s="61"/>
    </row>
    <row r="2588" spans="1:20" s="55" customFormat="1" ht="14.15" x14ac:dyDescent="0.4">
      <c r="A2588" s="39"/>
      <c r="E2588" s="74"/>
      <c r="F2588" s="74"/>
      <c r="G2588" s="74"/>
      <c r="S2588" s="61"/>
      <c r="T2588" s="61"/>
    </row>
    <row r="2589" spans="1:20" s="55" customFormat="1" ht="14.15" x14ac:dyDescent="0.4">
      <c r="A2589" s="39"/>
      <c r="E2589" s="74"/>
      <c r="F2589" s="74"/>
      <c r="G2589" s="74"/>
      <c r="S2589" s="61"/>
      <c r="T2589" s="61"/>
    </row>
    <row r="2590" spans="1:20" s="55" customFormat="1" ht="14.15" x14ac:dyDescent="0.4">
      <c r="A2590" s="39"/>
      <c r="E2590" s="74"/>
      <c r="F2590" s="74"/>
      <c r="G2590" s="74"/>
      <c r="S2590" s="61"/>
      <c r="T2590" s="61"/>
    </row>
    <row r="2591" spans="1:20" s="55" customFormat="1" ht="14.15" x14ac:dyDescent="0.4">
      <c r="A2591" s="39"/>
      <c r="E2591" s="74"/>
      <c r="F2591" s="74"/>
      <c r="G2591" s="74"/>
      <c r="S2591" s="61"/>
      <c r="T2591" s="61"/>
    </row>
    <row r="2592" spans="1:20" s="55" customFormat="1" ht="14.15" x14ac:dyDescent="0.4">
      <c r="A2592" s="39"/>
      <c r="E2592" s="74"/>
      <c r="F2592" s="74"/>
      <c r="G2592" s="74"/>
      <c r="S2592" s="61"/>
      <c r="T2592" s="61"/>
    </row>
    <row r="2593" spans="1:20" s="55" customFormat="1" ht="14.15" x14ac:dyDescent="0.4">
      <c r="A2593" s="39"/>
      <c r="E2593" s="74"/>
      <c r="F2593" s="74"/>
      <c r="G2593" s="74"/>
      <c r="S2593" s="61"/>
      <c r="T2593" s="61"/>
    </row>
    <row r="2594" spans="1:20" s="55" customFormat="1" ht="14.15" x14ac:dyDescent="0.4">
      <c r="A2594" s="39"/>
      <c r="E2594" s="74"/>
      <c r="F2594" s="74"/>
      <c r="G2594" s="74"/>
      <c r="S2594" s="61"/>
      <c r="T2594" s="61"/>
    </row>
    <row r="2595" spans="1:20" s="55" customFormat="1" ht="14.15" x14ac:dyDescent="0.4">
      <c r="A2595" s="39"/>
      <c r="E2595" s="74"/>
      <c r="F2595" s="74"/>
      <c r="G2595" s="74"/>
      <c r="S2595" s="61"/>
      <c r="T2595" s="61"/>
    </row>
    <row r="2596" spans="1:20" s="55" customFormat="1" ht="14.15" x14ac:dyDescent="0.4">
      <c r="A2596" s="39"/>
      <c r="E2596" s="74"/>
      <c r="F2596" s="74"/>
      <c r="G2596" s="74"/>
      <c r="S2596" s="61"/>
      <c r="T2596" s="61"/>
    </row>
    <row r="2597" spans="1:20" s="55" customFormat="1" ht="14.15" x14ac:dyDescent="0.4">
      <c r="A2597" s="39"/>
      <c r="E2597" s="74"/>
      <c r="F2597" s="74"/>
      <c r="G2597" s="74"/>
      <c r="S2597" s="61"/>
      <c r="T2597" s="61"/>
    </row>
    <row r="2598" spans="1:20" s="55" customFormat="1" ht="14.15" x14ac:dyDescent="0.4">
      <c r="A2598" s="39"/>
      <c r="E2598" s="74"/>
      <c r="F2598" s="74"/>
      <c r="G2598" s="74"/>
      <c r="S2598" s="61"/>
      <c r="T2598" s="61"/>
    </row>
    <row r="2599" spans="1:20" s="55" customFormat="1" ht="14.15" x14ac:dyDescent="0.4">
      <c r="A2599" s="39"/>
      <c r="E2599" s="74"/>
      <c r="F2599" s="74"/>
      <c r="G2599" s="74"/>
      <c r="S2599" s="61"/>
      <c r="T2599" s="61"/>
    </row>
    <row r="2600" spans="1:20" s="55" customFormat="1" ht="14.15" x14ac:dyDescent="0.4">
      <c r="A2600" s="39"/>
      <c r="E2600" s="74"/>
      <c r="F2600" s="74"/>
      <c r="G2600" s="74"/>
      <c r="S2600" s="61"/>
      <c r="T2600" s="61"/>
    </row>
    <row r="2601" spans="1:20" s="55" customFormat="1" ht="14.15" x14ac:dyDescent="0.4">
      <c r="A2601" s="39"/>
      <c r="E2601" s="74"/>
      <c r="F2601" s="74"/>
      <c r="G2601" s="74"/>
      <c r="S2601" s="61"/>
      <c r="T2601" s="61"/>
    </row>
    <row r="2602" spans="1:20" s="55" customFormat="1" ht="14.15" x14ac:dyDescent="0.4">
      <c r="A2602" s="39"/>
      <c r="E2602" s="74"/>
      <c r="F2602" s="74"/>
      <c r="G2602" s="74"/>
      <c r="S2602" s="61"/>
      <c r="T2602" s="61"/>
    </row>
    <row r="2603" spans="1:20" s="55" customFormat="1" ht="14.15" x14ac:dyDescent="0.4">
      <c r="A2603" s="39"/>
      <c r="E2603" s="74"/>
      <c r="F2603" s="74"/>
      <c r="G2603" s="74"/>
      <c r="S2603" s="61"/>
      <c r="T2603" s="61"/>
    </row>
    <row r="2604" spans="1:20" s="55" customFormat="1" ht="14.15" x14ac:dyDescent="0.4">
      <c r="A2604" s="39"/>
      <c r="E2604" s="74"/>
      <c r="F2604" s="74"/>
      <c r="G2604" s="74"/>
      <c r="S2604" s="61"/>
      <c r="T2604" s="61"/>
    </row>
    <row r="2605" spans="1:20" s="55" customFormat="1" ht="14.15" x14ac:dyDescent="0.4">
      <c r="A2605" s="39"/>
      <c r="E2605" s="74"/>
      <c r="F2605" s="74"/>
      <c r="G2605" s="74"/>
      <c r="S2605" s="61"/>
      <c r="T2605" s="61"/>
    </row>
    <row r="2606" spans="1:20" s="55" customFormat="1" ht="14.15" x14ac:dyDescent="0.4">
      <c r="A2606" s="39"/>
      <c r="E2606" s="74"/>
      <c r="F2606" s="74"/>
      <c r="G2606" s="74"/>
      <c r="S2606" s="61"/>
      <c r="T2606" s="61"/>
    </row>
    <row r="2607" spans="1:20" s="55" customFormat="1" ht="14.15" x14ac:dyDescent="0.4">
      <c r="A2607" s="39"/>
      <c r="E2607" s="74"/>
      <c r="F2607" s="74"/>
      <c r="G2607" s="74"/>
      <c r="S2607" s="61"/>
      <c r="T2607" s="61"/>
    </row>
    <row r="2608" spans="1:20" s="55" customFormat="1" ht="14.15" x14ac:dyDescent="0.4">
      <c r="A2608" s="39"/>
      <c r="E2608" s="74"/>
      <c r="F2608" s="74"/>
      <c r="G2608" s="74"/>
      <c r="S2608" s="61"/>
      <c r="T2608" s="61"/>
    </row>
    <row r="2609" spans="1:20" s="55" customFormat="1" ht="14.15" x14ac:dyDescent="0.4">
      <c r="A2609" s="39"/>
      <c r="E2609" s="74"/>
      <c r="F2609" s="74"/>
      <c r="G2609" s="74"/>
      <c r="S2609" s="61"/>
      <c r="T2609" s="61"/>
    </row>
    <row r="2610" spans="1:20" s="55" customFormat="1" ht="14.15" x14ac:dyDescent="0.4">
      <c r="A2610" s="39"/>
      <c r="E2610" s="74"/>
      <c r="F2610" s="74"/>
      <c r="G2610" s="74"/>
      <c r="S2610" s="61"/>
      <c r="T2610" s="61"/>
    </row>
    <row r="2611" spans="1:20" s="55" customFormat="1" ht="14.15" x14ac:dyDescent="0.4">
      <c r="A2611" s="39"/>
      <c r="E2611" s="74"/>
      <c r="F2611" s="74"/>
      <c r="G2611" s="74"/>
      <c r="S2611" s="61"/>
      <c r="T2611" s="61"/>
    </row>
    <row r="2612" spans="1:20" s="55" customFormat="1" ht="14.15" x14ac:dyDescent="0.4">
      <c r="A2612" s="39"/>
      <c r="E2612" s="74"/>
      <c r="F2612" s="74"/>
      <c r="G2612" s="74"/>
      <c r="S2612" s="61"/>
      <c r="T2612" s="61"/>
    </row>
    <row r="2613" spans="1:20" s="55" customFormat="1" ht="14.15" x14ac:dyDescent="0.4">
      <c r="A2613" s="39"/>
      <c r="E2613" s="74"/>
      <c r="F2613" s="74"/>
      <c r="G2613" s="74"/>
      <c r="S2613" s="61"/>
      <c r="T2613" s="61"/>
    </row>
    <row r="2614" spans="1:20" s="55" customFormat="1" ht="14.15" x14ac:dyDescent="0.4">
      <c r="A2614" s="39"/>
      <c r="E2614" s="74"/>
      <c r="F2614" s="74"/>
      <c r="G2614" s="74"/>
      <c r="S2614" s="61"/>
      <c r="T2614" s="61"/>
    </row>
    <row r="2615" spans="1:20" s="55" customFormat="1" ht="14.15" x14ac:dyDescent="0.4">
      <c r="A2615" s="39"/>
      <c r="E2615" s="74"/>
      <c r="F2615" s="74"/>
      <c r="G2615" s="74"/>
      <c r="S2615" s="61"/>
      <c r="T2615" s="61"/>
    </row>
    <row r="2616" spans="1:20" s="55" customFormat="1" ht="14.15" x14ac:dyDescent="0.4">
      <c r="A2616" s="39"/>
      <c r="E2616" s="74"/>
      <c r="F2616" s="74"/>
      <c r="G2616" s="74"/>
      <c r="S2616" s="61"/>
      <c r="T2616" s="61"/>
    </row>
    <row r="2617" spans="1:20" s="55" customFormat="1" ht="14.15" x14ac:dyDescent="0.4">
      <c r="A2617" s="39"/>
      <c r="E2617" s="74"/>
      <c r="F2617" s="74"/>
      <c r="G2617" s="74"/>
      <c r="S2617" s="61"/>
      <c r="T2617" s="61"/>
    </row>
    <row r="2618" spans="1:20" s="55" customFormat="1" ht="14.15" x14ac:dyDescent="0.4">
      <c r="A2618" s="39"/>
      <c r="E2618" s="74"/>
      <c r="F2618" s="74"/>
      <c r="G2618" s="74"/>
      <c r="S2618" s="61"/>
      <c r="T2618" s="61"/>
    </row>
    <row r="2619" spans="1:20" s="55" customFormat="1" ht="14.15" x14ac:dyDescent="0.4">
      <c r="A2619" s="39"/>
      <c r="E2619" s="74"/>
      <c r="F2619" s="74"/>
      <c r="G2619" s="74"/>
      <c r="S2619" s="61"/>
      <c r="T2619" s="61"/>
    </row>
    <row r="2620" spans="1:20" s="55" customFormat="1" ht="14.15" x14ac:dyDescent="0.4">
      <c r="A2620" s="39"/>
      <c r="E2620" s="74"/>
      <c r="F2620" s="74"/>
      <c r="G2620" s="74"/>
      <c r="S2620" s="61"/>
      <c r="T2620" s="61"/>
    </row>
    <row r="2621" spans="1:20" s="55" customFormat="1" ht="14.15" x14ac:dyDescent="0.4">
      <c r="A2621" s="39"/>
      <c r="E2621" s="74"/>
      <c r="F2621" s="74"/>
      <c r="G2621" s="74"/>
      <c r="S2621" s="61"/>
      <c r="T2621" s="61"/>
    </row>
    <row r="2622" spans="1:20" s="55" customFormat="1" ht="14.15" x14ac:dyDescent="0.4">
      <c r="A2622" s="39"/>
      <c r="E2622" s="74"/>
      <c r="F2622" s="74"/>
      <c r="G2622" s="74"/>
      <c r="S2622" s="61"/>
      <c r="T2622" s="61"/>
    </row>
    <row r="2623" spans="1:20" s="55" customFormat="1" ht="14.15" x14ac:dyDescent="0.4">
      <c r="A2623" s="39"/>
      <c r="E2623" s="74"/>
      <c r="F2623" s="74"/>
      <c r="G2623" s="74"/>
      <c r="S2623" s="61"/>
      <c r="T2623" s="61"/>
    </row>
    <row r="2624" spans="1:20" s="55" customFormat="1" ht="14.15" x14ac:dyDescent="0.4">
      <c r="A2624" s="39"/>
      <c r="E2624" s="74"/>
      <c r="F2624" s="74"/>
      <c r="G2624" s="74"/>
      <c r="S2624" s="61"/>
      <c r="T2624" s="61"/>
    </row>
    <row r="2625" spans="1:20" s="55" customFormat="1" ht="14.15" x14ac:dyDescent="0.4">
      <c r="A2625" s="39"/>
      <c r="E2625" s="74"/>
      <c r="F2625" s="74"/>
      <c r="G2625" s="74"/>
      <c r="S2625" s="61"/>
      <c r="T2625" s="61"/>
    </row>
    <row r="2626" spans="1:20" s="55" customFormat="1" ht="14.15" x14ac:dyDescent="0.4">
      <c r="A2626" s="39"/>
      <c r="E2626" s="74"/>
      <c r="F2626" s="74"/>
      <c r="G2626" s="74"/>
      <c r="S2626" s="61"/>
      <c r="T2626" s="61"/>
    </row>
    <row r="2627" spans="1:20" s="55" customFormat="1" ht="14.15" x14ac:dyDescent="0.4">
      <c r="A2627" s="39"/>
      <c r="E2627" s="74"/>
      <c r="F2627" s="74"/>
      <c r="G2627" s="74"/>
      <c r="S2627" s="61"/>
      <c r="T2627" s="61"/>
    </row>
    <row r="2628" spans="1:20" s="55" customFormat="1" ht="14.15" x14ac:dyDescent="0.4">
      <c r="A2628" s="39"/>
      <c r="E2628" s="74"/>
      <c r="F2628" s="74"/>
      <c r="G2628" s="74"/>
      <c r="S2628" s="61"/>
      <c r="T2628" s="61"/>
    </row>
    <row r="2629" spans="1:20" s="55" customFormat="1" ht="14.15" x14ac:dyDescent="0.4">
      <c r="A2629" s="39"/>
      <c r="E2629" s="74"/>
      <c r="F2629" s="74"/>
      <c r="G2629" s="74"/>
      <c r="S2629" s="61"/>
      <c r="T2629" s="61"/>
    </row>
    <row r="2630" spans="1:20" s="55" customFormat="1" ht="14.15" x14ac:dyDescent="0.4">
      <c r="A2630" s="39"/>
      <c r="E2630" s="74"/>
      <c r="F2630" s="74"/>
      <c r="G2630" s="74"/>
      <c r="S2630" s="61"/>
      <c r="T2630" s="61"/>
    </row>
    <row r="2631" spans="1:20" s="55" customFormat="1" ht="14.15" x14ac:dyDescent="0.4">
      <c r="A2631" s="39"/>
      <c r="E2631" s="74"/>
      <c r="F2631" s="74"/>
      <c r="G2631" s="74"/>
      <c r="S2631" s="61"/>
      <c r="T2631" s="61"/>
    </row>
    <row r="2632" spans="1:20" s="55" customFormat="1" ht="14.15" x14ac:dyDescent="0.4">
      <c r="A2632" s="39"/>
      <c r="E2632" s="74"/>
      <c r="F2632" s="74"/>
      <c r="G2632" s="74"/>
      <c r="S2632" s="61"/>
      <c r="T2632" s="61"/>
    </row>
    <row r="2633" spans="1:20" s="55" customFormat="1" ht="14.15" x14ac:dyDescent="0.4">
      <c r="A2633" s="39"/>
      <c r="E2633" s="74"/>
      <c r="F2633" s="74"/>
      <c r="G2633" s="74"/>
      <c r="S2633" s="61"/>
      <c r="T2633" s="61"/>
    </row>
    <row r="2634" spans="1:20" s="55" customFormat="1" ht="14.15" x14ac:dyDescent="0.4">
      <c r="A2634" s="39"/>
      <c r="E2634" s="74"/>
      <c r="F2634" s="74"/>
      <c r="G2634" s="74"/>
      <c r="S2634" s="61"/>
      <c r="T2634" s="61"/>
    </row>
    <row r="2635" spans="1:20" s="55" customFormat="1" ht="14.15" x14ac:dyDescent="0.4">
      <c r="A2635" s="39"/>
      <c r="E2635" s="74"/>
      <c r="F2635" s="74"/>
      <c r="G2635" s="74"/>
      <c r="S2635" s="61"/>
      <c r="T2635" s="61"/>
    </row>
    <row r="2636" spans="1:20" s="55" customFormat="1" ht="14.15" x14ac:dyDescent="0.4">
      <c r="A2636" s="39"/>
      <c r="E2636" s="74"/>
      <c r="F2636" s="74"/>
      <c r="G2636" s="74"/>
      <c r="S2636" s="61"/>
      <c r="T2636" s="61"/>
    </row>
    <row r="2637" spans="1:20" s="55" customFormat="1" ht="14.15" x14ac:dyDescent="0.4">
      <c r="A2637" s="39"/>
      <c r="E2637" s="74"/>
      <c r="F2637" s="74"/>
      <c r="G2637" s="74"/>
      <c r="S2637" s="61"/>
      <c r="T2637" s="61"/>
    </row>
    <row r="2638" spans="1:20" s="55" customFormat="1" ht="14.15" x14ac:dyDescent="0.4">
      <c r="A2638" s="39"/>
      <c r="E2638" s="74"/>
      <c r="F2638" s="74"/>
      <c r="G2638" s="74"/>
      <c r="S2638" s="61"/>
      <c r="T2638" s="61"/>
    </row>
    <row r="2639" spans="1:20" s="55" customFormat="1" ht="14.15" x14ac:dyDescent="0.4">
      <c r="A2639" s="39"/>
      <c r="E2639" s="74"/>
      <c r="F2639" s="74"/>
      <c r="G2639" s="74"/>
      <c r="S2639" s="61"/>
      <c r="T2639" s="61"/>
    </row>
    <row r="2640" spans="1:20" s="55" customFormat="1" ht="14.15" x14ac:dyDescent="0.4">
      <c r="A2640" s="39"/>
      <c r="E2640" s="74"/>
      <c r="F2640" s="74"/>
      <c r="G2640" s="74"/>
      <c r="S2640" s="61"/>
      <c r="T2640" s="61"/>
    </row>
    <row r="2641" spans="1:20" s="55" customFormat="1" ht="14.15" x14ac:dyDescent="0.4">
      <c r="A2641" s="39"/>
      <c r="E2641" s="74"/>
      <c r="F2641" s="74"/>
      <c r="G2641" s="74"/>
      <c r="S2641" s="61"/>
      <c r="T2641" s="61"/>
    </row>
    <row r="2642" spans="1:20" s="55" customFormat="1" ht="14.15" x14ac:dyDescent="0.4">
      <c r="A2642" s="39"/>
      <c r="E2642" s="74"/>
      <c r="F2642" s="74"/>
      <c r="G2642" s="74"/>
      <c r="S2642" s="61"/>
      <c r="T2642" s="61"/>
    </row>
    <row r="2643" spans="1:20" s="55" customFormat="1" ht="14.15" x14ac:dyDescent="0.4">
      <c r="A2643" s="39"/>
      <c r="E2643" s="74"/>
      <c r="F2643" s="74"/>
      <c r="G2643" s="74"/>
      <c r="S2643" s="61"/>
      <c r="T2643" s="61"/>
    </row>
    <row r="2644" spans="1:20" s="55" customFormat="1" ht="14.15" x14ac:dyDescent="0.4">
      <c r="A2644" s="39"/>
      <c r="E2644" s="74"/>
      <c r="F2644" s="74"/>
      <c r="G2644" s="74"/>
      <c r="S2644" s="61"/>
      <c r="T2644" s="61"/>
    </row>
    <row r="2645" spans="1:20" s="55" customFormat="1" ht="14.15" x14ac:dyDescent="0.4">
      <c r="A2645" s="39"/>
      <c r="E2645" s="74"/>
      <c r="F2645" s="74"/>
      <c r="G2645" s="74"/>
      <c r="S2645" s="61"/>
      <c r="T2645" s="61"/>
    </row>
    <row r="2646" spans="1:20" s="55" customFormat="1" ht="14.15" x14ac:dyDescent="0.4">
      <c r="A2646" s="39"/>
      <c r="E2646" s="74"/>
      <c r="F2646" s="74"/>
      <c r="G2646" s="74"/>
      <c r="S2646" s="61"/>
      <c r="T2646" s="61"/>
    </row>
    <row r="2647" spans="1:20" s="55" customFormat="1" ht="14.15" x14ac:dyDescent="0.4">
      <c r="A2647" s="39"/>
      <c r="E2647" s="74"/>
      <c r="F2647" s="74"/>
      <c r="G2647" s="74"/>
      <c r="S2647" s="61"/>
      <c r="T2647" s="61"/>
    </row>
    <row r="2648" spans="1:20" s="55" customFormat="1" ht="14.15" x14ac:dyDescent="0.4">
      <c r="A2648" s="39"/>
      <c r="E2648" s="74"/>
      <c r="F2648" s="74"/>
      <c r="G2648" s="74"/>
      <c r="S2648" s="61"/>
      <c r="T2648" s="61"/>
    </row>
    <row r="2649" spans="1:20" s="55" customFormat="1" ht="14.15" x14ac:dyDescent="0.4">
      <c r="A2649" s="39"/>
      <c r="E2649" s="74"/>
      <c r="F2649" s="74"/>
      <c r="G2649" s="74"/>
      <c r="S2649" s="61"/>
      <c r="T2649" s="61"/>
    </row>
    <row r="2650" spans="1:20" s="55" customFormat="1" ht="14.15" x14ac:dyDescent="0.4">
      <c r="A2650" s="39"/>
      <c r="E2650" s="74"/>
      <c r="F2650" s="74"/>
      <c r="G2650" s="74"/>
      <c r="S2650" s="61"/>
      <c r="T2650" s="61"/>
    </row>
    <row r="2651" spans="1:20" s="55" customFormat="1" ht="14.15" x14ac:dyDescent="0.4">
      <c r="A2651" s="39"/>
      <c r="E2651" s="74"/>
      <c r="F2651" s="74"/>
      <c r="G2651" s="74"/>
      <c r="S2651" s="61"/>
      <c r="T2651" s="61"/>
    </row>
    <row r="2652" spans="1:20" s="55" customFormat="1" ht="14.15" x14ac:dyDescent="0.4">
      <c r="A2652" s="39"/>
      <c r="E2652" s="74"/>
      <c r="F2652" s="74"/>
      <c r="G2652" s="74"/>
      <c r="S2652" s="61"/>
      <c r="T2652" s="61"/>
    </row>
    <row r="2653" spans="1:20" s="55" customFormat="1" ht="14.15" x14ac:dyDescent="0.4">
      <c r="A2653" s="39"/>
      <c r="E2653" s="74"/>
      <c r="F2653" s="74"/>
      <c r="G2653" s="74"/>
      <c r="S2653" s="61"/>
      <c r="T2653" s="61"/>
    </row>
    <row r="2654" spans="1:20" s="55" customFormat="1" ht="14.15" x14ac:dyDescent="0.4">
      <c r="A2654" s="39"/>
      <c r="E2654" s="74"/>
      <c r="F2654" s="74"/>
      <c r="G2654" s="74"/>
      <c r="S2654" s="61"/>
      <c r="T2654" s="61"/>
    </row>
    <row r="2655" spans="1:20" s="55" customFormat="1" ht="14.15" x14ac:dyDescent="0.4">
      <c r="A2655" s="39"/>
      <c r="E2655" s="74"/>
      <c r="F2655" s="74"/>
      <c r="G2655" s="74"/>
      <c r="S2655" s="61"/>
      <c r="T2655" s="61"/>
    </row>
    <row r="2656" spans="1:20" s="55" customFormat="1" ht="14.15" x14ac:dyDescent="0.4">
      <c r="A2656" s="39"/>
      <c r="E2656" s="74"/>
      <c r="F2656" s="74"/>
      <c r="G2656" s="74"/>
      <c r="S2656" s="61"/>
      <c r="T2656" s="61"/>
    </row>
    <row r="2657" spans="1:20" s="55" customFormat="1" ht="14.15" x14ac:dyDescent="0.4">
      <c r="A2657" s="39"/>
      <c r="E2657" s="74"/>
      <c r="F2657" s="74"/>
      <c r="G2657" s="74"/>
      <c r="S2657" s="61"/>
      <c r="T2657" s="61"/>
    </row>
    <row r="2658" spans="1:20" s="55" customFormat="1" ht="14.15" x14ac:dyDescent="0.4">
      <c r="A2658" s="39"/>
      <c r="E2658" s="74"/>
      <c r="F2658" s="74"/>
      <c r="G2658" s="74"/>
      <c r="S2658" s="61"/>
      <c r="T2658" s="61"/>
    </row>
    <row r="2659" spans="1:20" s="55" customFormat="1" ht="14.15" x14ac:dyDescent="0.4">
      <c r="A2659" s="39"/>
      <c r="E2659" s="74"/>
      <c r="F2659" s="74"/>
      <c r="G2659" s="74"/>
      <c r="S2659" s="61"/>
      <c r="T2659" s="61"/>
    </row>
    <row r="2660" spans="1:20" s="55" customFormat="1" ht="14.15" x14ac:dyDescent="0.4">
      <c r="A2660" s="39"/>
      <c r="E2660" s="74"/>
      <c r="F2660" s="74"/>
      <c r="G2660" s="74"/>
      <c r="S2660" s="61"/>
      <c r="T2660" s="61"/>
    </row>
    <row r="2661" spans="1:20" s="55" customFormat="1" ht="14.15" x14ac:dyDescent="0.4">
      <c r="A2661" s="39"/>
      <c r="E2661" s="74"/>
      <c r="F2661" s="74"/>
      <c r="G2661" s="74"/>
      <c r="S2661" s="61"/>
      <c r="T2661" s="61"/>
    </row>
    <row r="2662" spans="1:20" s="55" customFormat="1" ht="14.15" x14ac:dyDescent="0.4">
      <c r="A2662" s="39"/>
      <c r="E2662" s="74"/>
      <c r="F2662" s="74"/>
      <c r="G2662" s="74"/>
      <c r="S2662" s="61"/>
      <c r="T2662" s="61"/>
    </row>
    <row r="2663" spans="1:20" s="55" customFormat="1" ht="14.15" x14ac:dyDescent="0.4">
      <c r="A2663" s="39"/>
      <c r="E2663" s="74"/>
      <c r="F2663" s="74"/>
      <c r="G2663" s="74"/>
      <c r="S2663" s="61"/>
      <c r="T2663" s="61"/>
    </row>
    <row r="2664" spans="1:20" s="55" customFormat="1" ht="14.15" x14ac:dyDescent="0.4">
      <c r="A2664" s="39"/>
      <c r="E2664" s="74"/>
      <c r="F2664" s="74"/>
      <c r="G2664" s="74"/>
      <c r="S2664" s="61"/>
      <c r="T2664" s="61"/>
    </row>
    <row r="2665" spans="1:20" s="55" customFormat="1" ht="14.15" x14ac:dyDescent="0.4">
      <c r="A2665" s="39"/>
      <c r="E2665" s="74"/>
      <c r="F2665" s="74"/>
      <c r="G2665" s="74"/>
      <c r="S2665" s="61"/>
      <c r="T2665" s="61"/>
    </row>
    <row r="2666" spans="1:20" s="55" customFormat="1" ht="14.15" x14ac:dyDescent="0.4">
      <c r="A2666" s="39"/>
      <c r="E2666" s="74"/>
      <c r="F2666" s="74"/>
      <c r="G2666" s="74"/>
      <c r="S2666" s="61"/>
      <c r="T2666" s="61"/>
    </row>
    <row r="2667" spans="1:20" s="55" customFormat="1" ht="14.15" x14ac:dyDescent="0.4">
      <c r="A2667" s="39"/>
      <c r="E2667" s="74"/>
      <c r="F2667" s="74"/>
      <c r="G2667" s="74"/>
      <c r="S2667" s="61"/>
      <c r="T2667" s="61"/>
    </row>
    <row r="2668" spans="1:20" s="55" customFormat="1" ht="14.15" x14ac:dyDescent="0.4">
      <c r="A2668" s="39"/>
      <c r="E2668" s="74"/>
      <c r="F2668" s="74"/>
      <c r="G2668" s="74"/>
      <c r="S2668" s="61"/>
      <c r="T2668" s="61"/>
    </row>
    <row r="2669" spans="1:20" s="55" customFormat="1" ht="14.15" x14ac:dyDescent="0.4">
      <c r="A2669" s="39"/>
      <c r="E2669" s="74"/>
      <c r="F2669" s="74"/>
      <c r="G2669" s="74"/>
      <c r="S2669" s="61"/>
      <c r="T2669" s="61"/>
    </row>
    <row r="2670" spans="1:20" s="55" customFormat="1" ht="14.15" x14ac:dyDescent="0.4">
      <c r="A2670" s="39"/>
      <c r="E2670" s="74"/>
      <c r="F2670" s="74"/>
      <c r="G2670" s="74"/>
      <c r="S2670" s="61"/>
      <c r="T2670" s="61"/>
    </row>
    <row r="2671" spans="1:20" s="55" customFormat="1" ht="14.15" x14ac:dyDescent="0.4">
      <c r="A2671" s="39"/>
      <c r="E2671" s="74"/>
      <c r="F2671" s="74"/>
      <c r="G2671" s="74"/>
      <c r="S2671" s="61"/>
      <c r="T2671" s="61"/>
    </row>
    <row r="2672" spans="1:20" s="55" customFormat="1" ht="14.15" x14ac:dyDescent="0.4">
      <c r="A2672" s="39"/>
      <c r="E2672" s="74"/>
      <c r="F2672" s="74"/>
      <c r="G2672" s="74"/>
      <c r="S2672" s="61"/>
      <c r="T2672" s="61"/>
    </row>
    <row r="2673" spans="1:20" s="55" customFormat="1" ht="14.15" x14ac:dyDescent="0.4">
      <c r="A2673" s="39"/>
      <c r="E2673" s="74"/>
      <c r="F2673" s="74"/>
      <c r="G2673" s="74"/>
      <c r="S2673" s="61"/>
      <c r="T2673" s="61"/>
    </row>
    <row r="2674" spans="1:20" s="55" customFormat="1" ht="14.15" x14ac:dyDescent="0.4">
      <c r="A2674" s="39"/>
      <c r="E2674" s="74"/>
      <c r="F2674" s="74"/>
      <c r="G2674" s="74"/>
      <c r="S2674" s="61"/>
      <c r="T2674" s="61"/>
    </row>
    <row r="2675" spans="1:20" s="55" customFormat="1" ht="14.15" x14ac:dyDescent="0.4">
      <c r="A2675" s="39"/>
      <c r="E2675" s="74"/>
      <c r="F2675" s="74"/>
      <c r="G2675" s="74"/>
      <c r="S2675" s="61"/>
      <c r="T2675" s="61"/>
    </row>
    <row r="2676" spans="1:20" s="55" customFormat="1" ht="14.15" x14ac:dyDescent="0.4">
      <c r="A2676" s="39"/>
      <c r="E2676" s="74"/>
      <c r="F2676" s="74"/>
      <c r="G2676" s="74"/>
      <c r="S2676" s="61"/>
      <c r="T2676" s="61"/>
    </row>
    <row r="2677" spans="1:20" s="55" customFormat="1" ht="14.15" x14ac:dyDescent="0.4">
      <c r="A2677" s="39"/>
      <c r="E2677" s="74"/>
      <c r="F2677" s="74"/>
      <c r="G2677" s="74"/>
      <c r="S2677" s="61"/>
      <c r="T2677" s="61"/>
    </row>
    <row r="2678" spans="1:20" s="55" customFormat="1" ht="14.15" x14ac:dyDescent="0.4">
      <c r="A2678" s="39"/>
      <c r="E2678" s="74"/>
      <c r="F2678" s="74"/>
      <c r="G2678" s="74"/>
      <c r="S2678" s="61"/>
      <c r="T2678" s="61"/>
    </row>
    <row r="2679" spans="1:20" s="55" customFormat="1" ht="14.15" x14ac:dyDescent="0.4">
      <c r="A2679" s="39"/>
      <c r="E2679" s="74"/>
      <c r="F2679" s="74"/>
      <c r="G2679" s="74"/>
      <c r="S2679" s="61"/>
      <c r="T2679" s="61"/>
    </row>
    <row r="2680" spans="1:20" s="55" customFormat="1" ht="14.15" x14ac:dyDescent="0.4">
      <c r="A2680" s="39"/>
      <c r="E2680" s="74"/>
      <c r="F2680" s="74"/>
      <c r="G2680" s="74"/>
      <c r="S2680" s="61"/>
      <c r="T2680" s="61"/>
    </row>
    <row r="2681" spans="1:20" s="55" customFormat="1" ht="14.15" x14ac:dyDescent="0.4">
      <c r="A2681" s="39"/>
      <c r="E2681" s="74"/>
      <c r="F2681" s="74"/>
      <c r="G2681" s="74"/>
      <c r="S2681" s="61"/>
      <c r="T2681" s="61"/>
    </row>
    <row r="2682" spans="1:20" s="55" customFormat="1" ht="14.15" x14ac:dyDescent="0.4">
      <c r="A2682" s="39"/>
      <c r="E2682" s="74"/>
      <c r="F2682" s="74"/>
      <c r="G2682" s="74"/>
      <c r="S2682" s="61"/>
      <c r="T2682" s="61"/>
    </row>
    <row r="2683" spans="1:20" s="55" customFormat="1" ht="14.15" x14ac:dyDescent="0.4">
      <c r="A2683" s="39"/>
      <c r="E2683" s="74"/>
      <c r="F2683" s="74"/>
      <c r="G2683" s="74"/>
      <c r="S2683" s="61"/>
      <c r="T2683" s="61"/>
    </row>
    <row r="2684" spans="1:20" s="55" customFormat="1" ht="14.15" x14ac:dyDescent="0.4">
      <c r="A2684" s="39"/>
      <c r="E2684" s="74"/>
      <c r="F2684" s="74"/>
      <c r="G2684" s="74"/>
      <c r="S2684" s="61"/>
      <c r="T2684" s="61"/>
    </row>
    <row r="2685" spans="1:20" s="55" customFormat="1" ht="14.15" x14ac:dyDescent="0.4">
      <c r="A2685" s="39"/>
      <c r="E2685" s="74"/>
      <c r="F2685" s="74"/>
      <c r="G2685" s="74"/>
      <c r="S2685" s="61"/>
      <c r="T2685" s="61"/>
    </row>
    <row r="2686" spans="1:20" s="55" customFormat="1" ht="14.15" x14ac:dyDescent="0.4">
      <c r="A2686" s="39"/>
      <c r="E2686" s="74"/>
      <c r="F2686" s="74"/>
      <c r="G2686" s="74"/>
      <c r="S2686" s="61"/>
      <c r="T2686" s="61"/>
    </row>
    <row r="2687" spans="1:20" s="55" customFormat="1" ht="14.15" x14ac:dyDescent="0.4">
      <c r="A2687" s="39"/>
      <c r="E2687" s="74"/>
      <c r="F2687" s="74"/>
      <c r="G2687" s="74"/>
      <c r="S2687" s="61"/>
      <c r="T2687" s="61"/>
    </row>
    <row r="2688" spans="1:20" s="55" customFormat="1" ht="14.15" x14ac:dyDescent="0.4">
      <c r="A2688" s="39"/>
      <c r="E2688" s="74"/>
      <c r="F2688" s="74"/>
      <c r="G2688" s="74"/>
      <c r="S2688" s="61"/>
      <c r="T2688" s="61"/>
    </row>
    <row r="2689" spans="1:20" s="55" customFormat="1" ht="14.15" x14ac:dyDescent="0.4">
      <c r="A2689" s="39"/>
      <c r="E2689" s="74"/>
      <c r="F2689" s="74"/>
      <c r="G2689" s="74"/>
      <c r="S2689" s="61"/>
      <c r="T2689" s="61"/>
    </row>
    <row r="2690" spans="1:20" s="55" customFormat="1" ht="14.15" x14ac:dyDescent="0.4">
      <c r="A2690" s="39"/>
      <c r="E2690" s="74"/>
      <c r="F2690" s="74"/>
      <c r="G2690" s="74"/>
      <c r="S2690" s="61"/>
      <c r="T2690" s="61"/>
    </row>
    <row r="2691" spans="1:20" s="55" customFormat="1" ht="14.15" x14ac:dyDescent="0.4">
      <c r="A2691" s="39"/>
      <c r="E2691" s="74"/>
      <c r="F2691" s="74"/>
      <c r="G2691" s="74"/>
      <c r="S2691" s="61"/>
      <c r="T2691" s="61"/>
    </row>
    <row r="2692" spans="1:20" s="55" customFormat="1" ht="14.15" x14ac:dyDescent="0.4">
      <c r="A2692" s="39"/>
      <c r="E2692" s="74"/>
      <c r="F2692" s="74"/>
      <c r="G2692" s="74"/>
      <c r="S2692" s="61"/>
      <c r="T2692" s="61"/>
    </row>
    <row r="2693" spans="1:20" s="55" customFormat="1" ht="14.15" x14ac:dyDescent="0.4">
      <c r="A2693" s="39"/>
      <c r="E2693" s="74"/>
      <c r="F2693" s="74"/>
      <c r="G2693" s="74"/>
      <c r="S2693" s="61"/>
      <c r="T2693" s="61"/>
    </row>
    <row r="2694" spans="1:20" s="55" customFormat="1" ht="14.15" x14ac:dyDescent="0.4">
      <c r="A2694" s="39"/>
      <c r="E2694" s="74"/>
      <c r="F2694" s="74"/>
      <c r="G2694" s="74"/>
      <c r="S2694" s="61"/>
      <c r="T2694" s="61"/>
    </row>
    <row r="2695" spans="1:20" s="55" customFormat="1" ht="14.15" x14ac:dyDescent="0.4">
      <c r="A2695" s="39"/>
      <c r="E2695" s="74"/>
      <c r="F2695" s="74"/>
      <c r="G2695" s="74"/>
      <c r="S2695" s="61"/>
      <c r="T2695" s="61"/>
    </row>
    <row r="2696" spans="1:20" s="55" customFormat="1" ht="14.15" x14ac:dyDescent="0.4">
      <c r="A2696" s="39"/>
      <c r="E2696" s="74"/>
      <c r="F2696" s="74"/>
      <c r="G2696" s="74"/>
      <c r="S2696" s="61"/>
      <c r="T2696" s="61"/>
    </row>
    <row r="2697" spans="1:20" s="55" customFormat="1" ht="14.15" x14ac:dyDescent="0.4">
      <c r="A2697" s="39"/>
      <c r="E2697" s="74"/>
      <c r="F2697" s="74"/>
      <c r="G2697" s="74"/>
      <c r="S2697" s="61"/>
      <c r="T2697" s="61"/>
    </row>
    <row r="2698" spans="1:20" s="55" customFormat="1" ht="14.15" x14ac:dyDescent="0.4">
      <c r="A2698" s="39"/>
      <c r="E2698" s="74"/>
      <c r="F2698" s="74"/>
      <c r="G2698" s="74"/>
      <c r="S2698" s="61"/>
      <c r="T2698" s="61"/>
    </row>
    <row r="2699" spans="1:20" s="55" customFormat="1" ht="14.15" x14ac:dyDescent="0.4">
      <c r="A2699" s="39"/>
      <c r="E2699" s="74"/>
      <c r="F2699" s="74"/>
      <c r="G2699" s="74"/>
      <c r="S2699" s="61"/>
      <c r="T2699" s="61"/>
    </row>
    <row r="2700" spans="1:20" s="55" customFormat="1" ht="14.15" x14ac:dyDescent="0.4">
      <c r="A2700" s="39"/>
      <c r="E2700" s="74"/>
      <c r="F2700" s="74"/>
      <c r="G2700" s="74"/>
      <c r="S2700" s="61"/>
      <c r="T2700" s="61"/>
    </row>
    <row r="2701" spans="1:20" s="55" customFormat="1" ht="14.15" x14ac:dyDescent="0.4">
      <c r="A2701" s="39"/>
      <c r="E2701" s="74"/>
      <c r="F2701" s="74"/>
      <c r="G2701" s="74"/>
      <c r="S2701" s="61"/>
      <c r="T2701" s="61"/>
    </row>
    <row r="2702" spans="1:20" s="55" customFormat="1" ht="14.15" x14ac:dyDescent="0.4">
      <c r="A2702" s="39"/>
      <c r="E2702" s="74"/>
      <c r="F2702" s="74"/>
      <c r="G2702" s="74"/>
      <c r="S2702" s="61"/>
      <c r="T2702" s="61"/>
    </row>
    <row r="2703" spans="1:20" s="55" customFormat="1" ht="14.15" x14ac:dyDescent="0.4">
      <c r="A2703" s="39"/>
      <c r="E2703" s="74"/>
      <c r="F2703" s="74"/>
      <c r="G2703" s="74"/>
      <c r="S2703" s="61"/>
      <c r="T2703" s="61"/>
    </row>
    <row r="2704" spans="1:20" s="55" customFormat="1" ht="14.15" x14ac:dyDescent="0.4">
      <c r="A2704" s="39"/>
      <c r="E2704" s="74"/>
      <c r="F2704" s="74"/>
      <c r="G2704" s="74"/>
      <c r="S2704" s="61"/>
      <c r="T2704" s="61"/>
    </row>
    <row r="2705" spans="1:20" s="55" customFormat="1" ht="14.15" x14ac:dyDescent="0.4">
      <c r="A2705" s="39"/>
      <c r="E2705" s="74"/>
      <c r="F2705" s="74"/>
      <c r="G2705" s="74"/>
      <c r="S2705" s="61"/>
      <c r="T2705" s="61"/>
    </row>
    <row r="2706" spans="1:20" s="55" customFormat="1" ht="14.15" x14ac:dyDescent="0.4">
      <c r="A2706" s="39"/>
      <c r="E2706" s="74"/>
      <c r="F2706" s="74"/>
      <c r="G2706" s="74"/>
      <c r="S2706" s="61"/>
      <c r="T2706" s="61"/>
    </row>
    <row r="2707" spans="1:20" s="55" customFormat="1" ht="14.15" x14ac:dyDescent="0.4">
      <c r="A2707" s="39"/>
      <c r="E2707" s="74"/>
      <c r="F2707" s="74"/>
      <c r="G2707" s="74"/>
      <c r="S2707" s="61"/>
      <c r="T2707" s="61"/>
    </row>
    <row r="2708" spans="1:20" s="55" customFormat="1" ht="14.15" x14ac:dyDescent="0.4">
      <c r="A2708" s="39"/>
      <c r="E2708" s="74"/>
      <c r="F2708" s="74"/>
      <c r="G2708" s="74"/>
      <c r="S2708" s="61"/>
      <c r="T2708" s="61"/>
    </row>
    <row r="2709" spans="1:20" s="55" customFormat="1" ht="14.15" x14ac:dyDescent="0.4">
      <c r="A2709" s="39"/>
      <c r="E2709" s="74"/>
      <c r="F2709" s="74"/>
      <c r="G2709" s="74"/>
      <c r="S2709" s="61"/>
      <c r="T2709" s="61"/>
    </row>
    <row r="2710" spans="1:20" s="55" customFormat="1" ht="14.15" x14ac:dyDescent="0.4">
      <c r="A2710" s="39"/>
      <c r="E2710" s="74"/>
      <c r="F2710" s="74"/>
      <c r="G2710" s="74"/>
      <c r="S2710" s="61"/>
      <c r="T2710" s="61"/>
    </row>
    <row r="2711" spans="1:20" s="55" customFormat="1" ht="14.15" x14ac:dyDescent="0.4">
      <c r="A2711" s="39"/>
      <c r="E2711" s="74"/>
      <c r="F2711" s="74"/>
      <c r="G2711" s="74"/>
      <c r="S2711" s="61"/>
      <c r="T2711" s="61"/>
    </row>
    <row r="2712" spans="1:20" s="55" customFormat="1" ht="14.15" x14ac:dyDescent="0.4">
      <c r="A2712" s="39"/>
      <c r="E2712" s="74"/>
      <c r="F2712" s="74"/>
      <c r="G2712" s="74"/>
      <c r="S2712" s="61"/>
      <c r="T2712" s="61"/>
    </row>
    <row r="2713" spans="1:20" s="55" customFormat="1" ht="14.15" x14ac:dyDescent="0.4">
      <c r="A2713" s="39"/>
      <c r="E2713" s="74"/>
      <c r="F2713" s="74"/>
      <c r="G2713" s="74"/>
      <c r="S2713" s="61"/>
      <c r="T2713" s="61"/>
    </row>
    <row r="2714" spans="1:20" s="55" customFormat="1" ht="14.15" x14ac:dyDescent="0.4">
      <c r="A2714" s="39"/>
      <c r="E2714" s="74"/>
      <c r="F2714" s="74"/>
      <c r="G2714" s="74"/>
      <c r="S2714" s="61"/>
      <c r="T2714" s="61"/>
    </row>
    <row r="2715" spans="1:20" s="55" customFormat="1" ht="14.15" x14ac:dyDescent="0.4">
      <c r="A2715" s="39"/>
      <c r="E2715" s="74"/>
      <c r="F2715" s="74"/>
      <c r="G2715" s="74"/>
      <c r="S2715" s="61"/>
      <c r="T2715" s="61"/>
    </row>
    <row r="2716" spans="1:20" s="55" customFormat="1" ht="14.15" x14ac:dyDescent="0.4">
      <c r="A2716" s="39"/>
      <c r="E2716" s="74"/>
      <c r="F2716" s="74"/>
      <c r="G2716" s="74"/>
      <c r="S2716" s="61"/>
      <c r="T2716" s="61"/>
    </row>
    <row r="2717" spans="1:20" s="55" customFormat="1" ht="14.15" x14ac:dyDescent="0.4">
      <c r="A2717" s="39"/>
      <c r="E2717" s="74"/>
      <c r="F2717" s="74"/>
      <c r="G2717" s="74"/>
      <c r="S2717" s="61"/>
      <c r="T2717" s="61"/>
    </row>
    <row r="2718" spans="1:20" s="55" customFormat="1" ht="14.15" x14ac:dyDescent="0.4">
      <c r="A2718" s="39"/>
      <c r="E2718" s="74"/>
      <c r="F2718" s="74"/>
      <c r="G2718" s="74"/>
      <c r="S2718" s="61"/>
      <c r="T2718" s="61"/>
    </row>
    <row r="2719" spans="1:20" s="55" customFormat="1" ht="14.15" x14ac:dyDescent="0.4">
      <c r="A2719" s="39"/>
      <c r="E2719" s="74"/>
      <c r="F2719" s="74"/>
      <c r="G2719" s="74"/>
      <c r="S2719" s="61"/>
      <c r="T2719" s="61"/>
    </row>
    <row r="2720" spans="1:20" s="55" customFormat="1" ht="14.15" x14ac:dyDescent="0.4">
      <c r="A2720" s="39"/>
      <c r="E2720" s="74"/>
      <c r="F2720" s="74"/>
      <c r="G2720" s="74"/>
      <c r="S2720" s="61"/>
      <c r="T2720" s="61"/>
    </row>
    <row r="2721" spans="1:20" s="55" customFormat="1" ht="14.15" x14ac:dyDescent="0.4">
      <c r="A2721" s="39"/>
      <c r="E2721" s="74"/>
      <c r="F2721" s="74"/>
      <c r="G2721" s="74"/>
      <c r="S2721" s="61"/>
      <c r="T2721" s="61"/>
    </row>
    <row r="2722" spans="1:20" s="55" customFormat="1" ht="14.15" x14ac:dyDescent="0.4">
      <c r="A2722" s="39"/>
      <c r="E2722" s="74"/>
      <c r="F2722" s="74"/>
      <c r="G2722" s="74"/>
      <c r="S2722" s="61"/>
      <c r="T2722" s="61"/>
    </row>
    <row r="2723" spans="1:20" s="55" customFormat="1" ht="14.15" x14ac:dyDescent="0.4">
      <c r="A2723" s="39"/>
      <c r="E2723" s="74"/>
      <c r="F2723" s="74"/>
      <c r="G2723" s="74"/>
      <c r="S2723" s="61"/>
      <c r="T2723" s="61"/>
    </row>
    <row r="2724" spans="1:20" s="55" customFormat="1" ht="14.15" x14ac:dyDescent="0.4">
      <c r="A2724" s="39"/>
      <c r="E2724" s="74"/>
      <c r="F2724" s="74"/>
      <c r="G2724" s="74"/>
      <c r="S2724" s="61"/>
      <c r="T2724" s="61"/>
    </row>
    <row r="2725" spans="1:20" s="55" customFormat="1" ht="14.15" x14ac:dyDescent="0.4">
      <c r="A2725" s="39"/>
      <c r="E2725" s="74"/>
      <c r="F2725" s="74"/>
      <c r="G2725" s="74"/>
      <c r="S2725" s="61"/>
      <c r="T2725" s="61"/>
    </row>
    <row r="2726" spans="1:20" s="55" customFormat="1" ht="14.15" x14ac:dyDescent="0.4">
      <c r="A2726" s="39"/>
      <c r="E2726" s="74"/>
      <c r="F2726" s="74"/>
      <c r="G2726" s="74"/>
      <c r="S2726" s="61"/>
      <c r="T2726" s="61"/>
    </row>
    <row r="2727" spans="1:20" s="55" customFormat="1" ht="14.15" x14ac:dyDescent="0.4">
      <c r="A2727" s="39"/>
      <c r="E2727" s="74"/>
      <c r="F2727" s="74"/>
      <c r="G2727" s="74"/>
      <c r="S2727" s="61"/>
      <c r="T2727" s="61"/>
    </row>
    <row r="2728" spans="1:20" s="55" customFormat="1" ht="14.15" x14ac:dyDescent="0.4">
      <c r="A2728" s="39"/>
      <c r="E2728" s="74"/>
      <c r="F2728" s="74"/>
      <c r="G2728" s="74"/>
      <c r="S2728" s="61"/>
      <c r="T2728" s="61"/>
    </row>
    <row r="2729" spans="1:20" s="55" customFormat="1" ht="14.15" x14ac:dyDescent="0.4">
      <c r="A2729" s="39"/>
      <c r="E2729" s="74"/>
      <c r="F2729" s="74"/>
      <c r="G2729" s="74"/>
      <c r="S2729" s="61"/>
      <c r="T2729" s="61"/>
    </row>
    <row r="2730" spans="1:20" s="55" customFormat="1" ht="14.15" x14ac:dyDescent="0.4">
      <c r="A2730" s="39"/>
      <c r="E2730" s="74"/>
      <c r="F2730" s="74"/>
      <c r="G2730" s="74"/>
      <c r="S2730" s="61"/>
      <c r="T2730" s="61"/>
    </row>
    <row r="2731" spans="1:20" s="55" customFormat="1" ht="14.15" x14ac:dyDescent="0.4">
      <c r="A2731" s="39"/>
      <c r="E2731" s="74"/>
      <c r="F2731" s="74"/>
      <c r="G2731" s="74"/>
      <c r="S2731" s="61"/>
      <c r="T2731" s="61"/>
    </row>
    <row r="2732" spans="1:20" s="55" customFormat="1" ht="14.15" x14ac:dyDescent="0.4">
      <c r="A2732" s="39"/>
      <c r="E2732" s="74"/>
      <c r="F2732" s="74"/>
      <c r="G2732" s="74"/>
      <c r="S2732" s="61"/>
      <c r="T2732" s="61"/>
    </row>
    <row r="2733" spans="1:20" s="55" customFormat="1" ht="14.15" x14ac:dyDescent="0.4">
      <c r="A2733" s="39"/>
      <c r="E2733" s="74"/>
      <c r="F2733" s="74"/>
      <c r="G2733" s="74"/>
      <c r="S2733" s="61"/>
      <c r="T2733" s="61"/>
    </row>
    <row r="2734" spans="1:20" s="55" customFormat="1" ht="14.15" x14ac:dyDescent="0.4">
      <c r="A2734" s="39"/>
      <c r="E2734" s="74"/>
      <c r="F2734" s="74"/>
      <c r="G2734" s="74"/>
      <c r="S2734" s="61"/>
      <c r="T2734" s="61"/>
    </row>
    <row r="2735" spans="1:20" s="55" customFormat="1" ht="14.15" x14ac:dyDescent="0.4">
      <c r="A2735" s="39"/>
      <c r="E2735" s="74"/>
      <c r="F2735" s="74"/>
      <c r="G2735" s="74"/>
      <c r="S2735" s="61"/>
      <c r="T2735" s="61"/>
    </row>
    <row r="2736" spans="1:20" s="55" customFormat="1" ht="14.15" x14ac:dyDescent="0.4">
      <c r="A2736" s="39"/>
      <c r="E2736" s="74"/>
      <c r="F2736" s="74"/>
      <c r="G2736" s="74"/>
      <c r="S2736" s="61"/>
      <c r="T2736" s="61"/>
    </row>
    <row r="2737" spans="1:20" s="55" customFormat="1" ht="14.15" x14ac:dyDescent="0.4">
      <c r="A2737" s="39"/>
      <c r="E2737" s="74"/>
      <c r="F2737" s="74"/>
      <c r="G2737" s="74"/>
      <c r="S2737" s="61"/>
      <c r="T2737" s="61"/>
    </row>
    <row r="2738" spans="1:20" s="55" customFormat="1" ht="14.15" x14ac:dyDescent="0.4">
      <c r="A2738" s="39"/>
      <c r="E2738" s="74"/>
      <c r="F2738" s="74"/>
      <c r="G2738" s="74"/>
      <c r="S2738" s="61"/>
      <c r="T2738" s="61"/>
    </row>
    <row r="2739" spans="1:20" s="55" customFormat="1" ht="14.15" x14ac:dyDescent="0.4">
      <c r="A2739" s="39"/>
      <c r="E2739" s="74"/>
      <c r="F2739" s="74"/>
      <c r="G2739" s="74"/>
      <c r="S2739" s="61"/>
      <c r="T2739" s="61"/>
    </row>
    <row r="2740" spans="1:20" s="55" customFormat="1" ht="14.15" x14ac:dyDescent="0.4">
      <c r="A2740" s="39"/>
      <c r="E2740" s="74"/>
      <c r="F2740" s="74"/>
      <c r="G2740" s="74"/>
      <c r="S2740" s="61"/>
      <c r="T2740" s="61"/>
    </row>
    <row r="2741" spans="1:20" s="55" customFormat="1" ht="14.15" x14ac:dyDescent="0.4">
      <c r="A2741" s="39"/>
      <c r="E2741" s="74"/>
      <c r="F2741" s="74"/>
      <c r="G2741" s="74"/>
      <c r="S2741" s="61"/>
      <c r="T2741" s="61"/>
    </row>
    <row r="2742" spans="1:20" s="55" customFormat="1" ht="14.15" x14ac:dyDescent="0.4">
      <c r="A2742" s="39"/>
      <c r="E2742" s="74"/>
      <c r="F2742" s="74"/>
      <c r="G2742" s="74"/>
      <c r="S2742" s="61"/>
      <c r="T2742" s="61"/>
    </row>
    <row r="2743" spans="1:20" s="55" customFormat="1" ht="14.15" x14ac:dyDescent="0.4">
      <c r="A2743" s="39"/>
      <c r="E2743" s="74"/>
      <c r="F2743" s="74"/>
      <c r="G2743" s="74"/>
      <c r="S2743" s="61"/>
      <c r="T2743" s="61"/>
    </row>
    <row r="2744" spans="1:20" s="55" customFormat="1" ht="14.15" x14ac:dyDescent="0.4">
      <c r="A2744" s="39"/>
      <c r="E2744" s="74"/>
      <c r="F2744" s="74"/>
      <c r="G2744" s="74"/>
      <c r="S2744" s="61"/>
      <c r="T2744" s="61"/>
    </row>
    <row r="2745" spans="1:20" s="55" customFormat="1" ht="14.15" x14ac:dyDescent="0.4">
      <c r="A2745" s="39"/>
      <c r="E2745" s="74"/>
      <c r="F2745" s="74"/>
      <c r="G2745" s="74"/>
      <c r="S2745" s="61"/>
      <c r="T2745" s="61"/>
    </row>
    <row r="2746" spans="1:20" s="55" customFormat="1" ht="14.15" x14ac:dyDescent="0.4">
      <c r="A2746" s="39"/>
      <c r="E2746" s="74"/>
      <c r="F2746" s="74"/>
      <c r="G2746" s="74"/>
      <c r="S2746" s="61"/>
      <c r="T2746" s="61"/>
    </row>
    <row r="2747" spans="1:20" s="55" customFormat="1" ht="14.15" x14ac:dyDescent="0.4">
      <c r="A2747" s="39"/>
      <c r="E2747" s="74"/>
      <c r="F2747" s="74"/>
      <c r="G2747" s="74"/>
      <c r="S2747" s="61"/>
      <c r="T2747" s="61"/>
    </row>
    <row r="2748" spans="1:20" s="55" customFormat="1" ht="14.15" x14ac:dyDescent="0.4">
      <c r="A2748" s="39"/>
      <c r="E2748" s="74"/>
      <c r="F2748" s="74"/>
      <c r="G2748" s="74"/>
      <c r="S2748" s="61"/>
      <c r="T2748" s="61"/>
    </row>
    <row r="2749" spans="1:20" s="55" customFormat="1" ht="14.15" x14ac:dyDescent="0.4">
      <c r="A2749" s="39"/>
      <c r="E2749" s="74"/>
      <c r="F2749" s="74"/>
      <c r="G2749" s="74"/>
      <c r="S2749" s="61"/>
      <c r="T2749" s="61"/>
    </row>
    <row r="2750" spans="1:20" s="55" customFormat="1" ht="14.15" x14ac:dyDescent="0.4">
      <c r="A2750" s="39"/>
      <c r="E2750" s="74"/>
      <c r="F2750" s="74"/>
      <c r="G2750" s="74"/>
      <c r="S2750" s="61"/>
      <c r="T2750" s="61"/>
    </row>
    <row r="2751" spans="1:20" s="55" customFormat="1" ht="14.15" x14ac:dyDescent="0.4">
      <c r="A2751" s="39"/>
      <c r="E2751" s="74"/>
      <c r="F2751" s="74"/>
      <c r="G2751" s="74"/>
      <c r="S2751" s="61"/>
      <c r="T2751" s="61"/>
    </row>
    <row r="2752" spans="1:20" s="55" customFormat="1" ht="14.15" x14ac:dyDescent="0.4">
      <c r="A2752" s="39"/>
      <c r="E2752" s="74"/>
      <c r="F2752" s="74"/>
      <c r="G2752" s="74"/>
      <c r="S2752" s="61"/>
      <c r="T2752" s="61"/>
    </row>
    <row r="2753" spans="1:20" s="55" customFormat="1" ht="14.15" x14ac:dyDescent="0.4">
      <c r="A2753" s="39"/>
      <c r="E2753" s="74"/>
      <c r="F2753" s="74"/>
      <c r="G2753" s="74"/>
      <c r="S2753" s="61"/>
      <c r="T2753" s="61"/>
    </row>
    <row r="2754" spans="1:20" s="55" customFormat="1" ht="14.15" x14ac:dyDescent="0.4">
      <c r="A2754" s="39"/>
      <c r="E2754" s="74"/>
      <c r="F2754" s="74"/>
      <c r="G2754" s="74"/>
      <c r="S2754" s="61"/>
      <c r="T2754" s="61"/>
    </row>
    <row r="2755" spans="1:20" s="55" customFormat="1" ht="14.15" x14ac:dyDescent="0.4">
      <c r="A2755" s="39"/>
      <c r="E2755" s="74"/>
      <c r="F2755" s="74"/>
      <c r="G2755" s="74"/>
      <c r="S2755" s="61"/>
      <c r="T2755" s="61"/>
    </row>
    <row r="2756" spans="1:20" s="55" customFormat="1" ht="14.15" x14ac:dyDescent="0.4">
      <c r="A2756" s="39"/>
      <c r="E2756" s="74"/>
      <c r="F2756" s="74"/>
      <c r="G2756" s="74"/>
      <c r="S2756" s="61"/>
      <c r="T2756" s="61"/>
    </row>
    <row r="2757" spans="1:20" s="55" customFormat="1" ht="14.15" x14ac:dyDescent="0.4">
      <c r="A2757" s="39"/>
      <c r="E2757" s="74"/>
      <c r="F2757" s="74"/>
      <c r="G2757" s="74"/>
      <c r="S2757" s="61"/>
      <c r="T2757" s="61"/>
    </row>
    <row r="2758" spans="1:20" s="55" customFormat="1" ht="14.15" x14ac:dyDescent="0.4">
      <c r="A2758" s="39"/>
      <c r="E2758" s="74"/>
      <c r="F2758" s="74"/>
      <c r="G2758" s="74"/>
      <c r="S2758" s="61"/>
      <c r="T2758" s="61"/>
    </row>
    <row r="2759" spans="1:20" s="55" customFormat="1" ht="14.15" x14ac:dyDescent="0.4">
      <c r="A2759" s="39"/>
      <c r="E2759" s="74"/>
      <c r="F2759" s="74"/>
      <c r="G2759" s="74"/>
      <c r="S2759" s="61"/>
      <c r="T2759" s="61"/>
    </row>
    <row r="2760" spans="1:20" s="55" customFormat="1" ht="14.15" x14ac:dyDescent="0.4">
      <c r="A2760" s="39"/>
      <c r="E2760" s="74"/>
      <c r="F2760" s="74"/>
      <c r="G2760" s="74"/>
      <c r="S2760" s="61"/>
      <c r="T2760" s="61"/>
    </row>
    <row r="2761" spans="1:20" s="55" customFormat="1" ht="14.15" x14ac:dyDescent="0.4">
      <c r="A2761" s="39"/>
      <c r="E2761" s="74"/>
      <c r="F2761" s="74"/>
      <c r="G2761" s="74"/>
      <c r="S2761" s="61"/>
      <c r="T2761" s="61"/>
    </row>
    <row r="2762" spans="1:20" s="55" customFormat="1" ht="14.15" x14ac:dyDescent="0.4">
      <c r="A2762" s="39"/>
      <c r="E2762" s="74"/>
      <c r="F2762" s="74"/>
      <c r="G2762" s="74"/>
      <c r="S2762" s="61"/>
      <c r="T2762" s="61"/>
    </row>
    <row r="2763" spans="1:20" s="55" customFormat="1" ht="14.15" x14ac:dyDescent="0.4">
      <c r="A2763" s="39"/>
      <c r="E2763" s="74"/>
      <c r="F2763" s="74"/>
      <c r="G2763" s="74"/>
      <c r="S2763" s="61"/>
      <c r="T2763" s="61"/>
    </row>
    <row r="2764" spans="1:20" s="55" customFormat="1" ht="14.15" x14ac:dyDescent="0.4">
      <c r="A2764" s="39"/>
      <c r="E2764" s="74"/>
      <c r="F2764" s="74"/>
      <c r="G2764" s="74"/>
      <c r="S2764" s="61"/>
      <c r="T2764" s="61"/>
    </row>
    <row r="2765" spans="1:20" s="55" customFormat="1" ht="14.15" x14ac:dyDescent="0.4">
      <c r="A2765" s="39"/>
      <c r="E2765" s="74"/>
      <c r="F2765" s="74"/>
      <c r="G2765" s="74"/>
      <c r="S2765" s="61"/>
      <c r="T2765" s="61"/>
    </row>
    <row r="2766" spans="1:20" s="55" customFormat="1" ht="14.15" x14ac:dyDescent="0.4">
      <c r="A2766" s="39"/>
      <c r="E2766" s="74"/>
      <c r="F2766" s="74"/>
      <c r="G2766" s="74"/>
      <c r="S2766" s="61"/>
      <c r="T2766" s="61"/>
    </row>
    <row r="2767" spans="1:20" s="55" customFormat="1" ht="14.15" x14ac:dyDescent="0.4">
      <c r="A2767" s="39"/>
      <c r="E2767" s="74"/>
      <c r="F2767" s="74"/>
      <c r="G2767" s="74"/>
      <c r="S2767" s="61"/>
      <c r="T2767" s="61"/>
    </row>
    <row r="2768" spans="1:20" s="55" customFormat="1" ht="14.15" x14ac:dyDescent="0.4">
      <c r="A2768" s="39"/>
      <c r="E2768" s="74"/>
      <c r="F2768" s="74"/>
      <c r="G2768" s="74"/>
      <c r="S2768" s="61"/>
      <c r="T2768" s="61"/>
    </row>
    <row r="2769" spans="1:20" s="55" customFormat="1" ht="14.15" x14ac:dyDescent="0.4">
      <c r="A2769" s="39"/>
      <c r="E2769" s="74"/>
      <c r="F2769" s="74"/>
      <c r="G2769" s="74"/>
      <c r="S2769" s="61"/>
      <c r="T2769" s="61"/>
    </row>
    <row r="2770" spans="1:20" s="55" customFormat="1" ht="14.15" x14ac:dyDescent="0.4">
      <c r="A2770" s="39"/>
      <c r="E2770" s="74"/>
      <c r="F2770" s="74"/>
      <c r="G2770" s="74"/>
      <c r="S2770" s="61"/>
      <c r="T2770" s="61"/>
    </row>
    <row r="2771" spans="1:20" s="55" customFormat="1" ht="14.15" x14ac:dyDescent="0.4">
      <c r="A2771" s="39"/>
      <c r="E2771" s="74"/>
      <c r="F2771" s="74"/>
      <c r="G2771" s="74"/>
      <c r="S2771" s="61"/>
      <c r="T2771" s="61"/>
    </row>
    <row r="2772" spans="1:20" s="55" customFormat="1" ht="14.15" x14ac:dyDescent="0.4">
      <c r="A2772" s="39"/>
      <c r="E2772" s="74"/>
      <c r="F2772" s="74"/>
      <c r="G2772" s="74"/>
      <c r="S2772" s="61"/>
      <c r="T2772" s="61"/>
    </row>
    <row r="2773" spans="1:20" s="55" customFormat="1" ht="14.15" x14ac:dyDescent="0.4">
      <c r="A2773" s="39"/>
      <c r="E2773" s="74"/>
      <c r="F2773" s="74"/>
      <c r="G2773" s="74"/>
      <c r="S2773" s="61"/>
      <c r="T2773" s="61"/>
    </row>
    <row r="2774" spans="1:20" s="55" customFormat="1" ht="14.15" x14ac:dyDescent="0.4">
      <c r="A2774" s="39"/>
      <c r="E2774" s="74"/>
      <c r="F2774" s="74"/>
      <c r="G2774" s="74"/>
      <c r="S2774" s="61"/>
      <c r="T2774" s="61"/>
    </row>
    <row r="2775" spans="1:20" s="55" customFormat="1" ht="14.15" x14ac:dyDescent="0.4">
      <c r="A2775" s="39"/>
      <c r="E2775" s="74"/>
      <c r="F2775" s="74"/>
      <c r="G2775" s="74"/>
      <c r="S2775" s="61"/>
      <c r="T2775" s="61"/>
    </row>
    <row r="2776" spans="1:20" s="55" customFormat="1" ht="14.15" x14ac:dyDescent="0.4">
      <c r="A2776" s="39"/>
      <c r="E2776" s="74"/>
      <c r="F2776" s="74"/>
      <c r="G2776" s="74"/>
      <c r="S2776" s="61"/>
      <c r="T2776" s="61"/>
    </row>
    <row r="2777" spans="1:20" s="55" customFormat="1" ht="14.15" x14ac:dyDescent="0.4">
      <c r="A2777" s="39"/>
      <c r="E2777" s="74"/>
      <c r="F2777" s="74"/>
      <c r="G2777" s="74"/>
      <c r="S2777" s="61"/>
      <c r="T2777" s="61"/>
    </row>
    <row r="2778" spans="1:20" s="55" customFormat="1" ht="14.15" x14ac:dyDescent="0.4">
      <c r="A2778" s="39"/>
      <c r="E2778" s="74"/>
      <c r="F2778" s="74"/>
      <c r="G2778" s="74"/>
      <c r="S2778" s="61"/>
      <c r="T2778" s="61"/>
    </row>
    <row r="2779" spans="1:20" s="55" customFormat="1" ht="14.15" x14ac:dyDescent="0.4">
      <c r="A2779" s="39"/>
      <c r="E2779" s="74"/>
      <c r="F2779" s="74"/>
      <c r="G2779" s="74"/>
      <c r="S2779" s="61"/>
      <c r="T2779" s="61"/>
    </row>
    <row r="2780" spans="1:20" s="55" customFormat="1" ht="14.15" x14ac:dyDescent="0.4">
      <c r="A2780" s="39"/>
      <c r="E2780" s="74"/>
      <c r="F2780" s="74"/>
      <c r="G2780" s="74"/>
      <c r="S2780" s="61"/>
      <c r="T2780" s="61"/>
    </row>
    <row r="2781" spans="1:20" s="55" customFormat="1" ht="14.15" x14ac:dyDescent="0.4">
      <c r="A2781" s="39"/>
      <c r="E2781" s="74"/>
      <c r="F2781" s="74"/>
      <c r="G2781" s="74"/>
      <c r="S2781" s="61"/>
      <c r="T2781" s="61"/>
    </row>
    <row r="2782" spans="1:20" s="55" customFormat="1" ht="14.15" x14ac:dyDescent="0.4">
      <c r="A2782" s="39"/>
      <c r="E2782" s="74"/>
      <c r="F2782" s="74"/>
      <c r="G2782" s="74"/>
      <c r="S2782" s="61"/>
      <c r="T2782" s="61"/>
    </row>
    <row r="2783" spans="1:20" s="55" customFormat="1" ht="14.15" x14ac:dyDescent="0.4">
      <c r="A2783" s="39"/>
      <c r="E2783" s="74"/>
      <c r="F2783" s="74"/>
      <c r="G2783" s="74"/>
      <c r="S2783" s="61"/>
      <c r="T2783" s="61"/>
    </row>
    <row r="2784" spans="1:20" s="55" customFormat="1" ht="14.15" x14ac:dyDescent="0.4">
      <c r="A2784" s="39"/>
      <c r="E2784" s="74"/>
      <c r="F2784" s="74"/>
      <c r="G2784" s="74"/>
      <c r="S2784" s="61"/>
      <c r="T2784" s="61"/>
    </row>
    <row r="2785" spans="1:20" s="55" customFormat="1" ht="14.15" x14ac:dyDescent="0.4">
      <c r="A2785" s="39"/>
      <c r="E2785" s="74"/>
      <c r="F2785" s="74"/>
      <c r="G2785" s="74"/>
      <c r="S2785" s="61"/>
      <c r="T2785" s="61"/>
    </row>
    <row r="2786" spans="1:20" s="55" customFormat="1" ht="14.15" x14ac:dyDescent="0.4">
      <c r="A2786" s="39"/>
      <c r="E2786" s="74"/>
      <c r="F2786" s="74"/>
      <c r="G2786" s="74"/>
      <c r="S2786" s="61"/>
      <c r="T2786" s="61"/>
    </row>
    <row r="2787" spans="1:20" s="55" customFormat="1" ht="14.15" x14ac:dyDescent="0.4">
      <c r="A2787" s="39"/>
      <c r="E2787" s="74"/>
      <c r="F2787" s="74"/>
      <c r="G2787" s="74"/>
      <c r="S2787" s="61"/>
      <c r="T2787" s="61"/>
    </row>
    <row r="2788" spans="1:20" s="55" customFormat="1" ht="14.15" x14ac:dyDescent="0.4">
      <c r="A2788" s="39"/>
      <c r="E2788" s="74"/>
      <c r="F2788" s="74"/>
      <c r="G2788" s="74"/>
      <c r="S2788" s="61"/>
      <c r="T2788" s="61"/>
    </row>
    <row r="2789" spans="1:20" s="55" customFormat="1" ht="14.15" x14ac:dyDescent="0.4">
      <c r="A2789" s="39"/>
      <c r="E2789" s="74"/>
      <c r="F2789" s="74"/>
      <c r="G2789" s="74"/>
      <c r="S2789" s="61"/>
      <c r="T2789" s="61"/>
    </row>
    <row r="2790" spans="1:20" s="55" customFormat="1" ht="14.15" x14ac:dyDescent="0.4">
      <c r="A2790" s="39"/>
      <c r="E2790" s="74"/>
      <c r="F2790" s="74"/>
      <c r="G2790" s="74"/>
      <c r="S2790" s="61"/>
      <c r="T2790" s="61"/>
    </row>
    <row r="2791" spans="1:20" s="55" customFormat="1" ht="14.15" x14ac:dyDescent="0.4">
      <c r="A2791" s="39"/>
      <c r="E2791" s="74"/>
      <c r="F2791" s="74"/>
      <c r="G2791" s="74"/>
      <c r="S2791" s="61"/>
      <c r="T2791" s="61"/>
    </row>
    <row r="2792" spans="1:20" s="55" customFormat="1" ht="14.15" x14ac:dyDescent="0.4">
      <c r="A2792" s="39"/>
      <c r="E2792" s="74"/>
      <c r="F2792" s="74"/>
      <c r="G2792" s="74"/>
      <c r="S2792" s="61"/>
      <c r="T2792" s="61"/>
    </row>
    <row r="2793" spans="1:20" s="55" customFormat="1" ht="14.15" x14ac:dyDescent="0.4">
      <c r="A2793" s="39"/>
      <c r="E2793" s="74"/>
      <c r="F2793" s="74"/>
      <c r="G2793" s="74"/>
      <c r="S2793" s="61"/>
      <c r="T2793" s="61"/>
    </row>
    <row r="2794" spans="1:20" s="55" customFormat="1" ht="14.15" x14ac:dyDescent="0.4">
      <c r="A2794" s="39"/>
      <c r="E2794" s="74"/>
      <c r="F2794" s="74"/>
      <c r="G2794" s="74"/>
      <c r="S2794" s="61"/>
      <c r="T2794" s="61"/>
    </row>
    <row r="2795" spans="1:20" s="55" customFormat="1" ht="14.15" x14ac:dyDescent="0.4">
      <c r="A2795" s="39"/>
      <c r="E2795" s="74"/>
      <c r="F2795" s="74"/>
      <c r="G2795" s="74"/>
      <c r="S2795" s="61"/>
      <c r="T2795" s="61"/>
    </row>
    <row r="2796" spans="1:20" s="55" customFormat="1" ht="14.15" x14ac:dyDescent="0.4">
      <c r="A2796" s="39"/>
      <c r="E2796" s="74"/>
      <c r="F2796" s="74"/>
      <c r="G2796" s="74"/>
      <c r="S2796" s="61"/>
      <c r="T2796" s="61"/>
    </row>
    <row r="2797" spans="1:20" s="55" customFormat="1" ht="14.15" x14ac:dyDescent="0.4">
      <c r="A2797" s="39"/>
      <c r="E2797" s="74"/>
      <c r="F2797" s="74"/>
      <c r="G2797" s="74"/>
      <c r="S2797" s="61"/>
      <c r="T2797" s="61"/>
    </row>
    <row r="2798" spans="1:20" s="55" customFormat="1" ht="14.15" x14ac:dyDescent="0.4">
      <c r="A2798" s="39"/>
      <c r="E2798" s="74"/>
      <c r="F2798" s="74"/>
      <c r="G2798" s="74"/>
      <c r="S2798" s="61"/>
      <c r="T2798" s="61"/>
    </row>
    <row r="2799" spans="1:20" s="55" customFormat="1" ht="14.15" x14ac:dyDescent="0.4">
      <c r="A2799" s="39"/>
      <c r="E2799" s="74"/>
      <c r="F2799" s="74"/>
      <c r="G2799" s="74"/>
      <c r="S2799" s="61"/>
      <c r="T2799" s="61"/>
    </row>
    <row r="2800" spans="1:20" s="55" customFormat="1" ht="14.15" x14ac:dyDescent="0.4">
      <c r="A2800" s="39"/>
      <c r="E2800" s="74"/>
      <c r="F2800" s="74"/>
      <c r="G2800" s="74"/>
      <c r="S2800" s="61"/>
      <c r="T2800" s="61"/>
    </row>
    <row r="2801" spans="1:20" s="55" customFormat="1" ht="14.15" x14ac:dyDescent="0.4">
      <c r="A2801" s="39"/>
      <c r="E2801" s="74"/>
      <c r="F2801" s="74"/>
      <c r="G2801" s="74"/>
      <c r="S2801" s="61"/>
      <c r="T2801" s="61"/>
    </row>
    <row r="2802" spans="1:20" s="55" customFormat="1" ht="14.15" x14ac:dyDescent="0.4">
      <c r="A2802" s="39"/>
      <c r="E2802" s="74"/>
      <c r="F2802" s="74"/>
      <c r="G2802" s="74"/>
      <c r="S2802" s="61"/>
      <c r="T2802" s="61"/>
    </row>
    <row r="2803" spans="1:20" s="55" customFormat="1" ht="14.15" x14ac:dyDescent="0.4">
      <c r="A2803" s="39"/>
      <c r="E2803" s="74"/>
      <c r="F2803" s="74"/>
      <c r="G2803" s="74"/>
      <c r="S2803" s="61"/>
      <c r="T2803" s="61"/>
    </row>
    <row r="2804" spans="1:20" s="55" customFormat="1" ht="14.15" x14ac:dyDescent="0.4">
      <c r="A2804" s="39"/>
      <c r="E2804" s="74"/>
      <c r="F2804" s="74"/>
      <c r="G2804" s="74"/>
      <c r="S2804" s="61"/>
      <c r="T2804" s="61"/>
    </row>
    <row r="2805" spans="1:20" s="55" customFormat="1" ht="14.15" x14ac:dyDescent="0.4">
      <c r="A2805" s="39"/>
      <c r="E2805" s="74"/>
      <c r="F2805" s="74"/>
      <c r="G2805" s="74"/>
      <c r="S2805" s="61"/>
      <c r="T2805" s="61"/>
    </row>
    <row r="2806" spans="1:20" s="55" customFormat="1" ht="14.15" x14ac:dyDescent="0.4">
      <c r="A2806" s="39"/>
      <c r="E2806" s="74"/>
      <c r="F2806" s="74"/>
      <c r="G2806" s="74"/>
      <c r="S2806" s="61"/>
      <c r="T2806" s="61"/>
    </row>
    <row r="2807" spans="1:20" s="55" customFormat="1" ht="14.15" x14ac:dyDescent="0.4">
      <c r="A2807" s="39"/>
      <c r="E2807" s="74"/>
      <c r="F2807" s="74"/>
      <c r="G2807" s="74"/>
      <c r="S2807" s="61"/>
      <c r="T2807" s="61"/>
    </row>
    <row r="2808" spans="1:20" s="55" customFormat="1" ht="14.15" x14ac:dyDescent="0.4">
      <c r="A2808" s="39"/>
      <c r="E2808" s="74"/>
      <c r="F2808" s="74"/>
      <c r="G2808" s="74"/>
      <c r="S2808" s="61"/>
      <c r="T2808" s="61"/>
    </row>
    <row r="2809" spans="1:20" s="55" customFormat="1" ht="14.15" x14ac:dyDescent="0.4">
      <c r="A2809" s="39"/>
      <c r="E2809" s="74"/>
      <c r="F2809" s="74"/>
      <c r="G2809" s="74"/>
      <c r="S2809" s="61"/>
      <c r="T2809" s="61"/>
    </row>
    <row r="2810" spans="1:20" s="55" customFormat="1" ht="14.15" x14ac:dyDescent="0.4">
      <c r="A2810" s="39"/>
      <c r="E2810" s="74"/>
      <c r="F2810" s="74"/>
      <c r="G2810" s="74"/>
      <c r="S2810" s="61"/>
      <c r="T2810" s="61"/>
    </row>
    <row r="2811" spans="1:20" s="55" customFormat="1" ht="14.15" x14ac:dyDescent="0.4">
      <c r="A2811" s="39"/>
      <c r="E2811" s="74"/>
      <c r="F2811" s="74"/>
      <c r="G2811" s="74"/>
      <c r="S2811" s="61"/>
      <c r="T2811" s="61"/>
    </row>
    <row r="2812" spans="1:20" s="55" customFormat="1" ht="14.15" x14ac:dyDescent="0.4">
      <c r="A2812" s="39"/>
      <c r="E2812" s="74"/>
      <c r="F2812" s="74"/>
      <c r="G2812" s="74"/>
      <c r="S2812" s="61"/>
      <c r="T2812" s="61"/>
    </row>
    <row r="2813" spans="1:20" s="55" customFormat="1" ht="14.15" x14ac:dyDescent="0.4">
      <c r="A2813" s="39"/>
      <c r="E2813" s="74"/>
      <c r="F2813" s="74"/>
      <c r="G2813" s="74"/>
      <c r="S2813" s="61"/>
      <c r="T2813" s="61"/>
    </row>
    <row r="2814" spans="1:20" s="55" customFormat="1" ht="14.15" x14ac:dyDescent="0.4">
      <c r="A2814" s="39"/>
      <c r="E2814" s="74"/>
      <c r="F2814" s="74"/>
      <c r="G2814" s="74"/>
      <c r="S2814" s="61"/>
      <c r="T2814" s="61"/>
    </row>
    <row r="2815" spans="1:20" s="55" customFormat="1" ht="14.15" x14ac:dyDescent="0.4">
      <c r="A2815" s="39"/>
      <c r="E2815" s="74"/>
      <c r="F2815" s="74"/>
      <c r="G2815" s="74"/>
      <c r="S2815" s="61"/>
      <c r="T2815" s="61"/>
    </row>
    <row r="2816" spans="1:20" s="55" customFormat="1" ht="14.15" x14ac:dyDescent="0.4">
      <c r="A2816" s="39"/>
      <c r="E2816" s="74"/>
      <c r="F2816" s="74"/>
      <c r="G2816" s="74"/>
      <c r="S2816" s="61"/>
      <c r="T2816" s="61"/>
    </row>
    <row r="2817" spans="1:20" s="55" customFormat="1" ht="14.15" x14ac:dyDescent="0.4">
      <c r="A2817" s="39"/>
      <c r="E2817" s="74"/>
      <c r="F2817" s="74"/>
      <c r="G2817" s="74"/>
      <c r="S2817" s="61"/>
      <c r="T2817" s="61"/>
    </row>
    <row r="2818" spans="1:20" s="55" customFormat="1" ht="14.15" x14ac:dyDescent="0.4">
      <c r="A2818" s="39"/>
      <c r="E2818" s="74"/>
      <c r="F2818" s="74"/>
      <c r="G2818" s="74"/>
      <c r="S2818" s="61"/>
      <c r="T2818" s="61"/>
    </row>
    <row r="2819" spans="1:20" s="55" customFormat="1" ht="14.15" x14ac:dyDescent="0.4">
      <c r="A2819" s="39"/>
      <c r="E2819" s="74"/>
      <c r="F2819" s="74"/>
      <c r="G2819" s="74"/>
      <c r="S2819" s="61"/>
      <c r="T2819" s="61"/>
    </row>
    <row r="2820" spans="1:20" s="55" customFormat="1" ht="14.15" x14ac:dyDescent="0.4">
      <c r="A2820" s="39"/>
      <c r="E2820" s="74"/>
      <c r="F2820" s="74"/>
      <c r="G2820" s="74"/>
      <c r="S2820" s="61"/>
      <c r="T2820" s="61"/>
    </row>
    <row r="2821" spans="1:20" s="55" customFormat="1" ht="14.15" x14ac:dyDescent="0.4">
      <c r="A2821" s="39"/>
      <c r="E2821" s="74"/>
      <c r="F2821" s="74"/>
      <c r="G2821" s="74"/>
      <c r="S2821" s="61"/>
      <c r="T2821" s="61"/>
    </row>
    <row r="2822" spans="1:20" s="55" customFormat="1" ht="14.15" x14ac:dyDescent="0.4">
      <c r="A2822" s="39"/>
      <c r="E2822" s="74"/>
      <c r="F2822" s="74"/>
      <c r="G2822" s="74"/>
      <c r="S2822" s="61"/>
      <c r="T2822" s="61"/>
    </row>
    <row r="2823" spans="1:20" s="55" customFormat="1" ht="14.15" x14ac:dyDescent="0.4">
      <c r="A2823" s="39"/>
      <c r="E2823" s="74"/>
      <c r="F2823" s="74"/>
      <c r="G2823" s="74"/>
      <c r="S2823" s="61"/>
      <c r="T2823" s="61"/>
    </row>
    <row r="2824" spans="1:20" s="55" customFormat="1" ht="14.15" x14ac:dyDescent="0.4">
      <c r="A2824" s="39"/>
      <c r="E2824" s="74"/>
      <c r="F2824" s="74"/>
      <c r="G2824" s="74"/>
      <c r="S2824" s="61"/>
      <c r="T2824" s="61"/>
    </row>
    <row r="2825" spans="1:20" s="55" customFormat="1" ht="14.15" x14ac:dyDescent="0.4">
      <c r="A2825" s="39"/>
      <c r="E2825" s="74"/>
      <c r="F2825" s="74"/>
      <c r="G2825" s="74"/>
      <c r="S2825" s="61"/>
      <c r="T2825" s="61"/>
    </row>
    <row r="2826" spans="1:20" s="55" customFormat="1" ht="14.15" x14ac:dyDescent="0.4">
      <c r="A2826" s="39"/>
      <c r="E2826" s="74"/>
      <c r="F2826" s="74"/>
      <c r="G2826" s="74"/>
      <c r="S2826" s="61"/>
      <c r="T2826" s="61"/>
    </row>
    <row r="2827" spans="1:20" s="55" customFormat="1" ht="14.15" x14ac:dyDescent="0.4">
      <c r="A2827" s="39"/>
      <c r="E2827" s="74"/>
      <c r="F2827" s="74"/>
      <c r="G2827" s="74"/>
      <c r="S2827" s="61"/>
      <c r="T2827" s="61"/>
    </row>
    <row r="2828" spans="1:20" s="55" customFormat="1" ht="14.15" x14ac:dyDescent="0.4">
      <c r="A2828" s="39"/>
      <c r="E2828" s="74"/>
      <c r="F2828" s="74"/>
      <c r="G2828" s="74"/>
      <c r="S2828" s="61"/>
      <c r="T2828" s="61"/>
    </row>
    <row r="2829" spans="1:20" s="55" customFormat="1" ht="14.15" x14ac:dyDescent="0.4">
      <c r="A2829" s="39"/>
      <c r="E2829" s="74"/>
      <c r="F2829" s="74"/>
      <c r="G2829" s="74"/>
      <c r="S2829" s="61"/>
      <c r="T2829" s="61"/>
    </row>
    <row r="2830" spans="1:20" s="55" customFormat="1" ht="14.15" x14ac:dyDescent="0.4">
      <c r="A2830" s="39"/>
      <c r="E2830" s="74"/>
      <c r="F2830" s="74"/>
      <c r="G2830" s="74"/>
      <c r="S2830" s="61"/>
      <c r="T2830" s="61"/>
    </row>
    <row r="2831" spans="1:20" s="55" customFormat="1" ht="14.15" x14ac:dyDescent="0.4">
      <c r="A2831" s="39"/>
      <c r="E2831" s="74"/>
      <c r="F2831" s="74"/>
      <c r="G2831" s="74"/>
      <c r="S2831" s="61"/>
      <c r="T2831" s="61"/>
    </row>
    <row r="2832" spans="1:20" s="55" customFormat="1" ht="14.15" x14ac:dyDescent="0.4">
      <c r="A2832" s="39"/>
      <c r="E2832" s="74"/>
      <c r="F2832" s="74"/>
      <c r="G2832" s="74"/>
      <c r="S2832" s="61"/>
      <c r="T2832" s="61"/>
    </row>
    <row r="2833" spans="1:20" s="55" customFormat="1" ht="14.15" x14ac:dyDescent="0.4">
      <c r="A2833" s="39"/>
      <c r="E2833" s="74"/>
      <c r="F2833" s="74"/>
      <c r="G2833" s="74"/>
      <c r="S2833" s="61"/>
      <c r="T2833" s="61"/>
    </row>
    <row r="2834" spans="1:20" s="55" customFormat="1" ht="14.15" x14ac:dyDescent="0.4">
      <c r="A2834" s="39"/>
      <c r="E2834" s="74"/>
      <c r="F2834" s="74"/>
      <c r="G2834" s="74"/>
      <c r="S2834" s="61"/>
      <c r="T2834" s="61"/>
    </row>
    <row r="2835" spans="1:20" s="55" customFormat="1" ht="14.15" x14ac:dyDescent="0.4">
      <c r="A2835" s="39"/>
      <c r="E2835" s="74"/>
      <c r="F2835" s="74"/>
      <c r="G2835" s="74"/>
      <c r="S2835" s="61"/>
      <c r="T2835" s="61"/>
    </row>
    <row r="2836" spans="1:20" s="55" customFormat="1" ht="14.15" x14ac:dyDescent="0.4">
      <c r="A2836" s="39"/>
      <c r="E2836" s="74"/>
      <c r="F2836" s="74"/>
      <c r="G2836" s="74"/>
      <c r="S2836" s="61"/>
      <c r="T2836" s="61"/>
    </row>
    <row r="2837" spans="1:20" s="55" customFormat="1" ht="14.15" x14ac:dyDescent="0.4">
      <c r="A2837" s="39"/>
      <c r="E2837" s="74"/>
      <c r="F2837" s="74"/>
      <c r="G2837" s="74"/>
      <c r="S2837" s="61"/>
      <c r="T2837" s="61"/>
    </row>
    <row r="2838" spans="1:20" s="55" customFormat="1" ht="14.15" x14ac:dyDescent="0.4">
      <c r="A2838" s="39"/>
      <c r="E2838" s="74"/>
      <c r="F2838" s="74"/>
      <c r="G2838" s="74"/>
      <c r="S2838" s="61"/>
      <c r="T2838" s="61"/>
    </row>
    <row r="2839" spans="1:20" s="55" customFormat="1" ht="14.15" x14ac:dyDescent="0.4">
      <c r="A2839" s="39"/>
      <c r="E2839" s="74"/>
      <c r="F2839" s="74"/>
      <c r="G2839" s="74"/>
      <c r="S2839" s="61"/>
      <c r="T2839" s="61"/>
    </row>
    <row r="2840" spans="1:20" s="55" customFormat="1" ht="14.15" x14ac:dyDescent="0.4">
      <c r="A2840" s="39"/>
      <c r="E2840" s="74"/>
      <c r="F2840" s="74"/>
      <c r="G2840" s="74"/>
      <c r="S2840" s="61"/>
      <c r="T2840" s="61"/>
    </row>
    <row r="2841" spans="1:20" s="55" customFormat="1" ht="14.15" x14ac:dyDescent="0.4">
      <c r="A2841" s="39"/>
      <c r="E2841" s="74"/>
      <c r="F2841" s="74"/>
      <c r="G2841" s="74"/>
      <c r="S2841" s="61"/>
      <c r="T2841" s="61"/>
    </row>
    <row r="2842" spans="1:20" s="55" customFormat="1" ht="14.15" x14ac:dyDescent="0.4">
      <c r="A2842" s="39"/>
      <c r="E2842" s="74"/>
      <c r="F2842" s="74"/>
      <c r="G2842" s="74"/>
      <c r="S2842" s="61"/>
      <c r="T2842" s="61"/>
    </row>
    <row r="2843" spans="1:20" s="55" customFormat="1" ht="14.15" x14ac:dyDescent="0.4">
      <c r="A2843" s="39"/>
      <c r="E2843" s="74"/>
      <c r="F2843" s="74"/>
      <c r="G2843" s="74"/>
      <c r="S2843" s="61"/>
      <c r="T2843" s="61"/>
    </row>
    <row r="2844" spans="1:20" s="55" customFormat="1" ht="14.15" x14ac:dyDescent="0.4">
      <c r="A2844" s="39"/>
      <c r="E2844" s="74"/>
      <c r="F2844" s="74"/>
      <c r="G2844" s="74"/>
      <c r="S2844" s="61"/>
      <c r="T2844" s="61"/>
    </row>
    <row r="2845" spans="1:20" s="55" customFormat="1" ht="14.15" x14ac:dyDescent="0.4">
      <c r="A2845" s="39"/>
      <c r="E2845" s="74"/>
      <c r="F2845" s="74"/>
      <c r="G2845" s="74"/>
      <c r="S2845" s="61"/>
      <c r="T2845" s="61"/>
    </row>
    <row r="2846" spans="1:20" s="55" customFormat="1" ht="14.15" x14ac:dyDescent="0.4">
      <c r="A2846" s="39"/>
      <c r="E2846" s="74"/>
      <c r="F2846" s="74"/>
      <c r="G2846" s="74"/>
      <c r="S2846" s="61"/>
      <c r="T2846" s="61"/>
    </row>
    <row r="2847" spans="1:20" s="55" customFormat="1" ht="14.15" x14ac:dyDescent="0.4">
      <c r="A2847" s="39"/>
      <c r="E2847" s="74"/>
      <c r="F2847" s="74"/>
      <c r="G2847" s="74"/>
      <c r="S2847" s="61"/>
      <c r="T2847" s="61"/>
    </row>
    <row r="2848" spans="1:20" s="55" customFormat="1" ht="14.15" x14ac:dyDescent="0.4">
      <c r="A2848" s="39"/>
      <c r="E2848" s="74"/>
      <c r="F2848" s="74"/>
      <c r="G2848" s="74"/>
      <c r="S2848" s="61"/>
      <c r="T2848" s="61"/>
    </row>
    <row r="2849" spans="1:20" s="55" customFormat="1" ht="14.15" x14ac:dyDescent="0.4">
      <c r="A2849" s="39"/>
      <c r="E2849" s="74"/>
      <c r="F2849" s="74"/>
      <c r="G2849" s="74"/>
      <c r="S2849" s="61"/>
      <c r="T2849" s="61"/>
    </row>
    <row r="2850" spans="1:20" s="55" customFormat="1" ht="14.15" x14ac:dyDescent="0.4">
      <c r="A2850" s="39"/>
      <c r="E2850" s="74"/>
      <c r="F2850" s="74"/>
      <c r="G2850" s="74"/>
      <c r="S2850" s="61"/>
      <c r="T2850" s="61"/>
    </row>
    <row r="2851" spans="1:20" s="55" customFormat="1" ht="14.15" x14ac:dyDescent="0.4">
      <c r="A2851" s="39"/>
      <c r="E2851" s="74"/>
      <c r="F2851" s="74"/>
      <c r="G2851" s="74"/>
      <c r="S2851" s="61"/>
      <c r="T2851" s="61"/>
    </row>
    <row r="2852" spans="1:20" s="55" customFormat="1" ht="14.15" x14ac:dyDescent="0.4">
      <c r="A2852" s="39"/>
      <c r="E2852" s="74"/>
      <c r="F2852" s="74"/>
      <c r="G2852" s="74"/>
      <c r="S2852" s="61"/>
      <c r="T2852" s="61"/>
    </row>
    <row r="2853" spans="1:20" s="55" customFormat="1" ht="14.15" x14ac:dyDescent="0.4">
      <c r="A2853" s="39"/>
      <c r="E2853" s="74"/>
      <c r="F2853" s="74"/>
      <c r="G2853" s="74"/>
      <c r="S2853" s="61"/>
      <c r="T2853" s="61"/>
    </row>
    <row r="2854" spans="1:20" s="55" customFormat="1" ht="14.15" x14ac:dyDescent="0.4">
      <c r="A2854" s="39"/>
      <c r="E2854" s="74"/>
      <c r="F2854" s="74"/>
      <c r="G2854" s="74"/>
      <c r="S2854" s="61"/>
      <c r="T2854" s="61"/>
    </row>
    <row r="2855" spans="1:20" s="55" customFormat="1" ht="14.15" x14ac:dyDescent="0.4">
      <c r="A2855" s="39"/>
      <c r="E2855" s="74"/>
      <c r="F2855" s="74"/>
      <c r="G2855" s="74"/>
      <c r="S2855" s="61"/>
      <c r="T2855" s="61"/>
    </row>
    <row r="2856" spans="1:20" s="55" customFormat="1" ht="14.15" x14ac:dyDescent="0.4">
      <c r="A2856" s="39"/>
      <c r="E2856" s="74"/>
      <c r="F2856" s="74"/>
      <c r="G2856" s="74"/>
      <c r="S2856" s="61"/>
      <c r="T2856" s="61"/>
    </row>
    <row r="2857" spans="1:20" s="55" customFormat="1" ht="14.15" x14ac:dyDescent="0.4">
      <c r="A2857" s="39"/>
      <c r="E2857" s="74"/>
      <c r="F2857" s="74"/>
      <c r="G2857" s="74"/>
      <c r="S2857" s="61"/>
      <c r="T2857" s="61"/>
    </row>
    <row r="2858" spans="1:20" s="55" customFormat="1" ht="14.15" x14ac:dyDescent="0.4">
      <c r="A2858" s="39"/>
      <c r="E2858" s="74"/>
      <c r="F2858" s="74"/>
      <c r="G2858" s="74"/>
      <c r="S2858" s="61"/>
      <c r="T2858" s="61"/>
    </row>
    <row r="2859" spans="1:20" s="55" customFormat="1" ht="14.15" x14ac:dyDescent="0.4">
      <c r="A2859" s="39"/>
      <c r="E2859" s="74"/>
      <c r="F2859" s="74"/>
      <c r="G2859" s="74"/>
      <c r="S2859" s="61"/>
      <c r="T2859" s="61"/>
    </row>
    <row r="2860" spans="1:20" s="55" customFormat="1" ht="14.15" x14ac:dyDescent="0.4">
      <c r="A2860" s="39"/>
      <c r="E2860" s="74"/>
      <c r="F2860" s="74"/>
      <c r="G2860" s="74"/>
      <c r="S2860" s="61"/>
      <c r="T2860" s="61"/>
    </row>
    <row r="2861" spans="1:20" s="55" customFormat="1" ht="14.15" x14ac:dyDescent="0.4">
      <c r="A2861" s="39"/>
      <c r="E2861" s="74"/>
      <c r="F2861" s="74"/>
      <c r="G2861" s="74"/>
      <c r="S2861" s="61"/>
      <c r="T2861" s="61"/>
    </row>
    <row r="2862" spans="1:20" s="55" customFormat="1" ht="14.15" x14ac:dyDescent="0.4">
      <c r="A2862" s="39"/>
      <c r="E2862" s="74"/>
      <c r="F2862" s="74"/>
      <c r="G2862" s="74"/>
      <c r="S2862" s="61"/>
      <c r="T2862" s="61"/>
    </row>
    <row r="2863" spans="1:20" s="55" customFormat="1" ht="14.15" x14ac:dyDescent="0.4">
      <c r="A2863" s="39"/>
      <c r="E2863" s="74"/>
      <c r="F2863" s="74"/>
      <c r="G2863" s="74"/>
      <c r="S2863" s="61"/>
      <c r="T2863" s="61"/>
    </row>
    <row r="2864" spans="1:20" s="55" customFormat="1" ht="14.15" x14ac:dyDescent="0.4">
      <c r="A2864" s="39"/>
      <c r="E2864" s="74"/>
      <c r="F2864" s="74"/>
      <c r="G2864" s="74"/>
      <c r="S2864" s="61"/>
      <c r="T2864" s="61"/>
    </row>
    <row r="2865" spans="1:20" s="55" customFormat="1" ht="14.15" x14ac:dyDescent="0.4">
      <c r="A2865" s="39"/>
      <c r="E2865" s="74"/>
      <c r="F2865" s="74"/>
      <c r="G2865" s="74"/>
      <c r="S2865" s="61"/>
      <c r="T2865" s="61"/>
    </row>
    <row r="2866" spans="1:20" s="55" customFormat="1" ht="14.15" x14ac:dyDescent="0.4">
      <c r="A2866" s="39"/>
      <c r="E2866" s="74"/>
      <c r="F2866" s="74"/>
      <c r="G2866" s="74"/>
      <c r="S2866" s="61"/>
      <c r="T2866" s="61"/>
    </row>
    <row r="2867" spans="1:20" s="55" customFormat="1" ht="14.15" x14ac:dyDescent="0.4">
      <c r="A2867" s="39"/>
      <c r="E2867" s="74"/>
      <c r="F2867" s="74"/>
      <c r="G2867" s="74"/>
      <c r="S2867" s="61"/>
      <c r="T2867" s="61"/>
    </row>
    <row r="2868" spans="1:20" s="55" customFormat="1" ht="14.15" x14ac:dyDescent="0.4">
      <c r="A2868" s="39"/>
      <c r="E2868" s="74"/>
      <c r="F2868" s="74"/>
      <c r="G2868" s="74"/>
      <c r="S2868" s="61"/>
      <c r="T2868" s="61"/>
    </row>
    <row r="2869" spans="1:20" s="55" customFormat="1" ht="14.15" x14ac:dyDescent="0.4">
      <c r="A2869" s="39"/>
      <c r="E2869" s="74"/>
      <c r="F2869" s="74"/>
      <c r="G2869" s="74"/>
      <c r="S2869" s="61"/>
      <c r="T2869" s="61"/>
    </row>
    <row r="2870" spans="1:20" s="55" customFormat="1" ht="14.15" x14ac:dyDescent="0.4">
      <c r="A2870" s="39"/>
      <c r="E2870" s="74"/>
      <c r="F2870" s="74"/>
      <c r="G2870" s="74"/>
      <c r="S2870" s="61"/>
      <c r="T2870" s="61"/>
    </row>
    <row r="2871" spans="1:20" s="55" customFormat="1" ht="14.15" x14ac:dyDescent="0.4">
      <c r="A2871" s="39"/>
      <c r="E2871" s="74"/>
      <c r="F2871" s="74"/>
      <c r="G2871" s="74"/>
      <c r="S2871" s="61"/>
      <c r="T2871" s="61"/>
    </row>
    <row r="2872" spans="1:20" s="55" customFormat="1" ht="14.15" x14ac:dyDescent="0.4">
      <c r="A2872" s="39"/>
      <c r="E2872" s="74"/>
      <c r="F2872" s="74"/>
      <c r="G2872" s="74"/>
      <c r="S2872" s="61"/>
      <c r="T2872" s="61"/>
    </row>
    <row r="2873" spans="1:20" s="55" customFormat="1" ht="14.15" x14ac:dyDescent="0.4">
      <c r="A2873" s="39"/>
      <c r="E2873" s="74"/>
      <c r="F2873" s="74"/>
      <c r="G2873" s="74"/>
      <c r="S2873" s="61"/>
      <c r="T2873" s="61"/>
    </row>
    <row r="2874" spans="1:20" s="55" customFormat="1" ht="14.15" x14ac:dyDescent="0.4">
      <c r="A2874" s="39"/>
      <c r="E2874" s="74"/>
      <c r="F2874" s="74"/>
      <c r="G2874" s="74"/>
      <c r="S2874" s="61"/>
      <c r="T2874" s="61"/>
    </row>
    <row r="2875" spans="1:20" s="55" customFormat="1" ht="14.15" x14ac:dyDescent="0.4">
      <c r="A2875" s="39"/>
      <c r="E2875" s="74"/>
      <c r="F2875" s="74"/>
      <c r="G2875" s="74"/>
      <c r="S2875" s="61"/>
      <c r="T2875" s="61"/>
    </row>
    <row r="2876" spans="1:20" s="55" customFormat="1" ht="14.15" x14ac:dyDescent="0.4">
      <c r="A2876" s="39"/>
      <c r="E2876" s="74"/>
      <c r="F2876" s="74"/>
      <c r="G2876" s="74"/>
      <c r="S2876" s="61"/>
      <c r="T2876" s="61"/>
    </row>
    <row r="2877" spans="1:20" s="55" customFormat="1" ht="14.15" x14ac:dyDescent="0.4">
      <c r="A2877" s="39"/>
      <c r="E2877" s="74"/>
      <c r="F2877" s="74"/>
      <c r="G2877" s="74"/>
      <c r="S2877" s="61"/>
      <c r="T2877" s="61"/>
    </row>
    <row r="2878" spans="1:20" s="55" customFormat="1" ht="14.15" x14ac:dyDescent="0.4">
      <c r="A2878" s="39"/>
      <c r="E2878" s="74"/>
      <c r="F2878" s="74"/>
      <c r="G2878" s="74"/>
      <c r="S2878" s="61"/>
      <c r="T2878" s="61"/>
    </row>
    <row r="2879" spans="1:20" s="55" customFormat="1" ht="14.15" x14ac:dyDescent="0.4">
      <c r="A2879" s="39"/>
      <c r="E2879" s="74"/>
      <c r="F2879" s="74"/>
      <c r="G2879" s="74"/>
      <c r="S2879" s="61"/>
      <c r="T2879" s="61"/>
    </row>
    <row r="2880" spans="1:20" s="55" customFormat="1" ht="14.15" x14ac:dyDescent="0.4">
      <c r="A2880" s="39"/>
      <c r="E2880" s="74"/>
      <c r="F2880" s="74"/>
      <c r="G2880" s="74"/>
      <c r="S2880" s="61"/>
      <c r="T2880" s="61"/>
    </row>
    <row r="2881" spans="1:20" s="55" customFormat="1" ht="14.15" x14ac:dyDescent="0.4">
      <c r="A2881" s="39"/>
      <c r="E2881" s="74"/>
      <c r="F2881" s="74"/>
      <c r="G2881" s="74"/>
      <c r="S2881" s="61"/>
      <c r="T2881" s="61"/>
    </row>
    <row r="2882" spans="1:20" s="55" customFormat="1" ht="14.15" x14ac:dyDescent="0.4">
      <c r="A2882" s="39"/>
      <c r="E2882" s="74"/>
      <c r="F2882" s="74"/>
      <c r="G2882" s="74"/>
      <c r="S2882" s="61"/>
      <c r="T2882" s="61"/>
    </row>
    <row r="2883" spans="1:20" s="55" customFormat="1" ht="14.15" x14ac:dyDescent="0.4">
      <c r="A2883" s="39"/>
      <c r="E2883" s="74"/>
      <c r="F2883" s="74"/>
      <c r="G2883" s="74"/>
      <c r="S2883" s="61"/>
      <c r="T2883" s="61"/>
    </row>
    <row r="2884" spans="1:20" s="55" customFormat="1" ht="14.15" x14ac:dyDescent="0.4">
      <c r="A2884" s="39"/>
      <c r="E2884" s="74"/>
      <c r="F2884" s="74"/>
      <c r="G2884" s="74"/>
      <c r="S2884" s="61"/>
      <c r="T2884" s="61"/>
    </row>
    <row r="2885" spans="1:20" s="55" customFormat="1" ht="14.15" x14ac:dyDescent="0.4">
      <c r="A2885" s="39"/>
      <c r="E2885" s="74"/>
      <c r="F2885" s="74"/>
      <c r="G2885" s="74"/>
      <c r="S2885" s="61"/>
      <c r="T2885" s="61"/>
    </row>
    <row r="2886" spans="1:20" s="55" customFormat="1" ht="14.15" x14ac:dyDescent="0.4">
      <c r="A2886" s="39"/>
      <c r="E2886" s="74"/>
      <c r="F2886" s="74"/>
      <c r="G2886" s="74"/>
      <c r="S2886" s="61"/>
      <c r="T2886" s="61"/>
    </row>
    <row r="2887" spans="1:20" s="55" customFormat="1" ht="14.15" x14ac:dyDescent="0.4">
      <c r="A2887" s="39"/>
      <c r="E2887" s="74"/>
      <c r="F2887" s="74"/>
      <c r="G2887" s="74"/>
      <c r="S2887" s="61"/>
      <c r="T2887" s="61"/>
    </row>
    <row r="2888" spans="1:20" s="55" customFormat="1" ht="14.15" x14ac:dyDescent="0.4">
      <c r="A2888" s="39"/>
      <c r="E2888" s="74"/>
      <c r="F2888" s="74"/>
      <c r="G2888" s="74"/>
      <c r="S2888" s="61"/>
      <c r="T2888" s="61"/>
    </row>
    <row r="2889" spans="1:20" s="55" customFormat="1" ht="14.15" x14ac:dyDescent="0.4">
      <c r="A2889" s="39"/>
      <c r="E2889" s="74"/>
      <c r="F2889" s="74"/>
      <c r="G2889" s="74"/>
      <c r="S2889" s="61"/>
      <c r="T2889" s="61"/>
    </row>
    <row r="2890" spans="1:20" s="55" customFormat="1" ht="14.15" x14ac:dyDescent="0.4">
      <c r="A2890" s="39"/>
      <c r="E2890" s="74"/>
      <c r="F2890" s="74"/>
      <c r="G2890" s="74"/>
      <c r="S2890" s="61"/>
      <c r="T2890" s="61"/>
    </row>
    <row r="2891" spans="1:20" s="55" customFormat="1" ht="14.15" x14ac:dyDescent="0.4">
      <c r="A2891" s="39"/>
      <c r="E2891" s="74"/>
      <c r="F2891" s="74"/>
      <c r="G2891" s="74"/>
      <c r="S2891" s="61"/>
      <c r="T2891" s="61"/>
    </row>
    <row r="2892" spans="1:20" s="55" customFormat="1" ht="14.15" x14ac:dyDescent="0.4">
      <c r="A2892" s="39"/>
      <c r="E2892" s="74"/>
      <c r="F2892" s="74"/>
      <c r="G2892" s="74"/>
      <c r="S2892" s="61"/>
      <c r="T2892" s="61"/>
    </row>
    <row r="2893" spans="1:20" s="55" customFormat="1" ht="14.15" x14ac:dyDescent="0.4">
      <c r="A2893" s="39"/>
      <c r="E2893" s="74"/>
      <c r="F2893" s="74"/>
      <c r="G2893" s="74"/>
      <c r="S2893" s="61"/>
      <c r="T2893" s="61"/>
    </row>
    <row r="2894" spans="1:20" s="55" customFormat="1" ht="14.15" x14ac:dyDescent="0.4">
      <c r="A2894" s="39"/>
      <c r="E2894" s="74"/>
      <c r="F2894" s="74"/>
      <c r="G2894" s="74"/>
      <c r="S2894" s="61"/>
      <c r="T2894" s="61"/>
    </row>
    <row r="2895" spans="1:20" s="55" customFormat="1" ht="14.15" x14ac:dyDescent="0.4">
      <c r="A2895" s="39"/>
      <c r="E2895" s="74"/>
      <c r="F2895" s="74"/>
      <c r="G2895" s="74"/>
      <c r="S2895" s="61"/>
      <c r="T2895" s="61"/>
    </row>
    <row r="2896" spans="1:20" s="55" customFormat="1" ht="14.15" x14ac:dyDescent="0.4">
      <c r="A2896" s="39"/>
      <c r="E2896" s="74"/>
      <c r="F2896" s="74"/>
      <c r="G2896" s="74"/>
      <c r="S2896" s="61"/>
      <c r="T2896" s="61"/>
    </row>
    <row r="2897" spans="1:20" s="55" customFormat="1" ht="14.15" x14ac:dyDescent="0.4">
      <c r="A2897" s="39"/>
      <c r="E2897" s="74"/>
      <c r="F2897" s="74"/>
      <c r="G2897" s="74"/>
      <c r="S2897" s="61"/>
      <c r="T2897" s="61"/>
    </row>
    <row r="2898" spans="1:20" s="55" customFormat="1" ht="14.15" x14ac:dyDescent="0.4">
      <c r="A2898" s="39"/>
      <c r="E2898" s="74"/>
      <c r="F2898" s="74"/>
      <c r="G2898" s="74"/>
      <c r="S2898" s="61"/>
      <c r="T2898" s="61"/>
    </row>
    <row r="2899" spans="1:20" s="55" customFormat="1" ht="14.15" x14ac:dyDescent="0.4">
      <c r="A2899" s="39"/>
      <c r="E2899" s="74"/>
      <c r="F2899" s="74"/>
      <c r="G2899" s="74"/>
      <c r="S2899" s="61"/>
      <c r="T2899" s="61"/>
    </row>
    <row r="2900" spans="1:20" s="55" customFormat="1" ht="14.15" x14ac:dyDescent="0.4">
      <c r="A2900" s="39"/>
      <c r="E2900" s="74"/>
      <c r="F2900" s="74"/>
      <c r="G2900" s="74"/>
      <c r="S2900" s="61"/>
      <c r="T2900" s="61"/>
    </row>
    <row r="2901" spans="1:20" s="55" customFormat="1" ht="14.15" x14ac:dyDescent="0.4">
      <c r="A2901" s="39"/>
      <c r="E2901" s="74"/>
      <c r="F2901" s="74"/>
      <c r="G2901" s="74"/>
      <c r="S2901" s="61"/>
      <c r="T2901" s="61"/>
    </row>
    <row r="2902" spans="1:20" s="55" customFormat="1" ht="14.15" x14ac:dyDescent="0.4">
      <c r="A2902" s="39"/>
      <c r="E2902" s="74"/>
      <c r="F2902" s="74"/>
      <c r="G2902" s="74"/>
      <c r="S2902" s="61"/>
      <c r="T2902" s="61"/>
    </row>
    <row r="2903" spans="1:20" s="55" customFormat="1" ht="14.15" x14ac:dyDescent="0.4">
      <c r="A2903" s="39"/>
      <c r="E2903" s="74"/>
      <c r="F2903" s="74"/>
      <c r="G2903" s="74"/>
      <c r="S2903" s="61"/>
      <c r="T2903" s="61"/>
    </row>
    <row r="2904" spans="1:20" s="55" customFormat="1" ht="14.15" x14ac:dyDescent="0.4">
      <c r="A2904" s="39"/>
      <c r="E2904" s="74"/>
      <c r="F2904" s="74"/>
      <c r="G2904" s="74"/>
      <c r="S2904" s="61"/>
      <c r="T2904" s="61"/>
    </row>
    <row r="2905" spans="1:20" s="55" customFormat="1" ht="14.15" x14ac:dyDescent="0.4">
      <c r="A2905" s="39"/>
      <c r="E2905" s="74"/>
      <c r="F2905" s="74"/>
      <c r="G2905" s="74"/>
      <c r="S2905" s="61"/>
      <c r="T2905" s="61"/>
    </row>
    <row r="2906" spans="1:20" s="55" customFormat="1" ht="14.15" x14ac:dyDescent="0.4">
      <c r="A2906" s="39"/>
      <c r="E2906" s="74"/>
      <c r="F2906" s="74"/>
      <c r="G2906" s="74"/>
      <c r="S2906" s="61"/>
      <c r="T2906" s="61"/>
    </row>
    <row r="2907" spans="1:20" s="55" customFormat="1" ht="14.15" x14ac:dyDescent="0.4">
      <c r="A2907" s="39"/>
      <c r="E2907" s="74"/>
      <c r="F2907" s="74"/>
      <c r="G2907" s="74"/>
      <c r="S2907" s="61"/>
      <c r="T2907" s="61"/>
    </row>
    <row r="2908" spans="1:20" s="55" customFormat="1" ht="14.15" x14ac:dyDescent="0.4">
      <c r="A2908" s="39"/>
      <c r="E2908" s="74"/>
      <c r="F2908" s="74"/>
      <c r="G2908" s="74"/>
      <c r="S2908" s="61"/>
      <c r="T2908" s="61"/>
    </row>
    <row r="2909" spans="1:20" s="55" customFormat="1" ht="14.15" x14ac:dyDescent="0.4">
      <c r="A2909" s="39"/>
      <c r="E2909" s="74"/>
      <c r="F2909" s="74"/>
      <c r="G2909" s="74"/>
      <c r="S2909" s="61"/>
      <c r="T2909" s="61"/>
    </row>
    <row r="2910" spans="1:20" s="55" customFormat="1" ht="14.15" x14ac:dyDescent="0.4">
      <c r="A2910" s="39"/>
      <c r="E2910" s="74"/>
      <c r="F2910" s="74"/>
      <c r="G2910" s="74"/>
      <c r="S2910" s="61"/>
      <c r="T2910" s="61"/>
    </row>
    <row r="2911" spans="1:20" s="55" customFormat="1" ht="14.15" x14ac:dyDescent="0.4">
      <c r="A2911" s="39"/>
      <c r="E2911" s="74"/>
      <c r="F2911" s="74"/>
      <c r="G2911" s="74"/>
      <c r="S2911" s="61"/>
      <c r="T2911" s="61"/>
    </row>
    <row r="2912" spans="1:20" s="55" customFormat="1" ht="14.15" x14ac:dyDescent="0.4">
      <c r="A2912" s="39"/>
      <c r="E2912" s="74"/>
      <c r="F2912" s="74"/>
      <c r="G2912" s="74"/>
      <c r="S2912" s="61"/>
      <c r="T2912" s="61"/>
    </row>
    <row r="2913" spans="1:20" s="55" customFormat="1" ht="14.15" x14ac:dyDescent="0.4">
      <c r="A2913" s="39"/>
      <c r="E2913" s="74"/>
      <c r="F2913" s="74"/>
      <c r="G2913" s="74"/>
      <c r="S2913" s="61"/>
      <c r="T2913" s="61"/>
    </row>
    <row r="2914" spans="1:20" s="55" customFormat="1" ht="14.15" x14ac:dyDescent="0.4">
      <c r="A2914" s="39"/>
      <c r="E2914" s="74"/>
      <c r="F2914" s="74"/>
      <c r="G2914" s="74"/>
      <c r="S2914" s="61"/>
      <c r="T2914" s="61"/>
    </row>
    <row r="2915" spans="1:20" s="55" customFormat="1" ht="14.15" x14ac:dyDescent="0.4">
      <c r="A2915" s="39"/>
      <c r="E2915" s="74"/>
      <c r="F2915" s="74"/>
      <c r="G2915" s="74"/>
      <c r="S2915" s="61"/>
      <c r="T2915" s="61"/>
    </row>
    <row r="2916" spans="1:20" s="55" customFormat="1" ht="14.15" x14ac:dyDescent="0.4">
      <c r="A2916" s="39"/>
      <c r="E2916" s="74"/>
      <c r="F2916" s="74"/>
      <c r="G2916" s="74"/>
      <c r="S2916" s="61"/>
      <c r="T2916" s="61"/>
    </row>
    <row r="2917" spans="1:20" s="55" customFormat="1" ht="14.15" x14ac:dyDescent="0.4">
      <c r="A2917" s="39"/>
      <c r="E2917" s="74"/>
      <c r="F2917" s="74"/>
      <c r="G2917" s="74"/>
      <c r="S2917" s="61"/>
      <c r="T2917" s="61"/>
    </row>
    <row r="2918" spans="1:20" s="55" customFormat="1" ht="14.15" x14ac:dyDescent="0.4">
      <c r="A2918" s="39"/>
      <c r="E2918" s="74"/>
      <c r="F2918" s="74"/>
      <c r="G2918" s="74"/>
      <c r="S2918" s="61"/>
      <c r="T2918" s="61"/>
    </row>
    <row r="2919" spans="1:20" s="55" customFormat="1" ht="14.15" x14ac:dyDescent="0.4">
      <c r="A2919" s="39"/>
      <c r="E2919" s="74"/>
      <c r="F2919" s="74"/>
      <c r="G2919" s="74"/>
      <c r="S2919" s="61"/>
      <c r="T2919" s="61"/>
    </row>
    <row r="2920" spans="1:20" s="55" customFormat="1" ht="14.15" x14ac:dyDescent="0.4">
      <c r="A2920" s="39"/>
      <c r="E2920" s="74"/>
      <c r="F2920" s="74"/>
      <c r="G2920" s="74"/>
      <c r="S2920" s="61"/>
      <c r="T2920" s="61"/>
    </row>
    <row r="2921" spans="1:20" s="55" customFormat="1" ht="14.15" x14ac:dyDescent="0.4">
      <c r="A2921" s="39"/>
      <c r="E2921" s="74"/>
      <c r="F2921" s="74"/>
      <c r="G2921" s="74"/>
      <c r="S2921" s="61"/>
      <c r="T2921" s="61"/>
    </row>
    <row r="2922" spans="1:20" s="55" customFormat="1" ht="14.15" x14ac:dyDescent="0.4">
      <c r="A2922" s="39"/>
      <c r="E2922" s="74"/>
      <c r="F2922" s="74"/>
      <c r="G2922" s="74"/>
      <c r="S2922" s="61"/>
      <c r="T2922" s="61"/>
    </row>
    <row r="2923" spans="1:20" s="55" customFormat="1" ht="14.15" x14ac:dyDescent="0.4">
      <c r="A2923" s="39"/>
      <c r="E2923" s="74"/>
      <c r="F2923" s="74"/>
      <c r="G2923" s="74"/>
      <c r="S2923" s="61"/>
      <c r="T2923" s="61"/>
    </row>
    <row r="2924" spans="1:20" s="55" customFormat="1" ht="14.15" x14ac:dyDescent="0.4">
      <c r="A2924" s="39"/>
      <c r="E2924" s="74"/>
      <c r="F2924" s="74"/>
      <c r="G2924" s="74"/>
      <c r="S2924" s="61"/>
      <c r="T2924" s="61"/>
    </row>
    <row r="2925" spans="1:20" s="55" customFormat="1" ht="14.15" x14ac:dyDescent="0.4">
      <c r="A2925" s="39"/>
      <c r="E2925" s="74"/>
      <c r="F2925" s="74"/>
      <c r="G2925" s="74"/>
      <c r="S2925" s="61"/>
      <c r="T2925" s="61"/>
    </row>
    <row r="2926" spans="1:20" s="55" customFormat="1" ht="14.15" x14ac:dyDescent="0.4">
      <c r="A2926" s="39"/>
      <c r="E2926" s="74"/>
      <c r="F2926" s="74"/>
      <c r="G2926" s="74"/>
      <c r="S2926" s="61"/>
      <c r="T2926" s="61"/>
    </row>
    <row r="2927" spans="1:20" s="55" customFormat="1" ht="14.15" x14ac:dyDescent="0.4">
      <c r="A2927" s="39"/>
      <c r="E2927" s="74"/>
      <c r="F2927" s="74"/>
      <c r="G2927" s="74"/>
      <c r="S2927" s="61"/>
      <c r="T2927" s="61"/>
    </row>
    <row r="2928" spans="1:20" s="55" customFormat="1" ht="14.15" x14ac:dyDescent="0.4">
      <c r="A2928" s="39"/>
      <c r="E2928" s="74"/>
      <c r="F2928" s="74"/>
      <c r="G2928" s="74"/>
      <c r="S2928" s="61"/>
      <c r="T2928" s="61"/>
    </row>
    <row r="2929" spans="1:20" s="55" customFormat="1" ht="14.15" x14ac:dyDescent="0.4">
      <c r="A2929" s="39"/>
      <c r="E2929" s="74"/>
      <c r="F2929" s="74"/>
      <c r="G2929" s="74"/>
      <c r="S2929" s="61"/>
      <c r="T2929" s="61"/>
    </row>
    <row r="2930" spans="1:20" s="55" customFormat="1" ht="14.15" x14ac:dyDescent="0.4">
      <c r="A2930" s="39"/>
      <c r="E2930" s="74"/>
      <c r="F2930" s="74"/>
      <c r="G2930" s="74"/>
      <c r="S2930" s="61"/>
      <c r="T2930" s="61"/>
    </row>
    <row r="2931" spans="1:20" s="55" customFormat="1" ht="14.15" x14ac:dyDescent="0.4">
      <c r="A2931" s="39"/>
      <c r="E2931" s="74"/>
      <c r="F2931" s="74"/>
      <c r="G2931" s="74"/>
      <c r="S2931" s="61"/>
      <c r="T2931" s="61"/>
    </row>
    <row r="2932" spans="1:20" s="55" customFormat="1" ht="14.15" x14ac:dyDescent="0.4">
      <c r="A2932" s="39"/>
      <c r="E2932" s="74"/>
      <c r="F2932" s="74"/>
      <c r="G2932" s="74"/>
      <c r="S2932" s="61"/>
      <c r="T2932" s="61"/>
    </row>
    <row r="2933" spans="1:20" s="55" customFormat="1" ht="14.15" x14ac:dyDescent="0.4">
      <c r="A2933" s="39"/>
      <c r="E2933" s="74"/>
      <c r="F2933" s="74"/>
      <c r="G2933" s="74"/>
      <c r="S2933" s="61"/>
      <c r="T2933" s="61"/>
    </row>
    <row r="2934" spans="1:20" s="55" customFormat="1" ht="14.15" x14ac:dyDescent="0.4">
      <c r="A2934" s="39"/>
      <c r="E2934" s="74"/>
      <c r="F2934" s="74"/>
      <c r="G2934" s="74"/>
      <c r="S2934" s="61"/>
      <c r="T2934" s="61"/>
    </row>
    <row r="2935" spans="1:20" s="55" customFormat="1" ht="14.15" x14ac:dyDescent="0.4">
      <c r="A2935" s="39"/>
      <c r="E2935" s="74"/>
      <c r="F2935" s="74"/>
      <c r="G2935" s="74"/>
      <c r="S2935" s="61"/>
      <c r="T2935" s="61"/>
    </row>
    <row r="2936" spans="1:20" s="55" customFormat="1" ht="14.15" x14ac:dyDescent="0.4">
      <c r="A2936" s="39"/>
      <c r="E2936" s="74"/>
      <c r="F2936" s="74"/>
      <c r="G2936" s="74"/>
      <c r="S2936" s="61"/>
      <c r="T2936" s="61"/>
    </row>
    <row r="2937" spans="1:20" s="55" customFormat="1" ht="14.15" x14ac:dyDescent="0.4">
      <c r="A2937" s="39"/>
      <c r="E2937" s="74"/>
      <c r="F2937" s="74"/>
      <c r="G2937" s="74"/>
      <c r="S2937" s="61"/>
      <c r="T2937" s="61"/>
    </row>
    <row r="2938" spans="1:20" s="55" customFormat="1" ht="14.15" x14ac:dyDescent="0.4">
      <c r="A2938" s="39"/>
      <c r="E2938" s="74"/>
      <c r="F2938" s="74"/>
      <c r="G2938" s="74"/>
      <c r="S2938" s="61"/>
      <c r="T2938" s="61"/>
    </row>
    <row r="2939" spans="1:20" s="55" customFormat="1" ht="14.15" x14ac:dyDescent="0.4">
      <c r="A2939" s="39"/>
      <c r="E2939" s="74"/>
      <c r="F2939" s="74"/>
      <c r="G2939" s="74"/>
      <c r="S2939" s="61"/>
      <c r="T2939" s="61"/>
    </row>
    <row r="2940" spans="1:20" s="55" customFormat="1" ht="14.15" x14ac:dyDescent="0.4">
      <c r="A2940" s="39"/>
      <c r="E2940" s="74"/>
      <c r="F2940" s="74"/>
      <c r="G2940" s="74"/>
      <c r="S2940" s="61"/>
      <c r="T2940" s="61"/>
    </row>
    <row r="2941" spans="1:20" s="55" customFormat="1" ht="14.15" x14ac:dyDescent="0.4">
      <c r="A2941" s="39"/>
      <c r="E2941" s="74"/>
      <c r="F2941" s="74"/>
      <c r="G2941" s="74"/>
      <c r="S2941" s="61"/>
      <c r="T2941" s="61"/>
    </row>
    <row r="2942" spans="1:20" s="55" customFormat="1" ht="14.15" x14ac:dyDescent="0.4">
      <c r="A2942" s="39"/>
      <c r="E2942" s="74"/>
      <c r="F2942" s="74"/>
      <c r="G2942" s="74"/>
      <c r="S2942" s="61"/>
      <c r="T2942" s="61"/>
    </row>
    <row r="2943" spans="1:20" s="55" customFormat="1" ht="14.15" x14ac:dyDescent="0.4">
      <c r="A2943" s="39"/>
      <c r="E2943" s="74"/>
      <c r="F2943" s="74"/>
      <c r="G2943" s="74"/>
      <c r="S2943" s="61"/>
      <c r="T2943" s="61"/>
    </row>
    <row r="2944" spans="1:20" s="55" customFormat="1" ht="14.15" x14ac:dyDescent="0.4">
      <c r="A2944" s="39"/>
      <c r="E2944" s="74"/>
      <c r="F2944" s="74"/>
      <c r="G2944" s="74"/>
      <c r="S2944" s="61"/>
      <c r="T2944" s="61"/>
    </row>
    <row r="2945" spans="1:20" s="55" customFormat="1" ht="14.15" x14ac:dyDescent="0.4">
      <c r="A2945" s="39"/>
      <c r="E2945" s="74"/>
      <c r="F2945" s="74"/>
      <c r="G2945" s="74"/>
      <c r="S2945" s="61"/>
      <c r="T2945" s="61"/>
    </row>
    <row r="2946" spans="1:20" s="55" customFormat="1" ht="14.15" x14ac:dyDescent="0.4">
      <c r="A2946" s="39"/>
      <c r="E2946" s="74"/>
      <c r="F2946" s="74"/>
      <c r="G2946" s="74"/>
      <c r="S2946" s="61"/>
      <c r="T2946" s="61"/>
    </row>
    <row r="2947" spans="1:20" s="55" customFormat="1" ht="14.15" x14ac:dyDescent="0.4">
      <c r="A2947" s="39"/>
      <c r="E2947" s="74"/>
      <c r="F2947" s="74"/>
      <c r="G2947" s="74"/>
      <c r="S2947" s="61"/>
      <c r="T2947" s="61"/>
    </row>
    <row r="2948" spans="1:20" s="55" customFormat="1" ht="14.15" x14ac:dyDescent="0.4">
      <c r="A2948" s="39"/>
      <c r="E2948" s="74"/>
      <c r="F2948" s="74"/>
      <c r="G2948" s="74"/>
      <c r="S2948" s="61"/>
      <c r="T2948" s="61"/>
    </row>
    <row r="2949" spans="1:20" s="55" customFormat="1" ht="14.15" x14ac:dyDescent="0.4">
      <c r="A2949" s="39"/>
      <c r="E2949" s="74"/>
      <c r="F2949" s="74"/>
      <c r="G2949" s="74"/>
      <c r="S2949" s="61"/>
      <c r="T2949" s="61"/>
    </row>
    <row r="2950" spans="1:20" s="55" customFormat="1" ht="14.15" x14ac:dyDescent="0.4">
      <c r="A2950" s="39"/>
      <c r="E2950" s="74"/>
      <c r="F2950" s="74"/>
      <c r="G2950" s="74"/>
      <c r="S2950" s="61"/>
      <c r="T2950" s="61"/>
    </row>
    <row r="2951" spans="1:20" s="55" customFormat="1" ht="14.15" x14ac:dyDescent="0.4">
      <c r="A2951" s="39"/>
      <c r="E2951" s="74"/>
      <c r="F2951" s="74"/>
      <c r="G2951" s="74"/>
      <c r="S2951" s="61"/>
      <c r="T2951" s="61"/>
    </row>
    <row r="2952" spans="1:20" s="55" customFormat="1" ht="14.15" x14ac:dyDescent="0.4">
      <c r="A2952" s="39"/>
      <c r="E2952" s="74"/>
      <c r="F2952" s="74"/>
      <c r="G2952" s="74"/>
      <c r="S2952" s="61"/>
      <c r="T2952" s="61"/>
    </row>
    <row r="2953" spans="1:20" s="55" customFormat="1" ht="14.15" x14ac:dyDescent="0.4">
      <c r="A2953" s="39"/>
      <c r="E2953" s="74"/>
      <c r="F2953" s="74"/>
      <c r="G2953" s="74"/>
      <c r="S2953" s="61"/>
      <c r="T2953" s="61"/>
    </row>
    <row r="2954" spans="1:20" s="55" customFormat="1" ht="14.15" x14ac:dyDescent="0.4">
      <c r="A2954" s="39"/>
      <c r="E2954" s="74"/>
      <c r="F2954" s="74"/>
      <c r="G2954" s="74"/>
      <c r="S2954" s="61"/>
      <c r="T2954" s="61"/>
    </row>
    <row r="2955" spans="1:20" s="55" customFormat="1" ht="14.15" x14ac:dyDescent="0.4">
      <c r="A2955" s="39"/>
      <c r="E2955" s="74"/>
      <c r="F2955" s="74"/>
      <c r="G2955" s="74"/>
      <c r="S2955" s="61"/>
      <c r="T2955" s="61"/>
    </row>
    <row r="2956" spans="1:20" s="55" customFormat="1" ht="14.15" x14ac:dyDescent="0.4">
      <c r="A2956" s="39"/>
      <c r="E2956" s="74"/>
      <c r="F2956" s="74"/>
      <c r="G2956" s="74"/>
      <c r="S2956" s="61"/>
      <c r="T2956" s="61"/>
    </row>
    <row r="2957" spans="1:20" s="55" customFormat="1" ht="14.15" x14ac:dyDescent="0.4">
      <c r="A2957" s="39"/>
      <c r="E2957" s="74"/>
      <c r="F2957" s="74"/>
      <c r="G2957" s="74"/>
      <c r="S2957" s="61"/>
      <c r="T2957" s="61"/>
    </row>
    <row r="2958" spans="1:20" s="55" customFormat="1" ht="14.15" x14ac:dyDescent="0.4">
      <c r="A2958" s="39"/>
      <c r="E2958" s="74"/>
      <c r="F2958" s="74"/>
      <c r="G2958" s="74"/>
      <c r="S2958" s="61"/>
      <c r="T2958" s="61"/>
    </row>
    <row r="2959" spans="1:20" s="55" customFormat="1" ht="14.15" x14ac:dyDescent="0.4">
      <c r="A2959" s="39"/>
      <c r="E2959" s="74"/>
      <c r="F2959" s="74"/>
      <c r="G2959" s="74"/>
      <c r="S2959" s="61"/>
      <c r="T2959" s="61"/>
    </row>
    <row r="2960" spans="1:20" s="55" customFormat="1" ht="14.15" x14ac:dyDescent="0.4">
      <c r="A2960" s="39"/>
      <c r="E2960" s="74"/>
      <c r="F2960" s="74"/>
      <c r="G2960" s="74"/>
      <c r="S2960" s="61"/>
      <c r="T2960" s="61"/>
    </row>
    <row r="2961" spans="1:20" s="55" customFormat="1" ht="14.15" x14ac:dyDescent="0.4">
      <c r="A2961" s="39"/>
      <c r="E2961" s="74"/>
      <c r="F2961" s="74"/>
      <c r="G2961" s="74"/>
      <c r="S2961" s="61"/>
      <c r="T2961" s="61"/>
    </row>
    <row r="2962" spans="1:20" s="55" customFormat="1" ht="14.15" x14ac:dyDescent="0.4">
      <c r="A2962" s="39"/>
      <c r="E2962" s="74"/>
      <c r="F2962" s="74"/>
      <c r="G2962" s="74"/>
      <c r="S2962" s="61"/>
      <c r="T2962" s="61"/>
    </row>
    <row r="2963" spans="1:20" s="55" customFormat="1" ht="14.15" x14ac:dyDescent="0.4">
      <c r="A2963" s="39"/>
      <c r="E2963" s="74"/>
      <c r="F2963" s="74"/>
      <c r="G2963" s="74"/>
      <c r="S2963" s="61"/>
      <c r="T2963" s="61"/>
    </row>
    <row r="2964" spans="1:20" s="55" customFormat="1" ht="14.15" x14ac:dyDescent="0.4">
      <c r="A2964" s="39"/>
      <c r="E2964" s="74"/>
      <c r="F2964" s="74"/>
      <c r="G2964" s="74"/>
      <c r="S2964" s="61"/>
      <c r="T2964" s="61"/>
    </row>
    <row r="2965" spans="1:20" s="55" customFormat="1" ht="14.15" x14ac:dyDescent="0.4">
      <c r="A2965" s="39"/>
      <c r="E2965" s="74"/>
      <c r="F2965" s="74"/>
      <c r="G2965" s="74"/>
      <c r="S2965" s="61"/>
      <c r="T2965" s="61"/>
    </row>
    <row r="2966" spans="1:20" s="55" customFormat="1" ht="14.15" x14ac:dyDescent="0.4">
      <c r="A2966" s="39"/>
      <c r="E2966" s="74"/>
      <c r="F2966" s="74"/>
      <c r="G2966" s="74"/>
      <c r="S2966" s="61"/>
      <c r="T2966" s="61"/>
    </row>
    <row r="2967" spans="1:20" s="55" customFormat="1" ht="14.15" x14ac:dyDescent="0.4">
      <c r="A2967" s="39"/>
      <c r="E2967" s="74"/>
      <c r="F2967" s="74"/>
      <c r="G2967" s="74"/>
      <c r="S2967" s="61"/>
      <c r="T2967" s="61"/>
    </row>
    <row r="2968" spans="1:20" s="55" customFormat="1" ht="14.15" x14ac:dyDescent="0.4">
      <c r="A2968" s="39"/>
      <c r="E2968" s="74"/>
      <c r="F2968" s="74"/>
      <c r="G2968" s="74"/>
      <c r="S2968" s="61"/>
      <c r="T2968" s="61"/>
    </row>
    <row r="2969" spans="1:20" s="55" customFormat="1" ht="14.15" x14ac:dyDescent="0.4">
      <c r="A2969" s="39"/>
      <c r="E2969" s="74"/>
      <c r="F2969" s="74"/>
      <c r="G2969" s="74"/>
      <c r="S2969" s="61"/>
      <c r="T2969" s="61"/>
    </row>
    <row r="2970" spans="1:20" s="55" customFormat="1" ht="14.15" x14ac:dyDescent="0.4">
      <c r="A2970" s="39"/>
      <c r="E2970" s="74"/>
      <c r="F2970" s="74"/>
      <c r="G2970" s="74"/>
      <c r="S2970" s="61"/>
      <c r="T2970" s="61"/>
    </row>
    <row r="2971" spans="1:20" s="55" customFormat="1" ht="14.15" x14ac:dyDescent="0.4">
      <c r="A2971" s="39"/>
      <c r="E2971" s="74"/>
      <c r="F2971" s="74"/>
      <c r="G2971" s="74"/>
      <c r="S2971" s="61"/>
      <c r="T2971" s="61"/>
    </row>
    <row r="2972" spans="1:20" s="55" customFormat="1" ht="14.15" x14ac:dyDescent="0.4">
      <c r="A2972" s="39"/>
      <c r="E2972" s="74"/>
      <c r="F2972" s="74"/>
      <c r="G2972" s="74"/>
      <c r="S2972" s="61"/>
      <c r="T2972" s="61"/>
    </row>
    <row r="2973" spans="1:20" s="55" customFormat="1" ht="14.15" x14ac:dyDescent="0.4">
      <c r="A2973" s="39"/>
      <c r="E2973" s="74"/>
      <c r="F2973" s="74"/>
      <c r="G2973" s="74"/>
      <c r="S2973" s="61"/>
      <c r="T2973" s="61"/>
    </row>
    <row r="2974" spans="1:20" s="55" customFormat="1" ht="14.15" x14ac:dyDescent="0.4">
      <c r="A2974" s="39"/>
      <c r="E2974" s="74"/>
      <c r="F2974" s="74"/>
      <c r="G2974" s="74"/>
      <c r="S2974" s="61"/>
      <c r="T2974" s="61"/>
    </row>
    <row r="2975" spans="1:20" s="55" customFormat="1" ht="14.15" x14ac:dyDescent="0.4">
      <c r="A2975" s="39"/>
      <c r="E2975" s="74"/>
      <c r="F2975" s="74"/>
      <c r="G2975" s="74"/>
      <c r="S2975" s="61"/>
      <c r="T2975" s="61"/>
    </row>
    <row r="2976" spans="1:20" s="55" customFormat="1" ht="14.15" x14ac:dyDescent="0.4">
      <c r="A2976" s="39"/>
      <c r="E2976" s="74"/>
      <c r="F2976" s="74"/>
      <c r="G2976" s="74"/>
      <c r="S2976" s="61"/>
      <c r="T2976" s="61"/>
    </row>
    <row r="2977" spans="1:20" s="55" customFormat="1" ht="14.15" x14ac:dyDescent="0.4">
      <c r="A2977" s="39"/>
      <c r="E2977" s="74"/>
      <c r="F2977" s="74"/>
      <c r="G2977" s="74"/>
      <c r="S2977" s="61"/>
      <c r="T2977" s="61"/>
    </row>
    <row r="2978" spans="1:20" s="55" customFormat="1" ht="14.15" x14ac:dyDescent="0.4">
      <c r="A2978" s="39"/>
      <c r="E2978" s="74"/>
      <c r="F2978" s="74"/>
      <c r="G2978" s="74"/>
      <c r="S2978" s="61"/>
      <c r="T2978" s="61"/>
    </row>
    <row r="2979" spans="1:20" s="55" customFormat="1" ht="14.15" x14ac:dyDescent="0.4">
      <c r="A2979" s="39"/>
      <c r="E2979" s="74"/>
      <c r="F2979" s="74"/>
      <c r="G2979" s="74"/>
      <c r="S2979" s="61"/>
      <c r="T2979" s="61"/>
    </row>
    <row r="2980" spans="1:20" s="55" customFormat="1" ht="14.15" x14ac:dyDescent="0.4">
      <c r="A2980" s="39"/>
      <c r="E2980" s="74"/>
      <c r="F2980" s="74"/>
      <c r="G2980" s="74"/>
      <c r="S2980" s="61"/>
      <c r="T2980" s="61"/>
    </row>
    <row r="2981" spans="1:20" s="55" customFormat="1" ht="14.15" x14ac:dyDescent="0.4">
      <c r="A2981" s="39"/>
      <c r="E2981" s="74"/>
      <c r="F2981" s="74"/>
      <c r="G2981" s="74"/>
      <c r="S2981" s="61"/>
      <c r="T2981" s="61"/>
    </row>
    <row r="2982" spans="1:20" s="55" customFormat="1" ht="14.15" x14ac:dyDescent="0.4">
      <c r="A2982" s="39"/>
      <c r="E2982" s="74"/>
      <c r="F2982" s="74"/>
      <c r="G2982" s="74"/>
      <c r="S2982" s="61"/>
      <c r="T2982" s="61"/>
    </row>
    <row r="2983" spans="1:20" s="55" customFormat="1" ht="14.15" x14ac:dyDescent="0.4">
      <c r="A2983" s="39"/>
      <c r="E2983" s="74"/>
      <c r="F2983" s="74"/>
      <c r="G2983" s="74"/>
      <c r="S2983" s="61"/>
      <c r="T2983" s="61"/>
    </row>
    <row r="2984" spans="1:20" s="55" customFormat="1" ht="14.15" x14ac:dyDescent="0.4">
      <c r="A2984" s="39"/>
      <c r="E2984" s="74"/>
      <c r="F2984" s="74"/>
      <c r="G2984" s="74"/>
      <c r="S2984" s="61"/>
      <c r="T2984" s="61"/>
    </row>
    <row r="2985" spans="1:20" s="55" customFormat="1" ht="14.15" x14ac:dyDescent="0.4">
      <c r="A2985" s="39"/>
      <c r="E2985" s="74"/>
      <c r="F2985" s="74"/>
      <c r="G2985" s="74"/>
      <c r="S2985" s="61"/>
      <c r="T2985" s="61"/>
    </row>
    <row r="2986" spans="1:20" s="55" customFormat="1" ht="14.15" x14ac:dyDescent="0.4">
      <c r="A2986" s="39"/>
      <c r="E2986" s="74"/>
      <c r="F2986" s="74"/>
      <c r="G2986" s="74"/>
      <c r="S2986" s="61"/>
      <c r="T2986" s="61"/>
    </row>
    <row r="2987" spans="1:20" s="55" customFormat="1" ht="14.15" x14ac:dyDescent="0.4">
      <c r="A2987" s="39"/>
      <c r="E2987" s="74"/>
      <c r="F2987" s="74"/>
      <c r="G2987" s="74"/>
      <c r="S2987" s="61"/>
      <c r="T2987" s="61"/>
    </row>
    <row r="2988" spans="1:20" s="55" customFormat="1" ht="14.15" x14ac:dyDescent="0.4">
      <c r="A2988" s="39"/>
      <c r="E2988" s="74"/>
      <c r="F2988" s="74"/>
      <c r="G2988" s="74"/>
      <c r="S2988" s="61"/>
      <c r="T2988" s="61"/>
    </row>
    <row r="2989" spans="1:20" s="55" customFormat="1" ht="14.15" x14ac:dyDescent="0.4">
      <c r="A2989" s="39"/>
      <c r="E2989" s="74"/>
      <c r="F2989" s="74"/>
      <c r="G2989" s="74"/>
      <c r="S2989" s="61"/>
      <c r="T2989" s="61"/>
    </row>
    <row r="2990" spans="1:20" s="55" customFormat="1" ht="14.15" x14ac:dyDescent="0.4">
      <c r="A2990" s="39"/>
      <c r="E2990" s="74"/>
      <c r="F2990" s="74"/>
      <c r="G2990" s="74"/>
      <c r="S2990" s="61"/>
      <c r="T2990" s="61"/>
    </row>
    <row r="2991" spans="1:20" s="55" customFormat="1" ht="14.15" x14ac:dyDescent="0.4">
      <c r="A2991" s="39"/>
      <c r="E2991" s="74"/>
      <c r="F2991" s="74"/>
      <c r="G2991" s="74"/>
      <c r="S2991" s="61"/>
      <c r="T2991" s="61"/>
    </row>
    <row r="2992" spans="1:20" s="55" customFormat="1" ht="14.15" x14ac:dyDescent="0.4">
      <c r="A2992" s="39"/>
      <c r="E2992" s="74"/>
      <c r="F2992" s="74"/>
      <c r="G2992" s="74"/>
      <c r="S2992" s="61"/>
      <c r="T2992" s="61"/>
    </row>
    <row r="2993" spans="1:20" s="55" customFormat="1" ht="14.15" x14ac:dyDescent="0.4">
      <c r="A2993" s="39"/>
      <c r="E2993" s="74"/>
      <c r="F2993" s="74"/>
      <c r="G2993" s="74"/>
      <c r="S2993" s="61"/>
      <c r="T2993" s="61"/>
    </row>
    <row r="2994" spans="1:20" s="55" customFormat="1" ht="14.15" x14ac:dyDescent="0.4">
      <c r="A2994" s="39"/>
      <c r="E2994" s="74"/>
      <c r="F2994" s="74"/>
      <c r="G2994" s="74"/>
      <c r="S2994" s="61"/>
      <c r="T2994" s="61"/>
    </row>
    <row r="2995" spans="1:20" s="55" customFormat="1" ht="14.15" x14ac:dyDescent="0.4">
      <c r="A2995" s="39"/>
      <c r="E2995" s="74"/>
      <c r="F2995" s="74"/>
      <c r="G2995" s="74"/>
      <c r="S2995" s="61"/>
      <c r="T2995" s="61"/>
    </row>
    <row r="2996" spans="1:20" s="55" customFormat="1" ht="14.15" x14ac:dyDescent="0.4">
      <c r="A2996" s="39"/>
      <c r="E2996" s="74"/>
      <c r="F2996" s="74"/>
      <c r="G2996" s="74"/>
      <c r="S2996" s="61"/>
      <c r="T2996" s="61"/>
    </row>
    <row r="2997" spans="1:20" s="55" customFormat="1" ht="14.15" x14ac:dyDescent="0.4">
      <c r="A2997" s="39"/>
      <c r="E2997" s="74"/>
      <c r="F2997" s="74"/>
      <c r="G2997" s="74"/>
      <c r="S2997" s="61"/>
      <c r="T2997" s="61"/>
    </row>
    <row r="2998" spans="1:20" s="55" customFormat="1" ht="14.15" x14ac:dyDescent="0.4">
      <c r="A2998" s="39"/>
      <c r="E2998" s="74"/>
      <c r="F2998" s="74"/>
      <c r="G2998" s="74"/>
      <c r="S2998" s="61"/>
      <c r="T2998" s="61"/>
    </row>
    <row r="2999" spans="1:20" s="55" customFormat="1" ht="14.15" x14ac:dyDescent="0.4">
      <c r="A2999" s="39"/>
      <c r="E2999" s="74"/>
      <c r="F2999" s="74"/>
      <c r="G2999" s="74"/>
      <c r="S2999" s="61"/>
      <c r="T2999" s="61"/>
    </row>
    <row r="3000" spans="1:20" s="55" customFormat="1" ht="14.15" x14ac:dyDescent="0.4">
      <c r="A3000" s="39"/>
      <c r="E3000" s="74"/>
      <c r="F3000" s="74"/>
      <c r="G3000" s="74"/>
      <c r="S3000" s="61"/>
      <c r="T3000" s="61"/>
    </row>
    <row r="3001" spans="1:20" s="55" customFormat="1" ht="14.15" x14ac:dyDescent="0.4">
      <c r="A3001" s="39"/>
      <c r="E3001" s="74"/>
      <c r="F3001" s="74"/>
      <c r="G3001" s="74"/>
      <c r="S3001" s="61"/>
      <c r="T3001" s="61"/>
    </row>
    <row r="3002" spans="1:20" s="55" customFormat="1" ht="14.15" x14ac:dyDescent="0.4">
      <c r="A3002" s="39"/>
      <c r="E3002" s="74"/>
      <c r="F3002" s="74"/>
      <c r="G3002" s="74"/>
      <c r="S3002" s="61"/>
      <c r="T3002" s="61"/>
    </row>
    <row r="3003" spans="1:20" s="55" customFormat="1" ht="14.15" x14ac:dyDescent="0.4">
      <c r="A3003" s="39"/>
      <c r="E3003" s="74"/>
      <c r="F3003" s="74"/>
      <c r="G3003" s="74"/>
      <c r="S3003" s="61"/>
      <c r="T3003" s="61"/>
    </row>
    <row r="3004" spans="1:20" s="55" customFormat="1" ht="14.15" x14ac:dyDescent="0.4">
      <c r="A3004" s="39"/>
      <c r="E3004" s="74"/>
      <c r="F3004" s="74"/>
      <c r="G3004" s="74"/>
      <c r="S3004" s="61"/>
      <c r="T3004" s="61"/>
    </row>
    <row r="3005" spans="1:20" s="55" customFormat="1" ht="14.15" x14ac:dyDescent="0.4">
      <c r="A3005" s="39"/>
      <c r="E3005" s="74"/>
      <c r="F3005" s="74"/>
      <c r="G3005" s="74"/>
      <c r="S3005" s="61"/>
      <c r="T3005" s="61"/>
    </row>
    <row r="3006" spans="1:20" s="55" customFormat="1" ht="14.15" x14ac:dyDescent="0.4">
      <c r="A3006" s="39"/>
      <c r="E3006" s="74"/>
      <c r="F3006" s="74"/>
      <c r="G3006" s="74"/>
      <c r="S3006" s="61"/>
      <c r="T3006" s="61"/>
    </row>
    <row r="3007" spans="1:20" s="55" customFormat="1" ht="14.15" x14ac:dyDescent="0.4">
      <c r="A3007" s="39"/>
      <c r="E3007" s="74"/>
      <c r="F3007" s="74"/>
      <c r="G3007" s="74"/>
      <c r="S3007" s="61"/>
      <c r="T3007" s="61"/>
    </row>
    <row r="3008" spans="1:20" s="55" customFormat="1" ht="14.15" x14ac:dyDescent="0.4">
      <c r="A3008" s="39"/>
      <c r="E3008" s="74"/>
      <c r="F3008" s="74"/>
      <c r="G3008" s="74"/>
      <c r="S3008" s="61"/>
      <c r="T3008" s="61"/>
    </row>
    <row r="3009" spans="1:20" s="55" customFormat="1" ht="14.15" x14ac:dyDescent="0.4">
      <c r="A3009" s="39"/>
      <c r="E3009" s="74"/>
      <c r="F3009" s="74"/>
      <c r="G3009" s="74"/>
      <c r="S3009" s="61"/>
      <c r="T3009" s="61"/>
    </row>
    <row r="3010" spans="1:20" s="55" customFormat="1" ht="14.15" x14ac:dyDescent="0.4">
      <c r="A3010" s="39"/>
      <c r="E3010" s="74"/>
      <c r="F3010" s="74"/>
      <c r="G3010" s="74"/>
      <c r="S3010" s="61"/>
      <c r="T3010" s="61"/>
    </row>
    <row r="3011" spans="1:20" s="55" customFormat="1" ht="14.15" x14ac:dyDescent="0.4">
      <c r="A3011" s="39"/>
      <c r="E3011" s="74"/>
      <c r="F3011" s="74"/>
      <c r="G3011" s="74"/>
      <c r="S3011" s="61"/>
      <c r="T3011" s="61"/>
    </row>
    <row r="3012" spans="1:20" s="55" customFormat="1" ht="14.15" x14ac:dyDescent="0.4">
      <c r="A3012" s="39"/>
      <c r="E3012" s="74"/>
      <c r="F3012" s="74"/>
      <c r="G3012" s="74"/>
      <c r="S3012" s="61"/>
      <c r="T3012" s="61"/>
    </row>
    <row r="3013" spans="1:20" s="55" customFormat="1" ht="14.15" x14ac:dyDescent="0.4">
      <c r="A3013" s="39"/>
      <c r="E3013" s="74"/>
      <c r="F3013" s="74"/>
      <c r="G3013" s="74"/>
      <c r="S3013" s="61"/>
      <c r="T3013" s="61"/>
    </row>
    <row r="3014" spans="1:20" s="55" customFormat="1" ht="14.15" x14ac:dyDescent="0.4">
      <c r="A3014" s="39"/>
      <c r="E3014" s="74"/>
      <c r="F3014" s="74"/>
      <c r="G3014" s="74"/>
      <c r="S3014" s="61"/>
      <c r="T3014" s="61"/>
    </row>
    <row r="3015" spans="1:20" s="55" customFormat="1" ht="14.15" x14ac:dyDescent="0.4">
      <c r="A3015" s="39"/>
      <c r="E3015" s="74"/>
      <c r="F3015" s="74"/>
      <c r="G3015" s="74"/>
      <c r="S3015" s="61"/>
      <c r="T3015" s="61"/>
    </row>
    <row r="3016" spans="1:20" s="55" customFormat="1" ht="14.15" x14ac:dyDescent="0.4">
      <c r="A3016" s="39"/>
      <c r="E3016" s="74"/>
      <c r="F3016" s="74"/>
      <c r="G3016" s="74"/>
      <c r="S3016" s="61"/>
      <c r="T3016" s="61"/>
    </row>
    <row r="3017" spans="1:20" s="55" customFormat="1" ht="14.15" x14ac:dyDescent="0.4">
      <c r="A3017" s="39"/>
      <c r="E3017" s="74"/>
      <c r="F3017" s="74"/>
      <c r="G3017" s="74"/>
      <c r="S3017" s="61"/>
      <c r="T3017" s="61"/>
    </row>
    <row r="3018" spans="1:20" s="55" customFormat="1" ht="14.15" x14ac:dyDescent="0.4">
      <c r="A3018" s="39"/>
      <c r="E3018" s="74"/>
      <c r="F3018" s="74"/>
      <c r="G3018" s="74"/>
      <c r="S3018" s="61"/>
      <c r="T3018" s="61"/>
    </row>
    <row r="3019" spans="1:20" s="55" customFormat="1" ht="14.15" x14ac:dyDescent="0.4">
      <c r="A3019" s="39"/>
      <c r="E3019" s="74"/>
      <c r="F3019" s="74"/>
      <c r="G3019" s="74"/>
      <c r="S3019" s="61"/>
      <c r="T3019" s="61"/>
    </row>
    <row r="3020" spans="1:20" s="55" customFormat="1" ht="14.15" x14ac:dyDescent="0.4">
      <c r="A3020" s="39"/>
      <c r="E3020" s="74"/>
      <c r="F3020" s="74"/>
      <c r="G3020" s="74"/>
      <c r="S3020" s="61"/>
      <c r="T3020" s="61"/>
    </row>
    <row r="3021" spans="1:20" s="55" customFormat="1" ht="14.15" x14ac:dyDescent="0.4">
      <c r="A3021" s="39"/>
      <c r="E3021" s="74"/>
      <c r="F3021" s="74"/>
      <c r="G3021" s="74"/>
      <c r="S3021" s="61"/>
      <c r="T3021" s="61"/>
    </row>
    <row r="3022" spans="1:20" s="55" customFormat="1" ht="14.15" x14ac:dyDescent="0.4">
      <c r="A3022" s="39"/>
      <c r="E3022" s="74"/>
      <c r="F3022" s="74"/>
      <c r="G3022" s="74"/>
      <c r="S3022" s="61"/>
      <c r="T3022" s="61"/>
    </row>
    <row r="3023" spans="1:20" s="55" customFormat="1" ht="14.15" x14ac:dyDescent="0.4">
      <c r="A3023" s="39"/>
      <c r="E3023" s="74"/>
      <c r="F3023" s="74"/>
      <c r="G3023" s="74"/>
      <c r="S3023" s="61"/>
      <c r="T3023" s="61"/>
    </row>
    <row r="3024" spans="1:20" s="55" customFormat="1" ht="14.15" x14ac:dyDescent="0.4">
      <c r="A3024" s="39"/>
      <c r="E3024" s="74"/>
      <c r="F3024" s="74"/>
      <c r="G3024" s="74"/>
      <c r="S3024" s="61"/>
      <c r="T3024" s="61"/>
    </row>
    <row r="3025" spans="1:20" s="55" customFormat="1" ht="14.15" x14ac:dyDescent="0.4">
      <c r="A3025" s="39"/>
      <c r="E3025" s="74"/>
      <c r="F3025" s="74"/>
      <c r="G3025" s="74"/>
      <c r="S3025" s="61"/>
      <c r="T3025" s="61"/>
    </row>
    <row r="3026" spans="1:20" s="55" customFormat="1" ht="14.15" x14ac:dyDescent="0.4">
      <c r="A3026" s="39"/>
      <c r="E3026" s="74"/>
      <c r="F3026" s="74"/>
      <c r="G3026" s="74"/>
      <c r="S3026" s="61"/>
      <c r="T3026" s="61"/>
    </row>
    <row r="3027" spans="1:20" s="55" customFormat="1" ht="14.15" x14ac:dyDescent="0.4">
      <c r="A3027" s="39"/>
      <c r="E3027" s="74"/>
      <c r="F3027" s="74"/>
      <c r="G3027" s="74"/>
      <c r="S3027" s="61"/>
      <c r="T3027" s="61"/>
    </row>
    <row r="3028" spans="1:20" s="55" customFormat="1" ht="14.15" x14ac:dyDescent="0.4">
      <c r="A3028" s="39"/>
      <c r="E3028" s="74"/>
      <c r="F3028" s="74"/>
      <c r="G3028" s="74"/>
      <c r="S3028" s="61"/>
      <c r="T3028" s="61"/>
    </row>
    <row r="3029" spans="1:20" s="55" customFormat="1" ht="14.15" x14ac:dyDescent="0.4">
      <c r="A3029" s="39"/>
      <c r="E3029" s="74"/>
      <c r="F3029" s="74"/>
      <c r="G3029" s="74"/>
      <c r="S3029" s="61"/>
      <c r="T3029" s="61"/>
    </row>
    <row r="3030" spans="1:20" s="55" customFormat="1" ht="14.15" x14ac:dyDescent="0.4">
      <c r="A3030" s="39"/>
      <c r="E3030" s="74"/>
      <c r="F3030" s="74"/>
      <c r="G3030" s="74"/>
      <c r="S3030" s="61"/>
      <c r="T3030" s="61"/>
    </row>
    <row r="3031" spans="1:20" s="55" customFormat="1" ht="14.15" x14ac:dyDescent="0.4">
      <c r="A3031" s="39"/>
      <c r="E3031" s="74"/>
      <c r="F3031" s="74"/>
      <c r="G3031" s="74"/>
      <c r="S3031" s="61"/>
      <c r="T3031" s="61"/>
    </row>
    <row r="3032" spans="1:20" s="55" customFormat="1" ht="14.15" x14ac:dyDescent="0.4">
      <c r="A3032" s="39"/>
      <c r="E3032" s="74"/>
      <c r="F3032" s="74"/>
      <c r="G3032" s="74"/>
      <c r="S3032" s="61"/>
      <c r="T3032" s="61"/>
    </row>
    <row r="3033" spans="1:20" s="55" customFormat="1" ht="14.15" x14ac:dyDescent="0.4">
      <c r="A3033" s="39"/>
      <c r="E3033" s="74"/>
      <c r="F3033" s="74"/>
      <c r="G3033" s="74"/>
      <c r="S3033" s="61"/>
      <c r="T3033" s="61"/>
    </row>
    <row r="3034" spans="1:20" s="55" customFormat="1" ht="14.15" x14ac:dyDescent="0.4">
      <c r="A3034" s="39"/>
      <c r="E3034" s="74"/>
      <c r="F3034" s="74"/>
      <c r="G3034" s="74"/>
      <c r="S3034" s="61"/>
      <c r="T3034" s="61"/>
    </row>
    <row r="3035" spans="1:20" s="55" customFormat="1" ht="14.15" x14ac:dyDescent="0.4">
      <c r="A3035" s="39"/>
      <c r="E3035" s="74"/>
      <c r="F3035" s="74"/>
      <c r="G3035" s="74"/>
      <c r="S3035" s="61"/>
      <c r="T3035" s="61"/>
    </row>
    <row r="3036" spans="1:20" s="55" customFormat="1" ht="14.15" x14ac:dyDescent="0.4">
      <c r="A3036" s="39"/>
      <c r="E3036" s="74"/>
      <c r="F3036" s="74"/>
      <c r="G3036" s="74"/>
      <c r="S3036" s="61"/>
      <c r="T3036" s="61"/>
    </row>
    <row r="3037" spans="1:20" s="55" customFormat="1" ht="14.15" x14ac:dyDescent="0.4">
      <c r="A3037" s="39"/>
      <c r="E3037" s="74"/>
      <c r="F3037" s="74"/>
      <c r="G3037" s="74"/>
      <c r="S3037" s="61"/>
      <c r="T3037" s="61"/>
    </row>
    <row r="3038" spans="1:20" s="55" customFormat="1" ht="14.15" x14ac:dyDescent="0.4">
      <c r="A3038" s="39"/>
      <c r="E3038" s="74"/>
      <c r="F3038" s="74"/>
      <c r="G3038" s="74"/>
      <c r="S3038" s="61"/>
      <c r="T3038" s="61"/>
    </row>
    <row r="3039" spans="1:20" s="55" customFormat="1" ht="14.15" x14ac:dyDescent="0.4">
      <c r="A3039" s="39"/>
      <c r="E3039" s="74"/>
      <c r="F3039" s="74"/>
      <c r="G3039" s="74"/>
      <c r="S3039" s="61"/>
      <c r="T3039" s="61"/>
    </row>
    <row r="3040" spans="1:20" s="55" customFormat="1" ht="14.15" x14ac:dyDescent="0.4">
      <c r="A3040" s="39"/>
      <c r="E3040" s="74"/>
      <c r="F3040" s="74"/>
      <c r="G3040" s="74"/>
      <c r="S3040" s="61"/>
      <c r="T3040" s="61"/>
    </row>
    <row r="3041" spans="1:20" s="55" customFormat="1" ht="14.15" x14ac:dyDescent="0.4">
      <c r="A3041" s="39"/>
      <c r="E3041" s="74"/>
      <c r="F3041" s="74"/>
      <c r="G3041" s="74"/>
      <c r="S3041" s="61"/>
      <c r="T3041" s="61"/>
    </row>
    <row r="3042" spans="1:20" s="55" customFormat="1" ht="14.15" x14ac:dyDescent="0.4">
      <c r="A3042" s="39"/>
      <c r="E3042" s="74"/>
      <c r="F3042" s="74"/>
      <c r="G3042" s="74"/>
      <c r="S3042" s="61"/>
      <c r="T3042" s="61"/>
    </row>
    <row r="3043" spans="1:20" s="55" customFormat="1" ht="14.15" x14ac:dyDescent="0.4">
      <c r="A3043" s="39"/>
      <c r="E3043" s="74"/>
      <c r="F3043" s="74"/>
      <c r="G3043" s="74"/>
      <c r="S3043" s="61"/>
      <c r="T3043" s="61"/>
    </row>
    <row r="3044" spans="1:20" s="55" customFormat="1" ht="14.15" x14ac:dyDescent="0.4">
      <c r="A3044" s="39"/>
      <c r="E3044" s="74"/>
      <c r="F3044" s="74"/>
      <c r="G3044" s="74"/>
      <c r="S3044" s="61"/>
      <c r="T3044" s="61"/>
    </row>
    <row r="3045" spans="1:20" s="55" customFormat="1" ht="14.15" x14ac:dyDescent="0.4">
      <c r="A3045" s="39"/>
      <c r="E3045" s="74"/>
      <c r="F3045" s="74"/>
      <c r="G3045" s="74"/>
      <c r="S3045" s="61"/>
      <c r="T3045" s="61"/>
    </row>
    <row r="3046" spans="1:20" s="55" customFormat="1" ht="14.15" x14ac:dyDescent="0.4">
      <c r="A3046" s="39"/>
      <c r="E3046" s="74"/>
      <c r="F3046" s="74"/>
      <c r="G3046" s="74"/>
      <c r="S3046" s="61"/>
      <c r="T3046" s="61"/>
    </row>
    <row r="3047" spans="1:20" s="55" customFormat="1" ht="14.15" x14ac:dyDescent="0.4">
      <c r="A3047" s="39"/>
      <c r="E3047" s="74"/>
      <c r="F3047" s="74"/>
      <c r="G3047" s="74"/>
      <c r="S3047" s="61"/>
      <c r="T3047" s="61"/>
    </row>
    <row r="3048" spans="1:20" s="55" customFormat="1" ht="14.15" x14ac:dyDescent="0.4">
      <c r="A3048" s="39"/>
      <c r="E3048" s="74"/>
      <c r="F3048" s="74"/>
      <c r="G3048" s="74"/>
      <c r="S3048" s="61"/>
      <c r="T3048" s="61"/>
    </row>
    <row r="3049" spans="1:20" s="55" customFormat="1" ht="14.15" x14ac:dyDescent="0.4">
      <c r="A3049" s="39"/>
      <c r="E3049" s="74"/>
      <c r="F3049" s="74"/>
      <c r="G3049" s="74"/>
      <c r="S3049" s="61"/>
      <c r="T3049" s="61"/>
    </row>
    <row r="3050" spans="1:20" s="55" customFormat="1" ht="14.15" x14ac:dyDescent="0.4">
      <c r="A3050" s="39"/>
      <c r="E3050" s="74"/>
      <c r="F3050" s="74"/>
      <c r="G3050" s="74"/>
      <c r="S3050" s="61"/>
      <c r="T3050" s="61"/>
    </row>
    <row r="3051" spans="1:20" s="55" customFormat="1" ht="14.15" x14ac:dyDescent="0.4">
      <c r="A3051" s="39"/>
      <c r="E3051" s="74"/>
      <c r="F3051" s="74"/>
      <c r="G3051" s="74"/>
      <c r="S3051" s="61"/>
      <c r="T3051" s="61"/>
    </row>
    <row r="3052" spans="1:20" s="55" customFormat="1" ht="14.15" x14ac:dyDescent="0.4">
      <c r="A3052" s="39"/>
      <c r="E3052" s="74"/>
      <c r="F3052" s="74"/>
      <c r="G3052" s="74"/>
      <c r="S3052" s="61"/>
      <c r="T3052" s="61"/>
    </row>
    <row r="3053" spans="1:20" s="55" customFormat="1" ht="14.15" x14ac:dyDescent="0.4">
      <c r="A3053" s="39"/>
      <c r="E3053" s="74"/>
      <c r="F3053" s="74"/>
      <c r="G3053" s="74"/>
      <c r="S3053" s="61"/>
      <c r="T3053" s="61"/>
    </row>
    <row r="3054" spans="1:20" s="55" customFormat="1" ht="14.15" x14ac:dyDescent="0.4">
      <c r="A3054" s="39"/>
      <c r="E3054" s="74"/>
      <c r="F3054" s="74"/>
      <c r="G3054" s="74"/>
      <c r="S3054" s="61"/>
      <c r="T3054" s="61"/>
    </row>
    <row r="3055" spans="1:20" s="55" customFormat="1" ht="14.15" x14ac:dyDescent="0.4">
      <c r="A3055" s="39"/>
      <c r="E3055" s="74"/>
      <c r="F3055" s="74"/>
      <c r="G3055" s="74"/>
      <c r="S3055" s="61"/>
      <c r="T3055" s="61"/>
    </row>
    <row r="3056" spans="1:20" s="55" customFormat="1" ht="14.15" x14ac:dyDescent="0.4">
      <c r="A3056" s="39"/>
      <c r="E3056" s="74"/>
      <c r="F3056" s="74"/>
      <c r="G3056" s="74"/>
      <c r="S3056" s="61"/>
      <c r="T3056" s="61"/>
    </row>
    <row r="3057" spans="1:20" s="55" customFormat="1" ht="14.15" x14ac:dyDescent="0.4">
      <c r="A3057" s="39"/>
      <c r="E3057" s="74"/>
      <c r="F3057" s="74"/>
      <c r="G3057" s="74"/>
      <c r="S3057" s="61"/>
      <c r="T3057" s="61"/>
    </row>
    <row r="3058" spans="1:20" s="55" customFormat="1" ht="14.15" x14ac:dyDescent="0.4">
      <c r="A3058" s="39"/>
      <c r="E3058" s="74"/>
      <c r="F3058" s="74"/>
      <c r="G3058" s="74"/>
      <c r="S3058" s="61"/>
      <c r="T3058" s="61"/>
    </row>
    <row r="3059" spans="1:20" s="55" customFormat="1" ht="14.15" x14ac:dyDescent="0.4">
      <c r="A3059" s="39"/>
      <c r="E3059" s="74"/>
      <c r="F3059" s="74"/>
      <c r="G3059" s="74"/>
      <c r="S3059" s="61"/>
      <c r="T3059" s="61"/>
    </row>
    <row r="3060" spans="1:20" s="55" customFormat="1" ht="14.15" x14ac:dyDescent="0.4">
      <c r="A3060" s="39"/>
      <c r="E3060" s="74"/>
      <c r="F3060" s="74"/>
      <c r="G3060" s="74"/>
      <c r="S3060" s="61"/>
      <c r="T3060" s="61"/>
    </row>
    <row r="3061" spans="1:20" s="55" customFormat="1" ht="14.15" x14ac:dyDescent="0.4">
      <c r="A3061" s="39"/>
      <c r="E3061" s="74"/>
      <c r="F3061" s="74"/>
      <c r="G3061" s="74"/>
      <c r="S3061" s="61"/>
      <c r="T3061" s="61"/>
    </row>
    <row r="3062" spans="1:20" s="55" customFormat="1" ht="14.15" x14ac:dyDescent="0.4">
      <c r="A3062" s="39"/>
      <c r="E3062" s="74"/>
      <c r="F3062" s="74"/>
      <c r="G3062" s="74"/>
      <c r="S3062" s="61"/>
      <c r="T3062" s="61"/>
    </row>
    <row r="3063" spans="1:20" s="55" customFormat="1" ht="14.15" x14ac:dyDescent="0.4">
      <c r="A3063" s="39"/>
      <c r="E3063" s="74"/>
      <c r="F3063" s="74"/>
      <c r="G3063" s="74"/>
      <c r="S3063" s="61"/>
      <c r="T3063" s="61"/>
    </row>
    <row r="3064" spans="1:20" s="55" customFormat="1" ht="14.15" x14ac:dyDescent="0.4">
      <c r="A3064" s="39"/>
      <c r="E3064" s="74"/>
      <c r="F3064" s="74"/>
      <c r="G3064" s="74"/>
      <c r="S3064" s="61"/>
      <c r="T3064" s="61"/>
    </row>
    <row r="3065" spans="1:20" s="55" customFormat="1" ht="14.15" x14ac:dyDescent="0.4">
      <c r="A3065" s="39"/>
      <c r="E3065" s="74"/>
      <c r="F3065" s="74"/>
      <c r="G3065" s="74"/>
      <c r="S3065" s="61"/>
      <c r="T3065" s="61"/>
    </row>
    <row r="3066" spans="1:20" s="55" customFormat="1" ht="14.15" x14ac:dyDescent="0.4">
      <c r="A3066" s="39"/>
      <c r="E3066" s="74"/>
      <c r="F3066" s="74"/>
      <c r="G3066" s="74"/>
      <c r="S3066" s="61"/>
      <c r="T3066" s="61"/>
    </row>
    <row r="3067" spans="1:20" s="55" customFormat="1" ht="14.15" x14ac:dyDescent="0.4">
      <c r="A3067" s="39"/>
      <c r="E3067" s="74"/>
      <c r="F3067" s="74"/>
      <c r="G3067" s="74"/>
      <c r="S3067" s="61"/>
      <c r="T3067" s="61"/>
    </row>
    <row r="3068" spans="1:20" s="55" customFormat="1" ht="14.15" x14ac:dyDescent="0.4">
      <c r="A3068" s="39"/>
      <c r="E3068" s="74"/>
      <c r="F3068" s="74"/>
      <c r="G3068" s="74"/>
      <c r="S3068" s="61"/>
      <c r="T3068" s="61"/>
    </row>
    <row r="3069" spans="1:20" s="55" customFormat="1" ht="14.15" x14ac:dyDescent="0.4">
      <c r="A3069" s="39"/>
      <c r="E3069" s="74"/>
      <c r="F3069" s="74"/>
      <c r="G3069" s="74"/>
      <c r="S3069" s="61"/>
      <c r="T3069" s="61"/>
    </row>
    <row r="3070" spans="1:20" s="55" customFormat="1" ht="14.15" x14ac:dyDescent="0.4">
      <c r="A3070" s="39"/>
      <c r="E3070" s="74"/>
      <c r="F3070" s="74"/>
      <c r="G3070" s="74"/>
      <c r="S3070" s="61"/>
      <c r="T3070" s="61"/>
    </row>
    <row r="3071" spans="1:20" s="55" customFormat="1" ht="14.15" x14ac:dyDescent="0.4">
      <c r="A3071" s="39"/>
      <c r="E3071" s="74"/>
      <c r="F3071" s="74"/>
      <c r="G3071" s="74"/>
      <c r="S3071" s="61"/>
      <c r="T3071" s="61"/>
    </row>
    <row r="3072" spans="1:20" s="55" customFormat="1" ht="14.15" x14ac:dyDescent="0.4">
      <c r="A3072" s="39"/>
      <c r="E3072" s="74"/>
      <c r="F3072" s="74"/>
      <c r="G3072" s="74"/>
      <c r="S3072" s="61"/>
      <c r="T3072" s="61"/>
    </row>
    <row r="3073" spans="1:20" s="55" customFormat="1" ht="14.15" x14ac:dyDescent="0.4">
      <c r="A3073" s="39"/>
      <c r="E3073" s="74"/>
      <c r="F3073" s="74"/>
      <c r="G3073" s="74"/>
      <c r="S3073" s="61"/>
      <c r="T3073" s="61"/>
    </row>
    <row r="3074" spans="1:20" s="55" customFormat="1" ht="14.15" x14ac:dyDescent="0.4">
      <c r="A3074" s="39"/>
      <c r="E3074" s="74"/>
      <c r="F3074" s="74"/>
      <c r="G3074" s="74"/>
      <c r="S3074" s="61"/>
      <c r="T3074" s="61"/>
    </row>
    <row r="3075" spans="1:20" s="55" customFormat="1" ht="14.15" x14ac:dyDescent="0.4">
      <c r="A3075" s="39"/>
      <c r="E3075" s="74"/>
      <c r="F3075" s="74"/>
      <c r="G3075" s="74"/>
      <c r="S3075" s="61"/>
      <c r="T3075" s="61"/>
    </row>
    <row r="3076" spans="1:20" s="55" customFormat="1" ht="14.15" x14ac:dyDescent="0.4">
      <c r="A3076" s="39"/>
      <c r="E3076" s="74"/>
      <c r="F3076" s="74"/>
      <c r="G3076" s="74"/>
      <c r="S3076" s="61"/>
      <c r="T3076" s="61"/>
    </row>
    <row r="3077" spans="1:20" s="55" customFormat="1" ht="14.15" x14ac:dyDescent="0.4">
      <c r="A3077" s="39"/>
      <c r="E3077" s="74"/>
      <c r="F3077" s="74"/>
      <c r="G3077" s="74"/>
      <c r="S3077" s="61"/>
      <c r="T3077" s="61"/>
    </row>
    <row r="3078" spans="1:20" s="55" customFormat="1" ht="14.15" x14ac:dyDescent="0.4">
      <c r="A3078" s="39"/>
      <c r="E3078" s="74"/>
      <c r="F3078" s="74"/>
      <c r="G3078" s="74"/>
      <c r="S3078" s="61"/>
      <c r="T3078" s="61"/>
    </row>
    <row r="3079" spans="1:20" s="55" customFormat="1" ht="14.15" x14ac:dyDescent="0.4">
      <c r="A3079" s="39"/>
      <c r="E3079" s="74"/>
      <c r="F3079" s="74"/>
      <c r="G3079" s="74"/>
      <c r="S3079" s="61"/>
      <c r="T3079" s="61"/>
    </row>
    <row r="3080" spans="1:20" s="55" customFormat="1" ht="14.15" x14ac:dyDescent="0.4">
      <c r="A3080" s="39"/>
      <c r="E3080" s="74"/>
      <c r="F3080" s="74"/>
      <c r="G3080" s="74"/>
      <c r="S3080" s="61"/>
      <c r="T3080" s="61"/>
    </row>
    <row r="3081" spans="1:20" s="55" customFormat="1" ht="14.15" x14ac:dyDescent="0.4">
      <c r="A3081" s="39"/>
      <c r="E3081" s="74"/>
      <c r="F3081" s="74"/>
      <c r="G3081" s="74"/>
      <c r="S3081" s="61"/>
      <c r="T3081" s="61"/>
    </row>
    <row r="3082" spans="1:20" s="55" customFormat="1" ht="14.15" x14ac:dyDescent="0.4">
      <c r="A3082" s="39"/>
      <c r="E3082" s="74"/>
      <c r="F3082" s="74"/>
      <c r="G3082" s="74"/>
      <c r="S3082" s="61"/>
      <c r="T3082" s="61"/>
    </row>
    <row r="3083" spans="1:20" s="55" customFormat="1" ht="14.15" x14ac:dyDescent="0.4">
      <c r="A3083" s="39"/>
      <c r="E3083" s="74"/>
      <c r="F3083" s="74"/>
      <c r="G3083" s="74"/>
      <c r="S3083" s="61"/>
      <c r="T3083" s="61"/>
    </row>
    <row r="3084" spans="1:20" s="55" customFormat="1" ht="14.15" x14ac:dyDescent="0.4">
      <c r="A3084" s="39"/>
      <c r="E3084" s="74"/>
      <c r="F3084" s="74"/>
      <c r="G3084" s="74"/>
      <c r="S3084" s="61"/>
      <c r="T3084" s="61"/>
    </row>
    <row r="3085" spans="1:20" s="55" customFormat="1" ht="14.15" x14ac:dyDescent="0.4">
      <c r="A3085" s="39"/>
      <c r="E3085" s="74"/>
      <c r="F3085" s="74"/>
      <c r="G3085" s="74"/>
      <c r="S3085" s="61"/>
      <c r="T3085" s="61"/>
    </row>
    <row r="3086" spans="1:20" s="55" customFormat="1" ht="14.15" x14ac:dyDescent="0.4">
      <c r="A3086" s="39"/>
      <c r="E3086" s="74"/>
      <c r="F3086" s="74"/>
      <c r="G3086" s="74"/>
      <c r="S3086" s="61"/>
      <c r="T3086" s="61"/>
    </row>
    <row r="3087" spans="1:20" s="55" customFormat="1" ht="14.15" x14ac:dyDescent="0.4">
      <c r="A3087" s="39"/>
      <c r="E3087" s="74"/>
      <c r="F3087" s="74"/>
      <c r="G3087" s="74"/>
      <c r="S3087" s="61"/>
      <c r="T3087" s="61"/>
    </row>
    <row r="3088" spans="1:20" s="55" customFormat="1" ht="14.15" x14ac:dyDescent="0.4">
      <c r="A3088" s="39"/>
      <c r="E3088" s="74"/>
      <c r="F3088" s="74"/>
      <c r="G3088" s="74"/>
      <c r="S3088" s="61"/>
      <c r="T3088" s="61"/>
    </row>
    <row r="3089" spans="1:20" s="55" customFormat="1" ht="14.15" x14ac:dyDescent="0.4">
      <c r="A3089" s="39"/>
      <c r="E3089" s="74"/>
      <c r="F3089" s="74"/>
      <c r="G3089" s="74"/>
      <c r="S3089" s="61"/>
      <c r="T3089" s="61"/>
    </row>
    <row r="3090" spans="1:20" s="55" customFormat="1" ht="14.15" x14ac:dyDescent="0.4">
      <c r="A3090" s="39"/>
      <c r="E3090" s="74"/>
      <c r="F3090" s="74"/>
      <c r="G3090" s="74"/>
      <c r="S3090" s="61"/>
      <c r="T3090" s="61"/>
    </row>
    <row r="3091" spans="1:20" s="55" customFormat="1" ht="14.15" x14ac:dyDescent="0.4">
      <c r="A3091" s="39"/>
      <c r="E3091" s="74"/>
      <c r="F3091" s="74"/>
      <c r="G3091" s="74"/>
      <c r="S3091" s="61"/>
      <c r="T3091" s="61"/>
    </row>
    <row r="3092" spans="1:20" s="55" customFormat="1" ht="14.15" x14ac:dyDescent="0.4">
      <c r="A3092" s="39"/>
      <c r="E3092" s="74"/>
      <c r="F3092" s="74"/>
      <c r="G3092" s="74"/>
      <c r="S3092" s="61"/>
      <c r="T3092" s="61"/>
    </row>
    <row r="3093" spans="1:20" s="55" customFormat="1" ht="14.15" x14ac:dyDescent="0.4">
      <c r="A3093" s="39"/>
      <c r="E3093" s="74"/>
      <c r="F3093" s="74"/>
      <c r="G3093" s="74"/>
      <c r="S3093" s="61"/>
      <c r="T3093" s="61"/>
    </row>
    <row r="3094" spans="1:20" s="55" customFormat="1" ht="14.15" x14ac:dyDescent="0.4">
      <c r="A3094" s="39"/>
      <c r="E3094" s="74"/>
      <c r="F3094" s="74"/>
      <c r="G3094" s="74"/>
      <c r="S3094" s="61"/>
      <c r="T3094" s="61"/>
    </row>
    <row r="3095" spans="1:20" s="55" customFormat="1" ht="14.15" x14ac:dyDescent="0.4">
      <c r="A3095" s="39"/>
      <c r="E3095" s="74"/>
      <c r="F3095" s="74"/>
      <c r="G3095" s="74"/>
      <c r="S3095" s="61"/>
      <c r="T3095" s="61"/>
    </row>
    <row r="3096" spans="1:20" s="55" customFormat="1" ht="14.15" x14ac:dyDescent="0.4">
      <c r="A3096" s="39"/>
      <c r="E3096" s="74"/>
      <c r="F3096" s="74"/>
      <c r="G3096" s="74"/>
      <c r="S3096" s="61"/>
      <c r="T3096" s="61"/>
    </row>
    <row r="3097" spans="1:20" s="55" customFormat="1" ht="14.15" x14ac:dyDescent="0.4">
      <c r="A3097" s="39"/>
      <c r="E3097" s="74"/>
      <c r="F3097" s="74"/>
      <c r="G3097" s="74"/>
      <c r="S3097" s="61"/>
      <c r="T3097" s="61"/>
    </row>
    <row r="3098" spans="1:20" s="55" customFormat="1" ht="14.15" x14ac:dyDescent="0.4">
      <c r="A3098" s="39"/>
      <c r="E3098" s="74"/>
      <c r="F3098" s="74"/>
      <c r="G3098" s="74"/>
      <c r="S3098" s="61"/>
      <c r="T3098" s="61"/>
    </row>
    <row r="3099" spans="1:20" s="55" customFormat="1" ht="14.15" x14ac:dyDescent="0.4">
      <c r="A3099" s="39"/>
      <c r="E3099" s="74"/>
      <c r="F3099" s="74"/>
      <c r="G3099" s="74"/>
      <c r="S3099" s="61"/>
      <c r="T3099" s="61"/>
    </row>
    <row r="3100" spans="1:20" s="55" customFormat="1" ht="14.15" x14ac:dyDescent="0.4">
      <c r="A3100" s="39"/>
      <c r="E3100" s="74"/>
      <c r="F3100" s="74"/>
      <c r="G3100" s="74"/>
      <c r="S3100" s="61"/>
      <c r="T3100" s="61"/>
    </row>
    <row r="3101" spans="1:20" s="55" customFormat="1" ht="14.15" x14ac:dyDescent="0.4">
      <c r="A3101" s="39"/>
      <c r="E3101" s="74"/>
      <c r="F3101" s="74"/>
      <c r="G3101" s="74"/>
      <c r="S3101" s="61"/>
      <c r="T3101" s="61"/>
    </row>
    <row r="3102" spans="1:20" s="55" customFormat="1" ht="14.15" x14ac:dyDescent="0.4">
      <c r="A3102" s="39"/>
      <c r="E3102" s="74"/>
      <c r="F3102" s="74"/>
      <c r="G3102" s="74"/>
      <c r="S3102" s="61"/>
      <c r="T3102" s="61"/>
    </row>
    <row r="3103" spans="1:20" s="55" customFormat="1" ht="14.15" x14ac:dyDescent="0.4">
      <c r="A3103" s="39"/>
      <c r="E3103" s="74"/>
      <c r="F3103" s="74"/>
      <c r="G3103" s="74"/>
      <c r="S3103" s="61"/>
      <c r="T3103" s="61"/>
    </row>
    <row r="3104" spans="1:20" s="55" customFormat="1" ht="14.15" x14ac:dyDescent="0.4">
      <c r="A3104" s="39"/>
      <c r="E3104" s="74"/>
      <c r="F3104" s="74"/>
      <c r="G3104" s="74"/>
      <c r="S3104" s="61"/>
      <c r="T3104" s="61"/>
    </row>
    <row r="3105" spans="1:20" s="55" customFormat="1" ht="14.15" x14ac:dyDescent="0.4">
      <c r="A3105" s="39"/>
      <c r="E3105" s="74"/>
      <c r="F3105" s="74"/>
      <c r="G3105" s="74"/>
      <c r="S3105" s="61"/>
      <c r="T3105" s="61"/>
    </row>
    <row r="3106" spans="1:20" s="55" customFormat="1" ht="14.15" x14ac:dyDescent="0.4">
      <c r="A3106" s="39"/>
      <c r="E3106" s="74"/>
      <c r="F3106" s="74"/>
      <c r="G3106" s="74"/>
      <c r="S3106" s="61"/>
      <c r="T3106" s="61"/>
    </row>
    <row r="3107" spans="1:20" s="55" customFormat="1" ht="14.15" x14ac:dyDescent="0.4">
      <c r="A3107" s="39"/>
      <c r="E3107" s="74"/>
      <c r="F3107" s="74"/>
      <c r="G3107" s="74"/>
      <c r="S3107" s="61"/>
      <c r="T3107" s="61"/>
    </row>
    <row r="3108" spans="1:20" s="55" customFormat="1" ht="14.15" x14ac:dyDescent="0.4">
      <c r="A3108" s="39"/>
      <c r="E3108" s="74"/>
      <c r="F3108" s="74"/>
      <c r="G3108" s="74"/>
      <c r="S3108" s="61"/>
      <c r="T3108" s="61"/>
    </row>
    <row r="3109" spans="1:20" s="55" customFormat="1" ht="14.15" x14ac:dyDescent="0.4">
      <c r="A3109" s="39"/>
      <c r="E3109" s="74"/>
      <c r="F3109" s="74"/>
      <c r="G3109" s="74"/>
      <c r="S3109" s="61"/>
      <c r="T3109" s="61"/>
    </row>
    <row r="3110" spans="1:20" s="55" customFormat="1" ht="14.15" x14ac:dyDescent="0.4">
      <c r="A3110" s="39"/>
      <c r="E3110" s="74"/>
      <c r="F3110" s="74"/>
      <c r="G3110" s="74"/>
      <c r="S3110" s="61"/>
      <c r="T3110" s="61"/>
    </row>
    <row r="3111" spans="1:20" s="55" customFormat="1" ht="14.15" x14ac:dyDescent="0.4">
      <c r="A3111" s="39"/>
      <c r="E3111" s="74"/>
      <c r="F3111" s="74"/>
      <c r="G3111" s="74"/>
      <c r="S3111" s="61"/>
      <c r="T3111" s="61"/>
    </row>
    <row r="3112" spans="1:20" s="55" customFormat="1" ht="14.15" x14ac:dyDescent="0.4">
      <c r="A3112" s="39"/>
      <c r="E3112" s="74"/>
      <c r="F3112" s="74"/>
      <c r="G3112" s="74"/>
      <c r="S3112" s="61"/>
      <c r="T3112" s="61"/>
    </row>
    <row r="3113" spans="1:20" s="55" customFormat="1" ht="14.15" x14ac:dyDescent="0.4">
      <c r="A3113" s="39"/>
      <c r="E3113" s="74"/>
      <c r="F3113" s="74"/>
      <c r="G3113" s="74"/>
      <c r="S3113" s="61"/>
      <c r="T3113" s="61"/>
    </row>
    <row r="3114" spans="1:20" s="55" customFormat="1" ht="14.15" x14ac:dyDescent="0.4">
      <c r="A3114" s="39"/>
      <c r="E3114" s="74"/>
      <c r="F3114" s="74"/>
      <c r="G3114" s="74"/>
      <c r="S3114" s="61"/>
      <c r="T3114" s="61"/>
    </row>
    <row r="3115" spans="1:20" s="55" customFormat="1" ht="14.15" x14ac:dyDescent="0.4">
      <c r="A3115" s="39"/>
      <c r="E3115" s="74"/>
      <c r="F3115" s="74"/>
      <c r="G3115" s="74"/>
      <c r="S3115" s="61"/>
      <c r="T3115" s="61"/>
    </row>
    <row r="3116" spans="1:20" s="55" customFormat="1" ht="14.15" x14ac:dyDescent="0.4">
      <c r="A3116" s="39"/>
      <c r="E3116" s="74"/>
      <c r="F3116" s="74"/>
      <c r="G3116" s="74"/>
      <c r="S3116" s="61"/>
      <c r="T3116" s="61"/>
    </row>
    <row r="3117" spans="1:20" s="55" customFormat="1" ht="14.15" x14ac:dyDescent="0.4">
      <c r="A3117" s="39"/>
      <c r="E3117" s="74"/>
      <c r="F3117" s="74"/>
      <c r="G3117" s="74"/>
      <c r="S3117" s="61"/>
      <c r="T3117" s="61"/>
    </row>
    <row r="3118" spans="1:20" s="55" customFormat="1" ht="14.15" x14ac:dyDescent="0.4">
      <c r="A3118" s="39"/>
      <c r="E3118" s="74"/>
      <c r="F3118" s="74"/>
      <c r="G3118" s="74"/>
      <c r="S3118" s="61"/>
      <c r="T3118" s="61"/>
    </row>
    <row r="3119" spans="1:20" s="55" customFormat="1" ht="14.15" x14ac:dyDescent="0.4">
      <c r="A3119" s="39"/>
      <c r="E3119" s="74"/>
      <c r="F3119" s="74"/>
      <c r="G3119" s="74"/>
      <c r="S3119" s="61"/>
      <c r="T3119" s="61"/>
    </row>
    <row r="3120" spans="1:20" s="55" customFormat="1" ht="14.15" x14ac:dyDescent="0.4">
      <c r="A3120" s="39"/>
      <c r="E3120" s="74"/>
      <c r="F3120" s="74"/>
      <c r="G3120" s="74"/>
      <c r="S3120" s="61"/>
      <c r="T3120" s="61"/>
    </row>
    <row r="3121" spans="1:20" s="55" customFormat="1" ht="14.15" x14ac:dyDescent="0.4">
      <c r="A3121" s="39"/>
      <c r="E3121" s="74"/>
      <c r="F3121" s="74"/>
      <c r="G3121" s="74"/>
      <c r="S3121" s="61"/>
      <c r="T3121" s="61"/>
    </row>
    <row r="3122" spans="1:20" s="55" customFormat="1" ht="14.15" x14ac:dyDescent="0.4">
      <c r="A3122" s="39"/>
      <c r="E3122" s="74"/>
      <c r="F3122" s="74"/>
      <c r="G3122" s="74"/>
      <c r="S3122" s="61"/>
      <c r="T3122" s="61"/>
    </row>
    <row r="3123" spans="1:20" s="55" customFormat="1" ht="14.15" x14ac:dyDescent="0.4">
      <c r="A3123" s="39"/>
      <c r="E3123" s="74"/>
      <c r="F3123" s="74"/>
      <c r="G3123" s="74"/>
      <c r="S3123" s="61"/>
      <c r="T3123" s="61"/>
    </row>
    <row r="3124" spans="1:20" s="55" customFormat="1" ht="14.15" x14ac:dyDescent="0.4">
      <c r="A3124" s="39"/>
      <c r="E3124" s="74"/>
      <c r="F3124" s="74"/>
      <c r="G3124" s="74"/>
      <c r="S3124" s="61"/>
      <c r="T3124" s="61"/>
    </row>
    <row r="3125" spans="1:20" s="55" customFormat="1" ht="14.15" x14ac:dyDescent="0.4">
      <c r="A3125" s="39"/>
      <c r="E3125" s="74"/>
      <c r="F3125" s="74"/>
      <c r="G3125" s="74"/>
      <c r="S3125" s="61"/>
      <c r="T3125" s="61"/>
    </row>
    <row r="3126" spans="1:20" s="55" customFormat="1" ht="14.15" x14ac:dyDescent="0.4">
      <c r="A3126" s="39"/>
      <c r="E3126" s="74"/>
      <c r="F3126" s="74"/>
      <c r="G3126" s="74"/>
      <c r="S3126" s="61"/>
      <c r="T3126" s="61"/>
    </row>
    <row r="3127" spans="1:20" s="55" customFormat="1" ht="14.15" x14ac:dyDescent="0.4">
      <c r="A3127" s="39"/>
      <c r="E3127" s="74"/>
      <c r="F3127" s="74"/>
      <c r="G3127" s="74"/>
      <c r="S3127" s="61"/>
      <c r="T3127" s="61"/>
    </row>
    <row r="3128" spans="1:20" s="55" customFormat="1" ht="14.15" x14ac:dyDescent="0.4">
      <c r="A3128" s="39"/>
      <c r="E3128" s="74"/>
      <c r="F3128" s="74"/>
      <c r="G3128" s="74"/>
      <c r="S3128" s="61"/>
      <c r="T3128" s="61"/>
    </row>
    <row r="3129" spans="1:20" s="55" customFormat="1" ht="14.15" x14ac:dyDescent="0.4">
      <c r="A3129" s="39"/>
      <c r="E3129" s="74"/>
      <c r="F3129" s="74"/>
      <c r="G3129" s="74"/>
      <c r="S3129" s="61"/>
      <c r="T3129" s="61"/>
    </row>
    <row r="3130" spans="1:20" s="55" customFormat="1" ht="14.15" x14ac:dyDescent="0.4">
      <c r="A3130" s="39"/>
      <c r="E3130" s="74"/>
      <c r="F3130" s="74"/>
      <c r="G3130" s="74"/>
      <c r="S3130" s="61"/>
      <c r="T3130" s="61"/>
    </row>
    <row r="3131" spans="1:20" s="55" customFormat="1" ht="14.15" x14ac:dyDescent="0.4">
      <c r="A3131" s="39"/>
      <c r="E3131" s="74"/>
      <c r="F3131" s="74"/>
      <c r="G3131" s="74"/>
      <c r="S3131" s="61"/>
      <c r="T3131" s="61"/>
    </row>
    <row r="3132" spans="1:20" s="55" customFormat="1" ht="14.15" x14ac:dyDescent="0.4">
      <c r="A3132" s="39"/>
      <c r="E3132" s="74"/>
      <c r="F3132" s="74"/>
      <c r="G3132" s="74"/>
      <c r="S3132" s="61"/>
      <c r="T3132" s="61"/>
    </row>
    <row r="3133" spans="1:20" s="55" customFormat="1" ht="14.15" x14ac:dyDescent="0.4">
      <c r="A3133" s="39"/>
      <c r="E3133" s="74"/>
      <c r="F3133" s="74"/>
      <c r="G3133" s="74"/>
      <c r="S3133" s="61"/>
      <c r="T3133" s="61"/>
    </row>
    <row r="3134" spans="1:20" s="55" customFormat="1" ht="14.15" x14ac:dyDescent="0.4">
      <c r="A3134" s="39"/>
      <c r="E3134" s="74"/>
      <c r="F3134" s="74"/>
      <c r="G3134" s="74"/>
      <c r="S3134" s="61"/>
      <c r="T3134" s="61"/>
    </row>
    <row r="3135" spans="1:20" s="55" customFormat="1" ht="14.15" x14ac:dyDescent="0.4">
      <c r="A3135" s="39"/>
      <c r="E3135" s="74"/>
      <c r="F3135" s="74"/>
      <c r="G3135" s="74"/>
      <c r="S3135" s="61"/>
      <c r="T3135" s="61"/>
    </row>
    <row r="3136" spans="1:20" s="55" customFormat="1" ht="14.15" x14ac:dyDescent="0.4">
      <c r="A3136" s="39"/>
      <c r="E3136" s="74"/>
      <c r="F3136" s="74"/>
      <c r="G3136" s="74"/>
      <c r="S3136" s="61"/>
      <c r="T3136" s="61"/>
    </row>
    <row r="3137" spans="1:20" s="55" customFormat="1" ht="14.15" x14ac:dyDescent="0.4">
      <c r="A3137" s="39"/>
      <c r="E3137" s="74"/>
      <c r="F3137" s="74"/>
      <c r="G3137" s="74"/>
      <c r="S3137" s="61"/>
      <c r="T3137" s="61"/>
    </row>
    <row r="3138" spans="1:20" s="55" customFormat="1" ht="14.15" x14ac:dyDescent="0.4">
      <c r="A3138" s="39"/>
      <c r="E3138" s="74"/>
      <c r="F3138" s="74"/>
      <c r="G3138" s="74"/>
      <c r="S3138" s="61"/>
      <c r="T3138" s="61"/>
    </row>
    <row r="3139" spans="1:20" s="55" customFormat="1" ht="14.15" x14ac:dyDescent="0.4">
      <c r="A3139" s="39"/>
      <c r="E3139" s="74"/>
      <c r="F3139" s="74"/>
      <c r="G3139" s="74"/>
      <c r="S3139" s="61"/>
      <c r="T3139" s="61"/>
    </row>
    <row r="3140" spans="1:20" s="55" customFormat="1" ht="14.15" x14ac:dyDescent="0.4">
      <c r="A3140" s="39"/>
      <c r="E3140" s="74"/>
      <c r="F3140" s="74"/>
      <c r="G3140" s="74"/>
      <c r="S3140" s="61"/>
      <c r="T3140" s="61"/>
    </row>
    <row r="3141" spans="1:20" s="55" customFormat="1" ht="14.15" x14ac:dyDescent="0.4">
      <c r="A3141" s="39"/>
      <c r="E3141" s="74"/>
      <c r="F3141" s="74"/>
      <c r="G3141" s="74"/>
      <c r="S3141" s="61"/>
      <c r="T3141" s="61"/>
    </row>
    <row r="3142" spans="1:20" s="55" customFormat="1" ht="14.15" x14ac:dyDescent="0.4">
      <c r="A3142" s="39"/>
      <c r="E3142" s="74"/>
      <c r="F3142" s="74"/>
      <c r="G3142" s="74"/>
      <c r="S3142" s="61"/>
      <c r="T3142" s="61"/>
    </row>
    <row r="3143" spans="1:20" s="55" customFormat="1" ht="14.15" x14ac:dyDescent="0.4">
      <c r="A3143" s="39"/>
      <c r="E3143" s="74"/>
      <c r="F3143" s="74"/>
      <c r="G3143" s="74"/>
      <c r="S3143" s="61"/>
      <c r="T3143" s="61"/>
    </row>
    <row r="3144" spans="1:20" s="55" customFormat="1" ht="14.15" x14ac:dyDescent="0.4">
      <c r="A3144" s="39"/>
      <c r="E3144" s="74"/>
      <c r="F3144" s="74"/>
      <c r="G3144" s="74"/>
      <c r="S3144" s="61"/>
      <c r="T3144" s="61"/>
    </row>
    <row r="3145" spans="1:20" s="55" customFormat="1" ht="14.15" x14ac:dyDescent="0.4">
      <c r="A3145" s="39"/>
      <c r="E3145" s="74"/>
      <c r="F3145" s="74"/>
      <c r="G3145" s="74"/>
      <c r="S3145" s="61"/>
      <c r="T3145" s="61"/>
    </row>
    <row r="3146" spans="1:20" s="55" customFormat="1" ht="14.15" x14ac:dyDescent="0.4">
      <c r="A3146" s="39"/>
      <c r="E3146" s="74"/>
      <c r="F3146" s="74"/>
      <c r="G3146" s="74"/>
      <c r="S3146" s="61"/>
      <c r="T3146" s="61"/>
    </row>
    <row r="3147" spans="1:20" s="55" customFormat="1" ht="14.15" x14ac:dyDescent="0.4">
      <c r="A3147" s="39"/>
      <c r="E3147" s="74"/>
      <c r="F3147" s="74"/>
      <c r="G3147" s="74"/>
      <c r="S3147" s="61"/>
      <c r="T3147" s="61"/>
    </row>
    <row r="3148" spans="1:20" s="55" customFormat="1" ht="14.15" x14ac:dyDescent="0.4">
      <c r="A3148" s="39"/>
      <c r="E3148" s="74"/>
      <c r="F3148" s="74"/>
      <c r="G3148" s="74"/>
      <c r="S3148" s="61"/>
      <c r="T3148" s="61"/>
    </row>
    <row r="3149" spans="1:20" s="55" customFormat="1" ht="14.15" x14ac:dyDescent="0.4">
      <c r="A3149" s="39"/>
      <c r="E3149" s="74"/>
      <c r="F3149" s="74"/>
      <c r="G3149" s="74"/>
      <c r="S3149" s="61"/>
      <c r="T3149" s="61"/>
    </row>
    <row r="3150" spans="1:20" s="55" customFormat="1" ht="14.15" x14ac:dyDescent="0.4">
      <c r="A3150" s="39"/>
      <c r="E3150" s="74"/>
      <c r="F3150" s="74"/>
      <c r="G3150" s="74"/>
      <c r="S3150" s="61"/>
      <c r="T3150" s="61"/>
    </row>
    <row r="3151" spans="1:20" s="55" customFormat="1" ht="14.15" x14ac:dyDescent="0.4">
      <c r="A3151" s="39"/>
      <c r="E3151" s="74"/>
      <c r="F3151" s="74"/>
      <c r="G3151" s="74"/>
      <c r="S3151" s="61"/>
      <c r="T3151" s="61"/>
    </row>
    <row r="3152" spans="1:20" s="55" customFormat="1" ht="14.15" x14ac:dyDescent="0.4">
      <c r="A3152" s="39"/>
      <c r="E3152" s="74"/>
      <c r="F3152" s="74"/>
      <c r="G3152" s="74"/>
      <c r="S3152" s="61"/>
      <c r="T3152" s="61"/>
    </row>
    <row r="3153" spans="1:20" s="55" customFormat="1" ht="14.15" x14ac:dyDescent="0.4">
      <c r="A3153" s="39"/>
      <c r="E3153" s="74"/>
      <c r="F3153" s="74"/>
      <c r="G3153" s="74"/>
      <c r="S3153" s="61"/>
      <c r="T3153" s="61"/>
    </row>
    <row r="3154" spans="1:20" s="55" customFormat="1" ht="14.15" x14ac:dyDescent="0.4">
      <c r="A3154" s="39"/>
      <c r="E3154" s="74"/>
      <c r="F3154" s="74"/>
      <c r="G3154" s="74"/>
      <c r="S3154" s="61"/>
      <c r="T3154" s="61"/>
    </row>
    <row r="3155" spans="1:20" s="55" customFormat="1" ht="14.15" x14ac:dyDescent="0.4">
      <c r="A3155" s="39"/>
      <c r="E3155" s="74"/>
      <c r="F3155" s="74"/>
      <c r="G3155" s="74"/>
      <c r="S3155" s="61"/>
      <c r="T3155" s="61"/>
    </row>
    <row r="3156" spans="1:20" s="55" customFormat="1" ht="14.15" x14ac:dyDescent="0.4">
      <c r="A3156" s="39"/>
      <c r="E3156" s="74"/>
      <c r="F3156" s="74"/>
      <c r="G3156" s="74"/>
      <c r="S3156" s="61"/>
      <c r="T3156" s="61"/>
    </row>
    <row r="3157" spans="1:20" s="55" customFormat="1" ht="14.15" x14ac:dyDescent="0.4">
      <c r="A3157" s="39"/>
      <c r="E3157" s="74"/>
      <c r="F3157" s="74"/>
      <c r="G3157" s="74"/>
      <c r="S3157" s="61"/>
      <c r="T3157" s="61"/>
    </row>
    <row r="3158" spans="1:20" s="55" customFormat="1" ht="14.15" x14ac:dyDescent="0.4">
      <c r="A3158" s="39"/>
      <c r="E3158" s="74"/>
      <c r="F3158" s="74"/>
      <c r="G3158" s="74"/>
      <c r="S3158" s="61"/>
      <c r="T3158" s="61"/>
    </row>
    <row r="3159" spans="1:20" s="55" customFormat="1" ht="14.15" x14ac:dyDescent="0.4">
      <c r="A3159" s="39"/>
      <c r="E3159" s="74"/>
      <c r="F3159" s="74"/>
      <c r="G3159" s="74"/>
      <c r="S3159" s="61"/>
      <c r="T3159" s="61"/>
    </row>
    <row r="3160" spans="1:20" s="55" customFormat="1" ht="14.15" x14ac:dyDescent="0.4">
      <c r="A3160" s="39"/>
      <c r="E3160" s="74"/>
      <c r="F3160" s="74"/>
      <c r="G3160" s="74"/>
      <c r="S3160" s="61"/>
      <c r="T3160" s="61"/>
    </row>
    <row r="3161" spans="1:20" s="55" customFormat="1" ht="14.15" x14ac:dyDescent="0.4">
      <c r="A3161" s="39"/>
      <c r="E3161" s="74"/>
      <c r="F3161" s="74"/>
      <c r="G3161" s="74"/>
      <c r="S3161" s="61"/>
      <c r="T3161" s="61"/>
    </row>
    <row r="3162" spans="1:20" s="55" customFormat="1" ht="14.15" x14ac:dyDescent="0.4">
      <c r="A3162" s="39"/>
      <c r="E3162" s="74"/>
      <c r="F3162" s="74"/>
      <c r="G3162" s="74"/>
      <c r="S3162" s="61"/>
      <c r="T3162" s="61"/>
    </row>
    <row r="3163" spans="1:20" s="55" customFormat="1" ht="14.15" x14ac:dyDescent="0.4">
      <c r="A3163" s="39"/>
      <c r="E3163" s="74"/>
      <c r="F3163" s="74"/>
      <c r="G3163" s="74"/>
      <c r="S3163" s="61"/>
      <c r="T3163" s="61"/>
    </row>
    <row r="3164" spans="1:20" s="55" customFormat="1" ht="14.15" x14ac:dyDescent="0.4">
      <c r="A3164" s="39"/>
      <c r="E3164" s="74"/>
      <c r="F3164" s="74"/>
      <c r="G3164" s="74"/>
      <c r="S3164" s="61"/>
      <c r="T3164" s="61"/>
    </row>
    <row r="3165" spans="1:20" s="55" customFormat="1" ht="14.15" x14ac:dyDescent="0.4">
      <c r="A3165" s="39"/>
      <c r="E3165" s="74"/>
      <c r="F3165" s="74"/>
      <c r="G3165" s="74"/>
      <c r="S3165" s="61"/>
      <c r="T3165" s="61"/>
    </row>
    <row r="3166" spans="1:20" s="55" customFormat="1" ht="14.15" x14ac:dyDescent="0.4">
      <c r="A3166" s="39"/>
      <c r="E3166" s="74"/>
      <c r="F3166" s="74"/>
      <c r="G3166" s="74"/>
      <c r="S3166" s="61"/>
      <c r="T3166" s="61"/>
    </row>
    <row r="3167" spans="1:20" s="55" customFormat="1" ht="14.15" x14ac:dyDescent="0.4">
      <c r="A3167" s="39"/>
      <c r="E3167" s="74"/>
      <c r="F3167" s="74"/>
      <c r="G3167" s="74"/>
      <c r="S3167" s="61"/>
      <c r="T3167" s="61"/>
    </row>
    <row r="3168" spans="1:20" s="55" customFormat="1" ht="14.15" x14ac:dyDescent="0.4">
      <c r="A3168" s="39"/>
      <c r="E3168" s="74"/>
      <c r="F3168" s="74"/>
      <c r="G3168" s="74"/>
      <c r="S3168" s="61"/>
      <c r="T3168" s="61"/>
    </row>
    <row r="3169" spans="1:20" s="55" customFormat="1" ht="14.15" x14ac:dyDescent="0.4">
      <c r="A3169" s="39"/>
      <c r="E3169" s="74"/>
      <c r="F3169" s="74"/>
      <c r="G3169" s="74"/>
      <c r="S3169" s="61"/>
      <c r="T3169" s="61"/>
    </row>
    <row r="3170" spans="1:20" s="55" customFormat="1" ht="14.15" x14ac:dyDescent="0.4">
      <c r="A3170" s="39"/>
      <c r="E3170" s="74"/>
      <c r="F3170" s="74"/>
      <c r="G3170" s="74"/>
      <c r="S3170" s="61"/>
      <c r="T3170" s="61"/>
    </row>
    <row r="3171" spans="1:20" s="55" customFormat="1" ht="14.15" x14ac:dyDescent="0.4">
      <c r="A3171" s="39"/>
      <c r="E3171" s="74"/>
      <c r="F3171" s="74"/>
      <c r="G3171" s="74"/>
      <c r="S3171" s="61"/>
      <c r="T3171" s="61"/>
    </row>
    <row r="3172" spans="1:20" s="55" customFormat="1" ht="14.15" x14ac:dyDescent="0.4">
      <c r="A3172" s="39"/>
      <c r="E3172" s="74"/>
      <c r="F3172" s="74"/>
      <c r="G3172" s="74"/>
      <c r="S3172" s="61"/>
      <c r="T3172" s="61"/>
    </row>
    <row r="3173" spans="1:20" s="55" customFormat="1" ht="14.15" x14ac:dyDescent="0.4">
      <c r="A3173" s="39"/>
      <c r="E3173" s="74"/>
      <c r="F3173" s="74"/>
      <c r="G3173" s="74"/>
      <c r="S3173" s="61"/>
      <c r="T3173" s="61"/>
    </row>
    <row r="3174" spans="1:20" s="55" customFormat="1" ht="14.15" x14ac:dyDescent="0.4">
      <c r="A3174" s="39"/>
      <c r="E3174" s="74"/>
      <c r="F3174" s="74"/>
      <c r="G3174" s="74"/>
      <c r="S3174" s="61"/>
      <c r="T3174" s="61"/>
    </row>
    <row r="3175" spans="1:20" s="55" customFormat="1" ht="14.15" x14ac:dyDescent="0.4">
      <c r="A3175" s="39"/>
      <c r="E3175" s="74"/>
      <c r="F3175" s="74"/>
      <c r="G3175" s="74"/>
      <c r="S3175" s="61"/>
      <c r="T3175" s="61"/>
    </row>
    <row r="3176" spans="1:20" s="55" customFormat="1" ht="14.15" x14ac:dyDescent="0.4">
      <c r="A3176" s="39"/>
      <c r="E3176" s="74"/>
      <c r="F3176" s="74"/>
      <c r="G3176" s="74"/>
      <c r="S3176" s="61"/>
      <c r="T3176" s="61"/>
    </row>
    <row r="3177" spans="1:20" s="55" customFormat="1" ht="14.15" x14ac:dyDescent="0.4">
      <c r="A3177" s="39"/>
      <c r="E3177" s="74"/>
      <c r="F3177" s="74"/>
      <c r="G3177" s="74"/>
      <c r="S3177" s="61"/>
      <c r="T3177" s="61"/>
    </row>
    <row r="3178" spans="1:20" s="55" customFormat="1" ht="14.15" x14ac:dyDescent="0.4">
      <c r="A3178" s="39"/>
      <c r="E3178" s="74"/>
      <c r="F3178" s="74"/>
      <c r="G3178" s="74"/>
      <c r="S3178" s="61"/>
      <c r="T3178" s="61"/>
    </row>
    <row r="3179" spans="1:20" s="55" customFormat="1" ht="14.15" x14ac:dyDescent="0.4">
      <c r="A3179" s="39"/>
      <c r="E3179" s="74"/>
      <c r="F3179" s="74"/>
      <c r="G3179" s="74"/>
      <c r="S3179" s="61"/>
      <c r="T3179" s="61"/>
    </row>
    <row r="3180" spans="1:20" s="55" customFormat="1" ht="14.15" x14ac:dyDescent="0.4">
      <c r="A3180" s="39"/>
      <c r="E3180" s="74"/>
      <c r="F3180" s="74"/>
      <c r="G3180" s="74"/>
      <c r="S3180" s="61"/>
      <c r="T3180" s="61"/>
    </row>
    <row r="3181" spans="1:20" s="55" customFormat="1" ht="14.15" x14ac:dyDescent="0.4">
      <c r="A3181" s="39"/>
      <c r="E3181" s="74"/>
      <c r="F3181" s="74"/>
      <c r="G3181" s="74"/>
      <c r="S3181" s="61"/>
      <c r="T3181" s="61"/>
    </row>
    <row r="3182" spans="1:20" s="55" customFormat="1" ht="14.15" x14ac:dyDescent="0.4">
      <c r="A3182" s="39"/>
      <c r="E3182" s="74"/>
      <c r="F3182" s="74"/>
      <c r="G3182" s="74"/>
      <c r="S3182" s="61"/>
      <c r="T3182" s="61"/>
    </row>
    <row r="3183" spans="1:20" s="55" customFormat="1" ht="14.15" x14ac:dyDescent="0.4">
      <c r="A3183" s="39"/>
      <c r="E3183" s="74"/>
      <c r="F3183" s="74"/>
      <c r="G3183" s="74"/>
      <c r="S3183" s="61"/>
      <c r="T3183" s="61"/>
    </row>
    <row r="3184" spans="1:20" s="55" customFormat="1" ht="14.15" x14ac:dyDescent="0.4">
      <c r="A3184" s="39"/>
      <c r="E3184" s="74"/>
      <c r="F3184" s="74"/>
      <c r="G3184" s="74"/>
      <c r="S3184" s="61"/>
      <c r="T3184" s="61"/>
    </row>
    <row r="3185" spans="1:20" s="55" customFormat="1" ht="14.15" x14ac:dyDescent="0.4">
      <c r="A3185" s="39"/>
      <c r="E3185" s="74"/>
      <c r="F3185" s="74"/>
      <c r="G3185" s="74"/>
      <c r="S3185" s="61"/>
      <c r="T3185" s="61"/>
    </row>
    <row r="3186" spans="1:20" s="55" customFormat="1" ht="14.15" x14ac:dyDescent="0.4">
      <c r="A3186" s="39"/>
      <c r="E3186" s="74"/>
      <c r="F3186" s="74"/>
      <c r="G3186" s="74"/>
      <c r="S3186" s="61"/>
      <c r="T3186" s="61"/>
    </row>
    <row r="3187" spans="1:20" s="55" customFormat="1" ht="14.15" x14ac:dyDescent="0.4">
      <c r="A3187" s="39"/>
      <c r="E3187" s="74"/>
      <c r="F3187" s="74"/>
      <c r="G3187" s="74"/>
      <c r="S3187" s="61"/>
      <c r="T3187" s="61"/>
    </row>
    <row r="3188" spans="1:20" s="55" customFormat="1" ht="14.15" x14ac:dyDescent="0.4">
      <c r="A3188" s="39"/>
      <c r="E3188" s="74"/>
      <c r="F3188" s="74"/>
      <c r="G3188" s="74"/>
      <c r="S3188" s="61"/>
      <c r="T3188" s="61"/>
    </row>
    <row r="3189" spans="1:20" s="55" customFormat="1" ht="14.15" x14ac:dyDescent="0.4">
      <c r="A3189" s="39"/>
      <c r="E3189" s="74"/>
      <c r="F3189" s="74"/>
      <c r="G3189" s="74"/>
      <c r="S3189" s="61"/>
      <c r="T3189" s="61"/>
    </row>
    <row r="3190" spans="1:20" s="55" customFormat="1" ht="14.15" x14ac:dyDescent="0.4">
      <c r="A3190" s="39"/>
      <c r="E3190" s="74"/>
      <c r="F3190" s="74"/>
      <c r="G3190" s="74"/>
      <c r="S3190" s="61"/>
      <c r="T3190" s="61"/>
    </row>
    <row r="3191" spans="1:20" s="55" customFormat="1" ht="14.15" x14ac:dyDescent="0.4">
      <c r="A3191" s="39"/>
      <c r="E3191" s="74"/>
      <c r="F3191" s="74"/>
      <c r="G3191" s="74"/>
      <c r="S3191" s="61"/>
      <c r="T3191" s="61"/>
    </row>
    <row r="3192" spans="1:20" s="55" customFormat="1" ht="14.15" x14ac:dyDescent="0.4">
      <c r="A3192" s="39"/>
      <c r="E3192" s="74"/>
      <c r="F3192" s="74"/>
      <c r="G3192" s="74"/>
      <c r="S3192" s="61"/>
      <c r="T3192" s="61"/>
    </row>
    <row r="3193" spans="1:20" s="55" customFormat="1" ht="14.15" x14ac:dyDescent="0.4">
      <c r="A3193" s="39"/>
      <c r="E3193" s="74"/>
      <c r="F3193" s="74"/>
      <c r="G3193" s="74"/>
      <c r="S3193" s="61"/>
      <c r="T3193" s="61"/>
    </row>
    <row r="3194" spans="1:20" s="55" customFormat="1" ht="14.15" x14ac:dyDescent="0.4">
      <c r="A3194" s="39"/>
      <c r="E3194" s="74"/>
      <c r="F3194" s="74"/>
      <c r="G3194" s="74"/>
      <c r="S3194" s="61"/>
      <c r="T3194" s="61"/>
    </row>
    <row r="3195" spans="1:20" s="55" customFormat="1" ht="14.15" x14ac:dyDescent="0.4">
      <c r="A3195" s="39"/>
      <c r="E3195" s="74"/>
      <c r="F3195" s="74"/>
      <c r="G3195" s="74"/>
      <c r="S3195" s="61"/>
      <c r="T3195" s="61"/>
    </row>
    <row r="3196" spans="1:20" s="55" customFormat="1" ht="14.15" x14ac:dyDescent="0.4">
      <c r="A3196" s="39"/>
      <c r="E3196" s="74"/>
      <c r="F3196" s="74"/>
      <c r="G3196" s="74"/>
      <c r="S3196" s="61"/>
      <c r="T3196" s="61"/>
    </row>
    <row r="3197" spans="1:20" s="55" customFormat="1" ht="14.15" x14ac:dyDescent="0.4">
      <c r="A3197" s="39"/>
      <c r="E3197" s="74"/>
      <c r="F3197" s="74"/>
      <c r="G3197" s="74"/>
      <c r="S3197" s="61"/>
      <c r="T3197" s="61"/>
    </row>
    <row r="3198" spans="1:20" s="55" customFormat="1" ht="14.15" x14ac:dyDescent="0.4">
      <c r="A3198" s="39"/>
      <c r="E3198" s="74"/>
      <c r="F3198" s="74"/>
      <c r="G3198" s="74"/>
      <c r="S3198" s="61"/>
      <c r="T3198" s="61"/>
    </row>
    <row r="3199" spans="1:20" s="55" customFormat="1" ht="14.15" x14ac:dyDescent="0.4">
      <c r="A3199" s="39"/>
      <c r="E3199" s="74"/>
      <c r="F3199" s="74"/>
      <c r="G3199" s="74"/>
      <c r="S3199" s="61"/>
      <c r="T3199" s="61"/>
    </row>
    <row r="3200" spans="1:20" s="55" customFormat="1" ht="14.15" x14ac:dyDescent="0.4">
      <c r="A3200" s="39"/>
      <c r="E3200" s="74"/>
      <c r="F3200" s="74"/>
      <c r="G3200" s="74"/>
      <c r="S3200" s="61"/>
      <c r="T3200" s="61"/>
    </row>
    <row r="3201" spans="1:20" s="55" customFormat="1" ht="14.15" x14ac:dyDescent="0.4">
      <c r="A3201" s="39"/>
      <c r="E3201" s="74"/>
      <c r="F3201" s="74"/>
      <c r="G3201" s="74"/>
      <c r="S3201" s="61"/>
      <c r="T3201" s="61"/>
    </row>
    <row r="3202" spans="1:20" s="55" customFormat="1" ht="14.15" x14ac:dyDescent="0.4">
      <c r="A3202" s="39"/>
      <c r="E3202" s="74"/>
      <c r="F3202" s="74"/>
      <c r="G3202" s="74"/>
      <c r="S3202" s="61"/>
      <c r="T3202" s="61"/>
    </row>
    <row r="3203" spans="1:20" s="55" customFormat="1" ht="14.15" x14ac:dyDescent="0.4">
      <c r="A3203" s="39"/>
      <c r="E3203" s="74"/>
      <c r="F3203" s="74"/>
      <c r="G3203" s="74"/>
      <c r="S3203" s="61"/>
      <c r="T3203" s="61"/>
    </row>
    <row r="3204" spans="1:20" s="55" customFormat="1" ht="14.15" x14ac:dyDescent="0.4">
      <c r="A3204" s="39"/>
      <c r="E3204" s="74"/>
      <c r="F3204" s="74"/>
      <c r="G3204" s="74"/>
      <c r="S3204" s="61"/>
      <c r="T3204" s="61"/>
    </row>
    <row r="3205" spans="1:20" s="55" customFormat="1" ht="14.15" x14ac:dyDescent="0.4">
      <c r="A3205" s="39"/>
      <c r="E3205" s="74"/>
      <c r="F3205" s="74"/>
      <c r="G3205" s="74"/>
      <c r="S3205" s="61"/>
      <c r="T3205" s="61"/>
    </row>
    <row r="3206" spans="1:20" s="55" customFormat="1" ht="14.15" x14ac:dyDescent="0.4">
      <c r="A3206" s="39"/>
      <c r="E3206" s="74"/>
      <c r="F3206" s="74"/>
      <c r="G3206" s="74"/>
      <c r="S3206" s="61"/>
      <c r="T3206" s="61"/>
    </row>
    <row r="3207" spans="1:20" s="55" customFormat="1" ht="14.15" x14ac:dyDescent="0.4">
      <c r="A3207" s="39"/>
      <c r="E3207" s="74"/>
      <c r="F3207" s="74"/>
      <c r="G3207" s="74"/>
      <c r="S3207" s="61"/>
      <c r="T3207" s="61"/>
    </row>
    <row r="3208" spans="1:20" s="55" customFormat="1" ht="14.15" x14ac:dyDescent="0.4">
      <c r="A3208" s="39"/>
      <c r="E3208" s="74"/>
      <c r="F3208" s="74"/>
      <c r="G3208" s="74"/>
      <c r="S3208" s="61"/>
      <c r="T3208" s="61"/>
    </row>
    <row r="3209" spans="1:20" s="55" customFormat="1" ht="14.15" x14ac:dyDescent="0.4">
      <c r="A3209" s="39"/>
      <c r="E3209" s="74"/>
      <c r="F3209" s="74"/>
      <c r="G3209" s="74"/>
      <c r="S3209" s="61"/>
      <c r="T3209" s="61"/>
    </row>
    <row r="3210" spans="1:20" s="55" customFormat="1" ht="14.15" x14ac:dyDescent="0.4">
      <c r="A3210" s="39"/>
      <c r="E3210" s="74"/>
      <c r="F3210" s="74"/>
      <c r="G3210" s="74"/>
      <c r="S3210" s="61"/>
      <c r="T3210" s="61"/>
    </row>
    <row r="3211" spans="1:20" s="55" customFormat="1" ht="14.15" x14ac:dyDescent="0.4">
      <c r="A3211" s="39"/>
      <c r="E3211" s="74"/>
      <c r="F3211" s="74"/>
      <c r="G3211" s="74"/>
      <c r="S3211" s="61"/>
      <c r="T3211" s="61"/>
    </row>
    <row r="3212" spans="1:20" s="55" customFormat="1" ht="14.15" x14ac:dyDescent="0.4">
      <c r="A3212" s="39"/>
      <c r="E3212" s="74"/>
      <c r="F3212" s="74"/>
      <c r="G3212" s="74"/>
      <c r="S3212" s="61"/>
      <c r="T3212" s="61"/>
    </row>
    <row r="3213" spans="1:20" s="55" customFormat="1" ht="14.15" x14ac:dyDescent="0.4">
      <c r="A3213" s="39"/>
      <c r="E3213" s="74"/>
      <c r="F3213" s="74"/>
      <c r="G3213" s="74"/>
      <c r="S3213" s="61"/>
      <c r="T3213" s="61"/>
    </row>
    <row r="3214" spans="1:20" s="55" customFormat="1" ht="14.15" x14ac:dyDescent="0.4">
      <c r="A3214" s="39"/>
      <c r="E3214" s="74"/>
      <c r="F3214" s="74"/>
      <c r="G3214" s="74"/>
      <c r="S3214" s="61"/>
      <c r="T3214" s="61"/>
    </row>
    <row r="3215" spans="1:20" s="55" customFormat="1" ht="14.15" x14ac:dyDescent="0.4">
      <c r="A3215" s="39"/>
      <c r="E3215" s="74"/>
      <c r="F3215" s="74"/>
      <c r="G3215" s="74"/>
      <c r="S3215" s="61"/>
      <c r="T3215" s="61"/>
    </row>
    <row r="3216" spans="1:20" s="55" customFormat="1" ht="14.15" x14ac:dyDescent="0.4">
      <c r="A3216" s="39"/>
      <c r="E3216" s="74"/>
      <c r="F3216" s="74"/>
      <c r="G3216" s="74"/>
      <c r="S3216" s="61"/>
      <c r="T3216" s="61"/>
    </row>
    <row r="3217" spans="1:20" s="55" customFormat="1" ht="14.15" x14ac:dyDescent="0.4">
      <c r="A3217" s="39"/>
      <c r="E3217" s="74"/>
      <c r="F3217" s="74"/>
      <c r="G3217" s="74"/>
      <c r="S3217" s="61"/>
      <c r="T3217" s="61"/>
    </row>
    <row r="3218" spans="1:20" s="55" customFormat="1" ht="14.15" x14ac:dyDescent="0.4">
      <c r="A3218" s="39"/>
      <c r="E3218" s="74"/>
      <c r="F3218" s="74"/>
      <c r="G3218" s="74"/>
      <c r="S3218" s="61"/>
      <c r="T3218" s="61"/>
    </row>
    <row r="3219" spans="1:20" s="55" customFormat="1" ht="14.15" x14ac:dyDescent="0.4">
      <c r="A3219" s="39"/>
      <c r="E3219" s="74"/>
      <c r="F3219" s="74"/>
      <c r="G3219" s="74"/>
      <c r="S3219" s="61"/>
      <c r="T3219" s="61"/>
    </row>
    <row r="3220" spans="1:20" s="55" customFormat="1" ht="14.15" x14ac:dyDescent="0.4">
      <c r="A3220" s="39"/>
      <c r="E3220" s="74"/>
      <c r="F3220" s="74"/>
      <c r="G3220" s="74"/>
      <c r="S3220" s="61"/>
      <c r="T3220" s="61"/>
    </row>
    <row r="3221" spans="1:20" s="55" customFormat="1" ht="14.15" x14ac:dyDescent="0.4">
      <c r="A3221" s="39"/>
      <c r="E3221" s="74"/>
      <c r="F3221" s="74"/>
      <c r="G3221" s="74"/>
      <c r="S3221" s="61"/>
      <c r="T3221" s="61"/>
    </row>
    <row r="3222" spans="1:20" s="55" customFormat="1" ht="14.15" x14ac:dyDescent="0.4">
      <c r="A3222" s="39"/>
      <c r="E3222" s="74"/>
      <c r="F3222" s="74"/>
      <c r="G3222" s="74"/>
      <c r="S3222" s="61"/>
      <c r="T3222" s="61"/>
    </row>
    <row r="3223" spans="1:20" s="55" customFormat="1" ht="14.15" x14ac:dyDescent="0.4">
      <c r="A3223" s="39"/>
      <c r="E3223" s="74"/>
      <c r="F3223" s="74"/>
      <c r="G3223" s="74"/>
      <c r="S3223" s="61"/>
      <c r="T3223" s="61"/>
    </row>
    <row r="3224" spans="1:20" s="55" customFormat="1" ht="14.15" x14ac:dyDescent="0.4">
      <c r="A3224" s="39"/>
      <c r="E3224" s="74"/>
      <c r="F3224" s="74"/>
      <c r="G3224" s="74"/>
      <c r="S3224" s="61"/>
      <c r="T3224" s="61"/>
    </row>
    <row r="3225" spans="1:20" s="55" customFormat="1" ht="14.15" x14ac:dyDescent="0.4">
      <c r="A3225" s="39"/>
      <c r="E3225" s="74"/>
      <c r="F3225" s="74"/>
      <c r="G3225" s="74"/>
      <c r="S3225" s="61"/>
      <c r="T3225" s="61"/>
    </row>
    <row r="3226" spans="1:20" s="55" customFormat="1" ht="14.15" x14ac:dyDescent="0.4">
      <c r="A3226" s="39"/>
      <c r="E3226" s="74"/>
      <c r="F3226" s="74"/>
      <c r="G3226" s="74"/>
      <c r="S3226" s="61"/>
      <c r="T3226" s="61"/>
    </row>
    <row r="3227" spans="1:20" s="55" customFormat="1" ht="14.15" x14ac:dyDescent="0.4">
      <c r="A3227" s="39"/>
      <c r="E3227" s="74"/>
      <c r="F3227" s="74"/>
      <c r="G3227" s="74"/>
      <c r="S3227" s="61"/>
      <c r="T3227" s="61"/>
    </row>
    <row r="3228" spans="1:20" s="55" customFormat="1" ht="14.15" x14ac:dyDescent="0.4">
      <c r="A3228" s="39"/>
      <c r="E3228" s="74"/>
      <c r="F3228" s="74"/>
      <c r="G3228" s="74"/>
      <c r="S3228" s="61"/>
      <c r="T3228" s="61"/>
    </row>
    <row r="3229" spans="1:20" s="55" customFormat="1" ht="14.15" x14ac:dyDescent="0.4">
      <c r="A3229" s="39"/>
      <c r="E3229" s="74"/>
      <c r="F3229" s="74"/>
      <c r="G3229" s="74"/>
      <c r="S3229" s="61"/>
      <c r="T3229" s="61"/>
    </row>
    <row r="3230" spans="1:20" s="55" customFormat="1" ht="14.15" x14ac:dyDescent="0.4">
      <c r="A3230" s="39"/>
      <c r="E3230" s="74"/>
      <c r="F3230" s="74"/>
      <c r="G3230" s="74"/>
      <c r="S3230" s="61"/>
      <c r="T3230" s="61"/>
    </row>
    <row r="3231" spans="1:20" s="55" customFormat="1" ht="14.15" x14ac:dyDescent="0.4">
      <c r="A3231" s="39"/>
      <c r="E3231" s="74"/>
      <c r="F3231" s="74"/>
      <c r="G3231" s="74"/>
      <c r="S3231" s="61"/>
      <c r="T3231" s="61"/>
    </row>
    <row r="3232" spans="1:20" s="55" customFormat="1" ht="14.15" x14ac:dyDescent="0.4">
      <c r="A3232" s="39"/>
      <c r="E3232" s="74"/>
      <c r="F3232" s="74"/>
      <c r="G3232" s="74"/>
      <c r="S3232" s="61"/>
      <c r="T3232" s="61"/>
    </row>
    <row r="3233" spans="1:20" s="55" customFormat="1" ht="14.15" x14ac:dyDescent="0.4">
      <c r="A3233" s="39"/>
      <c r="E3233" s="74"/>
      <c r="F3233" s="74"/>
      <c r="G3233" s="74"/>
      <c r="S3233" s="61"/>
      <c r="T3233" s="61"/>
    </row>
    <row r="3234" spans="1:20" s="55" customFormat="1" ht="14.15" x14ac:dyDescent="0.4">
      <c r="A3234" s="39"/>
      <c r="E3234" s="74"/>
      <c r="F3234" s="74"/>
      <c r="G3234" s="74"/>
      <c r="S3234" s="61"/>
      <c r="T3234" s="61"/>
    </row>
    <row r="3235" spans="1:20" s="55" customFormat="1" ht="14.15" x14ac:dyDescent="0.4">
      <c r="A3235" s="39"/>
      <c r="E3235" s="74"/>
      <c r="F3235" s="74"/>
      <c r="G3235" s="74"/>
      <c r="S3235" s="61"/>
      <c r="T3235" s="61"/>
    </row>
    <row r="3236" spans="1:20" s="55" customFormat="1" ht="14.15" x14ac:dyDescent="0.4">
      <c r="A3236" s="39"/>
      <c r="E3236" s="74"/>
      <c r="F3236" s="74"/>
      <c r="G3236" s="74"/>
      <c r="S3236" s="61"/>
      <c r="T3236" s="61"/>
    </row>
    <row r="3237" spans="1:20" s="55" customFormat="1" ht="14.15" x14ac:dyDescent="0.4">
      <c r="A3237" s="39"/>
      <c r="E3237" s="74"/>
      <c r="F3237" s="74"/>
      <c r="G3237" s="74"/>
      <c r="S3237" s="61"/>
      <c r="T3237" s="61"/>
    </row>
    <row r="3238" spans="1:20" s="55" customFormat="1" ht="14.15" x14ac:dyDescent="0.4">
      <c r="A3238" s="39"/>
      <c r="E3238" s="74"/>
      <c r="F3238" s="74"/>
      <c r="G3238" s="74"/>
      <c r="S3238" s="61"/>
      <c r="T3238" s="61"/>
    </row>
    <row r="3239" spans="1:20" s="55" customFormat="1" ht="14.15" x14ac:dyDescent="0.4">
      <c r="A3239" s="39"/>
      <c r="E3239" s="74"/>
      <c r="F3239" s="74"/>
      <c r="G3239" s="74"/>
      <c r="S3239" s="61"/>
      <c r="T3239" s="61"/>
    </row>
    <row r="3240" spans="1:20" s="55" customFormat="1" ht="14.15" x14ac:dyDescent="0.4">
      <c r="A3240" s="39"/>
      <c r="E3240" s="74"/>
      <c r="F3240" s="74"/>
      <c r="G3240" s="74"/>
      <c r="S3240" s="61"/>
      <c r="T3240" s="61"/>
    </row>
    <row r="3241" spans="1:20" s="55" customFormat="1" ht="14.15" x14ac:dyDescent="0.4">
      <c r="A3241" s="39"/>
      <c r="E3241" s="74"/>
      <c r="F3241" s="74"/>
      <c r="G3241" s="74"/>
      <c r="S3241" s="61"/>
      <c r="T3241" s="61"/>
    </row>
    <row r="3242" spans="1:20" s="55" customFormat="1" ht="14.15" x14ac:dyDescent="0.4">
      <c r="A3242" s="39"/>
      <c r="E3242" s="74"/>
      <c r="F3242" s="74"/>
      <c r="G3242" s="74"/>
      <c r="S3242" s="61"/>
      <c r="T3242" s="61"/>
    </row>
    <row r="3243" spans="1:20" s="55" customFormat="1" ht="14.15" x14ac:dyDescent="0.4">
      <c r="A3243" s="39"/>
      <c r="E3243" s="74"/>
      <c r="F3243" s="74"/>
      <c r="G3243" s="74"/>
      <c r="S3243" s="61"/>
      <c r="T3243" s="61"/>
    </row>
    <row r="3244" spans="1:20" s="55" customFormat="1" ht="14.15" x14ac:dyDescent="0.4">
      <c r="A3244" s="39"/>
      <c r="E3244" s="74"/>
      <c r="F3244" s="74"/>
      <c r="G3244" s="74"/>
      <c r="S3244" s="61"/>
      <c r="T3244" s="61"/>
    </row>
    <row r="3245" spans="1:20" s="55" customFormat="1" ht="14.15" x14ac:dyDescent="0.4">
      <c r="A3245" s="39"/>
      <c r="E3245" s="74"/>
      <c r="F3245" s="74"/>
      <c r="G3245" s="74"/>
      <c r="S3245" s="61"/>
      <c r="T3245" s="61"/>
    </row>
    <row r="3246" spans="1:20" s="55" customFormat="1" ht="14.15" x14ac:dyDescent="0.4">
      <c r="A3246" s="39"/>
      <c r="E3246" s="74"/>
      <c r="F3246" s="74"/>
      <c r="G3246" s="74"/>
      <c r="S3246" s="61"/>
      <c r="T3246" s="61"/>
    </row>
    <row r="3247" spans="1:20" s="55" customFormat="1" ht="14.15" x14ac:dyDescent="0.4">
      <c r="A3247" s="39"/>
      <c r="E3247" s="74"/>
      <c r="F3247" s="74"/>
      <c r="G3247" s="74"/>
      <c r="S3247" s="61"/>
      <c r="T3247" s="61"/>
    </row>
    <row r="3248" spans="1:20" s="55" customFormat="1" ht="14.15" x14ac:dyDescent="0.4">
      <c r="A3248" s="39"/>
      <c r="E3248" s="74"/>
      <c r="F3248" s="74"/>
      <c r="G3248" s="74"/>
      <c r="S3248" s="61"/>
      <c r="T3248" s="61"/>
    </row>
    <row r="3249" spans="1:20" s="55" customFormat="1" ht="14.15" x14ac:dyDescent="0.4">
      <c r="A3249" s="39"/>
      <c r="E3249" s="74"/>
      <c r="F3249" s="74"/>
      <c r="G3249" s="74"/>
      <c r="S3249" s="61"/>
      <c r="T3249" s="61"/>
    </row>
    <row r="3250" spans="1:20" s="55" customFormat="1" ht="14.15" x14ac:dyDescent="0.4">
      <c r="A3250" s="39"/>
      <c r="E3250" s="74"/>
      <c r="F3250" s="74"/>
      <c r="G3250" s="74"/>
      <c r="S3250" s="61"/>
      <c r="T3250" s="61"/>
    </row>
    <row r="3251" spans="1:20" s="55" customFormat="1" ht="14.15" x14ac:dyDescent="0.4">
      <c r="A3251" s="39"/>
      <c r="E3251" s="74"/>
      <c r="F3251" s="74"/>
      <c r="G3251" s="74"/>
      <c r="S3251" s="61"/>
      <c r="T3251" s="61"/>
    </row>
    <row r="3252" spans="1:20" s="55" customFormat="1" ht="14.15" x14ac:dyDescent="0.4">
      <c r="A3252" s="39"/>
      <c r="E3252" s="74"/>
      <c r="F3252" s="74"/>
      <c r="G3252" s="74"/>
      <c r="S3252" s="61"/>
      <c r="T3252" s="61"/>
    </row>
    <row r="3253" spans="1:20" s="55" customFormat="1" ht="14.15" x14ac:dyDescent="0.4">
      <c r="A3253" s="39"/>
      <c r="E3253" s="74"/>
      <c r="F3253" s="74"/>
      <c r="G3253" s="74"/>
      <c r="S3253" s="61"/>
      <c r="T3253" s="61"/>
    </row>
    <row r="3254" spans="1:20" s="55" customFormat="1" ht="14.15" x14ac:dyDescent="0.4">
      <c r="A3254" s="39"/>
      <c r="E3254" s="74"/>
      <c r="F3254" s="74"/>
      <c r="G3254" s="74"/>
      <c r="S3254" s="61"/>
      <c r="T3254" s="61"/>
    </row>
    <row r="3255" spans="1:20" s="55" customFormat="1" ht="14.15" x14ac:dyDescent="0.4">
      <c r="A3255" s="39"/>
      <c r="E3255" s="74"/>
      <c r="F3255" s="74"/>
      <c r="G3255" s="74"/>
      <c r="S3255" s="61"/>
      <c r="T3255" s="61"/>
    </row>
    <row r="3256" spans="1:20" s="55" customFormat="1" ht="14.15" x14ac:dyDescent="0.4">
      <c r="A3256" s="39"/>
      <c r="E3256" s="74"/>
      <c r="F3256" s="74"/>
      <c r="G3256" s="74"/>
      <c r="S3256" s="61"/>
      <c r="T3256" s="61"/>
    </row>
    <row r="3257" spans="1:20" s="55" customFormat="1" ht="14.15" x14ac:dyDescent="0.4">
      <c r="A3257" s="39"/>
      <c r="E3257" s="74"/>
      <c r="F3257" s="74"/>
      <c r="G3257" s="74"/>
      <c r="S3257" s="61"/>
      <c r="T3257" s="61"/>
    </row>
    <row r="3258" spans="1:20" s="55" customFormat="1" ht="14.15" x14ac:dyDescent="0.4">
      <c r="A3258" s="39"/>
      <c r="E3258" s="74"/>
      <c r="F3258" s="74"/>
      <c r="G3258" s="74"/>
      <c r="S3258" s="61"/>
      <c r="T3258" s="61"/>
    </row>
    <row r="3259" spans="1:20" s="55" customFormat="1" ht="14.15" x14ac:dyDescent="0.4">
      <c r="A3259" s="39"/>
      <c r="E3259" s="74"/>
      <c r="F3259" s="74"/>
      <c r="G3259" s="74"/>
      <c r="S3259" s="61"/>
      <c r="T3259" s="61"/>
    </row>
    <row r="3260" spans="1:20" s="55" customFormat="1" ht="14.15" x14ac:dyDescent="0.4">
      <c r="A3260" s="39"/>
      <c r="E3260" s="74"/>
      <c r="F3260" s="74"/>
      <c r="G3260" s="74"/>
      <c r="S3260" s="61"/>
      <c r="T3260" s="61"/>
    </row>
    <row r="3261" spans="1:20" s="55" customFormat="1" ht="14.15" x14ac:dyDescent="0.4">
      <c r="A3261" s="39"/>
      <c r="E3261" s="74"/>
      <c r="F3261" s="74"/>
      <c r="G3261" s="74"/>
      <c r="S3261" s="61"/>
      <c r="T3261" s="61"/>
    </row>
    <row r="3262" spans="1:20" s="55" customFormat="1" ht="14.15" x14ac:dyDescent="0.4">
      <c r="A3262" s="39"/>
      <c r="E3262" s="74"/>
      <c r="F3262" s="74"/>
      <c r="G3262" s="74"/>
      <c r="S3262" s="61"/>
      <c r="T3262" s="61"/>
    </row>
    <row r="3263" spans="1:20" s="55" customFormat="1" ht="14.15" x14ac:dyDescent="0.4">
      <c r="A3263" s="39"/>
      <c r="E3263" s="74"/>
      <c r="F3263" s="74"/>
      <c r="G3263" s="74"/>
      <c r="S3263" s="61"/>
      <c r="T3263" s="61"/>
    </row>
    <row r="3264" spans="1:20" s="55" customFormat="1" ht="14.15" x14ac:dyDescent="0.4">
      <c r="A3264" s="39"/>
      <c r="E3264" s="74"/>
      <c r="F3264" s="74"/>
      <c r="G3264" s="74"/>
      <c r="S3264" s="61"/>
      <c r="T3264" s="61"/>
    </row>
    <row r="3265" spans="1:20" s="55" customFormat="1" ht="14.15" x14ac:dyDescent="0.4">
      <c r="A3265" s="39"/>
      <c r="E3265" s="74"/>
      <c r="F3265" s="74"/>
      <c r="G3265" s="74"/>
      <c r="S3265" s="61"/>
      <c r="T3265" s="61"/>
    </row>
    <row r="3266" spans="1:20" s="55" customFormat="1" ht="14.15" x14ac:dyDescent="0.4">
      <c r="A3266" s="39"/>
      <c r="E3266" s="74"/>
      <c r="F3266" s="74"/>
      <c r="G3266" s="74"/>
      <c r="S3266" s="61"/>
      <c r="T3266" s="61"/>
    </row>
    <row r="3267" spans="1:20" s="55" customFormat="1" ht="14.15" x14ac:dyDescent="0.4">
      <c r="A3267" s="39"/>
      <c r="E3267" s="74"/>
      <c r="F3267" s="74"/>
      <c r="G3267" s="74"/>
      <c r="S3267" s="61"/>
      <c r="T3267" s="61"/>
    </row>
    <row r="3268" spans="1:20" s="55" customFormat="1" ht="14.15" x14ac:dyDescent="0.4">
      <c r="A3268" s="39"/>
      <c r="E3268" s="74"/>
      <c r="F3268" s="74"/>
      <c r="G3268" s="74"/>
      <c r="S3268" s="61"/>
      <c r="T3268" s="61"/>
    </row>
    <row r="3269" spans="1:20" s="55" customFormat="1" ht="14.15" x14ac:dyDescent="0.4">
      <c r="A3269" s="39"/>
      <c r="E3269" s="74"/>
      <c r="F3269" s="74"/>
      <c r="G3269" s="74"/>
      <c r="S3269" s="61"/>
      <c r="T3269" s="61"/>
    </row>
    <row r="3270" spans="1:20" s="55" customFormat="1" ht="14.15" x14ac:dyDescent="0.4">
      <c r="A3270" s="39"/>
      <c r="E3270" s="74"/>
      <c r="F3270" s="74"/>
      <c r="G3270" s="74"/>
      <c r="S3270" s="61"/>
      <c r="T3270" s="61"/>
    </row>
    <row r="3271" spans="1:20" s="55" customFormat="1" ht="14.15" x14ac:dyDescent="0.4">
      <c r="A3271" s="39"/>
      <c r="E3271" s="74"/>
      <c r="F3271" s="74"/>
      <c r="G3271" s="74"/>
      <c r="S3271" s="61"/>
      <c r="T3271" s="61"/>
    </row>
    <row r="3272" spans="1:20" s="55" customFormat="1" ht="14.15" x14ac:dyDescent="0.4">
      <c r="A3272" s="39"/>
      <c r="E3272" s="74"/>
      <c r="F3272" s="74"/>
      <c r="G3272" s="74"/>
      <c r="S3272" s="61"/>
      <c r="T3272" s="61"/>
    </row>
    <row r="3273" spans="1:20" s="55" customFormat="1" ht="14.15" x14ac:dyDescent="0.4">
      <c r="A3273" s="39"/>
      <c r="E3273" s="74"/>
      <c r="F3273" s="74"/>
      <c r="G3273" s="74"/>
      <c r="S3273" s="61"/>
      <c r="T3273" s="61"/>
    </row>
    <row r="3274" spans="1:20" s="55" customFormat="1" ht="14.15" x14ac:dyDescent="0.4">
      <c r="A3274" s="39"/>
      <c r="E3274" s="74"/>
      <c r="F3274" s="74"/>
      <c r="G3274" s="74"/>
      <c r="S3274" s="61"/>
      <c r="T3274" s="61"/>
    </row>
    <row r="3275" spans="1:20" s="55" customFormat="1" ht="14.15" x14ac:dyDescent="0.4">
      <c r="A3275" s="39"/>
      <c r="E3275" s="74"/>
      <c r="F3275" s="74"/>
      <c r="G3275" s="74"/>
      <c r="S3275" s="61"/>
      <c r="T3275" s="61"/>
    </row>
    <row r="3276" spans="1:20" s="55" customFormat="1" ht="14.15" x14ac:dyDescent="0.4">
      <c r="A3276" s="39"/>
      <c r="E3276" s="74"/>
      <c r="F3276" s="74"/>
      <c r="G3276" s="74"/>
      <c r="S3276" s="61"/>
      <c r="T3276" s="61"/>
    </row>
    <row r="3277" spans="1:20" s="55" customFormat="1" ht="14.15" x14ac:dyDescent="0.4">
      <c r="A3277" s="39"/>
      <c r="E3277" s="74"/>
      <c r="F3277" s="74"/>
      <c r="G3277" s="74"/>
      <c r="S3277" s="61"/>
      <c r="T3277" s="61"/>
    </row>
    <row r="3278" spans="1:20" s="55" customFormat="1" ht="14.15" x14ac:dyDescent="0.4">
      <c r="A3278" s="39"/>
      <c r="E3278" s="74"/>
      <c r="F3278" s="74"/>
      <c r="G3278" s="74"/>
      <c r="S3278" s="61"/>
      <c r="T3278" s="61"/>
    </row>
    <row r="3279" spans="1:20" s="55" customFormat="1" ht="14.15" x14ac:dyDescent="0.4">
      <c r="A3279" s="39"/>
      <c r="E3279" s="74"/>
      <c r="F3279" s="74"/>
      <c r="G3279" s="74"/>
      <c r="S3279" s="61"/>
      <c r="T3279" s="61"/>
    </row>
    <row r="3280" spans="1:20" s="55" customFormat="1" ht="14.15" x14ac:dyDescent="0.4">
      <c r="A3280" s="39"/>
      <c r="E3280" s="74"/>
      <c r="F3280" s="74"/>
      <c r="G3280" s="74"/>
      <c r="S3280" s="61"/>
      <c r="T3280" s="61"/>
    </row>
    <row r="3281" spans="1:20" s="55" customFormat="1" ht="14.15" x14ac:dyDescent="0.4">
      <c r="A3281" s="39"/>
      <c r="E3281" s="74"/>
      <c r="F3281" s="74"/>
      <c r="G3281" s="74"/>
      <c r="S3281" s="61"/>
      <c r="T3281" s="61"/>
    </row>
    <row r="3282" spans="1:20" s="55" customFormat="1" ht="14.15" x14ac:dyDescent="0.4">
      <c r="A3282" s="39"/>
      <c r="E3282" s="74"/>
      <c r="F3282" s="74"/>
      <c r="G3282" s="74"/>
      <c r="S3282" s="61"/>
      <c r="T3282" s="61"/>
    </row>
    <row r="3283" spans="1:20" s="55" customFormat="1" ht="14.15" x14ac:dyDescent="0.4">
      <c r="A3283" s="39"/>
      <c r="E3283" s="74"/>
      <c r="F3283" s="74"/>
      <c r="G3283" s="74"/>
      <c r="S3283" s="61"/>
      <c r="T3283" s="61"/>
    </row>
    <row r="3284" spans="1:20" s="55" customFormat="1" ht="14.15" x14ac:dyDescent="0.4">
      <c r="A3284" s="39"/>
      <c r="E3284" s="74"/>
      <c r="F3284" s="74"/>
      <c r="G3284" s="74"/>
      <c r="S3284" s="61"/>
      <c r="T3284" s="61"/>
    </row>
    <row r="3285" spans="1:20" s="55" customFormat="1" ht="14.15" x14ac:dyDescent="0.4">
      <c r="A3285" s="39"/>
      <c r="E3285" s="74"/>
      <c r="F3285" s="74"/>
      <c r="G3285" s="74"/>
      <c r="S3285" s="61"/>
      <c r="T3285" s="61"/>
    </row>
    <row r="3286" spans="1:20" s="55" customFormat="1" ht="14.15" x14ac:dyDescent="0.4">
      <c r="A3286" s="39"/>
      <c r="E3286" s="74"/>
      <c r="F3286" s="74"/>
      <c r="G3286" s="74"/>
      <c r="S3286" s="61"/>
      <c r="T3286" s="61"/>
    </row>
    <row r="3287" spans="1:20" s="55" customFormat="1" ht="14.15" x14ac:dyDescent="0.4">
      <c r="A3287" s="39"/>
      <c r="E3287" s="74"/>
      <c r="F3287" s="74"/>
      <c r="G3287" s="74"/>
      <c r="S3287" s="61"/>
      <c r="T3287" s="61"/>
    </row>
    <row r="3288" spans="1:20" s="55" customFormat="1" ht="14.15" x14ac:dyDescent="0.4">
      <c r="A3288" s="39"/>
      <c r="E3288" s="74"/>
      <c r="F3288" s="74"/>
      <c r="G3288" s="74"/>
      <c r="S3288" s="61"/>
      <c r="T3288" s="61"/>
    </row>
    <row r="3289" spans="1:20" s="55" customFormat="1" ht="14.15" x14ac:dyDescent="0.4">
      <c r="A3289" s="39"/>
      <c r="E3289" s="74"/>
      <c r="F3289" s="74"/>
      <c r="G3289" s="74"/>
      <c r="S3289" s="61"/>
      <c r="T3289" s="61"/>
    </row>
    <row r="3290" spans="1:20" s="55" customFormat="1" ht="14.15" x14ac:dyDescent="0.4">
      <c r="A3290" s="39"/>
      <c r="E3290" s="74"/>
      <c r="F3290" s="74"/>
      <c r="G3290" s="74"/>
      <c r="S3290" s="61"/>
      <c r="T3290" s="61"/>
    </row>
    <row r="3291" spans="1:20" s="55" customFormat="1" ht="14.15" x14ac:dyDescent="0.4">
      <c r="A3291" s="39"/>
      <c r="E3291" s="74"/>
      <c r="F3291" s="74"/>
      <c r="G3291" s="74"/>
      <c r="S3291" s="61"/>
      <c r="T3291" s="61"/>
    </row>
    <row r="3292" spans="1:20" s="55" customFormat="1" ht="14.15" x14ac:dyDescent="0.4">
      <c r="A3292" s="39"/>
      <c r="E3292" s="74"/>
      <c r="F3292" s="74"/>
      <c r="G3292" s="74"/>
      <c r="S3292" s="61"/>
      <c r="T3292" s="61"/>
    </row>
    <row r="3293" spans="1:20" s="55" customFormat="1" ht="14.15" x14ac:dyDescent="0.4">
      <c r="A3293" s="39"/>
      <c r="E3293" s="74"/>
      <c r="F3293" s="74"/>
      <c r="G3293" s="74"/>
      <c r="S3293" s="61"/>
      <c r="T3293" s="61"/>
    </row>
    <row r="3294" spans="1:20" s="55" customFormat="1" ht="14.15" x14ac:dyDescent="0.4">
      <c r="A3294" s="39"/>
      <c r="E3294" s="74"/>
      <c r="F3294" s="74"/>
      <c r="G3294" s="74"/>
      <c r="S3294" s="61"/>
      <c r="T3294" s="61"/>
    </row>
    <row r="3295" spans="1:20" s="55" customFormat="1" ht="14.15" x14ac:dyDescent="0.4">
      <c r="A3295" s="39"/>
      <c r="E3295" s="74"/>
      <c r="F3295" s="74"/>
      <c r="G3295" s="74"/>
      <c r="S3295" s="61"/>
      <c r="T3295" s="61"/>
    </row>
    <row r="3296" spans="1:20" s="55" customFormat="1" ht="14.15" x14ac:dyDescent="0.4">
      <c r="A3296" s="39"/>
      <c r="E3296" s="74"/>
      <c r="F3296" s="74"/>
      <c r="G3296" s="74"/>
      <c r="S3296" s="61"/>
      <c r="T3296" s="61"/>
    </row>
    <row r="3297" spans="1:20" s="55" customFormat="1" ht="14.15" x14ac:dyDescent="0.4">
      <c r="A3297" s="39"/>
      <c r="E3297" s="74"/>
      <c r="F3297" s="74"/>
      <c r="G3297" s="74"/>
      <c r="S3297" s="61"/>
      <c r="T3297" s="61"/>
    </row>
    <row r="3298" spans="1:20" s="55" customFormat="1" ht="14.15" x14ac:dyDescent="0.4">
      <c r="A3298" s="39"/>
      <c r="E3298" s="74"/>
      <c r="F3298" s="74"/>
      <c r="G3298" s="74"/>
      <c r="S3298" s="61"/>
      <c r="T3298" s="61"/>
    </row>
    <row r="3299" spans="1:20" s="55" customFormat="1" ht="14.15" x14ac:dyDescent="0.4">
      <c r="A3299" s="39"/>
      <c r="E3299" s="74"/>
      <c r="F3299" s="74"/>
      <c r="G3299" s="74"/>
      <c r="S3299" s="61"/>
      <c r="T3299" s="61"/>
    </row>
    <row r="3300" spans="1:20" s="55" customFormat="1" ht="14.15" x14ac:dyDescent="0.4">
      <c r="A3300" s="39"/>
      <c r="E3300" s="74"/>
      <c r="F3300" s="74"/>
      <c r="G3300" s="74"/>
      <c r="S3300" s="61"/>
      <c r="T3300" s="61"/>
    </row>
    <row r="3301" spans="1:20" s="55" customFormat="1" ht="14.15" x14ac:dyDescent="0.4">
      <c r="A3301" s="39"/>
      <c r="E3301" s="74"/>
      <c r="F3301" s="74"/>
      <c r="G3301" s="74"/>
      <c r="S3301" s="61"/>
      <c r="T3301" s="61"/>
    </row>
    <row r="3302" spans="1:20" s="55" customFormat="1" ht="14.15" x14ac:dyDescent="0.4">
      <c r="A3302" s="39"/>
      <c r="E3302" s="74"/>
      <c r="F3302" s="74"/>
      <c r="G3302" s="74"/>
      <c r="S3302" s="61"/>
      <c r="T3302" s="61"/>
    </row>
    <row r="3303" spans="1:20" s="55" customFormat="1" ht="14.15" x14ac:dyDescent="0.4">
      <c r="A3303" s="39"/>
      <c r="E3303" s="74"/>
      <c r="F3303" s="74"/>
      <c r="G3303" s="74"/>
      <c r="S3303" s="61"/>
      <c r="T3303" s="61"/>
    </row>
    <row r="3304" spans="1:20" s="55" customFormat="1" ht="14.15" x14ac:dyDescent="0.4">
      <c r="A3304" s="39"/>
      <c r="E3304" s="74"/>
      <c r="F3304" s="74"/>
      <c r="G3304" s="74"/>
      <c r="S3304" s="61"/>
      <c r="T3304" s="61"/>
    </row>
    <row r="3305" spans="1:20" s="55" customFormat="1" ht="14.15" x14ac:dyDescent="0.4">
      <c r="A3305" s="39"/>
      <c r="E3305" s="74"/>
      <c r="F3305" s="74"/>
      <c r="G3305" s="74"/>
      <c r="S3305" s="61"/>
      <c r="T3305" s="61"/>
    </row>
    <row r="3306" spans="1:20" s="55" customFormat="1" ht="14.15" x14ac:dyDescent="0.4">
      <c r="A3306" s="39"/>
      <c r="E3306" s="74"/>
      <c r="F3306" s="74"/>
      <c r="G3306" s="74"/>
      <c r="S3306" s="61"/>
      <c r="T3306" s="61"/>
    </row>
    <row r="3307" spans="1:20" s="55" customFormat="1" ht="14.15" x14ac:dyDescent="0.4">
      <c r="A3307" s="39"/>
      <c r="E3307" s="74"/>
      <c r="F3307" s="74"/>
      <c r="G3307" s="74"/>
      <c r="S3307" s="61"/>
      <c r="T3307" s="61"/>
    </row>
    <row r="3308" spans="1:20" s="55" customFormat="1" ht="14.15" x14ac:dyDescent="0.4">
      <c r="A3308" s="39"/>
      <c r="E3308" s="74"/>
      <c r="F3308" s="74"/>
      <c r="G3308" s="74"/>
      <c r="S3308" s="61"/>
      <c r="T3308" s="61"/>
    </row>
    <row r="3309" spans="1:20" s="55" customFormat="1" ht="14.15" x14ac:dyDescent="0.4">
      <c r="A3309" s="39"/>
      <c r="E3309" s="74"/>
      <c r="F3309" s="74"/>
      <c r="G3309" s="74"/>
      <c r="S3309" s="61"/>
      <c r="T3309" s="61"/>
    </row>
    <row r="3310" spans="1:20" s="55" customFormat="1" ht="14.15" x14ac:dyDescent="0.4">
      <c r="A3310" s="39"/>
      <c r="E3310" s="74"/>
      <c r="F3310" s="74"/>
      <c r="G3310" s="74"/>
      <c r="S3310" s="61"/>
      <c r="T3310" s="61"/>
    </row>
    <row r="3311" spans="1:20" s="55" customFormat="1" ht="14.15" x14ac:dyDescent="0.4">
      <c r="A3311" s="39"/>
      <c r="E3311" s="74"/>
      <c r="F3311" s="74"/>
      <c r="G3311" s="74"/>
      <c r="S3311" s="61"/>
      <c r="T3311" s="61"/>
    </row>
    <row r="3312" spans="1:20" s="55" customFormat="1" ht="14.15" x14ac:dyDescent="0.4">
      <c r="A3312" s="39"/>
      <c r="E3312" s="74"/>
      <c r="F3312" s="74"/>
      <c r="G3312" s="74"/>
      <c r="S3312" s="61"/>
      <c r="T3312" s="61"/>
    </row>
    <row r="3313" spans="1:20" s="55" customFormat="1" ht="14.15" x14ac:dyDescent="0.4">
      <c r="A3313" s="39"/>
      <c r="E3313" s="74"/>
      <c r="F3313" s="74"/>
      <c r="G3313" s="74"/>
      <c r="S3313" s="61"/>
      <c r="T3313" s="61"/>
    </row>
    <row r="3314" spans="1:20" s="55" customFormat="1" ht="14.15" x14ac:dyDescent="0.4">
      <c r="A3314" s="39"/>
      <c r="E3314" s="74"/>
      <c r="F3314" s="74"/>
      <c r="G3314" s="74"/>
      <c r="S3314" s="61"/>
      <c r="T3314" s="61"/>
    </row>
    <row r="3315" spans="1:20" s="55" customFormat="1" ht="14.15" x14ac:dyDescent="0.4">
      <c r="A3315" s="39"/>
      <c r="E3315" s="74"/>
      <c r="F3315" s="74"/>
      <c r="G3315" s="74"/>
      <c r="S3315" s="61"/>
      <c r="T3315" s="61"/>
    </row>
    <row r="3316" spans="1:20" s="55" customFormat="1" ht="14.15" x14ac:dyDescent="0.4">
      <c r="A3316" s="39"/>
      <c r="E3316" s="74"/>
      <c r="F3316" s="74"/>
      <c r="G3316" s="74"/>
      <c r="S3316" s="61"/>
      <c r="T3316" s="61"/>
    </row>
    <row r="3317" spans="1:20" s="55" customFormat="1" ht="14.15" x14ac:dyDescent="0.4">
      <c r="A3317" s="39"/>
      <c r="E3317" s="74"/>
      <c r="F3317" s="74"/>
      <c r="G3317" s="74"/>
      <c r="S3317" s="61"/>
      <c r="T3317" s="61"/>
    </row>
    <row r="3318" spans="1:20" s="55" customFormat="1" ht="14.15" x14ac:dyDescent="0.4">
      <c r="A3318" s="39"/>
      <c r="E3318" s="74"/>
      <c r="F3318" s="74"/>
      <c r="G3318" s="74"/>
      <c r="S3318" s="61"/>
      <c r="T3318" s="61"/>
    </row>
    <row r="3319" spans="1:20" s="55" customFormat="1" ht="14.15" x14ac:dyDescent="0.4">
      <c r="A3319" s="39"/>
      <c r="E3319" s="74"/>
      <c r="F3319" s="74"/>
      <c r="G3319" s="74"/>
      <c r="S3319" s="61"/>
      <c r="T3319" s="61"/>
    </row>
    <row r="3320" spans="1:20" s="55" customFormat="1" ht="14.15" x14ac:dyDescent="0.4">
      <c r="A3320" s="39"/>
      <c r="E3320" s="74"/>
      <c r="F3320" s="74"/>
      <c r="G3320" s="74"/>
      <c r="S3320" s="61"/>
      <c r="T3320" s="61"/>
    </row>
    <row r="3321" spans="1:20" s="55" customFormat="1" ht="14.15" x14ac:dyDescent="0.4">
      <c r="A3321" s="39"/>
      <c r="E3321" s="74"/>
      <c r="F3321" s="74"/>
      <c r="G3321" s="74"/>
      <c r="S3321" s="61"/>
      <c r="T3321" s="61"/>
    </row>
    <row r="3322" spans="1:20" s="55" customFormat="1" ht="14.15" x14ac:dyDescent="0.4">
      <c r="A3322" s="39"/>
      <c r="E3322" s="74"/>
      <c r="F3322" s="74"/>
      <c r="G3322" s="74"/>
      <c r="S3322" s="61"/>
      <c r="T3322" s="61"/>
    </row>
    <row r="3323" spans="1:20" s="55" customFormat="1" ht="14.15" x14ac:dyDescent="0.4">
      <c r="A3323" s="39"/>
      <c r="E3323" s="74"/>
      <c r="F3323" s="74"/>
      <c r="G3323" s="74"/>
      <c r="S3323" s="61"/>
      <c r="T3323" s="61"/>
    </row>
    <row r="3324" spans="1:20" s="55" customFormat="1" ht="14.15" x14ac:dyDescent="0.4">
      <c r="A3324" s="39"/>
      <c r="E3324" s="74"/>
      <c r="F3324" s="74"/>
      <c r="G3324" s="74"/>
      <c r="S3324" s="61"/>
      <c r="T3324" s="61"/>
    </row>
    <row r="3325" spans="1:20" s="55" customFormat="1" ht="14.15" x14ac:dyDescent="0.4">
      <c r="A3325" s="39"/>
      <c r="E3325" s="74"/>
      <c r="F3325" s="74"/>
      <c r="G3325" s="74"/>
      <c r="S3325" s="61"/>
      <c r="T3325" s="61"/>
    </row>
    <row r="3326" spans="1:20" s="55" customFormat="1" ht="14.15" x14ac:dyDescent="0.4">
      <c r="A3326" s="39"/>
      <c r="E3326" s="74"/>
      <c r="F3326" s="74"/>
      <c r="G3326" s="74"/>
      <c r="S3326" s="61"/>
      <c r="T3326" s="61"/>
    </row>
    <row r="3327" spans="1:20" s="55" customFormat="1" ht="14.15" x14ac:dyDescent="0.4">
      <c r="A3327" s="39"/>
      <c r="E3327" s="74"/>
      <c r="F3327" s="74"/>
      <c r="G3327" s="74"/>
      <c r="S3327" s="61"/>
      <c r="T3327" s="61"/>
    </row>
    <row r="3328" spans="1:20" s="55" customFormat="1" ht="14.15" x14ac:dyDescent="0.4">
      <c r="A3328" s="39"/>
      <c r="E3328" s="74"/>
      <c r="F3328" s="74"/>
      <c r="G3328" s="74"/>
      <c r="S3328" s="61"/>
      <c r="T3328" s="61"/>
    </row>
    <row r="3329" spans="1:20" s="55" customFormat="1" ht="14.15" x14ac:dyDescent="0.4">
      <c r="A3329" s="39"/>
      <c r="E3329" s="74"/>
      <c r="F3329" s="74"/>
      <c r="G3329" s="74"/>
      <c r="S3329" s="61"/>
      <c r="T3329" s="61"/>
    </row>
    <row r="3330" spans="1:20" s="55" customFormat="1" ht="14.15" x14ac:dyDescent="0.4">
      <c r="A3330" s="39"/>
      <c r="E3330" s="74"/>
      <c r="F3330" s="74"/>
      <c r="G3330" s="74"/>
      <c r="S3330" s="61"/>
      <c r="T3330" s="61"/>
    </row>
    <row r="3331" spans="1:20" s="55" customFormat="1" ht="14.15" x14ac:dyDescent="0.4">
      <c r="A3331" s="39"/>
      <c r="E3331" s="74"/>
      <c r="F3331" s="74"/>
      <c r="G3331" s="74"/>
      <c r="S3331" s="61"/>
      <c r="T3331" s="61"/>
    </row>
    <row r="3332" spans="1:20" s="55" customFormat="1" ht="14.15" x14ac:dyDescent="0.4">
      <c r="A3332" s="39"/>
      <c r="E3332" s="74"/>
      <c r="F3332" s="74"/>
      <c r="G3332" s="74"/>
      <c r="S3332" s="61"/>
      <c r="T3332" s="61"/>
    </row>
    <row r="3333" spans="1:20" s="55" customFormat="1" ht="14.15" x14ac:dyDescent="0.4">
      <c r="A3333" s="39"/>
      <c r="E3333" s="74"/>
      <c r="F3333" s="74"/>
      <c r="G3333" s="74"/>
      <c r="S3333" s="61"/>
      <c r="T3333" s="61"/>
    </row>
    <row r="3334" spans="1:20" s="55" customFormat="1" ht="14.15" x14ac:dyDescent="0.4">
      <c r="A3334" s="39"/>
      <c r="E3334" s="74"/>
      <c r="F3334" s="74"/>
      <c r="G3334" s="74"/>
      <c r="S3334" s="61"/>
      <c r="T3334" s="61"/>
    </row>
    <row r="3335" spans="1:20" s="55" customFormat="1" ht="14.15" x14ac:dyDescent="0.4">
      <c r="A3335" s="39"/>
      <c r="E3335" s="74"/>
      <c r="F3335" s="74"/>
      <c r="G3335" s="74"/>
      <c r="S3335" s="61"/>
      <c r="T3335" s="61"/>
    </row>
    <row r="3336" spans="1:20" s="55" customFormat="1" ht="14.15" x14ac:dyDescent="0.4">
      <c r="A3336" s="39"/>
      <c r="E3336" s="74"/>
      <c r="F3336" s="74"/>
      <c r="G3336" s="74"/>
      <c r="S3336" s="61"/>
      <c r="T3336" s="61"/>
    </row>
    <row r="3337" spans="1:20" s="55" customFormat="1" ht="14.15" x14ac:dyDescent="0.4">
      <c r="A3337" s="39"/>
      <c r="E3337" s="74"/>
      <c r="F3337" s="74"/>
      <c r="G3337" s="74"/>
      <c r="S3337" s="61"/>
      <c r="T3337" s="61"/>
    </row>
    <row r="3338" spans="1:20" s="55" customFormat="1" ht="14.15" x14ac:dyDescent="0.4">
      <c r="A3338" s="39"/>
      <c r="E3338" s="74"/>
      <c r="F3338" s="74"/>
      <c r="G3338" s="74"/>
      <c r="S3338" s="61"/>
      <c r="T3338" s="61"/>
    </row>
    <row r="3339" spans="1:20" s="55" customFormat="1" ht="14.15" x14ac:dyDescent="0.4">
      <c r="A3339" s="39"/>
      <c r="E3339" s="74"/>
      <c r="F3339" s="74"/>
      <c r="G3339" s="74"/>
      <c r="S3339" s="61"/>
      <c r="T3339" s="61"/>
    </row>
    <row r="3340" spans="1:20" s="55" customFormat="1" ht="14.15" x14ac:dyDescent="0.4">
      <c r="A3340" s="39"/>
      <c r="E3340" s="74"/>
      <c r="F3340" s="74"/>
      <c r="G3340" s="74"/>
      <c r="S3340" s="61"/>
      <c r="T3340" s="61"/>
    </row>
    <row r="3341" spans="1:20" s="55" customFormat="1" ht="14.15" x14ac:dyDescent="0.4">
      <c r="A3341" s="39"/>
      <c r="E3341" s="74"/>
      <c r="F3341" s="74"/>
      <c r="G3341" s="74"/>
      <c r="S3341" s="61"/>
      <c r="T3341" s="61"/>
    </row>
    <row r="3342" spans="1:20" s="55" customFormat="1" ht="14.15" x14ac:dyDescent="0.4">
      <c r="A3342" s="39"/>
      <c r="E3342" s="74"/>
      <c r="F3342" s="74"/>
      <c r="G3342" s="74"/>
      <c r="S3342" s="61"/>
      <c r="T3342" s="61"/>
    </row>
    <row r="3343" spans="1:20" s="55" customFormat="1" ht="14.15" x14ac:dyDescent="0.4">
      <c r="A3343" s="39"/>
      <c r="E3343" s="74"/>
      <c r="F3343" s="74"/>
      <c r="G3343" s="74"/>
      <c r="S3343" s="61"/>
      <c r="T3343" s="61"/>
    </row>
    <row r="3344" spans="1:20" s="55" customFormat="1" ht="14.15" x14ac:dyDescent="0.4">
      <c r="A3344" s="39"/>
      <c r="E3344" s="74"/>
      <c r="F3344" s="74"/>
      <c r="G3344" s="74"/>
      <c r="S3344" s="61"/>
      <c r="T3344" s="61"/>
    </row>
    <row r="3345" spans="1:20" s="55" customFormat="1" ht="14.15" x14ac:dyDescent="0.4">
      <c r="A3345" s="39"/>
      <c r="E3345" s="74"/>
      <c r="F3345" s="74"/>
      <c r="G3345" s="74"/>
      <c r="S3345" s="61"/>
      <c r="T3345" s="61"/>
    </row>
    <row r="3346" spans="1:20" s="55" customFormat="1" ht="14.15" x14ac:dyDescent="0.4">
      <c r="A3346" s="39"/>
      <c r="E3346" s="74"/>
      <c r="F3346" s="74"/>
      <c r="G3346" s="74"/>
      <c r="S3346" s="61"/>
      <c r="T3346" s="61"/>
    </row>
    <row r="3347" spans="1:20" s="55" customFormat="1" ht="14.15" x14ac:dyDescent="0.4">
      <c r="A3347" s="39"/>
      <c r="E3347" s="74"/>
      <c r="F3347" s="74"/>
      <c r="G3347" s="74"/>
      <c r="S3347" s="61"/>
      <c r="T3347" s="61"/>
    </row>
    <row r="3348" spans="1:20" s="55" customFormat="1" ht="14.15" x14ac:dyDescent="0.4">
      <c r="A3348" s="39"/>
      <c r="E3348" s="74"/>
      <c r="F3348" s="74"/>
      <c r="G3348" s="74"/>
      <c r="S3348" s="61"/>
      <c r="T3348" s="61"/>
    </row>
    <row r="3349" spans="1:20" s="55" customFormat="1" ht="14.15" x14ac:dyDescent="0.4">
      <c r="A3349" s="39"/>
      <c r="E3349" s="74"/>
      <c r="F3349" s="74"/>
      <c r="G3349" s="74"/>
      <c r="S3349" s="61"/>
      <c r="T3349" s="61"/>
    </row>
    <row r="3350" spans="1:20" s="55" customFormat="1" ht="14.15" x14ac:dyDescent="0.4">
      <c r="A3350" s="39"/>
      <c r="E3350" s="74"/>
      <c r="F3350" s="74"/>
      <c r="G3350" s="74"/>
      <c r="S3350" s="61"/>
      <c r="T3350" s="61"/>
    </row>
    <row r="3351" spans="1:20" s="55" customFormat="1" ht="14.15" x14ac:dyDescent="0.4">
      <c r="A3351" s="39"/>
      <c r="E3351" s="74"/>
      <c r="F3351" s="74"/>
      <c r="G3351" s="74"/>
      <c r="S3351" s="61"/>
      <c r="T3351" s="61"/>
    </row>
    <row r="3352" spans="1:20" s="55" customFormat="1" ht="14.15" x14ac:dyDescent="0.4">
      <c r="A3352" s="39"/>
      <c r="E3352" s="74"/>
      <c r="F3352" s="74"/>
      <c r="G3352" s="74"/>
      <c r="S3352" s="61"/>
      <c r="T3352" s="61"/>
    </row>
    <row r="3353" spans="1:20" s="55" customFormat="1" ht="14.15" x14ac:dyDescent="0.4">
      <c r="A3353" s="39"/>
      <c r="E3353" s="74"/>
      <c r="F3353" s="74"/>
      <c r="G3353" s="74"/>
      <c r="S3353" s="61"/>
      <c r="T3353" s="61"/>
    </row>
    <row r="3354" spans="1:20" s="55" customFormat="1" ht="14.15" x14ac:dyDescent="0.4">
      <c r="A3354" s="39"/>
      <c r="E3354" s="74"/>
      <c r="F3354" s="74"/>
      <c r="G3354" s="74"/>
      <c r="S3354" s="61"/>
      <c r="T3354" s="61"/>
    </row>
    <row r="3355" spans="1:20" s="55" customFormat="1" ht="14.15" x14ac:dyDescent="0.4">
      <c r="A3355" s="39"/>
      <c r="E3355" s="74"/>
      <c r="F3355" s="74"/>
      <c r="G3355" s="74"/>
      <c r="S3355" s="61"/>
      <c r="T3355" s="61"/>
    </row>
    <row r="3356" spans="1:20" s="55" customFormat="1" ht="14.15" x14ac:dyDescent="0.4">
      <c r="A3356" s="39"/>
      <c r="E3356" s="74"/>
      <c r="F3356" s="74"/>
      <c r="G3356" s="74"/>
      <c r="S3356" s="61"/>
      <c r="T3356" s="61"/>
    </row>
    <row r="3357" spans="1:20" s="55" customFormat="1" ht="14.15" x14ac:dyDescent="0.4">
      <c r="A3357" s="39"/>
      <c r="E3357" s="74"/>
      <c r="F3357" s="74"/>
      <c r="G3357" s="74"/>
      <c r="S3357" s="61"/>
      <c r="T3357" s="61"/>
    </row>
    <row r="3358" spans="1:20" s="55" customFormat="1" ht="14.15" x14ac:dyDescent="0.4">
      <c r="A3358" s="39"/>
      <c r="E3358" s="74"/>
      <c r="F3358" s="74"/>
      <c r="G3358" s="74"/>
      <c r="S3358" s="61"/>
      <c r="T3358" s="61"/>
    </row>
    <row r="3359" spans="1:20" s="55" customFormat="1" ht="14.15" x14ac:dyDescent="0.4">
      <c r="A3359" s="39"/>
      <c r="E3359" s="74"/>
      <c r="F3359" s="74"/>
      <c r="G3359" s="74"/>
      <c r="S3359" s="61"/>
      <c r="T3359" s="61"/>
    </row>
    <row r="3360" spans="1:20" s="55" customFormat="1" ht="14.15" x14ac:dyDescent="0.4">
      <c r="A3360" s="39"/>
      <c r="E3360" s="74"/>
      <c r="F3360" s="74"/>
      <c r="G3360" s="74"/>
      <c r="S3360" s="61"/>
      <c r="T3360" s="61"/>
    </row>
    <row r="3361" spans="1:20" s="55" customFormat="1" ht="14.15" x14ac:dyDescent="0.4">
      <c r="A3361" s="39"/>
      <c r="E3361" s="74"/>
      <c r="F3361" s="74"/>
      <c r="G3361" s="74"/>
      <c r="S3361" s="61"/>
      <c r="T3361" s="61"/>
    </row>
    <row r="3362" spans="1:20" s="55" customFormat="1" ht="14.15" x14ac:dyDescent="0.4">
      <c r="A3362" s="39"/>
      <c r="E3362" s="74"/>
      <c r="F3362" s="74"/>
      <c r="G3362" s="74"/>
      <c r="S3362" s="61"/>
      <c r="T3362" s="61"/>
    </row>
    <row r="3363" spans="1:20" s="55" customFormat="1" ht="14.15" x14ac:dyDescent="0.4">
      <c r="A3363" s="39"/>
      <c r="E3363" s="74"/>
      <c r="F3363" s="74"/>
      <c r="G3363" s="74"/>
      <c r="S3363" s="61"/>
      <c r="T3363" s="61"/>
    </row>
    <row r="3364" spans="1:20" s="55" customFormat="1" ht="14.15" x14ac:dyDescent="0.4">
      <c r="A3364" s="39"/>
      <c r="E3364" s="74"/>
      <c r="F3364" s="74"/>
      <c r="G3364" s="74"/>
      <c r="S3364" s="61"/>
      <c r="T3364" s="61"/>
    </row>
    <row r="3365" spans="1:20" s="55" customFormat="1" ht="14.15" x14ac:dyDescent="0.4">
      <c r="A3365" s="39"/>
      <c r="E3365" s="74"/>
      <c r="F3365" s="74"/>
      <c r="G3365" s="74"/>
      <c r="S3365" s="61"/>
      <c r="T3365" s="61"/>
    </row>
    <row r="3366" spans="1:20" s="55" customFormat="1" ht="14.15" x14ac:dyDescent="0.4">
      <c r="A3366" s="39"/>
      <c r="E3366" s="74"/>
      <c r="F3366" s="74"/>
      <c r="G3366" s="74"/>
      <c r="S3366" s="61"/>
      <c r="T3366" s="61"/>
    </row>
    <row r="3367" spans="1:20" s="55" customFormat="1" ht="14.15" x14ac:dyDescent="0.4">
      <c r="A3367" s="39"/>
      <c r="E3367" s="74"/>
      <c r="F3367" s="74"/>
      <c r="G3367" s="74"/>
      <c r="S3367" s="61"/>
      <c r="T3367" s="61"/>
    </row>
    <row r="3368" spans="1:20" s="55" customFormat="1" ht="14.15" x14ac:dyDescent="0.4">
      <c r="A3368" s="39"/>
      <c r="E3368" s="74"/>
      <c r="F3368" s="74"/>
      <c r="G3368" s="74"/>
      <c r="S3368" s="61"/>
      <c r="T3368" s="61"/>
    </row>
    <row r="3369" spans="1:20" s="55" customFormat="1" ht="14.15" x14ac:dyDescent="0.4">
      <c r="A3369" s="39"/>
      <c r="E3369" s="74"/>
      <c r="F3369" s="74"/>
      <c r="G3369" s="74"/>
      <c r="S3369" s="61"/>
      <c r="T3369" s="61"/>
    </row>
    <row r="3370" spans="1:20" s="55" customFormat="1" ht="14.15" x14ac:dyDescent="0.4">
      <c r="A3370" s="39"/>
      <c r="E3370" s="74"/>
      <c r="F3370" s="74"/>
      <c r="G3370" s="74"/>
      <c r="S3370" s="61"/>
      <c r="T3370" s="61"/>
    </row>
    <row r="3371" spans="1:20" s="55" customFormat="1" ht="14.15" x14ac:dyDescent="0.4">
      <c r="A3371" s="39"/>
      <c r="E3371" s="74"/>
      <c r="F3371" s="74"/>
      <c r="G3371" s="74"/>
      <c r="S3371" s="61"/>
      <c r="T3371" s="61"/>
    </row>
    <row r="3372" spans="1:20" s="55" customFormat="1" ht="14.15" x14ac:dyDescent="0.4">
      <c r="A3372" s="39"/>
      <c r="E3372" s="74"/>
      <c r="F3372" s="74"/>
      <c r="G3372" s="74"/>
      <c r="S3372" s="61"/>
      <c r="T3372" s="61"/>
    </row>
    <row r="3373" spans="1:20" s="55" customFormat="1" ht="14.15" x14ac:dyDescent="0.4">
      <c r="A3373" s="39"/>
      <c r="E3373" s="74"/>
      <c r="F3373" s="74"/>
      <c r="G3373" s="74"/>
      <c r="S3373" s="61"/>
      <c r="T3373" s="61"/>
    </row>
    <row r="3374" spans="1:20" s="55" customFormat="1" ht="14.15" x14ac:dyDescent="0.4">
      <c r="A3374" s="39"/>
      <c r="E3374" s="74"/>
      <c r="F3374" s="74"/>
      <c r="G3374" s="74"/>
      <c r="S3374" s="61"/>
      <c r="T3374" s="61"/>
    </row>
    <row r="3375" spans="1:20" s="55" customFormat="1" ht="14.15" x14ac:dyDescent="0.4">
      <c r="A3375" s="39"/>
      <c r="E3375" s="74"/>
      <c r="F3375" s="74"/>
      <c r="G3375" s="74"/>
      <c r="S3375" s="61"/>
      <c r="T3375" s="61"/>
    </row>
    <row r="3376" spans="1:20" s="55" customFormat="1" ht="14.15" x14ac:dyDescent="0.4">
      <c r="A3376" s="39"/>
      <c r="E3376" s="74"/>
      <c r="F3376" s="74"/>
      <c r="G3376" s="74"/>
      <c r="S3376" s="61"/>
      <c r="T3376" s="61"/>
    </row>
    <row r="3377" spans="1:20" s="55" customFormat="1" ht="14.15" x14ac:dyDescent="0.4">
      <c r="A3377" s="39"/>
      <c r="E3377" s="74"/>
      <c r="F3377" s="74"/>
      <c r="G3377" s="74"/>
      <c r="S3377" s="61"/>
      <c r="T3377" s="61"/>
    </row>
    <row r="3378" spans="1:20" s="55" customFormat="1" ht="14.15" x14ac:dyDescent="0.4">
      <c r="A3378" s="39"/>
      <c r="E3378" s="74"/>
      <c r="F3378" s="74"/>
      <c r="G3378" s="74"/>
      <c r="S3378" s="61"/>
      <c r="T3378" s="61"/>
    </row>
    <row r="3379" spans="1:20" s="55" customFormat="1" ht="14.15" x14ac:dyDescent="0.4">
      <c r="A3379" s="39"/>
      <c r="E3379" s="74"/>
      <c r="F3379" s="74"/>
      <c r="G3379" s="74"/>
      <c r="S3379" s="61"/>
      <c r="T3379" s="61"/>
    </row>
    <row r="3380" spans="1:20" s="55" customFormat="1" ht="14.15" x14ac:dyDescent="0.4">
      <c r="A3380" s="39"/>
      <c r="E3380" s="74"/>
      <c r="F3380" s="74"/>
      <c r="G3380" s="74"/>
      <c r="S3380" s="61"/>
      <c r="T3380" s="61"/>
    </row>
    <row r="3381" spans="1:20" s="55" customFormat="1" ht="14.15" x14ac:dyDescent="0.4">
      <c r="A3381" s="39"/>
      <c r="E3381" s="74"/>
      <c r="F3381" s="74"/>
      <c r="G3381" s="74"/>
      <c r="S3381" s="61"/>
      <c r="T3381" s="61"/>
    </row>
    <row r="3382" spans="1:20" s="55" customFormat="1" ht="14.15" x14ac:dyDescent="0.4">
      <c r="A3382" s="39"/>
      <c r="E3382" s="74"/>
      <c r="F3382" s="74"/>
      <c r="G3382" s="74"/>
      <c r="S3382" s="61"/>
      <c r="T3382" s="61"/>
    </row>
    <row r="3383" spans="1:20" s="55" customFormat="1" ht="14.15" x14ac:dyDescent="0.4">
      <c r="A3383" s="39"/>
      <c r="E3383" s="74"/>
      <c r="F3383" s="74"/>
      <c r="G3383" s="74"/>
      <c r="S3383" s="61"/>
      <c r="T3383" s="61"/>
    </row>
    <row r="3384" spans="1:20" s="55" customFormat="1" ht="14.15" x14ac:dyDescent="0.4">
      <c r="A3384" s="39"/>
      <c r="E3384" s="74"/>
      <c r="F3384" s="74"/>
      <c r="G3384" s="74"/>
      <c r="S3384" s="61"/>
      <c r="T3384" s="61"/>
    </row>
    <row r="3385" spans="1:20" s="55" customFormat="1" ht="14.15" x14ac:dyDescent="0.4">
      <c r="A3385" s="39"/>
      <c r="E3385" s="74"/>
      <c r="F3385" s="74"/>
      <c r="G3385" s="74"/>
      <c r="S3385" s="61"/>
      <c r="T3385" s="61"/>
    </row>
    <row r="3386" spans="1:20" s="55" customFormat="1" ht="14.15" x14ac:dyDescent="0.4">
      <c r="A3386" s="39"/>
      <c r="E3386" s="74"/>
      <c r="F3386" s="74"/>
      <c r="G3386" s="74"/>
      <c r="S3386" s="61"/>
      <c r="T3386" s="61"/>
    </row>
    <row r="3387" spans="1:20" s="55" customFormat="1" ht="14.15" x14ac:dyDescent="0.4">
      <c r="A3387" s="39"/>
      <c r="E3387" s="74"/>
      <c r="F3387" s="74"/>
      <c r="G3387" s="74"/>
      <c r="S3387" s="61"/>
      <c r="T3387" s="61"/>
    </row>
    <row r="3388" spans="1:20" s="55" customFormat="1" ht="14.15" x14ac:dyDescent="0.4">
      <c r="A3388" s="39"/>
      <c r="E3388" s="74"/>
      <c r="F3388" s="74"/>
      <c r="G3388" s="74"/>
      <c r="S3388" s="61"/>
      <c r="T3388" s="61"/>
    </row>
    <row r="3389" spans="1:20" s="55" customFormat="1" ht="14.15" x14ac:dyDescent="0.4">
      <c r="A3389" s="39"/>
      <c r="E3389" s="74"/>
      <c r="F3389" s="74"/>
      <c r="G3389" s="74"/>
      <c r="S3389" s="61"/>
      <c r="T3389" s="61"/>
    </row>
    <row r="3390" spans="1:20" s="55" customFormat="1" ht="14.15" x14ac:dyDescent="0.4">
      <c r="A3390" s="39"/>
      <c r="E3390" s="74"/>
      <c r="F3390" s="74"/>
      <c r="G3390" s="74"/>
      <c r="S3390" s="61"/>
      <c r="T3390" s="61"/>
    </row>
    <row r="3391" spans="1:20" s="55" customFormat="1" ht="14.15" x14ac:dyDescent="0.4">
      <c r="A3391" s="39"/>
      <c r="E3391" s="74"/>
      <c r="F3391" s="74"/>
      <c r="G3391" s="74"/>
      <c r="S3391" s="61"/>
      <c r="T3391" s="61"/>
    </row>
    <row r="3392" spans="1:20" s="55" customFormat="1" ht="14.15" x14ac:dyDescent="0.4">
      <c r="A3392" s="39"/>
      <c r="E3392" s="74"/>
      <c r="F3392" s="74"/>
      <c r="G3392" s="74"/>
      <c r="S3392" s="61"/>
      <c r="T3392" s="61"/>
    </row>
    <row r="3393" spans="1:20" s="55" customFormat="1" ht="14.15" x14ac:dyDescent="0.4">
      <c r="A3393" s="39"/>
      <c r="E3393" s="74"/>
      <c r="F3393" s="74"/>
      <c r="G3393" s="74"/>
      <c r="S3393" s="61"/>
      <c r="T3393" s="61"/>
    </row>
    <row r="3394" spans="1:20" s="55" customFormat="1" ht="14.15" x14ac:dyDescent="0.4">
      <c r="A3394" s="39"/>
      <c r="E3394" s="74"/>
      <c r="F3394" s="74"/>
      <c r="G3394" s="74"/>
      <c r="S3394" s="61"/>
      <c r="T3394" s="61"/>
    </row>
    <row r="3395" spans="1:20" s="55" customFormat="1" ht="14.15" x14ac:dyDescent="0.4">
      <c r="A3395" s="39"/>
      <c r="E3395" s="74"/>
      <c r="F3395" s="74"/>
      <c r="G3395" s="74"/>
      <c r="S3395" s="61"/>
      <c r="T3395" s="61"/>
    </row>
    <row r="3396" spans="1:20" s="55" customFormat="1" ht="14.15" x14ac:dyDescent="0.4">
      <c r="A3396" s="39"/>
      <c r="E3396" s="74"/>
      <c r="F3396" s="74"/>
      <c r="G3396" s="74"/>
      <c r="S3396" s="61"/>
      <c r="T3396" s="61"/>
    </row>
    <row r="3397" spans="1:20" s="55" customFormat="1" ht="14.15" x14ac:dyDescent="0.4">
      <c r="A3397" s="39"/>
      <c r="E3397" s="74"/>
      <c r="F3397" s="74"/>
      <c r="G3397" s="74"/>
      <c r="S3397" s="61"/>
      <c r="T3397" s="61"/>
    </row>
    <row r="3398" spans="1:20" s="55" customFormat="1" ht="14.15" x14ac:dyDescent="0.4">
      <c r="A3398" s="39"/>
      <c r="E3398" s="74"/>
      <c r="F3398" s="74"/>
      <c r="G3398" s="74"/>
      <c r="S3398" s="61"/>
      <c r="T3398" s="61"/>
    </row>
    <row r="3399" spans="1:20" s="55" customFormat="1" ht="14.15" x14ac:dyDescent="0.4">
      <c r="A3399" s="39"/>
      <c r="E3399" s="74"/>
      <c r="F3399" s="74"/>
      <c r="G3399" s="74"/>
      <c r="S3399" s="61"/>
      <c r="T3399" s="61"/>
    </row>
    <row r="3400" spans="1:20" s="55" customFormat="1" ht="14.15" x14ac:dyDescent="0.4">
      <c r="A3400" s="39"/>
      <c r="E3400" s="74"/>
      <c r="F3400" s="74"/>
      <c r="G3400" s="74"/>
      <c r="S3400" s="61"/>
      <c r="T3400" s="61"/>
    </row>
    <row r="3401" spans="1:20" s="55" customFormat="1" ht="14.15" x14ac:dyDescent="0.4">
      <c r="A3401" s="39"/>
      <c r="E3401" s="74"/>
      <c r="F3401" s="74"/>
      <c r="G3401" s="74"/>
      <c r="S3401" s="61"/>
      <c r="T3401" s="61"/>
    </row>
    <row r="3402" spans="1:20" s="55" customFormat="1" ht="14.15" x14ac:dyDescent="0.4">
      <c r="A3402" s="39"/>
      <c r="E3402" s="74"/>
      <c r="F3402" s="74"/>
      <c r="G3402" s="74"/>
      <c r="S3402" s="61"/>
      <c r="T3402" s="61"/>
    </row>
    <row r="3403" spans="1:20" s="55" customFormat="1" ht="14.15" x14ac:dyDescent="0.4">
      <c r="A3403" s="39"/>
      <c r="E3403" s="74"/>
      <c r="F3403" s="74"/>
      <c r="G3403" s="74"/>
      <c r="S3403" s="61"/>
      <c r="T3403" s="61"/>
    </row>
    <row r="3404" spans="1:20" s="55" customFormat="1" ht="14.15" x14ac:dyDescent="0.4">
      <c r="A3404" s="39"/>
      <c r="E3404" s="74"/>
      <c r="F3404" s="74"/>
      <c r="G3404" s="74"/>
      <c r="S3404" s="61"/>
      <c r="T3404" s="61"/>
    </row>
    <row r="3405" spans="1:20" s="55" customFormat="1" ht="14.15" x14ac:dyDescent="0.4">
      <c r="A3405" s="39"/>
      <c r="E3405" s="74"/>
      <c r="F3405" s="74"/>
      <c r="G3405" s="74"/>
      <c r="S3405" s="61"/>
      <c r="T3405" s="61"/>
    </row>
    <row r="3406" spans="1:20" s="55" customFormat="1" ht="14.15" x14ac:dyDescent="0.4">
      <c r="A3406" s="39"/>
      <c r="E3406" s="74"/>
      <c r="F3406" s="74"/>
      <c r="G3406" s="74"/>
      <c r="S3406" s="61"/>
      <c r="T3406" s="61"/>
    </row>
    <row r="3407" spans="1:20" s="55" customFormat="1" ht="14.15" x14ac:dyDescent="0.4">
      <c r="A3407" s="39"/>
      <c r="E3407" s="74"/>
      <c r="F3407" s="74"/>
      <c r="G3407" s="74"/>
      <c r="S3407" s="61"/>
      <c r="T3407" s="61"/>
    </row>
    <row r="3408" spans="1:20" s="55" customFormat="1" ht="14.15" x14ac:dyDescent="0.4">
      <c r="A3408" s="39"/>
      <c r="E3408" s="74"/>
      <c r="F3408" s="74"/>
      <c r="G3408" s="74"/>
      <c r="S3408" s="61"/>
      <c r="T3408" s="61"/>
    </row>
    <row r="3409" spans="1:20" s="55" customFormat="1" ht="14.15" x14ac:dyDescent="0.4">
      <c r="A3409" s="39"/>
      <c r="E3409" s="74"/>
      <c r="F3409" s="74"/>
      <c r="G3409" s="74"/>
      <c r="S3409" s="61"/>
      <c r="T3409" s="61"/>
    </row>
    <row r="3410" spans="1:20" s="55" customFormat="1" ht="14.15" x14ac:dyDescent="0.4">
      <c r="A3410" s="39"/>
      <c r="E3410" s="74"/>
      <c r="F3410" s="74"/>
      <c r="G3410" s="74"/>
      <c r="S3410" s="61"/>
      <c r="T3410" s="61"/>
    </row>
    <row r="3411" spans="1:20" s="55" customFormat="1" ht="14.15" x14ac:dyDescent="0.4">
      <c r="A3411" s="39"/>
      <c r="E3411" s="74"/>
      <c r="F3411" s="74"/>
      <c r="G3411" s="74"/>
      <c r="S3411" s="61"/>
      <c r="T3411" s="61"/>
    </row>
    <row r="3412" spans="1:20" s="55" customFormat="1" ht="14.15" x14ac:dyDescent="0.4">
      <c r="A3412" s="39"/>
      <c r="E3412" s="74"/>
      <c r="F3412" s="74"/>
      <c r="G3412" s="74"/>
      <c r="S3412" s="61"/>
      <c r="T3412" s="61"/>
    </row>
    <row r="3413" spans="1:20" s="55" customFormat="1" ht="14.15" x14ac:dyDescent="0.4">
      <c r="A3413" s="39"/>
      <c r="E3413" s="74"/>
      <c r="F3413" s="74"/>
      <c r="G3413" s="74"/>
      <c r="S3413" s="61"/>
      <c r="T3413" s="61"/>
    </row>
    <row r="3414" spans="1:20" s="55" customFormat="1" ht="14.15" x14ac:dyDescent="0.4">
      <c r="A3414" s="39"/>
      <c r="E3414" s="74"/>
      <c r="F3414" s="74"/>
      <c r="G3414" s="74"/>
      <c r="S3414" s="61"/>
      <c r="T3414" s="61"/>
    </row>
    <row r="3415" spans="1:20" s="55" customFormat="1" ht="14.15" x14ac:dyDescent="0.4">
      <c r="A3415" s="39"/>
      <c r="E3415" s="74"/>
      <c r="F3415" s="74"/>
      <c r="G3415" s="74"/>
      <c r="S3415" s="61"/>
      <c r="T3415" s="61"/>
    </row>
    <row r="3416" spans="1:20" s="55" customFormat="1" ht="14.15" x14ac:dyDescent="0.4">
      <c r="A3416" s="39"/>
      <c r="E3416" s="74"/>
      <c r="F3416" s="74"/>
      <c r="G3416" s="74"/>
      <c r="S3416" s="61"/>
      <c r="T3416" s="61"/>
    </row>
    <row r="3417" spans="1:20" s="55" customFormat="1" ht="14.15" x14ac:dyDescent="0.4">
      <c r="A3417" s="39"/>
      <c r="E3417" s="74"/>
      <c r="F3417" s="74"/>
      <c r="G3417" s="74"/>
      <c r="S3417" s="61"/>
      <c r="T3417" s="61"/>
    </row>
    <row r="3418" spans="1:20" s="55" customFormat="1" ht="14.15" x14ac:dyDescent="0.4">
      <c r="A3418" s="39"/>
      <c r="E3418" s="74"/>
      <c r="F3418" s="74"/>
      <c r="G3418" s="74"/>
      <c r="S3418" s="61"/>
      <c r="T3418" s="61"/>
    </row>
    <row r="3419" spans="1:20" s="55" customFormat="1" ht="14.15" x14ac:dyDescent="0.4">
      <c r="A3419" s="39"/>
      <c r="E3419" s="74"/>
      <c r="F3419" s="74"/>
      <c r="G3419" s="74"/>
      <c r="S3419" s="61"/>
      <c r="T3419" s="61"/>
    </row>
    <row r="3420" spans="1:20" s="55" customFormat="1" ht="14.15" x14ac:dyDescent="0.4">
      <c r="A3420" s="39"/>
      <c r="E3420" s="74"/>
      <c r="F3420" s="74"/>
      <c r="G3420" s="74"/>
      <c r="S3420" s="61"/>
      <c r="T3420" s="61"/>
    </row>
    <row r="3421" spans="1:20" s="55" customFormat="1" ht="14.15" x14ac:dyDescent="0.4">
      <c r="A3421" s="39"/>
      <c r="E3421" s="74"/>
      <c r="F3421" s="74"/>
      <c r="G3421" s="74"/>
      <c r="S3421" s="61"/>
      <c r="T3421" s="61"/>
    </row>
    <row r="3422" spans="1:20" s="55" customFormat="1" ht="14.15" x14ac:dyDescent="0.4">
      <c r="A3422" s="39"/>
      <c r="E3422" s="74"/>
      <c r="F3422" s="74"/>
      <c r="G3422" s="74"/>
      <c r="S3422" s="61"/>
      <c r="T3422" s="61"/>
    </row>
    <row r="3423" spans="1:20" s="55" customFormat="1" ht="14.15" x14ac:dyDescent="0.4">
      <c r="A3423" s="39"/>
      <c r="E3423" s="74"/>
      <c r="F3423" s="74"/>
      <c r="G3423" s="74"/>
      <c r="S3423" s="61"/>
      <c r="T3423" s="61"/>
    </row>
    <row r="3424" spans="1:20" s="55" customFormat="1" ht="14.15" x14ac:dyDescent="0.4">
      <c r="A3424" s="39"/>
      <c r="E3424" s="74"/>
      <c r="F3424" s="74"/>
      <c r="G3424" s="74"/>
      <c r="S3424" s="61"/>
      <c r="T3424" s="61"/>
    </row>
    <row r="3425" spans="1:20" s="55" customFormat="1" ht="14.15" x14ac:dyDescent="0.4">
      <c r="A3425" s="39"/>
      <c r="E3425" s="74"/>
      <c r="F3425" s="74"/>
      <c r="G3425" s="74"/>
      <c r="S3425" s="61"/>
      <c r="T3425" s="61"/>
    </row>
    <row r="3426" spans="1:20" s="55" customFormat="1" ht="14.15" x14ac:dyDescent="0.4">
      <c r="A3426" s="39"/>
      <c r="E3426" s="74"/>
      <c r="F3426" s="74"/>
      <c r="G3426" s="74"/>
      <c r="S3426" s="61"/>
      <c r="T3426" s="61"/>
    </row>
    <row r="3427" spans="1:20" s="55" customFormat="1" ht="14.15" x14ac:dyDescent="0.4">
      <c r="A3427" s="39"/>
      <c r="E3427" s="74"/>
      <c r="F3427" s="74"/>
      <c r="G3427" s="74"/>
      <c r="S3427" s="61"/>
      <c r="T3427" s="61"/>
    </row>
    <row r="3428" spans="1:20" s="55" customFormat="1" ht="14.15" x14ac:dyDescent="0.4">
      <c r="A3428" s="39"/>
      <c r="E3428" s="74"/>
      <c r="F3428" s="74"/>
      <c r="G3428" s="74"/>
      <c r="S3428" s="61"/>
      <c r="T3428" s="61"/>
    </row>
    <row r="3429" spans="1:20" s="55" customFormat="1" ht="14.15" x14ac:dyDescent="0.4">
      <c r="A3429" s="39"/>
      <c r="E3429" s="74"/>
      <c r="F3429" s="74"/>
      <c r="G3429" s="74"/>
      <c r="S3429" s="61"/>
      <c r="T3429" s="61"/>
    </row>
    <row r="3430" spans="1:20" s="55" customFormat="1" ht="14.15" x14ac:dyDescent="0.4">
      <c r="A3430" s="39"/>
      <c r="E3430" s="74"/>
      <c r="F3430" s="74"/>
      <c r="G3430" s="74"/>
      <c r="S3430" s="61"/>
      <c r="T3430" s="61"/>
    </row>
    <row r="3431" spans="1:20" s="55" customFormat="1" ht="14.15" x14ac:dyDescent="0.4">
      <c r="A3431" s="39"/>
      <c r="E3431" s="74"/>
      <c r="F3431" s="74"/>
      <c r="G3431" s="74"/>
      <c r="S3431" s="61"/>
      <c r="T3431" s="61"/>
    </row>
    <row r="3432" spans="1:20" s="55" customFormat="1" ht="14.15" x14ac:dyDescent="0.4">
      <c r="A3432" s="39"/>
      <c r="E3432" s="74"/>
      <c r="F3432" s="74"/>
      <c r="G3432" s="74"/>
      <c r="S3432" s="61"/>
      <c r="T3432" s="61"/>
    </row>
    <row r="3433" spans="1:20" s="55" customFormat="1" ht="14.15" x14ac:dyDescent="0.4">
      <c r="A3433" s="39"/>
      <c r="E3433" s="74"/>
      <c r="F3433" s="74"/>
      <c r="G3433" s="74"/>
      <c r="S3433" s="61"/>
      <c r="T3433" s="61"/>
    </row>
    <row r="3434" spans="1:20" s="55" customFormat="1" ht="14.15" x14ac:dyDescent="0.4">
      <c r="A3434" s="39"/>
      <c r="E3434" s="74"/>
      <c r="F3434" s="74"/>
      <c r="G3434" s="74"/>
      <c r="S3434" s="61"/>
      <c r="T3434" s="61"/>
    </row>
    <row r="3435" spans="1:20" s="55" customFormat="1" ht="14.15" x14ac:dyDescent="0.4">
      <c r="A3435" s="39"/>
      <c r="E3435" s="74"/>
      <c r="F3435" s="74"/>
      <c r="G3435" s="74"/>
      <c r="S3435" s="61"/>
      <c r="T3435" s="61"/>
    </row>
    <row r="3436" spans="1:20" s="55" customFormat="1" ht="14.15" x14ac:dyDescent="0.4">
      <c r="A3436" s="39"/>
      <c r="E3436" s="74"/>
      <c r="F3436" s="74"/>
      <c r="G3436" s="74"/>
      <c r="S3436" s="61"/>
      <c r="T3436" s="61"/>
    </row>
    <row r="3437" spans="1:20" s="55" customFormat="1" ht="14.15" x14ac:dyDescent="0.4">
      <c r="A3437" s="39"/>
      <c r="E3437" s="74"/>
      <c r="F3437" s="74"/>
      <c r="G3437" s="74"/>
      <c r="S3437" s="61"/>
      <c r="T3437" s="61"/>
    </row>
    <row r="3438" spans="1:20" s="55" customFormat="1" ht="14.15" x14ac:dyDescent="0.4">
      <c r="A3438" s="39"/>
      <c r="E3438" s="74"/>
      <c r="F3438" s="74"/>
      <c r="G3438" s="74"/>
      <c r="S3438" s="61"/>
      <c r="T3438" s="61"/>
    </row>
    <row r="3439" spans="1:20" s="55" customFormat="1" ht="14.15" x14ac:dyDescent="0.4">
      <c r="A3439" s="39"/>
      <c r="E3439" s="74"/>
      <c r="F3439" s="74"/>
      <c r="G3439" s="74"/>
      <c r="S3439" s="61"/>
      <c r="T3439" s="61"/>
    </row>
    <row r="3440" spans="1:20" s="55" customFormat="1" ht="14.15" x14ac:dyDescent="0.4">
      <c r="A3440" s="39"/>
      <c r="E3440" s="74"/>
      <c r="F3440" s="74"/>
      <c r="G3440" s="74"/>
      <c r="S3440" s="61"/>
      <c r="T3440" s="61"/>
    </row>
    <row r="3441" spans="1:20" s="55" customFormat="1" ht="14.15" x14ac:dyDescent="0.4">
      <c r="A3441" s="39"/>
      <c r="E3441" s="74"/>
      <c r="F3441" s="74"/>
      <c r="G3441" s="74"/>
      <c r="S3441" s="61"/>
      <c r="T3441" s="61"/>
    </row>
    <row r="3442" spans="1:20" s="55" customFormat="1" ht="14.15" x14ac:dyDescent="0.4">
      <c r="A3442" s="39"/>
      <c r="E3442" s="74"/>
      <c r="F3442" s="74"/>
      <c r="G3442" s="74"/>
      <c r="S3442" s="61"/>
      <c r="T3442" s="61"/>
    </row>
    <row r="3443" spans="1:20" s="55" customFormat="1" ht="14.15" x14ac:dyDescent="0.4">
      <c r="A3443" s="39"/>
      <c r="E3443" s="74"/>
      <c r="F3443" s="74"/>
      <c r="G3443" s="74"/>
      <c r="S3443" s="61"/>
      <c r="T3443" s="61"/>
    </row>
    <row r="3444" spans="1:20" s="55" customFormat="1" ht="14.15" x14ac:dyDescent="0.4">
      <c r="A3444" s="39"/>
      <c r="E3444" s="74"/>
      <c r="F3444" s="74"/>
      <c r="G3444" s="74"/>
      <c r="S3444" s="61"/>
      <c r="T3444" s="61"/>
    </row>
    <row r="3445" spans="1:20" s="55" customFormat="1" ht="14.15" x14ac:dyDescent="0.4">
      <c r="A3445" s="39"/>
      <c r="E3445" s="74"/>
      <c r="F3445" s="74"/>
      <c r="G3445" s="74"/>
      <c r="S3445" s="61"/>
      <c r="T3445" s="61"/>
    </row>
    <row r="3446" spans="1:20" s="55" customFormat="1" ht="14.15" x14ac:dyDescent="0.4">
      <c r="A3446" s="39"/>
      <c r="E3446" s="74"/>
      <c r="F3446" s="74"/>
      <c r="G3446" s="74"/>
      <c r="S3446" s="61"/>
      <c r="T3446" s="61"/>
    </row>
    <row r="3447" spans="1:20" s="55" customFormat="1" ht="14.15" x14ac:dyDescent="0.4">
      <c r="A3447" s="39"/>
      <c r="E3447" s="74"/>
      <c r="F3447" s="74"/>
      <c r="G3447" s="74"/>
      <c r="S3447" s="61"/>
      <c r="T3447" s="61"/>
    </row>
    <row r="3448" spans="1:20" s="55" customFormat="1" ht="14.15" x14ac:dyDescent="0.4">
      <c r="A3448" s="39"/>
      <c r="E3448" s="74"/>
      <c r="F3448" s="74"/>
      <c r="G3448" s="74"/>
      <c r="S3448" s="61"/>
      <c r="T3448" s="61"/>
    </row>
    <row r="3449" spans="1:20" s="55" customFormat="1" ht="14.15" x14ac:dyDescent="0.4">
      <c r="A3449" s="39"/>
      <c r="E3449" s="74"/>
      <c r="F3449" s="74"/>
      <c r="G3449" s="74"/>
      <c r="S3449" s="61"/>
      <c r="T3449" s="61"/>
    </row>
    <row r="3450" spans="1:20" s="55" customFormat="1" ht="14.15" x14ac:dyDescent="0.4">
      <c r="A3450" s="39"/>
      <c r="E3450" s="74"/>
      <c r="F3450" s="74"/>
      <c r="G3450" s="74"/>
      <c r="S3450" s="61"/>
      <c r="T3450" s="61"/>
    </row>
    <row r="3451" spans="1:20" s="55" customFormat="1" ht="14.15" x14ac:dyDescent="0.4">
      <c r="A3451" s="39"/>
      <c r="E3451" s="74"/>
      <c r="F3451" s="74"/>
      <c r="G3451" s="74"/>
      <c r="S3451" s="61"/>
      <c r="T3451" s="61"/>
    </row>
    <row r="3452" spans="1:20" s="55" customFormat="1" ht="14.15" x14ac:dyDescent="0.4">
      <c r="A3452" s="39"/>
      <c r="E3452" s="74"/>
      <c r="F3452" s="74"/>
      <c r="G3452" s="74"/>
      <c r="S3452" s="61"/>
      <c r="T3452" s="61"/>
    </row>
    <row r="3453" spans="1:20" s="55" customFormat="1" ht="14.15" x14ac:dyDescent="0.4">
      <c r="A3453" s="39"/>
      <c r="E3453" s="74"/>
      <c r="F3453" s="74"/>
      <c r="G3453" s="74"/>
      <c r="S3453" s="61"/>
      <c r="T3453" s="61"/>
    </row>
    <row r="3454" spans="1:20" s="55" customFormat="1" ht="14.15" x14ac:dyDescent="0.4">
      <c r="A3454" s="39"/>
      <c r="E3454" s="74"/>
      <c r="F3454" s="74"/>
      <c r="G3454" s="74"/>
      <c r="S3454" s="61"/>
      <c r="T3454" s="61"/>
    </row>
    <row r="3455" spans="1:20" s="55" customFormat="1" ht="14.15" x14ac:dyDescent="0.4">
      <c r="A3455" s="39"/>
      <c r="E3455" s="74"/>
      <c r="F3455" s="74"/>
      <c r="G3455" s="74"/>
      <c r="S3455" s="61"/>
      <c r="T3455" s="61"/>
    </row>
    <row r="3456" spans="1:20" s="55" customFormat="1" ht="14.15" x14ac:dyDescent="0.4">
      <c r="A3456" s="39"/>
      <c r="E3456" s="74"/>
      <c r="F3456" s="74"/>
      <c r="G3456" s="74"/>
      <c r="S3456" s="61"/>
      <c r="T3456" s="61"/>
    </row>
    <row r="3457" spans="1:20" s="55" customFormat="1" ht="14.15" x14ac:dyDescent="0.4">
      <c r="A3457" s="39"/>
      <c r="E3457" s="74"/>
      <c r="F3457" s="74"/>
      <c r="G3457" s="74"/>
      <c r="S3457" s="61"/>
      <c r="T3457" s="61"/>
    </row>
    <row r="3458" spans="1:20" s="55" customFormat="1" ht="14.15" x14ac:dyDescent="0.4">
      <c r="A3458" s="39"/>
      <c r="E3458" s="74"/>
      <c r="F3458" s="74"/>
      <c r="G3458" s="74"/>
      <c r="S3458" s="61"/>
      <c r="T3458" s="61"/>
    </row>
    <row r="3459" spans="1:20" s="55" customFormat="1" ht="14.15" x14ac:dyDescent="0.4">
      <c r="A3459" s="39"/>
      <c r="E3459" s="74"/>
      <c r="F3459" s="74"/>
      <c r="G3459" s="74"/>
      <c r="S3459" s="61"/>
      <c r="T3459" s="61"/>
    </row>
    <row r="3460" spans="1:20" s="55" customFormat="1" ht="14.15" x14ac:dyDescent="0.4">
      <c r="A3460" s="39"/>
      <c r="E3460" s="74"/>
      <c r="F3460" s="74"/>
      <c r="G3460" s="74"/>
      <c r="S3460" s="61"/>
      <c r="T3460" s="61"/>
    </row>
    <row r="3461" spans="1:20" s="55" customFormat="1" ht="14.15" x14ac:dyDescent="0.4">
      <c r="A3461" s="39"/>
      <c r="E3461" s="74"/>
      <c r="F3461" s="74"/>
      <c r="G3461" s="74"/>
      <c r="S3461" s="61"/>
      <c r="T3461" s="61"/>
    </row>
    <row r="3462" spans="1:20" s="55" customFormat="1" ht="14.15" x14ac:dyDescent="0.4">
      <c r="A3462" s="39"/>
      <c r="E3462" s="74"/>
      <c r="F3462" s="74"/>
      <c r="G3462" s="74"/>
      <c r="S3462" s="61"/>
      <c r="T3462" s="61"/>
    </row>
    <row r="3463" spans="1:20" s="55" customFormat="1" ht="14.15" x14ac:dyDescent="0.4">
      <c r="A3463" s="39"/>
      <c r="E3463" s="74"/>
      <c r="F3463" s="74"/>
      <c r="G3463" s="74"/>
      <c r="S3463" s="61"/>
      <c r="T3463" s="61"/>
    </row>
    <row r="3464" spans="1:20" s="55" customFormat="1" ht="14.15" x14ac:dyDescent="0.4">
      <c r="A3464" s="39"/>
      <c r="E3464" s="74"/>
      <c r="F3464" s="74"/>
      <c r="G3464" s="74"/>
      <c r="S3464" s="61"/>
      <c r="T3464" s="61"/>
    </row>
    <row r="3465" spans="1:20" s="55" customFormat="1" ht="14.15" x14ac:dyDescent="0.4">
      <c r="A3465" s="39"/>
      <c r="E3465" s="74"/>
      <c r="F3465" s="74"/>
      <c r="G3465" s="74"/>
      <c r="S3465" s="61"/>
      <c r="T3465" s="61"/>
    </row>
    <row r="3466" spans="1:20" s="55" customFormat="1" ht="14.15" x14ac:dyDescent="0.4">
      <c r="A3466" s="39"/>
      <c r="E3466" s="74"/>
      <c r="F3466" s="74"/>
      <c r="G3466" s="74"/>
      <c r="S3466" s="61"/>
      <c r="T3466" s="61"/>
    </row>
    <row r="3467" spans="1:20" s="55" customFormat="1" ht="14.15" x14ac:dyDescent="0.4">
      <c r="A3467" s="39"/>
      <c r="E3467" s="74"/>
      <c r="F3467" s="74"/>
      <c r="G3467" s="74"/>
      <c r="S3467" s="61"/>
      <c r="T3467" s="61"/>
    </row>
    <row r="3468" spans="1:20" s="55" customFormat="1" ht="14.15" x14ac:dyDescent="0.4">
      <c r="A3468" s="39"/>
      <c r="E3468" s="74"/>
      <c r="F3468" s="74"/>
      <c r="G3468" s="74"/>
      <c r="S3468" s="61"/>
      <c r="T3468" s="61"/>
    </row>
    <row r="3469" spans="1:20" s="55" customFormat="1" ht="14.15" x14ac:dyDescent="0.4">
      <c r="A3469" s="39"/>
      <c r="E3469" s="74"/>
      <c r="F3469" s="74"/>
      <c r="G3469" s="74"/>
      <c r="S3469" s="61"/>
      <c r="T3469" s="61"/>
    </row>
    <row r="3470" spans="1:20" s="55" customFormat="1" ht="14.15" x14ac:dyDescent="0.4">
      <c r="A3470" s="39"/>
      <c r="E3470" s="74"/>
      <c r="F3470" s="74"/>
      <c r="G3470" s="74"/>
      <c r="S3470" s="61"/>
      <c r="T3470" s="61"/>
    </row>
    <row r="3471" spans="1:20" s="55" customFormat="1" ht="14.15" x14ac:dyDescent="0.4">
      <c r="A3471" s="39"/>
      <c r="E3471" s="74"/>
      <c r="F3471" s="74"/>
      <c r="G3471" s="74"/>
      <c r="S3471" s="61"/>
      <c r="T3471" s="61"/>
    </row>
    <row r="3472" spans="1:20" s="55" customFormat="1" ht="14.15" x14ac:dyDescent="0.4">
      <c r="A3472" s="39"/>
      <c r="E3472" s="74"/>
      <c r="F3472" s="74"/>
      <c r="G3472" s="74"/>
      <c r="S3472" s="61"/>
      <c r="T3472" s="61"/>
    </row>
    <row r="3473" spans="1:20" s="55" customFormat="1" ht="14.15" x14ac:dyDescent="0.4">
      <c r="A3473" s="39"/>
      <c r="E3473" s="74"/>
      <c r="F3473" s="74"/>
      <c r="G3473" s="74"/>
      <c r="S3473" s="61"/>
      <c r="T3473" s="61"/>
    </row>
    <row r="3474" spans="1:20" s="55" customFormat="1" ht="14.15" x14ac:dyDescent="0.4">
      <c r="A3474" s="39"/>
      <c r="E3474" s="74"/>
      <c r="F3474" s="74"/>
      <c r="G3474" s="74"/>
      <c r="S3474" s="61"/>
      <c r="T3474" s="61"/>
    </row>
    <row r="3475" spans="1:20" s="55" customFormat="1" ht="14.15" x14ac:dyDescent="0.4">
      <c r="A3475" s="39"/>
      <c r="E3475" s="74"/>
      <c r="F3475" s="74"/>
      <c r="G3475" s="74"/>
      <c r="S3475" s="61"/>
      <c r="T3475" s="61"/>
    </row>
    <row r="3476" spans="1:20" s="55" customFormat="1" ht="14.15" x14ac:dyDescent="0.4">
      <c r="A3476" s="39"/>
      <c r="E3476" s="74"/>
      <c r="F3476" s="74"/>
      <c r="G3476" s="74"/>
      <c r="S3476" s="61"/>
      <c r="T3476" s="61"/>
    </row>
    <row r="3477" spans="1:20" s="55" customFormat="1" ht="14.15" x14ac:dyDescent="0.4">
      <c r="A3477" s="39"/>
      <c r="E3477" s="74"/>
      <c r="F3477" s="74"/>
      <c r="G3477" s="74"/>
      <c r="S3477" s="61"/>
      <c r="T3477" s="61"/>
    </row>
    <row r="3478" spans="1:20" s="55" customFormat="1" ht="14.15" x14ac:dyDescent="0.4">
      <c r="A3478" s="39"/>
      <c r="E3478" s="74"/>
      <c r="F3478" s="74"/>
      <c r="G3478" s="74"/>
      <c r="S3478" s="61"/>
      <c r="T3478" s="61"/>
    </row>
    <row r="3479" spans="1:20" s="55" customFormat="1" ht="14.15" x14ac:dyDescent="0.4">
      <c r="A3479" s="39"/>
      <c r="E3479" s="74"/>
      <c r="F3479" s="74"/>
      <c r="G3479" s="74"/>
      <c r="S3479" s="61"/>
      <c r="T3479" s="61"/>
    </row>
    <row r="3480" spans="1:20" s="55" customFormat="1" ht="14.15" x14ac:dyDescent="0.4">
      <c r="A3480" s="39"/>
      <c r="E3480" s="74"/>
      <c r="F3480" s="74"/>
      <c r="G3480" s="74"/>
      <c r="S3480" s="61"/>
      <c r="T3480" s="61"/>
    </row>
    <row r="3481" spans="1:20" s="55" customFormat="1" ht="14.15" x14ac:dyDescent="0.4">
      <c r="A3481" s="39"/>
      <c r="E3481" s="74"/>
      <c r="F3481" s="74"/>
      <c r="G3481" s="74"/>
      <c r="S3481" s="61"/>
      <c r="T3481" s="61"/>
    </row>
    <row r="3482" spans="1:20" s="55" customFormat="1" ht="14.15" x14ac:dyDescent="0.4">
      <c r="A3482" s="39"/>
      <c r="E3482" s="74"/>
      <c r="F3482" s="74"/>
      <c r="G3482" s="74"/>
      <c r="S3482" s="61"/>
      <c r="T3482" s="61"/>
    </row>
    <row r="3483" spans="1:20" s="55" customFormat="1" ht="14.15" x14ac:dyDescent="0.4">
      <c r="A3483" s="39"/>
      <c r="E3483" s="74"/>
      <c r="F3483" s="74"/>
      <c r="G3483" s="74"/>
      <c r="S3483" s="61"/>
      <c r="T3483" s="61"/>
    </row>
    <row r="3484" spans="1:20" s="55" customFormat="1" ht="14.15" x14ac:dyDescent="0.4">
      <c r="A3484" s="39"/>
      <c r="E3484" s="74"/>
      <c r="F3484" s="74"/>
      <c r="G3484" s="74"/>
      <c r="S3484" s="61"/>
      <c r="T3484" s="61"/>
    </row>
    <row r="3485" spans="1:20" s="55" customFormat="1" ht="14.15" x14ac:dyDescent="0.4">
      <c r="A3485" s="39"/>
      <c r="E3485" s="74"/>
      <c r="F3485" s="74"/>
      <c r="G3485" s="74"/>
      <c r="S3485" s="61"/>
      <c r="T3485" s="61"/>
    </row>
    <row r="3486" spans="1:20" s="55" customFormat="1" ht="14.15" x14ac:dyDescent="0.4">
      <c r="A3486" s="39"/>
      <c r="E3486" s="74"/>
      <c r="F3486" s="74"/>
      <c r="G3486" s="74"/>
      <c r="S3486" s="61"/>
      <c r="T3486" s="61"/>
    </row>
    <row r="3487" spans="1:20" s="55" customFormat="1" ht="14.15" x14ac:dyDescent="0.4">
      <c r="A3487" s="39"/>
      <c r="E3487" s="74"/>
      <c r="F3487" s="74"/>
      <c r="G3487" s="74"/>
      <c r="S3487" s="61"/>
      <c r="T3487" s="61"/>
    </row>
    <row r="3488" spans="1:20" s="55" customFormat="1" ht="14.15" x14ac:dyDescent="0.4">
      <c r="A3488" s="39"/>
      <c r="E3488" s="74"/>
      <c r="F3488" s="74"/>
      <c r="G3488" s="74"/>
      <c r="S3488" s="61"/>
      <c r="T3488" s="61"/>
    </row>
    <row r="3489" spans="1:20" s="55" customFormat="1" ht="14.15" x14ac:dyDescent="0.4">
      <c r="A3489" s="39"/>
      <c r="E3489" s="74"/>
      <c r="F3489" s="74"/>
      <c r="G3489" s="74"/>
      <c r="S3489" s="61"/>
      <c r="T3489" s="61"/>
    </row>
    <row r="3490" spans="1:20" s="55" customFormat="1" ht="14.15" x14ac:dyDescent="0.4">
      <c r="A3490" s="39"/>
      <c r="E3490" s="74"/>
      <c r="F3490" s="74"/>
      <c r="G3490" s="74"/>
      <c r="S3490" s="61"/>
      <c r="T3490" s="61"/>
    </row>
    <row r="3491" spans="1:20" s="55" customFormat="1" ht="14.15" x14ac:dyDescent="0.4">
      <c r="A3491" s="39"/>
      <c r="E3491" s="74"/>
      <c r="F3491" s="74"/>
      <c r="G3491" s="74"/>
      <c r="S3491" s="61"/>
      <c r="T3491" s="61"/>
    </row>
    <row r="3492" spans="1:20" s="55" customFormat="1" ht="14.15" x14ac:dyDescent="0.4">
      <c r="A3492" s="39"/>
      <c r="E3492" s="74"/>
      <c r="F3492" s="74"/>
      <c r="G3492" s="74"/>
      <c r="S3492" s="61"/>
      <c r="T3492" s="61"/>
    </row>
    <row r="3493" spans="1:20" s="55" customFormat="1" ht="14.15" x14ac:dyDescent="0.4">
      <c r="A3493" s="39"/>
      <c r="E3493" s="74"/>
      <c r="F3493" s="74"/>
      <c r="G3493" s="74"/>
      <c r="S3493" s="61"/>
      <c r="T3493" s="61"/>
    </row>
    <row r="3494" spans="1:20" s="55" customFormat="1" ht="14.15" x14ac:dyDescent="0.4">
      <c r="A3494" s="39"/>
      <c r="E3494" s="74"/>
      <c r="F3494" s="74"/>
      <c r="G3494" s="74"/>
      <c r="S3494" s="61"/>
      <c r="T3494" s="61"/>
    </row>
    <row r="3495" spans="1:20" s="55" customFormat="1" ht="14.15" x14ac:dyDescent="0.4">
      <c r="A3495" s="39"/>
      <c r="E3495" s="74"/>
      <c r="F3495" s="74"/>
      <c r="G3495" s="74"/>
      <c r="S3495" s="61"/>
      <c r="T3495" s="61"/>
    </row>
    <row r="3496" spans="1:20" s="55" customFormat="1" ht="14.15" x14ac:dyDescent="0.4">
      <c r="A3496" s="39"/>
      <c r="E3496" s="74"/>
      <c r="F3496" s="74"/>
      <c r="G3496" s="74"/>
      <c r="S3496" s="61"/>
      <c r="T3496" s="61"/>
    </row>
    <row r="3497" spans="1:20" s="55" customFormat="1" ht="14.15" x14ac:dyDescent="0.4">
      <c r="A3497" s="39"/>
      <c r="E3497" s="74"/>
      <c r="F3497" s="74"/>
      <c r="G3497" s="74"/>
      <c r="S3497" s="61"/>
      <c r="T3497" s="61"/>
    </row>
    <row r="3498" spans="1:20" s="55" customFormat="1" ht="14.15" x14ac:dyDescent="0.4">
      <c r="A3498" s="39"/>
      <c r="E3498" s="74"/>
      <c r="F3498" s="74"/>
      <c r="G3498" s="74"/>
      <c r="S3498" s="61"/>
      <c r="T3498" s="61"/>
    </row>
    <row r="3499" spans="1:20" s="55" customFormat="1" ht="14.15" x14ac:dyDescent="0.4">
      <c r="A3499" s="39"/>
      <c r="E3499" s="74"/>
      <c r="F3499" s="74"/>
      <c r="G3499" s="74"/>
      <c r="S3499" s="61"/>
      <c r="T3499" s="61"/>
    </row>
    <row r="3500" spans="1:20" s="55" customFormat="1" ht="14.15" x14ac:dyDescent="0.4">
      <c r="A3500" s="39"/>
      <c r="E3500" s="74"/>
      <c r="F3500" s="74"/>
      <c r="G3500" s="74"/>
      <c r="S3500" s="61"/>
      <c r="T3500" s="61"/>
    </row>
    <row r="3501" spans="1:20" s="55" customFormat="1" ht="14.15" x14ac:dyDescent="0.4">
      <c r="A3501" s="39"/>
      <c r="E3501" s="74"/>
      <c r="F3501" s="74"/>
      <c r="G3501" s="74"/>
      <c r="S3501" s="61"/>
      <c r="T3501" s="61"/>
    </row>
    <row r="3502" spans="1:20" s="55" customFormat="1" ht="14.15" x14ac:dyDescent="0.4">
      <c r="A3502" s="39"/>
      <c r="E3502" s="74"/>
      <c r="F3502" s="74"/>
      <c r="G3502" s="74"/>
      <c r="S3502" s="61"/>
      <c r="T3502" s="61"/>
    </row>
    <row r="3503" spans="1:20" s="55" customFormat="1" ht="14.15" x14ac:dyDescent="0.4">
      <c r="A3503" s="39"/>
      <c r="E3503" s="74"/>
      <c r="F3503" s="74"/>
      <c r="G3503" s="74"/>
      <c r="S3503" s="61"/>
      <c r="T3503" s="61"/>
    </row>
    <row r="3504" spans="1:20" s="55" customFormat="1" ht="14.15" x14ac:dyDescent="0.4">
      <c r="A3504" s="39"/>
      <c r="E3504" s="74"/>
      <c r="F3504" s="74"/>
      <c r="G3504" s="74"/>
      <c r="S3504" s="61"/>
      <c r="T3504" s="61"/>
    </row>
    <row r="3505" spans="1:20" s="55" customFormat="1" ht="14.15" x14ac:dyDescent="0.4">
      <c r="A3505" s="39"/>
      <c r="E3505" s="74"/>
      <c r="F3505" s="74"/>
      <c r="G3505" s="74"/>
      <c r="S3505" s="61"/>
      <c r="T3505" s="61"/>
    </row>
    <row r="3506" spans="1:20" s="55" customFormat="1" ht="14.15" x14ac:dyDescent="0.4">
      <c r="A3506" s="39"/>
      <c r="E3506" s="74"/>
      <c r="F3506" s="74"/>
      <c r="G3506" s="74"/>
      <c r="S3506" s="61"/>
      <c r="T3506" s="61"/>
    </row>
    <row r="3507" spans="1:20" s="55" customFormat="1" ht="14.15" x14ac:dyDescent="0.4">
      <c r="A3507" s="39"/>
      <c r="E3507" s="74"/>
      <c r="F3507" s="74"/>
      <c r="G3507" s="74"/>
      <c r="S3507" s="61"/>
      <c r="T3507" s="61"/>
    </row>
    <row r="3508" spans="1:20" s="55" customFormat="1" ht="14.15" x14ac:dyDescent="0.4">
      <c r="A3508" s="39"/>
      <c r="E3508" s="74"/>
      <c r="F3508" s="74"/>
      <c r="G3508" s="74"/>
      <c r="S3508" s="61"/>
      <c r="T3508" s="61"/>
    </row>
    <row r="3509" spans="1:20" s="55" customFormat="1" ht="14.15" x14ac:dyDescent="0.4">
      <c r="A3509" s="39"/>
      <c r="E3509" s="74"/>
      <c r="F3509" s="74"/>
      <c r="G3509" s="74"/>
      <c r="S3509" s="61"/>
      <c r="T3509" s="61"/>
    </row>
    <row r="3510" spans="1:20" s="55" customFormat="1" ht="14.15" x14ac:dyDescent="0.4">
      <c r="A3510" s="39"/>
      <c r="E3510" s="74"/>
      <c r="F3510" s="74"/>
      <c r="G3510" s="74"/>
      <c r="S3510" s="61"/>
      <c r="T3510" s="61"/>
    </row>
    <row r="3511" spans="1:20" s="55" customFormat="1" ht="14.15" x14ac:dyDescent="0.4">
      <c r="A3511" s="39"/>
      <c r="E3511" s="74"/>
      <c r="F3511" s="74"/>
      <c r="G3511" s="74"/>
      <c r="S3511" s="61"/>
      <c r="T3511" s="61"/>
    </row>
    <row r="3512" spans="1:20" s="55" customFormat="1" ht="14.15" x14ac:dyDescent="0.4">
      <c r="A3512" s="39"/>
      <c r="E3512" s="74"/>
      <c r="F3512" s="74"/>
      <c r="G3512" s="74"/>
      <c r="S3512" s="61"/>
      <c r="T3512" s="61"/>
    </row>
    <row r="3513" spans="1:20" s="55" customFormat="1" ht="14.15" x14ac:dyDescent="0.4">
      <c r="A3513" s="39"/>
      <c r="E3513" s="74"/>
      <c r="F3513" s="74"/>
      <c r="G3513" s="74"/>
      <c r="S3513" s="61"/>
      <c r="T3513" s="61"/>
    </row>
    <row r="3514" spans="1:20" s="55" customFormat="1" ht="14.15" x14ac:dyDescent="0.4">
      <c r="A3514" s="39"/>
      <c r="E3514" s="74"/>
      <c r="F3514" s="74"/>
      <c r="G3514" s="74"/>
      <c r="S3514" s="61"/>
      <c r="T3514" s="61"/>
    </row>
    <row r="3515" spans="1:20" s="55" customFormat="1" ht="14.15" x14ac:dyDescent="0.4">
      <c r="A3515" s="39"/>
      <c r="E3515" s="74"/>
      <c r="F3515" s="74"/>
      <c r="G3515" s="74"/>
      <c r="S3515" s="61"/>
      <c r="T3515" s="61"/>
    </row>
    <row r="3516" spans="1:20" s="55" customFormat="1" ht="14.15" x14ac:dyDescent="0.4">
      <c r="A3516" s="39"/>
      <c r="E3516" s="74"/>
      <c r="F3516" s="74"/>
      <c r="G3516" s="74"/>
      <c r="S3516" s="61"/>
      <c r="T3516" s="61"/>
    </row>
    <row r="3517" spans="1:20" s="55" customFormat="1" ht="14.15" x14ac:dyDescent="0.4">
      <c r="A3517" s="39"/>
      <c r="E3517" s="74"/>
      <c r="F3517" s="74"/>
      <c r="G3517" s="74"/>
      <c r="S3517" s="61"/>
      <c r="T3517" s="61"/>
    </row>
    <row r="3518" spans="1:20" s="55" customFormat="1" ht="14.15" x14ac:dyDescent="0.4">
      <c r="A3518" s="39"/>
      <c r="E3518" s="74"/>
      <c r="F3518" s="74"/>
      <c r="G3518" s="74"/>
      <c r="S3518" s="61"/>
      <c r="T3518" s="61"/>
    </row>
    <row r="3519" spans="1:20" s="55" customFormat="1" ht="14.15" x14ac:dyDescent="0.4">
      <c r="A3519" s="39"/>
      <c r="E3519" s="74"/>
      <c r="F3519" s="74"/>
      <c r="G3519" s="74"/>
      <c r="S3519" s="61"/>
      <c r="T3519" s="61"/>
    </row>
    <row r="3520" spans="1:20" s="55" customFormat="1" ht="14.15" x14ac:dyDescent="0.4">
      <c r="A3520" s="39"/>
      <c r="E3520" s="74"/>
      <c r="F3520" s="74"/>
      <c r="G3520" s="74"/>
      <c r="S3520" s="61"/>
      <c r="T3520" s="61"/>
    </row>
    <row r="3521" spans="1:20" s="55" customFormat="1" ht="14.15" x14ac:dyDescent="0.4">
      <c r="A3521" s="39"/>
      <c r="E3521" s="74"/>
      <c r="F3521" s="74"/>
      <c r="G3521" s="74"/>
      <c r="S3521" s="61"/>
      <c r="T3521" s="61"/>
    </row>
    <row r="3522" spans="1:20" s="55" customFormat="1" ht="14.15" x14ac:dyDescent="0.4">
      <c r="A3522" s="39"/>
      <c r="E3522" s="74"/>
      <c r="F3522" s="74"/>
      <c r="G3522" s="74"/>
      <c r="S3522" s="61"/>
      <c r="T3522" s="61"/>
    </row>
    <row r="3523" spans="1:20" s="55" customFormat="1" ht="14.15" x14ac:dyDescent="0.4">
      <c r="A3523" s="39"/>
      <c r="E3523" s="74"/>
      <c r="F3523" s="74"/>
      <c r="G3523" s="74"/>
      <c r="S3523" s="61"/>
      <c r="T3523" s="61"/>
    </row>
    <row r="3524" spans="1:20" s="55" customFormat="1" ht="14.15" x14ac:dyDescent="0.4">
      <c r="A3524" s="39"/>
      <c r="E3524" s="74"/>
      <c r="F3524" s="74"/>
      <c r="G3524" s="74"/>
      <c r="S3524" s="61"/>
      <c r="T3524" s="61"/>
    </row>
    <row r="3525" spans="1:20" s="55" customFormat="1" ht="14.15" x14ac:dyDescent="0.4">
      <c r="A3525" s="39"/>
      <c r="E3525" s="74"/>
      <c r="F3525" s="74"/>
      <c r="G3525" s="74"/>
      <c r="S3525" s="61"/>
      <c r="T3525" s="61"/>
    </row>
    <row r="3526" spans="1:20" s="55" customFormat="1" ht="14.15" x14ac:dyDescent="0.4">
      <c r="A3526" s="39"/>
      <c r="E3526" s="74"/>
      <c r="F3526" s="74"/>
      <c r="G3526" s="74"/>
      <c r="S3526" s="61"/>
      <c r="T3526" s="61"/>
    </row>
    <row r="3527" spans="1:20" s="55" customFormat="1" ht="14.15" x14ac:dyDescent="0.4">
      <c r="A3527" s="39"/>
      <c r="E3527" s="74"/>
      <c r="F3527" s="74"/>
      <c r="G3527" s="74"/>
      <c r="S3527" s="61"/>
      <c r="T3527" s="61"/>
    </row>
    <row r="3528" spans="1:20" s="55" customFormat="1" ht="14.15" x14ac:dyDescent="0.4">
      <c r="A3528" s="39"/>
      <c r="E3528" s="74"/>
      <c r="F3528" s="74"/>
      <c r="G3528" s="74"/>
      <c r="S3528" s="61"/>
      <c r="T3528" s="61"/>
    </row>
    <row r="3529" spans="1:20" s="55" customFormat="1" ht="14.15" x14ac:dyDescent="0.4">
      <c r="A3529" s="39"/>
      <c r="E3529" s="74"/>
      <c r="F3529" s="74"/>
      <c r="G3529" s="74"/>
      <c r="S3529" s="61"/>
      <c r="T3529" s="61"/>
    </row>
    <row r="3530" spans="1:20" s="55" customFormat="1" ht="14.15" x14ac:dyDescent="0.4">
      <c r="A3530" s="39"/>
      <c r="E3530" s="74"/>
      <c r="F3530" s="74"/>
      <c r="G3530" s="74"/>
      <c r="S3530" s="61"/>
      <c r="T3530" s="61"/>
    </row>
    <row r="3531" spans="1:20" s="55" customFormat="1" ht="14.15" x14ac:dyDescent="0.4">
      <c r="A3531" s="39"/>
      <c r="E3531" s="74"/>
      <c r="F3531" s="74"/>
      <c r="G3531" s="74"/>
      <c r="S3531" s="61"/>
      <c r="T3531" s="61"/>
    </row>
    <row r="3532" spans="1:20" s="55" customFormat="1" ht="14.15" x14ac:dyDescent="0.4">
      <c r="A3532" s="39"/>
      <c r="E3532" s="74"/>
      <c r="F3532" s="74"/>
      <c r="G3532" s="74"/>
      <c r="S3532" s="61"/>
      <c r="T3532" s="61"/>
    </row>
    <row r="3533" spans="1:20" s="55" customFormat="1" ht="14.15" x14ac:dyDescent="0.4">
      <c r="A3533" s="39"/>
      <c r="E3533" s="74"/>
      <c r="F3533" s="74"/>
      <c r="G3533" s="74"/>
      <c r="S3533" s="61"/>
      <c r="T3533" s="61"/>
    </row>
    <row r="3534" spans="1:20" s="55" customFormat="1" ht="14.15" x14ac:dyDescent="0.4">
      <c r="A3534" s="39"/>
      <c r="E3534" s="74"/>
      <c r="F3534" s="74"/>
      <c r="G3534" s="74"/>
      <c r="S3534" s="61"/>
      <c r="T3534" s="61"/>
    </row>
    <row r="3535" spans="1:20" s="55" customFormat="1" ht="14.15" x14ac:dyDescent="0.4">
      <c r="A3535" s="39"/>
      <c r="E3535" s="74"/>
      <c r="F3535" s="74"/>
      <c r="G3535" s="74"/>
      <c r="S3535" s="61"/>
      <c r="T3535" s="61"/>
    </row>
    <row r="3536" spans="1:20" s="55" customFormat="1" ht="14.15" x14ac:dyDescent="0.4">
      <c r="A3536" s="39"/>
      <c r="E3536" s="74"/>
      <c r="F3536" s="74"/>
      <c r="G3536" s="74"/>
      <c r="S3536" s="61"/>
      <c r="T3536" s="61"/>
    </row>
    <row r="3537" spans="1:20" s="55" customFormat="1" ht="14.15" x14ac:dyDescent="0.4">
      <c r="A3537" s="39"/>
      <c r="E3537" s="74"/>
      <c r="F3537" s="74"/>
      <c r="G3537" s="74"/>
      <c r="S3537" s="61"/>
      <c r="T3537" s="61"/>
    </row>
    <row r="3538" spans="1:20" s="55" customFormat="1" ht="14.15" x14ac:dyDescent="0.4">
      <c r="A3538" s="39"/>
      <c r="E3538" s="74"/>
      <c r="F3538" s="74"/>
      <c r="G3538" s="74"/>
      <c r="S3538" s="61"/>
      <c r="T3538" s="61"/>
    </row>
    <row r="3539" spans="1:20" s="55" customFormat="1" ht="14.15" x14ac:dyDescent="0.4">
      <c r="A3539" s="39"/>
      <c r="E3539" s="74"/>
      <c r="F3539" s="74"/>
      <c r="G3539" s="74"/>
      <c r="S3539" s="61"/>
      <c r="T3539" s="61"/>
    </row>
    <row r="3540" spans="1:20" s="55" customFormat="1" ht="14.15" x14ac:dyDescent="0.4">
      <c r="A3540" s="39"/>
      <c r="E3540" s="74"/>
      <c r="F3540" s="74"/>
      <c r="G3540" s="74"/>
      <c r="S3540" s="61"/>
      <c r="T3540" s="61"/>
    </row>
    <row r="3541" spans="1:20" s="55" customFormat="1" ht="14.15" x14ac:dyDescent="0.4">
      <c r="A3541" s="39"/>
      <c r="E3541" s="74"/>
      <c r="F3541" s="74"/>
      <c r="G3541" s="74"/>
      <c r="S3541" s="61"/>
      <c r="T3541" s="61"/>
    </row>
    <row r="3542" spans="1:20" s="55" customFormat="1" ht="14.15" x14ac:dyDescent="0.4">
      <c r="A3542" s="39"/>
      <c r="E3542" s="74"/>
      <c r="F3542" s="74"/>
      <c r="G3542" s="74"/>
      <c r="S3542" s="61"/>
      <c r="T3542" s="61"/>
    </row>
    <row r="3543" spans="1:20" s="55" customFormat="1" ht="14.15" x14ac:dyDescent="0.4">
      <c r="A3543" s="39"/>
      <c r="E3543" s="74"/>
      <c r="F3543" s="74"/>
      <c r="G3543" s="74"/>
      <c r="S3543" s="61"/>
      <c r="T3543" s="61"/>
    </row>
    <row r="3544" spans="1:20" s="55" customFormat="1" ht="14.15" x14ac:dyDescent="0.4">
      <c r="A3544" s="39"/>
      <c r="E3544" s="74"/>
      <c r="F3544" s="74"/>
      <c r="G3544" s="74"/>
      <c r="S3544" s="61"/>
      <c r="T3544" s="61"/>
    </row>
    <row r="3545" spans="1:20" s="55" customFormat="1" ht="14.15" x14ac:dyDescent="0.4">
      <c r="A3545" s="39"/>
      <c r="E3545" s="74"/>
      <c r="F3545" s="74"/>
      <c r="G3545" s="74"/>
      <c r="S3545" s="61"/>
      <c r="T3545" s="61"/>
    </row>
    <row r="3546" spans="1:20" s="55" customFormat="1" ht="14.15" x14ac:dyDescent="0.4">
      <c r="A3546" s="39"/>
      <c r="E3546" s="74"/>
      <c r="F3546" s="74"/>
      <c r="G3546" s="74"/>
      <c r="S3546" s="61"/>
      <c r="T3546" s="61"/>
    </row>
    <row r="3547" spans="1:20" s="55" customFormat="1" ht="14.15" x14ac:dyDescent="0.4">
      <c r="A3547" s="39"/>
      <c r="E3547" s="74"/>
      <c r="F3547" s="74"/>
      <c r="G3547" s="74"/>
      <c r="S3547" s="61"/>
      <c r="T3547" s="61"/>
    </row>
    <row r="3548" spans="1:20" s="55" customFormat="1" ht="14.15" x14ac:dyDescent="0.4">
      <c r="A3548" s="39"/>
      <c r="E3548" s="74"/>
      <c r="F3548" s="74"/>
      <c r="G3548" s="74"/>
      <c r="S3548" s="61"/>
      <c r="T3548" s="61"/>
    </row>
    <row r="3549" spans="1:20" s="55" customFormat="1" ht="14.15" x14ac:dyDescent="0.4">
      <c r="A3549" s="39"/>
      <c r="E3549" s="74"/>
      <c r="F3549" s="74"/>
      <c r="G3549" s="74"/>
      <c r="S3549" s="61"/>
      <c r="T3549" s="61"/>
    </row>
    <row r="3550" spans="1:20" s="55" customFormat="1" ht="14.15" x14ac:dyDescent="0.4">
      <c r="A3550" s="39"/>
      <c r="E3550" s="74"/>
      <c r="F3550" s="74"/>
      <c r="G3550" s="74"/>
      <c r="S3550" s="61"/>
      <c r="T3550" s="61"/>
    </row>
    <row r="3551" spans="1:20" s="55" customFormat="1" ht="14.15" x14ac:dyDescent="0.4">
      <c r="A3551" s="39"/>
      <c r="E3551" s="74"/>
      <c r="F3551" s="74"/>
      <c r="G3551" s="74"/>
      <c r="S3551" s="61"/>
      <c r="T3551" s="61"/>
    </row>
    <row r="3552" spans="1:20" s="55" customFormat="1" ht="14.15" x14ac:dyDescent="0.4">
      <c r="A3552" s="39"/>
      <c r="E3552" s="74"/>
      <c r="F3552" s="74"/>
      <c r="G3552" s="74"/>
      <c r="S3552" s="61"/>
      <c r="T3552" s="61"/>
    </row>
    <row r="3553" spans="1:20" s="55" customFormat="1" ht="14.15" x14ac:dyDescent="0.4">
      <c r="A3553" s="39"/>
      <c r="E3553" s="74"/>
      <c r="F3553" s="74"/>
      <c r="G3553" s="74"/>
      <c r="S3553" s="61"/>
      <c r="T3553" s="61"/>
    </row>
    <row r="3554" spans="1:20" s="55" customFormat="1" ht="14.15" x14ac:dyDescent="0.4">
      <c r="A3554" s="39"/>
      <c r="E3554" s="74"/>
      <c r="F3554" s="74"/>
      <c r="G3554" s="74"/>
      <c r="S3554" s="61"/>
      <c r="T3554" s="61"/>
    </row>
    <row r="3555" spans="1:20" s="55" customFormat="1" ht="14.15" x14ac:dyDescent="0.4">
      <c r="A3555" s="39"/>
      <c r="E3555" s="74"/>
      <c r="F3555" s="74"/>
      <c r="G3555" s="74"/>
      <c r="S3555" s="61"/>
      <c r="T3555" s="61"/>
    </row>
    <row r="3556" spans="1:20" s="55" customFormat="1" ht="14.15" x14ac:dyDescent="0.4">
      <c r="A3556" s="39"/>
      <c r="E3556" s="74"/>
      <c r="F3556" s="74"/>
      <c r="G3556" s="74"/>
      <c r="S3556" s="61"/>
      <c r="T3556" s="61"/>
    </row>
    <row r="3557" spans="1:20" s="55" customFormat="1" ht="14.15" x14ac:dyDescent="0.4">
      <c r="A3557" s="39"/>
      <c r="E3557" s="74"/>
      <c r="F3557" s="74"/>
      <c r="G3557" s="74"/>
      <c r="S3557" s="61"/>
      <c r="T3557" s="61"/>
    </row>
    <row r="3558" spans="1:20" s="55" customFormat="1" ht="14.15" x14ac:dyDescent="0.4">
      <c r="A3558" s="39"/>
      <c r="E3558" s="74"/>
      <c r="F3558" s="74"/>
      <c r="G3558" s="74"/>
      <c r="S3558" s="61"/>
      <c r="T3558" s="61"/>
    </row>
    <row r="3559" spans="1:20" s="55" customFormat="1" ht="14.15" x14ac:dyDescent="0.4">
      <c r="A3559" s="39"/>
      <c r="E3559" s="74"/>
      <c r="F3559" s="74"/>
      <c r="G3559" s="74"/>
      <c r="S3559" s="61"/>
      <c r="T3559" s="61"/>
    </row>
    <row r="3560" spans="1:20" s="55" customFormat="1" ht="14.15" x14ac:dyDescent="0.4">
      <c r="A3560" s="39"/>
      <c r="E3560" s="74"/>
      <c r="F3560" s="74"/>
      <c r="G3560" s="74"/>
      <c r="S3560" s="61"/>
      <c r="T3560" s="61"/>
    </row>
    <row r="3561" spans="1:20" s="55" customFormat="1" ht="14.15" x14ac:dyDescent="0.4">
      <c r="A3561" s="39"/>
      <c r="E3561" s="74"/>
      <c r="F3561" s="74"/>
      <c r="G3561" s="74"/>
      <c r="S3561" s="61"/>
      <c r="T3561" s="61"/>
    </row>
    <row r="3562" spans="1:20" s="55" customFormat="1" ht="14.15" x14ac:dyDescent="0.4">
      <c r="A3562" s="39"/>
      <c r="E3562" s="74"/>
      <c r="F3562" s="74"/>
      <c r="G3562" s="74"/>
      <c r="S3562" s="61"/>
      <c r="T3562" s="61"/>
    </row>
    <row r="3563" spans="1:20" s="55" customFormat="1" ht="14.15" x14ac:dyDescent="0.4">
      <c r="A3563" s="39"/>
      <c r="E3563" s="74"/>
      <c r="F3563" s="74"/>
      <c r="G3563" s="74"/>
      <c r="S3563" s="61"/>
      <c r="T3563" s="61"/>
    </row>
    <row r="3564" spans="1:20" s="55" customFormat="1" ht="14.15" x14ac:dyDescent="0.4">
      <c r="A3564" s="39"/>
      <c r="E3564" s="74"/>
      <c r="F3564" s="74"/>
      <c r="G3564" s="74"/>
      <c r="S3564" s="61"/>
      <c r="T3564" s="61"/>
    </row>
    <row r="3565" spans="1:20" s="55" customFormat="1" ht="14.15" x14ac:dyDescent="0.4">
      <c r="A3565" s="39"/>
      <c r="E3565" s="74"/>
      <c r="F3565" s="74"/>
      <c r="G3565" s="74"/>
      <c r="S3565" s="61"/>
      <c r="T3565" s="61"/>
    </row>
    <row r="3566" spans="1:20" s="55" customFormat="1" ht="14.15" x14ac:dyDescent="0.4">
      <c r="A3566" s="39"/>
      <c r="E3566" s="74"/>
      <c r="F3566" s="74"/>
      <c r="G3566" s="74"/>
      <c r="S3566" s="61"/>
      <c r="T3566" s="61"/>
    </row>
    <row r="3567" spans="1:20" s="55" customFormat="1" ht="14.15" x14ac:dyDescent="0.4">
      <c r="A3567" s="39"/>
      <c r="E3567" s="74"/>
      <c r="F3567" s="74"/>
      <c r="G3567" s="74"/>
      <c r="S3567" s="61"/>
      <c r="T3567" s="61"/>
    </row>
    <row r="3568" spans="1:20" s="55" customFormat="1" ht="14.15" x14ac:dyDescent="0.4">
      <c r="A3568" s="39"/>
      <c r="E3568" s="74"/>
      <c r="F3568" s="74"/>
      <c r="G3568" s="74"/>
      <c r="S3568" s="61"/>
      <c r="T3568" s="61"/>
    </row>
    <row r="3569" spans="1:20" s="55" customFormat="1" ht="14.15" x14ac:dyDescent="0.4">
      <c r="A3569" s="39"/>
      <c r="E3569" s="74"/>
      <c r="F3569" s="74"/>
      <c r="G3569" s="74"/>
      <c r="S3569" s="61"/>
      <c r="T3569" s="61"/>
    </row>
    <row r="3570" spans="1:20" s="55" customFormat="1" ht="14.15" x14ac:dyDescent="0.4">
      <c r="A3570" s="39"/>
      <c r="E3570" s="74"/>
      <c r="F3570" s="74"/>
      <c r="G3570" s="74"/>
      <c r="S3570" s="61"/>
      <c r="T3570" s="61"/>
    </row>
    <row r="3571" spans="1:20" s="55" customFormat="1" ht="14.15" x14ac:dyDescent="0.4">
      <c r="A3571" s="39"/>
      <c r="E3571" s="74"/>
      <c r="F3571" s="74"/>
      <c r="G3571" s="74"/>
      <c r="S3571" s="61"/>
      <c r="T3571" s="61"/>
    </row>
    <row r="3572" spans="1:20" s="55" customFormat="1" ht="14.15" x14ac:dyDescent="0.4">
      <c r="A3572" s="39"/>
      <c r="E3572" s="74"/>
      <c r="F3572" s="74"/>
      <c r="G3572" s="74"/>
      <c r="S3572" s="61"/>
      <c r="T3572" s="61"/>
    </row>
    <row r="3573" spans="1:20" s="55" customFormat="1" ht="14.15" x14ac:dyDescent="0.4">
      <c r="A3573" s="39"/>
      <c r="E3573" s="74"/>
      <c r="F3573" s="74"/>
      <c r="G3573" s="74"/>
      <c r="S3573" s="61"/>
      <c r="T3573" s="61"/>
    </row>
    <row r="3574" spans="1:20" s="55" customFormat="1" ht="14.15" x14ac:dyDescent="0.4">
      <c r="A3574" s="39"/>
      <c r="E3574" s="74"/>
      <c r="F3574" s="74"/>
      <c r="G3574" s="74"/>
      <c r="S3574" s="61"/>
      <c r="T3574" s="61"/>
    </row>
    <row r="3575" spans="1:20" s="55" customFormat="1" ht="14.15" x14ac:dyDescent="0.4">
      <c r="A3575" s="39"/>
      <c r="E3575" s="74"/>
      <c r="F3575" s="74"/>
      <c r="G3575" s="74"/>
      <c r="S3575" s="61"/>
      <c r="T3575" s="61"/>
    </row>
    <row r="3576" spans="1:20" s="55" customFormat="1" ht="14.15" x14ac:dyDescent="0.4">
      <c r="A3576" s="39"/>
      <c r="E3576" s="74"/>
      <c r="F3576" s="74"/>
      <c r="G3576" s="74"/>
      <c r="S3576" s="61"/>
      <c r="T3576" s="61"/>
    </row>
    <row r="3577" spans="1:20" s="55" customFormat="1" ht="14.15" x14ac:dyDescent="0.4">
      <c r="A3577" s="39"/>
      <c r="E3577" s="74"/>
      <c r="F3577" s="74"/>
      <c r="G3577" s="74"/>
      <c r="S3577" s="61"/>
      <c r="T3577" s="61"/>
    </row>
    <row r="3578" spans="1:20" s="55" customFormat="1" ht="14.15" x14ac:dyDescent="0.4">
      <c r="A3578" s="39"/>
      <c r="E3578" s="74"/>
      <c r="F3578" s="74"/>
      <c r="G3578" s="74"/>
      <c r="S3578" s="61"/>
      <c r="T3578" s="61"/>
    </row>
    <row r="3579" spans="1:20" s="55" customFormat="1" ht="14.15" x14ac:dyDescent="0.4">
      <c r="A3579" s="39"/>
      <c r="E3579" s="74"/>
      <c r="F3579" s="74"/>
      <c r="G3579" s="74"/>
      <c r="S3579" s="61"/>
      <c r="T3579" s="61"/>
    </row>
    <row r="3580" spans="1:20" s="55" customFormat="1" ht="14.15" x14ac:dyDescent="0.4">
      <c r="A3580" s="39"/>
      <c r="E3580" s="74"/>
      <c r="F3580" s="74"/>
      <c r="G3580" s="74"/>
      <c r="S3580" s="61"/>
      <c r="T3580" s="61"/>
    </row>
    <row r="3581" spans="1:20" s="55" customFormat="1" ht="14.15" x14ac:dyDescent="0.4">
      <c r="A3581" s="39"/>
      <c r="E3581" s="74"/>
      <c r="F3581" s="74"/>
      <c r="G3581" s="74"/>
      <c r="S3581" s="61"/>
      <c r="T3581" s="61"/>
    </row>
    <row r="3582" spans="1:20" s="55" customFormat="1" ht="14.15" x14ac:dyDescent="0.4">
      <c r="A3582" s="39"/>
      <c r="E3582" s="74"/>
      <c r="F3582" s="74"/>
      <c r="G3582" s="74"/>
      <c r="S3582" s="61"/>
      <c r="T3582" s="61"/>
    </row>
    <row r="3583" spans="1:20" s="55" customFormat="1" ht="14.15" x14ac:dyDescent="0.4">
      <c r="A3583" s="39"/>
      <c r="E3583" s="74"/>
      <c r="F3583" s="74"/>
      <c r="G3583" s="74"/>
      <c r="S3583" s="61"/>
      <c r="T3583" s="61"/>
    </row>
    <row r="3584" spans="1:20" s="55" customFormat="1" ht="14.15" x14ac:dyDescent="0.4">
      <c r="A3584" s="39"/>
      <c r="E3584" s="74"/>
      <c r="F3584" s="74"/>
      <c r="G3584" s="74"/>
      <c r="S3584" s="61"/>
      <c r="T3584" s="61"/>
    </row>
    <row r="3585" spans="1:20" s="55" customFormat="1" ht="14.15" x14ac:dyDescent="0.4">
      <c r="A3585" s="39"/>
      <c r="E3585" s="74"/>
      <c r="F3585" s="74"/>
      <c r="G3585" s="74"/>
      <c r="S3585" s="61"/>
      <c r="T3585" s="61"/>
    </row>
    <row r="3586" spans="1:20" s="55" customFormat="1" ht="14.15" x14ac:dyDescent="0.4">
      <c r="A3586" s="39"/>
      <c r="E3586" s="74"/>
      <c r="F3586" s="74"/>
      <c r="G3586" s="74"/>
      <c r="S3586" s="61"/>
      <c r="T3586" s="61"/>
    </row>
    <row r="3587" spans="1:20" s="55" customFormat="1" ht="14.15" x14ac:dyDescent="0.4">
      <c r="A3587" s="39"/>
      <c r="E3587" s="74"/>
      <c r="F3587" s="74"/>
      <c r="G3587" s="74"/>
      <c r="S3587" s="61"/>
      <c r="T3587" s="61"/>
    </row>
    <row r="3588" spans="1:20" s="55" customFormat="1" ht="14.15" x14ac:dyDescent="0.4">
      <c r="A3588" s="39"/>
      <c r="E3588" s="74"/>
      <c r="F3588" s="74"/>
      <c r="G3588" s="74"/>
      <c r="S3588" s="61"/>
      <c r="T3588" s="61"/>
    </row>
    <row r="3589" spans="1:20" s="55" customFormat="1" ht="14.15" x14ac:dyDescent="0.4">
      <c r="A3589" s="39"/>
      <c r="E3589" s="74"/>
      <c r="F3589" s="74"/>
      <c r="G3589" s="74"/>
      <c r="S3589" s="61"/>
      <c r="T3589" s="61"/>
    </row>
    <row r="3590" spans="1:20" s="55" customFormat="1" ht="14.15" x14ac:dyDescent="0.4">
      <c r="A3590" s="39"/>
      <c r="E3590" s="74"/>
      <c r="F3590" s="74"/>
      <c r="G3590" s="74"/>
      <c r="S3590" s="61"/>
      <c r="T3590" s="61"/>
    </row>
    <row r="3591" spans="1:20" s="55" customFormat="1" ht="14.15" x14ac:dyDescent="0.4">
      <c r="A3591" s="39"/>
      <c r="E3591" s="74"/>
      <c r="F3591" s="74"/>
      <c r="G3591" s="74"/>
      <c r="S3591" s="61"/>
      <c r="T3591" s="61"/>
    </row>
    <row r="3592" spans="1:20" s="55" customFormat="1" ht="14.15" x14ac:dyDescent="0.4">
      <c r="A3592" s="39"/>
      <c r="E3592" s="74"/>
      <c r="F3592" s="74"/>
      <c r="G3592" s="74"/>
      <c r="S3592" s="61"/>
      <c r="T3592" s="61"/>
    </row>
    <row r="3593" spans="1:20" s="55" customFormat="1" ht="14.15" x14ac:dyDescent="0.4">
      <c r="A3593" s="39"/>
      <c r="E3593" s="74"/>
      <c r="F3593" s="74"/>
      <c r="G3593" s="74"/>
      <c r="S3593" s="61"/>
      <c r="T3593" s="61"/>
    </row>
    <row r="3594" spans="1:20" s="55" customFormat="1" ht="14.15" x14ac:dyDescent="0.4">
      <c r="A3594" s="39"/>
      <c r="E3594" s="74"/>
      <c r="F3594" s="74"/>
      <c r="G3594" s="74"/>
      <c r="S3594" s="61"/>
      <c r="T3594" s="61"/>
    </row>
    <row r="3595" spans="1:20" s="55" customFormat="1" ht="14.15" x14ac:dyDescent="0.4">
      <c r="A3595" s="39"/>
      <c r="E3595" s="74"/>
      <c r="F3595" s="74"/>
      <c r="G3595" s="74"/>
      <c r="S3595" s="61"/>
      <c r="T3595" s="61"/>
    </row>
    <row r="3596" spans="1:20" s="55" customFormat="1" ht="14.15" x14ac:dyDescent="0.4">
      <c r="A3596" s="39"/>
      <c r="E3596" s="74"/>
      <c r="F3596" s="74"/>
      <c r="G3596" s="74"/>
      <c r="S3596" s="61"/>
      <c r="T3596" s="61"/>
    </row>
    <row r="3597" spans="1:20" s="55" customFormat="1" ht="14.15" x14ac:dyDescent="0.4">
      <c r="A3597" s="39"/>
      <c r="E3597" s="74"/>
      <c r="F3597" s="74"/>
      <c r="G3597" s="74"/>
      <c r="S3597" s="61"/>
      <c r="T3597" s="61"/>
    </row>
    <row r="3598" spans="1:20" s="55" customFormat="1" ht="14.15" x14ac:dyDescent="0.4">
      <c r="A3598" s="39"/>
      <c r="E3598" s="74"/>
      <c r="F3598" s="74"/>
      <c r="G3598" s="74"/>
      <c r="S3598" s="61"/>
      <c r="T3598" s="61"/>
    </row>
    <row r="3599" spans="1:20" s="55" customFormat="1" ht="14.15" x14ac:dyDescent="0.4">
      <c r="A3599" s="39"/>
      <c r="E3599" s="74"/>
      <c r="F3599" s="74"/>
      <c r="G3599" s="74"/>
      <c r="S3599" s="61"/>
      <c r="T3599" s="61"/>
    </row>
    <row r="3600" spans="1:20" s="55" customFormat="1" ht="14.15" x14ac:dyDescent="0.4">
      <c r="A3600" s="39"/>
      <c r="E3600" s="74"/>
      <c r="F3600" s="74"/>
      <c r="G3600" s="74"/>
      <c r="S3600" s="61"/>
      <c r="T3600" s="61"/>
    </row>
    <row r="3601" spans="1:20" s="55" customFormat="1" ht="14.15" x14ac:dyDescent="0.4">
      <c r="A3601" s="39"/>
      <c r="E3601" s="74"/>
      <c r="F3601" s="74"/>
      <c r="G3601" s="74"/>
      <c r="S3601" s="61"/>
      <c r="T3601" s="61"/>
    </row>
    <row r="3602" spans="1:20" s="55" customFormat="1" ht="14.15" x14ac:dyDescent="0.4">
      <c r="A3602" s="39"/>
      <c r="E3602" s="74"/>
      <c r="F3602" s="74"/>
      <c r="G3602" s="74"/>
      <c r="S3602" s="61"/>
      <c r="T3602" s="61"/>
    </row>
    <row r="3603" spans="1:20" s="55" customFormat="1" ht="14.15" x14ac:dyDescent="0.4">
      <c r="A3603" s="39"/>
      <c r="E3603" s="74"/>
      <c r="F3603" s="74"/>
      <c r="G3603" s="74"/>
      <c r="S3603" s="61"/>
      <c r="T3603" s="61"/>
    </row>
    <row r="3604" spans="1:20" s="55" customFormat="1" ht="14.15" x14ac:dyDescent="0.4">
      <c r="A3604" s="39"/>
      <c r="E3604" s="74"/>
      <c r="F3604" s="74"/>
      <c r="G3604" s="74"/>
      <c r="S3604" s="61"/>
      <c r="T3604" s="61"/>
    </row>
    <row r="3605" spans="1:20" s="55" customFormat="1" ht="14.15" x14ac:dyDescent="0.4">
      <c r="A3605" s="39"/>
      <c r="E3605" s="74"/>
      <c r="F3605" s="74"/>
      <c r="G3605" s="74"/>
      <c r="S3605" s="61"/>
      <c r="T3605" s="61"/>
    </row>
    <row r="3606" spans="1:20" s="55" customFormat="1" ht="14.15" x14ac:dyDescent="0.4">
      <c r="A3606" s="39"/>
      <c r="E3606" s="74"/>
      <c r="F3606" s="74"/>
      <c r="G3606" s="74"/>
      <c r="S3606" s="61"/>
      <c r="T3606" s="61"/>
    </row>
    <row r="3607" spans="1:20" s="55" customFormat="1" ht="14.15" x14ac:dyDescent="0.4">
      <c r="A3607" s="39"/>
      <c r="E3607" s="74"/>
      <c r="F3607" s="74"/>
      <c r="G3607" s="74"/>
      <c r="S3607" s="61"/>
      <c r="T3607" s="61"/>
    </row>
    <row r="3608" spans="1:20" s="55" customFormat="1" ht="14.15" x14ac:dyDescent="0.4">
      <c r="A3608" s="39"/>
      <c r="E3608" s="74"/>
      <c r="F3608" s="74"/>
      <c r="G3608" s="74"/>
      <c r="S3608" s="61"/>
      <c r="T3608" s="61"/>
    </row>
    <row r="3609" spans="1:20" s="55" customFormat="1" ht="14.15" x14ac:dyDescent="0.4">
      <c r="A3609" s="39"/>
      <c r="E3609" s="74"/>
      <c r="F3609" s="74"/>
      <c r="G3609" s="74"/>
      <c r="S3609" s="61"/>
      <c r="T3609" s="61"/>
    </row>
    <row r="3610" spans="1:20" s="55" customFormat="1" ht="14.15" x14ac:dyDescent="0.4">
      <c r="A3610" s="39"/>
      <c r="E3610" s="74"/>
      <c r="F3610" s="74"/>
      <c r="G3610" s="74"/>
      <c r="S3610" s="61"/>
      <c r="T3610" s="61"/>
    </row>
    <row r="3611" spans="1:20" s="55" customFormat="1" ht="14.15" x14ac:dyDescent="0.4">
      <c r="A3611" s="39"/>
      <c r="E3611" s="74"/>
      <c r="F3611" s="74"/>
      <c r="G3611" s="74"/>
      <c r="S3611" s="61"/>
      <c r="T3611" s="61"/>
    </row>
    <row r="3612" spans="1:20" s="55" customFormat="1" ht="14.15" x14ac:dyDescent="0.4">
      <c r="A3612" s="39"/>
      <c r="E3612" s="74"/>
      <c r="F3612" s="74"/>
      <c r="G3612" s="74"/>
      <c r="S3612" s="61"/>
      <c r="T3612" s="61"/>
    </row>
    <row r="3613" spans="1:20" s="55" customFormat="1" ht="14.15" x14ac:dyDescent="0.4">
      <c r="A3613" s="39"/>
      <c r="E3613" s="74"/>
      <c r="F3613" s="74"/>
      <c r="G3613" s="74"/>
      <c r="S3613" s="61"/>
      <c r="T3613" s="61"/>
    </row>
    <row r="3614" spans="1:20" s="55" customFormat="1" ht="14.15" x14ac:dyDescent="0.4">
      <c r="A3614" s="39"/>
      <c r="E3614" s="74"/>
      <c r="F3614" s="74"/>
      <c r="G3614" s="74"/>
      <c r="S3614" s="61"/>
      <c r="T3614" s="61"/>
    </row>
    <row r="3615" spans="1:20" s="55" customFormat="1" ht="14.15" x14ac:dyDescent="0.4">
      <c r="A3615" s="39"/>
      <c r="E3615" s="74"/>
      <c r="F3615" s="74"/>
      <c r="G3615" s="74"/>
      <c r="S3615" s="61"/>
      <c r="T3615" s="61"/>
    </row>
    <row r="3616" spans="1:20" s="55" customFormat="1" ht="14.15" x14ac:dyDescent="0.4">
      <c r="A3616" s="39"/>
      <c r="E3616" s="74"/>
      <c r="F3616" s="74"/>
      <c r="G3616" s="74"/>
      <c r="S3616" s="61"/>
      <c r="T3616" s="61"/>
    </row>
    <row r="3617" spans="1:20" s="55" customFormat="1" ht="14.15" x14ac:dyDescent="0.4">
      <c r="A3617" s="39"/>
      <c r="E3617" s="74"/>
      <c r="F3617" s="74"/>
      <c r="G3617" s="74"/>
      <c r="S3617" s="61"/>
      <c r="T3617" s="61"/>
    </row>
    <row r="3618" spans="1:20" s="55" customFormat="1" ht="14.15" x14ac:dyDescent="0.4">
      <c r="A3618" s="39"/>
      <c r="E3618" s="74"/>
      <c r="F3618" s="74"/>
      <c r="G3618" s="74"/>
      <c r="S3618" s="61"/>
      <c r="T3618" s="61"/>
    </row>
    <row r="3619" spans="1:20" s="55" customFormat="1" ht="14.15" x14ac:dyDescent="0.4">
      <c r="A3619" s="39"/>
      <c r="E3619" s="74"/>
      <c r="F3619" s="74"/>
      <c r="G3619" s="74"/>
      <c r="S3619" s="61"/>
      <c r="T3619" s="61"/>
    </row>
    <row r="3620" spans="1:20" s="55" customFormat="1" ht="14.15" x14ac:dyDescent="0.4">
      <c r="A3620" s="39"/>
      <c r="E3620" s="74"/>
      <c r="F3620" s="74"/>
      <c r="G3620" s="74"/>
      <c r="S3620" s="61"/>
      <c r="T3620" s="61"/>
    </row>
    <row r="3621" spans="1:20" s="55" customFormat="1" ht="14.15" x14ac:dyDescent="0.4">
      <c r="A3621" s="39"/>
      <c r="E3621" s="74"/>
      <c r="F3621" s="74"/>
      <c r="G3621" s="74"/>
      <c r="S3621" s="61"/>
      <c r="T3621" s="61"/>
    </row>
    <row r="3622" spans="1:20" s="55" customFormat="1" ht="14.15" x14ac:dyDescent="0.4">
      <c r="A3622" s="39"/>
      <c r="E3622" s="74"/>
      <c r="F3622" s="74"/>
      <c r="G3622" s="74"/>
      <c r="S3622" s="61"/>
      <c r="T3622" s="61"/>
    </row>
    <row r="3623" spans="1:20" s="55" customFormat="1" ht="14.15" x14ac:dyDescent="0.4">
      <c r="A3623" s="39"/>
      <c r="E3623" s="74"/>
      <c r="F3623" s="74"/>
      <c r="G3623" s="74"/>
      <c r="S3623" s="61"/>
      <c r="T3623" s="61"/>
    </row>
    <row r="3624" spans="1:20" s="55" customFormat="1" ht="14.15" x14ac:dyDescent="0.4">
      <c r="A3624" s="39"/>
      <c r="E3624" s="74"/>
      <c r="F3624" s="74"/>
      <c r="G3624" s="74"/>
      <c r="S3624" s="61"/>
      <c r="T3624" s="61"/>
    </row>
    <row r="3625" spans="1:20" s="55" customFormat="1" ht="14.15" x14ac:dyDescent="0.4">
      <c r="A3625" s="39"/>
      <c r="E3625" s="74"/>
      <c r="F3625" s="74"/>
      <c r="G3625" s="74"/>
      <c r="S3625" s="61"/>
      <c r="T3625" s="61"/>
    </row>
    <row r="3626" spans="1:20" s="55" customFormat="1" ht="14.15" x14ac:dyDescent="0.4">
      <c r="A3626" s="39"/>
      <c r="E3626" s="74"/>
      <c r="F3626" s="74"/>
      <c r="G3626" s="74"/>
      <c r="S3626" s="61"/>
      <c r="T3626" s="61"/>
    </row>
    <row r="3627" spans="1:20" s="55" customFormat="1" ht="14.15" x14ac:dyDescent="0.4">
      <c r="A3627" s="39"/>
      <c r="E3627" s="74"/>
      <c r="F3627" s="74"/>
      <c r="G3627" s="74"/>
      <c r="S3627" s="61"/>
      <c r="T3627" s="61"/>
    </row>
    <row r="3628" spans="1:20" s="55" customFormat="1" ht="14.15" x14ac:dyDescent="0.4">
      <c r="A3628" s="39"/>
      <c r="E3628" s="74"/>
      <c r="F3628" s="74"/>
      <c r="G3628" s="74"/>
      <c r="S3628" s="61"/>
      <c r="T3628" s="61"/>
    </row>
    <row r="3629" spans="1:20" s="55" customFormat="1" ht="14.15" x14ac:dyDescent="0.4">
      <c r="A3629" s="39"/>
      <c r="E3629" s="74"/>
      <c r="F3629" s="74"/>
      <c r="G3629" s="74"/>
      <c r="S3629" s="61"/>
      <c r="T3629" s="61"/>
    </row>
    <row r="3630" spans="1:20" s="55" customFormat="1" ht="14.15" x14ac:dyDescent="0.4">
      <c r="A3630" s="39"/>
      <c r="E3630" s="74"/>
      <c r="F3630" s="74"/>
      <c r="G3630" s="74"/>
      <c r="S3630" s="61"/>
      <c r="T3630" s="61"/>
    </row>
    <row r="3631" spans="1:20" s="55" customFormat="1" ht="14.15" x14ac:dyDescent="0.4">
      <c r="A3631" s="39"/>
      <c r="E3631" s="74"/>
      <c r="F3631" s="74"/>
      <c r="G3631" s="74"/>
      <c r="S3631" s="61"/>
      <c r="T3631" s="61"/>
    </row>
    <row r="3632" spans="1:20" s="55" customFormat="1" ht="14.15" x14ac:dyDescent="0.4">
      <c r="A3632" s="39"/>
      <c r="E3632" s="74"/>
      <c r="F3632" s="74"/>
      <c r="G3632" s="74"/>
      <c r="S3632" s="61"/>
      <c r="T3632" s="61"/>
    </row>
    <row r="3633" spans="1:20" s="55" customFormat="1" ht="14.15" x14ac:dyDescent="0.4">
      <c r="A3633" s="39"/>
      <c r="E3633" s="74"/>
      <c r="F3633" s="74"/>
      <c r="G3633" s="74"/>
      <c r="S3633" s="61"/>
      <c r="T3633" s="61"/>
    </row>
    <row r="3634" spans="1:20" s="55" customFormat="1" ht="14.15" x14ac:dyDescent="0.4">
      <c r="A3634" s="39"/>
      <c r="E3634" s="74"/>
      <c r="F3634" s="74"/>
      <c r="G3634" s="74"/>
      <c r="S3634" s="61"/>
      <c r="T3634" s="61"/>
    </row>
    <row r="3635" spans="1:20" s="55" customFormat="1" ht="14.15" x14ac:dyDescent="0.4">
      <c r="A3635" s="39"/>
      <c r="E3635" s="74"/>
      <c r="F3635" s="74"/>
      <c r="G3635" s="74"/>
      <c r="S3635" s="61"/>
      <c r="T3635" s="61"/>
    </row>
    <row r="3636" spans="1:20" s="55" customFormat="1" ht="14.15" x14ac:dyDescent="0.4">
      <c r="A3636" s="39"/>
      <c r="E3636" s="74"/>
      <c r="F3636" s="74"/>
      <c r="G3636" s="74"/>
      <c r="S3636" s="61"/>
      <c r="T3636" s="61"/>
    </row>
    <row r="3637" spans="1:20" s="55" customFormat="1" ht="14.15" x14ac:dyDescent="0.4">
      <c r="A3637" s="39"/>
      <c r="E3637" s="74"/>
      <c r="F3637" s="74"/>
      <c r="G3637" s="74"/>
      <c r="S3637" s="61"/>
      <c r="T3637" s="61"/>
    </row>
    <row r="3638" spans="1:20" s="55" customFormat="1" ht="14.15" x14ac:dyDescent="0.4">
      <c r="A3638" s="39"/>
      <c r="E3638" s="74"/>
      <c r="F3638" s="74"/>
      <c r="G3638" s="74"/>
      <c r="S3638" s="61"/>
      <c r="T3638" s="61"/>
    </row>
    <row r="3639" spans="1:20" s="55" customFormat="1" ht="14.15" x14ac:dyDescent="0.4">
      <c r="A3639" s="39"/>
      <c r="E3639" s="74"/>
      <c r="F3639" s="74"/>
      <c r="G3639" s="74"/>
      <c r="S3639" s="61"/>
      <c r="T3639" s="61"/>
    </row>
    <row r="3640" spans="1:20" s="55" customFormat="1" ht="14.15" x14ac:dyDescent="0.4">
      <c r="A3640" s="39"/>
      <c r="E3640" s="74"/>
      <c r="F3640" s="74"/>
      <c r="G3640" s="74"/>
      <c r="S3640" s="61"/>
      <c r="T3640" s="61"/>
    </row>
    <row r="3641" spans="1:20" s="55" customFormat="1" ht="14.15" x14ac:dyDescent="0.4">
      <c r="A3641" s="39"/>
      <c r="E3641" s="74"/>
      <c r="F3641" s="74"/>
      <c r="G3641" s="74"/>
      <c r="S3641" s="61"/>
      <c r="T3641" s="61"/>
    </row>
    <row r="3642" spans="1:20" s="55" customFormat="1" ht="14.15" x14ac:dyDescent="0.4">
      <c r="A3642" s="39"/>
      <c r="E3642" s="74"/>
      <c r="F3642" s="74"/>
      <c r="G3642" s="74"/>
      <c r="S3642" s="61"/>
      <c r="T3642" s="61"/>
    </row>
    <row r="3643" spans="1:20" s="55" customFormat="1" ht="14.15" x14ac:dyDescent="0.4">
      <c r="A3643" s="39"/>
      <c r="E3643" s="74"/>
      <c r="F3643" s="74"/>
      <c r="G3643" s="74"/>
      <c r="S3643" s="61"/>
      <c r="T3643" s="61"/>
    </row>
    <row r="3644" spans="1:20" s="55" customFormat="1" ht="14.15" x14ac:dyDescent="0.4">
      <c r="A3644" s="39"/>
      <c r="E3644" s="74"/>
      <c r="F3644" s="74"/>
      <c r="G3644" s="74"/>
      <c r="S3644" s="61"/>
      <c r="T3644" s="61"/>
    </row>
    <row r="3645" spans="1:20" s="55" customFormat="1" ht="14.15" x14ac:dyDescent="0.4">
      <c r="A3645" s="39"/>
      <c r="E3645" s="74"/>
      <c r="F3645" s="74"/>
      <c r="G3645" s="74"/>
      <c r="S3645" s="61"/>
      <c r="T3645" s="61"/>
    </row>
    <row r="3646" spans="1:20" s="55" customFormat="1" ht="14.15" x14ac:dyDescent="0.4">
      <c r="A3646" s="39"/>
      <c r="E3646" s="74"/>
      <c r="F3646" s="74"/>
      <c r="G3646" s="74"/>
      <c r="S3646" s="61"/>
      <c r="T3646" s="61"/>
    </row>
    <row r="3647" spans="1:20" s="55" customFormat="1" ht="14.15" x14ac:dyDescent="0.4">
      <c r="A3647" s="39"/>
      <c r="E3647" s="74"/>
      <c r="F3647" s="74"/>
      <c r="G3647" s="74"/>
      <c r="S3647" s="61"/>
      <c r="T3647" s="61"/>
    </row>
    <row r="3648" spans="1:20" s="55" customFormat="1" ht="14.15" x14ac:dyDescent="0.4">
      <c r="A3648" s="39"/>
      <c r="E3648" s="74"/>
      <c r="F3648" s="74"/>
      <c r="G3648" s="74"/>
      <c r="S3648" s="61"/>
      <c r="T3648" s="61"/>
    </row>
    <row r="3649" spans="1:20" s="55" customFormat="1" ht="14.15" x14ac:dyDescent="0.4">
      <c r="A3649" s="39"/>
      <c r="E3649" s="74"/>
      <c r="F3649" s="74"/>
      <c r="G3649" s="74"/>
      <c r="S3649" s="61"/>
      <c r="T3649" s="61"/>
    </row>
    <row r="3650" spans="1:20" s="55" customFormat="1" ht="14.15" x14ac:dyDescent="0.4">
      <c r="A3650" s="39"/>
      <c r="E3650" s="74"/>
      <c r="F3650" s="74"/>
      <c r="G3650" s="74"/>
      <c r="S3650" s="61"/>
      <c r="T3650" s="61"/>
    </row>
    <row r="3651" spans="1:20" s="55" customFormat="1" ht="14.15" x14ac:dyDescent="0.4">
      <c r="A3651" s="39"/>
      <c r="E3651" s="74"/>
      <c r="F3651" s="74"/>
      <c r="G3651" s="74"/>
      <c r="S3651" s="61"/>
      <c r="T3651" s="61"/>
    </row>
    <row r="3652" spans="1:20" s="55" customFormat="1" ht="14.15" x14ac:dyDescent="0.4">
      <c r="A3652" s="39"/>
      <c r="E3652" s="74"/>
      <c r="F3652" s="74"/>
      <c r="G3652" s="74"/>
      <c r="S3652" s="61"/>
      <c r="T3652" s="61"/>
    </row>
    <row r="3653" spans="1:20" s="55" customFormat="1" ht="14.15" x14ac:dyDescent="0.4">
      <c r="A3653" s="39"/>
      <c r="E3653" s="74"/>
      <c r="F3653" s="74"/>
      <c r="G3653" s="74"/>
      <c r="S3653" s="61"/>
      <c r="T3653" s="61"/>
    </row>
    <row r="3654" spans="1:20" s="55" customFormat="1" ht="14.15" x14ac:dyDescent="0.4">
      <c r="A3654" s="39"/>
      <c r="E3654" s="74"/>
      <c r="F3654" s="74"/>
      <c r="G3654" s="74"/>
      <c r="S3654" s="61"/>
      <c r="T3654" s="61"/>
    </row>
    <row r="3655" spans="1:20" s="55" customFormat="1" ht="14.15" x14ac:dyDescent="0.4">
      <c r="A3655" s="39"/>
      <c r="E3655" s="74"/>
      <c r="F3655" s="74"/>
      <c r="G3655" s="74"/>
      <c r="S3655" s="61"/>
      <c r="T3655" s="61"/>
    </row>
    <row r="3656" spans="1:20" s="55" customFormat="1" ht="14.15" x14ac:dyDescent="0.4">
      <c r="A3656" s="39"/>
      <c r="E3656" s="74"/>
      <c r="F3656" s="74"/>
      <c r="G3656" s="74"/>
      <c r="S3656" s="61"/>
      <c r="T3656" s="61"/>
    </row>
    <row r="3657" spans="1:20" s="55" customFormat="1" ht="14.15" x14ac:dyDescent="0.4">
      <c r="A3657" s="39"/>
      <c r="E3657" s="74"/>
      <c r="F3657" s="74"/>
      <c r="G3657" s="74"/>
      <c r="S3657" s="61"/>
      <c r="T3657" s="61"/>
    </row>
    <row r="3658" spans="1:20" s="55" customFormat="1" ht="14.15" x14ac:dyDescent="0.4">
      <c r="A3658" s="39"/>
      <c r="E3658" s="74"/>
      <c r="F3658" s="74"/>
      <c r="G3658" s="74"/>
      <c r="S3658" s="61"/>
      <c r="T3658" s="61"/>
    </row>
    <row r="3659" spans="1:20" s="55" customFormat="1" ht="14.15" x14ac:dyDescent="0.4">
      <c r="A3659" s="39"/>
      <c r="E3659" s="74"/>
      <c r="F3659" s="74"/>
      <c r="G3659" s="74"/>
      <c r="S3659" s="61"/>
      <c r="T3659" s="61"/>
    </row>
    <row r="3660" spans="1:20" s="55" customFormat="1" ht="14.15" x14ac:dyDescent="0.4">
      <c r="A3660" s="39"/>
      <c r="E3660" s="74"/>
      <c r="F3660" s="74"/>
      <c r="G3660" s="74"/>
      <c r="S3660" s="61"/>
      <c r="T3660" s="61"/>
    </row>
    <row r="3661" spans="1:20" s="55" customFormat="1" ht="14.15" x14ac:dyDescent="0.4">
      <c r="A3661" s="39"/>
      <c r="E3661" s="74"/>
      <c r="F3661" s="74"/>
      <c r="G3661" s="74"/>
      <c r="S3661" s="61"/>
      <c r="T3661" s="61"/>
    </row>
    <row r="3662" spans="1:20" s="55" customFormat="1" ht="14.15" x14ac:dyDescent="0.4">
      <c r="A3662" s="39"/>
      <c r="E3662" s="74"/>
      <c r="F3662" s="74"/>
      <c r="G3662" s="74"/>
      <c r="S3662" s="61"/>
      <c r="T3662" s="61"/>
    </row>
    <row r="3663" spans="1:20" s="55" customFormat="1" ht="14.15" x14ac:dyDescent="0.4">
      <c r="A3663" s="39"/>
      <c r="E3663" s="74"/>
      <c r="F3663" s="74"/>
      <c r="G3663" s="74"/>
      <c r="S3663" s="61"/>
      <c r="T3663" s="61"/>
    </row>
    <row r="3664" spans="1:20" s="55" customFormat="1" ht="14.15" x14ac:dyDescent="0.4">
      <c r="A3664" s="39"/>
      <c r="E3664" s="74"/>
      <c r="F3664" s="74"/>
      <c r="G3664" s="74"/>
      <c r="S3664" s="61"/>
      <c r="T3664" s="61"/>
    </row>
    <row r="3665" spans="1:20" s="55" customFormat="1" ht="14.15" x14ac:dyDescent="0.4">
      <c r="A3665" s="39"/>
      <c r="E3665" s="74"/>
      <c r="F3665" s="74"/>
      <c r="G3665" s="74"/>
      <c r="S3665" s="61"/>
      <c r="T3665" s="61"/>
    </row>
    <row r="3666" spans="1:20" s="55" customFormat="1" ht="14.15" x14ac:dyDescent="0.4">
      <c r="A3666" s="39"/>
      <c r="E3666" s="74"/>
      <c r="F3666" s="74"/>
      <c r="G3666" s="74"/>
      <c r="S3666" s="61"/>
      <c r="T3666" s="61"/>
    </row>
    <row r="3667" spans="1:20" s="55" customFormat="1" ht="14.15" x14ac:dyDescent="0.4">
      <c r="A3667" s="39"/>
      <c r="E3667" s="74"/>
      <c r="F3667" s="74"/>
      <c r="G3667" s="74"/>
      <c r="S3667" s="61"/>
      <c r="T3667" s="61"/>
    </row>
    <row r="3668" spans="1:20" s="55" customFormat="1" ht="14.15" x14ac:dyDescent="0.4">
      <c r="A3668" s="39"/>
      <c r="E3668" s="74"/>
      <c r="F3668" s="74"/>
      <c r="G3668" s="74"/>
      <c r="S3668" s="61"/>
      <c r="T3668" s="61"/>
    </row>
    <row r="3669" spans="1:20" s="55" customFormat="1" ht="14.15" x14ac:dyDescent="0.4">
      <c r="A3669" s="39"/>
      <c r="E3669" s="74"/>
      <c r="F3669" s="74"/>
      <c r="G3669" s="74"/>
      <c r="S3669" s="61"/>
      <c r="T3669" s="61"/>
    </row>
    <row r="3670" spans="1:20" s="55" customFormat="1" ht="14.15" x14ac:dyDescent="0.4">
      <c r="A3670" s="39"/>
      <c r="E3670" s="74"/>
      <c r="F3670" s="74"/>
      <c r="G3670" s="74"/>
      <c r="S3670" s="61"/>
      <c r="T3670" s="61"/>
    </row>
    <row r="3671" spans="1:20" s="55" customFormat="1" ht="14.15" x14ac:dyDescent="0.4">
      <c r="A3671" s="39"/>
      <c r="E3671" s="74"/>
      <c r="F3671" s="74"/>
      <c r="G3671" s="74"/>
      <c r="S3671" s="61"/>
      <c r="T3671" s="61"/>
    </row>
    <row r="3672" spans="1:20" s="55" customFormat="1" ht="14.15" x14ac:dyDescent="0.4">
      <c r="A3672" s="39"/>
      <c r="E3672" s="74"/>
      <c r="F3672" s="74"/>
      <c r="G3672" s="74"/>
      <c r="S3672" s="61"/>
      <c r="T3672" s="61"/>
    </row>
    <row r="3673" spans="1:20" s="55" customFormat="1" ht="14.15" x14ac:dyDescent="0.4">
      <c r="A3673" s="39"/>
      <c r="E3673" s="74"/>
      <c r="F3673" s="74"/>
      <c r="G3673" s="74"/>
      <c r="S3673" s="61"/>
      <c r="T3673" s="61"/>
    </row>
    <row r="3674" spans="1:20" s="55" customFormat="1" ht="14.15" x14ac:dyDescent="0.4">
      <c r="A3674" s="39"/>
      <c r="E3674" s="74"/>
      <c r="F3674" s="74"/>
      <c r="G3674" s="74"/>
      <c r="S3674" s="61"/>
      <c r="T3674" s="61"/>
    </row>
    <row r="3675" spans="1:20" s="55" customFormat="1" ht="14.15" x14ac:dyDescent="0.4">
      <c r="A3675" s="39"/>
      <c r="E3675" s="74"/>
      <c r="F3675" s="74"/>
      <c r="G3675" s="74"/>
      <c r="S3675" s="61"/>
      <c r="T3675" s="61"/>
    </row>
    <row r="3676" spans="1:20" s="55" customFormat="1" ht="14.15" x14ac:dyDescent="0.4">
      <c r="A3676" s="39"/>
      <c r="E3676" s="74"/>
      <c r="F3676" s="74"/>
      <c r="G3676" s="74"/>
      <c r="S3676" s="61"/>
      <c r="T3676" s="61"/>
    </row>
    <row r="3677" spans="1:20" s="55" customFormat="1" ht="14.15" x14ac:dyDescent="0.4">
      <c r="A3677" s="39"/>
      <c r="E3677" s="74"/>
      <c r="F3677" s="74"/>
      <c r="G3677" s="74"/>
      <c r="S3677" s="61"/>
      <c r="T3677" s="61"/>
    </row>
    <row r="3678" spans="1:20" s="55" customFormat="1" ht="14.15" x14ac:dyDescent="0.4">
      <c r="A3678" s="39"/>
      <c r="E3678" s="74"/>
      <c r="F3678" s="74"/>
      <c r="G3678" s="74"/>
      <c r="S3678" s="61"/>
      <c r="T3678" s="61"/>
    </row>
    <row r="3679" spans="1:20" s="55" customFormat="1" ht="14.15" x14ac:dyDescent="0.4">
      <c r="A3679" s="39"/>
      <c r="E3679" s="74"/>
      <c r="F3679" s="74"/>
      <c r="G3679" s="74"/>
      <c r="S3679" s="61"/>
      <c r="T3679" s="61"/>
    </row>
    <row r="3680" spans="1:20" s="55" customFormat="1" ht="14.15" x14ac:dyDescent="0.4">
      <c r="A3680" s="39"/>
      <c r="E3680" s="74"/>
      <c r="F3680" s="74"/>
      <c r="G3680" s="74"/>
      <c r="S3680" s="61"/>
      <c r="T3680" s="61"/>
    </row>
    <row r="3681" spans="1:20" s="55" customFormat="1" ht="14.15" x14ac:dyDescent="0.4">
      <c r="A3681" s="39"/>
      <c r="E3681" s="74"/>
      <c r="F3681" s="74"/>
      <c r="G3681" s="74"/>
      <c r="S3681" s="61"/>
      <c r="T3681" s="61"/>
    </row>
    <row r="3682" spans="1:20" s="55" customFormat="1" ht="14.15" x14ac:dyDescent="0.4">
      <c r="A3682" s="39"/>
      <c r="E3682" s="74"/>
      <c r="F3682" s="74"/>
      <c r="G3682" s="74"/>
      <c r="S3682" s="61"/>
      <c r="T3682" s="61"/>
    </row>
    <row r="3683" spans="1:20" s="55" customFormat="1" ht="14.15" x14ac:dyDescent="0.4">
      <c r="A3683" s="39"/>
      <c r="E3683" s="74"/>
      <c r="F3683" s="74"/>
      <c r="G3683" s="74"/>
      <c r="S3683" s="61"/>
      <c r="T3683" s="61"/>
    </row>
    <row r="3684" spans="1:20" s="55" customFormat="1" ht="14.15" x14ac:dyDescent="0.4">
      <c r="A3684" s="39"/>
      <c r="E3684" s="74"/>
      <c r="F3684" s="74"/>
      <c r="G3684" s="74"/>
      <c r="S3684" s="61"/>
      <c r="T3684" s="61"/>
    </row>
    <row r="3685" spans="1:20" s="55" customFormat="1" ht="14.15" x14ac:dyDescent="0.4">
      <c r="A3685" s="39"/>
      <c r="E3685" s="74"/>
      <c r="F3685" s="74"/>
      <c r="G3685" s="74"/>
      <c r="S3685" s="61"/>
      <c r="T3685" s="61"/>
    </row>
    <row r="3686" spans="1:20" s="55" customFormat="1" ht="14.15" x14ac:dyDescent="0.4">
      <c r="A3686" s="39"/>
      <c r="E3686" s="74"/>
      <c r="F3686" s="74"/>
      <c r="G3686" s="74"/>
      <c r="S3686" s="61"/>
      <c r="T3686" s="61"/>
    </row>
    <row r="3687" spans="1:20" s="55" customFormat="1" ht="14.15" x14ac:dyDescent="0.4">
      <c r="A3687" s="39"/>
      <c r="E3687" s="74"/>
      <c r="F3687" s="74"/>
      <c r="G3687" s="74"/>
      <c r="S3687" s="61"/>
      <c r="T3687" s="61"/>
    </row>
    <row r="3688" spans="1:20" s="55" customFormat="1" ht="14.15" x14ac:dyDescent="0.4">
      <c r="A3688" s="39"/>
      <c r="E3688" s="74"/>
      <c r="F3688" s="74"/>
      <c r="G3688" s="74"/>
      <c r="S3688" s="61"/>
      <c r="T3688" s="61"/>
    </row>
    <row r="3689" spans="1:20" s="55" customFormat="1" ht="14.15" x14ac:dyDescent="0.4">
      <c r="A3689" s="39"/>
      <c r="E3689" s="74"/>
      <c r="F3689" s="74"/>
      <c r="G3689" s="74"/>
      <c r="S3689" s="61"/>
      <c r="T3689" s="61"/>
    </row>
    <row r="3690" spans="1:20" s="55" customFormat="1" ht="14.15" x14ac:dyDescent="0.4">
      <c r="A3690" s="39"/>
      <c r="E3690" s="74"/>
      <c r="F3690" s="74"/>
      <c r="G3690" s="74"/>
      <c r="S3690" s="61"/>
      <c r="T3690" s="61"/>
    </row>
    <row r="3691" spans="1:20" s="55" customFormat="1" ht="14.15" x14ac:dyDescent="0.4">
      <c r="A3691" s="39"/>
      <c r="E3691" s="74"/>
      <c r="F3691" s="74"/>
      <c r="G3691" s="74"/>
      <c r="S3691" s="61"/>
      <c r="T3691" s="61"/>
    </row>
    <row r="3692" spans="1:20" s="55" customFormat="1" ht="14.15" x14ac:dyDescent="0.4">
      <c r="A3692" s="39"/>
      <c r="E3692" s="74"/>
      <c r="F3692" s="74"/>
      <c r="G3692" s="74"/>
      <c r="S3692" s="61"/>
      <c r="T3692" s="61"/>
    </row>
    <row r="3693" spans="1:20" s="55" customFormat="1" ht="14.15" x14ac:dyDescent="0.4">
      <c r="A3693" s="39"/>
      <c r="E3693" s="74"/>
      <c r="F3693" s="74"/>
      <c r="G3693" s="74"/>
      <c r="S3693" s="61"/>
      <c r="T3693" s="61"/>
    </row>
    <row r="3694" spans="1:20" s="55" customFormat="1" ht="14.15" x14ac:dyDescent="0.4">
      <c r="A3694" s="39"/>
      <c r="E3694" s="74"/>
      <c r="F3694" s="74"/>
      <c r="G3694" s="74"/>
      <c r="S3694" s="61"/>
      <c r="T3694" s="61"/>
    </row>
    <row r="3695" spans="1:20" s="55" customFormat="1" ht="14.15" x14ac:dyDescent="0.4">
      <c r="A3695" s="39"/>
      <c r="E3695" s="74"/>
      <c r="F3695" s="74"/>
      <c r="G3695" s="74"/>
      <c r="S3695" s="61"/>
      <c r="T3695" s="61"/>
    </row>
    <row r="3696" spans="1:20" s="55" customFormat="1" ht="14.15" x14ac:dyDescent="0.4">
      <c r="A3696" s="39"/>
      <c r="E3696" s="74"/>
      <c r="F3696" s="74"/>
      <c r="G3696" s="74"/>
      <c r="S3696" s="61"/>
      <c r="T3696" s="61"/>
    </row>
    <row r="3697" spans="1:20" s="55" customFormat="1" ht="14.15" x14ac:dyDescent="0.4">
      <c r="A3697" s="39"/>
      <c r="E3697" s="74"/>
      <c r="F3697" s="74"/>
      <c r="G3697" s="74"/>
      <c r="S3697" s="61"/>
      <c r="T3697" s="61"/>
    </row>
    <row r="3698" spans="1:20" s="55" customFormat="1" ht="14.15" x14ac:dyDescent="0.4">
      <c r="A3698" s="39"/>
      <c r="E3698" s="74"/>
      <c r="F3698" s="74"/>
      <c r="G3698" s="74"/>
      <c r="S3698" s="61"/>
      <c r="T3698" s="61"/>
    </row>
    <row r="3699" spans="1:20" s="55" customFormat="1" ht="14.15" x14ac:dyDescent="0.4">
      <c r="A3699" s="39"/>
      <c r="E3699" s="74"/>
      <c r="F3699" s="74"/>
      <c r="G3699" s="74"/>
      <c r="S3699" s="61"/>
      <c r="T3699" s="61"/>
    </row>
    <row r="3700" spans="1:20" s="55" customFormat="1" ht="14.15" x14ac:dyDescent="0.4">
      <c r="A3700" s="39"/>
      <c r="E3700" s="74"/>
      <c r="F3700" s="74"/>
      <c r="G3700" s="74"/>
      <c r="S3700" s="61"/>
      <c r="T3700" s="61"/>
    </row>
    <row r="3701" spans="1:20" s="55" customFormat="1" ht="14.15" x14ac:dyDescent="0.4">
      <c r="A3701" s="39"/>
      <c r="E3701" s="74"/>
      <c r="F3701" s="74"/>
      <c r="G3701" s="74"/>
      <c r="S3701" s="61"/>
      <c r="T3701" s="61"/>
    </row>
    <row r="3702" spans="1:20" s="55" customFormat="1" ht="14.15" x14ac:dyDescent="0.4">
      <c r="A3702" s="39"/>
      <c r="E3702" s="74"/>
      <c r="F3702" s="74"/>
      <c r="G3702" s="74"/>
      <c r="S3702" s="61"/>
      <c r="T3702" s="61"/>
    </row>
    <row r="3703" spans="1:20" s="55" customFormat="1" ht="14.15" x14ac:dyDescent="0.4">
      <c r="A3703" s="39"/>
      <c r="E3703" s="74"/>
      <c r="F3703" s="74"/>
      <c r="G3703" s="74"/>
      <c r="S3703" s="61"/>
      <c r="T3703" s="61"/>
    </row>
    <row r="3704" spans="1:20" s="55" customFormat="1" ht="14.15" x14ac:dyDescent="0.4">
      <c r="A3704" s="39"/>
      <c r="E3704" s="74"/>
      <c r="F3704" s="74"/>
      <c r="G3704" s="74"/>
      <c r="S3704" s="61"/>
      <c r="T3704" s="61"/>
    </row>
    <row r="3705" spans="1:20" s="55" customFormat="1" ht="14.15" x14ac:dyDescent="0.4">
      <c r="A3705" s="39"/>
      <c r="E3705" s="74"/>
      <c r="F3705" s="74"/>
      <c r="G3705" s="74"/>
      <c r="S3705" s="61"/>
      <c r="T3705" s="61"/>
    </row>
    <row r="3706" spans="1:20" s="55" customFormat="1" x14ac:dyDescent="0.4">
      <c r="A3706" s="39"/>
      <c r="E3706" s="74"/>
      <c r="F3706" s="74"/>
      <c r="G3706" s="74"/>
      <c r="R3706" s="43"/>
      <c r="S3706" s="61"/>
      <c r="T3706" s="61"/>
    </row>
    <row r="3707" spans="1:20" s="55" customFormat="1" x14ac:dyDescent="0.4">
      <c r="A3707" s="39"/>
      <c r="E3707" s="74"/>
      <c r="F3707" s="74"/>
      <c r="G3707" s="74"/>
      <c r="R3707" s="43"/>
      <c r="S3707" s="61"/>
      <c r="T3707" s="61"/>
    </row>
    <row r="3708" spans="1:20" s="55" customFormat="1" x14ac:dyDescent="0.4">
      <c r="A3708" s="39"/>
      <c r="E3708" s="74"/>
      <c r="F3708" s="74"/>
      <c r="G3708" s="74"/>
      <c r="R3708" s="43"/>
      <c r="S3708" s="61"/>
      <c r="T3708" s="61"/>
    </row>
    <row r="3709" spans="1:20" s="55" customFormat="1" x14ac:dyDescent="0.4">
      <c r="A3709" s="39"/>
      <c r="E3709" s="74"/>
      <c r="F3709" s="74"/>
      <c r="G3709" s="74"/>
      <c r="R3709" s="43"/>
      <c r="S3709" s="61"/>
      <c r="T3709" s="61"/>
    </row>
    <row r="3710" spans="1:20" s="55" customFormat="1" x14ac:dyDescent="0.4">
      <c r="A3710" s="39"/>
      <c r="E3710" s="74"/>
      <c r="F3710" s="74"/>
      <c r="G3710" s="74"/>
      <c r="R3710" s="43"/>
      <c r="S3710" s="61"/>
      <c r="T3710" s="61"/>
    </row>
    <row r="3711" spans="1:20" s="55" customFormat="1" x14ac:dyDescent="0.4">
      <c r="A3711" s="39"/>
      <c r="E3711" s="74"/>
      <c r="F3711" s="74"/>
      <c r="G3711" s="74"/>
      <c r="R3711" s="43"/>
      <c r="S3711" s="44"/>
      <c r="T3711" s="61"/>
    </row>
    <row r="3712" spans="1:20" s="55" customFormat="1" x14ac:dyDescent="0.4">
      <c r="A3712" s="39"/>
      <c r="E3712" s="74"/>
      <c r="F3712" s="74"/>
      <c r="G3712" s="74"/>
      <c r="R3712" s="43"/>
      <c r="S3712" s="44"/>
      <c r="T3712" s="61"/>
    </row>
    <row r="3713" spans="1:26" s="55" customFormat="1" x14ac:dyDescent="0.4">
      <c r="A3713" s="39"/>
      <c r="E3713" s="74"/>
      <c r="F3713" s="74"/>
      <c r="G3713" s="74"/>
      <c r="R3713" s="43"/>
      <c r="S3713" s="44"/>
      <c r="T3713" s="44"/>
      <c r="U3713" s="43"/>
      <c r="V3713" s="43"/>
      <c r="W3713" s="43"/>
      <c r="X3713" s="43"/>
      <c r="Y3713" s="43"/>
      <c r="Z3713" s="43"/>
    </row>
  </sheetData>
  <mergeCells count="5">
    <mergeCell ref="D2:G2"/>
    <mergeCell ref="H2:I2"/>
    <mergeCell ref="K2:M2"/>
    <mergeCell ref="N2:P2"/>
    <mergeCell ref="B55:P5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02C7D-8A0A-4DC5-9FC3-3FA0047B894C}">
  <sheetPr>
    <tabColor rgb="FF7030A0"/>
  </sheetPr>
  <dimension ref="A1:EK65"/>
  <sheetViews>
    <sheetView workbookViewId="0">
      <selection activeCell="N11" sqref="N11"/>
    </sheetView>
  </sheetViews>
  <sheetFormatPr defaultColWidth="9.3828125" defaultRowHeight="15" customHeight="1" x14ac:dyDescent="0.25"/>
  <cols>
    <col min="1" max="2" width="7.3828125" style="130" customWidth="1"/>
    <col min="3" max="3" width="24.3828125" style="130" customWidth="1"/>
    <col min="4" max="141" width="14.3828125" style="130" customWidth="1"/>
    <col min="142" max="16384" width="9.3828125" style="130"/>
  </cols>
  <sheetData>
    <row r="1" spans="1:141" s="164" customFormat="1" ht="15" customHeight="1" x14ac:dyDescent="0.25">
      <c r="D1" s="165" t="s">
        <v>193</v>
      </c>
      <c r="E1" s="165" t="s">
        <v>192</v>
      </c>
      <c r="F1" s="165" t="s">
        <v>194</v>
      </c>
      <c r="G1" s="165" t="s">
        <v>366</v>
      </c>
      <c r="H1" s="165" t="s">
        <v>195</v>
      </c>
      <c r="I1" s="165" t="s">
        <v>310</v>
      </c>
      <c r="J1" s="165" t="s">
        <v>588</v>
      </c>
      <c r="K1" s="165" t="s">
        <v>311</v>
      </c>
      <c r="L1" s="165" t="s">
        <v>203</v>
      </c>
      <c r="M1" s="165" t="s">
        <v>313</v>
      </c>
      <c r="N1" s="165" t="s">
        <v>589</v>
      </c>
      <c r="O1" s="165" t="s">
        <v>216</v>
      </c>
      <c r="P1" s="165" t="s">
        <v>217</v>
      </c>
      <c r="Q1" s="165" t="s">
        <v>233</v>
      </c>
      <c r="R1" s="165" t="s">
        <v>234</v>
      </c>
      <c r="S1" s="165" t="s">
        <v>235</v>
      </c>
      <c r="T1" s="165" t="s">
        <v>367</v>
      </c>
      <c r="U1" s="165" t="s">
        <v>368</v>
      </c>
      <c r="V1" s="165" t="s">
        <v>369</v>
      </c>
      <c r="W1" s="165" t="s">
        <v>370</v>
      </c>
      <c r="X1" s="165" t="s">
        <v>371</v>
      </c>
      <c r="Y1" s="165" t="s">
        <v>372</v>
      </c>
      <c r="Z1" s="165" t="s">
        <v>373</v>
      </c>
      <c r="AA1" s="165" t="s">
        <v>374</v>
      </c>
      <c r="AB1" s="165" t="s">
        <v>375</v>
      </c>
      <c r="AC1" s="165" t="s">
        <v>376</v>
      </c>
      <c r="AD1" s="165" t="s">
        <v>377</v>
      </c>
      <c r="AE1" s="165" t="s">
        <v>378</v>
      </c>
      <c r="AF1" s="165" t="s">
        <v>379</v>
      </c>
      <c r="AG1" s="165" t="s">
        <v>380</v>
      </c>
      <c r="AH1" s="165" t="s">
        <v>381</v>
      </c>
      <c r="AI1" s="165" t="s">
        <v>382</v>
      </c>
      <c r="AJ1" s="165" t="s">
        <v>383</v>
      </c>
      <c r="AK1" s="165" t="s">
        <v>384</v>
      </c>
      <c r="AL1" s="165" t="s">
        <v>385</v>
      </c>
      <c r="AM1" s="165" t="s">
        <v>386</v>
      </c>
      <c r="AN1" s="165" t="s">
        <v>387</v>
      </c>
      <c r="AO1" s="165" t="s">
        <v>388</v>
      </c>
      <c r="AP1" s="165" t="s">
        <v>389</v>
      </c>
      <c r="AQ1" s="165" t="s">
        <v>390</v>
      </c>
      <c r="AR1" s="165" t="s">
        <v>391</v>
      </c>
      <c r="AS1" s="165" t="s">
        <v>392</v>
      </c>
      <c r="AT1" s="165" t="s">
        <v>393</v>
      </c>
      <c r="AU1" s="165" t="s">
        <v>394</v>
      </c>
      <c r="AV1" s="165" t="s">
        <v>395</v>
      </c>
      <c r="AW1" s="165" t="s">
        <v>396</v>
      </c>
      <c r="AX1" s="165" t="s">
        <v>397</v>
      </c>
      <c r="AY1" s="165" t="s">
        <v>398</v>
      </c>
      <c r="AZ1" s="204" t="s">
        <v>590</v>
      </c>
      <c r="BA1" s="165" t="s">
        <v>399</v>
      </c>
      <c r="BB1" s="204" t="s">
        <v>591</v>
      </c>
      <c r="BC1" s="165" t="s">
        <v>400</v>
      </c>
      <c r="BD1" s="204" t="s">
        <v>592</v>
      </c>
      <c r="BE1" s="165" t="s">
        <v>401</v>
      </c>
      <c r="BF1" s="204" t="s">
        <v>593</v>
      </c>
      <c r="BG1" s="165" t="s">
        <v>402</v>
      </c>
      <c r="BH1" s="204" t="s">
        <v>594</v>
      </c>
      <c r="BI1" s="165" t="s">
        <v>403</v>
      </c>
      <c r="BJ1" s="204" t="s">
        <v>595</v>
      </c>
      <c r="BK1" s="165" t="s">
        <v>404</v>
      </c>
      <c r="BL1" s="204" t="s">
        <v>596</v>
      </c>
      <c r="BM1" s="165" t="s">
        <v>405</v>
      </c>
      <c r="BN1" s="204" t="s">
        <v>597</v>
      </c>
      <c r="BO1" s="165" t="s">
        <v>406</v>
      </c>
      <c r="BP1" s="204" t="s">
        <v>598</v>
      </c>
      <c r="BQ1" s="165" t="s">
        <v>407</v>
      </c>
      <c r="BR1" s="204" t="s">
        <v>599</v>
      </c>
      <c r="BS1" s="165" t="s">
        <v>408</v>
      </c>
      <c r="BT1" s="204" t="s">
        <v>600</v>
      </c>
      <c r="BU1" s="165" t="s">
        <v>410</v>
      </c>
      <c r="BV1" s="165" t="s">
        <v>411</v>
      </c>
      <c r="BW1" s="165" t="s">
        <v>412</v>
      </c>
      <c r="BX1" s="165" t="s">
        <v>413</v>
      </c>
      <c r="BY1" s="165" t="s">
        <v>415</v>
      </c>
      <c r="BZ1" s="165" t="s">
        <v>416</v>
      </c>
      <c r="CA1" s="204" t="s">
        <v>601</v>
      </c>
      <c r="CB1" s="165" t="s">
        <v>417</v>
      </c>
      <c r="CC1" s="165" t="s">
        <v>418</v>
      </c>
      <c r="CD1" s="165" t="s">
        <v>419</v>
      </c>
      <c r="CE1" s="165" t="s">
        <v>420</v>
      </c>
      <c r="CF1" s="165" t="s">
        <v>421</v>
      </c>
      <c r="CG1" s="204" t="s">
        <v>602</v>
      </c>
      <c r="CH1" s="204" t="s">
        <v>603</v>
      </c>
      <c r="CI1" s="204" t="s">
        <v>604</v>
      </c>
      <c r="CJ1" s="204" t="s">
        <v>605</v>
      </c>
      <c r="CK1" s="204" t="s">
        <v>606</v>
      </c>
      <c r="CL1" s="204" t="s">
        <v>607</v>
      </c>
      <c r="CM1" s="165" t="s">
        <v>422</v>
      </c>
      <c r="CN1" s="165" t="s">
        <v>423</v>
      </c>
      <c r="CO1" s="165" t="s">
        <v>424</v>
      </c>
      <c r="CP1" s="165" t="s">
        <v>425</v>
      </c>
      <c r="CQ1" s="204" t="s">
        <v>608</v>
      </c>
      <c r="CR1" s="204" t="s">
        <v>609</v>
      </c>
      <c r="CS1" s="165" t="s">
        <v>426</v>
      </c>
      <c r="CT1" s="204" t="s">
        <v>610</v>
      </c>
      <c r="CU1" s="204" t="s">
        <v>611</v>
      </c>
      <c r="CV1" s="204" t="s">
        <v>612</v>
      </c>
      <c r="CW1" s="165" t="s">
        <v>427</v>
      </c>
      <c r="CX1" s="165" t="s">
        <v>428</v>
      </c>
      <c r="CY1" s="165" t="s">
        <v>429</v>
      </c>
      <c r="CZ1" s="165" t="s">
        <v>430</v>
      </c>
      <c r="DA1" s="165" t="s">
        <v>431</v>
      </c>
      <c r="DB1" s="165" t="s">
        <v>432</v>
      </c>
      <c r="DC1" s="165" t="s">
        <v>433</v>
      </c>
      <c r="DD1" s="165" t="s">
        <v>434</v>
      </c>
      <c r="DE1" s="165" t="s">
        <v>435</v>
      </c>
      <c r="DF1" s="165" t="s">
        <v>436</v>
      </c>
      <c r="DG1" s="165" t="s">
        <v>437</v>
      </c>
      <c r="DH1" s="165" t="s">
        <v>438</v>
      </c>
      <c r="DI1" s="165" t="s">
        <v>439</v>
      </c>
      <c r="DJ1" s="165" t="s">
        <v>440</v>
      </c>
      <c r="DK1" s="165" t="s">
        <v>441</v>
      </c>
      <c r="DL1" s="165" t="s">
        <v>442</v>
      </c>
      <c r="DM1" s="165" t="s">
        <v>443</v>
      </c>
      <c r="DN1" s="165" t="s">
        <v>444</v>
      </c>
      <c r="DO1" s="165" t="s">
        <v>445</v>
      </c>
      <c r="DP1" s="165" t="s">
        <v>446</v>
      </c>
      <c r="DQ1" s="165" t="s">
        <v>447</v>
      </c>
      <c r="DR1" s="165" t="s">
        <v>448</v>
      </c>
      <c r="DS1" s="165" t="s">
        <v>449</v>
      </c>
      <c r="DT1" s="165" t="s">
        <v>450</v>
      </c>
      <c r="DU1" s="204" t="s">
        <v>613</v>
      </c>
      <c r="DV1" s="204" t="s">
        <v>614</v>
      </c>
      <c r="DW1" s="204" t="s">
        <v>615</v>
      </c>
      <c r="DX1" s="204" t="s">
        <v>616</v>
      </c>
      <c r="DY1" s="204" t="s">
        <v>617</v>
      </c>
      <c r="DZ1" s="204" t="s">
        <v>618</v>
      </c>
      <c r="EA1" s="204" t="s">
        <v>619</v>
      </c>
      <c r="EB1" s="204" t="s">
        <v>620</v>
      </c>
      <c r="EC1" s="204" t="s">
        <v>621</v>
      </c>
      <c r="ED1" s="204" t="s">
        <v>622</v>
      </c>
      <c r="EE1" s="204" t="s">
        <v>623</v>
      </c>
      <c r="EF1" s="204" t="s">
        <v>624</v>
      </c>
      <c r="EG1" s="204" t="s">
        <v>625</v>
      </c>
      <c r="EH1" s="204" t="s">
        <v>626</v>
      </c>
      <c r="EI1" s="204" t="s">
        <v>627</v>
      </c>
      <c r="EJ1" s="204" t="s">
        <v>628</v>
      </c>
      <c r="EK1" s="204" t="s">
        <v>629</v>
      </c>
    </row>
    <row r="2" spans="1:141" ht="17.600000000000001" x14ac:dyDescent="0.25">
      <c r="A2" s="163" t="s">
        <v>630</v>
      </c>
      <c r="B2" s="162"/>
      <c r="D2" s="161"/>
      <c r="E2" s="161"/>
      <c r="F2" s="161"/>
      <c r="G2" s="160"/>
      <c r="H2" s="160"/>
      <c r="I2" s="160"/>
      <c r="J2" s="132"/>
      <c r="L2" s="132"/>
      <c r="Q2" s="161"/>
      <c r="S2" s="161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32"/>
      <c r="BH2" s="132"/>
      <c r="BI2" s="160"/>
      <c r="BJ2" s="160"/>
      <c r="BK2" s="160"/>
      <c r="BL2" s="160"/>
      <c r="BM2" s="160"/>
      <c r="BN2" s="160"/>
      <c r="BQ2" s="160"/>
      <c r="BR2" s="160"/>
      <c r="BW2" s="160"/>
      <c r="BX2" s="132"/>
      <c r="BY2" s="132"/>
      <c r="BZ2" s="161"/>
      <c r="CA2" s="161"/>
      <c r="CB2" s="176"/>
      <c r="CS2" s="132"/>
      <c r="CT2" s="132"/>
      <c r="CU2" s="132"/>
      <c r="CV2" s="132"/>
      <c r="CW2" s="161"/>
      <c r="CX2" s="161"/>
      <c r="CY2" s="160"/>
      <c r="CZ2" s="160"/>
      <c r="DA2" s="160"/>
      <c r="DB2" s="132"/>
      <c r="DC2" s="161"/>
      <c r="DD2" s="161"/>
      <c r="DE2" s="160"/>
      <c r="DF2" s="160"/>
      <c r="DG2" s="177"/>
      <c r="DH2" s="178"/>
      <c r="DI2" s="179"/>
      <c r="DJ2" s="179"/>
      <c r="DK2" s="178"/>
      <c r="DL2" s="178"/>
      <c r="DM2" s="160"/>
      <c r="DN2" s="180"/>
      <c r="DO2" s="180"/>
      <c r="DP2" s="180"/>
      <c r="DQ2" s="180"/>
      <c r="DR2" s="178"/>
      <c r="DS2" s="178"/>
      <c r="DT2" s="178"/>
    </row>
    <row r="3" spans="1:141" ht="11.25" customHeight="1" x14ac:dyDescent="0.25">
      <c r="C3" s="148"/>
      <c r="D3" s="295" t="s">
        <v>631</v>
      </c>
      <c r="E3" s="310"/>
      <c r="F3" s="310"/>
      <c r="G3" s="310"/>
      <c r="H3" s="310"/>
      <c r="I3" s="297"/>
      <c r="J3" s="298" t="s">
        <v>632</v>
      </c>
      <c r="K3" s="310"/>
      <c r="L3" s="310"/>
      <c r="M3" s="310"/>
      <c r="N3" s="310"/>
      <c r="O3" s="310"/>
      <c r="P3" s="310"/>
      <c r="Q3" s="310"/>
      <c r="R3" s="310"/>
      <c r="S3" s="297"/>
      <c r="T3" s="298" t="s">
        <v>633</v>
      </c>
      <c r="U3" s="310"/>
      <c r="V3" s="310"/>
      <c r="W3" s="310"/>
      <c r="X3" s="310"/>
      <c r="Y3" s="310"/>
      <c r="Z3" s="315"/>
      <c r="AA3" s="316"/>
      <c r="AB3" s="317"/>
      <c r="AC3" s="298" t="s">
        <v>634</v>
      </c>
      <c r="AD3" s="310"/>
      <c r="AE3" s="310"/>
      <c r="AF3" s="310"/>
      <c r="AG3" s="310"/>
      <c r="AH3" s="310"/>
      <c r="AI3" s="297"/>
      <c r="AJ3" s="315" t="s">
        <v>456</v>
      </c>
      <c r="AK3" s="317"/>
      <c r="AL3" s="318"/>
      <c r="AM3" s="298" t="s">
        <v>457</v>
      </c>
      <c r="AN3" s="310"/>
      <c r="AO3" s="310"/>
      <c r="AP3" s="310"/>
      <c r="AQ3" s="310"/>
      <c r="AR3" s="310"/>
      <c r="AS3" s="310"/>
      <c r="AT3" s="310"/>
      <c r="AU3" s="297"/>
      <c r="AV3" s="317"/>
      <c r="AW3" s="316"/>
      <c r="AX3" s="316"/>
      <c r="AY3" s="298" t="s">
        <v>458</v>
      </c>
      <c r="AZ3" s="310"/>
      <c r="BA3" s="297"/>
      <c r="BB3" s="297"/>
      <c r="BC3" s="297"/>
      <c r="BD3" s="297"/>
      <c r="BE3" s="297"/>
      <c r="BF3" s="310"/>
      <c r="BG3" s="298"/>
      <c r="BH3" s="316"/>
      <c r="BI3" s="316"/>
      <c r="BJ3" s="316"/>
      <c r="BK3" s="317"/>
      <c r="BL3" s="316"/>
      <c r="BM3" s="298" t="s">
        <v>458</v>
      </c>
      <c r="BN3" s="316"/>
      <c r="BO3" s="317"/>
      <c r="BP3" s="316"/>
      <c r="BQ3" s="298"/>
      <c r="BR3" s="310"/>
      <c r="BS3" s="310"/>
      <c r="BT3" s="310"/>
      <c r="BU3" s="310"/>
      <c r="BV3" s="310"/>
      <c r="BW3" s="297"/>
      <c r="BX3" s="298" t="s">
        <v>458</v>
      </c>
      <c r="BY3" s="310"/>
      <c r="BZ3" s="310"/>
      <c r="CA3" s="310"/>
      <c r="CB3" s="297"/>
      <c r="CC3" s="299"/>
      <c r="CD3" s="310"/>
      <c r="CE3" s="310"/>
      <c r="CF3" s="297"/>
      <c r="CG3" s="310"/>
      <c r="CH3" s="310"/>
      <c r="CI3" s="310"/>
      <c r="CJ3" s="310"/>
      <c r="CK3" s="310"/>
      <c r="CL3" s="310"/>
      <c r="CM3" s="332" t="s">
        <v>458</v>
      </c>
      <c r="CN3" s="333"/>
      <c r="CO3" s="333"/>
      <c r="CP3" s="334"/>
      <c r="CQ3" s="298"/>
      <c r="CR3" s="310"/>
      <c r="CS3" s="310" t="s">
        <v>459</v>
      </c>
      <c r="CT3" s="310"/>
      <c r="CU3" s="310"/>
      <c r="CV3" s="310"/>
      <c r="CW3" s="310"/>
      <c r="CX3" s="310"/>
      <c r="CY3" s="297"/>
      <c r="CZ3" s="310"/>
      <c r="DA3" s="297"/>
      <c r="DB3" s="298" t="s">
        <v>635</v>
      </c>
      <c r="DC3" s="310"/>
      <c r="DD3" s="310"/>
      <c r="DE3" s="310"/>
      <c r="DF3" s="310"/>
      <c r="DG3" s="297"/>
      <c r="DH3" s="298" t="s">
        <v>461</v>
      </c>
      <c r="DI3" s="310"/>
      <c r="DJ3" s="310"/>
      <c r="DK3" s="310"/>
      <c r="DL3" s="310"/>
      <c r="DM3" s="297"/>
      <c r="DN3" s="298"/>
      <c r="DO3" s="310"/>
      <c r="DP3" s="310"/>
      <c r="DQ3" s="297"/>
      <c r="DR3" s="319" t="s">
        <v>462</v>
      </c>
      <c r="DS3" s="319"/>
      <c r="DT3" s="319"/>
      <c r="DU3" s="332" t="s">
        <v>636</v>
      </c>
      <c r="DV3" s="333"/>
      <c r="DW3" s="333"/>
      <c r="DX3" s="333"/>
      <c r="DY3" s="333"/>
      <c r="DZ3" s="333"/>
      <c r="EA3" s="333"/>
      <c r="EB3" s="333"/>
      <c r="EC3" s="333"/>
      <c r="ED3" s="333"/>
      <c r="EE3" s="333"/>
      <c r="EF3" s="333"/>
      <c r="EG3" s="333"/>
      <c r="EH3" s="333"/>
      <c r="EI3" s="333"/>
      <c r="EJ3" s="333"/>
      <c r="EK3" s="334"/>
    </row>
    <row r="4" spans="1:141" ht="11.25" customHeight="1" x14ac:dyDescent="0.25">
      <c r="C4" s="148"/>
      <c r="D4" s="319" t="s">
        <v>318</v>
      </c>
      <c r="E4" s="319" t="s">
        <v>318</v>
      </c>
      <c r="F4" s="319" t="s">
        <v>318</v>
      </c>
      <c r="G4" s="319" t="s">
        <v>318</v>
      </c>
      <c r="H4" s="319" t="s">
        <v>318</v>
      </c>
      <c r="I4" s="301" t="s">
        <v>323</v>
      </c>
      <c r="J4" s="332" t="s">
        <v>319</v>
      </c>
      <c r="K4" s="333"/>
      <c r="L4" s="333"/>
      <c r="M4" s="333"/>
      <c r="N4" s="333"/>
      <c r="O4" s="333"/>
      <c r="P4" s="334"/>
      <c r="Q4" s="298" t="s">
        <v>320</v>
      </c>
      <c r="R4" s="310"/>
      <c r="S4" s="310"/>
      <c r="T4" s="320"/>
      <c r="U4" s="320"/>
      <c r="V4" s="320"/>
      <c r="W4" s="320"/>
      <c r="X4" s="320"/>
      <c r="Y4" s="320"/>
      <c r="Z4" s="315"/>
      <c r="AA4" s="315"/>
      <c r="AB4" s="317"/>
      <c r="AC4" s="318"/>
      <c r="AD4" s="318"/>
      <c r="AE4" s="318"/>
      <c r="AF4" s="318"/>
      <c r="AG4" s="318"/>
      <c r="AH4" s="320"/>
      <c r="AI4" s="321"/>
      <c r="AJ4" s="322" t="s">
        <v>637</v>
      </c>
      <c r="AK4" s="302"/>
      <c r="AL4" s="149" t="s">
        <v>318</v>
      </c>
      <c r="AM4" s="149" t="s">
        <v>318</v>
      </c>
      <c r="AN4" s="149" t="s">
        <v>318</v>
      </c>
      <c r="AO4" s="149" t="s">
        <v>318</v>
      </c>
      <c r="AP4" s="149" t="s">
        <v>318</v>
      </c>
      <c r="AQ4" s="315" t="s">
        <v>464</v>
      </c>
      <c r="AR4" s="316"/>
      <c r="AS4" s="316"/>
      <c r="AT4" s="317"/>
      <c r="AU4" s="315" t="s">
        <v>465</v>
      </c>
      <c r="AV4" s="316"/>
      <c r="AW4" s="316"/>
      <c r="AX4" s="317"/>
      <c r="AY4" s="298" t="s">
        <v>466</v>
      </c>
      <c r="AZ4" s="310"/>
      <c r="BA4" s="297"/>
      <c r="BB4" s="297"/>
      <c r="BC4" s="297"/>
      <c r="BD4" s="297"/>
      <c r="BE4" s="297"/>
      <c r="BF4" s="310"/>
      <c r="BG4" s="298"/>
      <c r="BH4" s="310"/>
      <c r="BI4" s="310"/>
      <c r="BJ4" s="310"/>
      <c r="BK4" s="297"/>
      <c r="BL4" s="317"/>
      <c r="BM4" s="318"/>
      <c r="BN4" s="318"/>
      <c r="BO4" s="318"/>
      <c r="BP4" s="318"/>
      <c r="BQ4" s="318"/>
      <c r="BR4" s="318"/>
      <c r="BS4" s="318"/>
      <c r="BT4" s="320"/>
      <c r="BU4" s="318"/>
      <c r="BV4" s="318"/>
      <c r="BW4" s="318"/>
      <c r="BX4" s="332" t="s">
        <v>468</v>
      </c>
      <c r="BY4" s="333"/>
      <c r="BZ4" s="333"/>
      <c r="CA4" s="333"/>
      <c r="CB4" s="334"/>
      <c r="CC4" s="323"/>
      <c r="CD4" s="319" t="s">
        <v>318</v>
      </c>
      <c r="CE4" s="319" t="s">
        <v>318</v>
      </c>
      <c r="CF4" s="319" t="s">
        <v>318</v>
      </c>
      <c r="CG4" s="332" t="s">
        <v>638</v>
      </c>
      <c r="CH4" s="333"/>
      <c r="CI4" s="333"/>
      <c r="CJ4" s="333"/>
      <c r="CK4" s="333"/>
      <c r="CL4" s="334"/>
      <c r="CM4" s="298" t="s">
        <v>469</v>
      </c>
      <c r="CN4" s="298"/>
      <c r="CO4" s="310"/>
      <c r="CP4" s="297"/>
      <c r="CQ4" s="332" t="s">
        <v>639</v>
      </c>
      <c r="CR4" s="333"/>
      <c r="CS4" s="334"/>
      <c r="CT4" s="332" t="s">
        <v>640</v>
      </c>
      <c r="CU4" s="333"/>
      <c r="CV4" s="333"/>
      <c r="CW4" s="334"/>
      <c r="CX4" s="319" t="s">
        <v>318</v>
      </c>
      <c r="CY4" s="319" t="s">
        <v>318</v>
      </c>
      <c r="CZ4" s="319" t="s">
        <v>318</v>
      </c>
      <c r="DA4" s="319" t="s">
        <v>318</v>
      </c>
      <c r="DB4" s="319" t="s">
        <v>318</v>
      </c>
      <c r="DC4" s="319" t="s">
        <v>318</v>
      </c>
      <c r="DD4" s="319" t="s">
        <v>318</v>
      </c>
      <c r="DE4" s="319" t="s">
        <v>318</v>
      </c>
      <c r="DF4" s="319" t="s">
        <v>318</v>
      </c>
      <c r="DG4" s="319" t="s">
        <v>318</v>
      </c>
      <c r="DH4" s="150"/>
      <c r="DI4" s="150"/>
      <c r="DJ4" s="150"/>
      <c r="DK4" s="150"/>
      <c r="DL4" s="150"/>
      <c r="DM4" s="150"/>
      <c r="DN4" s="150"/>
      <c r="DO4" s="150"/>
      <c r="DP4" s="150"/>
      <c r="DQ4" s="301" t="s">
        <v>469</v>
      </c>
      <c r="DR4" s="303" t="s">
        <v>641</v>
      </c>
      <c r="DS4" s="303"/>
      <c r="DT4" s="303"/>
      <c r="DU4" s="332" t="s">
        <v>642</v>
      </c>
      <c r="DV4" s="337"/>
      <c r="DW4" s="332" t="s">
        <v>643</v>
      </c>
      <c r="DX4" s="333"/>
      <c r="DY4" s="334"/>
      <c r="DZ4" s="332" t="s">
        <v>504</v>
      </c>
      <c r="EA4" s="333"/>
      <c r="EB4" s="334"/>
      <c r="EC4" s="332" t="s">
        <v>644</v>
      </c>
      <c r="ED4" s="333"/>
      <c r="EE4" s="333"/>
      <c r="EF4" s="334"/>
      <c r="EG4" s="318"/>
      <c r="EH4" s="332" t="s">
        <v>645</v>
      </c>
      <c r="EI4" s="333"/>
      <c r="EJ4" s="334"/>
      <c r="EK4" s="318"/>
    </row>
    <row r="5" spans="1:141" ht="11.25" customHeight="1" x14ac:dyDescent="0.25">
      <c r="C5" s="148"/>
      <c r="D5" s="150"/>
      <c r="E5" s="150"/>
      <c r="F5" s="150"/>
      <c r="G5" s="150"/>
      <c r="H5" s="150"/>
      <c r="I5" s="144"/>
      <c r="J5" s="149"/>
      <c r="K5" s="149"/>
      <c r="L5" s="149"/>
      <c r="M5" s="149"/>
      <c r="N5" s="149"/>
      <c r="O5" s="149" t="s">
        <v>318</v>
      </c>
      <c r="P5" s="144"/>
      <c r="Q5" s="319"/>
      <c r="R5" s="319"/>
      <c r="S5" s="319"/>
      <c r="T5" s="181"/>
      <c r="U5" s="181"/>
      <c r="V5" s="181"/>
      <c r="W5" s="181"/>
      <c r="X5" s="181"/>
      <c r="Y5" s="181"/>
      <c r="Z5" s="181"/>
      <c r="AA5" s="182"/>
      <c r="AB5" s="148"/>
      <c r="AC5" s="150"/>
      <c r="AD5" s="150"/>
      <c r="AE5" s="150"/>
      <c r="AF5" s="150"/>
      <c r="AG5" s="150"/>
      <c r="AH5" s="182"/>
      <c r="AI5" s="148"/>
      <c r="AJ5" s="318"/>
      <c r="AK5" s="323"/>
      <c r="AL5" s="149" t="s">
        <v>318</v>
      </c>
      <c r="AM5" s="150"/>
      <c r="AN5" s="150"/>
      <c r="AO5" s="150"/>
      <c r="AP5" s="150"/>
      <c r="AQ5" s="322" t="s">
        <v>646</v>
      </c>
      <c r="AR5" s="183"/>
      <c r="AS5" s="183"/>
      <c r="AT5" s="302"/>
      <c r="AU5" s="322" t="s">
        <v>646</v>
      </c>
      <c r="AV5" s="183"/>
      <c r="AW5" s="183"/>
      <c r="AX5" s="302"/>
      <c r="AY5" s="319" t="s">
        <v>318</v>
      </c>
      <c r="AZ5" s="144" t="s">
        <v>344</v>
      </c>
      <c r="BA5" s="319" t="s">
        <v>318</v>
      </c>
      <c r="BB5" s="144" t="s">
        <v>344</v>
      </c>
      <c r="BC5" s="319" t="s">
        <v>318</v>
      </c>
      <c r="BD5" s="144" t="s">
        <v>488</v>
      </c>
      <c r="BE5" s="144" t="s">
        <v>318</v>
      </c>
      <c r="BF5" s="144"/>
      <c r="BG5" s="144" t="s">
        <v>318</v>
      </c>
      <c r="BH5" s="144"/>
      <c r="BI5" s="319" t="s">
        <v>318</v>
      </c>
      <c r="BJ5" s="144" t="s">
        <v>489</v>
      </c>
      <c r="BK5" s="319" t="s">
        <v>318</v>
      </c>
      <c r="BL5" s="319" t="s">
        <v>490</v>
      </c>
      <c r="BM5" s="150"/>
      <c r="BN5" s="144" t="s">
        <v>491</v>
      </c>
      <c r="BO5" s="150"/>
      <c r="BP5" s="144" t="s">
        <v>492</v>
      </c>
      <c r="BQ5" s="150"/>
      <c r="BR5" s="144" t="s">
        <v>493</v>
      </c>
      <c r="BS5" s="150"/>
      <c r="BT5" s="150"/>
      <c r="BU5" s="150"/>
      <c r="BV5" s="150"/>
      <c r="BW5" s="150"/>
      <c r="BX5" s="319"/>
      <c r="BY5" s="319"/>
      <c r="BZ5" s="319" t="s">
        <v>318</v>
      </c>
      <c r="CB5" s="319" t="s">
        <v>318</v>
      </c>
      <c r="CC5" s="144"/>
      <c r="CD5" s="144"/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 t="s">
        <v>341</v>
      </c>
      <c r="CY5" s="144"/>
      <c r="CZ5" s="144"/>
      <c r="DA5" s="144"/>
      <c r="DB5" s="144"/>
      <c r="DC5" s="144"/>
      <c r="DD5" s="144" t="s">
        <v>341</v>
      </c>
      <c r="DE5" s="144"/>
      <c r="DF5" s="144"/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318"/>
      <c r="DS5" s="318"/>
      <c r="DT5" s="318"/>
      <c r="DV5" s="318"/>
      <c r="DX5" s="318"/>
      <c r="DZ5" s="318"/>
      <c r="EB5" s="318"/>
      <c r="ED5" s="318"/>
      <c r="EF5" s="318"/>
      <c r="EG5" s="150"/>
      <c r="EI5" s="318"/>
      <c r="EJ5" s="318"/>
      <c r="EK5" s="150"/>
    </row>
    <row r="6" spans="1:141" ht="11.25" customHeight="1" x14ac:dyDescent="0.25">
      <c r="C6" s="148"/>
      <c r="D6" s="150"/>
      <c r="E6" s="150"/>
      <c r="F6" s="150"/>
      <c r="G6" s="150"/>
      <c r="H6" s="144" t="s">
        <v>329</v>
      </c>
      <c r="I6" s="144" t="s">
        <v>330</v>
      </c>
      <c r="J6" s="149"/>
      <c r="K6" s="149"/>
      <c r="L6" s="149"/>
      <c r="M6" s="149"/>
      <c r="N6" s="149"/>
      <c r="O6" s="149" t="s">
        <v>318</v>
      </c>
      <c r="P6" s="144"/>
      <c r="Q6" s="149"/>
      <c r="R6" s="149"/>
      <c r="S6" s="149"/>
      <c r="T6" s="181"/>
      <c r="U6" s="181"/>
      <c r="V6" s="181"/>
      <c r="W6" s="181"/>
      <c r="X6" s="181"/>
      <c r="Y6" s="181"/>
      <c r="Z6" s="181"/>
      <c r="AA6" s="184"/>
      <c r="AB6" s="159"/>
      <c r="AC6" s="150"/>
      <c r="AD6" s="150"/>
      <c r="AE6" s="150"/>
      <c r="AF6" s="150"/>
      <c r="AG6" s="150"/>
      <c r="AH6" s="182"/>
      <c r="AI6" s="148"/>
      <c r="AJ6" s="150"/>
      <c r="AK6" s="144"/>
      <c r="AL6" s="150"/>
      <c r="AM6" s="150"/>
      <c r="AN6" s="144" t="s">
        <v>472</v>
      </c>
      <c r="AO6" s="150"/>
      <c r="AP6" s="150"/>
      <c r="AQ6" s="144"/>
      <c r="AR6" s="144"/>
      <c r="AS6" s="144"/>
      <c r="AT6" s="144"/>
      <c r="AU6" s="144"/>
      <c r="AV6" s="144"/>
      <c r="AW6" s="144"/>
      <c r="AX6" s="144"/>
      <c r="AY6" s="149" t="s">
        <v>318</v>
      </c>
      <c r="AZ6" s="144" t="s">
        <v>516</v>
      </c>
      <c r="BA6" s="149" t="s">
        <v>318</v>
      </c>
      <c r="BB6" s="144" t="s">
        <v>517</v>
      </c>
      <c r="BC6" s="149" t="s">
        <v>318</v>
      </c>
      <c r="BD6" s="144" t="s">
        <v>518</v>
      </c>
      <c r="BE6" s="149" t="s">
        <v>318</v>
      </c>
      <c r="BF6" s="144" t="s">
        <v>519</v>
      </c>
      <c r="BG6" s="150"/>
      <c r="BH6" s="144" t="s">
        <v>520</v>
      </c>
      <c r="BI6" s="150"/>
      <c r="BJ6" s="144" t="s">
        <v>521</v>
      </c>
      <c r="BK6" s="150"/>
      <c r="BL6" s="144" t="s">
        <v>466</v>
      </c>
      <c r="BM6" s="150"/>
      <c r="BN6" s="144" t="s">
        <v>522</v>
      </c>
      <c r="BO6" s="150"/>
      <c r="BP6" s="144" t="s">
        <v>522</v>
      </c>
      <c r="BQ6" s="150"/>
      <c r="BR6" s="144" t="s">
        <v>498</v>
      </c>
      <c r="BS6" s="150"/>
      <c r="BT6" s="144" t="s">
        <v>523</v>
      </c>
      <c r="BU6" s="150"/>
      <c r="BV6" s="185"/>
      <c r="BW6" s="150"/>
      <c r="BX6" s="150"/>
      <c r="BY6" s="150"/>
      <c r="BZ6" s="150"/>
      <c r="CA6" s="144" t="s">
        <v>324</v>
      </c>
      <c r="CB6" s="144"/>
      <c r="CC6" s="144" t="s">
        <v>473</v>
      </c>
      <c r="CD6" s="144"/>
      <c r="CE6" s="144"/>
      <c r="CF6" s="144" t="s">
        <v>473</v>
      </c>
      <c r="CG6" s="144"/>
      <c r="CH6" s="144"/>
      <c r="CI6" s="144"/>
      <c r="CJ6" s="144"/>
      <c r="CK6" s="144" t="s">
        <v>647</v>
      </c>
      <c r="CL6" s="144"/>
      <c r="CM6" s="144"/>
      <c r="CN6" s="144"/>
      <c r="CO6" s="144"/>
      <c r="CP6" s="144"/>
      <c r="CQ6" s="144"/>
      <c r="CR6" s="144"/>
      <c r="CS6" s="144"/>
      <c r="CT6" s="144"/>
      <c r="CU6" s="144"/>
      <c r="CV6" s="144"/>
      <c r="CW6" s="144" t="s">
        <v>329</v>
      </c>
      <c r="CX6" s="144" t="s">
        <v>474</v>
      </c>
      <c r="CY6" s="144"/>
      <c r="CZ6" s="144"/>
      <c r="DA6" s="144"/>
      <c r="DB6" s="144"/>
      <c r="DC6" s="144"/>
      <c r="DD6" s="144" t="s">
        <v>474</v>
      </c>
      <c r="DE6" s="144"/>
      <c r="DF6" s="144"/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50"/>
      <c r="DS6" s="150"/>
      <c r="DT6" s="150"/>
      <c r="DV6" s="150"/>
      <c r="DW6" s="138"/>
      <c r="DX6" s="144"/>
      <c r="DY6" s="138"/>
      <c r="DZ6" s="144"/>
      <c r="EA6" s="138"/>
      <c r="EB6" s="144"/>
      <c r="EC6" s="138"/>
      <c r="ED6" s="144"/>
      <c r="EE6" s="138"/>
      <c r="EF6" s="144"/>
      <c r="EG6" s="144"/>
      <c r="EH6" s="138"/>
      <c r="EI6" s="150"/>
      <c r="EJ6" s="144"/>
      <c r="EK6" s="150"/>
    </row>
    <row r="7" spans="1:141" ht="11.25" customHeight="1" x14ac:dyDescent="0.25">
      <c r="C7" s="148"/>
      <c r="D7" s="150"/>
      <c r="E7" s="150"/>
      <c r="F7" s="150"/>
      <c r="G7" s="150"/>
      <c r="H7" s="144" t="s">
        <v>334</v>
      </c>
      <c r="I7" s="144" t="s">
        <v>335</v>
      </c>
      <c r="K7" s="149"/>
      <c r="L7" s="149"/>
      <c r="M7" s="149" t="s">
        <v>475</v>
      </c>
      <c r="N7" s="149" t="s">
        <v>475</v>
      </c>
      <c r="O7" s="149" t="s">
        <v>318</v>
      </c>
      <c r="P7" s="144"/>
      <c r="Q7" s="150"/>
      <c r="R7" s="150"/>
      <c r="S7" s="150"/>
      <c r="T7" s="181"/>
      <c r="U7" s="181"/>
      <c r="V7" s="181"/>
      <c r="W7" s="181"/>
      <c r="X7" s="181"/>
      <c r="Y7" s="181"/>
      <c r="Z7" s="181"/>
      <c r="AA7" s="184"/>
      <c r="AB7" s="159"/>
      <c r="AC7" s="150"/>
      <c r="AD7" s="150"/>
      <c r="AE7" s="150"/>
      <c r="AF7" s="150"/>
      <c r="AG7" s="150"/>
      <c r="AH7" s="182"/>
      <c r="AI7" s="148"/>
      <c r="AJ7" s="150"/>
      <c r="AK7" s="144"/>
      <c r="AL7" s="150"/>
      <c r="AM7" s="144" t="s">
        <v>476</v>
      </c>
      <c r="AN7" s="144" t="s">
        <v>476</v>
      </c>
      <c r="AO7" s="144" t="s">
        <v>476</v>
      </c>
      <c r="AP7" s="144" t="s">
        <v>476</v>
      </c>
      <c r="AQ7" s="144"/>
      <c r="AR7" s="144"/>
      <c r="AS7" s="144"/>
      <c r="AT7" s="144"/>
      <c r="AU7" s="144"/>
      <c r="AV7" s="144"/>
      <c r="AW7" s="144"/>
      <c r="AX7" s="144"/>
      <c r="AY7" s="150"/>
      <c r="AZ7" s="144" t="s">
        <v>552</v>
      </c>
      <c r="BA7" s="150"/>
      <c r="BB7" s="144" t="s">
        <v>552</v>
      </c>
      <c r="BC7" s="150"/>
      <c r="BD7" s="144" t="s">
        <v>553</v>
      </c>
      <c r="BE7" s="150"/>
      <c r="BF7" s="144" t="s">
        <v>553</v>
      </c>
      <c r="BG7" s="150"/>
      <c r="BH7" s="144" t="s">
        <v>559</v>
      </c>
      <c r="BI7" s="150"/>
      <c r="BJ7" s="144" t="s">
        <v>559</v>
      </c>
      <c r="BK7" s="150"/>
      <c r="BL7" s="144" t="s">
        <v>559</v>
      </c>
      <c r="BM7" s="150"/>
      <c r="BN7" s="144" t="s">
        <v>559</v>
      </c>
      <c r="BO7" s="150"/>
      <c r="BP7" s="144" t="s">
        <v>559</v>
      </c>
      <c r="BQ7" s="150"/>
      <c r="BR7" s="144" t="s">
        <v>347</v>
      </c>
      <c r="BS7" s="150"/>
      <c r="BT7" s="144" t="s">
        <v>347</v>
      </c>
      <c r="BU7" s="144"/>
      <c r="BV7" s="150"/>
      <c r="BW7" s="150"/>
      <c r="BX7" s="150"/>
      <c r="BY7" s="144" t="s">
        <v>318</v>
      </c>
      <c r="BZ7" s="150"/>
      <c r="CA7" s="144" t="s">
        <v>468</v>
      </c>
      <c r="CB7" s="144"/>
      <c r="CC7" s="144" t="s">
        <v>478</v>
      </c>
      <c r="CD7" s="144"/>
      <c r="CE7" s="144"/>
      <c r="CF7" s="144" t="s">
        <v>479</v>
      </c>
      <c r="CG7" s="144"/>
      <c r="CH7" s="144"/>
      <c r="CI7" s="144"/>
      <c r="CJ7" s="144"/>
      <c r="CK7" s="144" t="s">
        <v>648</v>
      </c>
      <c r="CL7" s="144"/>
      <c r="CM7" s="144"/>
      <c r="CN7" s="144" t="s">
        <v>468</v>
      </c>
      <c r="CO7" s="144" t="s">
        <v>480</v>
      </c>
      <c r="CP7" s="144" t="s">
        <v>480</v>
      </c>
      <c r="CQ7" s="144" t="s">
        <v>649</v>
      </c>
      <c r="CR7" s="144"/>
      <c r="CS7" s="144"/>
      <c r="CT7" s="144"/>
      <c r="CU7" s="144"/>
      <c r="CV7" s="144"/>
      <c r="CW7" s="144" t="s">
        <v>481</v>
      </c>
      <c r="CX7" s="144" t="s">
        <v>342</v>
      </c>
      <c r="CY7" s="144" t="s">
        <v>482</v>
      </c>
      <c r="CZ7" s="144"/>
      <c r="DA7" s="144"/>
      <c r="DB7" s="144"/>
      <c r="DC7" s="144" t="s">
        <v>481</v>
      </c>
      <c r="DD7" s="144" t="s">
        <v>342</v>
      </c>
      <c r="DE7" s="144" t="s">
        <v>482</v>
      </c>
      <c r="DF7" s="144"/>
      <c r="DG7" s="144"/>
      <c r="DH7" s="144"/>
      <c r="DI7" s="150"/>
      <c r="DJ7" s="150"/>
      <c r="DK7" s="150"/>
      <c r="DL7" s="150"/>
      <c r="DM7" s="150"/>
      <c r="DN7" s="144" t="s">
        <v>483</v>
      </c>
      <c r="DO7" s="150"/>
      <c r="DP7" s="144" t="s">
        <v>473</v>
      </c>
      <c r="DQ7" s="144"/>
      <c r="DR7" s="149"/>
      <c r="DS7" s="149"/>
      <c r="DT7" s="149"/>
      <c r="DV7" s="150"/>
      <c r="DW7" s="138"/>
      <c r="DX7" s="150"/>
      <c r="DY7" s="138" t="s">
        <v>324</v>
      </c>
      <c r="DZ7" s="144"/>
      <c r="EA7" s="138"/>
      <c r="EB7" s="144" t="s">
        <v>324</v>
      </c>
      <c r="EC7" s="138"/>
      <c r="ED7" s="150"/>
      <c r="EE7" s="138"/>
      <c r="EF7" s="144"/>
      <c r="EG7" s="144"/>
      <c r="EH7" s="138"/>
      <c r="EI7" s="144" t="s">
        <v>526</v>
      </c>
      <c r="EJ7" s="144"/>
      <c r="EK7" s="150"/>
    </row>
    <row r="8" spans="1:141" ht="11.25" customHeight="1" x14ac:dyDescent="0.25">
      <c r="C8" s="148"/>
      <c r="D8" s="144"/>
      <c r="E8" s="144" t="s">
        <v>336</v>
      </c>
      <c r="F8" s="144" t="s">
        <v>337</v>
      </c>
      <c r="G8" s="144"/>
      <c r="H8" s="144" t="s">
        <v>338</v>
      </c>
      <c r="I8" s="144" t="s">
        <v>324</v>
      </c>
      <c r="J8" s="144" t="s">
        <v>322</v>
      </c>
      <c r="K8" s="144"/>
      <c r="L8" s="144"/>
      <c r="M8" s="144" t="s">
        <v>484</v>
      </c>
      <c r="N8" s="144" t="s">
        <v>484</v>
      </c>
      <c r="O8" s="144"/>
      <c r="P8" s="144" t="s">
        <v>329</v>
      </c>
      <c r="Q8" s="144" t="s">
        <v>324</v>
      </c>
      <c r="R8" s="144" t="s">
        <v>329</v>
      </c>
      <c r="S8" s="144" t="s">
        <v>329</v>
      </c>
      <c r="T8" s="184"/>
      <c r="U8" s="184"/>
      <c r="V8" s="184"/>
      <c r="W8" s="184"/>
      <c r="X8" s="184"/>
      <c r="Y8" s="184"/>
      <c r="Z8" s="184"/>
      <c r="AA8" s="184"/>
      <c r="AB8" s="159"/>
      <c r="AC8" s="150"/>
      <c r="AD8" s="150"/>
      <c r="AE8" s="150"/>
      <c r="AF8" s="150"/>
      <c r="AG8" s="150"/>
      <c r="AH8" s="182"/>
      <c r="AI8" s="148"/>
      <c r="AJ8" s="144" t="s">
        <v>341</v>
      </c>
      <c r="AK8" s="144"/>
      <c r="AL8" s="144"/>
      <c r="AM8" s="144" t="s">
        <v>485</v>
      </c>
      <c r="AN8" s="144" t="s">
        <v>485</v>
      </c>
      <c r="AO8" s="144" t="s">
        <v>486</v>
      </c>
      <c r="AP8" s="144" t="s">
        <v>487</v>
      </c>
      <c r="AQ8" s="144"/>
      <c r="AR8" s="144"/>
      <c r="AS8" s="144"/>
      <c r="AT8" s="144"/>
      <c r="AU8" s="144"/>
      <c r="AV8" s="144"/>
      <c r="AW8" s="144"/>
      <c r="AX8" s="144"/>
      <c r="AY8" s="144" t="s">
        <v>344</v>
      </c>
      <c r="AZ8" s="144" t="s">
        <v>650</v>
      </c>
      <c r="BA8" s="144" t="s">
        <v>344</v>
      </c>
      <c r="BB8" s="144" t="s">
        <v>650</v>
      </c>
      <c r="BC8" s="144" t="s">
        <v>488</v>
      </c>
      <c r="BD8" s="144" t="s">
        <v>650</v>
      </c>
      <c r="BE8" s="144"/>
      <c r="BF8" s="144" t="s">
        <v>650</v>
      </c>
      <c r="BG8" s="144"/>
      <c r="BH8" s="144" t="s">
        <v>650</v>
      </c>
      <c r="BI8" s="144" t="s">
        <v>489</v>
      </c>
      <c r="BJ8" s="144" t="s">
        <v>650</v>
      </c>
      <c r="BK8" s="144" t="s">
        <v>490</v>
      </c>
      <c r="BL8" s="144" t="s">
        <v>650</v>
      </c>
      <c r="BM8" s="144" t="s">
        <v>491</v>
      </c>
      <c r="BN8" s="144" t="s">
        <v>650</v>
      </c>
      <c r="BO8" s="144" t="s">
        <v>492</v>
      </c>
      <c r="BP8" s="144" t="s">
        <v>650</v>
      </c>
      <c r="BQ8" s="144" t="s">
        <v>493</v>
      </c>
      <c r="BR8" s="144" t="s">
        <v>650</v>
      </c>
      <c r="BS8" s="144"/>
      <c r="BT8" s="144" t="s">
        <v>650</v>
      </c>
      <c r="BU8" s="144" t="s">
        <v>651</v>
      </c>
      <c r="BV8" s="144"/>
      <c r="BW8" s="144"/>
      <c r="BX8" s="144"/>
      <c r="BY8" s="144" t="s">
        <v>651</v>
      </c>
      <c r="BZ8" s="144"/>
      <c r="CA8" s="144" t="s">
        <v>650</v>
      </c>
      <c r="CB8" s="144"/>
      <c r="CC8" s="144" t="s">
        <v>494</v>
      </c>
      <c r="CD8" s="144"/>
      <c r="CE8" s="144"/>
      <c r="CF8" s="144" t="s">
        <v>495</v>
      </c>
      <c r="CG8" s="144"/>
      <c r="CH8" s="144" t="s">
        <v>652</v>
      </c>
      <c r="CI8" s="144"/>
      <c r="CJ8" s="144" t="s">
        <v>653</v>
      </c>
      <c r="CK8" s="144" t="s">
        <v>654</v>
      </c>
      <c r="CL8" s="144" t="s">
        <v>655</v>
      </c>
      <c r="CM8" s="144"/>
      <c r="CN8" s="144" t="s">
        <v>496</v>
      </c>
      <c r="CO8" s="144" t="s">
        <v>497</v>
      </c>
      <c r="CP8" s="144" t="s">
        <v>497</v>
      </c>
      <c r="CQ8" s="144" t="s">
        <v>656</v>
      </c>
      <c r="CR8" s="144"/>
      <c r="CS8" s="144" t="s">
        <v>329</v>
      </c>
      <c r="CT8" s="144"/>
      <c r="CU8" s="144" t="s">
        <v>657</v>
      </c>
      <c r="CV8" s="144" t="s">
        <v>658</v>
      </c>
      <c r="CW8" s="144" t="s">
        <v>498</v>
      </c>
      <c r="CX8" s="144" t="s">
        <v>499</v>
      </c>
      <c r="CY8" s="144" t="s">
        <v>498</v>
      </c>
      <c r="CZ8" s="144" t="s">
        <v>500</v>
      </c>
      <c r="DA8" s="144" t="s">
        <v>329</v>
      </c>
      <c r="DB8" s="144"/>
      <c r="DC8" s="144" t="s">
        <v>498</v>
      </c>
      <c r="DD8" s="144" t="s">
        <v>499</v>
      </c>
      <c r="DE8" s="144" t="s">
        <v>498</v>
      </c>
      <c r="DF8" s="144" t="s">
        <v>500</v>
      </c>
      <c r="DG8" s="144" t="s">
        <v>329</v>
      </c>
      <c r="DH8" s="144"/>
      <c r="DI8" s="144"/>
      <c r="DJ8" s="150"/>
      <c r="DK8" s="144"/>
      <c r="DL8" s="144"/>
      <c r="DM8" s="144"/>
      <c r="DN8" s="144" t="s">
        <v>498</v>
      </c>
      <c r="DO8" s="144"/>
      <c r="DP8" s="144" t="s">
        <v>501</v>
      </c>
      <c r="DQ8" s="144"/>
      <c r="DR8" s="144"/>
      <c r="DS8" s="144"/>
      <c r="DT8" s="144"/>
      <c r="DV8" s="144" t="s">
        <v>324</v>
      </c>
      <c r="DW8" s="138"/>
      <c r="DX8" s="144" t="s">
        <v>659</v>
      </c>
      <c r="DY8" s="138" t="s">
        <v>491</v>
      </c>
      <c r="DZ8" s="144"/>
      <c r="EA8" s="138" t="s">
        <v>660</v>
      </c>
      <c r="EB8" s="144" t="s">
        <v>492</v>
      </c>
      <c r="EC8" s="138" t="s">
        <v>661</v>
      </c>
      <c r="ED8" s="144" t="s">
        <v>488</v>
      </c>
      <c r="EE8" s="138"/>
      <c r="EF8" s="144"/>
      <c r="EG8" s="144"/>
      <c r="EH8" s="138"/>
      <c r="EI8" s="144" t="s">
        <v>662</v>
      </c>
      <c r="EJ8" s="138" t="s">
        <v>324</v>
      </c>
      <c r="EK8" s="144" t="s">
        <v>329</v>
      </c>
    </row>
    <row r="9" spans="1:141" ht="11.25" customHeight="1" x14ac:dyDescent="0.25">
      <c r="C9" s="148"/>
      <c r="D9" s="144"/>
      <c r="E9" s="144" t="s">
        <v>339</v>
      </c>
      <c r="F9" s="144" t="s">
        <v>340</v>
      </c>
      <c r="G9" s="144"/>
      <c r="H9" s="144" t="s">
        <v>341</v>
      </c>
      <c r="I9" s="144" t="s">
        <v>342</v>
      </c>
      <c r="J9" s="144" t="s">
        <v>331</v>
      </c>
      <c r="K9" s="149" t="s">
        <v>502</v>
      </c>
      <c r="L9" s="149" t="s">
        <v>324</v>
      </c>
      <c r="M9" s="149" t="s">
        <v>503</v>
      </c>
      <c r="N9" s="149" t="s">
        <v>503</v>
      </c>
      <c r="O9" s="149" t="s">
        <v>329</v>
      </c>
      <c r="P9" s="144" t="s">
        <v>344</v>
      </c>
      <c r="Q9" s="144" t="s">
        <v>504</v>
      </c>
      <c r="R9" s="144" t="s">
        <v>505</v>
      </c>
      <c r="S9" s="144" t="s">
        <v>17</v>
      </c>
      <c r="T9" s="184" t="s">
        <v>506</v>
      </c>
      <c r="U9" s="184" t="s">
        <v>350</v>
      </c>
      <c r="V9" s="184" t="s">
        <v>507</v>
      </c>
      <c r="W9" s="184" t="s">
        <v>508</v>
      </c>
      <c r="X9" s="184" t="s">
        <v>509</v>
      </c>
      <c r="Y9" s="184" t="s">
        <v>510</v>
      </c>
      <c r="Z9" s="144" t="s">
        <v>663</v>
      </c>
      <c r="AA9" s="184"/>
      <c r="AB9" s="159"/>
      <c r="AC9" s="149" t="s">
        <v>507</v>
      </c>
      <c r="AD9" s="149" t="s">
        <v>508</v>
      </c>
      <c r="AE9" s="149" t="s">
        <v>509</v>
      </c>
      <c r="AF9" s="149" t="s">
        <v>510</v>
      </c>
      <c r="AG9" s="144" t="s">
        <v>663</v>
      </c>
      <c r="AH9" s="181"/>
      <c r="AI9" s="143"/>
      <c r="AJ9" s="144" t="s">
        <v>488</v>
      </c>
      <c r="AK9" s="144" t="s">
        <v>511</v>
      </c>
      <c r="AL9" s="144" t="s">
        <v>329</v>
      </c>
      <c r="AM9" s="144" t="s">
        <v>512</v>
      </c>
      <c r="AN9" s="144" t="s">
        <v>512</v>
      </c>
      <c r="AO9" s="144" t="s">
        <v>513</v>
      </c>
      <c r="AP9" s="144" t="s">
        <v>514</v>
      </c>
      <c r="AQ9" s="144">
        <v>1992</v>
      </c>
      <c r="AR9" s="144">
        <v>2006</v>
      </c>
      <c r="AS9" s="144">
        <v>2015</v>
      </c>
      <c r="AT9" s="144" t="s">
        <v>515</v>
      </c>
      <c r="AU9" s="144">
        <v>1992</v>
      </c>
      <c r="AV9" s="144">
        <v>2006</v>
      </c>
      <c r="AW9" s="144">
        <v>2015</v>
      </c>
      <c r="AX9" s="144" t="s">
        <v>515</v>
      </c>
      <c r="AY9" s="144" t="s">
        <v>516</v>
      </c>
      <c r="AZ9" s="144" t="s">
        <v>524</v>
      </c>
      <c r="BA9" s="144" t="s">
        <v>517</v>
      </c>
      <c r="BB9" s="144" t="s">
        <v>524</v>
      </c>
      <c r="BC9" s="144" t="s">
        <v>518</v>
      </c>
      <c r="BD9" s="144" t="s">
        <v>524</v>
      </c>
      <c r="BE9" s="144" t="s">
        <v>519</v>
      </c>
      <c r="BF9" s="144" t="s">
        <v>524</v>
      </c>
      <c r="BG9" s="144" t="s">
        <v>520</v>
      </c>
      <c r="BH9" s="144" t="s">
        <v>524</v>
      </c>
      <c r="BI9" s="144" t="s">
        <v>521</v>
      </c>
      <c r="BJ9" s="144" t="s">
        <v>524</v>
      </c>
      <c r="BK9" s="144" t="s">
        <v>466</v>
      </c>
      <c r="BL9" s="144" t="s">
        <v>524</v>
      </c>
      <c r="BM9" s="144" t="s">
        <v>522</v>
      </c>
      <c r="BN9" s="144" t="s">
        <v>524</v>
      </c>
      <c r="BO9" s="144" t="s">
        <v>522</v>
      </c>
      <c r="BP9" s="144" t="s">
        <v>524</v>
      </c>
      <c r="BQ9" s="144" t="s">
        <v>498</v>
      </c>
      <c r="BR9" s="144" t="s">
        <v>524</v>
      </c>
      <c r="BS9" s="144" t="s">
        <v>523</v>
      </c>
      <c r="BT9" s="144" t="s">
        <v>524</v>
      </c>
      <c r="BU9" s="144" t="s">
        <v>664</v>
      </c>
      <c r="BV9" s="144" t="s">
        <v>324</v>
      </c>
      <c r="BW9" s="144" t="s">
        <v>329</v>
      </c>
      <c r="BX9" s="144" t="s">
        <v>525</v>
      </c>
      <c r="BY9" s="144" t="s">
        <v>664</v>
      </c>
      <c r="BZ9" s="144" t="s">
        <v>324</v>
      </c>
      <c r="CA9" s="144" t="s">
        <v>524</v>
      </c>
      <c r="CB9" s="144" t="s">
        <v>329</v>
      </c>
      <c r="CC9" s="144" t="s">
        <v>526</v>
      </c>
      <c r="CD9" s="144" t="s">
        <v>526</v>
      </c>
      <c r="CE9" s="144" t="s">
        <v>527</v>
      </c>
      <c r="CF9" s="144" t="s">
        <v>665</v>
      </c>
      <c r="CG9" s="144" t="s">
        <v>526</v>
      </c>
      <c r="CH9" s="144" t="s">
        <v>666</v>
      </c>
      <c r="CI9" s="144" t="s">
        <v>667</v>
      </c>
      <c r="CJ9" s="144" t="s">
        <v>668</v>
      </c>
      <c r="CK9" s="144" t="s">
        <v>669</v>
      </c>
      <c r="CL9" s="144" t="s">
        <v>670</v>
      </c>
      <c r="CM9" s="144" t="s">
        <v>529</v>
      </c>
      <c r="CN9" s="144" t="s">
        <v>530</v>
      </c>
      <c r="CO9" s="144" t="s">
        <v>531</v>
      </c>
      <c r="CP9" s="144" t="s">
        <v>532</v>
      </c>
      <c r="CQ9" s="144" t="s">
        <v>671</v>
      </c>
      <c r="CR9" s="144" t="s">
        <v>672</v>
      </c>
      <c r="CS9" s="144" t="s">
        <v>533</v>
      </c>
      <c r="CT9" s="144" t="s">
        <v>344</v>
      </c>
      <c r="CU9" s="144" t="s">
        <v>498</v>
      </c>
      <c r="CV9" s="144" t="s">
        <v>673</v>
      </c>
      <c r="CW9" s="144" t="s">
        <v>534</v>
      </c>
      <c r="CX9" s="144" t="s">
        <v>535</v>
      </c>
      <c r="CY9" s="144" t="s">
        <v>536</v>
      </c>
      <c r="CZ9" s="144" t="s">
        <v>537</v>
      </c>
      <c r="DA9" s="144" t="s">
        <v>538</v>
      </c>
      <c r="DB9" s="144" t="s">
        <v>533</v>
      </c>
      <c r="DC9" s="144" t="s">
        <v>534</v>
      </c>
      <c r="DD9" s="144" t="s">
        <v>535</v>
      </c>
      <c r="DE9" s="144" t="s">
        <v>536</v>
      </c>
      <c r="DF9" s="144" t="s">
        <v>537</v>
      </c>
      <c r="DG9" s="144" t="s">
        <v>538</v>
      </c>
      <c r="DH9" s="144" t="s">
        <v>539</v>
      </c>
      <c r="DI9" s="144" t="s">
        <v>540</v>
      </c>
      <c r="DJ9" s="144" t="s">
        <v>324</v>
      </c>
      <c r="DK9" s="144" t="s">
        <v>541</v>
      </c>
      <c r="DL9" s="144" t="s">
        <v>542</v>
      </c>
      <c r="DM9" s="144" t="s">
        <v>543</v>
      </c>
      <c r="DN9" s="144" t="s">
        <v>544</v>
      </c>
      <c r="DO9" s="144" t="s">
        <v>542</v>
      </c>
      <c r="DP9" s="144" t="s">
        <v>545</v>
      </c>
      <c r="DQ9" s="144" t="s">
        <v>546</v>
      </c>
      <c r="DR9" s="144" t="s">
        <v>547</v>
      </c>
      <c r="DS9" s="144" t="s">
        <v>548</v>
      </c>
      <c r="DT9" s="144"/>
      <c r="DU9" s="138" t="s">
        <v>674</v>
      </c>
      <c r="DV9" s="144" t="s">
        <v>675</v>
      </c>
      <c r="DW9" s="138" t="s">
        <v>676</v>
      </c>
      <c r="DX9" s="144" t="s">
        <v>677</v>
      </c>
      <c r="DY9" s="138" t="s">
        <v>678</v>
      </c>
      <c r="DZ9" s="144" t="s">
        <v>344</v>
      </c>
      <c r="EA9" s="138" t="s">
        <v>344</v>
      </c>
      <c r="EB9" s="144" t="s">
        <v>522</v>
      </c>
      <c r="EC9" s="138" t="s">
        <v>498</v>
      </c>
      <c r="ED9" s="144" t="s">
        <v>679</v>
      </c>
      <c r="EE9" s="138" t="s">
        <v>680</v>
      </c>
      <c r="EF9" s="144" t="s">
        <v>324</v>
      </c>
      <c r="EG9" s="144" t="s">
        <v>344</v>
      </c>
      <c r="EH9" s="138"/>
      <c r="EI9" s="144" t="s">
        <v>574</v>
      </c>
      <c r="EJ9" s="144" t="s">
        <v>526</v>
      </c>
      <c r="EK9" s="144" t="s">
        <v>526</v>
      </c>
    </row>
    <row r="10" spans="1:141" ht="11.25" customHeight="1" x14ac:dyDescent="0.25">
      <c r="C10" s="148"/>
      <c r="D10" s="144" t="s">
        <v>8</v>
      </c>
      <c r="E10" s="144" t="s">
        <v>345</v>
      </c>
      <c r="F10" s="144" t="s">
        <v>336</v>
      </c>
      <c r="G10" s="144" t="s">
        <v>549</v>
      </c>
      <c r="H10" s="144" t="s">
        <v>346</v>
      </c>
      <c r="I10" s="186" t="s">
        <v>347</v>
      </c>
      <c r="J10" s="149" t="s">
        <v>681</v>
      </c>
      <c r="K10" s="149" t="s">
        <v>331</v>
      </c>
      <c r="L10" s="149" t="s">
        <v>331</v>
      </c>
      <c r="M10" s="149" t="s">
        <v>550</v>
      </c>
      <c r="N10" s="149" t="s">
        <v>682</v>
      </c>
      <c r="O10" s="149" t="s">
        <v>349</v>
      </c>
      <c r="P10" s="144" t="s">
        <v>331</v>
      </c>
      <c r="Q10" s="144" t="s">
        <v>503</v>
      </c>
      <c r="R10" s="144" t="s">
        <v>331</v>
      </c>
      <c r="S10" s="144" t="s">
        <v>331</v>
      </c>
      <c r="T10" s="184" t="s">
        <v>551</v>
      </c>
      <c r="U10" s="184" t="s">
        <v>551</v>
      </c>
      <c r="V10" s="184" t="s">
        <v>551</v>
      </c>
      <c r="W10" s="184" t="s">
        <v>551</v>
      </c>
      <c r="X10" s="184" t="s">
        <v>551</v>
      </c>
      <c r="Y10" s="184" t="s">
        <v>551</v>
      </c>
      <c r="Z10" s="184" t="s">
        <v>552</v>
      </c>
      <c r="AA10" s="184" t="s">
        <v>329</v>
      </c>
      <c r="AB10" s="159"/>
      <c r="AC10" s="149" t="s">
        <v>551</v>
      </c>
      <c r="AD10" s="149" t="s">
        <v>551</v>
      </c>
      <c r="AE10" s="149" t="s">
        <v>551</v>
      </c>
      <c r="AF10" s="149" t="s">
        <v>551</v>
      </c>
      <c r="AG10" s="149" t="s">
        <v>552</v>
      </c>
      <c r="AH10" s="184" t="s">
        <v>329</v>
      </c>
      <c r="AI10" s="159"/>
      <c r="AJ10" s="144" t="s">
        <v>553</v>
      </c>
      <c r="AK10" s="144" t="s">
        <v>553</v>
      </c>
      <c r="AL10" s="144" t="s">
        <v>554</v>
      </c>
      <c r="AM10" s="144" t="s">
        <v>556</v>
      </c>
      <c r="AN10" s="144" t="s">
        <v>683</v>
      </c>
      <c r="AO10" s="144" t="s">
        <v>684</v>
      </c>
      <c r="AP10" s="144" t="s">
        <v>684</v>
      </c>
      <c r="AQ10" s="144" t="s">
        <v>558</v>
      </c>
      <c r="AR10" s="144" t="s">
        <v>558</v>
      </c>
      <c r="AS10" s="144" t="s">
        <v>558</v>
      </c>
      <c r="AT10" s="144" t="s">
        <v>558</v>
      </c>
      <c r="AU10" s="144" t="s">
        <v>558</v>
      </c>
      <c r="AV10" s="144" t="s">
        <v>558</v>
      </c>
      <c r="AW10" s="144" t="s">
        <v>558</v>
      </c>
      <c r="AX10" s="144" t="s">
        <v>558</v>
      </c>
      <c r="AY10" s="144" t="s">
        <v>552</v>
      </c>
      <c r="AZ10" s="138" t="s">
        <v>573</v>
      </c>
      <c r="BA10" s="144" t="s">
        <v>552</v>
      </c>
      <c r="BB10" s="138" t="s">
        <v>573</v>
      </c>
      <c r="BC10" s="144" t="s">
        <v>553</v>
      </c>
      <c r="BD10" s="138" t="s">
        <v>573</v>
      </c>
      <c r="BE10" s="144" t="s">
        <v>553</v>
      </c>
      <c r="BF10" s="138" t="s">
        <v>573</v>
      </c>
      <c r="BG10" s="144" t="s">
        <v>559</v>
      </c>
      <c r="BH10" s="138" t="s">
        <v>573</v>
      </c>
      <c r="BI10" s="144" t="s">
        <v>559</v>
      </c>
      <c r="BJ10" s="138" t="s">
        <v>573</v>
      </c>
      <c r="BK10" s="144" t="s">
        <v>559</v>
      </c>
      <c r="BL10" s="138" t="s">
        <v>573</v>
      </c>
      <c r="BM10" s="144" t="s">
        <v>559</v>
      </c>
      <c r="BN10" s="138" t="s">
        <v>573</v>
      </c>
      <c r="BO10" s="144" t="s">
        <v>559</v>
      </c>
      <c r="BP10" s="138" t="s">
        <v>573</v>
      </c>
      <c r="BQ10" s="144" t="s">
        <v>347</v>
      </c>
      <c r="BR10" s="138" t="s">
        <v>573</v>
      </c>
      <c r="BS10" s="144" t="s">
        <v>347</v>
      </c>
      <c r="BT10" s="138" t="s">
        <v>573</v>
      </c>
      <c r="BU10" s="187" t="s">
        <v>560</v>
      </c>
      <c r="BV10" s="144" t="s">
        <v>478</v>
      </c>
      <c r="BW10" s="144" t="s">
        <v>478</v>
      </c>
      <c r="BX10" s="144" t="s">
        <v>561</v>
      </c>
      <c r="BY10" s="144" t="s">
        <v>468</v>
      </c>
      <c r="BZ10" s="144" t="s">
        <v>468</v>
      </c>
      <c r="CA10" s="138" t="s">
        <v>573</v>
      </c>
      <c r="CB10" s="144" t="s">
        <v>468</v>
      </c>
      <c r="CC10" s="144" t="s">
        <v>562</v>
      </c>
      <c r="CD10" s="144" t="s">
        <v>563</v>
      </c>
      <c r="CE10" s="144" t="s">
        <v>564</v>
      </c>
      <c r="CF10" s="144" t="s">
        <v>685</v>
      </c>
      <c r="CG10" s="144" t="s">
        <v>686</v>
      </c>
      <c r="CH10" s="144" t="s">
        <v>687</v>
      </c>
      <c r="CI10" s="144" t="s">
        <v>578</v>
      </c>
      <c r="CJ10" s="144" t="s">
        <v>578</v>
      </c>
      <c r="CK10" s="144" t="s">
        <v>688</v>
      </c>
      <c r="CL10" s="144" t="s">
        <v>689</v>
      </c>
      <c r="CM10" s="144" t="s">
        <v>478</v>
      </c>
      <c r="CN10" s="144" t="s">
        <v>566</v>
      </c>
      <c r="CO10" s="144" t="s">
        <v>567</v>
      </c>
      <c r="CP10" s="144" t="s">
        <v>568</v>
      </c>
      <c r="CQ10" s="144" t="s">
        <v>690</v>
      </c>
      <c r="CR10" s="144" t="s">
        <v>691</v>
      </c>
      <c r="CS10" s="144" t="s">
        <v>569</v>
      </c>
      <c r="CT10" s="144" t="s">
        <v>692</v>
      </c>
      <c r="CU10" s="144" t="s">
        <v>693</v>
      </c>
      <c r="CV10" s="144" t="s">
        <v>493</v>
      </c>
      <c r="CW10" s="144" t="s">
        <v>570</v>
      </c>
      <c r="CX10" s="144" t="s">
        <v>571</v>
      </c>
      <c r="CY10" s="144" t="s">
        <v>572</v>
      </c>
      <c r="CZ10" s="144" t="s">
        <v>573</v>
      </c>
      <c r="DA10" s="144" t="s">
        <v>478</v>
      </c>
      <c r="DB10" s="144" t="s">
        <v>569</v>
      </c>
      <c r="DC10" s="144" t="s">
        <v>570</v>
      </c>
      <c r="DD10" s="144" t="s">
        <v>571</v>
      </c>
      <c r="DE10" s="144" t="s">
        <v>572</v>
      </c>
      <c r="DF10" s="144" t="s">
        <v>573</v>
      </c>
      <c r="DG10" s="144" t="s">
        <v>478</v>
      </c>
      <c r="DH10" s="144" t="s">
        <v>574</v>
      </c>
      <c r="DI10" s="144" t="s">
        <v>563</v>
      </c>
      <c r="DJ10" s="144" t="s">
        <v>563</v>
      </c>
      <c r="DK10" s="144" t="s">
        <v>574</v>
      </c>
      <c r="DL10" s="144" t="s">
        <v>575</v>
      </c>
      <c r="DM10" s="144" t="s">
        <v>576</v>
      </c>
      <c r="DN10" s="144" t="s">
        <v>576</v>
      </c>
      <c r="DO10" s="144" t="s">
        <v>577</v>
      </c>
      <c r="DP10" s="144" t="s">
        <v>578</v>
      </c>
      <c r="DQ10" s="144" t="s">
        <v>543</v>
      </c>
      <c r="DR10" s="144" t="s">
        <v>579</v>
      </c>
      <c r="DS10" s="144" t="s">
        <v>579</v>
      </c>
      <c r="DT10" s="144" t="s">
        <v>580</v>
      </c>
      <c r="DU10" s="138" t="s">
        <v>694</v>
      </c>
      <c r="DV10" s="144" t="s">
        <v>642</v>
      </c>
      <c r="DW10" s="138" t="s">
        <v>695</v>
      </c>
      <c r="DX10" s="144" t="s">
        <v>696</v>
      </c>
      <c r="DY10" s="138" t="s">
        <v>478</v>
      </c>
      <c r="DZ10" s="144" t="s">
        <v>503</v>
      </c>
      <c r="EA10" s="138" t="s">
        <v>503</v>
      </c>
      <c r="EB10" s="144" t="s">
        <v>478</v>
      </c>
      <c r="EC10" s="138" t="s">
        <v>657</v>
      </c>
      <c r="ED10" s="144" t="s">
        <v>697</v>
      </c>
      <c r="EE10" s="138" t="s">
        <v>697</v>
      </c>
      <c r="EF10" s="144" t="s">
        <v>644</v>
      </c>
      <c r="EG10" s="144" t="s">
        <v>698</v>
      </c>
      <c r="EH10" s="138" t="s">
        <v>699</v>
      </c>
      <c r="EI10" s="144" t="s">
        <v>478</v>
      </c>
      <c r="EJ10" s="144" t="s">
        <v>478</v>
      </c>
      <c r="EK10" s="144" t="s">
        <v>478</v>
      </c>
    </row>
    <row r="11" spans="1:141" ht="11.25" customHeight="1" x14ac:dyDescent="0.25">
      <c r="C11" s="143"/>
      <c r="D11" s="139">
        <v>-100</v>
      </c>
      <c r="E11" s="139">
        <v>-101</v>
      </c>
      <c r="F11" s="139">
        <v>-102</v>
      </c>
      <c r="G11" s="139">
        <v>-103</v>
      </c>
      <c r="H11" s="139">
        <v>-104</v>
      </c>
      <c r="I11" s="139">
        <v>-105</v>
      </c>
      <c r="J11" s="139">
        <v>-106</v>
      </c>
      <c r="K11" s="139">
        <v>-107</v>
      </c>
      <c r="L11" s="139">
        <v>-108</v>
      </c>
      <c r="M11" s="139">
        <v>-109</v>
      </c>
      <c r="N11" s="139">
        <v>-110</v>
      </c>
      <c r="O11" s="139">
        <v>-111</v>
      </c>
      <c r="P11" s="139">
        <v>-112</v>
      </c>
      <c r="Q11" s="139">
        <v>-113</v>
      </c>
      <c r="R11" s="139">
        <v>-114</v>
      </c>
      <c r="S11" s="139">
        <v>-115</v>
      </c>
      <c r="T11" s="324">
        <v>-116</v>
      </c>
      <c r="U11" s="324">
        <v>-117</v>
      </c>
      <c r="V11" s="324">
        <v>-118</v>
      </c>
      <c r="W11" s="324">
        <v>-119</v>
      </c>
      <c r="X11" s="324">
        <v>-120</v>
      </c>
      <c r="Y11" s="324">
        <v>-121</v>
      </c>
      <c r="Z11" s="324">
        <v>-122</v>
      </c>
      <c r="AA11" s="335">
        <v>-123</v>
      </c>
      <c r="AB11" s="336"/>
      <c r="AC11" s="304">
        <v>-124</v>
      </c>
      <c r="AD11" s="304">
        <v>-125</v>
      </c>
      <c r="AE11" s="304">
        <v>-126</v>
      </c>
      <c r="AF11" s="304">
        <v>-127</v>
      </c>
      <c r="AG11" s="324">
        <v>-128</v>
      </c>
      <c r="AH11" s="335">
        <v>-129</v>
      </c>
      <c r="AI11" s="336"/>
      <c r="AJ11" s="139">
        <v>-130</v>
      </c>
      <c r="AK11" s="139">
        <v>-131</v>
      </c>
      <c r="AL11" s="325">
        <v>-132</v>
      </c>
      <c r="AM11" s="325">
        <v>-133</v>
      </c>
      <c r="AN11" s="325">
        <v>-134</v>
      </c>
      <c r="AO11" s="325">
        <v>-135</v>
      </c>
      <c r="AP11" s="139">
        <v>-136</v>
      </c>
      <c r="AQ11" s="139">
        <v>-137</v>
      </c>
      <c r="AR11" s="139">
        <v>-138</v>
      </c>
      <c r="AS11" s="139">
        <v>-139</v>
      </c>
      <c r="AT11" s="139">
        <v>-140</v>
      </c>
      <c r="AU11" s="139">
        <v>-141</v>
      </c>
      <c r="AV11" s="139">
        <v>-142</v>
      </c>
      <c r="AW11" s="139">
        <v>-143</v>
      </c>
      <c r="AX11" s="325">
        <v>-144</v>
      </c>
      <c r="AY11" s="325">
        <v>-145</v>
      </c>
      <c r="AZ11" s="139">
        <v>-146</v>
      </c>
      <c r="BA11" s="139">
        <v>-147</v>
      </c>
      <c r="BB11" s="139">
        <v>-148</v>
      </c>
      <c r="BC11" s="139">
        <v>-149</v>
      </c>
      <c r="BD11" s="139">
        <v>-150</v>
      </c>
      <c r="BE11" s="139">
        <v>-151</v>
      </c>
      <c r="BF11" s="139">
        <v>-152</v>
      </c>
      <c r="BG11" s="139">
        <v>-153</v>
      </c>
      <c r="BH11" s="139">
        <v>-154</v>
      </c>
      <c r="BI11" s="139">
        <v>-155</v>
      </c>
      <c r="BJ11" s="139">
        <v>-156</v>
      </c>
      <c r="BK11" s="139">
        <v>-157</v>
      </c>
      <c r="BL11" s="139">
        <v>-158</v>
      </c>
      <c r="BM11" s="139">
        <v>-159</v>
      </c>
      <c r="BN11" s="139">
        <v>-160</v>
      </c>
      <c r="BO11" s="139">
        <v>-161</v>
      </c>
      <c r="BP11" s="139">
        <v>-162</v>
      </c>
      <c r="BQ11" s="139">
        <v>-163</v>
      </c>
      <c r="BR11" s="139">
        <v>-164</v>
      </c>
      <c r="BS11" s="139">
        <v>-165</v>
      </c>
      <c r="BT11" s="139">
        <v>-166</v>
      </c>
      <c r="BU11" s="139">
        <v>-167</v>
      </c>
      <c r="BV11" s="139">
        <v>-168</v>
      </c>
      <c r="BW11" s="139">
        <v>-169</v>
      </c>
      <c r="BX11" s="139">
        <v>-170</v>
      </c>
      <c r="BY11" s="139">
        <v>-171</v>
      </c>
      <c r="BZ11" s="139">
        <v>-172</v>
      </c>
      <c r="CA11" s="139">
        <v>-173</v>
      </c>
      <c r="CB11" s="139">
        <v>-174</v>
      </c>
      <c r="CC11" s="139">
        <v>-175</v>
      </c>
      <c r="CD11" s="139">
        <v>-176</v>
      </c>
      <c r="CE11" s="139">
        <v>-177</v>
      </c>
      <c r="CF11" s="139">
        <v>-178</v>
      </c>
      <c r="CG11" s="139">
        <v>-179</v>
      </c>
      <c r="CH11" s="139">
        <v>-180</v>
      </c>
      <c r="CI11" s="139">
        <v>-181</v>
      </c>
      <c r="CJ11" s="139">
        <v>-182</v>
      </c>
      <c r="CK11" s="139">
        <v>-183</v>
      </c>
      <c r="CL11" s="139">
        <v>-184</v>
      </c>
      <c r="CM11" s="139">
        <v>-185</v>
      </c>
      <c r="CN11" s="139">
        <v>-186</v>
      </c>
      <c r="CO11" s="139">
        <v>-187</v>
      </c>
      <c r="CP11" s="139">
        <v>-188</v>
      </c>
      <c r="CQ11" s="139">
        <v>-189</v>
      </c>
      <c r="CR11" s="139">
        <v>-190</v>
      </c>
      <c r="CS11" s="139">
        <v>-191</v>
      </c>
      <c r="CT11" s="139">
        <v>-192</v>
      </c>
      <c r="CU11" s="139">
        <v>-193</v>
      </c>
      <c r="CV11" s="139">
        <v>-194</v>
      </c>
      <c r="CW11" s="139">
        <v>-195</v>
      </c>
      <c r="CX11" s="139">
        <v>-196</v>
      </c>
      <c r="CY11" s="139">
        <v>-197</v>
      </c>
      <c r="CZ11" s="139">
        <v>-198</v>
      </c>
      <c r="DA11" s="139">
        <v>-199</v>
      </c>
      <c r="DB11" s="139">
        <v>-200</v>
      </c>
      <c r="DC11" s="139">
        <v>-201</v>
      </c>
      <c r="DD11" s="139">
        <v>-202</v>
      </c>
      <c r="DE11" s="139">
        <v>-203</v>
      </c>
      <c r="DF11" s="139">
        <v>-204</v>
      </c>
      <c r="DG11" s="139">
        <v>-205</v>
      </c>
      <c r="DH11" s="139">
        <v>-206</v>
      </c>
      <c r="DI11" s="139">
        <v>-207</v>
      </c>
      <c r="DJ11" s="139">
        <v>-208</v>
      </c>
      <c r="DK11" s="139">
        <v>-209</v>
      </c>
      <c r="DL11" s="139">
        <v>-210</v>
      </c>
      <c r="DM11" s="139">
        <v>-211</v>
      </c>
      <c r="DN11" s="139">
        <v>-212</v>
      </c>
      <c r="DO11" s="139">
        <v>-213</v>
      </c>
      <c r="DP11" s="139">
        <v>-214</v>
      </c>
      <c r="DQ11" s="139">
        <v>-215</v>
      </c>
      <c r="DR11" s="139">
        <v>-216</v>
      </c>
      <c r="DS11" s="139">
        <v>-217</v>
      </c>
      <c r="DT11" s="325">
        <v>-218</v>
      </c>
      <c r="DU11" s="139">
        <v>-219</v>
      </c>
      <c r="DV11" s="205">
        <v>-220</v>
      </c>
      <c r="DW11" s="139">
        <v>-221</v>
      </c>
      <c r="DX11" s="205">
        <v>-222</v>
      </c>
      <c r="DY11" s="139">
        <v>-223</v>
      </c>
      <c r="DZ11" s="205">
        <v>-224</v>
      </c>
      <c r="EA11" s="139">
        <v>-225</v>
      </c>
      <c r="EB11" s="205">
        <v>-226</v>
      </c>
      <c r="EC11" s="139">
        <v>-227</v>
      </c>
      <c r="ED11" s="205">
        <v>-228</v>
      </c>
      <c r="EE11" s="139">
        <v>-229</v>
      </c>
      <c r="EF11" s="139">
        <v>-230</v>
      </c>
      <c r="EG11" s="205">
        <v>-231</v>
      </c>
      <c r="EH11" s="139">
        <v>-232</v>
      </c>
      <c r="EI11" s="139">
        <v>-233</v>
      </c>
      <c r="EJ11" s="139">
        <v>-234</v>
      </c>
      <c r="EK11" s="139">
        <v>-235</v>
      </c>
    </row>
    <row r="12" spans="1:141" ht="11.25" customHeight="1" x14ac:dyDescent="0.25">
      <c r="A12" s="130" t="s">
        <v>350</v>
      </c>
      <c r="B12" s="130" t="s">
        <v>188</v>
      </c>
      <c r="C12" s="130" t="s">
        <v>189</v>
      </c>
      <c r="T12" s="138" t="s">
        <v>581</v>
      </c>
      <c r="U12" s="138" t="s">
        <v>581</v>
      </c>
      <c r="V12" s="138" t="s">
        <v>581</v>
      </c>
      <c r="W12" s="138" t="s">
        <v>581</v>
      </c>
      <c r="X12" s="138" t="s">
        <v>581</v>
      </c>
      <c r="Y12" s="138" t="s">
        <v>581</v>
      </c>
      <c r="Z12" s="138" t="s">
        <v>581</v>
      </c>
      <c r="AA12" s="138" t="s">
        <v>581</v>
      </c>
      <c r="AB12" s="138" t="s">
        <v>582</v>
      </c>
      <c r="AC12" s="138" t="s">
        <v>581</v>
      </c>
      <c r="AD12" s="138" t="s">
        <v>581</v>
      </c>
      <c r="AE12" s="138" t="s">
        <v>581</v>
      </c>
      <c r="AF12" s="138" t="s">
        <v>581</v>
      </c>
      <c r="AG12" s="138" t="s">
        <v>581</v>
      </c>
      <c r="AH12" s="138" t="s">
        <v>581</v>
      </c>
      <c r="AI12" s="138" t="s">
        <v>582</v>
      </c>
      <c r="AJ12" s="138" t="s">
        <v>581</v>
      </c>
      <c r="AK12" s="138" t="s">
        <v>581</v>
      </c>
      <c r="AL12" s="138" t="s">
        <v>581</v>
      </c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 t="s">
        <v>583</v>
      </c>
      <c r="AZ12" s="138" t="s">
        <v>583</v>
      </c>
      <c r="BA12" s="138" t="s">
        <v>583</v>
      </c>
      <c r="BB12" s="138" t="s">
        <v>583</v>
      </c>
      <c r="BC12" s="138" t="s">
        <v>583</v>
      </c>
      <c r="BD12" s="138" t="s">
        <v>583</v>
      </c>
      <c r="BE12" s="138" t="s">
        <v>583</v>
      </c>
      <c r="BF12" s="138" t="s">
        <v>583</v>
      </c>
      <c r="BG12" s="138" t="s">
        <v>583</v>
      </c>
      <c r="BH12" s="138" t="s">
        <v>583</v>
      </c>
      <c r="BI12" s="138" t="s">
        <v>583</v>
      </c>
      <c r="BJ12" s="138" t="s">
        <v>583</v>
      </c>
      <c r="BK12" s="138" t="s">
        <v>583</v>
      </c>
      <c r="BL12" s="138" t="s">
        <v>583</v>
      </c>
      <c r="BM12" s="138" t="s">
        <v>583</v>
      </c>
      <c r="BN12" s="138" t="s">
        <v>583</v>
      </c>
      <c r="BO12" s="138" t="s">
        <v>583</v>
      </c>
      <c r="BP12" s="138" t="s">
        <v>583</v>
      </c>
      <c r="BQ12" s="138" t="s">
        <v>583</v>
      </c>
      <c r="BR12" s="138" t="s">
        <v>583</v>
      </c>
      <c r="BS12" s="138" t="s">
        <v>583</v>
      </c>
      <c r="BT12" s="138" t="s">
        <v>583</v>
      </c>
      <c r="BU12" s="138" t="s">
        <v>583</v>
      </c>
      <c r="BV12" s="138" t="s">
        <v>583</v>
      </c>
      <c r="BW12" s="138" t="s">
        <v>583</v>
      </c>
      <c r="BX12" s="138" t="s">
        <v>583</v>
      </c>
      <c r="BY12" s="138" t="s">
        <v>583</v>
      </c>
      <c r="BZ12" s="138" t="s">
        <v>583</v>
      </c>
      <c r="CA12" s="138" t="s">
        <v>583</v>
      </c>
      <c r="CB12" s="138" t="s">
        <v>583</v>
      </c>
      <c r="CC12" s="138" t="s">
        <v>583</v>
      </c>
      <c r="CD12" s="138" t="s">
        <v>583</v>
      </c>
      <c r="CE12" s="138" t="s">
        <v>583</v>
      </c>
      <c r="CF12" s="138" t="s">
        <v>583</v>
      </c>
      <c r="CG12" s="138" t="s">
        <v>583</v>
      </c>
      <c r="CH12" s="138" t="s">
        <v>583</v>
      </c>
      <c r="CI12" s="138" t="s">
        <v>583</v>
      </c>
      <c r="CJ12" s="138" t="s">
        <v>583</v>
      </c>
      <c r="CK12" s="138" t="s">
        <v>583</v>
      </c>
      <c r="CL12" s="138" t="s">
        <v>583</v>
      </c>
      <c r="CM12" s="138" t="s">
        <v>583</v>
      </c>
      <c r="CN12" s="138" t="s">
        <v>583</v>
      </c>
      <c r="CO12" s="138" t="s">
        <v>584</v>
      </c>
      <c r="CP12" s="138" t="s">
        <v>583</v>
      </c>
      <c r="CQ12" s="138" t="s">
        <v>583</v>
      </c>
      <c r="CR12" s="138" t="s">
        <v>583</v>
      </c>
      <c r="CS12" s="138" t="s">
        <v>583</v>
      </c>
      <c r="CT12" s="138" t="s">
        <v>583</v>
      </c>
      <c r="CU12" s="138" t="s">
        <v>583</v>
      </c>
      <c r="CV12" s="138" t="s">
        <v>583</v>
      </c>
      <c r="CW12" s="138" t="s">
        <v>583</v>
      </c>
      <c r="CX12" s="138" t="s">
        <v>583</v>
      </c>
      <c r="CY12" s="138" t="s">
        <v>583</v>
      </c>
      <c r="CZ12" s="138" t="s">
        <v>583</v>
      </c>
      <c r="DA12" s="138" t="s">
        <v>583</v>
      </c>
      <c r="DB12" s="138" t="s">
        <v>584</v>
      </c>
      <c r="DC12" s="138" t="s">
        <v>584</v>
      </c>
      <c r="DD12" s="138" t="s">
        <v>584</v>
      </c>
      <c r="DE12" s="138" t="s">
        <v>584</v>
      </c>
      <c r="DF12" s="138" t="s">
        <v>584</v>
      </c>
      <c r="DG12" s="138" t="s">
        <v>584</v>
      </c>
      <c r="DH12" s="138" t="s">
        <v>583</v>
      </c>
      <c r="DI12" s="138" t="s">
        <v>583</v>
      </c>
      <c r="DJ12" s="138" t="s">
        <v>583</v>
      </c>
      <c r="DK12" s="138" t="s">
        <v>583</v>
      </c>
      <c r="DL12" s="138" t="s">
        <v>583</v>
      </c>
      <c r="DM12" s="138" t="s">
        <v>583</v>
      </c>
      <c r="DN12" s="138" t="s">
        <v>583</v>
      </c>
      <c r="DO12" s="138" t="s">
        <v>583</v>
      </c>
      <c r="DP12" s="138" t="s">
        <v>583</v>
      </c>
      <c r="DQ12" s="138" t="s">
        <v>583</v>
      </c>
      <c r="DR12" s="138" t="s">
        <v>583</v>
      </c>
      <c r="DS12" s="138" t="s">
        <v>583</v>
      </c>
      <c r="DT12" s="138" t="s">
        <v>583</v>
      </c>
      <c r="DU12" s="138" t="s">
        <v>583</v>
      </c>
      <c r="DV12" s="138" t="s">
        <v>583</v>
      </c>
      <c r="DW12" s="138" t="s">
        <v>583</v>
      </c>
      <c r="DX12" s="138" t="s">
        <v>583</v>
      </c>
      <c r="DY12" s="138" t="s">
        <v>583</v>
      </c>
      <c r="DZ12" s="138" t="s">
        <v>583</v>
      </c>
      <c r="EA12" s="138" t="s">
        <v>583</v>
      </c>
      <c r="EB12" s="138" t="s">
        <v>583</v>
      </c>
      <c r="EC12" s="138" t="s">
        <v>583</v>
      </c>
      <c r="ED12" s="138" t="s">
        <v>583</v>
      </c>
      <c r="EE12" s="138" t="s">
        <v>583</v>
      </c>
      <c r="EF12" s="138" t="s">
        <v>583</v>
      </c>
      <c r="EG12" s="138" t="s">
        <v>583</v>
      </c>
      <c r="EH12" s="138" t="s">
        <v>583</v>
      </c>
      <c r="EI12" s="138" t="s">
        <v>583</v>
      </c>
      <c r="EJ12" s="138" t="s">
        <v>583</v>
      </c>
      <c r="EK12" s="138" t="s">
        <v>583</v>
      </c>
    </row>
    <row r="13" spans="1:141" ht="15" customHeight="1" x14ac:dyDescent="0.25">
      <c r="A13" s="137" t="s">
        <v>239</v>
      </c>
      <c r="B13" s="137" t="s">
        <v>240</v>
      </c>
      <c r="C13" s="137" t="s">
        <v>28</v>
      </c>
      <c r="D13" s="135">
        <v>2</v>
      </c>
      <c r="E13" s="135">
        <v>23</v>
      </c>
      <c r="F13" s="135">
        <v>6</v>
      </c>
      <c r="G13" s="135">
        <v>0</v>
      </c>
      <c r="H13" s="135">
        <v>31</v>
      </c>
      <c r="I13" s="135">
        <v>5</v>
      </c>
      <c r="J13" s="135">
        <v>43</v>
      </c>
      <c r="K13" s="135">
        <v>2</v>
      </c>
      <c r="L13" s="135">
        <v>46</v>
      </c>
      <c r="M13" s="135">
        <v>34</v>
      </c>
      <c r="N13" s="135">
        <v>0</v>
      </c>
      <c r="O13" s="135">
        <v>5</v>
      </c>
      <c r="P13" s="135">
        <v>130</v>
      </c>
      <c r="Q13" s="135">
        <v>64</v>
      </c>
      <c r="R13" s="135">
        <v>8</v>
      </c>
      <c r="S13" s="135">
        <v>4</v>
      </c>
      <c r="T13" s="188">
        <v>2</v>
      </c>
      <c r="U13" s="188">
        <v>4</v>
      </c>
      <c r="V13" s="188">
        <v>5</v>
      </c>
      <c r="W13" s="188">
        <v>17</v>
      </c>
      <c r="X13" s="188">
        <v>38</v>
      </c>
      <c r="Y13" s="188">
        <v>20</v>
      </c>
      <c r="Z13" s="188">
        <v>105</v>
      </c>
      <c r="AA13" s="188">
        <v>191</v>
      </c>
      <c r="AB13" s="135">
        <v>192</v>
      </c>
      <c r="AC13" s="188">
        <v>0</v>
      </c>
      <c r="AD13" s="188">
        <v>15</v>
      </c>
      <c r="AE13" s="188">
        <v>26</v>
      </c>
      <c r="AF13" s="188">
        <v>45</v>
      </c>
      <c r="AG13" s="188">
        <v>287</v>
      </c>
      <c r="AH13" s="188">
        <v>373</v>
      </c>
      <c r="AI13" s="135">
        <v>401</v>
      </c>
      <c r="AJ13" s="188">
        <v>16</v>
      </c>
      <c r="AK13" s="188">
        <v>150</v>
      </c>
      <c r="AL13" s="188">
        <v>729</v>
      </c>
      <c r="AM13" s="135">
        <v>341</v>
      </c>
      <c r="AN13" s="135" t="s">
        <v>19</v>
      </c>
      <c r="AO13" s="135">
        <v>5</v>
      </c>
      <c r="AP13" s="135">
        <v>1</v>
      </c>
      <c r="AQ13" s="135">
        <v>30</v>
      </c>
      <c r="AR13" s="135">
        <v>22</v>
      </c>
      <c r="AS13" s="135">
        <v>550</v>
      </c>
      <c r="AT13" s="135">
        <v>27</v>
      </c>
      <c r="AU13" s="135">
        <v>17</v>
      </c>
      <c r="AV13" s="135">
        <v>176</v>
      </c>
      <c r="AW13" s="135">
        <v>109</v>
      </c>
      <c r="AX13" s="135">
        <v>11</v>
      </c>
      <c r="AY13" s="135">
        <v>9443.1550799999804</v>
      </c>
      <c r="AZ13" s="135">
        <v>31.89648</v>
      </c>
      <c r="BA13" s="135">
        <v>4219.25785</v>
      </c>
      <c r="BB13" s="135">
        <v>212.15100000000001</v>
      </c>
      <c r="BC13" s="135">
        <v>766.22735999999998</v>
      </c>
      <c r="BD13" s="135">
        <v>0</v>
      </c>
      <c r="BE13" s="135">
        <v>2524.5617600000005</v>
      </c>
      <c r="BF13" s="135">
        <v>0</v>
      </c>
      <c r="BG13" s="135">
        <v>320.06900000000002</v>
      </c>
      <c r="BH13" s="135">
        <v>0</v>
      </c>
      <c r="BI13" s="135">
        <v>357.00828000000001</v>
      </c>
      <c r="BJ13" s="135">
        <v>0.8</v>
      </c>
      <c r="BK13" s="135">
        <v>17630.279329999983</v>
      </c>
      <c r="BL13" s="135">
        <v>244.84748000000002</v>
      </c>
      <c r="BM13" s="135">
        <v>1166.4449999999999</v>
      </c>
      <c r="BN13" s="135">
        <v>0</v>
      </c>
      <c r="BO13" s="135">
        <v>835.34267</v>
      </c>
      <c r="BP13" s="135">
        <v>2</v>
      </c>
      <c r="BQ13" s="135">
        <v>1746.566</v>
      </c>
      <c r="BR13" s="135">
        <v>6.9</v>
      </c>
      <c r="BS13" s="135">
        <v>3065</v>
      </c>
      <c r="BT13" s="135">
        <v>0</v>
      </c>
      <c r="BU13" s="135">
        <v>0</v>
      </c>
      <c r="BV13" s="135">
        <v>0</v>
      </c>
      <c r="BW13" s="135">
        <v>24443.63299999998</v>
      </c>
      <c r="BX13" s="135">
        <v>-241</v>
      </c>
      <c r="BY13" s="135">
        <v>-675.98099999999999</v>
      </c>
      <c r="BZ13" s="135">
        <v>-1224.5609999999999</v>
      </c>
      <c r="CA13" s="135" t="s">
        <v>19</v>
      </c>
      <c r="CB13" s="135">
        <v>-2141.5419999999999</v>
      </c>
      <c r="CC13" s="135">
        <v>22302.090999999979</v>
      </c>
      <c r="CD13" s="135">
        <v>943</v>
      </c>
      <c r="CE13" s="135">
        <v>0</v>
      </c>
      <c r="CF13" s="135">
        <v>23245.090999999979</v>
      </c>
      <c r="CG13" s="135">
        <v>0</v>
      </c>
      <c r="CH13" s="135">
        <v>0</v>
      </c>
      <c r="CI13" s="135">
        <v>0</v>
      </c>
      <c r="CJ13" s="135">
        <v>0</v>
      </c>
      <c r="CK13" s="135">
        <v>0</v>
      </c>
      <c r="CL13" s="135">
        <v>0</v>
      </c>
      <c r="CM13" s="135">
        <v>0</v>
      </c>
      <c r="CN13" s="135">
        <v>-44</v>
      </c>
      <c r="CO13" s="188">
        <v>17.5</v>
      </c>
      <c r="CP13" s="135">
        <v>0</v>
      </c>
      <c r="CQ13" s="135" t="s">
        <v>19</v>
      </c>
      <c r="CR13" s="135" t="s">
        <v>19</v>
      </c>
      <c r="CS13" s="135">
        <v>1500</v>
      </c>
      <c r="CT13" s="135" t="s">
        <v>19</v>
      </c>
      <c r="CU13" s="135" t="s">
        <v>19</v>
      </c>
      <c r="CV13" s="135" t="s">
        <v>19</v>
      </c>
      <c r="CW13" s="135">
        <v>18680</v>
      </c>
      <c r="CX13" s="135">
        <v>0</v>
      </c>
      <c r="CY13" s="135">
        <v>3065</v>
      </c>
      <c r="CZ13" s="135">
        <v>0</v>
      </c>
      <c r="DA13" s="135">
        <v>23245</v>
      </c>
      <c r="DB13" s="188">
        <v>0</v>
      </c>
      <c r="DC13" s="188">
        <v>0</v>
      </c>
      <c r="DD13" s="188">
        <v>0</v>
      </c>
      <c r="DE13" s="188">
        <v>0</v>
      </c>
      <c r="DF13" s="188">
        <v>0</v>
      </c>
      <c r="DG13" s="188">
        <v>0</v>
      </c>
      <c r="DH13" s="135">
        <v>-1538</v>
      </c>
      <c r="DI13" s="135">
        <v>0</v>
      </c>
      <c r="DJ13" s="135">
        <v>0</v>
      </c>
      <c r="DK13" s="135">
        <v>-1319</v>
      </c>
      <c r="DL13" s="135">
        <v>-40</v>
      </c>
      <c r="DM13" s="135">
        <v>4943</v>
      </c>
      <c r="DN13" s="135">
        <v>716</v>
      </c>
      <c r="DO13" s="135">
        <v>27</v>
      </c>
      <c r="DP13" s="135">
        <v>2789</v>
      </c>
      <c r="DQ13" s="135">
        <v>0</v>
      </c>
      <c r="DR13" s="135">
        <v>0</v>
      </c>
      <c r="DS13" s="135">
        <v>0</v>
      </c>
      <c r="DT13" s="135">
        <v>100</v>
      </c>
      <c r="DU13" s="135">
        <v>128</v>
      </c>
      <c r="DV13" s="135">
        <v>0</v>
      </c>
      <c r="DW13" s="135">
        <v>0</v>
      </c>
      <c r="DX13" s="135">
        <v>5</v>
      </c>
      <c r="DY13" s="135">
        <v>0</v>
      </c>
      <c r="DZ13" s="135">
        <v>1900</v>
      </c>
      <c r="EA13" s="135">
        <v>87</v>
      </c>
      <c r="EB13" s="135">
        <v>6</v>
      </c>
      <c r="EC13" s="135">
        <v>72</v>
      </c>
      <c r="ED13" s="135">
        <v>0</v>
      </c>
      <c r="EE13" s="135">
        <v>0</v>
      </c>
      <c r="EF13" s="135">
        <v>0</v>
      </c>
      <c r="EG13" s="135">
        <v>357</v>
      </c>
      <c r="EH13" s="135">
        <v>0</v>
      </c>
      <c r="EI13" s="135">
        <v>425</v>
      </c>
      <c r="EJ13" s="135">
        <v>0</v>
      </c>
      <c r="EK13" s="135">
        <v>2980</v>
      </c>
    </row>
    <row r="14" spans="1:141" ht="15" customHeight="1" x14ac:dyDescent="0.25">
      <c r="A14" s="137" t="s">
        <v>239</v>
      </c>
      <c r="B14" s="137" t="s">
        <v>242</v>
      </c>
      <c r="C14" s="137" t="s">
        <v>29</v>
      </c>
      <c r="D14" s="135">
        <v>2</v>
      </c>
      <c r="E14" s="135">
        <v>30</v>
      </c>
      <c r="F14" s="135">
        <v>6</v>
      </c>
      <c r="G14" s="135">
        <v>0</v>
      </c>
      <c r="H14" s="135">
        <v>38</v>
      </c>
      <c r="I14" s="135">
        <v>1</v>
      </c>
      <c r="J14" s="135">
        <v>45</v>
      </c>
      <c r="K14" s="135">
        <v>2</v>
      </c>
      <c r="L14" s="135">
        <v>20</v>
      </c>
      <c r="M14" s="135">
        <v>49</v>
      </c>
      <c r="N14" s="135">
        <v>0</v>
      </c>
      <c r="O14" s="135">
        <v>4</v>
      </c>
      <c r="P14" s="135">
        <v>120</v>
      </c>
      <c r="Q14" s="135">
        <v>32</v>
      </c>
      <c r="R14" s="135">
        <v>5</v>
      </c>
      <c r="S14" s="135">
        <v>4</v>
      </c>
      <c r="T14" s="188">
        <v>2</v>
      </c>
      <c r="U14" s="188">
        <v>4</v>
      </c>
      <c r="V14" s="188">
        <v>10</v>
      </c>
      <c r="W14" s="188">
        <v>17</v>
      </c>
      <c r="X14" s="188">
        <v>26</v>
      </c>
      <c r="Y14" s="188">
        <v>25</v>
      </c>
      <c r="Z14" s="188">
        <v>122</v>
      </c>
      <c r="AA14" s="188">
        <v>206</v>
      </c>
      <c r="AB14" s="135">
        <v>211</v>
      </c>
      <c r="AC14" s="188">
        <v>0</v>
      </c>
      <c r="AD14" s="188">
        <v>0</v>
      </c>
      <c r="AE14" s="188">
        <v>8</v>
      </c>
      <c r="AF14" s="188">
        <v>80</v>
      </c>
      <c r="AG14" s="188">
        <v>202</v>
      </c>
      <c r="AH14" s="188">
        <v>290</v>
      </c>
      <c r="AI14" s="135">
        <v>371</v>
      </c>
      <c r="AJ14" s="188">
        <v>0</v>
      </c>
      <c r="AK14" s="188">
        <v>32</v>
      </c>
      <c r="AL14" s="188">
        <v>528</v>
      </c>
      <c r="AM14" s="135">
        <v>427</v>
      </c>
      <c r="AN14" s="135">
        <v>437</v>
      </c>
      <c r="AO14" s="135">
        <v>12</v>
      </c>
      <c r="AP14" s="135">
        <v>0</v>
      </c>
      <c r="AQ14" s="135">
        <v>51</v>
      </c>
      <c r="AR14" s="135">
        <v>46</v>
      </c>
      <c r="AS14" s="135">
        <v>414</v>
      </c>
      <c r="AT14" s="135">
        <v>60</v>
      </c>
      <c r="AU14" s="135">
        <v>36</v>
      </c>
      <c r="AV14" s="135">
        <v>166</v>
      </c>
      <c r="AW14" s="135">
        <v>76</v>
      </c>
      <c r="AX14" s="135">
        <v>35</v>
      </c>
      <c r="AY14" s="135">
        <v>9350</v>
      </c>
      <c r="AZ14" s="135">
        <v>0</v>
      </c>
      <c r="BA14" s="135">
        <v>2491</v>
      </c>
      <c r="BB14" s="135">
        <v>0</v>
      </c>
      <c r="BC14" s="135">
        <v>0</v>
      </c>
      <c r="BD14" s="135">
        <v>0</v>
      </c>
      <c r="BE14" s="135">
        <v>788</v>
      </c>
      <c r="BF14" s="135">
        <v>0</v>
      </c>
      <c r="BG14" s="135">
        <v>375</v>
      </c>
      <c r="BH14" s="135">
        <v>0</v>
      </c>
      <c r="BI14" s="135">
        <v>63</v>
      </c>
      <c r="BJ14" s="135">
        <v>0</v>
      </c>
      <c r="BK14" s="135">
        <v>13067</v>
      </c>
      <c r="BL14" s="135">
        <v>0</v>
      </c>
      <c r="BM14" s="135">
        <v>1767</v>
      </c>
      <c r="BN14" s="135">
        <v>0</v>
      </c>
      <c r="BO14" s="135">
        <v>813</v>
      </c>
      <c r="BP14" s="135">
        <v>0</v>
      </c>
      <c r="BQ14" s="135">
        <v>836</v>
      </c>
      <c r="BR14" s="135">
        <v>0</v>
      </c>
      <c r="BS14" s="135">
        <v>2534</v>
      </c>
      <c r="BT14" s="135">
        <v>0</v>
      </c>
      <c r="BU14" s="135">
        <v>363</v>
      </c>
      <c r="BV14" s="135">
        <v>0</v>
      </c>
      <c r="BW14" s="135">
        <v>19380</v>
      </c>
      <c r="BX14" s="135">
        <v>-1881</v>
      </c>
      <c r="BY14" s="135">
        <v>0</v>
      </c>
      <c r="BZ14" s="135">
        <v>-157</v>
      </c>
      <c r="CA14" s="135">
        <v>0</v>
      </c>
      <c r="CB14" s="135">
        <v>-2038</v>
      </c>
      <c r="CC14" s="135">
        <v>17342</v>
      </c>
      <c r="CD14" s="135">
        <v>1598</v>
      </c>
      <c r="CE14" s="135">
        <v>336</v>
      </c>
      <c r="CF14" s="135">
        <v>19276</v>
      </c>
      <c r="CG14" s="135">
        <v>0</v>
      </c>
      <c r="CH14" s="135">
        <v>0</v>
      </c>
      <c r="CI14" s="135">
        <v>0</v>
      </c>
      <c r="CJ14" s="135">
        <v>0</v>
      </c>
      <c r="CK14" s="135">
        <v>0</v>
      </c>
      <c r="CL14" s="135">
        <v>0</v>
      </c>
      <c r="CM14" s="135">
        <v>0</v>
      </c>
      <c r="CN14" s="135">
        <v>0</v>
      </c>
      <c r="CO14" s="188">
        <v>14.9</v>
      </c>
      <c r="CP14" s="135">
        <v>0</v>
      </c>
      <c r="CQ14" s="135" t="s">
        <v>19</v>
      </c>
      <c r="CR14" s="135" t="s">
        <v>19</v>
      </c>
      <c r="CS14" s="135">
        <v>934</v>
      </c>
      <c r="CT14" s="135" t="s">
        <v>19</v>
      </c>
      <c r="CU14" s="135" t="s">
        <v>19</v>
      </c>
      <c r="CV14" s="135" t="s">
        <v>19</v>
      </c>
      <c r="CW14" s="135">
        <v>18006</v>
      </c>
      <c r="CX14" s="135">
        <v>0</v>
      </c>
      <c r="CY14" s="135">
        <v>0</v>
      </c>
      <c r="CZ14" s="135">
        <v>0</v>
      </c>
      <c r="DA14" s="135">
        <v>18940</v>
      </c>
      <c r="DB14" s="188">
        <v>13.276231263383298</v>
      </c>
      <c r="DC14" s="188">
        <v>13.323336665555926</v>
      </c>
      <c r="DD14" s="188">
        <v>0</v>
      </c>
      <c r="DE14" s="188">
        <v>0</v>
      </c>
      <c r="DF14" s="188">
        <v>0</v>
      </c>
      <c r="DG14" s="188">
        <v>13.321013727560718</v>
      </c>
      <c r="DH14" s="135">
        <v>-1434</v>
      </c>
      <c r="DI14" s="135">
        <v>0</v>
      </c>
      <c r="DJ14" s="135">
        <v>0</v>
      </c>
      <c r="DK14" s="135">
        <v>-1209</v>
      </c>
      <c r="DL14" s="135">
        <v>-38</v>
      </c>
      <c r="DM14" s="135">
        <v>6596</v>
      </c>
      <c r="DN14" s="135">
        <v>1435</v>
      </c>
      <c r="DO14" s="135">
        <v>0</v>
      </c>
      <c r="DP14" s="135">
        <v>5350</v>
      </c>
      <c r="DQ14" s="135">
        <v>0</v>
      </c>
      <c r="DR14" s="135">
        <v>240</v>
      </c>
      <c r="DS14" s="135">
        <v>0</v>
      </c>
      <c r="DT14" s="135">
        <v>0</v>
      </c>
      <c r="DU14" s="135">
        <v>0</v>
      </c>
      <c r="DV14" s="135">
        <v>0</v>
      </c>
      <c r="DW14" s="135">
        <v>0</v>
      </c>
      <c r="DX14" s="135">
        <v>0</v>
      </c>
      <c r="DY14" s="135">
        <v>0</v>
      </c>
      <c r="DZ14" s="135">
        <v>1710</v>
      </c>
      <c r="EA14" s="135">
        <v>12</v>
      </c>
      <c r="EB14" s="135">
        <v>24</v>
      </c>
      <c r="EC14" s="135">
        <v>0</v>
      </c>
      <c r="ED14" s="135">
        <v>0</v>
      </c>
      <c r="EE14" s="135">
        <v>0</v>
      </c>
      <c r="EF14" s="135">
        <v>0</v>
      </c>
      <c r="EG14" s="135">
        <v>122</v>
      </c>
      <c r="EH14" s="135">
        <v>0</v>
      </c>
      <c r="EI14" s="135">
        <v>0</v>
      </c>
      <c r="EJ14" s="135">
        <v>0</v>
      </c>
      <c r="EK14" s="135">
        <v>1868</v>
      </c>
    </row>
    <row r="15" spans="1:141" ht="15" customHeight="1" x14ac:dyDescent="0.25">
      <c r="A15" s="137" t="s">
        <v>239</v>
      </c>
      <c r="B15" s="137" t="s">
        <v>243</v>
      </c>
      <c r="C15" s="137" t="s">
        <v>36</v>
      </c>
      <c r="D15" s="135">
        <v>2</v>
      </c>
      <c r="E15" s="135">
        <v>16</v>
      </c>
      <c r="F15" s="135">
        <v>3</v>
      </c>
      <c r="G15" s="135">
        <v>0</v>
      </c>
      <c r="H15" s="135">
        <v>21</v>
      </c>
      <c r="I15" s="135">
        <v>9</v>
      </c>
      <c r="J15" s="135">
        <v>31</v>
      </c>
      <c r="K15" s="135">
        <v>2</v>
      </c>
      <c r="L15" s="135">
        <v>13</v>
      </c>
      <c r="M15" s="135">
        <v>26</v>
      </c>
      <c r="N15" s="135">
        <v>0</v>
      </c>
      <c r="O15" s="135">
        <v>3</v>
      </c>
      <c r="P15" s="135">
        <v>75</v>
      </c>
      <c r="Q15" s="135">
        <v>53</v>
      </c>
      <c r="R15" s="135">
        <v>4</v>
      </c>
      <c r="S15" s="135">
        <v>2</v>
      </c>
      <c r="T15" s="188">
        <v>3</v>
      </c>
      <c r="U15" s="188">
        <v>4</v>
      </c>
      <c r="V15" s="188">
        <v>6</v>
      </c>
      <c r="W15" s="188">
        <v>17</v>
      </c>
      <c r="X15" s="188">
        <v>19</v>
      </c>
      <c r="Y15" s="188">
        <v>32</v>
      </c>
      <c r="Z15" s="188">
        <v>89</v>
      </c>
      <c r="AA15" s="188">
        <v>170</v>
      </c>
      <c r="AB15" s="135">
        <v>171</v>
      </c>
      <c r="AC15" s="188">
        <v>0</v>
      </c>
      <c r="AD15" s="188">
        <v>1</v>
      </c>
      <c r="AE15" s="188">
        <v>20</v>
      </c>
      <c r="AF15" s="188">
        <v>35</v>
      </c>
      <c r="AG15" s="188">
        <v>139</v>
      </c>
      <c r="AH15" s="188">
        <v>194</v>
      </c>
      <c r="AI15" s="135">
        <v>245</v>
      </c>
      <c r="AJ15" s="188">
        <v>18</v>
      </c>
      <c r="AK15" s="188">
        <v>40</v>
      </c>
      <c r="AL15" s="188">
        <v>422</v>
      </c>
      <c r="AM15" s="135">
        <v>408</v>
      </c>
      <c r="AN15" s="135">
        <v>422</v>
      </c>
      <c r="AO15" s="135">
        <v>14</v>
      </c>
      <c r="AP15" s="135">
        <v>0</v>
      </c>
      <c r="AQ15" s="135">
        <v>37</v>
      </c>
      <c r="AR15" s="135">
        <v>9</v>
      </c>
      <c r="AS15" s="135">
        <v>343</v>
      </c>
      <c r="AT15" s="135">
        <v>10</v>
      </c>
      <c r="AU15" s="135">
        <v>33</v>
      </c>
      <c r="AV15" s="135">
        <v>204</v>
      </c>
      <c r="AW15" s="135">
        <v>124</v>
      </c>
      <c r="AX15" s="135">
        <v>20</v>
      </c>
      <c r="AY15" s="135">
        <v>8253</v>
      </c>
      <c r="AZ15" s="135">
        <v>0</v>
      </c>
      <c r="BA15" s="135">
        <v>2269</v>
      </c>
      <c r="BB15" s="135">
        <v>0</v>
      </c>
      <c r="BC15" s="135">
        <v>801</v>
      </c>
      <c r="BD15" s="135">
        <v>0</v>
      </c>
      <c r="BE15" s="135">
        <v>1102</v>
      </c>
      <c r="BF15" s="135">
        <v>0</v>
      </c>
      <c r="BG15" s="135">
        <v>616</v>
      </c>
      <c r="BH15" s="135">
        <v>0</v>
      </c>
      <c r="BI15" s="135">
        <v>142</v>
      </c>
      <c r="BJ15" s="135">
        <v>0</v>
      </c>
      <c r="BK15" s="135">
        <v>13183</v>
      </c>
      <c r="BL15" s="135">
        <v>0</v>
      </c>
      <c r="BM15" s="135">
        <v>2336</v>
      </c>
      <c r="BN15" s="135">
        <v>0</v>
      </c>
      <c r="BO15" s="135">
        <v>1145</v>
      </c>
      <c r="BP15" s="135">
        <v>0</v>
      </c>
      <c r="BQ15" s="135">
        <v>2487</v>
      </c>
      <c r="BR15" s="135">
        <v>0</v>
      </c>
      <c r="BS15" s="135">
        <v>1554</v>
      </c>
      <c r="BT15" s="135">
        <v>0</v>
      </c>
      <c r="BU15" s="135">
        <v>0</v>
      </c>
      <c r="BV15" s="135">
        <v>2208</v>
      </c>
      <c r="BW15" s="135">
        <v>22913</v>
      </c>
      <c r="BX15" s="135">
        <v>-5086</v>
      </c>
      <c r="BY15" s="135">
        <v>0</v>
      </c>
      <c r="BZ15" s="135">
        <v>-668</v>
      </c>
      <c r="CA15" s="135">
        <v>-6</v>
      </c>
      <c r="CB15" s="135">
        <v>-5754</v>
      </c>
      <c r="CC15" s="135">
        <v>17159</v>
      </c>
      <c r="CD15" s="135">
        <v>-1542</v>
      </c>
      <c r="CE15" s="135">
        <v>13202</v>
      </c>
      <c r="CF15" s="135">
        <v>28819</v>
      </c>
      <c r="CG15" s="135">
        <v>0</v>
      </c>
      <c r="CH15" s="135">
        <v>0</v>
      </c>
      <c r="CI15" s="135">
        <v>0</v>
      </c>
      <c r="CJ15" s="135">
        <v>0</v>
      </c>
      <c r="CK15" s="135">
        <v>0</v>
      </c>
      <c r="CL15" s="135">
        <v>0</v>
      </c>
      <c r="CM15" s="135">
        <v>0</v>
      </c>
      <c r="CN15" s="135">
        <v>-53</v>
      </c>
      <c r="CO15" s="188">
        <v>29.9</v>
      </c>
      <c r="CP15" s="135">
        <v>0</v>
      </c>
      <c r="CQ15" s="135">
        <v>809</v>
      </c>
      <c r="CR15" s="135">
        <v>260</v>
      </c>
      <c r="CS15" s="135">
        <v>1069</v>
      </c>
      <c r="CT15" s="135">
        <v>13323</v>
      </c>
      <c r="CU15" s="135">
        <v>920</v>
      </c>
      <c r="CV15" s="135">
        <v>108</v>
      </c>
      <c r="CW15" s="135">
        <v>14351</v>
      </c>
      <c r="CX15" s="135">
        <v>-3</v>
      </c>
      <c r="CY15" s="135">
        <v>200</v>
      </c>
      <c r="CZ15" s="135">
        <v>0</v>
      </c>
      <c r="DA15" s="135">
        <v>15617</v>
      </c>
      <c r="DB15" s="188">
        <v>62.207670720299348</v>
      </c>
      <c r="DC15" s="188">
        <v>69.646714514667963</v>
      </c>
      <c r="DD15" s="188">
        <v>-33.333333333333329</v>
      </c>
      <c r="DE15" s="188">
        <v>0</v>
      </c>
      <c r="DF15" s="188">
        <v>0</v>
      </c>
      <c r="DG15" s="188">
        <v>68.265351860152407</v>
      </c>
      <c r="DH15" s="135">
        <v>-1269</v>
      </c>
      <c r="DI15" s="135">
        <v>0</v>
      </c>
      <c r="DJ15" s="135">
        <v>0</v>
      </c>
      <c r="DK15" s="135">
        <v>-1081</v>
      </c>
      <c r="DL15" s="135">
        <v>-198</v>
      </c>
      <c r="DM15" s="135">
        <v>5888</v>
      </c>
      <c r="DN15" s="135">
        <v>1160</v>
      </c>
      <c r="DO15" s="135">
        <v>0</v>
      </c>
      <c r="DP15" s="135">
        <v>4500</v>
      </c>
      <c r="DQ15" s="135">
        <v>145</v>
      </c>
      <c r="DR15" s="135">
        <v>4542</v>
      </c>
      <c r="DS15" s="135">
        <v>0</v>
      </c>
      <c r="DT15" s="135">
        <v>10</v>
      </c>
      <c r="DU15" s="135">
        <v>0</v>
      </c>
      <c r="DV15" s="135">
        <v>0</v>
      </c>
      <c r="DW15" s="135">
        <v>0</v>
      </c>
      <c r="DX15" s="135">
        <v>0</v>
      </c>
      <c r="DY15" s="135">
        <v>0</v>
      </c>
      <c r="DZ15" s="135">
        <v>445</v>
      </c>
      <c r="EA15" s="135">
        <v>46</v>
      </c>
      <c r="EB15" s="135">
        <v>0</v>
      </c>
      <c r="EC15" s="135">
        <v>0</v>
      </c>
      <c r="ED15" s="135">
        <v>40</v>
      </c>
      <c r="EE15" s="135">
        <v>2</v>
      </c>
      <c r="EF15" s="135">
        <v>0</v>
      </c>
      <c r="EG15" s="135">
        <v>99</v>
      </c>
      <c r="EH15" s="135">
        <v>0</v>
      </c>
      <c r="EI15" s="135">
        <v>0</v>
      </c>
      <c r="EJ15" s="135">
        <v>0</v>
      </c>
      <c r="EK15" s="135">
        <v>632</v>
      </c>
    </row>
    <row r="16" spans="1:141" ht="15" customHeight="1" x14ac:dyDescent="0.25">
      <c r="A16" s="137" t="s">
        <v>239</v>
      </c>
      <c r="B16" s="137" t="s">
        <v>244</v>
      </c>
      <c r="C16" s="137" t="s">
        <v>39</v>
      </c>
      <c r="D16" s="135">
        <v>13</v>
      </c>
      <c r="E16" s="135">
        <v>9</v>
      </c>
      <c r="F16" s="135">
        <v>7</v>
      </c>
      <c r="G16" s="135">
        <v>0</v>
      </c>
      <c r="H16" s="135">
        <v>29</v>
      </c>
      <c r="I16" s="135">
        <v>19</v>
      </c>
      <c r="J16" s="135">
        <v>40</v>
      </c>
      <c r="K16" s="135">
        <v>2</v>
      </c>
      <c r="L16" s="135">
        <v>2</v>
      </c>
      <c r="M16" s="135">
        <v>44</v>
      </c>
      <c r="N16" s="135">
        <v>0</v>
      </c>
      <c r="O16" s="135">
        <v>6</v>
      </c>
      <c r="P16" s="135">
        <v>94</v>
      </c>
      <c r="Q16" s="135">
        <v>54</v>
      </c>
      <c r="R16" s="135">
        <v>7</v>
      </c>
      <c r="S16" s="135">
        <v>6</v>
      </c>
      <c r="T16" s="188">
        <v>3</v>
      </c>
      <c r="U16" s="188">
        <v>4</v>
      </c>
      <c r="V16" s="188">
        <v>10</v>
      </c>
      <c r="W16" s="188">
        <v>20</v>
      </c>
      <c r="X16" s="188">
        <v>74</v>
      </c>
      <c r="Y16" s="188">
        <v>76</v>
      </c>
      <c r="Z16" s="188">
        <v>277</v>
      </c>
      <c r="AA16" s="188">
        <v>464</v>
      </c>
      <c r="AB16" s="135">
        <v>468</v>
      </c>
      <c r="AC16" s="188">
        <v>0</v>
      </c>
      <c r="AD16" s="188">
        <v>0</v>
      </c>
      <c r="AE16" s="188">
        <v>20</v>
      </c>
      <c r="AF16" s="188">
        <v>32</v>
      </c>
      <c r="AG16" s="188">
        <v>115</v>
      </c>
      <c r="AH16" s="188">
        <v>167</v>
      </c>
      <c r="AI16" s="135">
        <v>216</v>
      </c>
      <c r="AJ16" s="188">
        <v>26</v>
      </c>
      <c r="AK16" s="188">
        <v>141</v>
      </c>
      <c r="AL16" s="188">
        <v>798</v>
      </c>
      <c r="AM16" s="135">
        <v>684</v>
      </c>
      <c r="AN16" s="135">
        <v>700</v>
      </c>
      <c r="AO16" s="135">
        <v>30</v>
      </c>
      <c r="AP16" s="135">
        <v>0</v>
      </c>
      <c r="AQ16" s="135">
        <v>70</v>
      </c>
      <c r="AR16" s="135">
        <v>11</v>
      </c>
      <c r="AS16" s="135">
        <v>523</v>
      </c>
      <c r="AT16" s="135">
        <v>11</v>
      </c>
      <c r="AU16" s="135">
        <v>79</v>
      </c>
      <c r="AV16" s="135">
        <v>157</v>
      </c>
      <c r="AW16" s="135">
        <v>73</v>
      </c>
      <c r="AX16" s="135">
        <v>0</v>
      </c>
      <c r="AY16" s="135">
        <v>22081</v>
      </c>
      <c r="AZ16" s="135">
        <v>0</v>
      </c>
      <c r="BA16" s="135">
        <v>1951</v>
      </c>
      <c r="BB16" s="135">
        <v>0</v>
      </c>
      <c r="BC16" s="135">
        <v>1056</v>
      </c>
      <c r="BD16" s="135">
        <v>173</v>
      </c>
      <c r="BE16" s="135">
        <v>4025</v>
      </c>
      <c r="BF16" s="135">
        <v>260</v>
      </c>
      <c r="BG16" s="135">
        <v>1040</v>
      </c>
      <c r="BH16" s="135">
        <v>0</v>
      </c>
      <c r="BI16" s="135">
        <v>139</v>
      </c>
      <c r="BJ16" s="135">
        <v>0</v>
      </c>
      <c r="BK16" s="135">
        <v>30292</v>
      </c>
      <c r="BL16" s="135">
        <v>433</v>
      </c>
      <c r="BM16" s="135">
        <v>2671</v>
      </c>
      <c r="BN16" s="135">
        <v>0</v>
      </c>
      <c r="BO16" s="135">
        <v>1326</v>
      </c>
      <c r="BP16" s="135">
        <v>5</v>
      </c>
      <c r="BQ16" s="135">
        <v>2878</v>
      </c>
      <c r="BR16" s="135">
        <v>624</v>
      </c>
      <c r="BS16" s="135">
        <v>2567</v>
      </c>
      <c r="BT16" s="135">
        <v>0</v>
      </c>
      <c r="BU16" s="135">
        <v>8</v>
      </c>
      <c r="BV16" s="135">
        <v>0</v>
      </c>
      <c r="BW16" s="135">
        <v>39742</v>
      </c>
      <c r="BX16" s="135">
        <v>0</v>
      </c>
      <c r="BY16" s="135">
        <v>-307</v>
      </c>
      <c r="BZ16" s="135">
        <v>-1442</v>
      </c>
      <c r="CA16" s="135">
        <v>-720</v>
      </c>
      <c r="CB16" s="135">
        <v>-1749</v>
      </c>
      <c r="CC16" s="135">
        <v>37993</v>
      </c>
      <c r="CD16" s="135">
        <v>2726</v>
      </c>
      <c r="CE16" s="135">
        <v>6695</v>
      </c>
      <c r="CF16" s="135">
        <v>47414</v>
      </c>
      <c r="CG16" s="135">
        <v>0</v>
      </c>
      <c r="CH16" s="135">
        <v>0</v>
      </c>
      <c r="CI16" s="135">
        <v>0</v>
      </c>
      <c r="CJ16" s="135">
        <v>0</v>
      </c>
      <c r="CK16" s="135">
        <v>0</v>
      </c>
      <c r="CL16" s="135">
        <v>0</v>
      </c>
      <c r="CM16" s="135">
        <v>0</v>
      </c>
      <c r="CN16" s="135">
        <v>0</v>
      </c>
      <c r="CO16" s="188">
        <v>20.6</v>
      </c>
      <c r="CP16" s="135">
        <v>0</v>
      </c>
      <c r="CQ16" s="135">
        <v>1859</v>
      </c>
      <c r="CR16" s="135">
        <v>853</v>
      </c>
      <c r="CS16" s="135">
        <v>2712</v>
      </c>
      <c r="CT16" s="135">
        <v>36660</v>
      </c>
      <c r="CU16" s="135">
        <v>1124</v>
      </c>
      <c r="CV16" s="135">
        <v>101</v>
      </c>
      <c r="CW16" s="135">
        <v>37885</v>
      </c>
      <c r="CX16" s="135">
        <v>0</v>
      </c>
      <c r="CY16" s="135">
        <v>-78</v>
      </c>
      <c r="CZ16" s="135">
        <v>200</v>
      </c>
      <c r="DA16" s="135">
        <v>40719</v>
      </c>
      <c r="DB16" s="188">
        <v>21.828908554572273</v>
      </c>
      <c r="DC16" s="188">
        <v>11.508512603932955</v>
      </c>
      <c r="DD16" s="188">
        <v>0</v>
      </c>
      <c r="DE16" s="188">
        <v>100</v>
      </c>
      <c r="DF16" s="188">
        <v>11.5</v>
      </c>
      <c r="DG16" s="188">
        <v>12.026326776197843</v>
      </c>
      <c r="DH16" s="135">
        <v>-2696</v>
      </c>
      <c r="DI16" s="135">
        <v>-41</v>
      </c>
      <c r="DJ16" s="135">
        <v>0</v>
      </c>
      <c r="DK16" s="135">
        <v>-2208</v>
      </c>
      <c r="DL16" s="135">
        <v>-20</v>
      </c>
      <c r="DM16" s="135">
        <v>11072</v>
      </c>
      <c r="DN16" s="135">
        <v>3964</v>
      </c>
      <c r="DO16" s="135">
        <v>0</v>
      </c>
      <c r="DP16" s="135">
        <v>10071</v>
      </c>
      <c r="DQ16" s="135">
        <v>685</v>
      </c>
      <c r="DR16" s="135">
        <v>286</v>
      </c>
      <c r="DS16" s="135">
        <v>0</v>
      </c>
      <c r="DT16" s="135">
        <v>15</v>
      </c>
      <c r="DU16" s="135">
        <v>0</v>
      </c>
      <c r="DV16" s="135">
        <v>0</v>
      </c>
      <c r="DW16" s="135">
        <v>0</v>
      </c>
      <c r="DX16" s="135">
        <v>0</v>
      </c>
      <c r="DY16" s="135">
        <v>129</v>
      </c>
      <c r="DZ16" s="135">
        <v>648</v>
      </c>
      <c r="EA16" s="135">
        <v>0</v>
      </c>
      <c r="EB16" s="135">
        <v>0</v>
      </c>
      <c r="EC16" s="135">
        <v>46</v>
      </c>
      <c r="ED16" s="135">
        <v>239</v>
      </c>
      <c r="EE16" s="135">
        <v>219</v>
      </c>
      <c r="EF16" s="135">
        <v>58</v>
      </c>
      <c r="EG16" s="135">
        <v>412</v>
      </c>
      <c r="EH16" s="135">
        <v>0</v>
      </c>
      <c r="EI16" s="135">
        <v>0</v>
      </c>
      <c r="EJ16" s="135">
        <v>0</v>
      </c>
      <c r="EK16" s="135">
        <v>1751</v>
      </c>
    </row>
    <row r="17" spans="1:141" ht="15" customHeight="1" x14ac:dyDescent="0.25">
      <c r="A17" s="137" t="s">
        <v>239</v>
      </c>
      <c r="B17" s="137" t="s">
        <v>245</v>
      </c>
      <c r="C17" s="137" t="s">
        <v>41</v>
      </c>
      <c r="D17" s="135">
        <v>1</v>
      </c>
      <c r="E17" s="135">
        <v>8</v>
      </c>
      <c r="F17" s="135">
        <v>1</v>
      </c>
      <c r="G17" s="135">
        <v>0</v>
      </c>
      <c r="H17" s="135">
        <v>10</v>
      </c>
      <c r="I17" s="135">
        <v>1</v>
      </c>
      <c r="J17" s="135">
        <v>16</v>
      </c>
      <c r="K17" s="135">
        <v>2</v>
      </c>
      <c r="L17" s="135">
        <v>3</v>
      </c>
      <c r="M17" s="135">
        <v>13</v>
      </c>
      <c r="N17" s="135">
        <v>0</v>
      </c>
      <c r="O17" s="135">
        <v>4</v>
      </c>
      <c r="P17" s="135">
        <v>38</v>
      </c>
      <c r="Q17" s="135">
        <v>16</v>
      </c>
      <c r="R17" s="135">
        <v>2</v>
      </c>
      <c r="S17" s="135">
        <v>1</v>
      </c>
      <c r="T17" s="188">
        <v>0</v>
      </c>
      <c r="U17" s="188">
        <v>0</v>
      </c>
      <c r="V17" s="188">
        <v>2</v>
      </c>
      <c r="W17" s="188">
        <v>6</v>
      </c>
      <c r="X17" s="188">
        <v>14</v>
      </c>
      <c r="Y17" s="188">
        <v>7</v>
      </c>
      <c r="Z17" s="188">
        <v>39</v>
      </c>
      <c r="AA17" s="188">
        <v>68</v>
      </c>
      <c r="AB17" s="135">
        <v>68</v>
      </c>
      <c r="AC17" s="188">
        <v>0</v>
      </c>
      <c r="AD17" s="188">
        <v>0</v>
      </c>
      <c r="AE17" s="188">
        <v>11</v>
      </c>
      <c r="AF17" s="188">
        <v>22</v>
      </c>
      <c r="AG17" s="188">
        <v>71</v>
      </c>
      <c r="AH17" s="188">
        <v>104</v>
      </c>
      <c r="AI17" s="135">
        <v>104</v>
      </c>
      <c r="AJ17" s="188">
        <v>0</v>
      </c>
      <c r="AK17" s="188">
        <v>15</v>
      </c>
      <c r="AL17" s="188">
        <v>187</v>
      </c>
      <c r="AM17" s="135">
        <v>117</v>
      </c>
      <c r="AN17" s="135">
        <v>119</v>
      </c>
      <c r="AO17" s="135">
        <v>2</v>
      </c>
      <c r="AP17" s="135">
        <v>0</v>
      </c>
      <c r="AQ17" s="135">
        <v>21</v>
      </c>
      <c r="AR17" s="135">
        <v>2</v>
      </c>
      <c r="AS17" s="135">
        <v>92</v>
      </c>
      <c r="AT17" s="135">
        <v>15</v>
      </c>
      <c r="AU17" s="135">
        <v>0</v>
      </c>
      <c r="AV17" s="135">
        <v>3</v>
      </c>
      <c r="AW17" s="135">
        <v>4</v>
      </c>
      <c r="AX17" s="135">
        <v>0</v>
      </c>
      <c r="AY17" s="135">
        <v>3820.9295000000002</v>
      </c>
      <c r="AZ17" s="135">
        <v>0</v>
      </c>
      <c r="BA17" s="135">
        <v>777.73662000000013</v>
      </c>
      <c r="BB17" s="135">
        <v>0</v>
      </c>
      <c r="BC17" s="135">
        <v>0</v>
      </c>
      <c r="BD17" s="135">
        <v>0</v>
      </c>
      <c r="BE17" s="135">
        <v>538.79261999999994</v>
      </c>
      <c r="BF17" s="135">
        <v>0</v>
      </c>
      <c r="BG17" s="135">
        <v>41.819180000000003</v>
      </c>
      <c r="BH17" s="135">
        <v>0</v>
      </c>
      <c r="BI17" s="135">
        <v>4.3947899999999995</v>
      </c>
      <c r="BJ17" s="135">
        <v>0</v>
      </c>
      <c r="BK17" s="135">
        <v>5183.6727100000007</v>
      </c>
      <c r="BL17" s="135">
        <v>0</v>
      </c>
      <c r="BM17" s="135">
        <v>393.75031999999993</v>
      </c>
      <c r="BN17" s="135">
        <v>0</v>
      </c>
      <c r="BO17" s="135">
        <v>197.11608999999999</v>
      </c>
      <c r="BP17" s="135">
        <v>58.637999999999998</v>
      </c>
      <c r="BQ17" s="135">
        <v>969.21798999999999</v>
      </c>
      <c r="BR17" s="135">
        <v>463.12299999999999</v>
      </c>
      <c r="BS17" s="135">
        <v>350.14497999999998</v>
      </c>
      <c r="BT17" s="135">
        <v>0</v>
      </c>
      <c r="BU17" s="135">
        <v>0</v>
      </c>
      <c r="BV17" s="135">
        <v>0</v>
      </c>
      <c r="BW17" s="135">
        <v>7093.9020900000014</v>
      </c>
      <c r="BX17" s="135">
        <v>-113</v>
      </c>
      <c r="BY17" s="135">
        <v>0</v>
      </c>
      <c r="BZ17" s="135">
        <v>-178</v>
      </c>
      <c r="CA17" s="135">
        <v>-152</v>
      </c>
      <c r="CB17" s="135">
        <v>-291</v>
      </c>
      <c r="CC17" s="135">
        <v>6802.9020900000014</v>
      </c>
      <c r="CD17" s="135">
        <v>636</v>
      </c>
      <c r="CE17" s="135">
        <v>-333</v>
      </c>
      <c r="CF17" s="135">
        <v>7105.9020900000014</v>
      </c>
      <c r="CG17" s="135">
        <v>0</v>
      </c>
      <c r="CH17" s="135">
        <v>0</v>
      </c>
      <c r="CI17" s="135">
        <v>0</v>
      </c>
      <c r="CJ17" s="135">
        <v>0</v>
      </c>
      <c r="CK17" s="135">
        <v>0</v>
      </c>
      <c r="CL17" s="135">
        <v>0</v>
      </c>
      <c r="CM17" s="135">
        <v>0</v>
      </c>
      <c r="CN17" s="135">
        <v>0</v>
      </c>
      <c r="CO17" s="188">
        <v>23.5</v>
      </c>
      <c r="CP17" s="135">
        <v>0</v>
      </c>
      <c r="CQ17" s="135" t="s">
        <v>19</v>
      </c>
      <c r="CR17" s="135" t="s">
        <v>19</v>
      </c>
      <c r="CS17" s="135">
        <v>1457</v>
      </c>
      <c r="CT17" s="135" t="s">
        <v>19</v>
      </c>
      <c r="CU17" s="135" t="s">
        <v>19</v>
      </c>
      <c r="CV17" s="135" t="s">
        <v>19</v>
      </c>
      <c r="CW17" s="135">
        <v>5982</v>
      </c>
      <c r="CX17" s="135">
        <v>0</v>
      </c>
      <c r="CY17" s="135">
        <v>0</v>
      </c>
      <c r="CZ17" s="135">
        <v>0</v>
      </c>
      <c r="DA17" s="135">
        <v>7439</v>
      </c>
      <c r="DB17" s="188">
        <v>6.0398078242964992</v>
      </c>
      <c r="DC17" s="188">
        <v>4.3965229020394512</v>
      </c>
      <c r="DD17" s="188">
        <v>0</v>
      </c>
      <c r="DE17" s="188">
        <v>0</v>
      </c>
      <c r="DF17" s="188">
        <v>0</v>
      </c>
      <c r="DG17" s="188">
        <v>4.7183761258233634</v>
      </c>
      <c r="DH17" s="135">
        <v>-390.58529000000004</v>
      </c>
      <c r="DI17" s="135">
        <v>0</v>
      </c>
      <c r="DJ17" s="135">
        <v>0</v>
      </c>
      <c r="DK17" s="135">
        <v>-368.21229</v>
      </c>
      <c r="DL17" s="135">
        <v>0</v>
      </c>
      <c r="DM17" s="135">
        <v>1609.5161300000002</v>
      </c>
      <c r="DN17" s="135">
        <v>162.24722999999997</v>
      </c>
      <c r="DO17" s="135">
        <v>0</v>
      </c>
      <c r="DP17" s="135">
        <v>1012.9657800000001</v>
      </c>
      <c r="DQ17" s="135">
        <v>441.01342999999997</v>
      </c>
      <c r="DR17" s="135">
        <v>139</v>
      </c>
      <c r="DS17" s="135">
        <v>0</v>
      </c>
      <c r="DT17" s="135">
        <v>0</v>
      </c>
      <c r="DU17" s="135">
        <v>77</v>
      </c>
      <c r="DV17" s="135">
        <v>0</v>
      </c>
      <c r="DW17" s="135">
        <v>0</v>
      </c>
      <c r="DX17" s="135">
        <v>0</v>
      </c>
      <c r="DY17" s="135">
        <v>0</v>
      </c>
      <c r="DZ17" s="135">
        <v>0</v>
      </c>
      <c r="EA17" s="135">
        <v>0</v>
      </c>
      <c r="EB17" s="135">
        <v>0</v>
      </c>
      <c r="EC17" s="135">
        <v>0</v>
      </c>
      <c r="ED17" s="135">
        <v>0</v>
      </c>
      <c r="EE17" s="135">
        <v>0</v>
      </c>
      <c r="EF17" s="135">
        <v>0</v>
      </c>
      <c r="EG17" s="135">
        <v>0</v>
      </c>
      <c r="EH17" s="135">
        <v>0</v>
      </c>
      <c r="EI17" s="135">
        <v>0</v>
      </c>
      <c r="EJ17" s="135">
        <v>1</v>
      </c>
      <c r="EK17" s="135">
        <v>78</v>
      </c>
    </row>
    <row r="18" spans="1:141" ht="15" customHeight="1" x14ac:dyDescent="0.25">
      <c r="A18" s="137" t="s">
        <v>239</v>
      </c>
      <c r="B18" s="137" t="s">
        <v>246</v>
      </c>
      <c r="C18" s="137" t="s">
        <v>45</v>
      </c>
      <c r="D18" s="135">
        <v>0</v>
      </c>
      <c r="E18" s="135">
        <v>29</v>
      </c>
      <c r="F18" s="135">
        <v>9</v>
      </c>
      <c r="G18" s="135">
        <v>0</v>
      </c>
      <c r="H18" s="135">
        <v>38</v>
      </c>
      <c r="I18" s="135">
        <v>4</v>
      </c>
      <c r="J18" s="135">
        <v>48</v>
      </c>
      <c r="K18" s="135">
        <v>2</v>
      </c>
      <c r="L18" s="135">
        <v>37</v>
      </c>
      <c r="M18" s="135">
        <v>49</v>
      </c>
      <c r="N18" s="135">
        <v>0</v>
      </c>
      <c r="O18" s="135">
        <v>6</v>
      </c>
      <c r="P18" s="135">
        <v>142</v>
      </c>
      <c r="Q18" s="135">
        <v>40</v>
      </c>
      <c r="R18" s="135">
        <v>5</v>
      </c>
      <c r="S18" s="135">
        <v>3</v>
      </c>
      <c r="T18" s="188">
        <v>3</v>
      </c>
      <c r="U18" s="188">
        <v>3</v>
      </c>
      <c r="V18" s="188">
        <v>8</v>
      </c>
      <c r="W18" s="188">
        <v>20</v>
      </c>
      <c r="X18" s="188">
        <v>37</v>
      </c>
      <c r="Y18" s="188">
        <v>45</v>
      </c>
      <c r="Z18" s="188">
        <v>63</v>
      </c>
      <c r="AA18" s="188">
        <v>179</v>
      </c>
      <c r="AB18" s="135">
        <v>180</v>
      </c>
      <c r="AC18" s="188">
        <v>0</v>
      </c>
      <c r="AD18" s="188">
        <v>0</v>
      </c>
      <c r="AE18" s="188">
        <v>34</v>
      </c>
      <c r="AF18" s="188">
        <v>63</v>
      </c>
      <c r="AG18" s="188">
        <v>258</v>
      </c>
      <c r="AH18" s="188">
        <v>355</v>
      </c>
      <c r="AI18" s="135">
        <v>427</v>
      </c>
      <c r="AJ18" s="188">
        <v>17</v>
      </c>
      <c r="AK18" s="188">
        <v>55</v>
      </c>
      <c r="AL18" s="188">
        <v>606</v>
      </c>
      <c r="AM18" s="135">
        <v>392</v>
      </c>
      <c r="AN18" s="135">
        <v>392</v>
      </c>
      <c r="AO18" s="135">
        <v>18</v>
      </c>
      <c r="AP18" s="135">
        <v>0</v>
      </c>
      <c r="AQ18" s="135">
        <v>40</v>
      </c>
      <c r="AR18" s="135">
        <v>19</v>
      </c>
      <c r="AS18" s="135">
        <v>508</v>
      </c>
      <c r="AT18" s="135">
        <v>14</v>
      </c>
      <c r="AU18" s="135">
        <v>13</v>
      </c>
      <c r="AV18" s="135">
        <v>321</v>
      </c>
      <c r="AW18" s="135">
        <v>185</v>
      </c>
      <c r="AX18" s="135">
        <v>15</v>
      </c>
      <c r="AY18" s="135">
        <v>10137</v>
      </c>
      <c r="AZ18" s="135">
        <v>0</v>
      </c>
      <c r="BA18" s="135">
        <v>4300</v>
      </c>
      <c r="BB18" s="135">
        <v>0</v>
      </c>
      <c r="BC18" s="135">
        <v>683</v>
      </c>
      <c r="BD18" s="135">
        <v>0</v>
      </c>
      <c r="BE18" s="135">
        <v>1884</v>
      </c>
      <c r="BF18" s="135">
        <v>0</v>
      </c>
      <c r="BG18" s="135">
        <v>588</v>
      </c>
      <c r="BH18" s="135">
        <v>0</v>
      </c>
      <c r="BI18" s="135">
        <v>17</v>
      </c>
      <c r="BJ18" s="135">
        <v>0</v>
      </c>
      <c r="BK18" s="135">
        <v>17609</v>
      </c>
      <c r="BL18" s="135">
        <v>0</v>
      </c>
      <c r="BM18" s="135">
        <v>1299</v>
      </c>
      <c r="BN18" s="135">
        <v>96</v>
      </c>
      <c r="BO18" s="135">
        <v>1262</v>
      </c>
      <c r="BP18" s="135">
        <v>0</v>
      </c>
      <c r="BQ18" s="135">
        <v>1822</v>
      </c>
      <c r="BR18" s="135">
        <v>0</v>
      </c>
      <c r="BS18" s="135">
        <v>2943</v>
      </c>
      <c r="BT18" s="135">
        <v>0</v>
      </c>
      <c r="BU18" s="135">
        <v>0</v>
      </c>
      <c r="BV18" s="135">
        <v>0</v>
      </c>
      <c r="BW18" s="135">
        <v>24935</v>
      </c>
      <c r="BX18" s="135">
        <v>-1184</v>
      </c>
      <c r="BY18" s="135">
        <v>0</v>
      </c>
      <c r="BZ18" s="135">
        <v>-1041</v>
      </c>
      <c r="CA18" s="135">
        <v>-27</v>
      </c>
      <c r="CB18" s="135">
        <v>-2225</v>
      </c>
      <c r="CC18" s="135">
        <v>22710</v>
      </c>
      <c r="CD18" s="135">
        <v>4108</v>
      </c>
      <c r="CE18" s="135">
        <v>685</v>
      </c>
      <c r="CF18" s="135">
        <v>27503</v>
      </c>
      <c r="CG18" s="135">
        <v>0</v>
      </c>
      <c r="CH18" s="135">
        <v>0</v>
      </c>
      <c r="CI18" s="135">
        <v>0</v>
      </c>
      <c r="CJ18" s="135">
        <v>0</v>
      </c>
      <c r="CK18" s="135">
        <v>0</v>
      </c>
      <c r="CL18" s="135">
        <v>0</v>
      </c>
      <c r="CM18" s="135">
        <v>0</v>
      </c>
      <c r="CN18" s="135">
        <v>-50</v>
      </c>
      <c r="CO18" s="188">
        <v>16.399999999999999</v>
      </c>
      <c r="CP18" s="135">
        <v>0</v>
      </c>
      <c r="CQ18" s="135" t="s">
        <v>19</v>
      </c>
      <c r="CR18" s="135" t="s">
        <v>19</v>
      </c>
      <c r="CS18" s="135">
        <v>1184</v>
      </c>
      <c r="CT18" s="135" t="s">
        <v>19</v>
      </c>
      <c r="CU18" s="135" t="s">
        <v>19</v>
      </c>
      <c r="CV18" s="135" t="s">
        <v>19</v>
      </c>
      <c r="CW18" s="135">
        <v>25634</v>
      </c>
      <c r="CX18" s="135">
        <v>0</v>
      </c>
      <c r="CY18" s="135">
        <v>0</v>
      </c>
      <c r="CZ18" s="135">
        <v>0</v>
      </c>
      <c r="DA18" s="135">
        <v>26818</v>
      </c>
      <c r="DB18" s="188">
        <v>17.14527027027027</v>
      </c>
      <c r="DC18" s="188">
        <v>10.622610595303113</v>
      </c>
      <c r="DD18" s="188">
        <v>0</v>
      </c>
      <c r="DE18" s="188">
        <v>0</v>
      </c>
      <c r="DF18" s="188">
        <v>0</v>
      </c>
      <c r="DG18" s="188">
        <v>10.910582444626742</v>
      </c>
      <c r="DH18" s="135">
        <v>-1690</v>
      </c>
      <c r="DI18" s="135">
        <v>0</v>
      </c>
      <c r="DJ18" s="135">
        <v>0</v>
      </c>
      <c r="DK18" s="135">
        <v>-1405</v>
      </c>
      <c r="DL18" s="135">
        <v>-75</v>
      </c>
      <c r="DM18" s="135">
        <v>5348</v>
      </c>
      <c r="DN18" s="135">
        <v>2109</v>
      </c>
      <c r="DO18" s="135">
        <v>0</v>
      </c>
      <c r="DP18" s="135">
        <v>4287</v>
      </c>
      <c r="DQ18" s="135">
        <v>444</v>
      </c>
      <c r="DR18" s="135">
        <v>150</v>
      </c>
      <c r="DS18" s="135">
        <v>0</v>
      </c>
      <c r="DT18" s="135">
        <v>0</v>
      </c>
      <c r="DU18" s="135">
        <v>183</v>
      </c>
      <c r="DV18" s="135">
        <v>0</v>
      </c>
      <c r="DW18" s="135">
        <v>5792.5129999999999</v>
      </c>
      <c r="DX18" s="135">
        <v>245</v>
      </c>
      <c r="DY18" s="135">
        <v>0</v>
      </c>
      <c r="DZ18" s="135">
        <v>1670</v>
      </c>
      <c r="EA18" s="135">
        <v>0</v>
      </c>
      <c r="EB18" s="135">
        <v>0</v>
      </c>
      <c r="EC18" s="135">
        <v>182</v>
      </c>
      <c r="ED18" s="135">
        <v>0</v>
      </c>
      <c r="EE18" s="135">
        <v>0</v>
      </c>
      <c r="EF18" s="135">
        <v>0</v>
      </c>
      <c r="EG18" s="135">
        <v>31</v>
      </c>
      <c r="EH18" s="135">
        <v>0</v>
      </c>
      <c r="EI18" s="135">
        <v>0</v>
      </c>
      <c r="EJ18" s="135">
        <v>0</v>
      </c>
      <c r="EK18" s="135">
        <v>8103.5129999999999</v>
      </c>
    </row>
    <row r="19" spans="1:141" ht="15" customHeight="1" x14ac:dyDescent="0.25">
      <c r="A19" s="137" t="s">
        <v>239</v>
      </c>
      <c r="B19" s="137" t="s">
        <v>247</v>
      </c>
      <c r="C19" s="137" t="s">
        <v>46</v>
      </c>
      <c r="D19" s="135">
        <v>3</v>
      </c>
      <c r="E19" s="135">
        <v>33</v>
      </c>
      <c r="F19" s="135">
        <v>6</v>
      </c>
      <c r="G19" s="135">
        <v>0</v>
      </c>
      <c r="H19" s="135">
        <v>42</v>
      </c>
      <c r="I19" s="135">
        <v>10</v>
      </c>
      <c r="J19" s="135">
        <v>53</v>
      </c>
      <c r="K19" s="135">
        <v>4</v>
      </c>
      <c r="L19" s="135">
        <v>12</v>
      </c>
      <c r="M19" s="135">
        <v>47</v>
      </c>
      <c r="N19" s="135">
        <v>0</v>
      </c>
      <c r="O19" s="135">
        <v>10</v>
      </c>
      <c r="P19" s="135">
        <v>126</v>
      </c>
      <c r="Q19" s="135">
        <v>51</v>
      </c>
      <c r="R19" s="135">
        <v>4</v>
      </c>
      <c r="S19" s="135">
        <v>6</v>
      </c>
      <c r="T19" s="188">
        <v>4</v>
      </c>
      <c r="U19" s="188">
        <v>3</v>
      </c>
      <c r="V19" s="188">
        <v>9</v>
      </c>
      <c r="W19" s="188">
        <v>25</v>
      </c>
      <c r="X19" s="188">
        <v>38</v>
      </c>
      <c r="Y19" s="188">
        <v>40</v>
      </c>
      <c r="Z19" s="188">
        <v>157</v>
      </c>
      <c r="AA19" s="188">
        <v>276</v>
      </c>
      <c r="AB19" s="135">
        <v>277</v>
      </c>
      <c r="AC19" s="188">
        <v>0</v>
      </c>
      <c r="AD19" s="188">
        <v>0</v>
      </c>
      <c r="AE19" s="188">
        <v>42</v>
      </c>
      <c r="AF19" s="188">
        <v>72</v>
      </c>
      <c r="AG19" s="188">
        <v>307</v>
      </c>
      <c r="AH19" s="188">
        <v>421</v>
      </c>
      <c r="AI19" s="135">
        <v>451</v>
      </c>
      <c r="AJ19" s="188">
        <v>24</v>
      </c>
      <c r="AK19" s="188">
        <v>75</v>
      </c>
      <c r="AL19" s="188">
        <v>795</v>
      </c>
      <c r="AM19" s="135">
        <v>617</v>
      </c>
      <c r="AN19" s="135">
        <v>633</v>
      </c>
      <c r="AO19" s="135">
        <v>17</v>
      </c>
      <c r="AP19" s="135">
        <v>4</v>
      </c>
      <c r="AQ19" s="135">
        <v>45</v>
      </c>
      <c r="AR19" s="135">
        <v>25</v>
      </c>
      <c r="AS19" s="135">
        <v>515</v>
      </c>
      <c r="AT19" s="135">
        <v>7</v>
      </c>
      <c r="AU19" s="135">
        <v>48</v>
      </c>
      <c r="AV19" s="135">
        <v>114</v>
      </c>
      <c r="AW19" s="135">
        <v>61</v>
      </c>
      <c r="AX19" s="135">
        <v>10</v>
      </c>
      <c r="AY19" s="135">
        <v>13382</v>
      </c>
      <c r="AZ19" s="135" t="s">
        <v>19</v>
      </c>
      <c r="BA19" s="135">
        <v>5581</v>
      </c>
      <c r="BB19" s="135" t="s">
        <v>19</v>
      </c>
      <c r="BC19" s="135">
        <v>912</v>
      </c>
      <c r="BD19" s="135" t="s">
        <v>19</v>
      </c>
      <c r="BE19" s="135">
        <v>2468</v>
      </c>
      <c r="BF19" s="135" t="s">
        <v>19</v>
      </c>
      <c r="BG19" s="135">
        <v>256</v>
      </c>
      <c r="BH19" s="135" t="s">
        <v>19</v>
      </c>
      <c r="BI19" s="135">
        <v>270</v>
      </c>
      <c r="BJ19" s="135" t="s">
        <v>19</v>
      </c>
      <c r="BK19" s="135">
        <v>22869</v>
      </c>
      <c r="BL19" s="135" t="s">
        <v>19</v>
      </c>
      <c r="BM19" s="135">
        <v>1513</v>
      </c>
      <c r="BN19" s="135" t="s">
        <v>19</v>
      </c>
      <c r="BO19" s="135">
        <v>1502</v>
      </c>
      <c r="BP19" s="135" t="s">
        <v>19</v>
      </c>
      <c r="BQ19" s="135">
        <v>2525</v>
      </c>
      <c r="BR19" s="135">
        <v>625</v>
      </c>
      <c r="BS19" s="135">
        <v>1254</v>
      </c>
      <c r="BT19" s="135" t="s">
        <v>19</v>
      </c>
      <c r="BU19" s="135">
        <v>29</v>
      </c>
      <c r="BV19" s="135">
        <v>0</v>
      </c>
      <c r="BW19" s="135">
        <v>29692</v>
      </c>
      <c r="BX19" s="135">
        <v>-1128</v>
      </c>
      <c r="BY19" s="135">
        <v>0</v>
      </c>
      <c r="BZ19" s="135">
        <v>-776</v>
      </c>
      <c r="CA19" s="135" t="s">
        <v>19</v>
      </c>
      <c r="CB19" s="135">
        <v>-1904</v>
      </c>
      <c r="CC19" s="135">
        <v>27788</v>
      </c>
      <c r="CD19" s="135">
        <v>2511</v>
      </c>
      <c r="CE19" s="135">
        <v>1290</v>
      </c>
      <c r="CF19" s="135">
        <v>31589</v>
      </c>
      <c r="CG19" s="135">
        <v>0</v>
      </c>
      <c r="CH19" s="135" t="s">
        <v>19</v>
      </c>
      <c r="CI19" s="135" t="s">
        <v>19</v>
      </c>
      <c r="CJ19" s="135" t="s">
        <v>19</v>
      </c>
      <c r="CK19" s="135" t="s">
        <v>19</v>
      </c>
      <c r="CL19" s="135">
        <v>0</v>
      </c>
      <c r="CM19" s="135" t="s">
        <v>19</v>
      </c>
      <c r="CN19" s="135" t="s">
        <v>19</v>
      </c>
      <c r="CO19" s="188">
        <v>15.5</v>
      </c>
      <c r="CP19" s="135" t="s">
        <v>19</v>
      </c>
      <c r="CQ19" s="135">
        <v>756</v>
      </c>
      <c r="CR19" s="135">
        <v>614</v>
      </c>
      <c r="CS19" s="135">
        <v>1370</v>
      </c>
      <c r="CT19" s="135">
        <v>24043</v>
      </c>
      <c r="CU19" s="135">
        <v>2916</v>
      </c>
      <c r="CV19" s="135">
        <v>315</v>
      </c>
      <c r="CW19" s="135">
        <v>27274</v>
      </c>
      <c r="CX19" s="135">
        <v>401</v>
      </c>
      <c r="CY19" s="135">
        <v>1254</v>
      </c>
      <c r="CZ19" s="135">
        <v>0</v>
      </c>
      <c r="DA19" s="135">
        <v>30299</v>
      </c>
      <c r="DB19" s="188">
        <v>30.364963503649633</v>
      </c>
      <c r="DC19" s="188">
        <v>34.138740192124367</v>
      </c>
      <c r="DD19" s="188">
        <v>33.915211970074814</v>
      </c>
      <c r="DE19" s="188">
        <v>100</v>
      </c>
      <c r="DF19" s="188">
        <v>0</v>
      </c>
      <c r="DG19" s="188">
        <v>36.690979900326745</v>
      </c>
      <c r="DH19" s="135">
        <v>-1842</v>
      </c>
      <c r="DI19" s="135">
        <v>-158</v>
      </c>
      <c r="DJ19" s="135">
        <v>0</v>
      </c>
      <c r="DK19" s="135">
        <v>-1560</v>
      </c>
      <c r="DL19" s="135">
        <v>-15</v>
      </c>
      <c r="DM19" s="135">
        <v>7226</v>
      </c>
      <c r="DN19" s="135">
        <v>1494</v>
      </c>
      <c r="DO19" s="135">
        <v>0</v>
      </c>
      <c r="DP19" s="135">
        <v>5145</v>
      </c>
      <c r="DQ19" s="135">
        <v>1076</v>
      </c>
      <c r="DR19" s="135">
        <v>1160</v>
      </c>
      <c r="DS19" s="135">
        <v>0</v>
      </c>
      <c r="DT19" s="135">
        <v>48</v>
      </c>
      <c r="DU19" s="135">
        <v>0</v>
      </c>
      <c r="DV19" s="135">
        <v>34</v>
      </c>
      <c r="DW19" s="135">
        <v>113</v>
      </c>
      <c r="DX19" s="135">
        <v>45</v>
      </c>
      <c r="DY19" s="135">
        <v>0</v>
      </c>
      <c r="DZ19" s="135">
        <v>210</v>
      </c>
      <c r="EA19" s="135">
        <v>0</v>
      </c>
      <c r="EB19" s="135">
        <v>0</v>
      </c>
      <c r="EC19" s="135">
        <v>9</v>
      </c>
      <c r="ED19" s="135">
        <v>0</v>
      </c>
      <c r="EE19" s="135">
        <v>0</v>
      </c>
      <c r="EF19" s="135">
        <v>0</v>
      </c>
      <c r="EG19" s="135">
        <v>125</v>
      </c>
      <c r="EH19" s="135">
        <v>0</v>
      </c>
      <c r="EI19" s="135">
        <v>26</v>
      </c>
      <c r="EJ19" s="135">
        <v>0</v>
      </c>
      <c r="EK19" s="135">
        <v>562</v>
      </c>
    </row>
    <row r="20" spans="1:141" ht="15" customHeight="1" x14ac:dyDescent="0.25">
      <c r="A20" s="137" t="s">
        <v>239</v>
      </c>
      <c r="B20" s="137" t="s">
        <v>248</v>
      </c>
      <c r="C20" s="137" t="s">
        <v>48</v>
      </c>
      <c r="D20" s="135">
        <v>3</v>
      </c>
      <c r="E20" s="135">
        <v>14</v>
      </c>
      <c r="F20" s="135">
        <v>5</v>
      </c>
      <c r="G20" s="135">
        <v>0</v>
      </c>
      <c r="H20" s="135">
        <v>22</v>
      </c>
      <c r="I20" s="135">
        <v>3</v>
      </c>
      <c r="J20" s="135">
        <v>26</v>
      </c>
      <c r="K20" s="135">
        <v>2</v>
      </c>
      <c r="L20" s="135">
        <v>28</v>
      </c>
      <c r="M20" s="135">
        <v>36</v>
      </c>
      <c r="N20" s="135">
        <v>0</v>
      </c>
      <c r="O20" s="135">
        <v>6</v>
      </c>
      <c r="P20" s="135">
        <v>98</v>
      </c>
      <c r="Q20" s="135">
        <v>50</v>
      </c>
      <c r="R20" s="135">
        <v>4</v>
      </c>
      <c r="S20" s="135">
        <v>3</v>
      </c>
      <c r="T20" s="188">
        <v>3</v>
      </c>
      <c r="U20" s="188">
        <v>2</v>
      </c>
      <c r="V20" s="188">
        <v>10</v>
      </c>
      <c r="W20" s="188">
        <v>21</v>
      </c>
      <c r="X20" s="188">
        <v>47</v>
      </c>
      <c r="Y20" s="188">
        <v>34</v>
      </c>
      <c r="Z20" s="188">
        <v>116</v>
      </c>
      <c r="AA20" s="188">
        <v>233</v>
      </c>
      <c r="AB20" s="135">
        <v>235</v>
      </c>
      <c r="AC20" s="188">
        <v>0</v>
      </c>
      <c r="AD20" s="188">
        <v>0</v>
      </c>
      <c r="AE20" s="188">
        <v>10</v>
      </c>
      <c r="AF20" s="188">
        <v>24</v>
      </c>
      <c r="AG20" s="188">
        <v>123</v>
      </c>
      <c r="AH20" s="188">
        <v>156</v>
      </c>
      <c r="AI20" s="135">
        <v>207</v>
      </c>
      <c r="AJ20" s="188">
        <v>17</v>
      </c>
      <c r="AK20" s="188">
        <v>59</v>
      </c>
      <c r="AL20" s="188">
        <v>464</v>
      </c>
      <c r="AM20" s="135">
        <v>416</v>
      </c>
      <c r="AN20" s="135" t="s">
        <v>19</v>
      </c>
      <c r="AO20" s="135">
        <v>14</v>
      </c>
      <c r="AP20" s="135">
        <v>0</v>
      </c>
      <c r="AQ20" s="135">
        <v>33</v>
      </c>
      <c r="AR20" s="135">
        <v>11</v>
      </c>
      <c r="AS20" s="135">
        <v>345</v>
      </c>
      <c r="AT20" s="135">
        <v>14</v>
      </c>
      <c r="AU20" s="135">
        <v>24</v>
      </c>
      <c r="AV20" s="135">
        <v>130</v>
      </c>
      <c r="AW20" s="135">
        <v>55</v>
      </c>
      <c r="AX20" s="135">
        <v>11</v>
      </c>
      <c r="AY20" s="135">
        <v>11737.170290000002</v>
      </c>
      <c r="AZ20" s="135" t="s">
        <v>19</v>
      </c>
      <c r="BA20" s="135">
        <v>1779.70732</v>
      </c>
      <c r="BB20" s="135" t="s">
        <v>19</v>
      </c>
      <c r="BC20" s="135">
        <v>723.07609000000014</v>
      </c>
      <c r="BD20" s="135" t="s">
        <v>19</v>
      </c>
      <c r="BE20" s="135">
        <v>2078.4061499999998</v>
      </c>
      <c r="BF20" s="135" t="s">
        <v>19</v>
      </c>
      <c r="BG20" s="135">
        <v>356.11381999999998</v>
      </c>
      <c r="BH20" s="135" t="s">
        <v>19</v>
      </c>
      <c r="BI20" s="135">
        <v>82.515959999999993</v>
      </c>
      <c r="BJ20" s="135" t="s">
        <v>19</v>
      </c>
      <c r="BK20" s="135">
        <v>16756.98963</v>
      </c>
      <c r="BL20" s="135" t="s">
        <v>19</v>
      </c>
      <c r="BM20" s="135">
        <v>1571.71165</v>
      </c>
      <c r="BN20" s="135" t="s">
        <v>19</v>
      </c>
      <c r="BO20" s="135">
        <v>700.33970999999997</v>
      </c>
      <c r="BP20" s="135" t="s">
        <v>19</v>
      </c>
      <c r="BQ20" s="135">
        <v>3359.1512700000003</v>
      </c>
      <c r="BR20" s="135" t="s">
        <v>19</v>
      </c>
      <c r="BS20" s="135">
        <v>2026.0975975137474</v>
      </c>
      <c r="BT20" s="135" t="s">
        <v>19</v>
      </c>
      <c r="BU20" s="135">
        <v>0</v>
      </c>
      <c r="BV20" s="135">
        <v>0</v>
      </c>
      <c r="BW20" s="135">
        <v>24414.289857513751</v>
      </c>
      <c r="BX20" s="135">
        <v>662.51016000000004</v>
      </c>
      <c r="BY20" s="135">
        <v>0</v>
      </c>
      <c r="BZ20" s="135">
        <v>360.38259000000011</v>
      </c>
      <c r="CA20" s="135" t="s">
        <v>19</v>
      </c>
      <c r="CB20" s="135">
        <v>1022.8927500000002</v>
      </c>
      <c r="CC20" s="135">
        <v>25437.182607513751</v>
      </c>
      <c r="CD20" s="135">
        <v>4694.7294099999999</v>
      </c>
      <c r="CE20" s="135">
        <v>0</v>
      </c>
      <c r="CF20" s="135">
        <v>30131.91201751375</v>
      </c>
      <c r="CG20" s="135">
        <v>0</v>
      </c>
      <c r="CH20" s="135">
        <v>0</v>
      </c>
      <c r="CI20" s="135">
        <v>0</v>
      </c>
      <c r="CJ20" s="135">
        <v>0</v>
      </c>
      <c r="CK20" s="135">
        <v>0</v>
      </c>
      <c r="CL20" s="135">
        <v>0</v>
      </c>
      <c r="CM20" s="135">
        <v>0</v>
      </c>
      <c r="CN20" s="135">
        <v>0</v>
      </c>
      <c r="CO20" s="188" t="s">
        <v>19</v>
      </c>
      <c r="CP20" s="135" t="s">
        <v>19</v>
      </c>
      <c r="CQ20" s="135" t="s">
        <v>19</v>
      </c>
      <c r="CR20" s="135" t="s">
        <v>19</v>
      </c>
      <c r="CS20" s="135" t="s">
        <v>19</v>
      </c>
      <c r="CT20" s="135" t="s">
        <v>19</v>
      </c>
      <c r="CU20" s="135" t="s">
        <v>19</v>
      </c>
      <c r="CV20" s="135" t="s">
        <v>19</v>
      </c>
      <c r="CW20" s="135" t="s">
        <v>19</v>
      </c>
      <c r="CX20" s="135" t="s">
        <v>19</v>
      </c>
      <c r="CY20" s="135" t="s">
        <v>19</v>
      </c>
      <c r="CZ20" s="135" t="s">
        <v>19</v>
      </c>
      <c r="DA20" s="135" t="s">
        <v>19</v>
      </c>
      <c r="DB20" s="188" t="s">
        <v>19</v>
      </c>
      <c r="DC20" s="188" t="s">
        <v>19</v>
      </c>
      <c r="DD20" s="188" t="s">
        <v>19</v>
      </c>
      <c r="DE20" s="188" t="s">
        <v>19</v>
      </c>
      <c r="DF20" s="188" t="s">
        <v>19</v>
      </c>
      <c r="DG20" s="188" t="s">
        <v>19</v>
      </c>
      <c r="DH20" s="135">
        <v>-1357</v>
      </c>
      <c r="DI20" s="135">
        <v>0</v>
      </c>
      <c r="DJ20" s="135">
        <v>0</v>
      </c>
      <c r="DK20" s="135">
        <v>-933</v>
      </c>
      <c r="DL20" s="135">
        <v>0</v>
      </c>
      <c r="DM20" s="135">
        <v>6368</v>
      </c>
      <c r="DN20" s="135">
        <v>1585</v>
      </c>
      <c r="DO20" s="135">
        <v>0</v>
      </c>
      <c r="DP20" s="135">
        <v>5663</v>
      </c>
      <c r="DQ20" s="135">
        <v>0</v>
      </c>
      <c r="DR20" s="135">
        <v>0</v>
      </c>
      <c r="DS20" s="135">
        <v>0</v>
      </c>
      <c r="DT20" s="135">
        <v>0</v>
      </c>
      <c r="DU20" s="135" t="s">
        <v>19</v>
      </c>
      <c r="DV20" s="135" t="s">
        <v>19</v>
      </c>
      <c r="DW20" s="135" t="s">
        <v>19</v>
      </c>
      <c r="DX20" s="135" t="s">
        <v>19</v>
      </c>
      <c r="DY20" s="135" t="s">
        <v>19</v>
      </c>
      <c r="DZ20" s="135" t="s">
        <v>19</v>
      </c>
      <c r="EA20" s="135" t="s">
        <v>19</v>
      </c>
      <c r="EB20" s="135" t="s">
        <v>19</v>
      </c>
      <c r="EC20" s="135" t="s">
        <v>19</v>
      </c>
      <c r="ED20" s="135" t="s">
        <v>19</v>
      </c>
      <c r="EE20" s="135" t="s">
        <v>19</v>
      </c>
      <c r="EF20" s="135" t="s">
        <v>19</v>
      </c>
      <c r="EG20" s="135" t="s">
        <v>19</v>
      </c>
      <c r="EH20" s="135" t="s">
        <v>19</v>
      </c>
      <c r="EI20" s="135" t="s">
        <v>19</v>
      </c>
      <c r="EJ20" s="135" t="s">
        <v>19</v>
      </c>
      <c r="EK20" s="135">
        <v>0</v>
      </c>
    </row>
    <row r="21" spans="1:141" ht="15" customHeight="1" x14ac:dyDescent="0.25">
      <c r="A21" s="137" t="s">
        <v>239</v>
      </c>
      <c r="B21" s="137" t="s">
        <v>249</v>
      </c>
      <c r="C21" s="137" t="s">
        <v>49</v>
      </c>
      <c r="D21" s="135">
        <v>1</v>
      </c>
      <c r="E21" s="135">
        <v>11</v>
      </c>
      <c r="F21" s="135">
        <v>3</v>
      </c>
      <c r="G21" s="135">
        <v>0</v>
      </c>
      <c r="H21" s="135">
        <v>15</v>
      </c>
      <c r="I21" s="135">
        <v>7</v>
      </c>
      <c r="J21" s="135">
        <v>22</v>
      </c>
      <c r="K21" s="135">
        <v>0</v>
      </c>
      <c r="L21" s="135">
        <v>0</v>
      </c>
      <c r="M21" s="135">
        <v>19</v>
      </c>
      <c r="N21" s="135">
        <v>0</v>
      </c>
      <c r="O21" s="135">
        <v>14</v>
      </c>
      <c r="P21" s="135">
        <v>55</v>
      </c>
      <c r="Q21" s="135">
        <v>21</v>
      </c>
      <c r="R21" s="135">
        <v>3</v>
      </c>
      <c r="S21" s="135">
        <v>3</v>
      </c>
      <c r="T21" s="188">
        <v>2</v>
      </c>
      <c r="U21" s="188">
        <v>1</v>
      </c>
      <c r="V21" s="188">
        <v>4</v>
      </c>
      <c r="W21" s="188">
        <v>14</v>
      </c>
      <c r="X21" s="188">
        <v>19</v>
      </c>
      <c r="Y21" s="188">
        <v>21</v>
      </c>
      <c r="Z21" s="188">
        <v>73</v>
      </c>
      <c r="AA21" s="188">
        <v>134</v>
      </c>
      <c r="AB21" s="135">
        <v>134</v>
      </c>
      <c r="AC21" s="188">
        <v>0</v>
      </c>
      <c r="AD21" s="188">
        <v>0</v>
      </c>
      <c r="AE21" s="188">
        <v>12</v>
      </c>
      <c r="AF21" s="188">
        <v>28</v>
      </c>
      <c r="AG21" s="188">
        <v>84</v>
      </c>
      <c r="AH21" s="188">
        <v>123</v>
      </c>
      <c r="AI21" s="135">
        <v>154</v>
      </c>
      <c r="AJ21" s="188">
        <v>9</v>
      </c>
      <c r="AK21" s="188">
        <v>32</v>
      </c>
      <c r="AL21" s="188">
        <v>298</v>
      </c>
      <c r="AM21" s="135">
        <v>361</v>
      </c>
      <c r="AN21" s="135">
        <v>363</v>
      </c>
      <c r="AO21" s="135">
        <v>15</v>
      </c>
      <c r="AP21" s="135">
        <v>0</v>
      </c>
      <c r="AQ21" s="135">
        <v>37</v>
      </c>
      <c r="AR21" s="135">
        <v>7</v>
      </c>
      <c r="AS21" s="135">
        <v>206</v>
      </c>
      <c r="AT21" s="135">
        <v>10</v>
      </c>
      <c r="AU21" s="135">
        <v>21</v>
      </c>
      <c r="AV21" s="135">
        <v>117</v>
      </c>
      <c r="AW21" s="135">
        <v>57</v>
      </c>
      <c r="AX21" s="135">
        <v>18</v>
      </c>
      <c r="AY21" s="135">
        <v>6959</v>
      </c>
      <c r="AZ21" s="135" t="s">
        <v>19</v>
      </c>
      <c r="BA21" s="135">
        <v>1883</v>
      </c>
      <c r="BB21" s="135" t="s">
        <v>19</v>
      </c>
      <c r="BC21" s="135">
        <v>653</v>
      </c>
      <c r="BD21" s="135" t="s">
        <v>19</v>
      </c>
      <c r="BE21" s="135">
        <v>1093</v>
      </c>
      <c r="BF21" s="135" t="s">
        <v>19</v>
      </c>
      <c r="BG21" s="135">
        <v>188</v>
      </c>
      <c r="BH21" s="135" t="s">
        <v>19</v>
      </c>
      <c r="BI21" s="135">
        <v>150</v>
      </c>
      <c r="BJ21" s="135" t="s">
        <v>19</v>
      </c>
      <c r="BK21" s="135">
        <v>10926</v>
      </c>
      <c r="BL21" s="135" t="s">
        <v>19</v>
      </c>
      <c r="BM21" s="135">
        <v>1832</v>
      </c>
      <c r="BN21" s="135" t="s">
        <v>19</v>
      </c>
      <c r="BO21" s="135">
        <v>259</v>
      </c>
      <c r="BP21" s="135" t="s">
        <v>19</v>
      </c>
      <c r="BQ21" s="135">
        <v>1559</v>
      </c>
      <c r="BR21" s="135" t="s">
        <v>19</v>
      </c>
      <c r="BS21" s="135">
        <v>0</v>
      </c>
      <c r="BT21" s="135" t="s">
        <v>19</v>
      </c>
      <c r="BU21" s="135">
        <v>436</v>
      </c>
      <c r="BV21" s="135">
        <v>0</v>
      </c>
      <c r="BW21" s="135">
        <v>15012</v>
      </c>
      <c r="BX21" s="135">
        <v>-1825</v>
      </c>
      <c r="BY21" s="135">
        <v>0</v>
      </c>
      <c r="BZ21" s="135">
        <v>-680</v>
      </c>
      <c r="CA21" s="135" t="s">
        <v>19</v>
      </c>
      <c r="CB21" s="135">
        <v>-2505</v>
      </c>
      <c r="CC21" s="135">
        <v>12507</v>
      </c>
      <c r="CD21" s="135">
        <v>1505</v>
      </c>
      <c r="CE21" s="135">
        <v>1519</v>
      </c>
      <c r="CF21" s="135">
        <v>15531</v>
      </c>
      <c r="CG21" s="135">
        <v>0</v>
      </c>
      <c r="CH21" s="135">
        <v>0</v>
      </c>
      <c r="CI21" s="135">
        <v>0</v>
      </c>
      <c r="CJ21" s="135">
        <v>0</v>
      </c>
      <c r="CK21" s="135">
        <v>0</v>
      </c>
      <c r="CL21" s="135">
        <v>1770</v>
      </c>
      <c r="CM21" s="135" t="s">
        <v>19</v>
      </c>
      <c r="CN21" s="135" t="s">
        <v>19</v>
      </c>
      <c r="CO21" s="188">
        <v>18.5</v>
      </c>
      <c r="CP21" s="135" t="s">
        <v>19</v>
      </c>
      <c r="CQ21" s="135" t="s">
        <v>19</v>
      </c>
      <c r="CR21" s="135" t="s">
        <v>19</v>
      </c>
      <c r="CS21" s="135">
        <v>459</v>
      </c>
      <c r="CT21" s="135" t="s">
        <v>19</v>
      </c>
      <c r="CU21" s="135" t="s">
        <v>19</v>
      </c>
      <c r="CV21" s="135" t="s">
        <v>19</v>
      </c>
      <c r="CW21" s="135">
        <v>13322</v>
      </c>
      <c r="CX21" s="135">
        <v>231</v>
      </c>
      <c r="CY21" s="135">
        <v>0</v>
      </c>
      <c r="CZ21" s="135">
        <v>0</v>
      </c>
      <c r="DA21" s="135">
        <v>14012</v>
      </c>
      <c r="DB21" s="188">
        <v>0</v>
      </c>
      <c r="DC21" s="188">
        <v>0</v>
      </c>
      <c r="DD21" s="188">
        <v>0</v>
      </c>
      <c r="DE21" s="188">
        <v>0</v>
      </c>
      <c r="DF21" s="188">
        <v>0</v>
      </c>
      <c r="DG21" s="188">
        <v>0</v>
      </c>
      <c r="DH21" s="135">
        <v>-950</v>
      </c>
      <c r="DI21" s="135">
        <v>0</v>
      </c>
      <c r="DJ21" s="135">
        <v>0</v>
      </c>
      <c r="DK21" s="135">
        <v>-777</v>
      </c>
      <c r="DL21" s="135">
        <v>0</v>
      </c>
      <c r="DM21" s="135">
        <v>5329</v>
      </c>
      <c r="DN21" s="135">
        <v>1625</v>
      </c>
      <c r="DO21" s="135">
        <v>5</v>
      </c>
      <c r="DP21" s="135">
        <v>5232</v>
      </c>
      <c r="DQ21" s="135">
        <v>284</v>
      </c>
      <c r="DR21" s="135">
        <v>448</v>
      </c>
      <c r="DS21" s="135">
        <v>0</v>
      </c>
      <c r="DT21" s="135">
        <v>0</v>
      </c>
      <c r="DU21" s="135">
        <v>82</v>
      </c>
      <c r="DV21" s="135">
        <v>0</v>
      </c>
      <c r="DW21" s="135">
        <v>45</v>
      </c>
      <c r="DX21" s="135">
        <v>5</v>
      </c>
      <c r="DY21" s="135">
        <v>0</v>
      </c>
      <c r="DZ21" s="135">
        <v>502</v>
      </c>
      <c r="EA21" s="135">
        <v>209</v>
      </c>
      <c r="EB21" s="135">
        <v>0</v>
      </c>
      <c r="EC21" s="135">
        <v>0</v>
      </c>
      <c r="ED21" s="135">
        <v>0</v>
      </c>
      <c r="EE21" s="135">
        <v>0</v>
      </c>
      <c r="EF21" s="135">
        <v>0</v>
      </c>
      <c r="EG21" s="135">
        <v>0</v>
      </c>
      <c r="EH21" s="135">
        <v>0</v>
      </c>
      <c r="EI21" s="135">
        <v>0</v>
      </c>
      <c r="EJ21" s="135">
        <v>0</v>
      </c>
      <c r="EK21" s="135">
        <v>843</v>
      </c>
    </row>
    <row r="22" spans="1:141" ht="15" customHeight="1" x14ac:dyDescent="0.25">
      <c r="A22" s="137" t="s">
        <v>239</v>
      </c>
      <c r="B22" s="137" t="s">
        <v>250</v>
      </c>
      <c r="C22" s="137" t="s">
        <v>51</v>
      </c>
      <c r="D22" s="135">
        <v>0</v>
      </c>
      <c r="E22" s="135">
        <v>19</v>
      </c>
      <c r="F22" s="135">
        <v>6</v>
      </c>
      <c r="G22" s="135">
        <v>0</v>
      </c>
      <c r="H22" s="135">
        <v>25</v>
      </c>
      <c r="I22" s="135">
        <v>2</v>
      </c>
      <c r="J22" s="135">
        <v>35</v>
      </c>
      <c r="K22" s="135">
        <v>1</v>
      </c>
      <c r="L22" s="135">
        <v>5</v>
      </c>
      <c r="M22" s="135">
        <v>21</v>
      </c>
      <c r="N22" s="135">
        <v>25</v>
      </c>
      <c r="O22" s="135">
        <v>4</v>
      </c>
      <c r="P22" s="135">
        <v>91</v>
      </c>
      <c r="Q22" s="135">
        <v>73</v>
      </c>
      <c r="R22" s="135">
        <v>5</v>
      </c>
      <c r="S22" s="135">
        <v>7</v>
      </c>
      <c r="T22" s="188">
        <v>3</v>
      </c>
      <c r="U22" s="188">
        <v>3</v>
      </c>
      <c r="V22" s="188">
        <v>9</v>
      </c>
      <c r="W22" s="188">
        <v>25</v>
      </c>
      <c r="X22" s="188">
        <v>49</v>
      </c>
      <c r="Y22" s="188">
        <v>36</v>
      </c>
      <c r="Z22" s="188">
        <v>110</v>
      </c>
      <c r="AA22" s="188">
        <v>235</v>
      </c>
      <c r="AB22" s="135">
        <v>235</v>
      </c>
      <c r="AC22" s="188">
        <v>0</v>
      </c>
      <c r="AD22" s="188">
        <v>0</v>
      </c>
      <c r="AE22" s="188">
        <v>24</v>
      </c>
      <c r="AF22" s="188">
        <v>39</v>
      </c>
      <c r="AG22" s="188">
        <v>141</v>
      </c>
      <c r="AH22" s="188">
        <v>204</v>
      </c>
      <c r="AI22" s="135">
        <v>340</v>
      </c>
      <c r="AJ22" s="188">
        <v>0</v>
      </c>
      <c r="AK22" s="188">
        <v>72</v>
      </c>
      <c r="AL22" s="188">
        <v>511</v>
      </c>
      <c r="AM22" s="135">
        <v>367</v>
      </c>
      <c r="AN22" s="135">
        <v>376</v>
      </c>
      <c r="AO22" s="135">
        <v>10</v>
      </c>
      <c r="AP22" s="135">
        <v>2</v>
      </c>
      <c r="AQ22" s="135">
        <v>18</v>
      </c>
      <c r="AR22" s="135">
        <v>9</v>
      </c>
      <c r="AS22" s="135">
        <v>500</v>
      </c>
      <c r="AT22" s="135">
        <v>15</v>
      </c>
      <c r="AU22" s="135">
        <v>30</v>
      </c>
      <c r="AV22" s="135">
        <v>358</v>
      </c>
      <c r="AW22" s="135">
        <v>194</v>
      </c>
      <c r="AX22" s="135">
        <v>20</v>
      </c>
      <c r="AY22" s="135">
        <v>11674</v>
      </c>
      <c r="AZ22" s="135" t="s">
        <v>19</v>
      </c>
      <c r="BA22" s="135">
        <v>3417</v>
      </c>
      <c r="BB22" s="135" t="s">
        <v>19</v>
      </c>
      <c r="BC22" s="135">
        <v>0</v>
      </c>
      <c r="BD22" s="135" t="s">
        <v>19</v>
      </c>
      <c r="BE22" s="135">
        <v>2060</v>
      </c>
      <c r="BF22" s="135" t="s">
        <v>19</v>
      </c>
      <c r="BG22" s="135">
        <v>645</v>
      </c>
      <c r="BH22" s="135" t="s">
        <v>19</v>
      </c>
      <c r="BI22" s="135">
        <v>168</v>
      </c>
      <c r="BJ22" s="135" t="s">
        <v>19</v>
      </c>
      <c r="BK22" s="135">
        <v>17964</v>
      </c>
      <c r="BL22" s="135" t="s">
        <v>19</v>
      </c>
      <c r="BM22" s="135">
        <v>1608</v>
      </c>
      <c r="BN22" s="135" t="s">
        <v>19</v>
      </c>
      <c r="BO22" s="135">
        <v>1146</v>
      </c>
      <c r="BP22" s="135" t="s">
        <v>19</v>
      </c>
      <c r="BQ22" s="135">
        <v>2271</v>
      </c>
      <c r="BR22" s="135" t="s">
        <v>19</v>
      </c>
      <c r="BS22" s="135">
        <v>1229</v>
      </c>
      <c r="BT22" s="135" t="s">
        <v>19</v>
      </c>
      <c r="BU22" s="135">
        <v>624</v>
      </c>
      <c r="BV22" s="135">
        <v>180</v>
      </c>
      <c r="BW22" s="135">
        <v>25022</v>
      </c>
      <c r="BX22" s="135">
        <v>-48</v>
      </c>
      <c r="BY22" s="135">
        <v>-674</v>
      </c>
      <c r="BZ22" s="135">
        <v>-229</v>
      </c>
      <c r="CA22" s="135" t="s">
        <v>19</v>
      </c>
      <c r="CB22" s="135">
        <v>-951</v>
      </c>
      <c r="CC22" s="135">
        <v>24071</v>
      </c>
      <c r="CD22" s="135">
        <v>1838</v>
      </c>
      <c r="CE22" s="135">
        <v>3378</v>
      </c>
      <c r="CF22" s="135">
        <v>29287</v>
      </c>
      <c r="CG22" s="135" t="s">
        <v>19</v>
      </c>
      <c r="CH22" s="135" t="s">
        <v>19</v>
      </c>
      <c r="CI22" s="135" t="s">
        <v>19</v>
      </c>
      <c r="CJ22" s="135" t="s">
        <v>19</v>
      </c>
      <c r="CK22" s="135" t="s">
        <v>19</v>
      </c>
      <c r="CL22" s="135" t="s">
        <v>19</v>
      </c>
      <c r="CM22" s="135" t="s">
        <v>19</v>
      </c>
      <c r="CN22" s="135">
        <v>-3</v>
      </c>
      <c r="CO22" s="188">
        <v>19.899999999999999</v>
      </c>
      <c r="CP22" s="135">
        <v>0</v>
      </c>
      <c r="CQ22" s="135" t="s">
        <v>19</v>
      </c>
      <c r="CR22" s="135" t="s">
        <v>19</v>
      </c>
      <c r="CS22" s="135" t="s">
        <v>19</v>
      </c>
      <c r="CT22" s="135" t="s">
        <v>19</v>
      </c>
      <c r="CU22" s="135" t="s">
        <v>19</v>
      </c>
      <c r="CV22" s="135" t="s">
        <v>19</v>
      </c>
      <c r="CW22" s="135" t="s">
        <v>19</v>
      </c>
      <c r="CX22" s="135" t="s">
        <v>19</v>
      </c>
      <c r="CY22" s="135" t="s">
        <v>19</v>
      </c>
      <c r="CZ22" s="135" t="s">
        <v>19</v>
      </c>
      <c r="DA22" s="135" t="s">
        <v>19</v>
      </c>
      <c r="DB22" s="188" t="s">
        <v>19</v>
      </c>
      <c r="DC22" s="188" t="s">
        <v>19</v>
      </c>
      <c r="DD22" s="188" t="s">
        <v>19</v>
      </c>
      <c r="DE22" s="188" t="s">
        <v>19</v>
      </c>
      <c r="DF22" s="188" t="s">
        <v>19</v>
      </c>
      <c r="DG22" s="188" t="s">
        <v>19</v>
      </c>
      <c r="DH22" s="135">
        <v>-1589</v>
      </c>
      <c r="DI22" s="135">
        <v>-55</v>
      </c>
      <c r="DJ22" s="135">
        <v>195</v>
      </c>
      <c r="DK22" s="135">
        <v>-1392</v>
      </c>
      <c r="DL22" s="135">
        <v>0</v>
      </c>
      <c r="DM22" s="135">
        <v>5463</v>
      </c>
      <c r="DN22" s="135">
        <v>1267</v>
      </c>
      <c r="DO22" s="135">
        <v>0</v>
      </c>
      <c r="DP22" s="135">
        <v>3889</v>
      </c>
      <c r="DQ22" s="135">
        <v>369</v>
      </c>
      <c r="DR22" s="135">
        <v>2746</v>
      </c>
      <c r="DS22" s="135">
        <v>0</v>
      </c>
      <c r="DT22" s="135">
        <v>0</v>
      </c>
      <c r="DU22" s="135">
        <v>0</v>
      </c>
      <c r="DV22" s="135">
        <v>0</v>
      </c>
      <c r="DW22" s="135">
        <v>120</v>
      </c>
      <c r="DX22" s="135">
        <v>28</v>
      </c>
      <c r="DY22" s="135">
        <v>0</v>
      </c>
      <c r="DZ22" s="135">
        <v>1371</v>
      </c>
      <c r="EA22" s="135">
        <v>0</v>
      </c>
      <c r="EB22" s="135">
        <v>0</v>
      </c>
      <c r="EC22" s="135">
        <v>0</v>
      </c>
      <c r="ED22" s="135">
        <v>0</v>
      </c>
      <c r="EE22" s="135">
        <v>0</v>
      </c>
      <c r="EF22" s="135">
        <v>0</v>
      </c>
      <c r="EG22" s="135">
        <v>0</v>
      </c>
      <c r="EH22" s="135">
        <v>0</v>
      </c>
      <c r="EI22" s="135">
        <v>0</v>
      </c>
      <c r="EJ22" s="135">
        <v>0</v>
      </c>
      <c r="EK22" s="135">
        <v>1519</v>
      </c>
    </row>
    <row r="23" spans="1:141" ht="15" customHeight="1" x14ac:dyDescent="0.25">
      <c r="A23" s="137" t="s">
        <v>239</v>
      </c>
      <c r="B23" s="137" t="s">
        <v>251</v>
      </c>
      <c r="C23" s="137" t="s">
        <v>54</v>
      </c>
      <c r="D23" s="135">
        <v>0</v>
      </c>
      <c r="E23" s="135">
        <v>29</v>
      </c>
      <c r="F23" s="135">
        <v>6</v>
      </c>
      <c r="G23" s="135">
        <v>0</v>
      </c>
      <c r="H23" s="135">
        <v>35</v>
      </c>
      <c r="I23" s="135">
        <v>16</v>
      </c>
      <c r="J23" s="135">
        <v>43</v>
      </c>
      <c r="K23" s="135">
        <v>2</v>
      </c>
      <c r="L23" s="135">
        <v>14</v>
      </c>
      <c r="M23" s="135">
        <v>30</v>
      </c>
      <c r="N23" s="135">
        <v>0</v>
      </c>
      <c r="O23" s="135">
        <v>2</v>
      </c>
      <c r="P23" s="135">
        <v>91</v>
      </c>
      <c r="Q23" s="135">
        <v>52</v>
      </c>
      <c r="R23" s="135">
        <v>4</v>
      </c>
      <c r="S23" s="135">
        <v>3</v>
      </c>
      <c r="T23" s="188">
        <v>2</v>
      </c>
      <c r="U23" s="188">
        <v>4</v>
      </c>
      <c r="V23" s="188">
        <v>7</v>
      </c>
      <c r="W23" s="188">
        <v>18</v>
      </c>
      <c r="X23" s="188">
        <v>36</v>
      </c>
      <c r="Y23" s="188">
        <v>27</v>
      </c>
      <c r="Z23" s="188">
        <v>98</v>
      </c>
      <c r="AA23" s="188">
        <v>191</v>
      </c>
      <c r="AB23" s="135">
        <v>195</v>
      </c>
      <c r="AC23" s="188">
        <v>0</v>
      </c>
      <c r="AD23" s="188">
        <v>0</v>
      </c>
      <c r="AE23" s="188">
        <v>33</v>
      </c>
      <c r="AF23" s="188">
        <v>68</v>
      </c>
      <c r="AG23" s="188">
        <v>239</v>
      </c>
      <c r="AH23" s="188">
        <v>340</v>
      </c>
      <c r="AI23" s="135">
        <v>396</v>
      </c>
      <c r="AJ23" s="188">
        <v>0</v>
      </c>
      <c r="AK23" s="188">
        <v>57</v>
      </c>
      <c r="AL23" s="188">
        <v>588</v>
      </c>
      <c r="AM23" s="135">
        <v>401</v>
      </c>
      <c r="AN23" s="135">
        <v>409</v>
      </c>
      <c r="AO23" s="135">
        <v>23</v>
      </c>
      <c r="AP23" s="135">
        <v>5</v>
      </c>
      <c r="AQ23" s="135">
        <v>44</v>
      </c>
      <c r="AR23" s="135">
        <v>27</v>
      </c>
      <c r="AS23" s="135">
        <v>456</v>
      </c>
      <c r="AT23" s="135">
        <v>12</v>
      </c>
      <c r="AU23" s="135">
        <v>24</v>
      </c>
      <c r="AV23" s="135">
        <v>173</v>
      </c>
      <c r="AW23" s="135">
        <v>167</v>
      </c>
      <c r="AX23" s="135">
        <v>19</v>
      </c>
      <c r="AY23" s="135">
        <v>9679</v>
      </c>
      <c r="AZ23" s="135">
        <v>0</v>
      </c>
      <c r="BA23" s="135">
        <v>3625</v>
      </c>
      <c r="BB23" s="135">
        <v>0</v>
      </c>
      <c r="BC23" s="135">
        <v>0</v>
      </c>
      <c r="BD23" s="135">
        <v>0</v>
      </c>
      <c r="BE23" s="135">
        <v>1591</v>
      </c>
      <c r="BF23" s="135">
        <v>0</v>
      </c>
      <c r="BG23" s="135">
        <v>249</v>
      </c>
      <c r="BH23" s="135">
        <v>0</v>
      </c>
      <c r="BI23" s="135">
        <v>165</v>
      </c>
      <c r="BJ23" s="135">
        <v>0</v>
      </c>
      <c r="BK23" s="135">
        <v>15309</v>
      </c>
      <c r="BL23" s="135">
        <v>0</v>
      </c>
      <c r="BM23" s="135">
        <v>1175</v>
      </c>
      <c r="BN23" s="135">
        <v>0</v>
      </c>
      <c r="BO23" s="135">
        <v>1799</v>
      </c>
      <c r="BP23" s="135">
        <v>0</v>
      </c>
      <c r="BQ23" s="135">
        <v>4737</v>
      </c>
      <c r="BR23" s="135">
        <v>873</v>
      </c>
      <c r="BS23" s="135">
        <v>1662</v>
      </c>
      <c r="BT23" s="135">
        <v>0</v>
      </c>
      <c r="BU23" s="135">
        <v>0</v>
      </c>
      <c r="BV23" s="135">
        <v>0</v>
      </c>
      <c r="BW23" s="135">
        <v>24682</v>
      </c>
      <c r="BX23" s="135">
        <v>-2449</v>
      </c>
      <c r="BY23" s="135">
        <v>-55</v>
      </c>
      <c r="BZ23" s="135">
        <v>-265</v>
      </c>
      <c r="CA23" s="135">
        <v>-185</v>
      </c>
      <c r="CB23" s="135">
        <v>-2769</v>
      </c>
      <c r="CC23" s="135">
        <v>21913</v>
      </c>
      <c r="CD23" s="135">
        <v>3155</v>
      </c>
      <c r="CE23" s="135">
        <v>-1112</v>
      </c>
      <c r="CF23" s="135">
        <v>23956</v>
      </c>
      <c r="CG23" s="135">
        <v>0</v>
      </c>
      <c r="CH23" s="135">
        <v>313</v>
      </c>
      <c r="CI23" s="135">
        <v>0</v>
      </c>
      <c r="CJ23" s="135">
        <v>1448</v>
      </c>
      <c r="CK23" s="135">
        <v>0</v>
      </c>
      <c r="CL23" s="135">
        <v>0</v>
      </c>
      <c r="CM23" s="135">
        <v>0</v>
      </c>
      <c r="CN23" s="135">
        <v>0</v>
      </c>
      <c r="CO23" s="188" t="s">
        <v>19</v>
      </c>
      <c r="CP23" s="135" t="s">
        <v>19</v>
      </c>
      <c r="CQ23" s="135">
        <v>1194</v>
      </c>
      <c r="CR23" s="135">
        <v>482</v>
      </c>
      <c r="CS23" s="135">
        <v>1676</v>
      </c>
      <c r="CT23" s="135">
        <v>20735</v>
      </c>
      <c r="CU23" s="135">
        <v>1983</v>
      </c>
      <c r="CV23" s="135">
        <v>251</v>
      </c>
      <c r="CW23" s="135">
        <v>22969</v>
      </c>
      <c r="CX23" s="135">
        <v>371</v>
      </c>
      <c r="CY23" s="135">
        <v>52</v>
      </c>
      <c r="CZ23" s="135">
        <v>0</v>
      </c>
      <c r="DA23" s="135">
        <v>25068</v>
      </c>
      <c r="DB23" s="188">
        <v>6.6229116945107398</v>
      </c>
      <c r="DC23" s="188">
        <v>6.643737211023554</v>
      </c>
      <c r="DD23" s="188">
        <v>6.7385444743935308</v>
      </c>
      <c r="DE23" s="188">
        <v>0</v>
      </c>
      <c r="DF23" s="188">
        <v>0</v>
      </c>
      <c r="DG23" s="188">
        <v>6.6299664911440876</v>
      </c>
      <c r="DH23" s="135">
        <v>-1557</v>
      </c>
      <c r="DI23" s="135">
        <v>0</v>
      </c>
      <c r="DJ23" s="135">
        <v>0</v>
      </c>
      <c r="DK23" s="135">
        <v>-1299</v>
      </c>
      <c r="DL23" s="135">
        <v>-165</v>
      </c>
      <c r="DM23" s="135">
        <v>5885</v>
      </c>
      <c r="DN23" s="135">
        <v>2061</v>
      </c>
      <c r="DO23" s="135">
        <v>0</v>
      </c>
      <c r="DP23" s="135">
        <v>4925</v>
      </c>
      <c r="DQ23" s="135">
        <v>504</v>
      </c>
      <c r="DR23" s="135">
        <v>3787</v>
      </c>
      <c r="DS23" s="135">
        <v>1225</v>
      </c>
      <c r="DT23" s="135" t="s">
        <v>19</v>
      </c>
      <c r="DU23" s="135">
        <v>0</v>
      </c>
      <c r="DV23" s="135">
        <v>0</v>
      </c>
      <c r="DW23" s="135">
        <v>0</v>
      </c>
      <c r="DX23" s="135">
        <v>1487</v>
      </c>
      <c r="DY23" s="135">
        <v>0</v>
      </c>
      <c r="DZ23" s="135">
        <v>637</v>
      </c>
      <c r="EA23" s="135">
        <v>198</v>
      </c>
      <c r="EB23" s="135">
        <v>0</v>
      </c>
      <c r="EC23" s="135">
        <v>1</v>
      </c>
      <c r="ED23" s="135">
        <v>70</v>
      </c>
      <c r="EE23" s="135">
        <v>3</v>
      </c>
      <c r="EF23" s="135">
        <v>0</v>
      </c>
      <c r="EG23" s="135">
        <v>391</v>
      </c>
      <c r="EH23" s="135">
        <v>0</v>
      </c>
      <c r="EI23" s="135">
        <v>0</v>
      </c>
      <c r="EJ23" s="135">
        <v>8</v>
      </c>
      <c r="EK23" s="135">
        <v>2795</v>
      </c>
    </row>
    <row r="24" spans="1:141" ht="15" customHeight="1" x14ac:dyDescent="0.25">
      <c r="A24" s="137" t="s">
        <v>239</v>
      </c>
      <c r="B24" s="137" t="s">
        <v>252</v>
      </c>
      <c r="C24" s="137" t="s">
        <v>55</v>
      </c>
      <c r="D24" s="135">
        <v>18</v>
      </c>
      <c r="E24" s="135">
        <v>7</v>
      </c>
      <c r="F24" s="135">
        <v>1</v>
      </c>
      <c r="G24" s="135">
        <v>0</v>
      </c>
      <c r="H24" s="135">
        <v>26</v>
      </c>
      <c r="I24" s="135">
        <v>8</v>
      </c>
      <c r="J24" s="135">
        <v>30</v>
      </c>
      <c r="K24" s="135">
        <v>2</v>
      </c>
      <c r="L24" s="135">
        <v>42</v>
      </c>
      <c r="M24" s="135">
        <v>39</v>
      </c>
      <c r="N24" s="135">
        <v>0</v>
      </c>
      <c r="O24" s="135">
        <v>4</v>
      </c>
      <c r="P24" s="135">
        <v>117</v>
      </c>
      <c r="Q24" s="135">
        <v>77</v>
      </c>
      <c r="R24" s="135">
        <v>7</v>
      </c>
      <c r="S24" s="135">
        <v>4</v>
      </c>
      <c r="T24" s="188">
        <v>5</v>
      </c>
      <c r="U24" s="188">
        <v>3</v>
      </c>
      <c r="V24" s="188">
        <v>9</v>
      </c>
      <c r="W24" s="188">
        <v>20</v>
      </c>
      <c r="X24" s="188">
        <v>98</v>
      </c>
      <c r="Y24" s="188">
        <v>90</v>
      </c>
      <c r="Z24" s="188">
        <v>229</v>
      </c>
      <c r="AA24" s="188">
        <v>454</v>
      </c>
      <c r="AB24" s="135">
        <v>473</v>
      </c>
      <c r="AC24" s="188">
        <v>0</v>
      </c>
      <c r="AD24" s="188">
        <v>0</v>
      </c>
      <c r="AE24" s="188">
        <v>12</v>
      </c>
      <c r="AF24" s="188">
        <v>17</v>
      </c>
      <c r="AG24" s="188">
        <v>59</v>
      </c>
      <c r="AH24" s="188">
        <v>88</v>
      </c>
      <c r="AI24" s="135">
        <v>121</v>
      </c>
      <c r="AJ24" s="188">
        <v>21</v>
      </c>
      <c r="AK24" s="188">
        <v>53</v>
      </c>
      <c r="AL24" s="188">
        <v>616</v>
      </c>
      <c r="AM24" s="135">
        <v>919</v>
      </c>
      <c r="AN24" s="135">
        <v>43</v>
      </c>
      <c r="AO24" s="135">
        <v>14</v>
      </c>
      <c r="AP24" s="135">
        <v>0</v>
      </c>
      <c r="AQ24" s="135">
        <v>314</v>
      </c>
      <c r="AR24" s="135">
        <v>257</v>
      </c>
      <c r="AS24" s="135">
        <v>0</v>
      </c>
      <c r="AT24" s="135">
        <v>0</v>
      </c>
      <c r="AU24" s="135">
        <v>76</v>
      </c>
      <c r="AV24" s="135">
        <v>83</v>
      </c>
      <c r="AW24" s="135">
        <v>0</v>
      </c>
      <c r="AX24" s="135">
        <v>0</v>
      </c>
      <c r="AY24" s="135">
        <v>25614</v>
      </c>
      <c r="AZ24" s="135">
        <v>0</v>
      </c>
      <c r="BA24" s="135">
        <v>1508</v>
      </c>
      <c r="BB24" s="135">
        <v>0</v>
      </c>
      <c r="BC24" s="135">
        <v>1052</v>
      </c>
      <c r="BD24" s="135">
        <v>0</v>
      </c>
      <c r="BE24" s="135">
        <v>2631</v>
      </c>
      <c r="BF24" s="135">
        <v>0</v>
      </c>
      <c r="BG24" s="135">
        <v>445</v>
      </c>
      <c r="BH24" s="135">
        <v>0</v>
      </c>
      <c r="BI24" s="135">
        <v>367</v>
      </c>
      <c r="BJ24" s="135">
        <v>0</v>
      </c>
      <c r="BK24" s="135">
        <v>31617</v>
      </c>
      <c r="BL24" s="135">
        <v>0</v>
      </c>
      <c r="BM24" s="135">
        <v>73</v>
      </c>
      <c r="BN24" s="135">
        <v>0</v>
      </c>
      <c r="BO24" s="135">
        <v>931</v>
      </c>
      <c r="BP24" s="135">
        <v>0</v>
      </c>
      <c r="BQ24" s="135">
        <v>1854</v>
      </c>
      <c r="BR24" s="135">
        <v>0</v>
      </c>
      <c r="BS24" s="135">
        <v>7212</v>
      </c>
      <c r="BT24" s="135">
        <v>0</v>
      </c>
      <c r="BU24" s="135">
        <v>0</v>
      </c>
      <c r="BV24" s="135">
        <v>110</v>
      </c>
      <c r="BW24" s="135">
        <v>41797</v>
      </c>
      <c r="BX24" s="135">
        <v>-681</v>
      </c>
      <c r="BY24" s="135">
        <v>-133</v>
      </c>
      <c r="BZ24" s="135">
        <v>-247</v>
      </c>
      <c r="CA24" s="135">
        <v>0</v>
      </c>
      <c r="CB24" s="135">
        <v>-1061</v>
      </c>
      <c r="CC24" s="135">
        <v>40736</v>
      </c>
      <c r="CD24" s="135">
        <v>1323</v>
      </c>
      <c r="CE24" s="135">
        <v>-850</v>
      </c>
      <c r="CF24" s="135">
        <v>41209</v>
      </c>
      <c r="CG24" s="135">
        <v>0</v>
      </c>
      <c r="CH24" s="135">
        <v>0</v>
      </c>
      <c r="CI24" s="135">
        <v>0</v>
      </c>
      <c r="CJ24" s="135">
        <v>0</v>
      </c>
      <c r="CK24" s="135">
        <v>0</v>
      </c>
      <c r="CL24" s="135">
        <v>0</v>
      </c>
      <c r="CM24" s="135">
        <v>0</v>
      </c>
      <c r="CN24" s="135">
        <v>0</v>
      </c>
      <c r="CO24" s="188">
        <v>14.8</v>
      </c>
      <c r="CP24" s="135">
        <v>0</v>
      </c>
      <c r="CQ24" s="135" t="s">
        <v>19</v>
      </c>
      <c r="CR24" s="135" t="s">
        <v>19</v>
      </c>
      <c r="CS24" s="135">
        <v>2108</v>
      </c>
      <c r="CT24" s="135" t="s">
        <v>19</v>
      </c>
      <c r="CU24" s="135" t="s">
        <v>19</v>
      </c>
      <c r="CV24" s="135" t="s">
        <v>19</v>
      </c>
      <c r="CW24" s="135">
        <v>29139</v>
      </c>
      <c r="CX24" s="135">
        <v>235</v>
      </c>
      <c r="CY24" s="135">
        <v>0</v>
      </c>
      <c r="CZ24" s="135">
        <v>10577</v>
      </c>
      <c r="DA24" s="135">
        <v>42059</v>
      </c>
      <c r="DB24" s="188">
        <v>0</v>
      </c>
      <c r="DC24" s="188">
        <v>24.750334603109238</v>
      </c>
      <c r="DD24" s="188">
        <v>0</v>
      </c>
      <c r="DE24" s="188">
        <v>0</v>
      </c>
      <c r="DF24" s="188">
        <v>0</v>
      </c>
      <c r="DG24" s="188">
        <v>17.147340640528778</v>
      </c>
      <c r="DH24" s="135">
        <v>-2787</v>
      </c>
      <c r="DI24" s="135">
        <v>-26</v>
      </c>
      <c r="DJ24" s="135">
        <v>0</v>
      </c>
      <c r="DK24" s="135">
        <v>-2277</v>
      </c>
      <c r="DL24" s="135">
        <v>0</v>
      </c>
      <c r="DM24" s="135">
        <v>13297</v>
      </c>
      <c r="DN24" s="135">
        <v>2160</v>
      </c>
      <c r="DO24" s="135">
        <v>0</v>
      </c>
      <c r="DP24" s="135">
        <v>10367</v>
      </c>
      <c r="DQ24" s="135">
        <v>1322</v>
      </c>
      <c r="DR24" s="135">
        <v>0</v>
      </c>
      <c r="DS24" s="135">
        <v>0</v>
      </c>
      <c r="DT24" s="135">
        <v>0</v>
      </c>
      <c r="DU24" s="135">
        <v>0</v>
      </c>
      <c r="DV24" s="135">
        <v>0</v>
      </c>
      <c r="DW24" s="135">
        <v>2139</v>
      </c>
      <c r="DX24" s="135">
        <v>0</v>
      </c>
      <c r="DY24" s="135">
        <v>0</v>
      </c>
      <c r="DZ24" s="135">
        <v>549</v>
      </c>
      <c r="EA24" s="135">
        <v>0</v>
      </c>
      <c r="EB24" s="135">
        <v>108</v>
      </c>
      <c r="EC24" s="135">
        <v>113</v>
      </c>
      <c r="ED24" s="135">
        <v>0</v>
      </c>
      <c r="EE24" s="135">
        <v>0</v>
      </c>
      <c r="EF24" s="135">
        <v>0</v>
      </c>
      <c r="EG24" s="135">
        <v>356</v>
      </c>
      <c r="EH24" s="135">
        <v>0</v>
      </c>
      <c r="EI24" s="135">
        <v>0</v>
      </c>
      <c r="EJ24" s="135">
        <v>0</v>
      </c>
      <c r="EK24" s="135">
        <v>3265</v>
      </c>
    </row>
    <row r="25" spans="1:141" ht="15" customHeight="1" x14ac:dyDescent="0.25">
      <c r="A25" s="137" t="s">
        <v>239</v>
      </c>
      <c r="B25" s="137" t="s">
        <v>253</v>
      </c>
      <c r="C25" s="137" t="s">
        <v>56</v>
      </c>
      <c r="D25" s="135">
        <v>5</v>
      </c>
      <c r="E25" s="135">
        <v>9</v>
      </c>
      <c r="F25" s="135">
        <v>3</v>
      </c>
      <c r="G25" s="135">
        <v>0</v>
      </c>
      <c r="H25" s="135">
        <v>17</v>
      </c>
      <c r="I25" s="135">
        <v>0</v>
      </c>
      <c r="J25" s="135">
        <v>23</v>
      </c>
      <c r="K25" s="135">
        <v>2</v>
      </c>
      <c r="L25" s="135">
        <v>3</v>
      </c>
      <c r="M25" s="135">
        <v>26</v>
      </c>
      <c r="N25" s="135">
        <v>5</v>
      </c>
      <c r="O25" s="135">
        <v>10</v>
      </c>
      <c r="P25" s="135">
        <v>69</v>
      </c>
      <c r="Q25" s="135">
        <v>46</v>
      </c>
      <c r="R25" s="135">
        <v>3</v>
      </c>
      <c r="S25" s="135">
        <v>3</v>
      </c>
      <c r="T25" s="188">
        <v>3</v>
      </c>
      <c r="U25" s="188">
        <v>3</v>
      </c>
      <c r="V25" s="188">
        <v>7</v>
      </c>
      <c r="W25" s="188">
        <v>13</v>
      </c>
      <c r="X25" s="188">
        <v>31</v>
      </c>
      <c r="Y25" s="188">
        <v>48</v>
      </c>
      <c r="Z25" s="188">
        <v>127</v>
      </c>
      <c r="AA25" s="188">
        <v>232</v>
      </c>
      <c r="AB25" s="135">
        <v>258</v>
      </c>
      <c r="AC25" s="188">
        <v>0</v>
      </c>
      <c r="AD25" s="188">
        <v>0</v>
      </c>
      <c r="AE25" s="188">
        <v>12</v>
      </c>
      <c r="AF25" s="188">
        <v>18</v>
      </c>
      <c r="AG25" s="188">
        <v>49</v>
      </c>
      <c r="AH25" s="188">
        <v>79</v>
      </c>
      <c r="AI25" s="135">
        <v>137</v>
      </c>
      <c r="AJ25" s="188">
        <v>17</v>
      </c>
      <c r="AK25" s="188">
        <v>59</v>
      </c>
      <c r="AL25" s="188">
        <v>387</v>
      </c>
      <c r="AM25" s="135">
        <v>395</v>
      </c>
      <c r="AN25" s="135">
        <v>398</v>
      </c>
      <c r="AO25" s="135">
        <v>10</v>
      </c>
      <c r="AP25" s="135">
        <v>0</v>
      </c>
      <c r="AQ25" s="135">
        <v>40</v>
      </c>
      <c r="AR25" s="135">
        <v>4</v>
      </c>
      <c r="AS25" s="135">
        <v>270</v>
      </c>
      <c r="AT25" s="135">
        <v>3</v>
      </c>
      <c r="AU25" s="135">
        <v>31</v>
      </c>
      <c r="AV25" s="135">
        <v>119</v>
      </c>
      <c r="AW25" s="135">
        <v>55</v>
      </c>
      <c r="AX25" s="135">
        <v>7</v>
      </c>
      <c r="AY25" s="135">
        <v>11572</v>
      </c>
      <c r="AZ25" s="135">
        <v>0</v>
      </c>
      <c r="BA25" s="135">
        <v>1401</v>
      </c>
      <c r="BB25" s="135">
        <v>0</v>
      </c>
      <c r="BC25" s="135">
        <v>779</v>
      </c>
      <c r="BD25" s="135">
        <v>0</v>
      </c>
      <c r="BE25" s="135">
        <v>2070</v>
      </c>
      <c r="BF25" s="135">
        <v>0</v>
      </c>
      <c r="BG25" s="135">
        <v>311</v>
      </c>
      <c r="BH25" s="135">
        <v>0</v>
      </c>
      <c r="BI25" s="135">
        <v>267</v>
      </c>
      <c r="BJ25" s="135">
        <v>0</v>
      </c>
      <c r="BK25" s="135">
        <v>16400</v>
      </c>
      <c r="BL25" s="135">
        <v>0</v>
      </c>
      <c r="BM25" s="135">
        <v>611</v>
      </c>
      <c r="BN25" s="135">
        <v>0</v>
      </c>
      <c r="BO25" s="135">
        <v>1024</v>
      </c>
      <c r="BP25" s="135">
        <v>0</v>
      </c>
      <c r="BQ25" s="135">
        <v>2285</v>
      </c>
      <c r="BR25" s="135">
        <v>310</v>
      </c>
      <c r="BS25" s="135">
        <v>1629</v>
      </c>
      <c r="BT25" s="135">
        <v>0</v>
      </c>
      <c r="BU25" s="135">
        <v>70</v>
      </c>
      <c r="BV25" s="135">
        <v>0</v>
      </c>
      <c r="BW25" s="135">
        <v>22019</v>
      </c>
      <c r="BX25" s="135">
        <v>0</v>
      </c>
      <c r="BY25" s="135">
        <v>0</v>
      </c>
      <c r="BZ25" s="135">
        <v>-499</v>
      </c>
      <c r="CA25" s="135">
        <v>0</v>
      </c>
      <c r="CB25" s="135">
        <v>-499</v>
      </c>
      <c r="CC25" s="135">
        <v>21520</v>
      </c>
      <c r="CD25" s="135">
        <v>640</v>
      </c>
      <c r="CE25" s="135">
        <v>4300</v>
      </c>
      <c r="CF25" s="135">
        <v>26460</v>
      </c>
      <c r="CG25" s="135">
        <v>0</v>
      </c>
      <c r="CH25" s="135">
        <v>319</v>
      </c>
      <c r="CI25" s="135">
        <v>13</v>
      </c>
      <c r="CJ25" s="135">
        <v>55</v>
      </c>
      <c r="CK25" s="135">
        <v>0</v>
      </c>
      <c r="CL25" s="135">
        <v>0</v>
      </c>
      <c r="CM25" s="135">
        <v>0</v>
      </c>
      <c r="CN25" s="135">
        <v>0</v>
      </c>
      <c r="CO25" s="188">
        <v>19</v>
      </c>
      <c r="CP25" s="135">
        <v>0</v>
      </c>
      <c r="CQ25" s="135">
        <v>755</v>
      </c>
      <c r="CR25" s="135">
        <v>4067</v>
      </c>
      <c r="CS25" s="135">
        <v>4822</v>
      </c>
      <c r="CT25" s="135">
        <v>14806</v>
      </c>
      <c r="CU25" s="135">
        <v>1884</v>
      </c>
      <c r="CV25" s="135">
        <v>186</v>
      </c>
      <c r="CW25" s="135">
        <v>16876</v>
      </c>
      <c r="CX25" s="135">
        <v>462</v>
      </c>
      <c r="CY25" s="135">
        <v>0</v>
      </c>
      <c r="CZ25" s="135">
        <v>0</v>
      </c>
      <c r="DA25" s="135">
        <v>22160</v>
      </c>
      <c r="DB25" s="188">
        <v>36.70676068021568</v>
      </c>
      <c r="DC25" s="188">
        <v>36.436359326854706</v>
      </c>
      <c r="DD25" s="188">
        <v>35.930735930735928</v>
      </c>
      <c r="DE25" s="188">
        <v>0</v>
      </c>
      <c r="DF25" s="188">
        <v>0</v>
      </c>
      <c r="DG25" s="188">
        <v>36.484657039711195</v>
      </c>
      <c r="DH25" s="135">
        <v>-1304</v>
      </c>
      <c r="DI25" s="135">
        <v>0</v>
      </c>
      <c r="DJ25" s="135">
        <v>0</v>
      </c>
      <c r="DK25" s="135">
        <v>-1074</v>
      </c>
      <c r="DL25" s="135">
        <v>0</v>
      </c>
      <c r="DM25" s="135">
        <v>6433</v>
      </c>
      <c r="DN25" s="135">
        <v>1298</v>
      </c>
      <c r="DO25" s="135">
        <v>0</v>
      </c>
      <c r="DP25" s="135">
        <v>5353</v>
      </c>
      <c r="DQ25" s="135">
        <v>557</v>
      </c>
      <c r="DR25" s="135">
        <v>1502</v>
      </c>
      <c r="DS25" s="135">
        <v>686</v>
      </c>
      <c r="DT25" s="135">
        <v>0</v>
      </c>
      <c r="DU25" s="135">
        <v>0</v>
      </c>
      <c r="DV25" s="135">
        <v>0</v>
      </c>
      <c r="DW25" s="135">
        <v>0</v>
      </c>
      <c r="DX25" s="135">
        <v>11</v>
      </c>
      <c r="DY25" s="135">
        <v>0</v>
      </c>
      <c r="DZ25" s="135">
        <v>86</v>
      </c>
      <c r="EA25" s="135">
        <v>0</v>
      </c>
      <c r="EB25" s="135">
        <v>0</v>
      </c>
      <c r="EC25" s="135">
        <v>0</v>
      </c>
      <c r="ED25" s="135">
        <v>0</v>
      </c>
      <c r="EE25" s="135">
        <v>0</v>
      </c>
      <c r="EF25" s="135">
        <v>0</v>
      </c>
      <c r="EG25" s="135">
        <v>39</v>
      </c>
      <c r="EH25" s="135">
        <v>0</v>
      </c>
      <c r="EI25" s="135">
        <v>0</v>
      </c>
      <c r="EJ25" s="135">
        <v>0</v>
      </c>
      <c r="EK25" s="135">
        <v>136</v>
      </c>
    </row>
    <row r="26" spans="1:141" ht="15" customHeight="1" x14ac:dyDescent="0.25">
      <c r="A26" s="137" t="s">
        <v>239</v>
      </c>
      <c r="B26" s="137" t="s">
        <v>254</v>
      </c>
      <c r="C26" s="137" t="s">
        <v>57</v>
      </c>
      <c r="D26" s="135">
        <v>2</v>
      </c>
      <c r="E26" s="135">
        <v>14</v>
      </c>
      <c r="F26" s="135">
        <v>9</v>
      </c>
      <c r="G26" s="135">
        <v>0</v>
      </c>
      <c r="H26" s="135">
        <v>25</v>
      </c>
      <c r="I26" s="135">
        <v>0</v>
      </c>
      <c r="J26" s="135">
        <v>42</v>
      </c>
      <c r="K26" s="135">
        <v>2</v>
      </c>
      <c r="L26" s="135">
        <v>0</v>
      </c>
      <c r="M26" s="135">
        <v>37</v>
      </c>
      <c r="N26" s="135">
        <v>0</v>
      </c>
      <c r="O26" s="135">
        <v>4</v>
      </c>
      <c r="P26" s="135">
        <v>85</v>
      </c>
      <c r="Q26" s="135">
        <v>128</v>
      </c>
      <c r="R26" s="135">
        <v>6</v>
      </c>
      <c r="S26" s="135">
        <v>6</v>
      </c>
      <c r="T26" s="188">
        <v>2</v>
      </c>
      <c r="U26" s="188">
        <v>3</v>
      </c>
      <c r="V26" s="188">
        <v>9</v>
      </c>
      <c r="W26" s="188">
        <v>26</v>
      </c>
      <c r="X26" s="188">
        <v>58</v>
      </c>
      <c r="Y26" s="188">
        <v>46</v>
      </c>
      <c r="Z26" s="188">
        <v>175</v>
      </c>
      <c r="AA26" s="188">
        <v>319</v>
      </c>
      <c r="AB26" s="135">
        <v>320</v>
      </c>
      <c r="AC26" s="188">
        <v>0</v>
      </c>
      <c r="AD26" s="188">
        <v>0</v>
      </c>
      <c r="AE26" s="188">
        <v>13</v>
      </c>
      <c r="AF26" s="188">
        <v>32</v>
      </c>
      <c r="AG26" s="188">
        <v>106</v>
      </c>
      <c r="AH26" s="188">
        <v>150</v>
      </c>
      <c r="AI26" s="135">
        <v>282</v>
      </c>
      <c r="AJ26" s="188">
        <v>0</v>
      </c>
      <c r="AK26" s="188">
        <v>79</v>
      </c>
      <c r="AL26" s="188">
        <v>548</v>
      </c>
      <c r="AM26" s="135" t="s">
        <v>19</v>
      </c>
      <c r="AN26" s="135" t="s">
        <v>19</v>
      </c>
      <c r="AO26" s="135" t="s">
        <v>19</v>
      </c>
      <c r="AP26" s="135" t="s">
        <v>19</v>
      </c>
      <c r="AQ26" s="135" t="s">
        <v>19</v>
      </c>
      <c r="AR26" s="135" t="s">
        <v>19</v>
      </c>
      <c r="AS26" s="135" t="s">
        <v>19</v>
      </c>
      <c r="AT26" s="135" t="s">
        <v>19</v>
      </c>
      <c r="AU26" s="135" t="s">
        <v>19</v>
      </c>
      <c r="AV26" s="135" t="s">
        <v>19</v>
      </c>
      <c r="AW26" s="135" t="s">
        <v>19</v>
      </c>
      <c r="AX26" s="135" t="s">
        <v>19</v>
      </c>
      <c r="AY26" s="135" t="s">
        <v>19</v>
      </c>
      <c r="AZ26" s="135" t="s">
        <v>19</v>
      </c>
      <c r="BA26" s="135" t="s">
        <v>19</v>
      </c>
      <c r="BB26" s="135" t="s">
        <v>19</v>
      </c>
      <c r="BC26" s="135" t="s">
        <v>19</v>
      </c>
      <c r="BD26" s="135" t="s">
        <v>19</v>
      </c>
      <c r="BE26" s="135" t="s">
        <v>19</v>
      </c>
      <c r="BF26" s="135" t="s">
        <v>19</v>
      </c>
      <c r="BG26" s="135" t="s">
        <v>19</v>
      </c>
      <c r="BH26" s="135" t="s">
        <v>19</v>
      </c>
      <c r="BI26" s="135" t="s">
        <v>19</v>
      </c>
      <c r="BJ26" s="135" t="s">
        <v>19</v>
      </c>
      <c r="BK26" s="135" t="s">
        <v>19</v>
      </c>
      <c r="BL26" s="135" t="s">
        <v>19</v>
      </c>
      <c r="BM26" s="135" t="s">
        <v>19</v>
      </c>
      <c r="BN26" s="135" t="s">
        <v>19</v>
      </c>
      <c r="BO26" s="135" t="s">
        <v>19</v>
      </c>
      <c r="BP26" s="135" t="s">
        <v>19</v>
      </c>
      <c r="BQ26" s="135" t="s">
        <v>19</v>
      </c>
      <c r="BR26" s="135" t="s">
        <v>19</v>
      </c>
      <c r="BS26" s="135" t="s">
        <v>19</v>
      </c>
      <c r="BT26" s="135" t="s">
        <v>19</v>
      </c>
      <c r="BU26" s="135" t="s">
        <v>19</v>
      </c>
      <c r="BV26" s="135" t="s">
        <v>19</v>
      </c>
      <c r="BW26" s="135" t="s">
        <v>19</v>
      </c>
      <c r="BX26" s="135" t="s">
        <v>19</v>
      </c>
      <c r="BY26" s="135" t="s">
        <v>19</v>
      </c>
      <c r="BZ26" s="135" t="s">
        <v>19</v>
      </c>
      <c r="CA26" s="135" t="s">
        <v>19</v>
      </c>
      <c r="CB26" s="135" t="s">
        <v>19</v>
      </c>
      <c r="CC26" s="135" t="s">
        <v>19</v>
      </c>
      <c r="CD26" s="135" t="s">
        <v>19</v>
      </c>
      <c r="CE26" s="135" t="s">
        <v>19</v>
      </c>
      <c r="CF26" s="135" t="s">
        <v>19</v>
      </c>
      <c r="CG26" s="135" t="s">
        <v>19</v>
      </c>
      <c r="CH26" s="135" t="s">
        <v>19</v>
      </c>
      <c r="CI26" s="135" t="s">
        <v>19</v>
      </c>
      <c r="CJ26" s="135" t="s">
        <v>19</v>
      </c>
      <c r="CK26" s="135" t="s">
        <v>19</v>
      </c>
      <c r="CL26" s="135" t="s">
        <v>19</v>
      </c>
      <c r="CM26" s="135" t="s">
        <v>19</v>
      </c>
      <c r="CN26" s="135" t="s">
        <v>19</v>
      </c>
      <c r="CO26" s="188" t="s">
        <v>19</v>
      </c>
      <c r="CP26" s="135" t="s">
        <v>19</v>
      </c>
      <c r="CQ26" s="135" t="s">
        <v>19</v>
      </c>
      <c r="CR26" s="135" t="s">
        <v>19</v>
      </c>
      <c r="CS26" s="135" t="s">
        <v>19</v>
      </c>
      <c r="CT26" s="135" t="s">
        <v>19</v>
      </c>
      <c r="CU26" s="135" t="s">
        <v>19</v>
      </c>
      <c r="CV26" s="135" t="s">
        <v>19</v>
      </c>
      <c r="CW26" s="135" t="s">
        <v>19</v>
      </c>
      <c r="CX26" s="135" t="s">
        <v>19</v>
      </c>
      <c r="CY26" s="135" t="s">
        <v>19</v>
      </c>
      <c r="CZ26" s="135" t="s">
        <v>19</v>
      </c>
      <c r="DA26" s="135" t="s">
        <v>19</v>
      </c>
      <c r="DB26" s="188" t="s">
        <v>19</v>
      </c>
      <c r="DC26" s="188" t="s">
        <v>19</v>
      </c>
      <c r="DD26" s="188" t="s">
        <v>19</v>
      </c>
      <c r="DE26" s="188" t="s">
        <v>19</v>
      </c>
      <c r="DF26" s="188" t="s">
        <v>19</v>
      </c>
      <c r="DG26" s="188" t="s">
        <v>19</v>
      </c>
      <c r="DH26" s="135" t="s">
        <v>19</v>
      </c>
      <c r="DI26" s="135" t="s">
        <v>19</v>
      </c>
      <c r="DJ26" s="135" t="s">
        <v>19</v>
      </c>
      <c r="DK26" s="135" t="s">
        <v>19</v>
      </c>
      <c r="DL26" s="135" t="s">
        <v>19</v>
      </c>
      <c r="DM26" s="135" t="s">
        <v>19</v>
      </c>
      <c r="DN26" s="135" t="s">
        <v>19</v>
      </c>
      <c r="DO26" s="135" t="s">
        <v>19</v>
      </c>
      <c r="DP26" s="135" t="s">
        <v>19</v>
      </c>
      <c r="DQ26" s="135" t="s">
        <v>19</v>
      </c>
      <c r="DR26" s="135" t="s">
        <v>19</v>
      </c>
      <c r="DS26" s="135" t="s">
        <v>19</v>
      </c>
      <c r="DT26" s="135" t="s">
        <v>19</v>
      </c>
      <c r="DU26" s="135" t="s">
        <v>19</v>
      </c>
      <c r="DV26" s="135" t="s">
        <v>19</v>
      </c>
      <c r="DW26" s="135" t="s">
        <v>19</v>
      </c>
      <c r="DX26" s="135" t="s">
        <v>19</v>
      </c>
      <c r="DY26" s="135" t="s">
        <v>19</v>
      </c>
      <c r="DZ26" s="135" t="s">
        <v>19</v>
      </c>
      <c r="EA26" s="135" t="s">
        <v>19</v>
      </c>
      <c r="EB26" s="135" t="s">
        <v>19</v>
      </c>
      <c r="EC26" s="135" t="s">
        <v>19</v>
      </c>
      <c r="ED26" s="135" t="s">
        <v>19</v>
      </c>
      <c r="EE26" s="135" t="s">
        <v>19</v>
      </c>
      <c r="EF26" s="135" t="s">
        <v>19</v>
      </c>
      <c r="EG26" s="135" t="s">
        <v>19</v>
      </c>
      <c r="EH26" s="135" t="s">
        <v>19</v>
      </c>
      <c r="EI26" s="135" t="s">
        <v>19</v>
      </c>
      <c r="EJ26" s="135" t="s">
        <v>19</v>
      </c>
      <c r="EK26" s="135" t="s">
        <v>19</v>
      </c>
    </row>
    <row r="27" spans="1:141" ht="15" customHeight="1" x14ac:dyDescent="0.25">
      <c r="A27" s="137" t="s">
        <v>239</v>
      </c>
      <c r="B27" s="137" t="s">
        <v>255</v>
      </c>
      <c r="C27" s="137" t="s">
        <v>160</v>
      </c>
      <c r="D27" s="135" t="s">
        <v>19</v>
      </c>
      <c r="E27" s="135" t="s">
        <v>19</v>
      </c>
      <c r="F27" s="135" t="s">
        <v>19</v>
      </c>
      <c r="G27" s="135" t="s">
        <v>19</v>
      </c>
      <c r="H27" s="135" t="s">
        <v>19</v>
      </c>
      <c r="I27" s="135" t="s">
        <v>19</v>
      </c>
      <c r="J27" s="135" t="s">
        <v>19</v>
      </c>
      <c r="K27" s="135" t="s">
        <v>19</v>
      </c>
      <c r="L27" s="135" t="s">
        <v>19</v>
      </c>
      <c r="M27" s="135" t="s">
        <v>19</v>
      </c>
      <c r="N27" s="135" t="s">
        <v>19</v>
      </c>
      <c r="O27" s="135" t="s">
        <v>19</v>
      </c>
      <c r="P27" s="135" t="s">
        <v>19</v>
      </c>
      <c r="Q27" s="135" t="s">
        <v>19</v>
      </c>
      <c r="R27" s="135" t="s">
        <v>19</v>
      </c>
      <c r="S27" s="135" t="s">
        <v>19</v>
      </c>
      <c r="T27" s="188" t="s">
        <v>19</v>
      </c>
      <c r="U27" s="188" t="s">
        <v>19</v>
      </c>
      <c r="V27" s="188" t="s">
        <v>19</v>
      </c>
      <c r="W27" s="188" t="s">
        <v>19</v>
      </c>
      <c r="X27" s="188" t="s">
        <v>19</v>
      </c>
      <c r="Y27" s="188" t="s">
        <v>19</v>
      </c>
      <c r="Z27" s="188" t="s">
        <v>19</v>
      </c>
      <c r="AA27" s="188" t="s">
        <v>19</v>
      </c>
      <c r="AB27" s="135" t="s">
        <v>19</v>
      </c>
      <c r="AC27" s="188">
        <v>0</v>
      </c>
      <c r="AD27" s="188">
        <v>1</v>
      </c>
      <c r="AE27" s="188">
        <v>5</v>
      </c>
      <c r="AF27" s="188">
        <v>6</v>
      </c>
      <c r="AG27" s="188">
        <v>30</v>
      </c>
      <c r="AH27" s="188">
        <v>42</v>
      </c>
      <c r="AI27" s="135">
        <v>42</v>
      </c>
      <c r="AJ27" s="188" t="s">
        <v>19</v>
      </c>
      <c r="AK27" s="188">
        <v>1</v>
      </c>
      <c r="AL27" s="188">
        <v>43</v>
      </c>
      <c r="AM27" s="135" t="s">
        <v>19</v>
      </c>
      <c r="AN27" s="135" t="s">
        <v>19</v>
      </c>
      <c r="AO27" s="135" t="s">
        <v>19</v>
      </c>
      <c r="AP27" s="135" t="s">
        <v>19</v>
      </c>
      <c r="AQ27" s="135" t="s">
        <v>19</v>
      </c>
      <c r="AR27" s="135" t="s">
        <v>19</v>
      </c>
      <c r="AS27" s="135" t="s">
        <v>19</v>
      </c>
      <c r="AT27" s="135" t="s">
        <v>19</v>
      </c>
      <c r="AU27" s="135" t="s">
        <v>19</v>
      </c>
      <c r="AV27" s="135" t="s">
        <v>19</v>
      </c>
      <c r="AW27" s="135" t="s">
        <v>19</v>
      </c>
      <c r="AX27" s="135" t="s">
        <v>19</v>
      </c>
      <c r="AY27" s="135" t="s">
        <v>19</v>
      </c>
      <c r="AZ27" s="135" t="s">
        <v>19</v>
      </c>
      <c r="BA27" s="135" t="s">
        <v>19</v>
      </c>
      <c r="BB27" s="135" t="s">
        <v>19</v>
      </c>
      <c r="BC27" s="135" t="s">
        <v>19</v>
      </c>
      <c r="BD27" s="135" t="s">
        <v>19</v>
      </c>
      <c r="BE27" s="135" t="s">
        <v>19</v>
      </c>
      <c r="BF27" s="135" t="s">
        <v>19</v>
      </c>
      <c r="BG27" s="135" t="s">
        <v>19</v>
      </c>
      <c r="BH27" s="135" t="s">
        <v>19</v>
      </c>
      <c r="BI27" s="135" t="s">
        <v>19</v>
      </c>
      <c r="BJ27" s="135" t="s">
        <v>19</v>
      </c>
      <c r="BK27" s="135" t="s">
        <v>19</v>
      </c>
      <c r="BL27" s="135" t="s">
        <v>19</v>
      </c>
      <c r="BM27" s="135" t="s">
        <v>19</v>
      </c>
      <c r="BN27" s="135" t="s">
        <v>19</v>
      </c>
      <c r="BO27" s="135" t="s">
        <v>19</v>
      </c>
      <c r="BP27" s="135" t="s">
        <v>19</v>
      </c>
      <c r="BQ27" s="135" t="s">
        <v>19</v>
      </c>
      <c r="BR27" s="135" t="s">
        <v>19</v>
      </c>
      <c r="BS27" s="135" t="s">
        <v>19</v>
      </c>
      <c r="BT27" s="135" t="s">
        <v>19</v>
      </c>
      <c r="BU27" s="135" t="s">
        <v>19</v>
      </c>
      <c r="BV27" s="135" t="s">
        <v>19</v>
      </c>
      <c r="BW27" s="135" t="s">
        <v>19</v>
      </c>
      <c r="BX27" s="135" t="s">
        <v>19</v>
      </c>
      <c r="BY27" s="135" t="s">
        <v>19</v>
      </c>
      <c r="BZ27" s="135" t="s">
        <v>19</v>
      </c>
      <c r="CA27" s="135" t="s">
        <v>19</v>
      </c>
      <c r="CB27" s="135" t="s">
        <v>19</v>
      </c>
      <c r="CC27" s="135" t="s">
        <v>19</v>
      </c>
      <c r="CD27" s="135" t="s">
        <v>19</v>
      </c>
      <c r="CE27" s="135" t="s">
        <v>19</v>
      </c>
      <c r="CF27" s="135" t="s">
        <v>19</v>
      </c>
      <c r="CG27" s="135" t="s">
        <v>19</v>
      </c>
      <c r="CH27" s="135" t="s">
        <v>19</v>
      </c>
      <c r="CI27" s="135" t="s">
        <v>19</v>
      </c>
      <c r="CJ27" s="135" t="s">
        <v>19</v>
      </c>
      <c r="CK27" s="135" t="s">
        <v>19</v>
      </c>
      <c r="CL27" s="135" t="s">
        <v>19</v>
      </c>
      <c r="CM27" s="135" t="s">
        <v>19</v>
      </c>
      <c r="CN27" s="135" t="s">
        <v>19</v>
      </c>
      <c r="CO27" s="188" t="s">
        <v>19</v>
      </c>
      <c r="CP27" s="135" t="s">
        <v>19</v>
      </c>
      <c r="CQ27" s="135" t="s">
        <v>19</v>
      </c>
      <c r="CR27" s="135" t="s">
        <v>19</v>
      </c>
      <c r="CS27" s="135" t="s">
        <v>19</v>
      </c>
      <c r="CT27" s="135" t="s">
        <v>19</v>
      </c>
      <c r="CU27" s="135" t="s">
        <v>19</v>
      </c>
      <c r="CV27" s="135" t="s">
        <v>19</v>
      </c>
      <c r="CW27" s="135" t="s">
        <v>19</v>
      </c>
      <c r="CX27" s="135" t="s">
        <v>19</v>
      </c>
      <c r="CY27" s="135" t="s">
        <v>19</v>
      </c>
      <c r="CZ27" s="135" t="s">
        <v>19</v>
      </c>
      <c r="DA27" s="135" t="s">
        <v>19</v>
      </c>
      <c r="DB27" s="188" t="s">
        <v>19</v>
      </c>
      <c r="DC27" s="188" t="s">
        <v>19</v>
      </c>
      <c r="DD27" s="188" t="s">
        <v>19</v>
      </c>
      <c r="DE27" s="188" t="s">
        <v>19</v>
      </c>
      <c r="DF27" s="188" t="s">
        <v>19</v>
      </c>
      <c r="DG27" s="188" t="s">
        <v>19</v>
      </c>
      <c r="DH27" s="135" t="s">
        <v>19</v>
      </c>
      <c r="DI27" s="135" t="s">
        <v>19</v>
      </c>
      <c r="DJ27" s="135" t="s">
        <v>19</v>
      </c>
      <c r="DK27" s="135" t="s">
        <v>19</v>
      </c>
      <c r="DL27" s="135" t="s">
        <v>19</v>
      </c>
      <c r="DM27" s="135" t="s">
        <v>19</v>
      </c>
      <c r="DN27" s="135" t="s">
        <v>19</v>
      </c>
      <c r="DO27" s="135" t="s">
        <v>19</v>
      </c>
      <c r="DP27" s="135" t="s">
        <v>19</v>
      </c>
      <c r="DQ27" s="135" t="s">
        <v>19</v>
      </c>
      <c r="DR27" s="135" t="s">
        <v>19</v>
      </c>
      <c r="DS27" s="135" t="s">
        <v>19</v>
      </c>
      <c r="DT27" s="135" t="s">
        <v>19</v>
      </c>
      <c r="DU27" s="135" t="s">
        <v>19</v>
      </c>
      <c r="DV27" s="135" t="s">
        <v>19</v>
      </c>
      <c r="DW27" s="135" t="s">
        <v>19</v>
      </c>
      <c r="DX27" s="135" t="s">
        <v>19</v>
      </c>
      <c r="DY27" s="135" t="s">
        <v>19</v>
      </c>
      <c r="DZ27" s="135" t="s">
        <v>19</v>
      </c>
      <c r="EA27" s="135" t="s">
        <v>19</v>
      </c>
      <c r="EB27" s="135" t="s">
        <v>19</v>
      </c>
      <c r="EC27" s="135" t="s">
        <v>19</v>
      </c>
      <c r="ED27" s="135" t="s">
        <v>19</v>
      </c>
      <c r="EE27" s="135" t="s">
        <v>19</v>
      </c>
      <c r="EF27" s="135" t="s">
        <v>19</v>
      </c>
      <c r="EG27" s="135" t="s">
        <v>19</v>
      </c>
      <c r="EH27" s="135" t="s">
        <v>19</v>
      </c>
      <c r="EI27" s="135" t="s">
        <v>19</v>
      </c>
      <c r="EJ27" s="135" t="s">
        <v>19</v>
      </c>
      <c r="EK27" s="135" t="s">
        <v>19</v>
      </c>
    </row>
    <row r="28" spans="1:141" ht="15" customHeight="1" x14ac:dyDescent="0.25">
      <c r="A28" s="136" t="s">
        <v>256</v>
      </c>
      <c r="B28" s="136" t="s">
        <v>257</v>
      </c>
      <c r="C28" s="136" t="s">
        <v>21</v>
      </c>
      <c r="D28" s="135">
        <v>7</v>
      </c>
      <c r="E28" s="135">
        <v>11</v>
      </c>
      <c r="F28" s="135">
        <v>3</v>
      </c>
      <c r="G28" s="135">
        <v>0</v>
      </c>
      <c r="H28" s="135">
        <v>21</v>
      </c>
      <c r="I28" s="135">
        <v>8</v>
      </c>
      <c r="J28" s="135">
        <v>33</v>
      </c>
      <c r="K28" s="135">
        <v>4</v>
      </c>
      <c r="L28" s="135">
        <v>19</v>
      </c>
      <c r="M28" s="135">
        <v>37</v>
      </c>
      <c r="N28" s="135">
        <v>0</v>
      </c>
      <c r="O28" s="135">
        <v>12</v>
      </c>
      <c r="P28" s="135">
        <v>105</v>
      </c>
      <c r="Q28" s="135">
        <v>64</v>
      </c>
      <c r="R28" s="135">
        <v>8</v>
      </c>
      <c r="S28" s="135">
        <v>3</v>
      </c>
      <c r="T28" s="188">
        <v>4</v>
      </c>
      <c r="U28" s="188">
        <v>4</v>
      </c>
      <c r="V28" s="188">
        <v>7</v>
      </c>
      <c r="W28" s="188">
        <v>19</v>
      </c>
      <c r="X28" s="188">
        <v>76</v>
      </c>
      <c r="Y28" s="188">
        <v>61</v>
      </c>
      <c r="Z28" s="188">
        <v>295</v>
      </c>
      <c r="AA28" s="188">
        <v>466</v>
      </c>
      <c r="AB28" s="135">
        <v>475</v>
      </c>
      <c r="AC28" s="188">
        <v>0</v>
      </c>
      <c r="AD28" s="188">
        <v>0</v>
      </c>
      <c r="AE28" s="188">
        <v>7</v>
      </c>
      <c r="AF28" s="188">
        <v>25</v>
      </c>
      <c r="AG28" s="188">
        <v>106</v>
      </c>
      <c r="AH28" s="188">
        <v>139</v>
      </c>
      <c r="AI28" s="135">
        <v>217</v>
      </c>
      <c r="AJ28" s="188">
        <v>37</v>
      </c>
      <c r="AK28" s="188">
        <v>123</v>
      </c>
      <c r="AL28" s="188">
        <v>764</v>
      </c>
      <c r="AM28" s="135">
        <v>885</v>
      </c>
      <c r="AN28" s="135">
        <v>18</v>
      </c>
      <c r="AO28" s="135">
        <v>30</v>
      </c>
      <c r="AP28" s="135">
        <v>2</v>
      </c>
      <c r="AQ28" s="135">
        <v>94</v>
      </c>
      <c r="AR28" s="135">
        <v>14</v>
      </c>
      <c r="AS28" s="135">
        <v>491</v>
      </c>
      <c r="AT28" s="135">
        <v>20</v>
      </c>
      <c r="AU28" s="135">
        <v>82</v>
      </c>
      <c r="AV28" s="135">
        <v>124</v>
      </c>
      <c r="AW28" s="135">
        <v>70</v>
      </c>
      <c r="AX28" s="135">
        <v>8</v>
      </c>
      <c r="AY28" s="135">
        <v>21929</v>
      </c>
      <c r="AZ28" s="135">
        <v>0</v>
      </c>
      <c r="BA28" s="135">
        <v>2213</v>
      </c>
      <c r="BB28" s="135">
        <v>0</v>
      </c>
      <c r="BC28" s="135">
        <v>1554</v>
      </c>
      <c r="BD28" s="135">
        <v>0</v>
      </c>
      <c r="BE28" s="135">
        <v>4551</v>
      </c>
      <c r="BF28" s="135">
        <v>0</v>
      </c>
      <c r="BG28" s="135">
        <v>304</v>
      </c>
      <c r="BH28" s="135">
        <v>0</v>
      </c>
      <c r="BI28" s="135">
        <v>1927</v>
      </c>
      <c r="BJ28" s="135">
        <v>0</v>
      </c>
      <c r="BK28" s="135">
        <v>32478</v>
      </c>
      <c r="BL28" s="135">
        <v>0</v>
      </c>
      <c r="BM28" s="135">
        <v>2136.4548500000001</v>
      </c>
      <c r="BN28" s="135" t="s">
        <v>19</v>
      </c>
      <c r="BO28" s="135">
        <v>1275.4111500000001</v>
      </c>
      <c r="BP28" s="135" t="s">
        <v>19</v>
      </c>
      <c r="BQ28" s="135">
        <v>5209.6617899999965</v>
      </c>
      <c r="BR28" s="135" t="s">
        <v>19</v>
      </c>
      <c r="BS28" s="135">
        <v>0</v>
      </c>
      <c r="BT28" s="135" t="s">
        <v>19</v>
      </c>
      <c r="BU28" s="135">
        <v>0</v>
      </c>
      <c r="BV28" s="135">
        <v>0</v>
      </c>
      <c r="BW28" s="135">
        <v>41099.52779</v>
      </c>
      <c r="BX28" s="135">
        <v>-2805</v>
      </c>
      <c r="BY28" s="135">
        <v>0</v>
      </c>
      <c r="BZ28" s="135">
        <v>-674.11710999999991</v>
      </c>
      <c r="CA28" s="135" t="s">
        <v>19</v>
      </c>
      <c r="CB28" s="135">
        <v>-3479.1171100000001</v>
      </c>
      <c r="CC28" s="135">
        <v>37620.410680000001</v>
      </c>
      <c r="CD28" s="135">
        <v>592.50512000000003</v>
      </c>
      <c r="CE28" s="135">
        <v>29605</v>
      </c>
      <c r="CF28" s="135">
        <v>67817.915800000002</v>
      </c>
      <c r="CG28" s="135">
        <v>0</v>
      </c>
      <c r="CH28" s="135">
        <v>2562</v>
      </c>
      <c r="CI28" s="135">
        <v>0</v>
      </c>
      <c r="CJ28" s="135">
        <v>258</v>
      </c>
      <c r="CK28" s="135">
        <v>-209</v>
      </c>
      <c r="CL28" s="135">
        <v>0</v>
      </c>
      <c r="CM28" s="135">
        <v>0</v>
      </c>
      <c r="CN28" s="135">
        <v>0</v>
      </c>
      <c r="CO28" s="188">
        <v>15.3</v>
      </c>
      <c r="CP28" s="135">
        <v>370.70034000000004</v>
      </c>
      <c r="CQ28" s="135">
        <v>977</v>
      </c>
      <c r="CR28" s="135">
        <v>1809</v>
      </c>
      <c r="CS28" s="135">
        <v>2786</v>
      </c>
      <c r="CT28" s="135">
        <v>30486</v>
      </c>
      <c r="CU28" s="135">
        <v>2840</v>
      </c>
      <c r="CV28" s="135">
        <v>117</v>
      </c>
      <c r="CW28" s="135">
        <v>33443</v>
      </c>
      <c r="CX28" s="135">
        <v>0</v>
      </c>
      <c r="CY28" s="135">
        <v>1429</v>
      </c>
      <c r="CZ28" s="135">
        <v>554</v>
      </c>
      <c r="DA28" s="135">
        <v>38212</v>
      </c>
      <c r="DB28" s="188">
        <v>30.725053840631727</v>
      </c>
      <c r="DC28" s="188">
        <v>30.825583829201925</v>
      </c>
      <c r="DD28" s="188">
        <v>0</v>
      </c>
      <c r="DE28" s="188">
        <v>30.720783764870539</v>
      </c>
      <c r="DF28" s="188">
        <v>30.866425992779785</v>
      </c>
      <c r="DG28" s="188">
        <v>30.814927247984926</v>
      </c>
      <c r="DH28" s="135">
        <v>-2829</v>
      </c>
      <c r="DI28" s="135">
        <v>-264</v>
      </c>
      <c r="DJ28" s="135">
        <v>0</v>
      </c>
      <c r="DK28" s="135">
        <v>-2347</v>
      </c>
      <c r="DL28" s="135">
        <v>0</v>
      </c>
      <c r="DM28" s="135">
        <v>13925</v>
      </c>
      <c r="DN28" s="135">
        <v>4429</v>
      </c>
      <c r="DO28" s="135">
        <v>65</v>
      </c>
      <c r="DP28" s="135">
        <v>12979</v>
      </c>
      <c r="DQ28" s="135">
        <v>1330</v>
      </c>
      <c r="DR28" s="135">
        <v>2361</v>
      </c>
      <c r="DS28" s="135">
        <v>1500</v>
      </c>
      <c r="DT28" s="135">
        <v>1453</v>
      </c>
      <c r="DU28" s="135">
        <v>0</v>
      </c>
      <c r="DV28" s="135">
        <v>0</v>
      </c>
      <c r="DW28" s="135">
        <v>412</v>
      </c>
      <c r="DX28" s="135">
        <v>59</v>
      </c>
      <c r="DY28" s="135">
        <v>73</v>
      </c>
      <c r="DZ28" s="135">
        <v>306</v>
      </c>
      <c r="EA28" s="135">
        <v>0</v>
      </c>
      <c r="EB28" s="135">
        <v>0</v>
      </c>
      <c r="EC28" s="135">
        <v>0</v>
      </c>
      <c r="ED28" s="135">
        <v>352</v>
      </c>
      <c r="EE28" s="135">
        <v>109</v>
      </c>
      <c r="EF28" s="135">
        <v>0</v>
      </c>
      <c r="EG28" s="135">
        <v>40.299999999999997</v>
      </c>
      <c r="EH28" s="135">
        <v>0</v>
      </c>
      <c r="EI28" s="135">
        <v>0</v>
      </c>
      <c r="EJ28" s="135">
        <v>0</v>
      </c>
      <c r="EK28" s="135">
        <v>1351.3</v>
      </c>
    </row>
    <row r="29" spans="1:141" ht="15" customHeight="1" x14ac:dyDescent="0.25">
      <c r="A29" s="136" t="s">
        <v>256</v>
      </c>
      <c r="B29" s="136" t="s">
        <v>258</v>
      </c>
      <c r="C29" s="136" t="s">
        <v>22</v>
      </c>
      <c r="D29" s="135">
        <v>3</v>
      </c>
      <c r="E29" s="135">
        <v>8</v>
      </c>
      <c r="F29" s="135">
        <v>3</v>
      </c>
      <c r="G29" s="135">
        <v>0</v>
      </c>
      <c r="H29" s="135">
        <v>14</v>
      </c>
      <c r="I29" s="135" t="s">
        <v>19</v>
      </c>
      <c r="J29" s="135" t="s">
        <v>19</v>
      </c>
      <c r="K29" s="135" t="s">
        <v>19</v>
      </c>
      <c r="L29" s="135" t="s">
        <v>19</v>
      </c>
      <c r="M29" s="135" t="s">
        <v>19</v>
      </c>
      <c r="N29" s="135" t="s">
        <v>19</v>
      </c>
      <c r="O29" s="135" t="s">
        <v>19</v>
      </c>
      <c r="P29" s="135" t="s">
        <v>19</v>
      </c>
      <c r="Q29" s="135" t="s">
        <v>19</v>
      </c>
      <c r="R29" s="135" t="s">
        <v>19</v>
      </c>
      <c r="S29" s="135" t="s">
        <v>19</v>
      </c>
      <c r="T29" s="188">
        <v>2</v>
      </c>
      <c r="U29" s="188">
        <v>4</v>
      </c>
      <c r="V29" s="188">
        <v>10</v>
      </c>
      <c r="W29" s="188">
        <v>13</v>
      </c>
      <c r="X29" s="188">
        <v>37</v>
      </c>
      <c r="Y29" s="188">
        <v>45</v>
      </c>
      <c r="Z29" s="188">
        <v>170</v>
      </c>
      <c r="AA29" s="188">
        <v>281</v>
      </c>
      <c r="AB29" s="135">
        <v>281</v>
      </c>
      <c r="AC29" s="188">
        <v>0</v>
      </c>
      <c r="AD29" s="188">
        <v>0</v>
      </c>
      <c r="AE29" s="188">
        <v>10</v>
      </c>
      <c r="AF29" s="188">
        <v>18</v>
      </c>
      <c r="AG29" s="188">
        <v>90</v>
      </c>
      <c r="AH29" s="188">
        <v>117</v>
      </c>
      <c r="AI29" s="135">
        <v>148</v>
      </c>
      <c r="AJ29" s="188">
        <v>24</v>
      </c>
      <c r="AK29" s="188">
        <v>126</v>
      </c>
      <c r="AL29" s="188">
        <v>548</v>
      </c>
      <c r="AM29" s="135" t="s">
        <v>19</v>
      </c>
      <c r="AN29" s="135" t="s">
        <v>19</v>
      </c>
      <c r="AO29" s="135" t="s">
        <v>19</v>
      </c>
      <c r="AP29" s="135" t="s">
        <v>19</v>
      </c>
      <c r="AQ29" s="135" t="s">
        <v>19</v>
      </c>
      <c r="AR29" s="135" t="s">
        <v>19</v>
      </c>
      <c r="AS29" s="135" t="s">
        <v>19</v>
      </c>
      <c r="AT29" s="135" t="s">
        <v>19</v>
      </c>
      <c r="AU29" s="135" t="s">
        <v>19</v>
      </c>
      <c r="AV29" s="135" t="s">
        <v>19</v>
      </c>
      <c r="AW29" s="135" t="s">
        <v>19</v>
      </c>
      <c r="AX29" s="135" t="s">
        <v>19</v>
      </c>
      <c r="AY29" s="135">
        <v>14026</v>
      </c>
      <c r="AZ29" s="135">
        <v>0</v>
      </c>
      <c r="BA29" s="135">
        <v>1767</v>
      </c>
      <c r="BB29" s="135">
        <v>0</v>
      </c>
      <c r="BC29" s="135">
        <v>979</v>
      </c>
      <c r="BD29" s="135">
        <v>0</v>
      </c>
      <c r="BE29" s="135">
        <v>5475</v>
      </c>
      <c r="BF29" s="135">
        <v>0</v>
      </c>
      <c r="BG29" s="135">
        <v>472</v>
      </c>
      <c r="BH29" s="135">
        <v>0</v>
      </c>
      <c r="BI29" s="135">
        <v>317</v>
      </c>
      <c r="BJ29" s="135">
        <v>0</v>
      </c>
      <c r="BK29" s="135">
        <v>23036</v>
      </c>
      <c r="BL29" s="135">
        <v>0</v>
      </c>
      <c r="BM29" s="135">
        <v>826</v>
      </c>
      <c r="BN29" s="135">
        <v>0</v>
      </c>
      <c r="BO29" s="135">
        <v>568</v>
      </c>
      <c r="BP29" s="135">
        <v>0</v>
      </c>
      <c r="BQ29" s="135">
        <v>3971</v>
      </c>
      <c r="BR29" s="135">
        <v>0</v>
      </c>
      <c r="BS29" s="135">
        <v>0</v>
      </c>
      <c r="BT29" s="135">
        <v>0</v>
      </c>
      <c r="BU29" s="135">
        <v>0</v>
      </c>
      <c r="BV29" s="135">
        <v>0</v>
      </c>
      <c r="BW29" s="135">
        <v>28401</v>
      </c>
      <c r="BX29" s="135">
        <v>-312</v>
      </c>
      <c r="BY29" s="135">
        <v>0</v>
      </c>
      <c r="BZ29" s="135">
        <v>-780</v>
      </c>
      <c r="CA29" s="135">
        <v>-37</v>
      </c>
      <c r="CB29" s="135">
        <v>-1092</v>
      </c>
      <c r="CC29" s="135">
        <v>27309</v>
      </c>
      <c r="CD29" s="135">
        <v>1715</v>
      </c>
      <c r="CE29" s="135">
        <v>-1685</v>
      </c>
      <c r="CF29" s="135">
        <v>27339</v>
      </c>
      <c r="CG29" s="135">
        <v>0</v>
      </c>
      <c r="CH29" s="135">
        <v>428</v>
      </c>
      <c r="CI29" s="135">
        <v>0</v>
      </c>
      <c r="CJ29" s="135">
        <v>422</v>
      </c>
      <c r="CK29" s="135">
        <v>0</v>
      </c>
      <c r="CL29" s="135">
        <v>0</v>
      </c>
      <c r="CM29" s="135">
        <v>0</v>
      </c>
      <c r="CN29" s="135">
        <v>0</v>
      </c>
      <c r="CO29" s="188">
        <v>17.3</v>
      </c>
      <c r="CP29" s="135">
        <v>143</v>
      </c>
      <c r="CQ29" s="135" t="s">
        <v>19</v>
      </c>
      <c r="CR29" s="135" t="s">
        <v>19</v>
      </c>
      <c r="CS29" s="135">
        <v>2458</v>
      </c>
      <c r="CT29" s="135" t="s">
        <v>19</v>
      </c>
      <c r="CU29" s="135" t="s">
        <v>19</v>
      </c>
      <c r="CV29" s="135" t="s">
        <v>19</v>
      </c>
      <c r="CW29" s="135">
        <v>24247</v>
      </c>
      <c r="CX29" s="135">
        <v>476</v>
      </c>
      <c r="CY29" s="135">
        <v>1132</v>
      </c>
      <c r="CZ29" s="135">
        <v>711</v>
      </c>
      <c r="DA29" s="135">
        <v>29024</v>
      </c>
      <c r="DB29" s="188" t="s">
        <v>19</v>
      </c>
      <c r="DC29" s="188" t="s">
        <v>19</v>
      </c>
      <c r="DD29" s="188" t="s">
        <v>19</v>
      </c>
      <c r="DE29" s="188" t="s">
        <v>19</v>
      </c>
      <c r="DF29" s="188" t="s">
        <v>19</v>
      </c>
      <c r="DG29" s="188" t="s">
        <v>19</v>
      </c>
      <c r="DH29" s="135">
        <v>-1597</v>
      </c>
      <c r="DI29" s="135">
        <v>-69</v>
      </c>
      <c r="DJ29" s="135">
        <v>0</v>
      </c>
      <c r="DK29" s="135">
        <v>-1355</v>
      </c>
      <c r="DL29" s="135">
        <v>-45</v>
      </c>
      <c r="DM29" s="135">
        <v>6494</v>
      </c>
      <c r="DN29" s="135">
        <v>1354</v>
      </c>
      <c r="DO29" s="135">
        <v>0</v>
      </c>
      <c r="DP29" s="135">
        <v>4782</v>
      </c>
      <c r="DQ29" s="135">
        <v>0</v>
      </c>
      <c r="DR29" s="135">
        <v>12248</v>
      </c>
      <c r="DS29" s="135">
        <v>2600</v>
      </c>
      <c r="DT29" s="135">
        <v>229</v>
      </c>
      <c r="DU29" s="135" t="s">
        <v>19</v>
      </c>
      <c r="DV29" s="135" t="s">
        <v>19</v>
      </c>
      <c r="DW29" s="135" t="s">
        <v>19</v>
      </c>
      <c r="DX29" s="135">
        <v>151</v>
      </c>
      <c r="DY29" s="135">
        <v>82</v>
      </c>
      <c r="DZ29" s="135">
        <v>542</v>
      </c>
      <c r="EA29" s="135">
        <v>158</v>
      </c>
      <c r="EB29" s="135" t="s">
        <v>19</v>
      </c>
      <c r="EC29" s="135">
        <v>28</v>
      </c>
      <c r="ED29" s="135">
        <v>9</v>
      </c>
      <c r="EE29" s="135">
        <v>286</v>
      </c>
      <c r="EF29" s="135">
        <v>36</v>
      </c>
      <c r="EG29" s="135" t="s">
        <v>19</v>
      </c>
      <c r="EH29" s="135" t="s">
        <v>19</v>
      </c>
      <c r="EI29" s="135" t="s">
        <v>19</v>
      </c>
      <c r="EJ29" s="135" t="s">
        <v>19</v>
      </c>
      <c r="EK29" s="135">
        <v>1292</v>
      </c>
    </row>
    <row r="30" spans="1:141" ht="15" customHeight="1" x14ac:dyDescent="0.25">
      <c r="A30" s="136" t="s">
        <v>256</v>
      </c>
      <c r="B30" s="136" t="s">
        <v>259</v>
      </c>
      <c r="C30" s="136" t="s">
        <v>23</v>
      </c>
      <c r="D30" s="135">
        <v>11</v>
      </c>
      <c r="E30" s="135">
        <v>6</v>
      </c>
      <c r="F30" s="135">
        <v>1</v>
      </c>
      <c r="G30" s="135">
        <v>0</v>
      </c>
      <c r="H30" s="135">
        <v>18</v>
      </c>
      <c r="I30" s="135">
        <v>5</v>
      </c>
      <c r="J30" s="135">
        <v>21</v>
      </c>
      <c r="K30" s="135">
        <v>1</v>
      </c>
      <c r="L30" s="135">
        <v>20</v>
      </c>
      <c r="M30" s="135">
        <v>22</v>
      </c>
      <c r="N30" s="135">
        <v>19</v>
      </c>
      <c r="O30" s="135">
        <v>6</v>
      </c>
      <c r="P30" s="135">
        <v>89</v>
      </c>
      <c r="Q30" s="135">
        <v>39</v>
      </c>
      <c r="R30" s="135">
        <v>9</v>
      </c>
      <c r="S30" s="135">
        <v>4</v>
      </c>
      <c r="T30" s="188">
        <v>3</v>
      </c>
      <c r="U30" s="188">
        <v>2</v>
      </c>
      <c r="V30" s="188">
        <v>6</v>
      </c>
      <c r="W30" s="188">
        <v>17</v>
      </c>
      <c r="X30" s="188">
        <v>54</v>
      </c>
      <c r="Y30" s="188">
        <v>61</v>
      </c>
      <c r="Z30" s="188">
        <v>223</v>
      </c>
      <c r="AA30" s="188">
        <v>366</v>
      </c>
      <c r="AB30" s="135">
        <v>366</v>
      </c>
      <c r="AC30" s="188">
        <v>0</v>
      </c>
      <c r="AD30" s="188">
        <v>0</v>
      </c>
      <c r="AE30" s="188">
        <v>6</v>
      </c>
      <c r="AF30" s="188">
        <v>7</v>
      </c>
      <c r="AG30" s="188">
        <v>44</v>
      </c>
      <c r="AH30" s="188">
        <v>57</v>
      </c>
      <c r="AI30" s="135">
        <v>85</v>
      </c>
      <c r="AJ30" s="188">
        <v>39</v>
      </c>
      <c r="AK30" s="188">
        <v>146</v>
      </c>
      <c r="AL30" s="188">
        <v>607</v>
      </c>
      <c r="AM30" s="135">
        <v>480</v>
      </c>
      <c r="AN30" s="135">
        <v>488</v>
      </c>
      <c r="AO30" s="135">
        <v>19</v>
      </c>
      <c r="AP30" s="135">
        <v>0</v>
      </c>
      <c r="AQ30" s="135">
        <v>65</v>
      </c>
      <c r="AR30" s="135">
        <v>5</v>
      </c>
      <c r="AS30" s="135">
        <v>347</v>
      </c>
      <c r="AT30" s="135">
        <v>3</v>
      </c>
      <c r="AU30" s="135">
        <v>62</v>
      </c>
      <c r="AV30" s="135">
        <v>51</v>
      </c>
      <c r="AW30" s="135">
        <v>41</v>
      </c>
      <c r="AX30" s="135">
        <v>13</v>
      </c>
      <c r="AY30" s="135">
        <v>17734</v>
      </c>
      <c r="AZ30" s="135">
        <v>0</v>
      </c>
      <c r="BA30" s="135">
        <v>675</v>
      </c>
      <c r="BB30" s="135">
        <v>0</v>
      </c>
      <c r="BC30" s="135">
        <v>1586</v>
      </c>
      <c r="BD30" s="135">
        <v>1586</v>
      </c>
      <c r="BE30" s="135">
        <v>6412</v>
      </c>
      <c r="BF30" s="135">
        <v>90</v>
      </c>
      <c r="BG30" s="135">
        <v>703</v>
      </c>
      <c r="BH30" s="135">
        <v>0</v>
      </c>
      <c r="BI30" s="135">
        <v>258</v>
      </c>
      <c r="BJ30" s="135">
        <v>0</v>
      </c>
      <c r="BK30" s="135">
        <v>27368</v>
      </c>
      <c r="BL30" s="135">
        <v>1676</v>
      </c>
      <c r="BM30" s="135">
        <v>2151</v>
      </c>
      <c r="BN30" s="135">
        <v>0</v>
      </c>
      <c r="BO30" s="135">
        <v>983</v>
      </c>
      <c r="BP30" s="135">
        <v>439</v>
      </c>
      <c r="BQ30" s="135">
        <v>3527</v>
      </c>
      <c r="BR30" s="135">
        <v>266</v>
      </c>
      <c r="BS30" s="135">
        <v>0</v>
      </c>
      <c r="BT30" s="135">
        <v>0</v>
      </c>
      <c r="BU30" s="135">
        <v>953</v>
      </c>
      <c r="BV30" s="135">
        <v>0</v>
      </c>
      <c r="BW30" s="135">
        <v>34982</v>
      </c>
      <c r="BX30" s="135">
        <v>-406</v>
      </c>
      <c r="BY30" s="135">
        <v>0</v>
      </c>
      <c r="BZ30" s="135">
        <v>-1769</v>
      </c>
      <c r="CA30" s="135">
        <v>-1539</v>
      </c>
      <c r="CB30" s="135">
        <v>-2175</v>
      </c>
      <c r="CC30" s="135">
        <v>32807</v>
      </c>
      <c r="CD30" s="135">
        <v>813</v>
      </c>
      <c r="CE30" s="135">
        <v>434</v>
      </c>
      <c r="CF30" s="135">
        <v>34054</v>
      </c>
      <c r="CG30" s="135">
        <v>0</v>
      </c>
      <c r="CH30" s="135">
        <v>318</v>
      </c>
      <c r="CI30" s="135">
        <v>0</v>
      </c>
      <c r="CJ30" s="135">
        <v>392</v>
      </c>
      <c r="CK30" s="135">
        <v>-102</v>
      </c>
      <c r="CL30" s="135">
        <v>0</v>
      </c>
      <c r="CM30" s="135">
        <v>0</v>
      </c>
      <c r="CN30" s="135">
        <v>-3</v>
      </c>
      <c r="CO30" s="188">
        <v>15.2</v>
      </c>
      <c r="CP30" s="135">
        <v>198</v>
      </c>
      <c r="CQ30" s="135" t="s">
        <v>19</v>
      </c>
      <c r="CR30" s="135" t="s">
        <v>19</v>
      </c>
      <c r="CS30" s="135">
        <v>16092</v>
      </c>
      <c r="CT30" s="135" t="s">
        <v>19</v>
      </c>
      <c r="CU30" s="135" t="s">
        <v>19</v>
      </c>
      <c r="CV30" s="135" t="s">
        <v>19</v>
      </c>
      <c r="CW30" s="135">
        <v>16926</v>
      </c>
      <c r="CX30" s="135">
        <v>100</v>
      </c>
      <c r="CY30" s="135">
        <v>502</v>
      </c>
      <c r="CZ30" s="135">
        <v>0</v>
      </c>
      <c r="DA30" s="135">
        <v>33620</v>
      </c>
      <c r="DB30" s="188" t="s">
        <v>19</v>
      </c>
      <c r="DC30" s="188" t="s">
        <v>19</v>
      </c>
      <c r="DD30" s="188" t="s">
        <v>19</v>
      </c>
      <c r="DE30" s="188" t="s">
        <v>19</v>
      </c>
      <c r="DF30" s="188" t="s">
        <v>19</v>
      </c>
      <c r="DG30" s="188" t="s">
        <v>19</v>
      </c>
      <c r="DH30" s="135">
        <v>-1976</v>
      </c>
      <c r="DI30" s="135">
        <v>-70</v>
      </c>
      <c r="DJ30" s="135">
        <v>-4</v>
      </c>
      <c r="DK30" s="135">
        <v>-1687</v>
      </c>
      <c r="DL30" s="135">
        <v>-64</v>
      </c>
      <c r="DM30" s="135">
        <v>7884</v>
      </c>
      <c r="DN30" s="135">
        <v>2619</v>
      </c>
      <c r="DO30" s="135">
        <v>36</v>
      </c>
      <c r="DP30" s="135">
        <v>6738</v>
      </c>
      <c r="DQ30" s="135">
        <v>337</v>
      </c>
      <c r="DR30" s="135">
        <v>7937</v>
      </c>
      <c r="DS30" s="135">
        <v>2321</v>
      </c>
      <c r="DT30" s="135">
        <v>442</v>
      </c>
      <c r="DU30" s="135">
        <v>0</v>
      </c>
      <c r="DV30" s="135">
        <v>0</v>
      </c>
      <c r="DW30" s="135">
        <v>167</v>
      </c>
      <c r="DX30" s="135">
        <v>500</v>
      </c>
      <c r="DY30" s="135">
        <v>0</v>
      </c>
      <c r="DZ30" s="135">
        <v>1023</v>
      </c>
      <c r="EA30" s="135">
        <v>115</v>
      </c>
      <c r="EB30" s="135">
        <v>0</v>
      </c>
      <c r="EC30" s="135">
        <v>0</v>
      </c>
      <c r="ED30" s="135">
        <v>0</v>
      </c>
      <c r="EE30" s="135">
        <v>61</v>
      </c>
      <c r="EF30" s="135">
        <v>198</v>
      </c>
      <c r="EG30" s="135">
        <v>0</v>
      </c>
      <c r="EH30" s="135">
        <v>0</v>
      </c>
      <c r="EI30" s="135">
        <v>0</v>
      </c>
      <c r="EJ30" s="135">
        <v>0</v>
      </c>
      <c r="EK30" s="135">
        <v>2064</v>
      </c>
    </row>
    <row r="31" spans="1:141" ht="15" customHeight="1" x14ac:dyDescent="0.25">
      <c r="A31" s="136" t="s">
        <v>256</v>
      </c>
      <c r="B31" s="136" t="s">
        <v>260</v>
      </c>
      <c r="C31" s="136" t="s">
        <v>24</v>
      </c>
      <c r="D31" s="135">
        <v>6</v>
      </c>
      <c r="E31" s="135">
        <v>10</v>
      </c>
      <c r="F31" s="135">
        <v>4</v>
      </c>
      <c r="G31" s="135">
        <v>0</v>
      </c>
      <c r="H31" s="135">
        <v>20</v>
      </c>
      <c r="I31" s="135">
        <v>1</v>
      </c>
      <c r="J31" s="135">
        <v>30</v>
      </c>
      <c r="K31" s="135">
        <v>2</v>
      </c>
      <c r="L31" s="135">
        <v>4</v>
      </c>
      <c r="M31" s="135">
        <v>32</v>
      </c>
      <c r="N31" s="135">
        <v>0</v>
      </c>
      <c r="O31" s="135">
        <v>9</v>
      </c>
      <c r="P31" s="135">
        <v>77</v>
      </c>
      <c r="Q31" s="135">
        <v>47</v>
      </c>
      <c r="R31" s="135">
        <v>2</v>
      </c>
      <c r="S31" s="135">
        <v>3</v>
      </c>
      <c r="T31" s="188">
        <v>2</v>
      </c>
      <c r="U31" s="188">
        <v>2</v>
      </c>
      <c r="V31" s="188">
        <v>6</v>
      </c>
      <c r="W31" s="188">
        <v>22</v>
      </c>
      <c r="X31" s="188">
        <v>34</v>
      </c>
      <c r="Y31" s="188">
        <v>41</v>
      </c>
      <c r="Z31" s="188">
        <v>129</v>
      </c>
      <c r="AA31" s="188">
        <v>236</v>
      </c>
      <c r="AB31" s="135">
        <v>236</v>
      </c>
      <c r="AC31" s="188">
        <v>0</v>
      </c>
      <c r="AD31" s="188">
        <v>0</v>
      </c>
      <c r="AE31" s="188">
        <v>5</v>
      </c>
      <c r="AF31" s="188">
        <v>17</v>
      </c>
      <c r="AG31" s="188">
        <v>66</v>
      </c>
      <c r="AH31" s="188">
        <v>88</v>
      </c>
      <c r="AI31" s="135">
        <v>116</v>
      </c>
      <c r="AJ31" s="188">
        <v>0</v>
      </c>
      <c r="AK31" s="188">
        <v>107</v>
      </c>
      <c r="AL31" s="188">
        <v>431</v>
      </c>
      <c r="AM31" s="135">
        <v>455</v>
      </c>
      <c r="AN31" s="135">
        <v>459</v>
      </c>
      <c r="AO31" s="135">
        <v>29</v>
      </c>
      <c r="AP31" s="135">
        <v>5</v>
      </c>
      <c r="AQ31" s="135">
        <v>30</v>
      </c>
      <c r="AR31" s="135">
        <v>9</v>
      </c>
      <c r="AS31" s="135">
        <v>373</v>
      </c>
      <c r="AT31" s="135">
        <v>0</v>
      </c>
      <c r="AU31" s="135">
        <v>48</v>
      </c>
      <c r="AV31" s="135">
        <v>176</v>
      </c>
      <c r="AW31" s="135">
        <v>59</v>
      </c>
      <c r="AX31" s="135">
        <v>0</v>
      </c>
      <c r="AY31" s="135">
        <v>13027</v>
      </c>
      <c r="AZ31" s="135">
        <v>0</v>
      </c>
      <c r="BA31" s="135">
        <v>1031</v>
      </c>
      <c r="BB31" s="135">
        <v>0</v>
      </c>
      <c r="BC31" s="135">
        <v>722</v>
      </c>
      <c r="BD31" s="135">
        <v>722</v>
      </c>
      <c r="BE31" s="135">
        <v>4432</v>
      </c>
      <c r="BF31" s="135">
        <v>13</v>
      </c>
      <c r="BG31" s="135">
        <v>535</v>
      </c>
      <c r="BH31" s="135">
        <v>0</v>
      </c>
      <c r="BI31" s="135">
        <v>534</v>
      </c>
      <c r="BJ31" s="135">
        <v>0</v>
      </c>
      <c r="BK31" s="135">
        <v>20281</v>
      </c>
      <c r="BL31" s="135">
        <v>735</v>
      </c>
      <c r="BM31" s="135">
        <v>1517</v>
      </c>
      <c r="BN31" s="135">
        <v>0</v>
      </c>
      <c r="BO31" s="135">
        <v>595</v>
      </c>
      <c r="BP31" s="135">
        <v>0</v>
      </c>
      <c r="BQ31" s="135">
        <v>3965</v>
      </c>
      <c r="BR31" s="135">
        <v>110</v>
      </c>
      <c r="BS31" s="135">
        <v>0</v>
      </c>
      <c r="BT31" s="135">
        <v>0</v>
      </c>
      <c r="BU31" s="135">
        <v>0</v>
      </c>
      <c r="BV31" s="135">
        <v>0</v>
      </c>
      <c r="BW31" s="135">
        <v>26358</v>
      </c>
      <c r="BX31" s="135">
        <v>-1098</v>
      </c>
      <c r="BY31" s="135">
        <v>0</v>
      </c>
      <c r="BZ31" s="135">
        <v>-582</v>
      </c>
      <c r="CA31" s="135">
        <v>0</v>
      </c>
      <c r="CB31" s="135">
        <v>-1680</v>
      </c>
      <c r="CC31" s="135">
        <v>24678</v>
      </c>
      <c r="CD31" s="135">
        <v>2919</v>
      </c>
      <c r="CE31" s="135">
        <v>4036</v>
      </c>
      <c r="CF31" s="135">
        <v>31633</v>
      </c>
      <c r="CG31" s="135">
        <v>0</v>
      </c>
      <c r="CH31" s="135">
        <v>47</v>
      </c>
      <c r="CI31" s="135">
        <v>0</v>
      </c>
      <c r="CJ31" s="135">
        <v>314</v>
      </c>
      <c r="CK31" s="135">
        <v>-226</v>
      </c>
      <c r="CL31" s="135">
        <v>0</v>
      </c>
      <c r="CM31" s="135">
        <v>0</v>
      </c>
      <c r="CN31" s="135">
        <v>-30</v>
      </c>
      <c r="CO31" s="188">
        <v>15.5</v>
      </c>
      <c r="CP31" s="135">
        <v>0</v>
      </c>
      <c r="CQ31" s="135" t="s">
        <v>19</v>
      </c>
      <c r="CR31" s="135" t="s">
        <v>19</v>
      </c>
      <c r="CS31" s="135">
        <v>982</v>
      </c>
      <c r="CT31" s="135" t="s">
        <v>19</v>
      </c>
      <c r="CU31" s="135" t="s">
        <v>19</v>
      </c>
      <c r="CV31" s="135" t="s">
        <v>19</v>
      </c>
      <c r="CW31" s="135">
        <v>24979</v>
      </c>
      <c r="CX31" s="135">
        <v>0</v>
      </c>
      <c r="CY31" s="135">
        <v>1249</v>
      </c>
      <c r="CZ31" s="135">
        <v>387</v>
      </c>
      <c r="DA31" s="135">
        <v>27597</v>
      </c>
      <c r="DB31" s="188" t="s">
        <v>19</v>
      </c>
      <c r="DC31" s="188" t="s">
        <v>19</v>
      </c>
      <c r="DD31" s="188" t="s">
        <v>19</v>
      </c>
      <c r="DE31" s="188" t="s">
        <v>19</v>
      </c>
      <c r="DF31" s="188" t="s">
        <v>19</v>
      </c>
      <c r="DG31" s="188" t="s">
        <v>19</v>
      </c>
      <c r="DH31" s="135">
        <v>-1429</v>
      </c>
      <c r="DI31" s="135">
        <v>-122</v>
      </c>
      <c r="DJ31" s="135">
        <v>0</v>
      </c>
      <c r="DK31" s="135">
        <v>-1233</v>
      </c>
      <c r="DL31" s="135">
        <v>0</v>
      </c>
      <c r="DM31" s="135">
        <v>6860</v>
      </c>
      <c r="DN31" s="135">
        <v>2737</v>
      </c>
      <c r="DO31" s="135">
        <v>0</v>
      </c>
      <c r="DP31" s="135">
        <v>6813</v>
      </c>
      <c r="DQ31" s="135">
        <v>217</v>
      </c>
      <c r="DR31" s="135">
        <v>8229</v>
      </c>
      <c r="DS31" s="135">
        <v>1500</v>
      </c>
      <c r="DT31" s="135">
        <v>3196</v>
      </c>
      <c r="DU31" s="135">
        <v>0</v>
      </c>
      <c r="DV31" s="135">
        <v>0</v>
      </c>
      <c r="DW31" s="135">
        <v>6319</v>
      </c>
      <c r="DX31" s="135">
        <v>500</v>
      </c>
      <c r="DY31" s="135">
        <v>0</v>
      </c>
      <c r="DZ31" s="135">
        <v>522</v>
      </c>
      <c r="EA31" s="135">
        <v>0</v>
      </c>
      <c r="EB31" s="135">
        <v>0</v>
      </c>
      <c r="EC31" s="135">
        <v>0</v>
      </c>
      <c r="ED31" s="135">
        <v>0</v>
      </c>
      <c r="EE31" s="135">
        <v>0</v>
      </c>
      <c r="EF31" s="135">
        <v>120</v>
      </c>
      <c r="EG31" s="135">
        <v>197</v>
      </c>
      <c r="EH31" s="135">
        <v>0</v>
      </c>
      <c r="EI31" s="135">
        <v>0</v>
      </c>
      <c r="EJ31" s="135">
        <v>0</v>
      </c>
      <c r="EK31" s="135">
        <v>7658</v>
      </c>
    </row>
    <row r="32" spans="1:141" ht="15" customHeight="1" x14ac:dyDescent="0.25">
      <c r="A32" s="136" t="s">
        <v>256</v>
      </c>
      <c r="B32" s="136" t="s">
        <v>261</v>
      </c>
      <c r="C32" s="136" t="s">
        <v>25</v>
      </c>
      <c r="D32" s="135">
        <v>3</v>
      </c>
      <c r="E32" s="135">
        <v>19</v>
      </c>
      <c r="F32" s="135">
        <v>4</v>
      </c>
      <c r="G32" s="135">
        <v>1</v>
      </c>
      <c r="H32" s="135">
        <v>27</v>
      </c>
      <c r="I32" s="135">
        <v>7</v>
      </c>
      <c r="J32" s="135">
        <v>36</v>
      </c>
      <c r="K32" s="135">
        <v>2</v>
      </c>
      <c r="L32" s="135">
        <v>5</v>
      </c>
      <c r="M32" s="135">
        <v>42</v>
      </c>
      <c r="N32" s="135">
        <v>3</v>
      </c>
      <c r="O32" s="211">
        <v>5</v>
      </c>
      <c r="P32" s="135">
        <v>176</v>
      </c>
      <c r="Q32" s="135">
        <v>74</v>
      </c>
      <c r="R32" s="135">
        <v>4</v>
      </c>
      <c r="S32" s="135">
        <v>3</v>
      </c>
      <c r="T32" s="188">
        <v>2</v>
      </c>
      <c r="U32" s="188">
        <v>3</v>
      </c>
      <c r="V32" s="188">
        <v>10</v>
      </c>
      <c r="W32" s="188">
        <v>25</v>
      </c>
      <c r="X32" s="188">
        <v>49</v>
      </c>
      <c r="Y32" s="188">
        <v>27</v>
      </c>
      <c r="Z32" s="188">
        <v>137</v>
      </c>
      <c r="AA32" s="188">
        <v>253</v>
      </c>
      <c r="AB32" s="135">
        <v>253</v>
      </c>
      <c r="AC32" s="188">
        <v>0</v>
      </c>
      <c r="AD32" s="188">
        <v>0</v>
      </c>
      <c r="AE32" s="188">
        <v>12</v>
      </c>
      <c r="AF32" s="188">
        <v>27</v>
      </c>
      <c r="AG32" s="188">
        <v>68</v>
      </c>
      <c r="AH32" s="188">
        <v>107</v>
      </c>
      <c r="AI32" s="135">
        <v>163</v>
      </c>
      <c r="AJ32" s="188">
        <v>41</v>
      </c>
      <c r="AK32" s="188">
        <v>137</v>
      </c>
      <c r="AL32" s="188">
        <v>537</v>
      </c>
      <c r="AM32" s="135">
        <v>441</v>
      </c>
      <c r="AN32" s="135">
        <v>456</v>
      </c>
      <c r="AO32" s="135">
        <v>22</v>
      </c>
      <c r="AP32" s="135">
        <v>1</v>
      </c>
      <c r="AQ32" s="135">
        <v>43</v>
      </c>
      <c r="AR32" s="135">
        <v>8</v>
      </c>
      <c r="AS32" s="135">
        <v>366</v>
      </c>
      <c r="AT32" s="135">
        <v>13</v>
      </c>
      <c r="AU32" s="135">
        <v>26</v>
      </c>
      <c r="AV32" s="135">
        <v>213</v>
      </c>
      <c r="AW32" s="135">
        <v>16</v>
      </c>
      <c r="AX32" s="135">
        <v>0</v>
      </c>
      <c r="AY32" s="135">
        <v>11983</v>
      </c>
      <c r="AZ32" s="135" t="s">
        <v>19</v>
      </c>
      <c r="BA32" s="135">
        <v>2459</v>
      </c>
      <c r="BB32" s="135" t="s">
        <v>19</v>
      </c>
      <c r="BC32" s="135">
        <v>1611</v>
      </c>
      <c r="BD32" s="135" t="s">
        <v>19</v>
      </c>
      <c r="BE32" s="135">
        <v>5487</v>
      </c>
      <c r="BF32" s="135" t="s">
        <v>19</v>
      </c>
      <c r="BG32" s="135">
        <v>700</v>
      </c>
      <c r="BH32" s="135" t="s">
        <v>19</v>
      </c>
      <c r="BI32" s="135">
        <v>806</v>
      </c>
      <c r="BJ32" s="135" t="s">
        <v>19</v>
      </c>
      <c r="BK32" s="135">
        <v>23046</v>
      </c>
      <c r="BL32" s="135" t="s">
        <v>19</v>
      </c>
      <c r="BM32" s="135">
        <v>1439</v>
      </c>
      <c r="BN32" s="135" t="s">
        <v>19</v>
      </c>
      <c r="BO32" s="135">
        <v>907</v>
      </c>
      <c r="BP32" s="135" t="s">
        <v>19</v>
      </c>
      <c r="BQ32" s="135">
        <v>4893</v>
      </c>
      <c r="BR32" s="135">
        <v>105</v>
      </c>
      <c r="BS32" s="135">
        <v>78</v>
      </c>
      <c r="BT32" s="135" t="s">
        <v>19</v>
      </c>
      <c r="BU32" s="135">
        <v>0</v>
      </c>
      <c r="BV32" s="135">
        <v>0</v>
      </c>
      <c r="BW32" s="135">
        <v>30363</v>
      </c>
      <c r="BX32" s="135">
        <v>0</v>
      </c>
      <c r="BY32" s="135">
        <v>0</v>
      </c>
      <c r="BZ32" s="135">
        <v>-1933</v>
      </c>
      <c r="CA32" s="135">
        <v>-1220</v>
      </c>
      <c r="CB32" s="135">
        <v>-1933</v>
      </c>
      <c r="CC32" s="135">
        <v>28430</v>
      </c>
      <c r="CD32" s="135">
        <v>6663</v>
      </c>
      <c r="CE32" s="135">
        <v>8384</v>
      </c>
      <c r="CF32" s="135">
        <v>43477</v>
      </c>
      <c r="CG32" s="135">
        <v>0</v>
      </c>
      <c r="CH32" s="135">
        <v>129</v>
      </c>
      <c r="CI32" s="135">
        <v>0</v>
      </c>
      <c r="CJ32" s="135">
        <v>141</v>
      </c>
      <c r="CK32" s="135">
        <v>110</v>
      </c>
      <c r="CL32" s="135">
        <v>0</v>
      </c>
      <c r="CM32" s="135">
        <v>0</v>
      </c>
      <c r="CN32" s="135">
        <v>0</v>
      </c>
      <c r="CO32" s="188">
        <v>18.600000000000001</v>
      </c>
      <c r="CP32" s="135">
        <v>364</v>
      </c>
      <c r="CQ32" s="135">
        <v>106</v>
      </c>
      <c r="CR32" s="135">
        <v>288</v>
      </c>
      <c r="CS32" s="135">
        <v>394</v>
      </c>
      <c r="CT32" s="135">
        <v>30395</v>
      </c>
      <c r="CU32" s="135">
        <v>3082</v>
      </c>
      <c r="CV32" s="135">
        <v>393</v>
      </c>
      <c r="CW32" s="135">
        <v>33870</v>
      </c>
      <c r="CX32" s="135">
        <v>127</v>
      </c>
      <c r="CY32" s="135">
        <v>672</v>
      </c>
      <c r="CZ32" s="135">
        <v>30</v>
      </c>
      <c r="DA32" s="135">
        <v>35093</v>
      </c>
      <c r="DB32" s="188">
        <v>52.030456852791872</v>
      </c>
      <c r="DC32" s="188">
        <v>52.335400059049306</v>
      </c>
      <c r="DD32" s="188">
        <v>51.181102362204726</v>
      </c>
      <c r="DE32" s="188">
        <v>0</v>
      </c>
      <c r="DF32" s="188">
        <v>0</v>
      </c>
      <c r="DG32" s="188">
        <v>51.280882227224801</v>
      </c>
      <c r="DH32" s="135">
        <v>-1629</v>
      </c>
      <c r="DI32" s="135">
        <v>-45</v>
      </c>
      <c r="DJ32" s="135">
        <v>0</v>
      </c>
      <c r="DK32" s="135">
        <v>-1402</v>
      </c>
      <c r="DL32" s="135">
        <v>-1</v>
      </c>
      <c r="DM32" s="135">
        <v>6648</v>
      </c>
      <c r="DN32" s="135">
        <v>1693</v>
      </c>
      <c r="DO32" s="135">
        <v>405</v>
      </c>
      <c r="DP32" s="135">
        <v>5669</v>
      </c>
      <c r="DQ32" s="135">
        <v>608</v>
      </c>
      <c r="DR32" s="135">
        <v>10033</v>
      </c>
      <c r="DS32" s="135">
        <v>2471</v>
      </c>
      <c r="DT32" s="135">
        <v>371</v>
      </c>
      <c r="DU32" s="135">
        <v>0</v>
      </c>
      <c r="DV32" s="135">
        <v>0</v>
      </c>
      <c r="DW32" s="135">
        <v>74</v>
      </c>
      <c r="DX32" s="135">
        <v>1216</v>
      </c>
      <c r="DY32" s="135">
        <v>0</v>
      </c>
      <c r="DZ32" s="135">
        <v>548</v>
      </c>
      <c r="EA32" s="135">
        <v>148</v>
      </c>
      <c r="EB32" s="135">
        <v>0</v>
      </c>
      <c r="EC32" s="135">
        <v>0</v>
      </c>
      <c r="ED32" s="135">
        <v>0</v>
      </c>
      <c r="EE32" s="135">
        <v>387</v>
      </c>
      <c r="EF32" s="135">
        <v>0</v>
      </c>
      <c r="EG32" s="135">
        <v>236</v>
      </c>
      <c r="EH32" s="135">
        <v>0</v>
      </c>
      <c r="EI32" s="135">
        <v>0</v>
      </c>
      <c r="EJ32" s="135">
        <v>0</v>
      </c>
      <c r="EK32" s="135">
        <v>2609</v>
      </c>
    </row>
    <row r="33" spans="1:141" ht="15" customHeight="1" x14ac:dyDescent="0.25">
      <c r="A33" s="136" t="s">
        <v>256</v>
      </c>
      <c r="B33" s="136" t="s">
        <v>262</v>
      </c>
      <c r="C33" s="136" t="s">
        <v>26</v>
      </c>
      <c r="D33" s="135">
        <v>7</v>
      </c>
      <c r="E33" s="135">
        <v>11</v>
      </c>
      <c r="F33" s="135">
        <v>10</v>
      </c>
      <c r="G33" s="135">
        <v>0</v>
      </c>
      <c r="H33" s="135">
        <v>28</v>
      </c>
      <c r="I33" s="135">
        <v>6</v>
      </c>
      <c r="J33" s="135">
        <v>36</v>
      </c>
      <c r="K33" s="135">
        <v>3</v>
      </c>
      <c r="L33" s="135">
        <v>7</v>
      </c>
      <c r="M33" s="135">
        <v>27</v>
      </c>
      <c r="N33" s="135">
        <v>9</v>
      </c>
      <c r="O33" s="135">
        <v>12</v>
      </c>
      <c r="P33" s="135">
        <v>94</v>
      </c>
      <c r="Q33" s="135">
        <v>124</v>
      </c>
      <c r="R33" s="135">
        <v>8</v>
      </c>
      <c r="S33" s="135">
        <v>4</v>
      </c>
      <c r="T33" s="188">
        <v>3</v>
      </c>
      <c r="U33" s="188">
        <v>3</v>
      </c>
      <c r="V33" s="188">
        <v>7</v>
      </c>
      <c r="W33" s="188">
        <v>25</v>
      </c>
      <c r="X33" s="188">
        <v>63</v>
      </c>
      <c r="Y33" s="188">
        <v>58</v>
      </c>
      <c r="Z33" s="188">
        <v>255</v>
      </c>
      <c r="AA33" s="188">
        <v>414</v>
      </c>
      <c r="AB33" s="135">
        <v>416</v>
      </c>
      <c r="AC33" s="188">
        <v>0</v>
      </c>
      <c r="AD33" s="188">
        <v>0</v>
      </c>
      <c r="AE33" s="188">
        <v>10</v>
      </c>
      <c r="AF33" s="188">
        <v>30</v>
      </c>
      <c r="AG33" s="188">
        <v>110</v>
      </c>
      <c r="AH33" s="188">
        <v>150</v>
      </c>
      <c r="AI33" s="135">
        <v>256</v>
      </c>
      <c r="AJ33" s="188">
        <v>0</v>
      </c>
      <c r="AK33" s="188">
        <v>152</v>
      </c>
      <c r="AL33" s="188">
        <v>716</v>
      </c>
      <c r="AM33" s="135">
        <v>842</v>
      </c>
      <c r="AN33" s="135">
        <v>860</v>
      </c>
      <c r="AO33" s="135">
        <v>26</v>
      </c>
      <c r="AP33" s="135">
        <v>0</v>
      </c>
      <c r="AQ33" s="135">
        <v>41</v>
      </c>
      <c r="AR33" s="135">
        <v>9</v>
      </c>
      <c r="AS33" s="135">
        <v>540</v>
      </c>
      <c r="AT33" s="135">
        <v>13</v>
      </c>
      <c r="AU33" s="135">
        <v>66</v>
      </c>
      <c r="AV33" s="135">
        <v>187</v>
      </c>
      <c r="AW33" s="135">
        <v>94</v>
      </c>
      <c r="AX33" s="135">
        <v>12</v>
      </c>
      <c r="AY33" s="135">
        <v>19044</v>
      </c>
      <c r="AZ33" s="135">
        <v>0</v>
      </c>
      <c r="BA33" s="135">
        <v>2636</v>
      </c>
      <c r="BB33" s="135">
        <v>0</v>
      </c>
      <c r="BC33" s="135">
        <v>0</v>
      </c>
      <c r="BD33" s="135">
        <v>0</v>
      </c>
      <c r="BE33" s="135">
        <v>5192</v>
      </c>
      <c r="BF33" s="135">
        <v>0</v>
      </c>
      <c r="BG33" s="135">
        <v>462</v>
      </c>
      <c r="BH33" s="135">
        <v>0</v>
      </c>
      <c r="BI33" s="135">
        <v>331</v>
      </c>
      <c r="BJ33" s="135">
        <v>0</v>
      </c>
      <c r="BK33" s="135">
        <v>27665</v>
      </c>
      <c r="BL33" s="135">
        <v>0</v>
      </c>
      <c r="BM33" s="135">
        <v>2422</v>
      </c>
      <c r="BN33" s="135">
        <v>0</v>
      </c>
      <c r="BO33" s="135">
        <v>1101</v>
      </c>
      <c r="BP33" s="135">
        <v>0</v>
      </c>
      <c r="BQ33" s="135">
        <v>4261</v>
      </c>
      <c r="BR33" s="135">
        <v>1161</v>
      </c>
      <c r="BS33" s="135">
        <v>2866</v>
      </c>
      <c r="BT33" s="135">
        <v>2734</v>
      </c>
      <c r="BU33" s="135">
        <v>830</v>
      </c>
      <c r="BV33" s="135">
        <v>1216</v>
      </c>
      <c r="BW33" s="135">
        <v>40361</v>
      </c>
      <c r="BX33" s="135">
        <v>-289</v>
      </c>
      <c r="BY33" s="135">
        <v>0</v>
      </c>
      <c r="BZ33" s="135">
        <v>-1372</v>
      </c>
      <c r="CA33" s="135">
        <v>0</v>
      </c>
      <c r="CB33" s="135">
        <v>-1661</v>
      </c>
      <c r="CC33" s="135">
        <v>38700</v>
      </c>
      <c r="CD33" s="135">
        <v>2186</v>
      </c>
      <c r="CE33" s="135">
        <v>17034</v>
      </c>
      <c r="CF33" s="135">
        <v>57920</v>
      </c>
      <c r="CG33" s="135">
        <v>0</v>
      </c>
      <c r="CH33" s="135">
        <v>478</v>
      </c>
      <c r="CI33" s="135">
        <v>0</v>
      </c>
      <c r="CJ33" s="135">
        <v>85</v>
      </c>
      <c r="CK33" s="135">
        <v>-216</v>
      </c>
      <c r="CL33" s="135">
        <v>0</v>
      </c>
      <c r="CM33" s="135">
        <v>0</v>
      </c>
      <c r="CN33" s="135">
        <v>-636</v>
      </c>
      <c r="CO33" s="188">
        <v>18.3</v>
      </c>
      <c r="CP33" s="135">
        <v>0</v>
      </c>
      <c r="CQ33" s="135" t="s">
        <v>19</v>
      </c>
      <c r="CR33" s="135" t="s">
        <v>19</v>
      </c>
      <c r="CS33" s="135">
        <v>12065</v>
      </c>
      <c r="CT33" s="135" t="s">
        <v>19</v>
      </c>
      <c r="CU33" s="135" t="s">
        <v>19</v>
      </c>
      <c r="CV33" s="135" t="s">
        <v>19</v>
      </c>
      <c r="CW33" s="135">
        <v>27880</v>
      </c>
      <c r="CX33" s="135">
        <v>0</v>
      </c>
      <c r="CY33" s="135">
        <v>941</v>
      </c>
      <c r="CZ33" s="135">
        <v>0</v>
      </c>
      <c r="DA33" s="135">
        <v>40886</v>
      </c>
      <c r="DB33" s="188">
        <v>3.3568172399502694</v>
      </c>
      <c r="DC33" s="188">
        <v>9.6628407460545205</v>
      </c>
      <c r="DD33" s="188">
        <v>0</v>
      </c>
      <c r="DE33" s="188">
        <v>3.2943676939426139</v>
      </c>
      <c r="DF33" s="188">
        <v>0</v>
      </c>
      <c r="DG33" s="188">
        <v>7.6554321772733944</v>
      </c>
      <c r="DH33" s="135">
        <v>-2356</v>
      </c>
      <c r="DI33" s="135">
        <v>-83</v>
      </c>
      <c r="DJ33" s="135">
        <v>43</v>
      </c>
      <c r="DK33" s="135">
        <v>-2000</v>
      </c>
      <c r="DL33" s="135">
        <v>-95</v>
      </c>
      <c r="DM33" s="135">
        <v>13190</v>
      </c>
      <c r="DN33" s="135">
        <v>3405</v>
      </c>
      <c r="DO33" s="135">
        <v>0</v>
      </c>
      <c r="DP33" s="135">
        <v>12104</v>
      </c>
      <c r="DQ33" s="135">
        <v>286</v>
      </c>
      <c r="DR33" s="135">
        <v>19607</v>
      </c>
      <c r="DS33" s="135">
        <v>8211</v>
      </c>
      <c r="DT33" s="135">
        <v>708</v>
      </c>
      <c r="DU33" s="135">
        <v>0</v>
      </c>
      <c r="DV33" s="135">
        <v>0</v>
      </c>
      <c r="DW33" s="135">
        <v>382</v>
      </c>
      <c r="DX33" s="135">
        <v>353</v>
      </c>
      <c r="DY33" s="135">
        <v>0</v>
      </c>
      <c r="DZ33" s="135">
        <v>389</v>
      </c>
      <c r="EA33" s="135">
        <v>100</v>
      </c>
      <c r="EB33" s="135">
        <v>0</v>
      </c>
      <c r="EC33" s="135">
        <v>0</v>
      </c>
      <c r="ED33" s="135">
        <v>0</v>
      </c>
      <c r="EE33" s="135">
        <v>45</v>
      </c>
      <c r="EF33" s="135">
        <v>0</v>
      </c>
      <c r="EG33" s="135">
        <v>26</v>
      </c>
      <c r="EH33" s="135">
        <v>0</v>
      </c>
      <c r="EI33" s="135">
        <v>0</v>
      </c>
      <c r="EJ33" s="135">
        <v>0</v>
      </c>
      <c r="EK33" s="135">
        <v>1295</v>
      </c>
    </row>
    <row r="34" spans="1:141" ht="15" customHeight="1" x14ac:dyDescent="0.25">
      <c r="A34" s="136" t="s">
        <v>256</v>
      </c>
      <c r="B34" s="136" t="s">
        <v>263</v>
      </c>
      <c r="C34" s="136" t="s">
        <v>27</v>
      </c>
      <c r="D34" s="135">
        <v>6</v>
      </c>
      <c r="E34" s="135">
        <v>6</v>
      </c>
      <c r="F34" s="135">
        <v>2</v>
      </c>
      <c r="G34" s="135">
        <v>0</v>
      </c>
      <c r="H34" s="135">
        <v>14</v>
      </c>
      <c r="I34" s="135">
        <v>1</v>
      </c>
      <c r="J34" s="135">
        <v>21</v>
      </c>
      <c r="K34" s="135">
        <v>3</v>
      </c>
      <c r="L34" s="135">
        <v>7</v>
      </c>
      <c r="M34" s="135">
        <v>22</v>
      </c>
      <c r="N34" s="135">
        <v>3</v>
      </c>
      <c r="O34" s="135">
        <v>3</v>
      </c>
      <c r="P34" s="135">
        <v>59</v>
      </c>
      <c r="Q34" s="135">
        <v>40</v>
      </c>
      <c r="R34" s="135">
        <v>4</v>
      </c>
      <c r="S34" s="135" t="s">
        <v>19</v>
      </c>
      <c r="T34" s="188">
        <v>2</v>
      </c>
      <c r="U34" s="188">
        <v>2</v>
      </c>
      <c r="V34" s="188">
        <v>5</v>
      </c>
      <c r="W34" s="188">
        <v>16</v>
      </c>
      <c r="X34" s="188">
        <v>49</v>
      </c>
      <c r="Y34" s="188">
        <v>53</v>
      </c>
      <c r="Z34" s="188">
        <v>199</v>
      </c>
      <c r="AA34" s="188">
        <v>326</v>
      </c>
      <c r="AB34" s="135">
        <v>326</v>
      </c>
      <c r="AC34" s="188">
        <v>0</v>
      </c>
      <c r="AD34" s="188">
        <v>0</v>
      </c>
      <c r="AE34" s="188">
        <v>4</v>
      </c>
      <c r="AF34" s="188">
        <v>11</v>
      </c>
      <c r="AG34" s="188">
        <v>71</v>
      </c>
      <c r="AH34" s="188">
        <v>86</v>
      </c>
      <c r="AI34" s="135">
        <v>113</v>
      </c>
      <c r="AJ34" s="188">
        <v>20</v>
      </c>
      <c r="AK34" s="188">
        <v>106</v>
      </c>
      <c r="AL34" s="188">
        <v>537</v>
      </c>
      <c r="AM34" s="135">
        <v>590</v>
      </c>
      <c r="AN34" s="135">
        <v>620</v>
      </c>
      <c r="AO34" s="135">
        <v>32</v>
      </c>
      <c r="AP34" s="135">
        <v>0</v>
      </c>
      <c r="AQ34" s="135">
        <v>61</v>
      </c>
      <c r="AR34" s="135">
        <v>1</v>
      </c>
      <c r="AS34" s="135">
        <v>272</v>
      </c>
      <c r="AT34" s="135">
        <v>1</v>
      </c>
      <c r="AU34" s="135">
        <v>0</v>
      </c>
      <c r="AV34" s="135">
        <v>0</v>
      </c>
      <c r="AW34" s="135">
        <v>0</v>
      </c>
      <c r="AX34" s="135">
        <v>0</v>
      </c>
      <c r="AY34" s="135">
        <v>14791</v>
      </c>
      <c r="AZ34" s="135">
        <v>0</v>
      </c>
      <c r="BA34" s="135">
        <v>896</v>
      </c>
      <c r="BB34" s="135">
        <v>0</v>
      </c>
      <c r="BC34" s="135">
        <v>950</v>
      </c>
      <c r="BD34" s="135">
        <v>0</v>
      </c>
      <c r="BE34" s="135">
        <v>3672</v>
      </c>
      <c r="BF34" s="135">
        <v>0</v>
      </c>
      <c r="BG34" s="135">
        <v>476</v>
      </c>
      <c r="BH34" s="135">
        <v>0</v>
      </c>
      <c r="BI34" s="135">
        <v>584</v>
      </c>
      <c r="BJ34" s="135">
        <v>0</v>
      </c>
      <c r="BK34" s="135">
        <v>21369</v>
      </c>
      <c r="BL34" s="135">
        <v>0</v>
      </c>
      <c r="BM34" s="135">
        <v>1982</v>
      </c>
      <c r="BN34" s="135">
        <v>1619</v>
      </c>
      <c r="BO34" s="135">
        <v>797</v>
      </c>
      <c r="BP34" s="135">
        <v>651</v>
      </c>
      <c r="BQ34" s="135">
        <v>2305</v>
      </c>
      <c r="BR34" s="135">
        <v>1883</v>
      </c>
      <c r="BS34" s="135">
        <v>412</v>
      </c>
      <c r="BT34" s="135">
        <v>336</v>
      </c>
      <c r="BU34" s="135">
        <v>0</v>
      </c>
      <c r="BV34" s="135">
        <v>0</v>
      </c>
      <c r="BW34" s="135">
        <v>26865</v>
      </c>
      <c r="BX34" s="135">
        <v>0</v>
      </c>
      <c r="BY34" s="135">
        <v>0</v>
      </c>
      <c r="BZ34" s="135">
        <v>-1544</v>
      </c>
      <c r="CA34" s="135">
        <v>-95</v>
      </c>
      <c r="CB34" s="135">
        <v>-1544</v>
      </c>
      <c r="CC34" s="135">
        <v>25321</v>
      </c>
      <c r="CD34" s="135">
        <v>838</v>
      </c>
      <c r="CE34" s="135">
        <v>4188</v>
      </c>
      <c r="CF34" s="135">
        <v>30347</v>
      </c>
      <c r="CG34" s="135">
        <v>352</v>
      </c>
      <c r="CH34" s="135">
        <v>458</v>
      </c>
      <c r="CI34" s="135">
        <v>2</v>
      </c>
      <c r="CJ34" s="135">
        <v>0</v>
      </c>
      <c r="CK34" s="135">
        <v>64</v>
      </c>
      <c r="CL34" s="135">
        <v>0</v>
      </c>
      <c r="CM34" s="135">
        <v>0</v>
      </c>
      <c r="CN34" s="135">
        <v>-2</v>
      </c>
      <c r="CO34" s="188">
        <v>16.100000000000001</v>
      </c>
      <c r="CP34" s="135">
        <v>53</v>
      </c>
      <c r="CQ34" s="135">
        <v>407</v>
      </c>
      <c r="CR34" s="135">
        <v>3054</v>
      </c>
      <c r="CS34" s="135">
        <v>3461</v>
      </c>
      <c r="CT34" s="135">
        <v>20896</v>
      </c>
      <c r="CU34" s="135">
        <v>1426</v>
      </c>
      <c r="CV34" s="135">
        <v>197</v>
      </c>
      <c r="CW34" s="135">
        <v>22519</v>
      </c>
      <c r="CX34" s="135">
        <v>0</v>
      </c>
      <c r="CY34" s="135">
        <v>179</v>
      </c>
      <c r="CZ34" s="135">
        <v>0</v>
      </c>
      <c r="DA34" s="135">
        <v>26159</v>
      </c>
      <c r="DB34" s="188">
        <v>18.751805836463451</v>
      </c>
      <c r="DC34" s="188">
        <v>26.324437141969003</v>
      </c>
      <c r="DD34" s="188">
        <v>0</v>
      </c>
      <c r="DE34" s="188">
        <v>0</v>
      </c>
      <c r="DF34" s="188">
        <v>0</v>
      </c>
      <c r="DG34" s="188">
        <v>25.142398409725143</v>
      </c>
      <c r="DH34" s="135">
        <v>-1638</v>
      </c>
      <c r="DI34" s="135">
        <v>0</v>
      </c>
      <c r="DJ34" s="135">
        <v>0</v>
      </c>
      <c r="DK34" s="135">
        <v>-1351</v>
      </c>
      <c r="DL34" s="135">
        <v>-22</v>
      </c>
      <c r="DM34" s="135">
        <v>12551</v>
      </c>
      <c r="DN34" s="135">
        <v>3622</v>
      </c>
      <c r="DO34" s="135">
        <v>0</v>
      </c>
      <c r="DP34" s="135">
        <v>13162</v>
      </c>
      <c r="DQ34" s="135">
        <v>222</v>
      </c>
      <c r="DR34" s="135">
        <v>8331</v>
      </c>
      <c r="DS34" s="135">
        <v>1552</v>
      </c>
      <c r="DT34" s="135">
        <v>0</v>
      </c>
      <c r="DU34" s="135">
        <v>0</v>
      </c>
      <c r="DV34" s="135">
        <v>0</v>
      </c>
      <c r="DW34" s="135">
        <v>284</v>
      </c>
      <c r="DX34" s="135">
        <v>63</v>
      </c>
      <c r="DY34" s="135">
        <v>0</v>
      </c>
      <c r="DZ34" s="135">
        <v>228</v>
      </c>
      <c r="EA34" s="135">
        <v>21</v>
      </c>
      <c r="EB34" s="135">
        <v>0</v>
      </c>
      <c r="EC34" s="135">
        <v>66</v>
      </c>
      <c r="ED34" s="135">
        <v>0</v>
      </c>
      <c r="EE34" s="135">
        <v>0</v>
      </c>
      <c r="EF34" s="135">
        <v>0</v>
      </c>
      <c r="EG34" s="135">
        <v>0</v>
      </c>
      <c r="EH34" s="135">
        <v>0</v>
      </c>
      <c r="EI34" s="135">
        <v>0</v>
      </c>
      <c r="EJ34" s="135">
        <v>0</v>
      </c>
      <c r="EK34" s="135">
        <v>662</v>
      </c>
    </row>
    <row r="35" spans="1:141" ht="15" customHeight="1" x14ac:dyDescent="0.25">
      <c r="A35" s="136" t="s">
        <v>256</v>
      </c>
      <c r="B35" s="136" t="s">
        <v>264</v>
      </c>
      <c r="C35" s="136" t="s">
        <v>30</v>
      </c>
      <c r="D35" s="135">
        <v>4</v>
      </c>
      <c r="E35" s="135">
        <v>19</v>
      </c>
      <c r="F35" s="135">
        <v>8</v>
      </c>
      <c r="G35" s="135">
        <v>0</v>
      </c>
      <c r="H35" s="135">
        <v>31</v>
      </c>
      <c r="I35" s="135" t="s">
        <v>19</v>
      </c>
      <c r="J35" s="135">
        <v>41</v>
      </c>
      <c r="K35" s="135">
        <v>2</v>
      </c>
      <c r="L35" s="135">
        <v>3</v>
      </c>
      <c r="M35" s="135">
        <v>39</v>
      </c>
      <c r="N35" s="135">
        <v>0</v>
      </c>
      <c r="O35" s="135">
        <v>11</v>
      </c>
      <c r="P35" s="135">
        <v>96</v>
      </c>
      <c r="Q35" s="135">
        <v>140</v>
      </c>
      <c r="R35" s="135">
        <v>4</v>
      </c>
      <c r="S35" s="135">
        <v>6</v>
      </c>
      <c r="T35" s="188">
        <v>2</v>
      </c>
      <c r="U35" s="188">
        <v>3</v>
      </c>
      <c r="V35" s="188">
        <v>9</v>
      </c>
      <c r="W35" s="188">
        <v>20</v>
      </c>
      <c r="X35" s="188">
        <v>58</v>
      </c>
      <c r="Y35" s="188">
        <v>61</v>
      </c>
      <c r="Z35" s="188">
        <v>196</v>
      </c>
      <c r="AA35" s="188">
        <v>349</v>
      </c>
      <c r="AB35" s="135">
        <v>349</v>
      </c>
      <c r="AC35" s="188">
        <v>0</v>
      </c>
      <c r="AD35" s="188">
        <v>0</v>
      </c>
      <c r="AE35" s="188">
        <v>22</v>
      </c>
      <c r="AF35" s="188">
        <v>42</v>
      </c>
      <c r="AG35" s="188">
        <v>149</v>
      </c>
      <c r="AH35" s="188">
        <v>213</v>
      </c>
      <c r="AI35" s="135">
        <v>322</v>
      </c>
      <c r="AJ35" s="188">
        <v>28</v>
      </c>
      <c r="AK35" s="188">
        <v>146</v>
      </c>
      <c r="AL35" s="188">
        <v>736</v>
      </c>
      <c r="AM35" s="135">
        <v>740</v>
      </c>
      <c r="AN35" s="135">
        <v>747</v>
      </c>
      <c r="AO35" s="135">
        <v>23</v>
      </c>
      <c r="AP35" s="135">
        <v>0</v>
      </c>
      <c r="AQ35" s="135">
        <v>50</v>
      </c>
      <c r="AR35" s="135">
        <v>6</v>
      </c>
      <c r="AS35" s="135">
        <v>497</v>
      </c>
      <c r="AT35" s="135">
        <v>10</v>
      </c>
      <c r="AU35" s="135">
        <v>44</v>
      </c>
      <c r="AV35" s="135">
        <v>193</v>
      </c>
      <c r="AW35" s="135">
        <v>111</v>
      </c>
      <c r="AX35" s="135">
        <v>39</v>
      </c>
      <c r="AY35" s="135">
        <v>16731</v>
      </c>
      <c r="AZ35" s="135">
        <v>0</v>
      </c>
      <c r="BA35" s="135">
        <v>3308</v>
      </c>
      <c r="BB35" s="135">
        <v>0</v>
      </c>
      <c r="BC35" s="135">
        <v>1088</v>
      </c>
      <c r="BD35" s="135">
        <v>0</v>
      </c>
      <c r="BE35" s="135">
        <v>6524</v>
      </c>
      <c r="BF35" s="135">
        <v>0</v>
      </c>
      <c r="BG35" s="135">
        <v>358</v>
      </c>
      <c r="BH35" s="135">
        <v>0</v>
      </c>
      <c r="BI35" s="135">
        <v>1272</v>
      </c>
      <c r="BJ35" s="135">
        <v>932</v>
      </c>
      <c r="BK35" s="135">
        <v>29281</v>
      </c>
      <c r="BL35" s="135">
        <v>932</v>
      </c>
      <c r="BM35" s="135">
        <v>3272</v>
      </c>
      <c r="BN35" s="135" t="s">
        <v>19</v>
      </c>
      <c r="BO35" s="135">
        <v>1450</v>
      </c>
      <c r="BP35" s="135" t="s">
        <v>19</v>
      </c>
      <c r="BQ35" s="135">
        <v>3909</v>
      </c>
      <c r="BR35" s="135" t="s">
        <v>19</v>
      </c>
      <c r="BS35" s="135">
        <v>58</v>
      </c>
      <c r="BT35" s="135" t="s">
        <v>19</v>
      </c>
      <c r="BU35" s="135">
        <v>0</v>
      </c>
      <c r="BV35" s="135">
        <v>0</v>
      </c>
      <c r="BW35" s="135">
        <v>37970</v>
      </c>
      <c r="BX35" s="135">
        <v>-342</v>
      </c>
      <c r="BY35" s="135">
        <v>0</v>
      </c>
      <c r="BZ35" s="135">
        <v>-2130</v>
      </c>
      <c r="CA35" s="135">
        <v>-552</v>
      </c>
      <c r="CB35" s="135">
        <v>-2472</v>
      </c>
      <c r="CC35" s="135">
        <v>35498</v>
      </c>
      <c r="CD35" s="135">
        <v>4877</v>
      </c>
      <c r="CE35" s="135">
        <v>25204</v>
      </c>
      <c r="CF35" s="135">
        <v>65579</v>
      </c>
      <c r="CG35" s="135">
        <v>0</v>
      </c>
      <c r="CH35" s="135">
        <v>679</v>
      </c>
      <c r="CI35" s="135">
        <v>162</v>
      </c>
      <c r="CJ35" s="135">
        <v>432</v>
      </c>
      <c r="CK35" s="135">
        <v>-69</v>
      </c>
      <c r="CL35" s="135">
        <v>0</v>
      </c>
      <c r="CM35" s="135">
        <v>0</v>
      </c>
      <c r="CN35" s="135">
        <v>0</v>
      </c>
      <c r="CO35" s="188">
        <v>12.8</v>
      </c>
      <c r="CP35" s="135">
        <v>168</v>
      </c>
      <c r="CQ35" s="135">
        <v>2261</v>
      </c>
      <c r="CR35" s="135">
        <v>4082</v>
      </c>
      <c r="CS35" s="135">
        <v>6343</v>
      </c>
      <c r="CT35" s="135">
        <v>31111</v>
      </c>
      <c r="CU35" s="135">
        <v>2067</v>
      </c>
      <c r="CV35" s="135">
        <v>0</v>
      </c>
      <c r="CW35" s="135">
        <v>33178</v>
      </c>
      <c r="CX35" s="135">
        <v>171</v>
      </c>
      <c r="CY35" s="135">
        <v>683</v>
      </c>
      <c r="CZ35" s="135">
        <v>0</v>
      </c>
      <c r="DA35" s="135">
        <v>40375</v>
      </c>
      <c r="DB35" s="188">
        <v>5.9277944190446155</v>
      </c>
      <c r="DC35" s="188">
        <v>5.8382060401470852</v>
      </c>
      <c r="DD35" s="188">
        <v>6.4327485380116958</v>
      </c>
      <c r="DE35" s="188">
        <v>10.68814055636896</v>
      </c>
      <c r="DF35" s="188">
        <v>0</v>
      </c>
      <c r="DG35" s="188">
        <v>5.9368421052631577</v>
      </c>
      <c r="DH35" s="135">
        <v>-2234</v>
      </c>
      <c r="DI35" s="135">
        <v>-274</v>
      </c>
      <c r="DJ35" s="135">
        <v>0</v>
      </c>
      <c r="DK35" s="135">
        <v>-1822</v>
      </c>
      <c r="DL35" s="135">
        <v>-12</v>
      </c>
      <c r="DM35" s="135">
        <v>11227</v>
      </c>
      <c r="DN35" s="135">
        <v>2616</v>
      </c>
      <c r="DO35" s="135">
        <v>166</v>
      </c>
      <c r="DP35" s="135">
        <v>9667</v>
      </c>
      <c r="DQ35" s="135">
        <v>437</v>
      </c>
      <c r="DR35" s="135">
        <v>8308</v>
      </c>
      <c r="DS35" s="135">
        <v>2500</v>
      </c>
      <c r="DT35" s="135">
        <v>390</v>
      </c>
      <c r="DU35" s="135">
        <v>0</v>
      </c>
      <c r="DV35" s="135">
        <v>0</v>
      </c>
      <c r="DW35" s="135">
        <v>2686</v>
      </c>
      <c r="DX35" s="135">
        <v>0</v>
      </c>
      <c r="DY35" s="135">
        <v>162</v>
      </c>
      <c r="DZ35" s="135">
        <v>110</v>
      </c>
      <c r="EA35" s="135">
        <v>77</v>
      </c>
      <c r="EB35" s="135">
        <v>0</v>
      </c>
      <c r="EC35" s="135">
        <v>68</v>
      </c>
      <c r="ED35" s="135">
        <v>46</v>
      </c>
      <c r="EE35" s="135">
        <v>7</v>
      </c>
      <c r="EF35" s="135">
        <v>162</v>
      </c>
      <c r="EG35" s="135">
        <v>0</v>
      </c>
      <c r="EH35" s="135">
        <v>0</v>
      </c>
      <c r="EI35" s="135">
        <v>0</v>
      </c>
      <c r="EJ35" s="135">
        <v>0</v>
      </c>
      <c r="EK35" s="135">
        <v>3318</v>
      </c>
    </row>
    <row r="36" spans="1:141" ht="15" customHeight="1" x14ac:dyDescent="0.25">
      <c r="A36" s="136" t="s">
        <v>256</v>
      </c>
      <c r="B36" s="136" t="s">
        <v>265</v>
      </c>
      <c r="C36" s="136" t="s">
        <v>266</v>
      </c>
      <c r="D36" s="135">
        <v>3</v>
      </c>
      <c r="E36" s="135">
        <v>71</v>
      </c>
      <c r="F36" s="135">
        <v>9</v>
      </c>
      <c r="G36" s="135">
        <v>2</v>
      </c>
      <c r="H36" s="135">
        <v>85</v>
      </c>
      <c r="I36" s="135">
        <v>10</v>
      </c>
      <c r="J36" s="135">
        <v>121</v>
      </c>
      <c r="K36" s="135">
        <v>7</v>
      </c>
      <c r="L36" s="135">
        <v>154</v>
      </c>
      <c r="M36" s="135">
        <v>80</v>
      </c>
      <c r="N36" s="135">
        <v>2</v>
      </c>
      <c r="O36" s="135">
        <v>21</v>
      </c>
      <c r="P36" s="135">
        <v>385</v>
      </c>
      <c r="Q36" s="135">
        <v>179</v>
      </c>
      <c r="R36" s="135">
        <v>21</v>
      </c>
      <c r="S36" s="135">
        <v>17</v>
      </c>
      <c r="T36" s="188">
        <v>3</v>
      </c>
      <c r="U36" s="188">
        <v>7</v>
      </c>
      <c r="V36" s="188">
        <v>26</v>
      </c>
      <c r="W36" s="188">
        <v>52</v>
      </c>
      <c r="X36" s="188">
        <v>111</v>
      </c>
      <c r="Y36" s="188">
        <v>75</v>
      </c>
      <c r="Z36" s="188">
        <v>250</v>
      </c>
      <c r="AA36" s="188">
        <v>522</v>
      </c>
      <c r="AB36" s="135">
        <v>529</v>
      </c>
      <c r="AC36" s="188">
        <v>0</v>
      </c>
      <c r="AD36" s="188">
        <v>0</v>
      </c>
      <c r="AE36" s="188">
        <v>75</v>
      </c>
      <c r="AF36" s="188">
        <v>184</v>
      </c>
      <c r="AG36" s="188">
        <v>682</v>
      </c>
      <c r="AH36" s="188">
        <v>941</v>
      </c>
      <c r="AI36" s="135">
        <v>1144</v>
      </c>
      <c r="AJ36" s="188">
        <v>33</v>
      </c>
      <c r="AK36" s="188">
        <v>253</v>
      </c>
      <c r="AL36" s="188">
        <v>1749</v>
      </c>
      <c r="AM36" s="135">
        <v>1257</v>
      </c>
      <c r="AN36" s="135">
        <v>1283</v>
      </c>
      <c r="AO36" s="135">
        <v>26</v>
      </c>
      <c r="AP36" s="135">
        <v>4</v>
      </c>
      <c r="AQ36" s="135">
        <v>117</v>
      </c>
      <c r="AR36" s="135">
        <v>56</v>
      </c>
      <c r="AS36" s="135">
        <v>1302</v>
      </c>
      <c r="AT36" s="135">
        <v>63</v>
      </c>
      <c r="AU36" s="135">
        <v>64</v>
      </c>
      <c r="AV36" s="135">
        <v>607</v>
      </c>
      <c r="AW36" s="135">
        <v>281</v>
      </c>
      <c r="AX36" s="135">
        <v>98</v>
      </c>
      <c r="AY36" s="135">
        <v>28716</v>
      </c>
      <c r="AZ36" s="135" t="s">
        <v>19</v>
      </c>
      <c r="BA36" s="135">
        <v>12618</v>
      </c>
      <c r="BB36" s="135" t="s">
        <v>19</v>
      </c>
      <c r="BC36" s="135">
        <v>1422</v>
      </c>
      <c r="BD36" s="135" t="s">
        <v>19</v>
      </c>
      <c r="BE36" s="135">
        <v>9661</v>
      </c>
      <c r="BF36" s="135" t="s">
        <v>19</v>
      </c>
      <c r="BG36" s="135">
        <v>3473</v>
      </c>
      <c r="BH36" s="135" t="s">
        <v>19</v>
      </c>
      <c r="BI36" s="135">
        <v>487</v>
      </c>
      <c r="BJ36" s="135" t="s">
        <v>19</v>
      </c>
      <c r="BK36" s="135">
        <v>56377</v>
      </c>
      <c r="BL36" s="135" t="s">
        <v>19</v>
      </c>
      <c r="BM36" s="135">
        <v>3933</v>
      </c>
      <c r="BN36" s="135" t="s">
        <v>19</v>
      </c>
      <c r="BO36" s="135">
        <v>4259</v>
      </c>
      <c r="BP36" s="135" t="s">
        <v>19</v>
      </c>
      <c r="BQ36" s="135">
        <v>8449</v>
      </c>
      <c r="BR36" s="135">
        <v>31</v>
      </c>
      <c r="BS36" s="135">
        <v>768</v>
      </c>
      <c r="BT36" s="135" t="s">
        <v>19</v>
      </c>
      <c r="BU36" s="135">
        <v>0</v>
      </c>
      <c r="BV36" s="135">
        <v>0</v>
      </c>
      <c r="BW36" s="135">
        <v>73786</v>
      </c>
      <c r="BX36" s="135">
        <v>-4752</v>
      </c>
      <c r="BY36" s="135">
        <v>0</v>
      </c>
      <c r="BZ36" s="135">
        <v>-768</v>
      </c>
      <c r="CA36" s="135">
        <v>-64</v>
      </c>
      <c r="CB36" s="135">
        <v>-5520</v>
      </c>
      <c r="CC36" s="135">
        <v>68266</v>
      </c>
      <c r="CD36" s="135">
        <v>6930</v>
      </c>
      <c r="CE36" s="135">
        <v>9414</v>
      </c>
      <c r="CF36" s="135">
        <v>84610</v>
      </c>
      <c r="CG36" s="135">
        <v>0</v>
      </c>
      <c r="CH36" s="135">
        <v>2004</v>
      </c>
      <c r="CI36" s="135">
        <v>0</v>
      </c>
      <c r="CJ36" s="135">
        <v>1084</v>
      </c>
      <c r="CK36" s="135">
        <v>345</v>
      </c>
      <c r="CL36" s="135">
        <v>90</v>
      </c>
      <c r="CM36" s="135">
        <v>0</v>
      </c>
      <c r="CN36" s="135">
        <v>-64</v>
      </c>
      <c r="CO36" s="188">
        <v>19.600000000000001</v>
      </c>
      <c r="CP36" s="135" t="s">
        <v>19</v>
      </c>
      <c r="CQ36" s="135" t="s">
        <v>19</v>
      </c>
      <c r="CR36" s="135" t="s">
        <v>19</v>
      </c>
      <c r="CS36" s="135">
        <v>4081</v>
      </c>
      <c r="CT36" s="135" t="s">
        <v>19</v>
      </c>
      <c r="CU36" s="135" t="s">
        <v>19</v>
      </c>
      <c r="CV36" s="135" t="s">
        <v>19</v>
      </c>
      <c r="CW36" s="135">
        <v>69662</v>
      </c>
      <c r="CX36" s="135">
        <v>337</v>
      </c>
      <c r="CY36" s="135">
        <v>1116</v>
      </c>
      <c r="CZ36" s="135">
        <v>0</v>
      </c>
      <c r="DA36" s="135">
        <v>75196</v>
      </c>
      <c r="DB36" s="188">
        <v>28.522420975251162</v>
      </c>
      <c r="DC36" s="188">
        <v>29.028738767190148</v>
      </c>
      <c r="DD36" s="188">
        <v>31.454005934718097</v>
      </c>
      <c r="DE36" s="188">
        <v>40.949820788530467</v>
      </c>
      <c r="DF36" s="188">
        <v>0</v>
      </c>
      <c r="DG36" s="188">
        <v>29.189052609181338</v>
      </c>
      <c r="DH36" s="135">
        <v>-4470</v>
      </c>
      <c r="DI36" s="135">
        <v>-281</v>
      </c>
      <c r="DJ36" s="135">
        <v>0</v>
      </c>
      <c r="DK36" s="135">
        <v>-3810</v>
      </c>
      <c r="DL36" s="135">
        <v>-19</v>
      </c>
      <c r="DM36" s="135">
        <v>17480</v>
      </c>
      <c r="DN36" s="135">
        <v>4070</v>
      </c>
      <c r="DO36" s="135">
        <v>0</v>
      </c>
      <c r="DP36" s="135">
        <v>12970</v>
      </c>
      <c r="DQ36" s="135">
        <v>2380</v>
      </c>
      <c r="DR36" s="135">
        <v>31994</v>
      </c>
      <c r="DS36" s="135">
        <v>5316</v>
      </c>
      <c r="DT36" s="135">
        <v>1167</v>
      </c>
      <c r="DU36" s="135">
        <v>0</v>
      </c>
      <c r="DV36" s="135">
        <v>0</v>
      </c>
      <c r="DW36" s="135">
        <v>83</v>
      </c>
      <c r="DX36" s="135">
        <v>148</v>
      </c>
      <c r="DY36" s="135">
        <v>581</v>
      </c>
      <c r="DZ36" s="135">
        <v>1584</v>
      </c>
      <c r="EA36" s="135">
        <v>0</v>
      </c>
      <c r="EB36" s="135">
        <v>30</v>
      </c>
      <c r="EC36" s="135">
        <v>0</v>
      </c>
      <c r="ED36" s="135">
        <v>74</v>
      </c>
      <c r="EE36" s="135">
        <v>0</v>
      </c>
      <c r="EF36" s="135">
        <v>0</v>
      </c>
      <c r="EG36" s="135">
        <v>236</v>
      </c>
      <c r="EH36" s="135">
        <v>0</v>
      </c>
      <c r="EI36" s="135">
        <v>0</v>
      </c>
      <c r="EJ36" s="135">
        <v>142</v>
      </c>
      <c r="EK36" s="135">
        <v>2878</v>
      </c>
    </row>
    <row r="37" spans="1:141" ht="15" customHeight="1" x14ac:dyDescent="0.25">
      <c r="A37" s="136" t="s">
        <v>256</v>
      </c>
      <c r="B37" s="136" t="s">
        <v>352</v>
      </c>
      <c r="C37" s="136" t="s">
        <v>307</v>
      </c>
      <c r="D37" s="135">
        <v>3</v>
      </c>
      <c r="E37" s="135">
        <v>37</v>
      </c>
      <c r="F37" s="135">
        <v>10</v>
      </c>
      <c r="G37" s="135">
        <v>0</v>
      </c>
      <c r="H37" s="135">
        <v>50</v>
      </c>
      <c r="I37" s="135">
        <v>6</v>
      </c>
      <c r="J37" s="135">
        <v>74</v>
      </c>
      <c r="K37" s="135">
        <v>4</v>
      </c>
      <c r="L37" s="135">
        <v>58</v>
      </c>
      <c r="M37" s="135">
        <v>50</v>
      </c>
      <c r="N37" s="135">
        <v>4</v>
      </c>
      <c r="O37" s="135">
        <v>3</v>
      </c>
      <c r="P37" s="135">
        <v>193</v>
      </c>
      <c r="Q37" s="135">
        <v>195</v>
      </c>
      <c r="R37" s="135">
        <v>8</v>
      </c>
      <c r="S37" s="135">
        <v>7</v>
      </c>
      <c r="T37" s="188">
        <v>3</v>
      </c>
      <c r="U37" s="188">
        <v>5</v>
      </c>
      <c r="V37" s="188">
        <v>10</v>
      </c>
      <c r="W37" s="188">
        <v>37</v>
      </c>
      <c r="X37" s="188">
        <v>74</v>
      </c>
      <c r="Y37" s="188">
        <v>67</v>
      </c>
      <c r="Z37" s="188">
        <v>228</v>
      </c>
      <c r="AA37" s="188">
        <v>424</v>
      </c>
      <c r="AB37" s="135">
        <v>424</v>
      </c>
      <c r="AC37" s="188">
        <v>0</v>
      </c>
      <c r="AD37" s="188">
        <v>0</v>
      </c>
      <c r="AE37" s="188">
        <v>55</v>
      </c>
      <c r="AF37" s="188">
        <v>101</v>
      </c>
      <c r="AG37" s="188">
        <v>316</v>
      </c>
      <c r="AH37" s="188">
        <v>472</v>
      </c>
      <c r="AI37" s="135">
        <v>581</v>
      </c>
      <c r="AJ37" s="188">
        <v>34</v>
      </c>
      <c r="AK37" s="188">
        <v>260</v>
      </c>
      <c r="AL37" s="188">
        <v>1190</v>
      </c>
      <c r="AM37" s="135">
        <v>883</v>
      </c>
      <c r="AN37" s="135">
        <v>900</v>
      </c>
      <c r="AO37" s="135">
        <v>34</v>
      </c>
      <c r="AP37" s="135">
        <v>7</v>
      </c>
      <c r="AQ37" s="135">
        <v>80</v>
      </c>
      <c r="AR37" s="135">
        <v>73</v>
      </c>
      <c r="AS37" s="135">
        <v>846</v>
      </c>
      <c r="AT37" s="135">
        <v>59</v>
      </c>
      <c r="AU37" s="135">
        <v>47</v>
      </c>
      <c r="AV37" s="135">
        <v>277</v>
      </c>
      <c r="AW37" s="135">
        <v>172</v>
      </c>
      <c r="AX37" s="135">
        <v>57</v>
      </c>
      <c r="AY37" s="135">
        <v>23568</v>
      </c>
      <c r="AZ37" s="135">
        <v>0</v>
      </c>
      <c r="BA37" s="135">
        <v>7267</v>
      </c>
      <c r="BB37" s="135">
        <v>0</v>
      </c>
      <c r="BC37" s="135">
        <v>1430</v>
      </c>
      <c r="BD37" s="135">
        <v>1430</v>
      </c>
      <c r="BE37" s="135">
        <v>9719</v>
      </c>
      <c r="BF37" s="135">
        <v>353</v>
      </c>
      <c r="BG37" s="135">
        <v>520</v>
      </c>
      <c r="BH37" s="135">
        <v>2</v>
      </c>
      <c r="BI37" s="135">
        <v>1358</v>
      </c>
      <c r="BJ37" s="135">
        <v>4</v>
      </c>
      <c r="BK37" s="135">
        <v>43862</v>
      </c>
      <c r="BL37" s="135">
        <v>1789</v>
      </c>
      <c r="BM37" s="135">
        <v>3781</v>
      </c>
      <c r="BN37" s="135">
        <v>0</v>
      </c>
      <c r="BO37" s="135">
        <v>1410</v>
      </c>
      <c r="BP37" s="135">
        <v>6</v>
      </c>
      <c r="BQ37" s="135">
        <v>5145</v>
      </c>
      <c r="BR37" s="135">
        <v>702</v>
      </c>
      <c r="BS37" s="135">
        <v>1727</v>
      </c>
      <c r="BT37" s="135">
        <v>57</v>
      </c>
      <c r="BU37" s="135">
        <v>0</v>
      </c>
      <c r="BV37" s="135">
        <v>0</v>
      </c>
      <c r="BW37" s="135">
        <v>55925</v>
      </c>
      <c r="BX37" s="135">
        <v>-2164</v>
      </c>
      <c r="BY37" s="135">
        <v>0</v>
      </c>
      <c r="BZ37" s="135">
        <v>-1460</v>
      </c>
      <c r="CA37" s="135">
        <v>-584</v>
      </c>
      <c r="CB37" s="135">
        <v>-3624</v>
      </c>
      <c r="CC37" s="135">
        <v>52301</v>
      </c>
      <c r="CD37" s="135">
        <v>4013</v>
      </c>
      <c r="CE37" s="135">
        <v>5815</v>
      </c>
      <c r="CF37" s="135">
        <v>62129</v>
      </c>
      <c r="CG37" s="135">
        <v>1103</v>
      </c>
      <c r="CH37" s="135">
        <v>1406</v>
      </c>
      <c r="CI37" s="135">
        <v>110</v>
      </c>
      <c r="CJ37" s="135">
        <v>434</v>
      </c>
      <c r="CK37" s="135">
        <v>-53</v>
      </c>
      <c r="CL37" s="135">
        <v>840</v>
      </c>
      <c r="CM37" s="135">
        <v>0</v>
      </c>
      <c r="CN37" s="135">
        <v>-21</v>
      </c>
      <c r="CO37" s="188">
        <v>18.8</v>
      </c>
      <c r="CP37" s="135">
        <v>232</v>
      </c>
      <c r="CQ37" s="135" t="s">
        <v>19</v>
      </c>
      <c r="CR37" s="135" t="s">
        <v>19</v>
      </c>
      <c r="CS37" s="135">
        <v>9309</v>
      </c>
      <c r="CT37" s="135" t="s">
        <v>19</v>
      </c>
      <c r="CU37" s="135" t="s">
        <v>19</v>
      </c>
      <c r="CV37" s="135" t="s">
        <v>19</v>
      </c>
      <c r="CW37" s="135">
        <v>44635</v>
      </c>
      <c r="CX37" s="135">
        <v>79</v>
      </c>
      <c r="CY37" s="135">
        <v>552</v>
      </c>
      <c r="CZ37" s="135">
        <v>1739</v>
      </c>
      <c r="DA37" s="135">
        <v>56314</v>
      </c>
      <c r="DB37" s="188" t="s">
        <v>19</v>
      </c>
      <c r="DC37" s="188" t="s">
        <v>19</v>
      </c>
      <c r="DD37" s="188" t="s">
        <v>19</v>
      </c>
      <c r="DE37" s="188" t="s">
        <v>19</v>
      </c>
      <c r="DF37" s="188" t="s">
        <v>19</v>
      </c>
      <c r="DG37" s="188" t="s">
        <v>19</v>
      </c>
      <c r="DH37" s="135">
        <v>-3265</v>
      </c>
      <c r="DI37" s="135">
        <v>-31</v>
      </c>
      <c r="DJ37" s="135">
        <v>0</v>
      </c>
      <c r="DK37" s="135">
        <v>-2813</v>
      </c>
      <c r="DL37" s="135">
        <v>0</v>
      </c>
      <c r="DM37" s="135">
        <v>12313</v>
      </c>
      <c r="DN37" s="135">
        <v>2493</v>
      </c>
      <c r="DO37" s="135">
        <v>0</v>
      </c>
      <c r="DP37" s="135">
        <v>8697</v>
      </c>
      <c r="DQ37" s="135">
        <v>1313</v>
      </c>
      <c r="DR37" s="135">
        <v>15611</v>
      </c>
      <c r="DS37" s="135">
        <v>6686</v>
      </c>
      <c r="DT37" s="135">
        <v>638</v>
      </c>
      <c r="DU37" s="135">
        <v>593</v>
      </c>
      <c r="DV37" s="135">
        <v>0</v>
      </c>
      <c r="DW37" s="135">
        <v>0</v>
      </c>
      <c r="DX37" s="135">
        <v>924</v>
      </c>
      <c r="DY37" s="135">
        <v>0</v>
      </c>
      <c r="DZ37" s="135">
        <v>3267</v>
      </c>
      <c r="EA37" s="135">
        <v>509</v>
      </c>
      <c r="EB37" s="135">
        <v>0</v>
      </c>
      <c r="EC37" s="135">
        <v>3</v>
      </c>
      <c r="ED37" s="135">
        <v>324</v>
      </c>
      <c r="EE37" s="135">
        <v>14</v>
      </c>
      <c r="EF37" s="135">
        <v>335</v>
      </c>
      <c r="EG37" s="135">
        <v>97</v>
      </c>
      <c r="EH37" s="135">
        <v>0</v>
      </c>
      <c r="EI37" s="135">
        <v>0</v>
      </c>
      <c r="EJ37" s="135">
        <v>0</v>
      </c>
      <c r="EK37" s="135">
        <v>6066</v>
      </c>
    </row>
    <row r="38" spans="1:141" ht="15" customHeight="1" x14ac:dyDescent="0.25">
      <c r="A38" s="136" t="s">
        <v>256</v>
      </c>
      <c r="B38" s="136" t="s">
        <v>268</v>
      </c>
      <c r="C38" s="136" t="s">
        <v>33</v>
      </c>
      <c r="D38" s="135">
        <v>2</v>
      </c>
      <c r="E38" s="135">
        <v>6</v>
      </c>
      <c r="F38" s="135">
        <v>7</v>
      </c>
      <c r="G38" s="135">
        <v>0</v>
      </c>
      <c r="H38" s="135">
        <v>15</v>
      </c>
      <c r="I38" s="135">
        <v>4</v>
      </c>
      <c r="J38" s="135">
        <v>26</v>
      </c>
      <c r="K38" s="135">
        <v>2</v>
      </c>
      <c r="L38" s="135">
        <v>15</v>
      </c>
      <c r="M38" s="135">
        <v>34</v>
      </c>
      <c r="N38" s="135">
        <v>3</v>
      </c>
      <c r="O38" s="135">
        <v>3</v>
      </c>
      <c r="P38" s="135">
        <v>83</v>
      </c>
      <c r="Q38" s="135">
        <v>38</v>
      </c>
      <c r="R38" s="135">
        <v>6</v>
      </c>
      <c r="S38" s="135">
        <v>4</v>
      </c>
      <c r="T38" s="188">
        <v>3</v>
      </c>
      <c r="U38" s="188">
        <v>3</v>
      </c>
      <c r="V38" s="188">
        <v>4</v>
      </c>
      <c r="W38" s="188">
        <v>23</v>
      </c>
      <c r="X38" s="188">
        <v>37</v>
      </c>
      <c r="Y38" s="188">
        <v>52</v>
      </c>
      <c r="Z38" s="188">
        <v>173</v>
      </c>
      <c r="AA38" s="188">
        <v>295</v>
      </c>
      <c r="AB38" s="135">
        <v>295</v>
      </c>
      <c r="AC38" s="188">
        <v>0</v>
      </c>
      <c r="AD38" s="188">
        <v>0</v>
      </c>
      <c r="AE38" s="188">
        <v>10</v>
      </c>
      <c r="AF38" s="188">
        <v>26</v>
      </c>
      <c r="AG38" s="188">
        <v>101</v>
      </c>
      <c r="AH38" s="188">
        <v>137</v>
      </c>
      <c r="AI38" s="135">
        <v>180</v>
      </c>
      <c r="AJ38" s="188">
        <v>21</v>
      </c>
      <c r="AK38" s="188">
        <v>80</v>
      </c>
      <c r="AL38" s="188">
        <v>533</v>
      </c>
      <c r="AM38" s="135">
        <v>596</v>
      </c>
      <c r="AN38" s="135">
        <v>614</v>
      </c>
      <c r="AO38" s="135">
        <v>14</v>
      </c>
      <c r="AP38" s="135">
        <v>0</v>
      </c>
      <c r="AQ38" s="135">
        <v>43</v>
      </c>
      <c r="AR38" s="135">
        <v>3</v>
      </c>
      <c r="AS38" s="135">
        <v>384</v>
      </c>
      <c r="AT38" s="135">
        <v>8</v>
      </c>
      <c r="AU38" s="135">
        <v>29</v>
      </c>
      <c r="AV38" s="135">
        <v>128</v>
      </c>
      <c r="AW38" s="135">
        <v>72</v>
      </c>
      <c r="AX38" s="135">
        <v>12</v>
      </c>
      <c r="AY38" s="135">
        <v>17750</v>
      </c>
      <c r="AZ38" s="135">
        <v>0</v>
      </c>
      <c r="BA38" s="135">
        <v>2111</v>
      </c>
      <c r="BB38" s="135">
        <v>0</v>
      </c>
      <c r="BC38" s="135">
        <v>844</v>
      </c>
      <c r="BD38" s="135">
        <v>0</v>
      </c>
      <c r="BE38" s="135">
        <v>3264</v>
      </c>
      <c r="BF38" s="135">
        <v>0</v>
      </c>
      <c r="BG38" s="135">
        <v>428</v>
      </c>
      <c r="BH38" s="135">
        <v>0</v>
      </c>
      <c r="BI38" s="135">
        <v>232</v>
      </c>
      <c r="BJ38" s="135">
        <v>0</v>
      </c>
      <c r="BK38" s="135">
        <v>24629</v>
      </c>
      <c r="BL38" s="135">
        <v>0</v>
      </c>
      <c r="BM38" s="135">
        <v>2677</v>
      </c>
      <c r="BN38" s="135">
        <v>0</v>
      </c>
      <c r="BO38" s="135">
        <v>640</v>
      </c>
      <c r="BP38" s="135">
        <v>0</v>
      </c>
      <c r="BQ38" s="135">
        <v>3736</v>
      </c>
      <c r="BR38" s="135">
        <v>0</v>
      </c>
      <c r="BS38" s="135">
        <v>370</v>
      </c>
      <c r="BT38" s="135">
        <v>0</v>
      </c>
      <c r="BU38" s="135">
        <v>0</v>
      </c>
      <c r="BV38" s="135">
        <v>0</v>
      </c>
      <c r="BW38" s="135">
        <v>32052</v>
      </c>
      <c r="BX38" s="135">
        <v>-1702</v>
      </c>
      <c r="BY38" s="135">
        <v>0</v>
      </c>
      <c r="BZ38" s="135">
        <v>-838</v>
      </c>
      <c r="CA38" s="135">
        <v>0</v>
      </c>
      <c r="CB38" s="135">
        <v>-2540</v>
      </c>
      <c r="CC38" s="135">
        <v>29512</v>
      </c>
      <c r="CD38" s="135">
        <v>2920</v>
      </c>
      <c r="CE38" s="135">
        <v>3083</v>
      </c>
      <c r="CF38" s="135">
        <v>35515</v>
      </c>
      <c r="CG38" s="135">
        <v>0</v>
      </c>
      <c r="CH38" s="135">
        <v>1305</v>
      </c>
      <c r="CI38" s="135">
        <v>0</v>
      </c>
      <c r="CJ38" s="135">
        <v>136</v>
      </c>
      <c r="CK38" s="135">
        <v>-56</v>
      </c>
      <c r="CL38" s="135">
        <v>905</v>
      </c>
      <c r="CM38" s="135">
        <v>0</v>
      </c>
      <c r="CN38" s="135">
        <v>0</v>
      </c>
      <c r="CO38" s="188">
        <v>16.600000000000001</v>
      </c>
      <c r="CP38" s="135">
        <v>82</v>
      </c>
      <c r="CQ38" s="135" t="s">
        <v>19</v>
      </c>
      <c r="CR38" s="135" t="s">
        <v>19</v>
      </c>
      <c r="CS38" s="135">
        <v>6633</v>
      </c>
      <c r="CT38" s="135" t="s">
        <v>19</v>
      </c>
      <c r="CU38" s="135" t="s">
        <v>19</v>
      </c>
      <c r="CV38" s="135" t="s">
        <v>19</v>
      </c>
      <c r="CW38" s="135">
        <v>25587</v>
      </c>
      <c r="CX38" s="135">
        <v>0</v>
      </c>
      <c r="CY38" s="135">
        <v>212</v>
      </c>
      <c r="CZ38" s="135">
        <v>0</v>
      </c>
      <c r="DA38" s="135">
        <v>32432</v>
      </c>
      <c r="DB38" s="188">
        <v>3.1961405095733455</v>
      </c>
      <c r="DC38" s="188">
        <v>49.599405948333136</v>
      </c>
      <c r="DD38" s="188">
        <v>0</v>
      </c>
      <c r="DE38" s="188">
        <v>0</v>
      </c>
      <c r="DF38" s="188">
        <v>0</v>
      </c>
      <c r="DG38" s="188">
        <v>39.784780463739516</v>
      </c>
      <c r="DH38" s="135">
        <v>-1831</v>
      </c>
      <c r="DI38" s="135">
        <v>-165</v>
      </c>
      <c r="DJ38" s="135">
        <v>0</v>
      </c>
      <c r="DK38" s="135">
        <v>-1555</v>
      </c>
      <c r="DL38" s="135">
        <v>0</v>
      </c>
      <c r="DM38" s="135">
        <v>8929</v>
      </c>
      <c r="DN38" s="135">
        <v>1563</v>
      </c>
      <c r="DO38" s="135">
        <v>0</v>
      </c>
      <c r="DP38" s="135">
        <v>6941</v>
      </c>
      <c r="DQ38" s="135">
        <v>470</v>
      </c>
      <c r="DR38" s="135">
        <v>5929</v>
      </c>
      <c r="DS38" s="135">
        <v>1388</v>
      </c>
      <c r="DT38" s="135">
        <v>384</v>
      </c>
      <c r="DU38" s="135">
        <v>0</v>
      </c>
      <c r="DV38" s="135">
        <v>0</v>
      </c>
      <c r="DW38" s="135">
        <v>668</v>
      </c>
      <c r="DX38" s="135">
        <v>39</v>
      </c>
      <c r="DY38" s="135">
        <v>0</v>
      </c>
      <c r="DZ38" s="135">
        <v>0</v>
      </c>
      <c r="EA38" s="135">
        <v>79</v>
      </c>
      <c r="EB38" s="135">
        <v>0</v>
      </c>
      <c r="EC38" s="135">
        <v>21</v>
      </c>
      <c r="ED38" s="135">
        <v>0</v>
      </c>
      <c r="EE38" s="135">
        <v>136</v>
      </c>
      <c r="EF38" s="135">
        <v>0</v>
      </c>
      <c r="EG38" s="135">
        <v>63</v>
      </c>
      <c r="EH38" s="135">
        <v>0</v>
      </c>
      <c r="EI38" s="135">
        <v>0</v>
      </c>
      <c r="EJ38" s="135">
        <v>54</v>
      </c>
      <c r="EK38" s="135">
        <v>1060</v>
      </c>
    </row>
    <row r="39" spans="1:141" ht="15" customHeight="1" x14ac:dyDescent="0.25">
      <c r="A39" s="136" t="s">
        <v>256</v>
      </c>
      <c r="B39" s="136" t="s">
        <v>269</v>
      </c>
      <c r="C39" s="136" t="s">
        <v>34</v>
      </c>
      <c r="D39" s="206">
        <v>6</v>
      </c>
      <c r="E39" s="206">
        <v>12</v>
      </c>
      <c r="F39" s="206">
        <v>6</v>
      </c>
      <c r="G39" s="206">
        <v>0</v>
      </c>
      <c r="H39" s="206">
        <v>24</v>
      </c>
      <c r="I39" s="206">
        <v>3</v>
      </c>
      <c r="J39" s="206">
        <v>41</v>
      </c>
      <c r="K39" s="206">
        <v>3</v>
      </c>
      <c r="L39" s="210">
        <v>2</v>
      </c>
      <c r="M39" s="210">
        <v>47</v>
      </c>
      <c r="N39" s="210">
        <v>0</v>
      </c>
      <c r="O39" s="210">
        <v>9</v>
      </c>
      <c r="P39" s="210">
        <v>102</v>
      </c>
      <c r="Q39" s="210">
        <v>84</v>
      </c>
      <c r="R39" s="210">
        <v>2</v>
      </c>
      <c r="S39" s="210">
        <v>3</v>
      </c>
      <c r="T39" s="207">
        <v>3</v>
      </c>
      <c r="U39" s="207">
        <v>3</v>
      </c>
      <c r="V39" s="207">
        <v>8</v>
      </c>
      <c r="W39" s="207">
        <v>25</v>
      </c>
      <c r="X39" s="207">
        <v>56</v>
      </c>
      <c r="Y39" s="207">
        <v>59</v>
      </c>
      <c r="Z39" s="207">
        <v>198</v>
      </c>
      <c r="AA39" s="207">
        <v>351</v>
      </c>
      <c r="AB39" s="206">
        <v>352</v>
      </c>
      <c r="AC39" s="207">
        <v>0</v>
      </c>
      <c r="AD39" s="207">
        <v>0</v>
      </c>
      <c r="AE39" s="207">
        <v>14</v>
      </c>
      <c r="AF39" s="207">
        <v>28</v>
      </c>
      <c r="AG39" s="207">
        <v>154</v>
      </c>
      <c r="AH39" s="207">
        <v>196</v>
      </c>
      <c r="AI39" s="206">
        <v>235</v>
      </c>
      <c r="AJ39" s="207">
        <v>45</v>
      </c>
      <c r="AK39" s="207">
        <v>162</v>
      </c>
      <c r="AL39" s="207">
        <v>753</v>
      </c>
      <c r="AM39" s="206" t="s">
        <v>19</v>
      </c>
      <c r="AN39" s="206" t="s">
        <v>19</v>
      </c>
      <c r="AO39" s="206" t="s">
        <v>19</v>
      </c>
      <c r="AP39" s="206" t="s">
        <v>19</v>
      </c>
      <c r="AQ39" s="206" t="s">
        <v>19</v>
      </c>
      <c r="AR39" s="206" t="s">
        <v>19</v>
      </c>
      <c r="AS39" s="206" t="s">
        <v>19</v>
      </c>
      <c r="AT39" s="206" t="s">
        <v>19</v>
      </c>
      <c r="AU39" s="206" t="s">
        <v>19</v>
      </c>
      <c r="AV39" s="206" t="s">
        <v>19</v>
      </c>
      <c r="AW39" s="206" t="s">
        <v>19</v>
      </c>
      <c r="AX39" s="206" t="s">
        <v>19</v>
      </c>
      <c r="AY39" s="206">
        <v>16533.080859999998</v>
      </c>
      <c r="AZ39" s="206">
        <v>79.123709999999988</v>
      </c>
      <c r="BA39" s="206">
        <v>2133.9435800000001</v>
      </c>
      <c r="BB39" s="206">
        <v>0</v>
      </c>
      <c r="BC39" s="206">
        <v>1955.5976999999998</v>
      </c>
      <c r="BD39" s="206">
        <v>1812.70526</v>
      </c>
      <c r="BE39" s="206">
        <v>5871.8395100000007</v>
      </c>
      <c r="BF39" s="206">
        <v>0</v>
      </c>
      <c r="BG39" s="206">
        <v>811.03707999999995</v>
      </c>
      <c r="BH39" s="206">
        <v>0.245</v>
      </c>
      <c r="BI39" s="206">
        <v>1039.7499199999997</v>
      </c>
      <c r="BJ39" s="206">
        <v>6.8811900000000001</v>
      </c>
      <c r="BK39" s="206">
        <v>28345.248649999994</v>
      </c>
      <c r="BL39" s="206">
        <v>1898.95516</v>
      </c>
      <c r="BM39" s="206">
        <v>2347.9080700000009</v>
      </c>
      <c r="BN39" s="206">
        <v>17.566330000000001</v>
      </c>
      <c r="BO39" s="206">
        <v>1181.6636199999998</v>
      </c>
      <c r="BP39" s="206">
        <v>0.62008000000000008</v>
      </c>
      <c r="BQ39" s="206">
        <v>6846.3233599999994</v>
      </c>
      <c r="BR39" s="206">
        <v>111.43139000000001</v>
      </c>
      <c r="BS39" s="206">
        <v>947.67369999999994</v>
      </c>
      <c r="BT39" s="206">
        <v>357.01476000000002</v>
      </c>
      <c r="BU39" s="206">
        <v>0</v>
      </c>
      <c r="BV39" s="206">
        <v>2289.6102999999998</v>
      </c>
      <c r="BW39" s="206">
        <v>41958.427699999993</v>
      </c>
      <c r="BX39" s="206">
        <v>-932.53217999999993</v>
      </c>
      <c r="BY39" s="206">
        <v>-1373.36617</v>
      </c>
      <c r="BZ39" s="206">
        <v>-1099.2051000000004</v>
      </c>
      <c r="CA39" s="206">
        <v>-1373.36617</v>
      </c>
      <c r="CB39" s="206">
        <v>-3405.1034500000005</v>
      </c>
      <c r="CC39" s="206">
        <v>38553</v>
      </c>
      <c r="CD39" s="206">
        <v>2966</v>
      </c>
      <c r="CE39" s="206" t="s">
        <v>19</v>
      </c>
      <c r="CF39" s="206" t="s">
        <v>19</v>
      </c>
      <c r="CG39" s="206" t="s">
        <v>19</v>
      </c>
      <c r="CH39" s="206">
        <v>431</v>
      </c>
      <c r="CI39" s="206" t="s">
        <v>19</v>
      </c>
      <c r="CJ39" s="206">
        <v>496</v>
      </c>
      <c r="CK39" s="206">
        <v>-206</v>
      </c>
      <c r="CL39" s="206" t="s">
        <v>19</v>
      </c>
      <c r="CM39" s="206" t="s">
        <v>19</v>
      </c>
      <c r="CN39" s="206">
        <v>0</v>
      </c>
      <c r="CO39" s="207" t="s">
        <v>19</v>
      </c>
      <c r="CP39" s="206" t="s">
        <v>19</v>
      </c>
      <c r="CQ39" s="206">
        <v>1002.3714699999999</v>
      </c>
      <c r="CR39" s="206">
        <v>1073.3096699999999</v>
      </c>
      <c r="CS39" s="206">
        <v>2076</v>
      </c>
      <c r="CT39" s="206">
        <v>21391.744912000002</v>
      </c>
      <c r="CU39" s="206">
        <v>1757.61203</v>
      </c>
      <c r="CV39" s="206">
        <v>173.2997</v>
      </c>
      <c r="CW39" s="206">
        <v>23323</v>
      </c>
      <c r="CX39" s="206">
        <v>41</v>
      </c>
      <c r="CY39" s="206">
        <v>850</v>
      </c>
      <c r="CZ39" s="206">
        <v>15229</v>
      </c>
      <c r="DA39" s="206">
        <v>41519</v>
      </c>
      <c r="DB39" s="207" t="s">
        <v>19</v>
      </c>
      <c r="DC39" s="207" t="s">
        <v>19</v>
      </c>
      <c r="DD39" s="207" t="s">
        <v>19</v>
      </c>
      <c r="DE39" s="207" t="s">
        <v>19</v>
      </c>
      <c r="DF39" s="207" t="s">
        <v>19</v>
      </c>
      <c r="DG39" s="207" t="s">
        <v>19</v>
      </c>
      <c r="DH39" s="206">
        <v>-2248</v>
      </c>
      <c r="DI39" s="206">
        <v>-31</v>
      </c>
      <c r="DJ39" s="206">
        <v>0</v>
      </c>
      <c r="DK39" s="206">
        <v>-1829</v>
      </c>
      <c r="DL39" s="206">
        <v>0</v>
      </c>
      <c r="DM39" s="206">
        <v>9528</v>
      </c>
      <c r="DN39" s="206">
        <v>2471</v>
      </c>
      <c r="DO39" s="206">
        <v>61</v>
      </c>
      <c r="DP39" s="206">
        <v>7952</v>
      </c>
      <c r="DQ39" s="206">
        <v>0</v>
      </c>
      <c r="DR39" s="206">
        <v>10096</v>
      </c>
      <c r="DS39" s="206">
        <v>3142</v>
      </c>
      <c r="DT39" s="206">
        <v>319</v>
      </c>
      <c r="DU39" s="206">
        <v>0</v>
      </c>
      <c r="DV39" s="206">
        <v>0</v>
      </c>
      <c r="DW39" s="206">
        <v>0</v>
      </c>
      <c r="DX39" s="206">
        <v>317</v>
      </c>
      <c r="DY39" s="206">
        <v>0</v>
      </c>
      <c r="DZ39" s="206">
        <v>680</v>
      </c>
      <c r="EA39" s="206">
        <v>0</v>
      </c>
      <c r="EB39" s="206">
        <v>0</v>
      </c>
      <c r="EC39" s="206">
        <v>0</v>
      </c>
      <c r="ED39" s="206">
        <v>13</v>
      </c>
      <c r="EE39" s="206">
        <v>0</v>
      </c>
      <c r="EF39" s="206">
        <v>0</v>
      </c>
      <c r="EG39" s="206">
        <v>0</v>
      </c>
      <c r="EH39" s="206">
        <v>0</v>
      </c>
      <c r="EI39" s="206">
        <v>0</v>
      </c>
      <c r="EJ39" s="206">
        <v>0</v>
      </c>
      <c r="EK39" s="206">
        <v>1010</v>
      </c>
    </row>
    <row r="40" spans="1:141" ht="15" customHeight="1" x14ac:dyDescent="0.25">
      <c r="A40" s="136" t="s">
        <v>256</v>
      </c>
      <c r="B40" s="136" t="s">
        <v>270</v>
      </c>
      <c r="C40" s="136" t="s">
        <v>35</v>
      </c>
      <c r="D40" s="135">
        <v>13</v>
      </c>
      <c r="E40" s="135">
        <v>34</v>
      </c>
      <c r="F40" s="135">
        <v>3</v>
      </c>
      <c r="G40" s="135">
        <v>0</v>
      </c>
      <c r="H40" s="135">
        <v>50</v>
      </c>
      <c r="I40" s="135">
        <v>19</v>
      </c>
      <c r="J40" s="135">
        <v>69</v>
      </c>
      <c r="K40" s="135">
        <v>4</v>
      </c>
      <c r="L40" s="135">
        <v>26</v>
      </c>
      <c r="M40" s="135">
        <v>49</v>
      </c>
      <c r="N40" s="135">
        <v>0</v>
      </c>
      <c r="O40" s="135">
        <v>13</v>
      </c>
      <c r="P40" s="135">
        <v>161</v>
      </c>
      <c r="Q40" s="135">
        <v>129</v>
      </c>
      <c r="R40" s="135">
        <v>14</v>
      </c>
      <c r="S40" s="135">
        <v>6</v>
      </c>
      <c r="T40" s="188">
        <v>1</v>
      </c>
      <c r="U40" s="188">
        <v>4</v>
      </c>
      <c r="V40" s="188">
        <v>13</v>
      </c>
      <c r="W40" s="188">
        <v>39</v>
      </c>
      <c r="X40" s="188">
        <v>118</v>
      </c>
      <c r="Y40" s="188">
        <v>85</v>
      </c>
      <c r="Z40" s="188">
        <v>368</v>
      </c>
      <c r="AA40" s="188">
        <v>628</v>
      </c>
      <c r="AB40" s="135">
        <v>629</v>
      </c>
      <c r="AC40" s="188">
        <v>0</v>
      </c>
      <c r="AD40" s="188">
        <v>4</v>
      </c>
      <c r="AE40" s="188">
        <v>25</v>
      </c>
      <c r="AF40" s="188">
        <v>72</v>
      </c>
      <c r="AG40" s="188">
        <v>297</v>
      </c>
      <c r="AH40" s="188">
        <v>398</v>
      </c>
      <c r="AI40" s="135">
        <v>500</v>
      </c>
      <c r="AJ40" s="188">
        <v>31</v>
      </c>
      <c r="AK40" s="188">
        <v>263</v>
      </c>
      <c r="AL40" s="188">
        <v>1320</v>
      </c>
      <c r="AM40" s="135">
        <v>1292</v>
      </c>
      <c r="AN40" s="135">
        <v>1300</v>
      </c>
      <c r="AO40" s="135">
        <v>46</v>
      </c>
      <c r="AP40" s="135">
        <v>2</v>
      </c>
      <c r="AQ40" s="135">
        <v>145</v>
      </c>
      <c r="AR40" s="135">
        <v>14</v>
      </c>
      <c r="AS40" s="135">
        <v>747</v>
      </c>
      <c r="AT40" s="135">
        <v>34</v>
      </c>
      <c r="AU40" s="135">
        <v>92</v>
      </c>
      <c r="AV40" s="135">
        <v>151</v>
      </c>
      <c r="AW40" s="135">
        <v>115</v>
      </c>
      <c r="AX40" s="135">
        <v>17</v>
      </c>
      <c r="AY40" s="135">
        <v>30993</v>
      </c>
      <c r="AZ40" s="135">
        <v>0</v>
      </c>
      <c r="BA40" s="135">
        <v>5634</v>
      </c>
      <c r="BB40" s="135">
        <v>0</v>
      </c>
      <c r="BC40" s="135">
        <v>1423</v>
      </c>
      <c r="BD40" s="135">
        <v>0</v>
      </c>
      <c r="BE40" s="135">
        <v>12995</v>
      </c>
      <c r="BF40" s="135">
        <v>0</v>
      </c>
      <c r="BG40" s="135">
        <v>2194</v>
      </c>
      <c r="BH40" s="135">
        <v>0</v>
      </c>
      <c r="BI40" s="135">
        <v>669</v>
      </c>
      <c r="BJ40" s="135">
        <v>0</v>
      </c>
      <c r="BK40" s="135">
        <v>53908</v>
      </c>
      <c r="BL40" s="135">
        <v>0</v>
      </c>
      <c r="BM40" s="135">
        <v>4314</v>
      </c>
      <c r="BN40" s="135">
        <v>0</v>
      </c>
      <c r="BO40" s="135">
        <v>1752</v>
      </c>
      <c r="BP40" s="135">
        <v>0</v>
      </c>
      <c r="BQ40" s="135">
        <v>7667</v>
      </c>
      <c r="BR40" s="135">
        <v>214</v>
      </c>
      <c r="BS40" s="135">
        <v>568</v>
      </c>
      <c r="BT40" s="135">
        <v>0</v>
      </c>
      <c r="BU40" s="135">
        <v>0</v>
      </c>
      <c r="BV40" s="135">
        <v>1911</v>
      </c>
      <c r="BW40" s="135">
        <v>70120</v>
      </c>
      <c r="BX40" s="135">
        <v>-2690</v>
      </c>
      <c r="BY40" s="135">
        <v>0</v>
      </c>
      <c r="BZ40" s="135">
        <v>-1552</v>
      </c>
      <c r="CA40" s="135">
        <v>-512</v>
      </c>
      <c r="CB40" s="135">
        <v>-4242</v>
      </c>
      <c r="CC40" s="135">
        <v>65878</v>
      </c>
      <c r="CD40" s="135">
        <v>4489</v>
      </c>
      <c r="CE40" s="135">
        <v>7685</v>
      </c>
      <c r="CF40" s="135">
        <v>78052</v>
      </c>
      <c r="CG40" s="135">
        <v>0</v>
      </c>
      <c r="CH40" s="135">
        <v>4973</v>
      </c>
      <c r="CI40" s="135">
        <v>0</v>
      </c>
      <c r="CJ40" s="135">
        <v>1301</v>
      </c>
      <c r="CK40" s="135">
        <v>-83</v>
      </c>
      <c r="CL40" s="135">
        <v>0</v>
      </c>
      <c r="CM40" s="135">
        <v>-70367</v>
      </c>
      <c r="CN40" s="135">
        <v>0</v>
      </c>
      <c r="CO40" s="188">
        <v>16.2</v>
      </c>
      <c r="CP40" s="135">
        <v>0</v>
      </c>
      <c r="CQ40" s="135">
        <v>4683</v>
      </c>
      <c r="CR40" s="135">
        <v>7683</v>
      </c>
      <c r="CS40" s="135">
        <v>12366</v>
      </c>
      <c r="CT40" s="135">
        <v>48502</v>
      </c>
      <c r="CU40" s="135">
        <v>6221</v>
      </c>
      <c r="CV40" s="135">
        <v>719</v>
      </c>
      <c r="CW40" s="135">
        <v>55442</v>
      </c>
      <c r="CX40" s="135">
        <v>1053</v>
      </c>
      <c r="CY40" s="135">
        <v>991</v>
      </c>
      <c r="CZ40" s="135">
        <v>515</v>
      </c>
      <c r="DA40" s="135">
        <v>70367</v>
      </c>
      <c r="DB40" s="188">
        <v>3.2346757237586933E-2</v>
      </c>
      <c r="DC40" s="188">
        <v>1.4429493885501965E-2</v>
      </c>
      <c r="DD40" s="188">
        <v>0</v>
      </c>
      <c r="DE40" s="188">
        <v>0</v>
      </c>
      <c r="DF40" s="188">
        <v>0</v>
      </c>
      <c r="DG40" s="188">
        <v>1.7053448349368311E-2</v>
      </c>
      <c r="DH40" s="135">
        <v>-3903</v>
      </c>
      <c r="DI40" s="135">
        <v>-241</v>
      </c>
      <c r="DJ40" s="135">
        <v>0</v>
      </c>
      <c r="DK40" s="135">
        <v>-3178</v>
      </c>
      <c r="DL40" s="135">
        <v>-8</v>
      </c>
      <c r="DM40" s="135">
        <v>18359</v>
      </c>
      <c r="DN40" s="135">
        <v>3919</v>
      </c>
      <c r="DO40" s="135">
        <v>325</v>
      </c>
      <c r="DP40" s="135">
        <v>15273</v>
      </c>
      <c r="DQ40" s="135">
        <v>2079</v>
      </c>
      <c r="DR40" s="135">
        <v>5761</v>
      </c>
      <c r="DS40" s="135">
        <v>6823</v>
      </c>
      <c r="DT40" s="135">
        <v>1046</v>
      </c>
      <c r="DU40" s="135">
        <v>0</v>
      </c>
      <c r="DV40" s="135">
        <v>0</v>
      </c>
      <c r="DW40" s="135">
        <v>0</v>
      </c>
      <c r="DX40" s="135">
        <v>1404</v>
      </c>
      <c r="DY40" s="135">
        <v>185</v>
      </c>
      <c r="DZ40" s="135">
        <v>419</v>
      </c>
      <c r="EA40" s="135">
        <v>621</v>
      </c>
      <c r="EB40" s="135">
        <v>27</v>
      </c>
      <c r="EC40" s="135">
        <v>0</v>
      </c>
      <c r="ED40" s="135">
        <v>424</v>
      </c>
      <c r="EE40" s="135">
        <v>0</v>
      </c>
      <c r="EF40" s="135">
        <v>243</v>
      </c>
      <c r="EG40" s="135">
        <v>210</v>
      </c>
      <c r="EH40" s="135">
        <v>0</v>
      </c>
      <c r="EI40" s="135">
        <v>0</v>
      </c>
      <c r="EJ40" s="135">
        <v>0</v>
      </c>
      <c r="EK40" s="135">
        <v>3533</v>
      </c>
    </row>
    <row r="41" spans="1:141" ht="15" customHeight="1" x14ac:dyDescent="0.25">
      <c r="A41" s="136" t="s">
        <v>256</v>
      </c>
      <c r="B41" s="136" t="s">
        <v>271</v>
      </c>
      <c r="C41" s="136" t="s">
        <v>37</v>
      </c>
      <c r="D41" s="135">
        <v>5</v>
      </c>
      <c r="E41" s="135">
        <v>38</v>
      </c>
      <c r="F41" s="135">
        <v>8</v>
      </c>
      <c r="G41" s="135">
        <v>0</v>
      </c>
      <c r="H41" s="135">
        <v>51</v>
      </c>
      <c r="I41" s="135">
        <v>17</v>
      </c>
      <c r="J41" s="135">
        <v>74</v>
      </c>
      <c r="K41" s="135">
        <v>3</v>
      </c>
      <c r="L41" s="135">
        <v>27</v>
      </c>
      <c r="M41" s="135">
        <v>61</v>
      </c>
      <c r="N41" s="135">
        <v>22</v>
      </c>
      <c r="O41" s="135">
        <v>22</v>
      </c>
      <c r="P41" s="135">
        <v>209</v>
      </c>
      <c r="Q41" s="135">
        <v>165</v>
      </c>
      <c r="R41" s="135">
        <v>11</v>
      </c>
      <c r="S41" s="135">
        <v>12</v>
      </c>
      <c r="T41" s="188">
        <v>4</v>
      </c>
      <c r="U41" s="188">
        <v>5</v>
      </c>
      <c r="V41" s="188">
        <v>18</v>
      </c>
      <c r="W41" s="188">
        <v>37</v>
      </c>
      <c r="X41" s="188">
        <v>91</v>
      </c>
      <c r="Y41" s="188">
        <v>97</v>
      </c>
      <c r="Z41" s="188">
        <v>399</v>
      </c>
      <c r="AA41" s="188">
        <v>650</v>
      </c>
      <c r="AB41" s="135">
        <v>658</v>
      </c>
      <c r="AC41" s="188">
        <v>0</v>
      </c>
      <c r="AD41" s="188">
        <v>2</v>
      </c>
      <c r="AE41" s="188">
        <v>50</v>
      </c>
      <c r="AF41" s="188">
        <v>96</v>
      </c>
      <c r="AG41" s="188">
        <v>421</v>
      </c>
      <c r="AH41" s="188">
        <v>569</v>
      </c>
      <c r="AI41" s="135">
        <v>697</v>
      </c>
      <c r="AJ41" s="188">
        <v>33</v>
      </c>
      <c r="AK41" s="188">
        <v>226</v>
      </c>
      <c r="AL41" s="188">
        <v>1478</v>
      </c>
      <c r="AM41" s="135">
        <v>1083</v>
      </c>
      <c r="AN41" s="135">
        <v>1063</v>
      </c>
      <c r="AO41" s="135">
        <v>41</v>
      </c>
      <c r="AP41" s="135">
        <v>2</v>
      </c>
      <c r="AQ41" s="135">
        <v>110</v>
      </c>
      <c r="AR41" s="135">
        <v>30</v>
      </c>
      <c r="AS41" s="135">
        <v>1056</v>
      </c>
      <c r="AT41" s="135">
        <v>27</v>
      </c>
      <c r="AU41" s="135">
        <v>81</v>
      </c>
      <c r="AV41" s="135">
        <v>421</v>
      </c>
      <c r="AW41" s="135">
        <v>358</v>
      </c>
      <c r="AX41" s="135">
        <v>42</v>
      </c>
      <c r="AY41" s="135">
        <v>30093</v>
      </c>
      <c r="AZ41" s="135">
        <v>0</v>
      </c>
      <c r="BA41" s="135">
        <v>6819</v>
      </c>
      <c r="BB41" s="135">
        <v>0</v>
      </c>
      <c r="BC41" s="135">
        <v>1370</v>
      </c>
      <c r="BD41" s="135">
        <v>0</v>
      </c>
      <c r="BE41" s="135">
        <v>8902</v>
      </c>
      <c r="BF41" s="135">
        <v>0</v>
      </c>
      <c r="BG41" s="135">
        <v>490</v>
      </c>
      <c r="BH41" s="135">
        <v>0</v>
      </c>
      <c r="BI41" s="135">
        <v>2144</v>
      </c>
      <c r="BJ41" s="135">
        <v>0</v>
      </c>
      <c r="BK41" s="135">
        <v>49818</v>
      </c>
      <c r="BL41" s="135">
        <v>0</v>
      </c>
      <c r="BM41" s="135">
        <v>5626</v>
      </c>
      <c r="BN41" s="135">
        <v>0</v>
      </c>
      <c r="BO41" s="135">
        <v>2053</v>
      </c>
      <c r="BP41" s="135">
        <v>0</v>
      </c>
      <c r="BQ41" s="135">
        <v>7272</v>
      </c>
      <c r="BR41" s="135">
        <v>0</v>
      </c>
      <c r="BS41" s="135">
        <v>2411</v>
      </c>
      <c r="BT41" s="135">
        <v>2411</v>
      </c>
      <c r="BU41" s="135">
        <v>0</v>
      </c>
      <c r="BV41" s="135">
        <v>0</v>
      </c>
      <c r="BW41" s="135">
        <v>67180</v>
      </c>
      <c r="BX41" s="135">
        <v>0</v>
      </c>
      <c r="BY41" s="135">
        <v>-1595</v>
      </c>
      <c r="BZ41" s="135">
        <v>0</v>
      </c>
      <c r="CA41" s="135">
        <v>0</v>
      </c>
      <c r="CB41" s="135">
        <v>-1595</v>
      </c>
      <c r="CC41" s="135">
        <v>65585</v>
      </c>
      <c r="CD41" s="135">
        <v>5214</v>
      </c>
      <c r="CE41" s="135">
        <v>8519</v>
      </c>
      <c r="CF41" s="135">
        <v>79318</v>
      </c>
      <c r="CG41" s="135">
        <v>0</v>
      </c>
      <c r="CH41" s="135">
        <v>465</v>
      </c>
      <c r="CI41" s="135">
        <v>0</v>
      </c>
      <c r="CJ41" s="135">
        <v>393</v>
      </c>
      <c r="CK41" s="135">
        <v>378</v>
      </c>
      <c r="CL41" s="135">
        <v>0</v>
      </c>
      <c r="CM41" s="135">
        <v>0</v>
      </c>
      <c r="CN41" s="135">
        <v>-271</v>
      </c>
      <c r="CO41" s="188">
        <v>16.100000000000001</v>
      </c>
      <c r="CP41" s="135">
        <v>763</v>
      </c>
      <c r="CQ41" s="135" t="s">
        <v>19</v>
      </c>
      <c r="CR41" s="135" t="s">
        <v>19</v>
      </c>
      <c r="CS41" s="135">
        <v>3938</v>
      </c>
      <c r="CT41" s="135" t="s">
        <v>19</v>
      </c>
      <c r="CU41" s="135" t="s">
        <v>19</v>
      </c>
      <c r="CV41" s="135" t="s">
        <v>19</v>
      </c>
      <c r="CW41" s="135">
        <v>66861</v>
      </c>
      <c r="CX41" s="135">
        <v>0</v>
      </c>
      <c r="CY41" s="135">
        <v>0</v>
      </c>
      <c r="CZ41" s="135">
        <v>0</v>
      </c>
      <c r="DA41" s="135">
        <v>70799</v>
      </c>
      <c r="DB41" s="188">
        <v>12.315896394108684</v>
      </c>
      <c r="DC41" s="188">
        <v>12.327066600858497</v>
      </c>
      <c r="DD41" s="188">
        <v>0</v>
      </c>
      <c r="DE41" s="188">
        <v>0</v>
      </c>
      <c r="DF41" s="188">
        <v>0</v>
      </c>
      <c r="DG41" s="188">
        <v>12.326445288775265</v>
      </c>
      <c r="DH41" s="135">
        <v>-3975</v>
      </c>
      <c r="DI41" s="135">
        <v>-142</v>
      </c>
      <c r="DJ41" s="135">
        <v>0</v>
      </c>
      <c r="DK41" s="135">
        <v>-3338</v>
      </c>
      <c r="DL41" s="135">
        <v>-51</v>
      </c>
      <c r="DM41" s="135">
        <v>16007</v>
      </c>
      <c r="DN41" s="135">
        <v>3637</v>
      </c>
      <c r="DO41" s="135">
        <v>0</v>
      </c>
      <c r="DP41" s="135">
        <v>12138</v>
      </c>
      <c r="DQ41" s="135">
        <v>935</v>
      </c>
      <c r="DR41" s="135">
        <v>27833</v>
      </c>
      <c r="DS41" s="135">
        <v>2500</v>
      </c>
      <c r="DT41" s="135">
        <v>1263</v>
      </c>
      <c r="DU41" s="135">
        <v>0</v>
      </c>
      <c r="DV41" s="135">
        <v>0</v>
      </c>
      <c r="DW41" s="135">
        <v>2741</v>
      </c>
      <c r="DX41" s="135">
        <v>20</v>
      </c>
      <c r="DY41" s="135">
        <v>445</v>
      </c>
      <c r="DZ41" s="135">
        <v>1166</v>
      </c>
      <c r="EA41" s="135">
        <v>39</v>
      </c>
      <c r="EB41" s="135">
        <v>56</v>
      </c>
      <c r="EC41" s="135" t="s">
        <v>19</v>
      </c>
      <c r="ED41" s="135" t="s">
        <v>19</v>
      </c>
      <c r="EE41" s="135" t="s">
        <v>19</v>
      </c>
      <c r="EF41" s="135" t="s">
        <v>19</v>
      </c>
      <c r="EG41" s="135">
        <v>233</v>
      </c>
      <c r="EH41" s="135" t="s">
        <v>19</v>
      </c>
      <c r="EI41" s="135" t="s">
        <v>19</v>
      </c>
      <c r="EJ41" s="135" t="s">
        <v>19</v>
      </c>
      <c r="EK41" s="135">
        <v>4700</v>
      </c>
    </row>
    <row r="42" spans="1:141" ht="15" customHeight="1" x14ac:dyDescent="0.25">
      <c r="A42" s="136" t="s">
        <v>256</v>
      </c>
      <c r="B42" s="136" t="s">
        <v>272</v>
      </c>
      <c r="C42" s="136" t="s">
        <v>273</v>
      </c>
      <c r="D42" s="135">
        <v>0</v>
      </c>
      <c r="E42" s="135">
        <v>19</v>
      </c>
      <c r="F42" s="135">
        <v>8</v>
      </c>
      <c r="G42" s="135">
        <v>0</v>
      </c>
      <c r="H42" s="135">
        <v>27</v>
      </c>
      <c r="I42" s="135">
        <v>1</v>
      </c>
      <c r="J42" s="135">
        <v>41</v>
      </c>
      <c r="K42" s="135">
        <v>2</v>
      </c>
      <c r="L42" s="135">
        <v>19</v>
      </c>
      <c r="M42" s="135">
        <v>36</v>
      </c>
      <c r="N42" s="135">
        <v>0</v>
      </c>
      <c r="O42" s="135">
        <v>7</v>
      </c>
      <c r="P42" s="135">
        <v>105</v>
      </c>
      <c r="Q42" s="135">
        <v>56</v>
      </c>
      <c r="R42" s="135">
        <v>5</v>
      </c>
      <c r="S42" s="135">
        <v>3</v>
      </c>
      <c r="T42" s="188">
        <v>3</v>
      </c>
      <c r="U42" s="188">
        <v>3</v>
      </c>
      <c r="V42" s="188">
        <v>11</v>
      </c>
      <c r="W42" s="188">
        <v>17</v>
      </c>
      <c r="X42" s="188">
        <v>45</v>
      </c>
      <c r="Y42" s="188">
        <v>43</v>
      </c>
      <c r="Z42" s="188">
        <v>102</v>
      </c>
      <c r="AA42" s="188">
        <v>224</v>
      </c>
      <c r="AB42" s="135">
        <v>224</v>
      </c>
      <c r="AC42" s="188">
        <v>0</v>
      </c>
      <c r="AD42" s="188">
        <v>0</v>
      </c>
      <c r="AE42" s="188">
        <v>18</v>
      </c>
      <c r="AF42" s="188">
        <v>42</v>
      </c>
      <c r="AG42" s="188">
        <v>161</v>
      </c>
      <c r="AH42" s="188">
        <v>221</v>
      </c>
      <c r="AI42" s="135">
        <v>366</v>
      </c>
      <c r="AJ42" s="188">
        <v>16</v>
      </c>
      <c r="AK42" s="188">
        <v>96</v>
      </c>
      <c r="AL42" s="188">
        <v>557</v>
      </c>
      <c r="AM42" s="135">
        <v>450</v>
      </c>
      <c r="AN42" s="135">
        <v>456</v>
      </c>
      <c r="AO42" s="135">
        <v>24</v>
      </c>
      <c r="AP42" s="135">
        <v>0</v>
      </c>
      <c r="AQ42" s="135">
        <v>38</v>
      </c>
      <c r="AR42" s="135">
        <v>19</v>
      </c>
      <c r="AS42" s="135">
        <v>513</v>
      </c>
      <c r="AT42" s="135">
        <v>22</v>
      </c>
      <c r="AU42" s="135">
        <v>38</v>
      </c>
      <c r="AV42" s="135">
        <v>127</v>
      </c>
      <c r="AW42" s="135">
        <v>116</v>
      </c>
      <c r="AX42" s="135">
        <v>10</v>
      </c>
      <c r="AY42" s="135">
        <v>12526</v>
      </c>
      <c r="AZ42" s="135">
        <v>257</v>
      </c>
      <c r="BA42" s="135">
        <v>3393</v>
      </c>
      <c r="BB42" s="135" t="s">
        <v>19</v>
      </c>
      <c r="BC42" s="135">
        <v>789</v>
      </c>
      <c r="BD42" s="135" t="s">
        <v>19</v>
      </c>
      <c r="BE42" s="135">
        <v>3745</v>
      </c>
      <c r="BF42" s="135">
        <v>72</v>
      </c>
      <c r="BG42" s="135">
        <v>503</v>
      </c>
      <c r="BH42" s="135" t="s">
        <v>19</v>
      </c>
      <c r="BI42" s="135">
        <v>73</v>
      </c>
      <c r="BJ42" s="135" t="s">
        <v>19</v>
      </c>
      <c r="BK42" s="135">
        <v>21029</v>
      </c>
      <c r="BL42" s="135" t="s">
        <v>19</v>
      </c>
      <c r="BM42" s="135">
        <v>2405</v>
      </c>
      <c r="BN42" s="135">
        <v>1641</v>
      </c>
      <c r="BO42" s="135">
        <v>786</v>
      </c>
      <c r="BP42" s="135" t="s">
        <v>19</v>
      </c>
      <c r="BQ42" s="135">
        <v>4548</v>
      </c>
      <c r="BR42" s="135">
        <v>326</v>
      </c>
      <c r="BS42" s="135">
        <v>0</v>
      </c>
      <c r="BT42" s="135" t="s">
        <v>19</v>
      </c>
      <c r="BU42" s="135">
        <v>0</v>
      </c>
      <c r="BV42" s="135">
        <v>1033</v>
      </c>
      <c r="BW42" s="135">
        <v>29801</v>
      </c>
      <c r="BX42" s="135">
        <v>-1184</v>
      </c>
      <c r="BY42" s="135">
        <v>-4</v>
      </c>
      <c r="BZ42" s="135">
        <v>-411</v>
      </c>
      <c r="CA42" s="135" t="s">
        <v>19</v>
      </c>
      <c r="CB42" s="135">
        <v>-1599</v>
      </c>
      <c r="CC42" s="135">
        <v>28202</v>
      </c>
      <c r="CD42" s="135">
        <v>4252</v>
      </c>
      <c r="CE42" s="135">
        <v>3874</v>
      </c>
      <c r="CF42" s="135">
        <v>36328</v>
      </c>
      <c r="CG42" s="135">
        <v>1370</v>
      </c>
      <c r="CH42" s="135">
        <v>1365</v>
      </c>
      <c r="CI42" s="135">
        <v>270</v>
      </c>
      <c r="CJ42" s="135">
        <v>486</v>
      </c>
      <c r="CK42" s="135">
        <v>54</v>
      </c>
      <c r="CL42" s="135">
        <v>0</v>
      </c>
      <c r="CM42" s="135">
        <v>0</v>
      </c>
      <c r="CN42" s="135">
        <v>0</v>
      </c>
      <c r="CO42" s="188">
        <v>14.8</v>
      </c>
      <c r="CP42" s="135">
        <v>300</v>
      </c>
      <c r="CQ42" s="135">
        <v>1705</v>
      </c>
      <c r="CR42" s="135">
        <v>1822</v>
      </c>
      <c r="CS42" s="135">
        <v>3527</v>
      </c>
      <c r="CT42" s="135">
        <v>26399</v>
      </c>
      <c r="CU42" s="135">
        <v>1523</v>
      </c>
      <c r="CV42" s="135">
        <v>125</v>
      </c>
      <c r="CW42" s="135">
        <v>28047</v>
      </c>
      <c r="CX42" s="135">
        <v>60</v>
      </c>
      <c r="CY42" s="135">
        <v>820</v>
      </c>
      <c r="CZ42" s="135">
        <v>0</v>
      </c>
      <c r="DA42" s="135">
        <v>32454</v>
      </c>
      <c r="DB42" s="188">
        <v>36.971930819393251</v>
      </c>
      <c r="DC42" s="188">
        <v>48.457945591328837</v>
      </c>
      <c r="DD42" s="188">
        <v>100</v>
      </c>
      <c r="DE42" s="188">
        <v>48.170731707317074</v>
      </c>
      <c r="DF42" s="188">
        <v>0</v>
      </c>
      <c r="DG42" s="188">
        <v>47.297713687064771</v>
      </c>
      <c r="DH42" s="135">
        <v>-1834</v>
      </c>
      <c r="DI42" s="135">
        <v>-5</v>
      </c>
      <c r="DJ42" s="135">
        <v>-4</v>
      </c>
      <c r="DK42" s="135">
        <v>-1507</v>
      </c>
      <c r="DL42" s="135">
        <v>-104</v>
      </c>
      <c r="DM42" s="135">
        <v>7597</v>
      </c>
      <c r="DN42" s="135">
        <v>2427</v>
      </c>
      <c r="DO42" s="135">
        <v>5</v>
      </c>
      <c r="DP42" s="135">
        <v>6575</v>
      </c>
      <c r="DQ42" s="135">
        <v>725</v>
      </c>
      <c r="DR42" s="135">
        <v>12348</v>
      </c>
      <c r="DS42" s="135">
        <v>1838</v>
      </c>
      <c r="DT42" s="135">
        <v>308</v>
      </c>
      <c r="DU42" s="135">
        <v>0</v>
      </c>
      <c r="DV42" s="135">
        <v>0</v>
      </c>
      <c r="DW42" s="135">
        <v>2050</v>
      </c>
      <c r="DX42" s="135">
        <v>485</v>
      </c>
      <c r="DY42" s="135">
        <v>0</v>
      </c>
      <c r="DZ42" s="135">
        <v>3001</v>
      </c>
      <c r="EA42" s="135">
        <v>459</v>
      </c>
      <c r="EB42" s="135">
        <v>0</v>
      </c>
      <c r="EC42" s="135">
        <v>0</v>
      </c>
      <c r="ED42" s="135">
        <v>264</v>
      </c>
      <c r="EE42" s="135">
        <v>5</v>
      </c>
      <c r="EF42" s="135">
        <v>325</v>
      </c>
      <c r="EG42" s="135">
        <v>591</v>
      </c>
      <c r="EH42" s="135">
        <v>1370</v>
      </c>
      <c r="EI42" s="135">
        <v>0</v>
      </c>
      <c r="EJ42" s="135">
        <v>0</v>
      </c>
      <c r="EK42" s="135">
        <v>8550</v>
      </c>
    </row>
    <row r="43" spans="1:141" ht="15" customHeight="1" x14ac:dyDescent="0.25">
      <c r="A43" s="136" t="s">
        <v>256</v>
      </c>
      <c r="B43" s="136" t="s">
        <v>274</v>
      </c>
      <c r="C43" s="136" t="s">
        <v>40</v>
      </c>
      <c r="D43" s="135">
        <v>9</v>
      </c>
      <c r="E43" s="135">
        <v>19</v>
      </c>
      <c r="F43" s="135">
        <v>3</v>
      </c>
      <c r="G43" s="135">
        <v>0</v>
      </c>
      <c r="H43" s="135">
        <v>31</v>
      </c>
      <c r="I43" s="135">
        <v>1</v>
      </c>
      <c r="J43" s="135">
        <v>44</v>
      </c>
      <c r="K43" s="135">
        <v>4</v>
      </c>
      <c r="L43" s="135">
        <v>4</v>
      </c>
      <c r="M43" s="135">
        <v>36</v>
      </c>
      <c r="N43" s="135">
        <v>0</v>
      </c>
      <c r="O43" s="135">
        <v>6</v>
      </c>
      <c r="P43" s="135">
        <v>94</v>
      </c>
      <c r="Q43" s="135">
        <v>109</v>
      </c>
      <c r="R43" s="135">
        <v>6</v>
      </c>
      <c r="S43" s="135">
        <v>4</v>
      </c>
      <c r="T43" s="188">
        <v>2</v>
      </c>
      <c r="U43" s="188">
        <v>3</v>
      </c>
      <c r="V43" s="188">
        <v>12</v>
      </c>
      <c r="W43" s="188">
        <v>24</v>
      </c>
      <c r="X43" s="188">
        <v>76</v>
      </c>
      <c r="Y43" s="188">
        <v>65</v>
      </c>
      <c r="Z43" s="188">
        <v>312</v>
      </c>
      <c r="AA43" s="188">
        <v>494</v>
      </c>
      <c r="AB43" s="135">
        <v>494</v>
      </c>
      <c r="AC43" s="188">
        <v>0</v>
      </c>
      <c r="AD43" s="188">
        <v>0</v>
      </c>
      <c r="AE43" s="188">
        <v>22</v>
      </c>
      <c r="AF43" s="188">
        <v>64</v>
      </c>
      <c r="AG43" s="188">
        <v>256</v>
      </c>
      <c r="AH43" s="188">
        <v>342</v>
      </c>
      <c r="AI43" s="135">
        <v>342</v>
      </c>
      <c r="AJ43" s="188">
        <v>27</v>
      </c>
      <c r="AK43" s="188">
        <v>181</v>
      </c>
      <c r="AL43" s="188">
        <v>1044</v>
      </c>
      <c r="AM43" s="135">
        <v>1025</v>
      </c>
      <c r="AN43" s="135">
        <v>1053</v>
      </c>
      <c r="AO43" s="135">
        <v>28</v>
      </c>
      <c r="AP43" s="135">
        <v>3</v>
      </c>
      <c r="AQ43" s="135">
        <v>89</v>
      </c>
      <c r="AR43" s="135">
        <v>8</v>
      </c>
      <c r="AS43" s="135">
        <v>623</v>
      </c>
      <c r="AT43" s="135">
        <v>42</v>
      </c>
      <c r="AU43" s="135">
        <v>49</v>
      </c>
      <c r="AV43" s="135">
        <v>115</v>
      </c>
      <c r="AW43" s="135">
        <v>74</v>
      </c>
      <c r="AX43" s="135">
        <v>13</v>
      </c>
      <c r="AY43" s="135">
        <v>26131</v>
      </c>
      <c r="AZ43" s="135">
        <v>402</v>
      </c>
      <c r="BA43" s="135">
        <v>4262</v>
      </c>
      <c r="BB43" s="135">
        <v>39</v>
      </c>
      <c r="BC43" s="135">
        <v>1085</v>
      </c>
      <c r="BD43" s="135">
        <v>0</v>
      </c>
      <c r="BE43" s="135">
        <v>3715</v>
      </c>
      <c r="BF43" s="135">
        <v>752</v>
      </c>
      <c r="BG43" s="135">
        <v>533</v>
      </c>
      <c r="BH43" s="135">
        <v>0</v>
      </c>
      <c r="BI43" s="135">
        <v>1482</v>
      </c>
      <c r="BJ43" s="135">
        <v>194</v>
      </c>
      <c r="BK43" s="135">
        <v>37208</v>
      </c>
      <c r="BL43" s="135">
        <v>1387</v>
      </c>
      <c r="BM43" s="135">
        <v>1723</v>
      </c>
      <c r="BN43" s="135">
        <v>1571</v>
      </c>
      <c r="BO43" s="135">
        <v>865</v>
      </c>
      <c r="BP43" s="135">
        <v>829</v>
      </c>
      <c r="BQ43" s="135">
        <v>3299</v>
      </c>
      <c r="BR43" s="135">
        <v>1535</v>
      </c>
      <c r="BS43" s="135">
        <v>187</v>
      </c>
      <c r="BT43" s="135">
        <v>38</v>
      </c>
      <c r="BU43" s="135">
        <v>0</v>
      </c>
      <c r="BV43" s="135">
        <v>0</v>
      </c>
      <c r="BW43" s="135">
        <v>43282</v>
      </c>
      <c r="BX43" s="135">
        <v>-721</v>
      </c>
      <c r="BY43" s="135">
        <v>0</v>
      </c>
      <c r="BZ43" s="135">
        <v>-1915</v>
      </c>
      <c r="CA43" s="135">
        <v>-338</v>
      </c>
      <c r="CB43" s="135">
        <v>-2636</v>
      </c>
      <c r="CC43" s="135">
        <v>40646</v>
      </c>
      <c r="CD43" s="135">
        <v>3401</v>
      </c>
      <c r="CE43" s="135">
        <v>7203</v>
      </c>
      <c r="CF43" s="135">
        <v>51250</v>
      </c>
      <c r="CG43" s="135">
        <v>0</v>
      </c>
      <c r="CH43" s="135">
        <v>1079</v>
      </c>
      <c r="CI43" s="135">
        <v>0</v>
      </c>
      <c r="CJ43" s="135">
        <v>683</v>
      </c>
      <c r="CK43" s="135">
        <v>56</v>
      </c>
      <c r="CL43" s="135">
        <v>0</v>
      </c>
      <c r="CM43" s="135">
        <v>0</v>
      </c>
      <c r="CN43" s="135">
        <v>-337</v>
      </c>
      <c r="CO43" s="188">
        <v>16.8</v>
      </c>
      <c r="CP43" s="135">
        <v>94</v>
      </c>
      <c r="CQ43" s="135" t="s">
        <v>19</v>
      </c>
      <c r="CR43" s="135" t="s">
        <v>19</v>
      </c>
      <c r="CS43" s="135">
        <v>4697</v>
      </c>
      <c r="CT43" s="135" t="s">
        <v>19</v>
      </c>
      <c r="CU43" s="135" t="s">
        <v>19</v>
      </c>
      <c r="CV43" s="135" t="s">
        <v>19</v>
      </c>
      <c r="CW43" s="135">
        <v>39171</v>
      </c>
      <c r="CX43" s="135">
        <v>0</v>
      </c>
      <c r="CY43" s="135">
        <v>179</v>
      </c>
      <c r="CZ43" s="135">
        <v>0</v>
      </c>
      <c r="DA43" s="135">
        <v>44047</v>
      </c>
      <c r="DB43" s="188">
        <v>34.192037470725992</v>
      </c>
      <c r="DC43" s="188">
        <v>31.78371754614383</v>
      </c>
      <c r="DD43" s="188">
        <v>0</v>
      </c>
      <c r="DE43" s="188">
        <v>0</v>
      </c>
      <c r="DF43" s="188">
        <v>0</v>
      </c>
      <c r="DG43" s="188">
        <v>31.911367403001339</v>
      </c>
      <c r="DH43" s="135">
        <v>-2982</v>
      </c>
      <c r="DI43" s="135">
        <v>-251</v>
      </c>
      <c r="DJ43" s="135">
        <v>-10</v>
      </c>
      <c r="DK43" s="135">
        <v>-2573</v>
      </c>
      <c r="DL43" s="135">
        <v>-126</v>
      </c>
      <c r="DM43" s="135">
        <v>15273</v>
      </c>
      <c r="DN43" s="135">
        <v>3955</v>
      </c>
      <c r="DO43" s="135">
        <v>8</v>
      </c>
      <c r="DP43" s="135">
        <v>13294</v>
      </c>
      <c r="DQ43" s="135">
        <v>467</v>
      </c>
      <c r="DR43" s="135">
        <v>4600</v>
      </c>
      <c r="DS43" s="135">
        <v>5270</v>
      </c>
      <c r="DT43" s="135">
        <v>197</v>
      </c>
      <c r="DU43" s="135">
        <v>0</v>
      </c>
      <c r="DV43" s="135">
        <v>0</v>
      </c>
      <c r="DW43" s="135">
        <v>0</v>
      </c>
      <c r="DX43" s="135">
        <v>595</v>
      </c>
      <c r="DY43" s="135">
        <v>0</v>
      </c>
      <c r="DZ43" s="135">
        <v>1556</v>
      </c>
      <c r="EA43" s="135">
        <v>200</v>
      </c>
      <c r="EB43" s="135">
        <v>0</v>
      </c>
      <c r="EC43" s="135">
        <v>0</v>
      </c>
      <c r="ED43" s="135">
        <v>0</v>
      </c>
      <c r="EE43" s="135">
        <v>37</v>
      </c>
      <c r="EF43" s="135">
        <v>297</v>
      </c>
      <c r="EG43" s="135">
        <v>286</v>
      </c>
      <c r="EH43" s="135">
        <v>0</v>
      </c>
      <c r="EI43" s="135">
        <v>0</v>
      </c>
      <c r="EJ43" s="135">
        <v>0</v>
      </c>
      <c r="EK43" s="135">
        <v>2971</v>
      </c>
    </row>
    <row r="44" spans="1:141" ht="15" customHeight="1" x14ac:dyDescent="0.25">
      <c r="A44" s="136" t="s">
        <v>256</v>
      </c>
      <c r="B44" s="136" t="s">
        <v>275</v>
      </c>
      <c r="C44" s="136" t="s">
        <v>42</v>
      </c>
      <c r="D44" s="135">
        <v>8</v>
      </c>
      <c r="E44" s="135">
        <v>34</v>
      </c>
      <c r="F44" s="135">
        <v>15</v>
      </c>
      <c r="G44" s="135">
        <v>0</v>
      </c>
      <c r="H44" s="135">
        <v>57</v>
      </c>
      <c r="I44" s="135">
        <v>0</v>
      </c>
      <c r="J44" s="135">
        <v>75</v>
      </c>
      <c r="K44" s="135">
        <v>3</v>
      </c>
      <c r="L44" s="135">
        <v>32</v>
      </c>
      <c r="M44" s="135">
        <v>82</v>
      </c>
      <c r="N44" s="135">
        <v>0</v>
      </c>
      <c r="O44" s="135">
        <v>12</v>
      </c>
      <c r="P44" s="135">
        <v>204</v>
      </c>
      <c r="Q44" s="135">
        <v>181</v>
      </c>
      <c r="R44" s="135">
        <v>13</v>
      </c>
      <c r="S44" s="135">
        <v>11</v>
      </c>
      <c r="T44" s="188">
        <v>4</v>
      </c>
      <c r="U44" s="188">
        <v>4</v>
      </c>
      <c r="V44" s="188">
        <v>15</v>
      </c>
      <c r="W44" s="188">
        <v>49</v>
      </c>
      <c r="X44" s="188">
        <v>61</v>
      </c>
      <c r="Y44" s="188">
        <v>129</v>
      </c>
      <c r="Z44" s="188">
        <v>396</v>
      </c>
      <c r="AA44" s="188">
        <v>658</v>
      </c>
      <c r="AB44" s="135">
        <v>658</v>
      </c>
      <c r="AC44" s="188">
        <v>0</v>
      </c>
      <c r="AD44" s="188">
        <v>0</v>
      </c>
      <c r="AE44" s="188">
        <v>28</v>
      </c>
      <c r="AF44" s="188">
        <v>81</v>
      </c>
      <c r="AG44" s="188">
        <v>372</v>
      </c>
      <c r="AH44" s="188">
        <v>481</v>
      </c>
      <c r="AI44" s="135">
        <v>481</v>
      </c>
      <c r="AJ44" s="188">
        <v>40</v>
      </c>
      <c r="AK44" s="188">
        <v>281</v>
      </c>
      <c r="AL44" s="188">
        <v>1460</v>
      </c>
      <c r="AM44" s="135">
        <v>1286</v>
      </c>
      <c r="AN44" s="135">
        <v>1326</v>
      </c>
      <c r="AO44" s="135">
        <v>62</v>
      </c>
      <c r="AP44" s="135">
        <v>7</v>
      </c>
      <c r="AQ44" s="135">
        <v>129</v>
      </c>
      <c r="AR44" s="135">
        <v>17</v>
      </c>
      <c r="AS44" s="135">
        <v>849</v>
      </c>
      <c r="AT44" s="135">
        <v>13</v>
      </c>
      <c r="AU44" s="135">
        <v>108</v>
      </c>
      <c r="AV44" s="135">
        <v>460</v>
      </c>
      <c r="AW44" s="135">
        <v>148</v>
      </c>
      <c r="AX44" s="135">
        <v>0</v>
      </c>
      <c r="AY44" s="135">
        <v>32961</v>
      </c>
      <c r="AZ44" s="135">
        <v>0</v>
      </c>
      <c r="BA44" s="135">
        <v>4715</v>
      </c>
      <c r="BB44" s="135">
        <v>0</v>
      </c>
      <c r="BC44" s="135">
        <v>1533</v>
      </c>
      <c r="BD44" s="135">
        <v>0</v>
      </c>
      <c r="BE44" s="135">
        <v>3174</v>
      </c>
      <c r="BF44" s="135">
        <v>0</v>
      </c>
      <c r="BG44" s="135">
        <v>4037</v>
      </c>
      <c r="BH44" s="135">
        <v>0</v>
      </c>
      <c r="BI44" s="135">
        <v>1214</v>
      </c>
      <c r="BJ44" s="135">
        <v>0</v>
      </c>
      <c r="BK44" s="135">
        <v>47634</v>
      </c>
      <c r="BL44" s="135">
        <v>0</v>
      </c>
      <c r="BM44" s="135">
        <v>4524</v>
      </c>
      <c r="BN44" s="135">
        <v>0</v>
      </c>
      <c r="BO44" s="135">
        <v>2626</v>
      </c>
      <c r="BP44" s="135">
        <v>0</v>
      </c>
      <c r="BQ44" s="135">
        <v>6871</v>
      </c>
      <c r="BR44" s="135">
        <v>0</v>
      </c>
      <c r="BS44" s="135">
        <v>7100</v>
      </c>
      <c r="BT44" s="135">
        <v>0</v>
      </c>
      <c r="BU44" s="135">
        <v>197</v>
      </c>
      <c r="BV44" s="135">
        <v>59</v>
      </c>
      <c r="BW44" s="135">
        <v>69011</v>
      </c>
      <c r="BX44" s="135">
        <v>-3037</v>
      </c>
      <c r="BY44" s="135">
        <v>0</v>
      </c>
      <c r="BZ44" s="135">
        <v>-2399</v>
      </c>
      <c r="CA44" s="135">
        <v>0</v>
      </c>
      <c r="CB44" s="135">
        <v>-5436</v>
      </c>
      <c r="CC44" s="135">
        <v>63575</v>
      </c>
      <c r="CD44" s="135">
        <v>4727</v>
      </c>
      <c r="CE44" s="135">
        <v>25460</v>
      </c>
      <c r="CF44" s="135">
        <v>93762</v>
      </c>
      <c r="CG44" s="135">
        <v>0</v>
      </c>
      <c r="CH44" s="135">
        <v>969</v>
      </c>
      <c r="CI44" s="135">
        <v>0</v>
      </c>
      <c r="CJ44" s="135">
        <v>126</v>
      </c>
      <c r="CK44" s="135">
        <v>-278</v>
      </c>
      <c r="CL44" s="135">
        <v>0</v>
      </c>
      <c r="CM44" s="135">
        <v>0</v>
      </c>
      <c r="CN44" s="135">
        <v>0</v>
      </c>
      <c r="CO44" s="188">
        <v>12.5</v>
      </c>
      <c r="CP44" s="135">
        <v>0</v>
      </c>
      <c r="CQ44" s="135" t="s">
        <v>19</v>
      </c>
      <c r="CR44" s="135" t="s">
        <v>19</v>
      </c>
      <c r="CS44" s="135">
        <v>11187</v>
      </c>
      <c r="CT44" s="135" t="s">
        <v>19</v>
      </c>
      <c r="CU44" s="135" t="s">
        <v>19</v>
      </c>
      <c r="CV44" s="135" t="s">
        <v>19</v>
      </c>
      <c r="CW44" s="135">
        <v>55235</v>
      </c>
      <c r="CX44" s="135">
        <v>463</v>
      </c>
      <c r="CY44" s="135">
        <v>1417</v>
      </c>
      <c r="CZ44" s="135">
        <v>0</v>
      </c>
      <c r="DA44" s="135">
        <v>68302</v>
      </c>
      <c r="DB44" s="188">
        <v>13.462054170018773</v>
      </c>
      <c r="DC44" s="188">
        <v>11.067258079116503</v>
      </c>
      <c r="DD44" s="188">
        <v>62.203023758099349</v>
      </c>
      <c r="DE44" s="188">
        <v>89.83768525052929</v>
      </c>
      <c r="DF44" s="188">
        <v>0</v>
      </c>
      <c r="DG44" s="188">
        <v>13.440309214957102</v>
      </c>
      <c r="DH44" s="135">
        <v>-4151</v>
      </c>
      <c r="DI44" s="135">
        <v>-270</v>
      </c>
      <c r="DJ44" s="135">
        <v>-216</v>
      </c>
      <c r="DK44" s="135">
        <v>-3497</v>
      </c>
      <c r="DL44" s="135">
        <v>-58</v>
      </c>
      <c r="DM44" s="135">
        <v>18598</v>
      </c>
      <c r="DN44" s="135">
        <v>6985</v>
      </c>
      <c r="DO44" s="135">
        <v>0</v>
      </c>
      <c r="DP44" s="135">
        <v>17391</v>
      </c>
      <c r="DQ44" s="135">
        <v>1543</v>
      </c>
      <c r="DR44" s="135">
        <v>28615</v>
      </c>
      <c r="DS44" s="135">
        <v>4060</v>
      </c>
      <c r="DT44" s="135">
        <v>1102</v>
      </c>
      <c r="DU44" s="135">
        <v>0</v>
      </c>
      <c r="DV44" s="135">
        <v>0</v>
      </c>
      <c r="DW44" s="135">
        <v>3339</v>
      </c>
      <c r="DX44" s="135">
        <v>204</v>
      </c>
      <c r="DY44" s="135">
        <v>294</v>
      </c>
      <c r="DZ44" s="135">
        <v>451</v>
      </c>
      <c r="EA44" s="135">
        <v>314</v>
      </c>
      <c r="EB44" s="135">
        <v>0</v>
      </c>
      <c r="EC44" s="135">
        <v>0</v>
      </c>
      <c r="ED44" s="135">
        <v>83</v>
      </c>
      <c r="EE44" s="135">
        <v>0</v>
      </c>
      <c r="EF44" s="135">
        <v>0</v>
      </c>
      <c r="EG44" s="135">
        <v>0</v>
      </c>
      <c r="EH44" s="135">
        <v>0</v>
      </c>
      <c r="EI44" s="135">
        <v>0</v>
      </c>
      <c r="EJ44" s="135">
        <v>0</v>
      </c>
      <c r="EK44" s="135">
        <v>4685</v>
      </c>
    </row>
    <row r="45" spans="1:141" ht="15" customHeight="1" x14ac:dyDescent="0.25">
      <c r="A45" s="136" t="s">
        <v>256</v>
      </c>
      <c r="B45" s="136" t="s">
        <v>276</v>
      </c>
      <c r="C45" s="136" t="s">
        <v>43</v>
      </c>
      <c r="D45" s="135">
        <v>9</v>
      </c>
      <c r="E45" s="135">
        <v>18</v>
      </c>
      <c r="F45" s="135">
        <v>12</v>
      </c>
      <c r="G45" s="135">
        <v>0</v>
      </c>
      <c r="H45" s="135">
        <v>39</v>
      </c>
      <c r="I45" s="135">
        <v>6</v>
      </c>
      <c r="J45" s="135">
        <v>59</v>
      </c>
      <c r="K45" s="135">
        <v>4</v>
      </c>
      <c r="L45" s="135">
        <v>17</v>
      </c>
      <c r="M45" s="135">
        <v>25</v>
      </c>
      <c r="N45" s="135">
        <v>28</v>
      </c>
      <c r="O45" s="135">
        <v>14</v>
      </c>
      <c r="P45" s="135">
        <v>147</v>
      </c>
      <c r="Q45" s="135">
        <v>84</v>
      </c>
      <c r="R45" s="135">
        <v>7</v>
      </c>
      <c r="S45" s="135">
        <v>7</v>
      </c>
      <c r="T45" s="188">
        <v>3</v>
      </c>
      <c r="U45" s="188">
        <v>4</v>
      </c>
      <c r="V45" s="188">
        <v>11</v>
      </c>
      <c r="W45" s="188">
        <v>30</v>
      </c>
      <c r="X45" s="188">
        <v>88</v>
      </c>
      <c r="Y45" s="188">
        <v>112</v>
      </c>
      <c r="Z45" s="188">
        <v>397</v>
      </c>
      <c r="AA45" s="188">
        <v>645</v>
      </c>
      <c r="AB45" s="135">
        <v>645</v>
      </c>
      <c r="AC45" s="188">
        <v>0</v>
      </c>
      <c r="AD45" s="188">
        <v>0</v>
      </c>
      <c r="AE45" s="188">
        <v>23</v>
      </c>
      <c r="AF45" s="188">
        <v>67</v>
      </c>
      <c r="AG45" s="188">
        <v>179</v>
      </c>
      <c r="AH45" s="188">
        <v>269</v>
      </c>
      <c r="AI45" s="135">
        <v>427</v>
      </c>
      <c r="AJ45" s="188">
        <v>1</v>
      </c>
      <c r="AK45" s="188">
        <v>210</v>
      </c>
      <c r="AL45" s="188">
        <v>1125</v>
      </c>
      <c r="AM45" s="135">
        <v>1169</v>
      </c>
      <c r="AN45" s="135">
        <v>1158</v>
      </c>
      <c r="AO45" s="135">
        <v>44</v>
      </c>
      <c r="AP45" s="135">
        <v>3</v>
      </c>
      <c r="AQ45" s="135">
        <v>143</v>
      </c>
      <c r="AR45" s="135">
        <v>8</v>
      </c>
      <c r="AS45" s="135">
        <v>779</v>
      </c>
      <c r="AT45" s="135">
        <v>19</v>
      </c>
      <c r="AU45" s="135">
        <v>95</v>
      </c>
      <c r="AV45" s="135">
        <v>306</v>
      </c>
      <c r="AW45" s="135">
        <v>176</v>
      </c>
      <c r="AX45" s="135">
        <v>34</v>
      </c>
      <c r="AY45" s="135">
        <v>29560</v>
      </c>
      <c r="AZ45" s="135">
        <v>0</v>
      </c>
      <c r="BA45" s="135">
        <v>4411</v>
      </c>
      <c r="BB45" s="135">
        <v>0</v>
      </c>
      <c r="BC45" s="135">
        <v>24</v>
      </c>
      <c r="BD45" s="135">
        <v>0</v>
      </c>
      <c r="BE45" s="135">
        <v>6407</v>
      </c>
      <c r="BF45" s="135">
        <v>66</v>
      </c>
      <c r="BG45" s="135">
        <v>865</v>
      </c>
      <c r="BH45" s="135">
        <v>0</v>
      </c>
      <c r="BI45" s="135">
        <v>514</v>
      </c>
      <c r="BJ45" s="135">
        <v>0</v>
      </c>
      <c r="BK45" s="135">
        <v>41781</v>
      </c>
      <c r="BL45" s="135">
        <v>66</v>
      </c>
      <c r="BM45" s="135">
        <v>3873</v>
      </c>
      <c r="BN45" s="135">
        <v>0</v>
      </c>
      <c r="BO45" s="135">
        <v>2027</v>
      </c>
      <c r="BP45" s="135">
        <v>0</v>
      </c>
      <c r="BQ45" s="135">
        <v>6509</v>
      </c>
      <c r="BR45" s="135">
        <v>0</v>
      </c>
      <c r="BS45" s="135">
        <v>321</v>
      </c>
      <c r="BT45" s="135">
        <v>0</v>
      </c>
      <c r="BU45" s="135">
        <v>1179</v>
      </c>
      <c r="BV45" s="135">
        <v>0</v>
      </c>
      <c r="BW45" s="135">
        <v>55690</v>
      </c>
      <c r="BX45" s="135">
        <v>-2811</v>
      </c>
      <c r="BY45" s="135">
        <v>0</v>
      </c>
      <c r="BZ45" s="135">
        <v>-2857</v>
      </c>
      <c r="CA45" s="135">
        <v>-45</v>
      </c>
      <c r="CB45" s="135">
        <v>-5668</v>
      </c>
      <c r="CC45" s="135">
        <v>50022</v>
      </c>
      <c r="CD45" s="135">
        <v>4290</v>
      </c>
      <c r="CE45" s="135">
        <v>-11337</v>
      </c>
      <c r="CF45" s="135">
        <v>42975</v>
      </c>
      <c r="CG45" s="135">
        <v>0</v>
      </c>
      <c r="CH45" s="135">
        <v>10</v>
      </c>
      <c r="CI45" s="135">
        <v>13</v>
      </c>
      <c r="CJ45" s="135">
        <v>89</v>
      </c>
      <c r="CK45" s="135">
        <v>-358</v>
      </c>
      <c r="CL45" s="135">
        <v>1704</v>
      </c>
      <c r="CM45" s="135">
        <v>0</v>
      </c>
      <c r="CN45" s="135">
        <v>0</v>
      </c>
      <c r="CO45" s="188">
        <v>14.7</v>
      </c>
      <c r="CP45" s="135">
        <v>0</v>
      </c>
      <c r="CQ45" s="135" t="s">
        <v>19</v>
      </c>
      <c r="CR45" s="135" t="s">
        <v>19</v>
      </c>
      <c r="CS45" s="135" t="s">
        <v>19</v>
      </c>
      <c r="CT45" s="135" t="s">
        <v>19</v>
      </c>
      <c r="CU45" s="135" t="s">
        <v>19</v>
      </c>
      <c r="CV45" s="135" t="s">
        <v>19</v>
      </c>
      <c r="CW45" s="135" t="s">
        <v>19</v>
      </c>
      <c r="CX45" s="135" t="s">
        <v>19</v>
      </c>
      <c r="CY45" s="135" t="s">
        <v>19</v>
      </c>
      <c r="CZ45" s="135" t="s">
        <v>19</v>
      </c>
      <c r="DA45" s="135" t="s">
        <v>19</v>
      </c>
      <c r="DB45" s="188" t="s">
        <v>19</v>
      </c>
      <c r="DC45" s="188" t="s">
        <v>19</v>
      </c>
      <c r="DD45" s="188" t="s">
        <v>19</v>
      </c>
      <c r="DE45" s="188" t="s">
        <v>19</v>
      </c>
      <c r="DF45" s="188" t="s">
        <v>19</v>
      </c>
      <c r="DG45" s="188" t="s">
        <v>19</v>
      </c>
      <c r="DH45" s="135">
        <v>-3699</v>
      </c>
      <c r="DI45" s="135">
        <v>-266</v>
      </c>
      <c r="DJ45" s="135">
        <v>0</v>
      </c>
      <c r="DK45" s="135">
        <v>-3074</v>
      </c>
      <c r="DL45" s="135">
        <v>-168</v>
      </c>
      <c r="DM45" s="135">
        <v>19297</v>
      </c>
      <c r="DN45" s="135">
        <v>4418</v>
      </c>
      <c r="DO45" s="135">
        <v>3</v>
      </c>
      <c r="DP45" s="135">
        <v>16511</v>
      </c>
      <c r="DQ45" s="135">
        <v>968</v>
      </c>
      <c r="DR45" s="135">
        <v>7884</v>
      </c>
      <c r="DS45" s="135">
        <v>7899</v>
      </c>
      <c r="DT45" s="135">
        <v>1084</v>
      </c>
      <c r="DU45" s="135">
        <v>0</v>
      </c>
      <c r="DV45" s="135">
        <v>0</v>
      </c>
      <c r="DW45" s="135">
        <v>635</v>
      </c>
      <c r="DX45" s="135">
        <v>136</v>
      </c>
      <c r="DY45" s="135">
        <v>0</v>
      </c>
      <c r="DZ45" s="135">
        <v>996</v>
      </c>
      <c r="EA45" s="135">
        <v>211</v>
      </c>
      <c r="EB45" s="135">
        <v>0</v>
      </c>
      <c r="EC45" s="135">
        <v>0</v>
      </c>
      <c r="ED45" s="135">
        <v>0</v>
      </c>
      <c r="EE45" s="135">
        <v>0</v>
      </c>
      <c r="EF45" s="135">
        <v>0</v>
      </c>
      <c r="EG45" s="135">
        <v>0</v>
      </c>
      <c r="EH45" s="135">
        <v>0</v>
      </c>
      <c r="EI45" s="135">
        <v>0</v>
      </c>
      <c r="EJ45" s="135">
        <v>0</v>
      </c>
      <c r="EK45" s="135">
        <v>1978</v>
      </c>
    </row>
    <row r="46" spans="1:141" ht="15" customHeight="1" x14ac:dyDescent="0.25">
      <c r="A46" s="136" t="s">
        <v>256</v>
      </c>
      <c r="B46" s="136" t="s">
        <v>277</v>
      </c>
      <c r="C46" s="136" t="s">
        <v>44</v>
      </c>
      <c r="D46" s="135">
        <v>7</v>
      </c>
      <c r="E46" s="135">
        <v>6</v>
      </c>
      <c r="F46" s="135">
        <v>7</v>
      </c>
      <c r="G46" s="135">
        <v>0</v>
      </c>
      <c r="H46" s="135">
        <v>20</v>
      </c>
      <c r="I46" s="135">
        <v>2</v>
      </c>
      <c r="J46" s="135">
        <v>32</v>
      </c>
      <c r="K46" s="135">
        <v>2</v>
      </c>
      <c r="L46" s="135">
        <v>18</v>
      </c>
      <c r="M46" s="135">
        <v>33</v>
      </c>
      <c r="N46" s="135">
        <v>0</v>
      </c>
      <c r="O46" s="135">
        <v>10</v>
      </c>
      <c r="P46" s="135">
        <v>95</v>
      </c>
      <c r="Q46" s="135">
        <v>69</v>
      </c>
      <c r="R46" s="135">
        <v>3</v>
      </c>
      <c r="S46" s="135">
        <v>5</v>
      </c>
      <c r="T46" s="188">
        <v>4</v>
      </c>
      <c r="U46" s="188">
        <v>3</v>
      </c>
      <c r="V46" s="188">
        <v>5</v>
      </c>
      <c r="W46" s="188">
        <v>20</v>
      </c>
      <c r="X46" s="188">
        <v>52</v>
      </c>
      <c r="Y46" s="188">
        <v>63</v>
      </c>
      <c r="Z46" s="188">
        <v>196</v>
      </c>
      <c r="AA46" s="188">
        <v>343</v>
      </c>
      <c r="AB46" s="135">
        <v>345</v>
      </c>
      <c r="AC46" s="188">
        <v>0</v>
      </c>
      <c r="AD46" s="188">
        <v>0</v>
      </c>
      <c r="AE46" s="188">
        <v>10</v>
      </c>
      <c r="AF46" s="188">
        <v>21</v>
      </c>
      <c r="AG46" s="188">
        <v>96</v>
      </c>
      <c r="AH46" s="188">
        <v>128</v>
      </c>
      <c r="AI46" s="135">
        <v>206</v>
      </c>
      <c r="AJ46" s="188">
        <v>26</v>
      </c>
      <c r="AK46" s="188">
        <v>106</v>
      </c>
      <c r="AL46" s="188">
        <v>602</v>
      </c>
      <c r="AM46" s="135">
        <v>658</v>
      </c>
      <c r="AN46" s="135">
        <v>661</v>
      </c>
      <c r="AO46" s="135">
        <v>23</v>
      </c>
      <c r="AP46" s="135">
        <v>1</v>
      </c>
      <c r="AQ46" s="135">
        <v>83</v>
      </c>
      <c r="AR46" s="135">
        <v>10</v>
      </c>
      <c r="AS46" s="135">
        <v>405</v>
      </c>
      <c r="AT46" s="135">
        <v>10</v>
      </c>
      <c r="AU46" s="135">
        <v>44</v>
      </c>
      <c r="AV46" s="135">
        <v>206</v>
      </c>
      <c r="AW46" s="135">
        <v>70</v>
      </c>
      <c r="AX46" s="135">
        <v>21</v>
      </c>
      <c r="AY46" s="135">
        <v>17180</v>
      </c>
      <c r="AZ46" s="135">
        <v>0</v>
      </c>
      <c r="BA46" s="135">
        <v>1802</v>
      </c>
      <c r="BB46" s="135">
        <v>0</v>
      </c>
      <c r="BC46" s="135">
        <v>1148</v>
      </c>
      <c r="BD46" s="135">
        <v>0</v>
      </c>
      <c r="BE46" s="135">
        <v>4505</v>
      </c>
      <c r="BF46" s="135">
        <v>0</v>
      </c>
      <c r="BG46" s="135">
        <v>370</v>
      </c>
      <c r="BH46" s="135">
        <v>0</v>
      </c>
      <c r="BI46" s="135">
        <v>635</v>
      </c>
      <c r="BJ46" s="135">
        <v>144</v>
      </c>
      <c r="BK46" s="135">
        <v>25640</v>
      </c>
      <c r="BL46" s="135">
        <v>144</v>
      </c>
      <c r="BM46" s="135">
        <v>2399</v>
      </c>
      <c r="BN46" s="135">
        <v>23</v>
      </c>
      <c r="BO46" s="135">
        <v>952</v>
      </c>
      <c r="BP46" s="135">
        <v>135</v>
      </c>
      <c r="BQ46" s="135">
        <v>3441</v>
      </c>
      <c r="BR46" s="135">
        <v>267</v>
      </c>
      <c r="BS46" s="135">
        <v>159</v>
      </c>
      <c r="BT46" s="135">
        <v>183</v>
      </c>
      <c r="BU46" s="135">
        <v>0</v>
      </c>
      <c r="BV46" s="135">
        <v>0</v>
      </c>
      <c r="BW46" s="135">
        <v>32591</v>
      </c>
      <c r="BX46" s="135">
        <v>-2104</v>
      </c>
      <c r="BY46" s="135">
        <v>0</v>
      </c>
      <c r="BZ46" s="135">
        <v>-701</v>
      </c>
      <c r="CA46" s="135">
        <v>-222</v>
      </c>
      <c r="CB46" s="135">
        <v>-2805</v>
      </c>
      <c r="CC46" s="135">
        <v>29786</v>
      </c>
      <c r="CD46" s="135">
        <v>2404</v>
      </c>
      <c r="CE46" s="135">
        <v>27014</v>
      </c>
      <c r="CF46" s="135">
        <v>59204</v>
      </c>
      <c r="CG46" s="135">
        <v>0</v>
      </c>
      <c r="CH46" s="135">
        <v>1316</v>
      </c>
      <c r="CI46" s="135">
        <v>90</v>
      </c>
      <c r="CJ46" s="135">
        <v>574</v>
      </c>
      <c r="CK46" s="135">
        <v>115</v>
      </c>
      <c r="CL46" s="135">
        <v>0</v>
      </c>
      <c r="CM46" s="135">
        <v>0</v>
      </c>
      <c r="CN46" s="135">
        <v>0</v>
      </c>
      <c r="CO46" s="188">
        <v>22.5</v>
      </c>
      <c r="CP46" s="135">
        <v>0</v>
      </c>
      <c r="CQ46" s="135" t="s">
        <v>19</v>
      </c>
      <c r="CR46" s="135" t="s">
        <v>19</v>
      </c>
      <c r="CS46" s="135">
        <v>3627</v>
      </c>
      <c r="CT46" s="135" t="s">
        <v>19</v>
      </c>
      <c r="CU46" s="135" t="s">
        <v>19</v>
      </c>
      <c r="CV46" s="135" t="s">
        <v>19</v>
      </c>
      <c r="CW46" s="135">
        <v>27269</v>
      </c>
      <c r="CX46" s="135">
        <v>535</v>
      </c>
      <c r="CY46" s="135">
        <v>759</v>
      </c>
      <c r="CZ46" s="135">
        <v>0</v>
      </c>
      <c r="DA46" s="135">
        <v>32190</v>
      </c>
      <c r="DB46" s="188" t="s">
        <v>19</v>
      </c>
      <c r="DC46" s="188" t="s">
        <v>19</v>
      </c>
      <c r="DD46" s="188" t="s">
        <v>19</v>
      </c>
      <c r="DE46" s="188" t="s">
        <v>19</v>
      </c>
      <c r="DF46" s="188" t="s">
        <v>19</v>
      </c>
      <c r="DG46" s="188" t="s">
        <v>19</v>
      </c>
      <c r="DH46" s="135">
        <v>-2212</v>
      </c>
      <c r="DI46" s="135">
        <v>-37</v>
      </c>
      <c r="DJ46" s="135">
        <v>0</v>
      </c>
      <c r="DK46" s="135">
        <v>-1799</v>
      </c>
      <c r="DL46" s="135">
        <v>0</v>
      </c>
      <c r="DM46" s="135">
        <v>10700</v>
      </c>
      <c r="DN46" s="135">
        <v>2158</v>
      </c>
      <c r="DO46" s="135">
        <v>150</v>
      </c>
      <c r="DP46" s="135">
        <v>8960</v>
      </c>
      <c r="DQ46" s="135">
        <v>117</v>
      </c>
      <c r="DR46" s="135">
        <v>11599</v>
      </c>
      <c r="DS46" s="135">
        <v>2247</v>
      </c>
      <c r="DT46" s="135">
        <v>375</v>
      </c>
      <c r="DU46" s="135">
        <v>0</v>
      </c>
      <c r="DV46" s="135">
        <v>0</v>
      </c>
      <c r="DW46" s="135">
        <v>0</v>
      </c>
      <c r="DX46" s="135">
        <v>1175</v>
      </c>
      <c r="DY46" s="135">
        <v>0</v>
      </c>
      <c r="DZ46" s="135">
        <v>296</v>
      </c>
      <c r="EA46" s="135">
        <v>30</v>
      </c>
      <c r="EB46" s="135">
        <v>0</v>
      </c>
      <c r="EC46" s="135">
        <v>66</v>
      </c>
      <c r="ED46" s="135">
        <v>0</v>
      </c>
      <c r="EE46" s="135">
        <v>95</v>
      </c>
      <c r="EF46" s="135">
        <v>0</v>
      </c>
      <c r="EG46" s="135">
        <v>108</v>
      </c>
      <c r="EH46" s="135">
        <v>0</v>
      </c>
      <c r="EI46" s="135">
        <v>0</v>
      </c>
      <c r="EJ46" s="135">
        <v>0</v>
      </c>
      <c r="EK46" s="135">
        <v>1770</v>
      </c>
    </row>
    <row r="47" spans="1:141" ht="15" customHeight="1" x14ac:dyDescent="0.25">
      <c r="A47" s="136" t="s">
        <v>256</v>
      </c>
      <c r="B47" s="136" t="s">
        <v>278</v>
      </c>
      <c r="C47" s="136" t="s">
        <v>47</v>
      </c>
      <c r="D47" s="135">
        <v>5</v>
      </c>
      <c r="E47" s="135">
        <v>24</v>
      </c>
      <c r="F47" s="135">
        <v>7</v>
      </c>
      <c r="G47" s="135">
        <v>2</v>
      </c>
      <c r="H47" s="135">
        <v>38</v>
      </c>
      <c r="I47" s="135">
        <v>2</v>
      </c>
      <c r="J47" s="135">
        <v>46</v>
      </c>
      <c r="K47" s="135">
        <v>3</v>
      </c>
      <c r="L47" s="135">
        <v>8</v>
      </c>
      <c r="M47" s="135">
        <v>47</v>
      </c>
      <c r="N47" s="135">
        <v>0</v>
      </c>
      <c r="O47" s="135">
        <v>8</v>
      </c>
      <c r="P47" s="135">
        <v>112</v>
      </c>
      <c r="Q47" s="135">
        <v>71</v>
      </c>
      <c r="R47" s="135">
        <v>4</v>
      </c>
      <c r="S47" s="135">
        <v>3</v>
      </c>
      <c r="T47" s="188">
        <v>2</v>
      </c>
      <c r="U47" s="188">
        <v>2</v>
      </c>
      <c r="V47" s="188">
        <v>9</v>
      </c>
      <c r="W47" s="188">
        <v>16</v>
      </c>
      <c r="X47" s="188">
        <v>54</v>
      </c>
      <c r="Y47" s="188">
        <v>56</v>
      </c>
      <c r="Z47" s="188">
        <v>158</v>
      </c>
      <c r="AA47" s="188">
        <v>297</v>
      </c>
      <c r="AB47" s="135">
        <v>299</v>
      </c>
      <c r="AC47" s="188">
        <v>0</v>
      </c>
      <c r="AD47" s="188">
        <v>0</v>
      </c>
      <c r="AE47" s="188">
        <v>24</v>
      </c>
      <c r="AF47" s="188">
        <v>58</v>
      </c>
      <c r="AG47" s="188">
        <v>207</v>
      </c>
      <c r="AH47" s="188">
        <v>289</v>
      </c>
      <c r="AI47" s="135">
        <v>358</v>
      </c>
      <c r="AJ47" s="188">
        <v>15</v>
      </c>
      <c r="AK47" s="188">
        <v>82</v>
      </c>
      <c r="AL47" s="188">
        <v>683</v>
      </c>
      <c r="AM47" s="135">
        <v>592</v>
      </c>
      <c r="AN47" s="135">
        <v>630</v>
      </c>
      <c r="AO47" s="135">
        <v>27</v>
      </c>
      <c r="AP47" s="135">
        <v>2</v>
      </c>
      <c r="AQ47" s="135">
        <v>92</v>
      </c>
      <c r="AR47" s="135">
        <v>30</v>
      </c>
      <c r="AS47" s="135">
        <v>541</v>
      </c>
      <c r="AT47" s="135">
        <v>18</v>
      </c>
      <c r="AU47" s="135">
        <v>29</v>
      </c>
      <c r="AV47" s="135">
        <v>173</v>
      </c>
      <c r="AW47" s="135">
        <v>133</v>
      </c>
      <c r="AX47" s="135">
        <v>30</v>
      </c>
      <c r="AY47" s="135">
        <v>14781</v>
      </c>
      <c r="AZ47" s="135" t="s">
        <v>19</v>
      </c>
      <c r="BA47" s="135">
        <v>2968</v>
      </c>
      <c r="BB47" s="135" t="s">
        <v>19</v>
      </c>
      <c r="BC47" s="135">
        <v>701</v>
      </c>
      <c r="BD47" s="135" t="s">
        <v>19</v>
      </c>
      <c r="BE47" s="135">
        <v>3077</v>
      </c>
      <c r="BF47" s="135" t="s">
        <v>19</v>
      </c>
      <c r="BG47" s="135">
        <v>1108</v>
      </c>
      <c r="BH47" s="135" t="s">
        <v>19</v>
      </c>
      <c r="BI47" s="135">
        <v>134</v>
      </c>
      <c r="BJ47" s="135" t="s">
        <v>19</v>
      </c>
      <c r="BK47" s="135">
        <v>22769</v>
      </c>
      <c r="BL47" s="135" t="s">
        <v>19</v>
      </c>
      <c r="BM47" s="135">
        <v>2889</v>
      </c>
      <c r="BN47" s="135" t="s">
        <v>19</v>
      </c>
      <c r="BO47" s="135">
        <v>1321</v>
      </c>
      <c r="BP47" s="135" t="s">
        <v>19</v>
      </c>
      <c r="BQ47" s="135">
        <v>3150</v>
      </c>
      <c r="BR47" s="135" t="s">
        <v>19</v>
      </c>
      <c r="BS47" s="135">
        <v>228</v>
      </c>
      <c r="BT47" s="135" t="s">
        <v>19</v>
      </c>
      <c r="BU47" s="135">
        <v>0</v>
      </c>
      <c r="BV47" s="135">
        <v>0</v>
      </c>
      <c r="BW47" s="135">
        <v>30357</v>
      </c>
      <c r="BX47" s="135">
        <v>-1245</v>
      </c>
      <c r="BY47" s="135">
        <v>0</v>
      </c>
      <c r="BZ47" s="135">
        <v>-575</v>
      </c>
      <c r="CA47" s="135">
        <v>0</v>
      </c>
      <c r="CB47" s="135">
        <v>-1820</v>
      </c>
      <c r="CC47" s="135">
        <v>28537</v>
      </c>
      <c r="CD47" s="135">
        <v>2995</v>
      </c>
      <c r="CE47" s="135">
        <v>3459</v>
      </c>
      <c r="CF47" s="135">
        <v>34991</v>
      </c>
      <c r="CG47" s="135">
        <v>0</v>
      </c>
      <c r="CH47" s="135">
        <v>1454</v>
      </c>
      <c r="CI47" s="135">
        <v>0</v>
      </c>
      <c r="CJ47" s="135">
        <v>1019</v>
      </c>
      <c r="CK47" s="135">
        <v>0</v>
      </c>
      <c r="CL47" s="135">
        <v>660</v>
      </c>
      <c r="CM47" s="135">
        <v>0</v>
      </c>
      <c r="CN47" s="135">
        <v>0</v>
      </c>
      <c r="CO47" s="188">
        <v>16.899999999999999</v>
      </c>
      <c r="CP47" s="135">
        <v>98</v>
      </c>
      <c r="CQ47" s="135" t="s">
        <v>19</v>
      </c>
      <c r="CR47" s="135" t="s">
        <v>19</v>
      </c>
      <c r="CS47" s="135">
        <v>2595</v>
      </c>
      <c r="CT47" s="135" t="s">
        <v>19</v>
      </c>
      <c r="CU47" s="135" t="s">
        <v>19</v>
      </c>
      <c r="CV47" s="135" t="s">
        <v>19</v>
      </c>
      <c r="CW47" s="135">
        <v>27805</v>
      </c>
      <c r="CX47" s="135">
        <v>158</v>
      </c>
      <c r="CY47" s="135">
        <v>974</v>
      </c>
      <c r="CZ47" s="135">
        <v>0</v>
      </c>
      <c r="DA47" s="135">
        <v>31532</v>
      </c>
      <c r="DB47" s="188">
        <v>22.543352601156069</v>
      </c>
      <c r="DC47" s="188">
        <v>22.539111670562846</v>
      </c>
      <c r="DD47" s="188">
        <v>22.784810126582279</v>
      </c>
      <c r="DE47" s="188">
        <v>22.587268993839835</v>
      </c>
      <c r="DF47" s="188">
        <v>0</v>
      </c>
      <c r="DG47" s="188">
        <v>22.542179373335024</v>
      </c>
      <c r="DH47" s="135">
        <v>-2051</v>
      </c>
      <c r="DI47" s="135">
        <v>-105</v>
      </c>
      <c r="DJ47" s="135">
        <v>0</v>
      </c>
      <c r="DK47" s="135">
        <v>-1761</v>
      </c>
      <c r="DL47" s="135">
        <v>-194</v>
      </c>
      <c r="DM47" s="135">
        <v>8649</v>
      </c>
      <c r="DN47" s="135">
        <v>3194</v>
      </c>
      <c r="DO47" s="135">
        <v>0</v>
      </c>
      <c r="DP47" s="135">
        <v>7732</v>
      </c>
      <c r="DQ47" s="135">
        <v>746</v>
      </c>
      <c r="DR47" s="135">
        <v>3972</v>
      </c>
      <c r="DS47" s="135">
        <v>3838</v>
      </c>
      <c r="DT47" s="135">
        <v>296</v>
      </c>
      <c r="DU47" s="135">
        <v>0</v>
      </c>
      <c r="DV47" s="135">
        <v>0</v>
      </c>
      <c r="DW47" s="135">
        <v>76</v>
      </c>
      <c r="DX47" s="135">
        <v>0</v>
      </c>
      <c r="DY47" s="135">
        <v>509</v>
      </c>
      <c r="DZ47" s="135">
        <v>919</v>
      </c>
      <c r="EA47" s="135">
        <v>7</v>
      </c>
      <c r="EB47" s="135">
        <v>12</v>
      </c>
      <c r="EC47" s="135">
        <v>40</v>
      </c>
      <c r="ED47" s="135">
        <v>0</v>
      </c>
      <c r="EE47" s="135">
        <v>261</v>
      </c>
      <c r="EF47" s="135">
        <v>96</v>
      </c>
      <c r="EG47" s="135">
        <v>0</v>
      </c>
      <c r="EH47" s="135">
        <v>0</v>
      </c>
      <c r="EI47" s="135">
        <v>0</v>
      </c>
      <c r="EJ47" s="135">
        <v>0</v>
      </c>
      <c r="EK47" s="135">
        <v>1920</v>
      </c>
    </row>
    <row r="48" spans="1:141" ht="15" customHeight="1" x14ac:dyDescent="0.25">
      <c r="A48" s="136" t="s">
        <v>256</v>
      </c>
      <c r="B48" s="136" t="s">
        <v>279</v>
      </c>
      <c r="C48" s="136" t="s">
        <v>50</v>
      </c>
      <c r="D48" s="135">
        <v>8</v>
      </c>
      <c r="E48" s="135">
        <v>12</v>
      </c>
      <c r="F48" s="135">
        <v>4</v>
      </c>
      <c r="G48" s="135">
        <v>0</v>
      </c>
      <c r="H48" s="135">
        <v>24</v>
      </c>
      <c r="I48" s="135">
        <v>3</v>
      </c>
      <c r="J48" s="135">
        <v>30</v>
      </c>
      <c r="K48" s="135">
        <v>2</v>
      </c>
      <c r="L48" s="135">
        <v>7</v>
      </c>
      <c r="M48" s="135">
        <v>8</v>
      </c>
      <c r="N48" s="135">
        <v>30</v>
      </c>
      <c r="O48" s="135">
        <v>3</v>
      </c>
      <c r="P48" s="135">
        <v>80</v>
      </c>
      <c r="Q48" s="135">
        <v>82</v>
      </c>
      <c r="R48" s="135">
        <v>6</v>
      </c>
      <c r="S48" s="135">
        <v>3</v>
      </c>
      <c r="T48" s="188">
        <v>3</v>
      </c>
      <c r="U48" s="188">
        <v>4</v>
      </c>
      <c r="V48" s="188">
        <v>8</v>
      </c>
      <c r="W48" s="188">
        <v>23</v>
      </c>
      <c r="X48" s="188">
        <v>77</v>
      </c>
      <c r="Y48" s="188">
        <v>72</v>
      </c>
      <c r="Z48" s="188">
        <v>264</v>
      </c>
      <c r="AA48" s="188">
        <v>451</v>
      </c>
      <c r="AB48" s="135">
        <v>456</v>
      </c>
      <c r="AC48" s="188">
        <v>0</v>
      </c>
      <c r="AD48" s="188">
        <v>0</v>
      </c>
      <c r="AE48" s="188">
        <v>17</v>
      </c>
      <c r="AF48" s="188">
        <v>25</v>
      </c>
      <c r="AG48" s="188">
        <v>98</v>
      </c>
      <c r="AH48" s="188">
        <v>139</v>
      </c>
      <c r="AI48" s="135">
        <v>259</v>
      </c>
      <c r="AJ48" s="188">
        <v>26</v>
      </c>
      <c r="AK48" s="188">
        <v>149</v>
      </c>
      <c r="AL48" s="188">
        <v>765</v>
      </c>
      <c r="AM48" s="135">
        <v>879</v>
      </c>
      <c r="AN48" s="135">
        <v>878</v>
      </c>
      <c r="AO48" s="135">
        <v>28</v>
      </c>
      <c r="AP48" s="135">
        <v>1</v>
      </c>
      <c r="AQ48" s="135">
        <v>84</v>
      </c>
      <c r="AR48" s="135">
        <v>17</v>
      </c>
      <c r="AS48" s="135">
        <v>523</v>
      </c>
      <c r="AT48" s="135">
        <v>21</v>
      </c>
      <c r="AU48" s="135">
        <v>197</v>
      </c>
      <c r="AV48" s="135">
        <v>454</v>
      </c>
      <c r="AW48" s="135">
        <v>105</v>
      </c>
      <c r="AX48" s="135">
        <v>54</v>
      </c>
      <c r="AY48" s="135">
        <v>21868</v>
      </c>
      <c r="AZ48" s="135" t="s">
        <v>19</v>
      </c>
      <c r="BA48" s="135">
        <v>3052</v>
      </c>
      <c r="BB48" s="135" t="s">
        <v>19</v>
      </c>
      <c r="BC48" s="135">
        <v>1205</v>
      </c>
      <c r="BD48" s="135" t="s">
        <v>19</v>
      </c>
      <c r="BE48" s="135">
        <v>6086</v>
      </c>
      <c r="BF48" s="135" t="s">
        <v>19</v>
      </c>
      <c r="BG48" s="135">
        <v>399</v>
      </c>
      <c r="BH48" s="135" t="s">
        <v>19</v>
      </c>
      <c r="BI48" s="135">
        <v>1747</v>
      </c>
      <c r="BJ48" s="135" t="s">
        <v>19</v>
      </c>
      <c r="BK48" s="135">
        <v>34357</v>
      </c>
      <c r="BL48" s="135" t="s">
        <v>19</v>
      </c>
      <c r="BM48" s="135">
        <v>2530</v>
      </c>
      <c r="BN48" s="135" t="s">
        <v>19</v>
      </c>
      <c r="BO48" s="135">
        <v>1965</v>
      </c>
      <c r="BP48" s="135" t="s">
        <v>19</v>
      </c>
      <c r="BQ48" s="135">
        <v>3462</v>
      </c>
      <c r="BR48" s="135" t="s">
        <v>19</v>
      </c>
      <c r="BS48" s="135">
        <v>172</v>
      </c>
      <c r="BT48" s="135" t="s">
        <v>19</v>
      </c>
      <c r="BU48" s="135">
        <v>35</v>
      </c>
      <c r="BV48" s="135">
        <v>0</v>
      </c>
      <c r="BW48" s="135">
        <v>42521</v>
      </c>
      <c r="BX48" s="135">
        <v>-562</v>
      </c>
      <c r="BY48" s="135">
        <v>0</v>
      </c>
      <c r="BZ48" s="135">
        <v>-754</v>
      </c>
      <c r="CA48" s="135" t="s">
        <v>19</v>
      </c>
      <c r="CB48" s="135">
        <v>-1316</v>
      </c>
      <c r="CC48" s="135">
        <v>41205</v>
      </c>
      <c r="CD48" s="135">
        <v>3325</v>
      </c>
      <c r="CE48" s="135">
        <v>8852</v>
      </c>
      <c r="CF48" s="135">
        <v>53382</v>
      </c>
      <c r="CG48" s="135">
        <v>0</v>
      </c>
      <c r="CH48" s="135">
        <v>1436</v>
      </c>
      <c r="CI48" s="135">
        <v>0</v>
      </c>
      <c r="CJ48" s="135">
        <v>793</v>
      </c>
      <c r="CK48" s="135">
        <v>-81</v>
      </c>
      <c r="CL48" s="135">
        <v>0</v>
      </c>
      <c r="CM48" s="135">
        <v>0</v>
      </c>
      <c r="CN48" s="135">
        <v>0</v>
      </c>
      <c r="CO48" s="188">
        <v>14.8</v>
      </c>
      <c r="CP48" s="135">
        <v>201</v>
      </c>
      <c r="CQ48" s="135" t="s">
        <v>19</v>
      </c>
      <c r="CR48" s="135" t="s">
        <v>19</v>
      </c>
      <c r="CS48" s="135">
        <v>4517</v>
      </c>
      <c r="CT48" s="135" t="s">
        <v>19</v>
      </c>
      <c r="CU48" s="135" t="s">
        <v>19</v>
      </c>
      <c r="CV48" s="135" t="s">
        <v>19</v>
      </c>
      <c r="CW48" s="135">
        <v>37706</v>
      </c>
      <c r="CX48" s="135">
        <v>422</v>
      </c>
      <c r="CY48" s="135">
        <v>1885</v>
      </c>
      <c r="CZ48" s="135">
        <v>0</v>
      </c>
      <c r="DA48" s="135">
        <v>44530</v>
      </c>
      <c r="DB48" s="188">
        <v>25.90214744299314</v>
      </c>
      <c r="DC48" s="188">
        <v>26.01973160770169</v>
      </c>
      <c r="DD48" s="188">
        <v>23.459715639810426</v>
      </c>
      <c r="DE48" s="188">
        <v>8.9655172413793096</v>
      </c>
      <c r="DF48" s="188">
        <v>0</v>
      </c>
      <c r="DG48" s="188">
        <v>25.261621378845721</v>
      </c>
      <c r="DH48" s="135">
        <v>-2774</v>
      </c>
      <c r="DI48" s="135">
        <v>-115</v>
      </c>
      <c r="DJ48" s="135">
        <v>0</v>
      </c>
      <c r="DK48" s="135">
        <v>-2327</v>
      </c>
      <c r="DL48" s="135">
        <v>-13</v>
      </c>
      <c r="DM48" s="135">
        <v>12966</v>
      </c>
      <c r="DN48" s="135">
        <v>3490</v>
      </c>
      <c r="DO48" s="135">
        <v>0</v>
      </c>
      <c r="DP48" s="135">
        <v>11227</v>
      </c>
      <c r="DQ48" s="135">
        <v>720</v>
      </c>
      <c r="DR48" s="135">
        <v>5156</v>
      </c>
      <c r="DS48" s="135">
        <v>6953</v>
      </c>
      <c r="DT48" s="135">
        <v>599</v>
      </c>
      <c r="DU48" s="135">
        <v>0</v>
      </c>
      <c r="DV48" s="135">
        <v>0</v>
      </c>
      <c r="DW48" s="135">
        <v>497</v>
      </c>
      <c r="DX48" s="135">
        <v>69</v>
      </c>
      <c r="DY48" s="135">
        <v>0</v>
      </c>
      <c r="DZ48" s="135">
        <v>0</v>
      </c>
      <c r="EA48" s="135">
        <v>0</v>
      </c>
      <c r="EB48" s="135">
        <v>69</v>
      </c>
      <c r="EC48" s="135">
        <v>0</v>
      </c>
      <c r="ED48" s="135">
        <v>20</v>
      </c>
      <c r="EE48" s="135">
        <v>306</v>
      </c>
      <c r="EF48" s="135">
        <v>0</v>
      </c>
      <c r="EG48" s="135">
        <v>114</v>
      </c>
      <c r="EH48" s="135">
        <v>0</v>
      </c>
      <c r="EI48" s="135">
        <v>0</v>
      </c>
      <c r="EJ48" s="135">
        <v>0</v>
      </c>
      <c r="EK48" s="135">
        <v>1075</v>
      </c>
    </row>
    <row r="49" spans="1:141" ht="15" customHeight="1" x14ac:dyDescent="0.25">
      <c r="A49" s="136" t="s">
        <v>256</v>
      </c>
      <c r="B49" s="136" t="s">
        <v>280</v>
      </c>
      <c r="C49" s="136" t="s">
        <v>52</v>
      </c>
      <c r="D49" s="135">
        <v>1</v>
      </c>
      <c r="E49" s="135">
        <v>20</v>
      </c>
      <c r="F49" s="135">
        <v>2</v>
      </c>
      <c r="G49" s="135">
        <v>0</v>
      </c>
      <c r="H49" s="135">
        <v>23</v>
      </c>
      <c r="I49" s="135">
        <v>23</v>
      </c>
      <c r="J49" s="135">
        <v>28</v>
      </c>
      <c r="K49" s="135">
        <v>2</v>
      </c>
      <c r="L49" s="135">
        <v>19</v>
      </c>
      <c r="M49" s="135">
        <v>10</v>
      </c>
      <c r="N49" s="135">
        <v>14</v>
      </c>
      <c r="O49" s="135">
        <v>2</v>
      </c>
      <c r="P49" s="135">
        <v>75</v>
      </c>
      <c r="Q49" s="135">
        <v>33</v>
      </c>
      <c r="R49" s="135">
        <v>5</v>
      </c>
      <c r="S49" s="135">
        <v>2</v>
      </c>
      <c r="T49" s="188">
        <v>3</v>
      </c>
      <c r="U49" s="188">
        <v>3</v>
      </c>
      <c r="V49" s="188">
        <v>7</v>
      </c>
      <c r="W49" s="188">
        <v>14</v>
      </c>
      <c r="X49" s="188">
        <v>25</v>
      </c>
      <c r="Y49" s="188">
        <v>24</v>
      </c>
      <c r="Z49" s="188">
        <v>106</v>
      </c>
      <c r="AA49" s="188">
        <v>182</v>
      </c>
      <c r="AB49" s="135">
        <v>185</v>
      </c>
      <c r="AC49" s="188">
        <v>0</v>
      </c>
      <c r="AD49" s="188">
        <v>0</v>
      </c>
      <c r="AE49" s="188">
        <v>23</v>
      </c>
      <c r="AF49" s="188">
        <v>65</v>
      </c>
      <c r="AG49" s="188">
        <v>235</v>
      </c>
      <c r="AH49" s="188">
        <v>323</v>
      </c>
      <c r="AI49" s="135">
        <v>326</v>
      </c>
      <c r="AJ49" s="188">
        <v>19</v>
      </c>
      <c r="AK49" s="188">
        <v>67</v>
      </c>
      <c r="AL49" s="188">
        <v>591</v>
      </c>
      <c r="AM49" s="135">
        <v>337</v>
      </c>
      <c r="AN49" s="135">
        <v>340</v>
      </c>
      <c r="AO49" s="135">
        <v>12</v>
      </c>
      <c r="AP49" s="135">
        <v>1</v>
      </c>
      <c r="AQ49" s="135">
        <v>29</v>
      </c>
      <c r="AR49" s="135">
        <v>12</v>
      </c>
      <c r="AS49" s="135">
        <v>417</v>
      </c>
      <c r="AT49" s="135">
        <v>15</v>
      </c>
      <c r="AU49" s="135">
        <v>22</v>
      </c>
      <c r="AV49" s="135">
        <v>217</v>
      </c>
      <c r="AW49" s="135">
        <v>60</v>
      </c>
      <c r="AX49" s="135">
        <v>20</v>
      </c>
      <c r="AY49" s="135">
        <v>8677</v>
      </c>
      <c r="AZ49" s="135" t="s">
        <v>19</v>
      </c>
      <c r="BA49" s="135">
        <v>3501</v>
      </c>
      <c r="BB49" s="135" t="s">
        <v>19</v>
      </c>
      <c r="BC49" s="135">
        <v>715</v>
      </c>
      <c r="BD49" s="135" t="s">
        <v>19</v>
      </c>
      <c r="BE49" s="135">
        <v>2538</v>
      </c>
      <c r="BF49" s="135" t="s">
        <v>19</v>
      </c>
      <c r="BG49" s="135">
        <v>491</v>
      </c>
      <c r="BH49" s="135" t="s">
        <v>19</v>
      </c>
      <c r="BI49" s="135">
        <v>209</v>
      </c>
      <c r="BJ49" s="135" t="s">
        <v>19</v>
      </c>
      <c r="BK49" s="135">
        <v>16131</v>
      </c>
      <c r="BL49" s="135" t="s">
        <v>19</v>
      </c>
      <c r="BM49" s="135">
        <v>1057</v>
      </c>
      <c r="BN49" s="135" t="s">
        <v>19</v>
      </c>
      <c r="BO49" s="135">
        <v>720</v>
      </c>
      <c r="BP49" s="135" t="s">
        <v>19</v>
      </c>
      <c r="BQ49" s="135">
        <v>2321</v>
      </c>
      <c r="BR49" s="135" t="s">
        <v>19</v>
      </c>
      <c r="BS49" s="135">
        <v>317</v>
      </c>
      <c r="BT49" s="135" t="s">
        <v>19</v>
      </c>
      <c r="BU49" s="135">
        <v>0</v>
      </c>
      <c r="BV49" s="135">
        <v>0</v>
      </c>
      <c r="BW49" s="135">
        <v>20546</v>
      </c>
      <c r="BX49" s="135">
        <v>-86</v>
      </c>
      <c r="BY49" s="135">
        <v>0</v>
      </c>
      <c r="BZ49" s="135">
        <v>-190</v>
      </c>
      <c r="CA49" s="135">
        <v>0</v>
      </c>
      <c r="CB49" s="135">
        <v>-276</v>
      </c>
      <c r="CC49" s="135">
        <v>20270</v>
      </c>
      <c r="CD49" s="135">
        <v>2796</v>
      </c>
      <c r="CE49" s="135">
        <v>94</v>
      </c>
      <c r="CF49" s="135">
        <v>23160</v>
      </c>
      <c r="CG49" s="135">
        <v>0</v>
      </c>
      <c r="CH49" s="135">
        <v>259</v>
      </c>
      <c r="CI49" s="135">
        <v>8</v>
      </c>
      <c r="CJ49" s="135">
        <v>256</v>
      </c>
      <c r="CK49" s="135">
        <v>-130</v>
      </c>
      <c r="CL49" s="135">
        <v>0</v>
      </c>
      <c r="CM49" s="135">
        <v>0</v>
      </c>
      <c r="CN49" s="135">
        <v>0</v>
      </c>
      <c r="CO49" s="188">
        <v>13.9</v>
      </c>
      <c r="CP49" s="135">
        <v>103.9</v>
      </c>
      <c r="CQ49" s="135" t="s">
        <v>19</v>
      </c>
      <c r="CR49" s="135" t="s">
        <v>19</v>
      </c>
      <c r="CS49" s="135">
        <v>1384</v>
      </c>
      <c r="CT49" s="135" t="s">
        <v>19</v>
      </c>
      <c r="CU49" s="135" t="s">
        <v>19</v>
      </c>
      <c r="CV49" s="135" t="s">
        <v>19</v>
      </c>
      <c r="CW49" s="135">
        <v>21119</v>
      </c>
      <c r="CX49" s="135">
        <v>70</v>
      </c>
      <c r="CY49" s="135">
        <v>470</v>
      </c>
      <c r="CZ49" s="135">
        <v>23</v>
      </c>
      <c r="DA49" s="135">
        <v>23066</v>
      </c>
      <c r="DB49" s="188">
        <v>0</v>
      </c>
      <c r="DC49" s="188">
        <v>0</v>
      </c>
      <c r="DD49" s="188">
        <v>0</v>
      </c>
      <c r="DE49" s="188">
        <v>0</v>
      </c>
      <c r="DF49" s="188">
        <v>0</v>
      </c>
      <c r="DG49" s="188">
        <v>0</v>
      </c>
      <c r="DH49" s="135">
        <v>-1268</v>
      </c>
      <c r="DI49" s="135">
        <v>-86</v>
      </c>
      <c r="DJ49" s="135">
        <v>0</v>
      </c>
      <c r="DK49" s="135">
        <v>-1161</v>
      </c>
      <c r="DL49" s="135">
        <v>-84</v>
      </c>
      <c r="DM49" s="135">
        <v>4704</v>
      </c>
      <c r="DN49" s="135">
        <v>740</v>
      </c>
      <c r="DO49" s="135">
        <v>0</v>
      </c>
      <c r="DP49" s="135">
        <v>2845</v>
      </c>
      <c r="DQ49" s="135">
        <v>315</v>
      </c>
      <c r="DR49" s="135">
        <v>15029</v>
      </c>
      <c r="DS49" s="135">
        <v>1105</v>
      </c>
      <c r="DT49" s="135">
        <v>0</v>
      </c>
      <c r="DU49" s="135">
        <v>0</v>
      </c>
      <c r="DV49" s="135">
        <v>0</v>
      </c>
      <c r="DW49" s="135">
        <v>0</v>
      </c>
      <c r="DX49" s="135">
        <v>1136</v>
      </c>
      <c r="DY49" s="135">
        <v>0</v>
      </c>
      <c r="DZ49" s="135">
        <v>1555</v>
      </c>
      <c r="EA49" s="135">
        <v>0</v>
      </c>
      <c r="EB49" s="135">
        <v>0</v>
      </c>
      <c r="EC49" s="135">
        <v>167</v>
      </c>
      <c r="ED49" s="135">
        <v>152</v>
      </c>
      <c r="EE49" s="135">
        <v>66</v>
      </c>
      <c r="EF49" s="135">
        <v>0</v>
      </c>
      <c r="EG49" s="135">
        <v>17</v>
      </c>
      <c r="EH49" s="135">
        <v>0</v>
      </c>
      <c r="EI49" s="135">
        <v>0</v>
      </c>
      <c r="EJ49" s="135">
        <v>0</v>
      </c>
      <c r="EK49" s="135">
        <v>3093</v>
      </c>
    </row>
    <row r="50" spans="1:141" ht="15" customHeight="1" x14ac:dyDescent="0.25">
      <c r="A50" s="136" t="s">
        <v>256</v>
      </c>
      <c r="B50" s="136" t="s">
        <v>281</v>
      </c>
      <c r="C50" s="136" t="s">
        <v>53</v>
      </c>
      <c r="D50" s="135">
        <v>8</v>
      </c>
      <c r="E50" s="135">
        <v>23</v>
      </c>
      <c r="F50" s="135">
        <v>2</v>
      </c>
      <c r="G50" s="135">
        <v>0</v>
      </c>
      <c r="H50" s="135">
        <v>33</v>
      </c>
      <c r="I50" s="135">
        <v>0</v>
      </c>
      <c r="J50" s="135">
        <v>41</v>
      </c>
      <c r="K50" s="135">
        <v>2</v>
      </c>
      <c r="L50" s="135">
        <v>11</v>
      </c>
      <c r="M50" s="135">
        <v>42</v>
      </c>
      <c r="N50" s="135">
        <v>0</v>
      </c>
      <c r="O50" s="135">
        <v>7</v>
      </c>
      <c r="P50" s="135">
        <v>103</v>
      </c>
      <c r="Q50" s="135">
        <v>70</v>
      </c>
      <c r="R50" s="135">
        <v>8</v>
      </c>
      <c r="S50" s="135">
        <v>3</v>
      </c>
      <c r="T50" s="188">
        <v>2</v>
      </c>
      <c r="U50" s="188">
        <v>2</v>
      </c>
      <c r="V50" s="188">
        <v>8</v>
      </c>
      <c r="W50" s="188">
        <v>26</v>
      </c>
      <c r="X50" s="188">
        <v>63</v>
      </c>
      <c r="Y50" s="188">
        <v>40</v>
      </c>
      <c r="Z50" s="188">
        <v>178</v>
      </c>
      <c r="AA50" s="188">
        <v>319</v>
      </c>
      <c r="AB50" s="135">
        <v>319</v>
      </c>
      <c r="AC50" s="188">
        <v>0</v>
      </c>
      <c r="AD50" s="188">
        <v>0</v>
      </c>
      <c r="AE50" s="188">
        <v>28</v>
      </c>
      <c r="AF50" s="188">
        <v>65</v>
      </c>
      <c r="AG50" s="188">
        <v>278</v>
      </c>
      <c r="AH50" s="188">
        <v>371</v>
      </c>
      <c r="AI50" s="135">
        <v>371</v>
      </c>
      <c r="AJ50" s="188">
        <v>0</v>
      </c>
      <c r="AK50" s="188">
        <v>222</v>
      </c>
      <c r="AL50" s="188">
        <v>912</v>
      </c>
      <c r="AM50" s="135">
        <v>736</v>
      </c>
      <c r="AN50" s="135">
        <v>766</v>
      </c>
      <c r="AO50" s="135">
        <v>20</v>
      </c>
      <c r="AP50" s="135">
        <v>1</v>
      </c>
      <c r="AQ50" s="135">
        <v>51</v>
      </c>
      <c r="AR50" s="135">
        <v>145</v>
      </c>
      <c r="AS50" s="135">
        <v>506</v>
      </c>
      <c r="AT50" s="135">
        <v>26</v>
      </c>
      <c r="AU50" s="135">
        <v>26</v>
      </c>
      <c r="AV50" s="135">
        <v>317</v>
      </c>
      <c r="AW50" s="135">
        <v>193</v>
      </c>
      <c r="AX50" s="135">
        <v>38</v>
      </c>
      <c r="AY50" s="135">
        <v>16625</v>
      </c>
      <c r="AZ50" s="135">
        <v>0</v>
      </c>
      <c r="BA50" s="135">
        <v>4585</v>
      </c>
      <c r="BB50" s="135">
        <v>0</v>
      </c>
      <c r="BC50" s="135">
        <v>0</v>
      </c>
      <c r="BD50" s="135">
        <v>0</v>
      </c>
      <c r="BE50" s="135">
        <v>7502</v>
      </c>
      <c r="BF50" s="135">
        <v>187</v>
      </c>
      <c r="BG50" s="135">
        <v>385</v>
      </c>
      <c r="BH50" s="135">
        <v>0</v>
      </c>
      <c r="BI50" s="135">
        <v>539</v>
      </c>
      <c r="BJ50" s="135">
        <v>0</v>
      </c>
      <c r="BK50" s="135">
        <v>29636</v>
      </c>
      <c r="BL50" s="135">
        <v>187</v>
      </c>
      <c r="BM50" s="135">
        <v>3144</v>
      </c>
      <c r="BN50" s="135">
        <v>103</v>
      </c>
      <c r="BO50" s="135">
        <v>910</v>
      </c>
      <c r="BP50" s="135">
        <v>0</v>
      </c>
      <c r="BQ50" s="135">
        <v>7552</v>
      </c>
      <c r="BR50" s="135">
        <v>1356</v>
      </c>
      <c r="BS50" s="135">
        <v>251</v>
      </c>
      <c r="BT50" s="135">
        <v>0</v>
      </c>
      <c r="BU50" s="135">
        <v>136</v>
      </c>
      <c r="BV50" s="135">
        <v>0</v>
      </c>
      <c r="BW50" s="135">
        <v>41629</v>
      </c>
      <c r="BX50" s="135">
        <v>-4002</v>
      </c>
      <c r="BY50" s="135">
        <v>-50</v>
      </c>
      <c r="BZ50" s="135">
        <v>-1999</v>
      </c>
      <c r="CA50" s="135">
        <v>-297</v>
      </c>
      <c r="CB50" s="135">
        <v>-6051</v>
      </c>
      <c r="CC50" s="135">
        <v>35578</v>
      </c>
      <c r="CD50" s="135">
        <v>3883</v>
      </c>
      <c r="CE50" s="135">
        <v>4173</v>
      </c>
      <c r="CF50" s="135">
        <v>43634</v>
      </c>
      <c r="CG50" s="135">
        <v>0</v>
      </c>
      <c r="CH50" s="135">
        <v>0</v>
      </c>
      <c r="CI50" s="135">
        <v>0</v>
      </c>
      <c r="CJ50" s="135">
        <v>0</v>
      </c>
      <c r="CK50" s="135">
        <v>0</v>
      </c>
      <c r="CL50" s="135">
        <v>0</v>
      </c>
      <c r="CM50" s="135">
        <v>0</v>
      </c>
      <c r="CN50" s="135">
        <v>0</v>
      </c>
      <c r="CO50" s="188">
        <v>16.7</v>
      </c>
      <c r="CP50" s="135">
        <v>315</v>
      </c>
      <c r="CQ50" s="135">
        <v>0</v>
      </c>
      <c r="CR50" s="135">
        <v>4282</v>
      </c>
      <c r="CS50" s="135">
        <v>4282</v>
      </c>
      <c r="CT50" s="135">
        <v>31399</v>
      </c>
      <c r="CU50" s="135">
        <v>2502</v>
      </c>
      <c r="CV50" s="135">
        <v>29</v>
      </c>
      <c r="CW50" s="135">
        <v>33930</v>
      </c>
      <c r="CX50" s="135">
        <v>-41</v>
      </c>
      <c r="CY50" s="135">
        <v>1290</v>
      </c>
      <c r="CZ50" s="135">
        <v>0</v>
      </c>
      <c r="DA50" s="135">
        <v>39461</v>
      </c>
      <c r="DB50" s="188">
        <v>15.20317608594115</v>
      </c>
      <c r="DC50" s="188">
        <v>14.992631889183613</v>
      </c>
      <c r="DD50" s="188">
        <v>0</v>
      </c>
      <c r="DE50" s="188">
        <v>13.720930232558141</v>
      </c>
      <c r="DF50" s="188">
        <v>0</v>
      </c>
      <c r="DG50" s="188">
        <v>14.989483287296318</v>
      </c>
      <c r="DH50" s="135">
        <v>-2180</v>
      </c>
      <c r="DI50" s="135">
        <v>-120</v>
      </c>
      <c r="DJ50" s="135">
        <v>0</v>
      </c>
      <c r="DK50" s="135">
        <v>-1892</v>
      </c>
      <c r="DL50" s="135">
        <v>0</v>
      </c>
      <c r="DM50" s="135">
        <v>10864</v>
      </c>
      <c r="DN50" s="135">
        <v>1738</v>
      </c>
      <c r="DO50" s="135">
        <v>0</v>
      </c>
      <c r="DP50" s="135">
        <v>8410</v>
      </c>
      <c r="DQ50" s="135">
        <v>1052</v>
      </c>
      <c r="DR50" s="135">
        <v>15311</v>
      </c>
      <c r="DS50" s="135">
        <v>1906</v>
      </c>
      <c r="DT50" s="135">
        <v>0</v>
      </c>
      <c r="DU50" s="135">
        <v>0</v>
      </c>
      <c r="DV50" s="135">
        <v>0</v>
      </c>
      <c r="DW50" s="135">
        <v>0</v>
      </c>
      <c r="DX50" s="135">
        <v>54</v>
      </c>
      <c r="DY50" s="135">
        <v>36</v>
      </c>
      <c r="DZ50" s="135">
        <v>1546</v>
      </c>
      <c r="EA50" s="135">
        <v>26</v>
      </c>
      <c r="EB50" s="135">
        <v>133</v>
      </c>
      <c r="EC50" s="135">
        <v>23</v>
      </c>
      <c r="ED50" s="135">
        <v>339</v>
      </c>
      <c r="EE50" s="135">
        <v>2</v>
      </c>
      <c r="EF50" s="135">
        <v>72</v>
      </c>
      <c r="EG50" s="135">
        <v>347</v>
      </c>
      <c r="EH50" s="135">
        <v>0</v>
      </c>
      <c r="EI50" s="135">
        <v>0</v>
      </c>
      <c r="EJ50" s="135">
        <v>0</v>
      </c>
      <c r="EK50" s="135">
        <v>2578</v>
      </c>
    </row>
    <row r="51" spans="1:141" ht="15" customHeight="1" x14ac:dyDescent="0.25">
      <c r="A51" s="137" t="s">
        <v>283</v>
      </c>
      <c r="B51" s="137" t="s">
        <v>284</v>
      </c>
      <c r="C51" s="137" t="s">
        <v>60</v>
      </c>
      <c r="D51" s="135">
        <v>35</v>
      </c>
      <c r="E51" s="135">
        <v>0</v>
      </c>
      <c r="F51" s="135">
        <v>6</v>
      </c>
      <c r="G51" s="135">
        <v>0</v>
      </c>
      <c r="H51" s="135">
        <v>41</v>
      </c>
      <c r="I51" s="135">
        <v>7</v>
      </c>
      <c r="J51" s="135">
        <v>54</v>
      </c>
      <c r="K51" s="135">
        <v>6</v>
      </c>
      <c r="L51" s="135">
        <v>11</v>
      </c>
      <c r="M51" s="135">
        <v>0</v>
      </c>
      <c r="N51" s="135">
        <v>65</v>
      </c>
      <c r="O51" s="135">
        <v>7</v>
      </c>
      <c r="P51" s="135">
        <v>143</v>
      </c>
      <c r="Q51" s="135">
        <v>129</v>
      </c>
      <c r="R51" s="135">
        <v>12</v>
      </c>
      <c r="S51" s="135">
        <v>2</v>
      </c>
      <c r="T51" s="188">
        <v>5</v>
      </c>
      <c r="U51" s="188">
        <v>6</v>
      </c>
      <c r="V51" s="188">
        <v>13</v>
      </c>
      <c r="W51" s="188">
        <v>57</v>
      </c>
      <c r="X51" s="188">
        <v>208</v>
      </c>
      <c r="Y51" s="188">
        <v>179</v>
      </c>
      <c r="Z51" s="188">
        <v>895</v>
      </c>
      <c r="AA51" s="188">
        <v>1363</v>
      </c>
      <c r="AB51" s="135">
        <v>1364</v>
      </c>
      <c r="AC51" s="188">
        <v>0</v>
      </c>
      <c r="AD51" s="188">
        <v>0</v>
      </c>
      <c r="AE51" s="188">
        <v>0</v>
      </c>
      <c r="AF51" s="188">
        <v>0</v>
      </c>
      <c r="AG51" s="188">
        <v>4</v>
      </c>
      <c r="AH51" s="188">
        <v>4</v>
      </c>
      <c r="AI51" s="135">
        <v>4</v>
      </c>
      <c r="AJ51" s="188">
        <v>0</v>
      </c>
      <c r="AK51" s="188">
        <v>391</v>
      </c>
      <c r="AL51" s="188">
        <v>1758</v>
      </c>
      <c r="AM51" s="135">
        <v>2768</v>
      </c>
      <c r="AN51" s="135">
        <v>2812</v>
      </c>
      <c r="AO51" s="135">
        <v>66</v>
      </c>
      <c r="AP51" s="135">
        <v>4</v>
      </c>
      <c r="AQ51" s="135">
        <v>206</v>
      </c>
      <c r="AR51" s="135">
        <v>1</v>
      </c>
      <c r="AS51" s="135">
        <v>1099</v>
      </c>
      <c r="AT51" s="135">
        <v>0</v>
      </c>
      <c r="AU51" s="135">
        <v>160</v>
      </c>
      <c r="AV51" s="135">
        <v>147</v>
      </c>
      <c r="AW51" s="135">
        <v>90</v>
      </c>
      <c r="AX51" s="135">
        <v>3</v>
      </c>
      <c r="AY51" s="135">
        <v>65809</v>
      </c>
      <c r="AZ51" s="135" t="s">
        <v>19</v>
      </c>
      <c r="BA51" s="135">
        <v>0</v>
      </c>
      <c r="BB51" s="135" t="s">
        <v>19</v>
      </c>
      <c r="BC51" s="135">
        <v>0</v>
      </c>
      <c r="BD51" s="135" t="s">
        <v>19</v>
      </c>
      <c r="BE51" s="135">
        <v>10597</v>
      </c>
      <c r="BF51" s="135" t="s">
        <v>19</v>
      </c>
      <c r="BG51" s="135">
        <v>864</v>
      </c>
      <c r="BH51" s="135" t="s">
        <v>19</v>
      </c>
      <c r="BI51" s="135">
        <v>1012</v>
      </c>
      <c r="BJ51" s="135" t="s">
        <v>19</v>
      </c>
      <c r="BK51" s="135">
        <v>78282</v>
      </c>
      <c r="BL51" s="135" t="s">
        <v>19</v>
      </c>
      <c r="BM51" s="135">
        <v>4955</v>
      </c>
      <c r="BN51" s="135" t="s">
        <v>19</v>
      </c>
      <c r="BO51" s="135">
        <v>2604</v>
      </c>
      <c r="BP51" s="135" t="s">
        <v>19</v>
      </c>
      <c r="BQ51" s="135">
        <v>6272</v>
      </c>
      <c r="BR51" s="135" t="s">
        <v>19</v>
      </c>
      <c r="BS51" s="135">
        <v>6977</v>
      </c>
      <c r="BT51" s="135" t="s">
        <v>19</v>
      </c>
      <c r="BU51" s="135">
        <v>2237</v>
      </c>
      <c r="BV51" s="135">
        <v>0</v>
      </c>
      <c r="BW51" s="135">
        <v>101327</v>
      </c>
      <c r="BX51" s="135">
        <v>-2048</v>
      </c>
      <c r="BY51" s="135">
        <v>0</v>
      </c>
      <c r="BZ51" s="135">
        <v>-2140</v>
      </c>
      <c r="CA51" s="135" t="s">
        <v>19</v>
      </c>
      <c r="CB51" s="135">
        <v>-4188</v>
      </c>
      <c r="CC51" s="135">
        <v>97139</v>
      </c>
      <c r="CD51" s="135">
        <v>6061</v>
      </c>
      <c r="CE51" s="135">
        <v>-27990</v>
      </c>
      <c r="CF51" s="135">
        <v>75210</v>
      </c>
      <c r="CG51" s="135">
        <v>0</v>
      </c>
      <c r="CH51" s="135">
        <v>1619</v>
      </c>
      <c r="CI51" s="135">
        <v>0</v>
      </c>
      <c r="CJ51" s="135">
        <v>150</v>
      </c>
      <c r="CK51" s="135">
        <v>0</v>
      </c>
      <c r="CL51" s="135">
        <v>0</v>
      </c>
      <c r="CM51" s="135">
        <v>0</v>
      </c>
      <c r="CN51" s="135">
        <v>0</v>
      </c>
      <c r="CO51" s="188">
        <v>21.2</v>
      </c>
      <c r="CP51" s="135">
        <v>65</v>
      </c>
      <c r="CQ51" s="135" t="s">
        <v>19</v>
      </c>
      <c r="CR51" s="135" t="s">
        <v>19</v>
      </c>
      <c r="CS51" s="135">
        <v>16787</v>
      </c>
      <c r="CT51" s="135">
        <v>82736</v>
      </c>
      <c r="CU51" s="135">
        <v>2237</v>
      </c>
      <c r="CV51" s="135">
        <v>379</v>
      </c>
      <c r="CW51" s="135">
        <v>85352</v>
      </c>
      <c r="CX51" s="135">
        <v>996</v>
      </c>
      <c r="CY51" s="135">
        <v>0</v>
      </c>
      <c r="CZ51" s="135">
        <v>65</v>
      </c>
      <c r="DA51" s="135">
        <v>103200</v>
      </c>
      <c r="DB51" s="188">
        <v>14.284863287067374</v>
      </c>
      <c r="DC51" s="188">
        <v>19.536741962695661</v>
      </c>
      <c r="DD51" s="188">
        <v>12.751004016064257</v>
      </c>
      <c r="DE51" s="188">
        <v>0</v>
      </c>
      <c r="DF51" s="188">
        <v>0</v>
      </c>
      <c r="DG51" s="188">
        <v>18.604651162790699</v>
      </c>
      <c r="DH51" s="135">
        <v>-6476.8050000000003</v>
      </c>
      <c r="DI51" s="135">
        <v>-430.73500000000001</v>
      </c>
      <c r="DJ51" s="135">
        <v>0</v>
      </c>
      <c r="DK51" s="135">
        <v>-5405.5450000000001</v>
      </c>
      <c r="DL51" s="135">
        <v>-281.48099999999999</v>
      </c>
      <c r="DM51" s="135">
        <v>43536.288999999997</v>
      </c>
      <c r="DN51" s="135">
        <v>8036.9189999999999</v>
      </c>
      <c r="DO51" s="135">
        <v>110.298</v>
      </c>
      <c r="DP51" s="135">
        <v>39088.94</v>
      </c>
      <c r="DQ51" s="135">
        <v>2079.8220000000001</v>
      </c>
      <c r="DR51" s="135">
        <v>27541</v>
      </c>
      <c r="DS51" s="135">
        <v>15173</v>
      </c>
      <c r="DT51" s="135">
        <v>975</v>
      </c>
      <c r="DU51" s="135">
        <v>0</v>
      </c>
      <c r="DV51" s="135">
        <v>0</v>
      </c>
      <c r="DW51" s="135">
        <v>0</v>
      </c>
      <c r="DX51" s="135">
        <v>358.86200000000002</v>
      </c>
      <c r="DY51" s="135">
        <v>0</v>
      </c>
      <c r="DZ51" s="135">
        <v>4088.4430000000002</v>
      </c>
      <c r="EA51" s="135">
        <v>0</v>
      </c>
      <c r="EB51" s="135">
        <v>0</v>
      </c>
      <c r="EC51" s="135">
        <v>0</v>
      </c>
      <c r="ED51" s="135">
        <v>0</v>
      </c>
      <c r="EE51" s="135">
        <v>173.542</v>
      </c>
      <c r="EF51" s="135">
        <v>0</v>
      </c>
      <c r="EG51" s="135">
        <v>345.505</v>
      </c>
      <c r="EH51" s="135">
        <v>0</v>
      </c>
      <c r="EI51" s="135">
        <v>0</v>
      </c>
      <c r="EJ51" s="135">
        <v>0</v>
      </c>
      <c r="EK51" s="135">
        <v>4966.3520000000008</v>
      </c>
    </row>
    <row r="52" spans="1:141" ht="15" customHeight="1" x14ac:dyDescent="0.25">
      <c r="A52" s="137" t="s">
        <v>283</v>
      </c>
      <c r="B52" s="137" t="s">
        <v>285</v>
      </c>
      <c r="C52" s="137" t="s">
        <v>61</v>
      </c>
      <c r="D52" s="135">
        <v>12</v>
      </c>
      <c r="E52" s="135">
        <v>0</v>
      </c>
      <c r="F52" s="135">
        <v>11</v>
      </c>
      <c r="G52" s="135">
        <v>0</v>
      </c>
      <c r="H52" s="135">
        <v>23</v>
      </c>
      <c r="I52" s="135">
        <v>7</v>
      </c>
      <c r="J52" s="135">
        <v>29</v>
      </c>
      <c r="K52" s="135">
        <v>4</v>
      </c>
      <c r="L52" s="135">
        <v>31</v>
      </c>
      <c r="M52" s="135">
        <v>46</v>
      </c>
      <c r="N52" s="135">
        <v>0</v>
      </c>
      <c r="O52" s="135">
        <v>16</v>
      </c>
      <c r="P52" s="135">
        <v>126</v>
      </c>
      <c r="Q52" s="135">
        <v>117</v>
      </c>
      <c r="R52" s="135">
        <v>9</v>
      </c>
      <c r="S52" s="135">
        <v>6</v>
      </c>
      <c r="T52" s="188">
        <v>3</v>
      </c>
      <c r="U52" s="188">
        <v>4</v>
      </c>
      <c r="V52" s="188">
        <v>13</v>
      </c>
      <c r="W52" s="188">
        <v>29</v>
      </c>
      <c r="X52" s="188">
        <v>115</v>
      </c>
      <c r="Y52" s="188">
        <v>46</v>
      </c>
      <c r="Z52" s="188">
        <v>397</v>
      </c>
      <c r="AA52" s="188">
        <v>607</v>
      </c>
      <c r="AB52" s="135">
        <v>610</v>
      </c>
      <c r="AC52" s="188">
        <v>0</v>
      </c>
      <c r="AD52" s="188">
        <v>0</v>
      </c>
      <c r="AE52" s="188">
        <v>15</v>
      </c>
      <c r="AF52" s="188">
        <v>6</v>
      </c>
      <c r="AG52" s="188">
        <v>46</v>
      </c>
      <c r="AH52" s="188">
        <v>67</v>
      </c>
      <c r="AI52" s="135">
        <v>192</v>
      </c>
      <c r="AJ52" s="188">
        <v>32</v>
      </c>
      <c r="AK52" s="188">
        <v>319</v>
      </c>
      <c r="AL52" s="188">
        <v>1026</v>
      </c>
      <c r="AM52" s="135">
        <v>1983</v>
      </c>
      <c r="AN52" s="135">
        <v>1986</v>
      </c>
      <c r="AO52" s="135">
        <v>61</v>
      </c>
      <c r="AP52" s="135">
        <v>2</v>
      </c>
      <c r="AQ52" s="135">
        <v>194</v>
      </c>
      <c r="AR52" s="135">
        <v>2</v>
      </c>
      <c r="AS52" s="135">
        <v>607</v>
      </c>
      <c r="AT52" s="135">
        <v>0</v>
      </c>
      <c r="AU52" s="135">
        <v>83</v>
      </c>
      <c r="AV52" s="135">
        <v>55</v>
      </c>
      <c r="AW52" s="135">
        <v>14</v>
      </c>
      <c r="AX52" s="135">
        <v>1</v>
      </c>
      <c r="AY52" s="135">
        <v>30809</v>
      </c>
      <c r="AZ52" s="135">
        <v>0</v>
      </c>
      <c r="BA52" s="135">
        <v>710</v>
      </c>
      <c r="BB52" s="135">
        <v>0</v>
      </c>
      <c r="BC52" s="135">
        <v>1281</v>
      </c>
      <c r="BD52" s="135">
        <v>0</v>
      </c>
      <c r="BE52" s="135">
        <v>9680</v>
      </c>
      <c r="BF52" s="135">
        <v>0</v>
      </c>
      <c r="BG52" s="135">
        <v>1609</v>
      </c>
      <c r="BH52" s="135">
        <v>0</v>
      </c>
      <c r="BI52" s="135">
        <v>731</v>
      </c>
      <c r="BJ52" s="135">
        <v>0</v>
      </c>
      <c r="BK52" s="135">
        <v>44820</v>
      </c>
      <c r="BL52" s="135">
        <v>0</v>
      </c>
      <c r="BM52" s="135">
        <v>4075</v>
      </c>
      <c r="BN52" s="135">
        <v>907</v>
      </c>
      <c r="BO52" s="135">
        <v>7682</v>
      </c>
      <c r="BP52" s="135">
        <v>0</v>
      </c>
      <c r="BQ52" s="135">
        <v>5305</v>
      </c>
      <c r="BR52" s="135">
        <v>0</v>
      </c>
      <c r="BS52" s="135">
        <v>645</v>
      </c>
      <c r="BT52" s="135">
        <v>0</v>
      </c>
      <c r="BU52" s="135">
        <v>0</v>
      </c>
      <c r="BV52" s="135">
        <v>3143</v>
      </c>
      <c r="BW52" s="135">
        <v>65670</v>
      </c>
      <c r="BX52" s="135">
        <v>-14882</v>
      </c>
      <c r="BY52" s="135">
        <v>-907</v>
      </c>
      <c r="BZ52" s="135">
        <v>-2546</v>
      </c>
      <c r="CA52" s="135">
        <v>-907</v>
      </c>
      <c r="CB52" s="135">
        <v>-18335</v>
      </c>
      <c r="CC52" s="135">
        <v>47335</v>
      </c>
      <c r="CD52" s="135">
        <v>11444</v>
      </c>
      <c r="CE52" s="135">
        <v>5156</v>
      </c>
      <c r="CF52" s="135">
        <v>63935</v>
      </c>
      <c r="CG52" s="135">
        <v>1665</v>
      </c>
      <c r="CH52" s="135">
        <v>7830</v>
      </c>
      <c r="CI52" s="135">
        <v>0</v>
      </c>
      <c r="CJ52" s="135">
        <v>1985</v>
      </c>
      <c r="CK52" s="135">
        <v>266</v>
      </c>
      <c r="CL52" s="135">
        <v>363</v>
      </c>
      <c r="CM52" s="135">
        <v>0</v>
      </c>
      <c r="CN52" s="135">
        <v>-8</v>
      </c>
      <c r="CO52" s="188">
        <v>15.2</v>
      </c>
      <c r="CP52" s="135">
        <v>0</v>
      </c>
      <c r="CQ52" s="135" t="s">
        <v>19</v>
      </c>
      <c r="CR52" s="135" t="s">
        <v>19</v>
      </c>
      <c r="CS52" s="135">
        <v>7012</v>
      </c>
      <c r="CT52" s="135" t="s">
        <v>19</v>
      </c>
      <c r="CU52" s="135" t="s">
        <v>19</v>
      </c>
      <c r="CV52" s="135" t="s">
        <v>19</v>
      </c>
      <c r="CW52" s="135">
        <v>50717</v>
      </c>
      <c r="CX52" s="135">
        <v>0</v>
      </c>
      <c r="CY52" s="135">
        <v>1050</v>
      </c>
      <c r="CZ52" s="135">
        <v>0</v>
      </c>
      <c r="DA52" s="135">
        <v>58779</v>
      </c>
      <c r="DB52" s="188">
        <v>28.522532800912721</v>
      </c>
      <c r="DC52" s="188">
        <v>27.604156397263246</v>
      </c>
      <c r="DD52" s="188">
        <v>0</v>
      </c>
      <c r="DE52" s="188">
        <v>47.619047619047613</v>
      </c>
      <c r="DF52" s="188">
        <v>0</v>
      </c>
      <c r="DG52" s="188">
        <v>28.071249936201703</v>
      </c>
      <c r="DH52" s="135">
        <v>-3537</v>
      </c>
      <c r="DI52" s="135">
        <v>-314</v>
      </c>
      <c r="DJ52" s="135">
        <v>0</v>
      </c>
      <c r="DK52" s="135">
        <v>-2773</v>
      </c>
      <c r="DL52" s="135">
        <v>-118</v>
      </c>
      <c r="DM52" s="135">
        <v>30117</v>
      </c>
      <c r="DN52" s="135">
        <v>7811</v>
      </c>
      <c r="DO52" s="135">
        <v>0</v>
      </c>
      <c r="DP52" s="135">
        <v>31186</v>
      </c>
      <c r="DQ52" s="135">
        <v>1751</v>
      </c>
      <c r="DR52" s="135">
        <v>25715</v>
      </c>
      <c r="DS52" s="135">
        <v>2000</v>
      </c>
      <c r="DT52" s="135">
        <v>948</v>
      </c>
      <c r="DU52" s="135">
        <v>0</v>
      </c>
      <c r="DV52" s="135">
        <v>0</v>
      </c>
      <c r="DW52" s="135">
        <v>5163</v>
      </c>
      <c r="DX52" s="135">
        <v>733</v>
      </c>
      <c r="DY52" s="135">
        <v>0</v>
      </c>
      <c r="DZ52" s="135">
        <v>1047</v>
      </c>
      <c r="EA52" s="135">
        <v>227</v>
      </c>
      <c r="EB52" s="135">
        <v>84</v>
      </c>
      <c r="EC52" s="135">
        <v>0</v>
      </c>
      <c r="ED52" s="135">
        <v>243</v>
      </c>
      <c r="EE52" s="135">
        <v>700</v>
      </c>
      <c r="EF52" s="135">
        <v>198</v>
      </c>
      <c r="EG52" s="135">
        <v>473</v>
      </c>
      <c r="EH52" s="135">
        <v>829</v>
      </c>
      <c r="EI52" s="135">
        <v>0</v>
      </c>
      <c r="EJ52" s="135">
        <v>0</v>
      </c>
      <c r="EK52" s="135">
        <v>9697</v>
      </c>
    </row>
    <row r="53" spans="1:141" ht="15" customHeight="1" x14ac:dyDescent="0.25">
      <c r="A53" s="137" t="s">
        <v>283</v>
      </c>
      <c r="B53" s="137" t="s">
        <v>286</v>
      </c>
      <c r="C53" s="137" t="s">
        <v>62</v>
      </c>
      <c r="D53" s="135">
        <v>14</v>
      </c>
      <c r="E53" s="135">
        <v>4</v>
      </c>
      <c r="F53" s="135">
        <v>3</v>
      </c>
      <c r="G53" s="135">
        <v>0</v>
      </c>
      <c r="H53" s="135">
        <v>21</v>
      </c>
      <c r="I53" s="135">
        <v>1</v>
      </c>
      <c r="J53" s="135">
        <v>27</v>
      </c>
      <c r="K53" s="135">
        <v>2</v>
      </c>
      <c r="L53" s="135">
        <v>9</v>
      </c>
      <c r="M53" s="135">
        <v>39</v>
      </c>
      <c r="N53" s="135">
        <v>0</v>
      </c>
      <c r="O53" s="135">
        <v>4</v>
      </c>
      <c r="P53" s="135">
        <v>81</v>
      </c>
      <c r="Q53" s="135">
        <v>101</v>
      </c>
      <c r="R53" s="135">
        <v>4</v>
      </c>
      <c r="S53" s="135">
        <v>3</v>
      </c>
      <c r="T53" s="188">
        <v>3</v>
      </c>
      <c r="U53" s="188">
        <v>3</v>
      </c>
      <c r="V53" s="188">
        <v>10</v>
      </c>
      <c r="W53" s="188">
        <v>24</v>
      </c>
      <c r="X53" s="188">
        <v>84</v>
      </c>
      <c r="Y53" s="188">
        <v>83</v>
      </c>
      <c r="Z53" s="188">
        <v>366</v>
      </c>
      <c r="AA53" s="188">
        <v>573</v>
      </c>
      <c r="AB53" s="135">
        <v>573</v>
      </c>
      <c r="AC53" s="188">
        <v>0</v>
      </c>
      <c r="AD53" s="188">
        <v>0</v>
      </c>
      <c r="AE53" s="188">
        <v>7</v>
      </c>
      <c r="AF53" s="188">
        <v>17</v>
      </c>
      <c r="AG53" s="188">
        <v>56</v>
      </c>
      <c r="AH53" s="188">
        <v>80</v>
      </c>
      <c r="AI53" s="135">
        <v>80</v>
      </c>
      <c r="AJ53" s="188">
        <v>28</v>
      </c>
      <c r="AK53" s="188">
        <v>215</v>
      </c>
      <c r="AL53" s="188">
        <v>896</v>
      </c>
      <c r="AM53" s="135">
        <v>1286</v>
      </c>
      <c r="AN53" s="135">
        <v>1334</v>
      </c>
      <c r="AO53" s="135">
        <v>28</v>
      </c>
      <c r="AP53" s="135">
        <v>0</v>
      </c>
      <c r="AQ53" s="135">
        <v>113</v>
      </c>
      <c r="AR53" s="135">
        <v>0</v>
      </c>
      <c r="AS53" s="135">
        <v>504</v>
      </c>
      <c r="AT53" s="135">
        <v>5</v>
      </c>
      <c r="AU53" s="135">
        <v>52</v>
      </c>
      <c r="AV53" s="135">
        <v>36</v>
      </c>
      <c r="AW53" s="135">
        <v>7</v>
      </c>
      <c r="AX53" s="135">
        <v>5</v>
      </c>
      <c r="AY53" s="135">
        <v>27683</v>
      </c>
      <c r="AZ53" s="135">
        <v>376</v>
      </c>
      <c r="BA53" s="135">
        <v>1346</v>
      </c>
      <c r="BB53" s="135">
        <v>0</v>
      </c>
      <c r="BC53" s="135">
        <v>1241</v>
      </c>
      <c r="BD53" s="135">
        <v>0</v>
      </c>
      <c r="BE53" s="135">
        <v>7137</v>
      </c>
      <c r="BF53" s="135">
        <v>1630</v>
      </c>
      <c r="BG53" s="135">
        <v>466</v>
      </c>
      <c r="BH53" s="135">
        <v>0</v>
      </c>
      <c r="BI53" s="135">
        <v>1245</v>
      </c>
      <c r="BJ53" s="135">
        <v>1</v>
      </c>
      <c r="BK53" s="135">
        <v>39118</v>
      </c>
      <c r="BL53" s="135">
        <v>2007</v>
      </c>
      <c r="BM53" s="135">
        <v>3280</v>
      </c>
      <c r="BN53" s="135">
        <v>21</v>
      </c>
      <c r="BO53" s="135">
        <v>1036</v>
      </c>
      <c r="BP53" s="135">
        <v>329</v>
      </c>
      <c r="BQ53" s="135">
        <v>5470</v>
      </c>
      <c r="BR53" s="135">
        <v>584</v>
      </c>
      <c r="BS53" s="135">
        <v>121</v>
      </c>
      <c r="BT53" s="135">
        <v>0</v>
      </c>
      <c r="BU53" s="135">
        <v>374</v>
      </c>
      <c r="BV53" s="135">
        <v>0</v>
      </c>
      <c r="BW53" s="135">
        <v>49399</v>
      </c>
      <c r="BX53" s="135">
        <v>-411</v>
      </c>
      <c r="BY53" s="135">
        <v>0</v>
      </c>
      <c r="BZ53" s="135">
        <v>-1102</v>
      </c>
      <c r="CA53" s="135">
        <v>-159</v>
      </c>
      <c r="CB53" s="135">
        <v>-1513</v>
      </c>
      <c r="CC53" s="135">
        <v>47886</v>
      </c>
      <c r="CD53" s="135">
        <v>4299</v>
      </c>
      <c r="CE53" s="135">
        <v>40512</v>
      </c>
      <c r="CF53" s="135">
        <v>92697</v>
      </c>
      <c r="CG53" s="135">
        <v>0</v>
      </c>
      <c r="CH53" s="135">
        <v>959</v>
      </c>
      <c r="CI53" s="135">
        <v>266</v>
      </c>
      <c r="CJ53" s="135">
        <v>1067</v>
      </c>
      <c r="CK53" s="135">
        <v>-91</v>
      </c>
      <c r="CL53" s="135">
        <v>0</v>
      </c>
      <c r="CM53" s="135">
        <v>0</v>
      </c>
      <c r="CN53" s="135">
        <v>0</v>
      </c>
      <c r="CO53" s="188">
        <v>13.9</v>
      </c>
      <c r="CP53" s="135">
        <v>555</v>
      </c>
      <c r="CQ53" s="135">
        <v>1491</v>
      </c>
      <c r="CR53" s="135">
        <v>2782</v>
      </c>
      <c r="CS53" s="135">
        <v>4273</v>
      </c>
      <c r="CT53" s="135">
        <v>37654</v>
      </c>
      <c r="CU53" s="135">
        <v>2797</v>
      </c>
      <c r="CV53" s="135">
        <v>484</v>
      </c>
      <c r="CW53" s="135">
        <v>40935</v>
      </c>
      <c r="CX53" s="135">
        <v>377</v>
      </c>
      <c r="CY53" s="135">
        <v>273</v>
      </c>
      <c r="CZ53" s="135">
        <v>6327</v>
      </c>
      <c r="DA53" s="135">
        <v>52185</v>
      </c>
      <c r="DB53" s="188">
        <v>30.259770652937046</v>
      </c>
      <c r="DC53" s="188">
        <v>31.251984854036884</v>
      </c>
      <c r="DD53" s="188">
        <v>38.196286472148536</v>
      </c>
      <c r="DE53" s="188">
        <v>52.747252747252752</v>
      </c>
      <c r="DF53" s="188">
        <v>0</v>
      </c>
      <c r="DG53" s="188">
        <v>27.544313500047906</v>
      </c>
      <c r="DH53" s="135">
        <v>-3222</v>
      </c>
      <c r="DI53" s="135">
        <v>-60</v>
      </c>
      <c r="DJ53" s="135">
        <v>0</v>
      </c>
      <c r="DK53" s="135">
        <v>-2642</v>
      </c>
      <c r="DL53" s="135">
        <v>-196</v>
      </c>
      <c r="DM53" s="135">
        <v>20715</v>
      </c>
      <c r="DN53" s="135">
        <v>4314</v>
      </c>
      <c r="DO53" s="135">
        <v>0</v>
      </c>
      <c r="DP53" s="135">
        <v>18909</v>
      </c>
      <c r="DQ53" s="135">
        <v>669</v>
      </c>
      <c r="DR53" s="135">
        <v>17400</v>
      </c>
      <c r="DS53" s="135">
        <v>7117</v>
      </c>
      <c r="DT53" s="135">
        <v>196</v>
      </c>
      <c r="DU53" s="135">
        <v>18</v>
      </c>
      <c r="DV53" s="135">
        <v>0</v>
      </c>
      <c r="DW53" s="135">
        <v>130</v>
      </c>
      <c r="DX53" s="135">
        <v>555</v>
      </c>
      <c r="DY53" s="135">
        <v>29</v>
      </c>
      <c r="DZ53" s="135">
        <v>163</v>
      </c>
      <c r="EA53" s="135">
        <v>32</v>
      </c>
      <c r="EB53" s="135">
        <v>0</v>
      </c>
      <c r="EC53" s="135">
        <v>33</v>
      </c>
      <c r="ED53" s="135">
        <v>225</v>
      </c>
      <c r="EE53" s="135">
        <v>376</v>
      </c>
      <c r="EF53" s="135">
        <v>0</v>
      </c>
      <c r="EG53" s="135">
        <v>498</v>
      </c>
      <c r="EH53" s="135">
        <v>0</v>
      </c>
      <c r="EI53" s="135">
        <v>0</v>
      </c>
      <c r="EJ53" s="135">
        <v>0</v>
      </c>
      <c r="EK53" s="135">
        <v>2059</v>
      </c>
    </row>
    <row r="54" spans="1:141" ht="15" customHeight="1" x14ac:dyDescent="0.25">
      <c r="A54" s="137" t="s">
        <v>283</v>
      </c>
      <c r="B54" s="137" t="s">
        <v>287</v>
      </c>
      <c r="C54" s="137" t="s">
        <v>288</v>
      </c>
      <c r="D54" s="135">
        <v>16</v>
      </c>
      <c r="E54" s="135">
        <v>1</v>
      </c>
      <c r="F54" s="135">
        <v>0</v>
      </c>
      <c r="G54" s="135">
        <v>0</v>
      </c>
      <c r="H54" s="135">
        <v>17</v>
      </c>
      <c r="I54" s="135">
        <v>10</v>
      </c>
      <c r="J54" s="135">
        <v>24</v>
      </c>
      <c r="K54" s="135">
        <v>3</v>
      </c>
      <c r="L54" s="135">
        <v>10</v>
      </c>
      <c r="M54" s="135">
        <v>3</v>
      </c>
      <c r="N54" s="135">
        <v>0</v>
      </c>
      <c r="O54" s="135">
        <v>10</v>
      </c>
      <c r="P54" s="135">
        <v>50</v>
      </c>
      <c r="Q54" s="135">
        <v>83</v>
      </c>
      <c r="R54" s="135">
        <v>6</v>
      </c>
      <c r="S54" s="135">
        <v>11</v>
      </c>
      <c r="T54" s="188">
        <v>3</v>
      </c>
      <c r="U54" s="188">
        <v>4</v>
      </c>
      <c r="V54" s="188">
        <v>13</v>
      </c>
      <c r="W54" s="188">
        <v>23</v>
      </c>
      <c r="X54" s="188">
        <v>104</v>
      </c>
      <c r="Y54" s="188">
        <v>103</v>
      </c>
      <c r="Z54" s="188">
        <v>337</v>
      </c>
      <c r="AA54" s="188">
        <v>588</v>
      </c>
      <c r="AB54" s="135">
        <v>590</v>
      </c>
      <c r="AC54" s="188">
        <v>0</v>
      </c>
      <c r="AD54" s="188">
        <v>0</v>
      </c>
      <c r="AE54" s="188">
        <v>1</v>
      </c>
      <c r="AF54" s="188">
        <v>1</v>
      </c>
      <c r="AG54" s="188">
        <v>8</v>
      </c>
      <c r="AH54" s="188">
        <v>10</v>
      </c>
      <c r="AI54" s="135">
        <v>11</v>
      </c>
      <c r="AJ54" s="188">
        <v>32</v>
      </c>
      <c r="AK54" s="188">
        <v>183</v>
      </c>
      <c r="AL54" s="188">
        <v>813</v>
      </c>
      <c r="AM54" s="135">
        <v>1387</v>
      </c>
      <c r="AN54" s="135">
        <v>1412</v>
      </c>
      <c r="AO54" s="135">
        <v>46</v>
      </c>
      <c r="AP54" s="135">
        <v>0</v>
      </c>
      <c r="AQ54" s="135">
        <v>127</v>
      </c>
      <c r="AR54" s="135">
        <v>3</v>
      </c>
      <c r="AS54" s="135">
        <v>397</v>
      </c>
      <c r="AT54" s="135">
        <v>1</v>
      </c>
      <c r="AU54" s="135">
        <v>78</v>
      </c>
      <c r="AV54" s="135">
        <v>26</v>
      </c>
      <c r="AW54" s="135">
        <v>12</v>
      </c>
      <c r="AX54" s="135">
        <v>1</v>
      </c>
      <c r="AY54" s="135">
        <v>29840</v>
      </c>
      <c r="AZ54" s="135" t="s">
        <v>19</v>
      </c>
      <c r="BA54" s="135">
        <v>46</v>
      </c>
      <c r="BB54" s="135" t="s">
        <v>19</v>
      </c>
      <c r="BC54" s="135">
        <v>1216</v>
      </c>
      <c r="BD54" s="135" t="s">
        <v>19</v>
      </c>
      <c r="BE54" s="135">
        <v>6134</v>
      </c>
      <c r="BF54" s="135" t="s">
        <v>19</v>
      </c>
      <c r="BG54" s="135">
        <v>227</v>
      </c>
      <c r="BH54" s="135" t="s">
        <v>19</v>
      </c>
      <c r="BI54" s="135">
        <v>362</v>
      </c>
      <c r="BJ54" s="135" t="s">
        <v>19</v>
      </c>
      <c r="BK54" s="135">
        <v>37825</v>
      </c>
      <c r="BL54" s="135" t="s">
        <v>19</v>
      </c>
      <c r="BM54" s="135">
        <v>2418</v>
      </c>
      <c r="BN54" s="135" t="s">
        <v>19</v>
      </c>
      <c r="BO54" s="135">
        <v>1012</v>
      </c>
      <c r="BP54" s="135" t="s">
        <v>19</v>
      </c>
      <c r="BQ54" s="135">
        <v>5881</v>
      </c>
      <c r="BR54" s="135" t="s">
        <v>19</v>
      </c>
      <c r="BS54" s="135">
        <v>293</v>
      </c>
      <c r="BT54" s="135" t="s">
        <v>19</v>
      </c>
      <c r="BU54" s="135">
        <v>0</v>
      </c>
      <c r="BV54" s="135">
        <v>1110</v>
      </c>
      <c r="BW54" s="135">
        <v>48539</v>
      </c>
      <c r="BX54" s="135">
        <v>-4908</v>
      </c>
      <c r="BY54" s="135">
        <v>0</v>
      </c>
      <c r="BZ54" s="135">
        <v>-2339</v>
      </c>
      <c r="CA54" s="135" t="s">
        <v>19</v>
      </c>
      <c r="CB54" s="135">
        <v>-7247</v>
      </c>
      <c r="CC54" s="135">
        <v>41292</v>
      </c>
      <c r="CD54" s="135">
        <v>3436</v>
      </c>
      <c r="CE54" s="135">
        <v>-13207</v>
      </c>
      <c r="CF54" s="135">
        <v>31521</v>
      </c>
      <c r="CG54" s="135">
        <v>0</v>
      </c>
      <c r="CH54" s="135">
        <v>1091</v>
      </c>
      <c r="CI54" s="135">
        <v>1</v>
      </c>
      <c r="CJ54" s="135">
        <v>374</v>
      </c>
      <c r="CK54" s="135">
        <v>-221</v>
      </c>
      <c r="CL54" s="135">
        <v>0</v>
      </c>
      <c r="CM54" s="135">
        <v>0</v>
      </c>
      <c r="CN54" s="135">
        <v>0</v>
      </c>
      <c r="CO54" s="188">
        <v>17.5</v>
      </c>
      <c r="CP54" s="135">
        <v>0</v>
      </c>
      <c r="CQ54" s="135" t="s">
        <v>19</v>
      </c>
      <c r="CR54" s="135" t="s">
        <v>19</v>
      </c>
      <c r="CS54" s="135">
        <v>6412</v>
      </c>
      <c r="CT54" s="135" t="s">
        <v>19</v>
      </c>
      <c r="CU54" s="135" t="s">
        <v>19</v>
      </c>
      <c r="CV54" s="135" t="s">
        <v>19</v>
      </c>
      <c r="CW54" s="135">
        <v>38200</v>
      </c>
      <c r="CX54" s="135">
        <v>0</v>
      </c>
      <c r="CY54" s="135">
        <v>164</v>
      </c>
      <c r="CZ54" s="135">
        <v>-48</v>
      </c>
      <c r="DA54" s="135">
        <v>44728</v>
      </c>
      <c r="DB54" s="188">
        <v>29.663131628197132</v>
      </c>
      <c r="DC54" s="188">
        <v>26.960732984293195</v>
      </c>
      <c r="DD54" s="188">
        <v>0</v>
      </c>
      <c r="DE54" s="188">
        <v>0</v>
      </c>
      <c r="DF54" s="188">
        <v>0</v>
      </c>
      <c r="DG54" s="188">
        <v>27.278214988374174</v>
      </c>
      <c r="DH54" s="135">
        <v>-2979</v>
      </c>
      <c r="DI54" s="135">
        <v>-45</v>
      </c>
      <c r="DJ54" s="135">
        <v>0</v>
      </c>
      <c r="DK54" s="135">
        <v>-2420</v>
      </c>
      <c r="DL54" s="135">
        <v>0</v>
      </c>
      <c r="DM54" s="135">
        <v>21906</v>
      </c>
      <c r="DN54" s="135">
        <v>5700</v>
      </c>
      <c r="DO54" s="135">
        <v>0</v>
      </c>
      <c r="DP54" s="135">
        <v>22162</v>
      </c>
      <c r="DQ54" s="135">
        <v>2026</v>
      </c>
      <c r="DR54" s="135">
        <v>24494</v>
      </c>
      <c r="DS54" s="135">
        <v>3943</v>
      </c>
      <c r="DT54" s="135">
        <v>628</v>
      </c>
      <c r="DU54" s="135">
        <v>166</v>
      </c>
      <c r="DV54" s="135">
        <v>0</v>
      </c>
      <c r="DW54" s="135">
        <v>0</v>
      </c>
      <c r="DX54" s="135">
        <v>130</v>
      </c>
      <c r="DY54" s="135">
        <v>24</v>
      </c>
      <c r="DZ54" s="135">
        <v>48</v>
      </c>
      <c r="EA54" s="135">
        <v>0</v>
      </c>
      <c r="EB54" s="135">
        <v>60</v>
      </c>
      <c r="EC54" s="135">
        <v>0</v>
      </c>
      <c r="ED54" s="135">
        <v>267</v>
      </c>
      <c r="EE54" s="135">
        <v>120</v>
      </c>
      <c r="EF54" s="135">
        <v>44</v>
      </c>
      <c r="EG54" s="135">
        <v>245</v>
      </c>
      <c r="EH54" s="135">
        <v>0</v>
      </c>
      <c r="EI54" s="135">
        <v>0</v>
      </c>
      <c r="EJ54" s="135">
        <v>0</v>
      </c>
      <c r="EK54" s="135">
        <v>1104</v>
      </c>
    </row>
    <row r="55" spans="1:141" ht="15" customHeight="1" x14ac:dyDescent="0.25">
      <c r="A55" s="137" t="s">
        <v>283</v>
      </c>
      <c r="B55" s="137" t="s">
        <v>289</v>
      </c>
      <c r="C55" s="137" t="s">
        <v>64</v>
      </c>
      <c r="D55" s="135">
        <v>38</v>
      </c>
      <c r="E55" s="135">
        <v>0</v>
      </c>
      <c r="F55" s="135">
        <v>0</v>
      </c>
      <c r="G55" s="135">
        <v>0</v>
      </c>
      <c r="H55" s="135">
        <v>38</v>
      </c>
      <c r="I55" s="135">
        <v>4</v>
      </c>
      <c r="J55" s="135">
        <v>41</v>
      </c>
      <c r="K55" s="135">
        <v>4</v>
      </c>
      <c r="L55" s="135">
        <v>24</v>
      </c>
      <c r="M55" s="135">
        <v>0</v>
      </c>
      <c r="N55" s="135">
        <v>68</v>
      </c>
      <c r="O55" s="135">
        <v>10</v>
      </c>
      <c r="P55" s="135">
        <v>147</v>
      </c>
      <c r="Q55" s="135">
        <v>106</v>
      </c>
      <c r="R55" s="135">
        <v>14</v>
      </c>
      <c r="S55" s="135">
        <v>10</v>
      </c>
      <c r="T55" s="188">
        <v>3</v>
      </c>
      <c r="U55" s="188">
        <v>7</v>
      </c>
      <c r="V55" s="188">
        <v>12</v>
      </c>
      <c r="W55" s="188">
        <v>46</v>
      </c>
      <c r="X55" s="188">
        <v>248</v>
      </c>
      <c r="Y55" s="188">
        <v>236</v>
      </c>
      <c r="Z55" s="188">
        <v>843</v>
      </c>
      <c r="AA55" s="188">
        <v>1395</v>
      </c>
      <c r="AB55" s="135">
        <v>1398</v>
      </c>
      <c r="AC55" s="188">
        <v>0</v>
      </c>
      <c r="AD55" s="188">
        <v>1</v>
      </c>
      <c r="AE55" s="188">
        <v>6</v>
      </c>
      <c r="AF55" s="188">
        <v>0</v>
      </c>
      <c r="AG55" s="188">
        <v>0</v>
      </c>
      <c r="AH55" s="188">
        <v>7</v>
      </c>
      <c r="AI55" s="135">
        <v>7</v>
      </c>
      <c r="AJ55" s="188">
        <v>57</v>
      </c>
      <c r="AK55" s="188">
        <v>359</v>
      </c>
      <c r="AL55" s="188">
        <v>1818</v>
      </c>
      <c r="AM55" s="135">
        <v>2579</v>
      </c>
      <c r="AN55" s="135">
        <v>2595</v>
      </c>
      <c r="AO55" s="135">
        <v>74</v>
      </c>
      <c r="AP55" s="135">
        <v>4</v>
      </c>
      <c r="AQ55" s="135">
        <v>212</v>
      </c>
      <c r="AR55" s="135">
        <v>5</v>
      </c>
      <c r="AS55" s="135">
        <v>1022</v>
      </c>
      <c r="AT55" s="135">
        <v>3</v>
      </c>
      <c r="AU55" s="135">
        <v>250</v>
      </c>
      <c r="AV55" s="135">
        <v>312</v>
      </c>
      <c r="AW55" s="135">
        <v>108</v>
      </c>
      <c r="AX55" s="135">
        <v>1</v>
      </c>
      <c r="AY55" s="135">
        <v>63181</v>
      </c>
      <c r="AZ55" s="135">
        <v>0</v>
      </c>
      <c r="BA55" s="135">
        <v>0</v>
      </c>
      <c r="BB55" s="135">
        <v>0</v>
      </c>
      <c r="BC55" s="135">
        <v>2768</v>
      </c>
      <c r="BD55" s="135">
        <v>2365</v>
      </c>
      <c r="BE55" s="135">
        <v>13638</v>
      </c>
      <c r="BF55" s="135">
        <v>0</v>
      </c>
      <c r="BG55" s="135">
        <v>3402</v>
      </c>
      <c r="BH55" s="135">
        <v>0</v>
      </c>
      <c r="BI55" s="135">
        <v>637</v>
      </c>
      <c r="BJ55" s="135">
        <v>0</v>
      </c>
      <c r="BK55" s="135">
        <v>83626</v>
      </c>
      <c r="BL55" s="135">
        <v>2365</v>
      </c>
      <c r="BM55" s="135">
        <v>4987</v>
      </c>
      <c r="BN55" s="135">
        <v>1213</v>
      </c>
      <c r="BO55" s="135">
        <v>1480</v>
      </c>
      <c r="BP55" s="135">
        <v>159</v>
      </c>
      <c r="BQ55" s="135">
        <v>7737</v>
      </c>
      <c r="BR55" s="135">
        <v>1689</v>
      </c>
      <c r="BS55" s="135">
        <v>1550</v>
      </c>
      <c r="BT55" s="135">
        <v>1217</v>
      </c>
      <c r="BU55" s="135">
        <v>0</v>
      </c>
      <c r="BV55" s="135">
        <v>0</v>
      </c>
      <c r="BW55" s="135">
        <v>99380</v>
      </c>
      <c r="BX55" s="135">
        <v>-1481</v>
      </c>
      <c r="BY55" s="135">
        <v>0</v>
      </c>
      <c r="BZ55" s="135">
        <v>-4859</v>
      </c>
      <c r="CA55" s="135">
        <v>-1115</v>
      </c>
      <c r="CB55" s="135">
        <v>-6340</v>
      </c>
      <c r="CC55" s="135">
        <v>93040</v>
      </c>
      <c r="CD55" s="135">
        <v>6614</v>
      </c>
      <c r="CE55" s="135">
        <v>82817</v>
      </c>
      <c r="CF55" s="135">
        <v>182471</v>
      </c>
      <c r="CG55" s="135">
        <v>0</v>
      </c>
      <c r="CH55" s="135">
        <v>834</v>
      </c>
      <c r="CI55" s="135">
        <v>0</v>
      </c>
      <c r="CJ55" s="135">
        <v>1969</v>
      </c>
      <c r="CK55" s="135">
        <v>-436</v>
      </c>
      <c r="CL55" s="135">
        <v>0</v>
      </c>
      <c r="CM55" s="135">
        <v>0</v>
      </c>
      <c r="CN55" s="135">
        <v>0</v>
      </c>
      <c r="CO55" s="188">
        <v>18.600000000000001</v>
      </c>
      <c r="CP55" s="135">
        <v>588</v>
      </c>
      <c r="CQ55" s="135" t="s">
        <v>19</v>
      </c>
      <c r="CR55" s="135" t="s">
        <v>19</v>
      </c>
      <c r="CS55" s="135">
        <v>13449</v>
      </c>
      <c r="CT55" s="135" t="s">
        <v>19</v>
      </c>
      <c r="CU55" s="135" t="s">
        <v>19</v>
      </c>
      <c r="CV55" s="135" t="s">
        <v>19</v>
      </c>
      <c r="CW55" s="135">
        <v>82986</v>
      </c>
      <c r="CX55" s="135">
        <v>199</v>
      </c>
      <c r="CY55" s="135">
        <v>2554</v>
      </c>
      <c r="CZ55" s="135">
        <v>466</v>
      </c>
      <c r="DA55" s="135">
        <v>99654</v>
      </c>
      <c r="DB55" s="188">
        <v>0</v>
      </c>
      <c r="DC55" s="188">
        <v>0</v>
      </c>
      <c r="DD55" s="188">
        <v>0</v>
      </c>
      <c r="DE55" s="188">
        <v>0</v>
      </c>
      <c r="DF55" s="188">
        <v>0</v>
      </c>
      <c r="DG55" s="188">
        <v>0</v>
      </c>
      <c r="DH55" s="135">
        <v>-6713</v>
      </c>
      <c r="DI55" s="135">
        <v>-290</v>
      </c>
      <c r="DJ55" s="135">
        <v>0</v>
      </c>
      <c r="DK55" s="135">
        <v>-5531</v>
      </c>
      <c r="DL55" s="135">
        <v>-13</v>
      </c>
      <c r="DM55" s="135">
        <v>39368</v>
      </c>
      <c r="DN55" s="135">
        <v>8278</v>
      </c>
      <c r="DO55" s="135">
        <v>0</v>
      </c>
      <c r="DP55" s="135">
        <v>35099</v>
      </c>
      <c r="DQ55" s="135">
        <v>1633</v>
      </c>
      <c r="DR55" s="135">
        <v>38984</v>
      </c>
      <c r="DS55" s="135">
        <v>8390</v>
      </c>
      <c r="DT55" s="135">
        <v>722</v>
      </c>
      <c r="DU55" s="135">
        <v>0</v>
      </c>
      <c r="DV55" s="135">
        <v>0</v>
      </c>
      <c r="DW55" s="135">
        <v>5006</v>
      </c>
      <c r="DX55" s="135">
        <v>1015</v>
      </c>
      <c r="DY55" s="135">
        <v>729</v>
      </c>
      <c r="DZ55" s="135">
        <v>1617</v>
      </c>
      <c r="EA55" s="135">
        <v>151</v>
      </c>
      <c r="EB55" s="135">
        <v>0</v>
      </c>
      <c r="EC55" s="135">
        <v>61</v>
      </c>
      <c r="ED55" s="135">
        <v>230</v>
      </c>
      <c r="EE55" s="135">
        <v>0</v>
      </c>
      <c r="EF55" s="135">
        <v>0</v>
      </c>
      <c r="EG55" s="135">
        <v>0</v>
      </c>
      <c r="EH55" s="135">
        <v>0</v>
      </c>
      <c r="EI55" s="135">
        <v>0</v>
      </c>
      <c r="EJ55" s="135">
        <v>0</v>
      </c>
      <c r="EK55" s="135">
        <v>8809</v>
      </c>
    </row>
    <row r="56" spans="1:141" ht="15" customHeight="1" x14ac:dyDescent="0.25">
      <c r="A56" s="137" t="s">
        <v>283</v>
      </c>
      <c r="B56" s="137" t="s">
        <v>290</v>
      </c>
      <c r="C56" s="137" t="s">
        <v>65</v>
      </c>
      <c r="D56" s="135">
        <v>25</v>
      </c>
      <c r="E56" s="135">
        <v>8</v>
      </c>
      <c r="F56" s="135">
        <v>7</v>
      </c>
      <c r="G56" s="135">
        <v>0</v>
      </c>
      <c r="H56" s="135">
        <v>40</v>
      </c>
      <c r="I56" s="135">
        <v>11</v>
      </c>
      <c r="J56" s="135">
        <v>43</v>
      </c>
      <c r="K56" s="135">
        <v>5</v>
      </c>
      <c r="L56" s="135">
        <v>31</v>
      </c>
      <c r="M56" s="135">
        <v>66</v>
      </c>
      <c r="N56" s="135">
        <v>0</v>
      </c>
      <c r="O56" s="135">
        <v>11</v>
      </c>
      <c r="P56" s="135">
        <v>156</v>
      </c>
      <c r="Q56" s="135">
        <v>142</v>
      </c>
      <c r="R56" s="135">
        <v>8</v>
      </c>
      <c r="S56" s="135">
        <v>5</v>
      </c>
      <c r="T56" s="188">
        <v>3</v>
      </c>
      <c r="U56" s="188">
        <v>3</v>
      </c>
      <c r="V56" s="188">
        <v>10</v>
      </c>
      <c r="W56" s="188">
        <v>43</v>
      </c>
      <c r="X56" s="188">
        <v>159</v>
      </c>
      <c r="Y56" s="188">
        <v>143</v>
      </c>
      <c r="Z56" s="188">
        <v>590</v>
      </c>
      <c r="AA56" s="188">
        <v>950</v>
      </c>
      <c r="AB56" s="135">
        <v>952</v>
      </c>
      <c r="AC56" s="188">
        <v>0</v>
      </c>
      <c r="AD56" s="188">
        <v>0</v>
      </c>
      <c r="AE56" s="188">
        <v>7</v>
      </c>
      <c r="AF56" s="188">
        <v>9</v>
      </c>
      <c r="AG56" s="188">
        <v>61</v>
      </c>
      <c r="AH56" s="188">
        <v>77</v>
      </c>
      <c r="AI56" s="135">
        <v>141</v>
      </c>
      <c r="AJ56" s="188">
        <v>41</v>
      </c>
      <c r="AK56" s="188">
        <v>265</v>
      </c>
      <c r="AL56" s="188">
        <v>1334</v>
      </c>
      <c r="AM56" s="135">
        <v>2403</v>
      </c>
      <c r="AN56" s="135">
        <v>2440</v>
      </c>
      <c r="AO56" s="135">
        <v>66</v>
      </c>
      <c r="AP56" s="135">
        <v>4</v>
      </c>
      <c r="AQ56" s="135">
        <v>152</v>
      </c>
      <c r="AR56" s="135">
        <v>2</v>
      </c>
      <c r="AS56" s="135">
        <v>828</v>
      </c>
      <c r="AT56" s="135">
        <v>19</v>
      </c>
      <c r="AU56" s="135">
        <v>105</v>
      </c>
      <c r="AV56" s="135">
        <v>96</v>
      </c>
      <c r="AW56" s="135">
        <v>81</v>
      </c>
      <c r="AX56" s="135">
        <v>17</v>
      </c>
      <c r="AY56" s="135">
        <v>44728</v>
      </c>
      <c r="AZ56" s="135" t="s">
        <v>19</v>
      </c>
      <c r="BA56" s="135">
        <v>1628</v>
      </c>
      <c r="BB56" s="135" t="s">
        <v>19</v>
      </c>
      <c r="BC56" s="135">
        <v>1773</v>
      </c>
      <c r="BD56" s="135" t="s">
        <v>19</v>
      </c>
      <c r="BE56" s="135">
        <v>9365</v>
      </c>
      <c r="BF56" s="135" t="s">
        <v>19</v>
      </c>
      <c r="BG56" s="135">
        <v>743</v>
      </c>
      <c r="BH56" s="135" t="s">
        <v>19</v>
      </c>
      <c r="BI56" s="135">
        <v>2593</v>
      </c>
      <c r="BJ56" s="135" t="s">
        <v>19</v>
      </c>
      <c r="BK56" s="135">
        <v>60830</v>
      </c>
      <c r="BL56" s="135" t="s">
        <v>19</v>
      </c>
      <c r="BM56" s="135">
        <v>4234</v>
      </c>
      <c r="BN56" s="135" t="s">
        <v>19</v>
      </c>
      <c r="BO56" s="135">
        <v>2368</v>
      </c>
      <c r="BP56" s="135" t="s">
        <v>19</v>
      </c>
      <c r="BQ56" s="135">
        <v>2977</v>
      </c>
      <c r="BR56" s="135" t="s">
        <v>19</v>
      </c>
      <c r="BS56" s="135">
        <v>2062</v>
      </c>
      <c r="BT56" s="135" t="s">
        <v>19</v>
      </c>
      <c r="BU56" s="135">
        <v>0</v>
      </c>
      <c r="BV56" s="135">
        <v>517</v>
      </c>
      <c r="BW56" s="135">
        <v>72988</v>
      </c>
      <c r="BX56" s="135">
        <v>-1953</v>
      </c>
      <c r="BY56" s="135">
        <v>-835</v>
      </c>
      <c r="BZ56" s="135">
        <v>0</v>
      </c>
      <c r="CA56" s="135" t="s">
        <v>19</v>
      </c>
      <c r="CB56" s="135">
        <v>-2788</v>
      </c>
      <c r="CC56" s="135">
        <v>70200</v>
      </c>
      <c r="CD56" s="135">
        <v>11595</v>
      </c>
      <c r="CE56" s="135">
        <v>-24092</v>
      </c>
      <c r="CF56" s="135">
        <v>57703</v>
      </c>
      <c r="CG56" s="135">
        <v>0</v>
      </c>
      <c r="CH56" s="135">
        <v>4361</v>
      </c>
      <c r="CI56" s="135">
        <v>0</v>
      </c>
      <c r="CJ56" s="135">
        <v>274</v>
      </c>
      <c r="CK56" s="135">
        <v>264</v>
      </c>
      <c r="CL56" s="135">
        <v>0</v>
      </c>
      <c r="CM56" s="135">
        <v>0</v>
      </c>
      <c r="CN56" s="135">
        <v>0</v>
      </c>
      <c r="CO56" s="188">
        <v>17.2</v>
      </c>
      <c r="CP56" s="135" t="s">
        <v>19</v>
      </c>
      <c r="CQ56" s="135" t="s">
        <v>19</v>
      </c>
      <c r="CR56" s="135" t="s">
        <v>19</v>
      </c>
      <c r="CS56" s="135">
        <v>3152</v>
      </c>
      <c r="CT56" s="135" t="s">
        <v>19</v>
      </c>
      <c r="CU56" s="135" t="s">
        <v>19</v>
      </c>
      <c r="CV56" s="135" t="s">
        <v>19</v>
      </c>
      <c r="CW56" s="135">
        <v>77708</v>
      </c>
      <c r="CX56" s="135">
        <v>0</v>
      </c>
      <c r="CY56" s="135">
        <v>685</v>
      </c>
      <c r="CZ56" s="135">
        <v>250</v>
      </c>
      <c r="DA56" s="135">
        <v>81795</v>
      </c>
      <c r="DB56" s="188">
        <v>32.011421319796959</v>
      </c>
      <c r="DC56" s="188">
        <v>31.997992484686261</v>
      </c>
      <c r="DD56" s="188">
        <v>0</v>
      </c>
      <c r="DE56" s="188">
        <v>0</v>
      </c>
      <c r="DF56" s="188">
        <v>0</v>
      </c>
      <c r="DG56" s="188">
        <v>31.632740387554254</v>
      </c>
      <c r="DH56" s="135">
        <v>-5177</v>
      </c>
      <c r="DI56" s="135">
        <v>-349</v>
      </c>
      <c r="DJ56" s="135">
        <v>0</v>
      </c>
      <c r="DK56" s="135">
        <v>-4323</v>
      </c>
      <c r="DL56" s="135">
        <v>-336</v>
      </c>
      <c r="DM56" s="135">
        <v>36892</v>
      </c>
      <c r="DN56" s="135">
        <v>8471</v>
      </c>
      <c r="DO56" s="135">
        <v>0</v>
      </c>
      <c r="DP56" s="135">
        <v>35178</v>
      </c>
      <c r="DQ56" s="135">
        <v>1208</v>
      </c>
      <c r="DR56" s="135">
        <v>21355</v>
      </c>
      <c r="DS56" s="135">
        <v>14388</v>
      </c>
      <c r="DT56" s="135">
        <v>493</v>
      </c>
      <c r="DU56" s="135">
        <v>30</v>
      </c>
      <c r="DV56" s="135">
        <v>0</v>
      </c>
      <c r="DW56" s="135">
        <v>118</v>
      </c>
      <c r="DX56" s="135">
        <v>1191</v>
      </c>
      <c r="DY56" s="135">
        <v>0</v>
      </c>
      <c r="DZ56" s="135">
        <v>731</v>
      </c>
      <c r="EA56" s="135">
        <v>0</v>
      </c>
      <c r="EB56" s="135">
        <v>0</v>
      </c>
      <c r="EC56" s="135">
        <v>55</v>
      </c>
      <c r="ED56" s="135">
        <v>109</v>
      </c>
      <c r="EE56" s="135">
        <v>139</v>
      </c>
      <c r="EF56" s="135">
        <v>31</v>
      </c>
      <c r="EG56" s="135">
        <v>1416</v>
      </c>
      <c r="EH56" s="135">
        <v>398</v>
      </c>
      <c r="EI56" s="135">
        <v>35</v>
      </c>
      <c r="EJ56" s="135">
        <v>0</v>
      </c>
      <c r="EK56" s="135">
        <v>4253</v>
      </c>
    </row>
    <row r="57" spans="1:141" ht="15" customHeight="1" x14ac:dyDescent="0.25">
      <c r="A57" s="137" t="s">
        <v>283</v>
      </c>
      <c r="B57" s="137" t="s">
        <v>291</v>
      </c>
      <c r="C57" s="137" t="s">
        <v>586</v>
      </c>
      <c r="D57" s="135">
        <v>103</v>
      </c>
      <c r="E57" s="135">
        <v>0</v>
      </c>
      <c r="F57" s="135">
        <v>0</v>
      </c>
      <c r="G57" s="135">
        <v>0</v>
      </c>
      <c r="H57" s="135">
        <v>103</v>
      </c>
      <c r="I57" s="135">
        <v>5</v>
      </c>
      <c r="J57" s="135">
        <v>142</v>
      </c>
      <c r="K57" s="135">
        <v>11</v>
      </c>
      <c r="L57" s="135">
        <v>50</v>
      </c>
      <c r="M57" s="135">
        <v>57</v>
      </c>
      <c r="N57" s="135">
        <v>0</v>
      </c>
      <c r="O57" s="135">
        <v>86</v>
      </c>
      <c r="P57" s="135">
        <v>346</v>
      </c>
      <c r="Q57" s="135">
        <v>32</v>
      </c>
      <c r="R57" s="135">
        <v>54</v>
      </c>
      <c r="S57" s="135">
        <v>42</v>
      </c>
      <c r="T57" s="188">
        <v>1</v>
      </c>
      <c r="U57" s="188">
        <v>26</v>
      </c>
      <c r="V57" s="188">
        <v>67</v>
      </c>
      <c r="W57" s="188">
        <v>154</v>
      </c>
      <c r="X57" s="188">
        <v>686</v>
      </c>
      <c r="Y57" s="188">
        <v>549</v>
      </c>
      <c r="Z57" s="188">
        <v>3187</v>
      </c>
      <c r="AA57" s="188">
        <v>4671</v>
      </c>
      <c r="AB57" s="135">
        <v>4683</v>
      </c>
      <c r="AC57" s="188">
        <v>0</v>
      </c>
      <c r="AD57" s="188">
        <v>0</v>
      </c>
      <c r="AE57" s="188">
        <v>0</v>
      </c>
      <c r="AF57" s="188">
        <v>0</v>
      </c>
      <c r="AG57" s="188">
        <v>0</v>
      </c>
      <c r="AH57" s="188">
        <v>0</v>
      </c>
      <c r="AI57" s="135">
        <v>0</v>
      </c>
      <c r="AJ57" s="188">
        <v>100</v>
      </c>
      <c r="AK57" s="188">
        <v>791</v>
      </c>
      <c r="AL57" s="188">
        <v>5561</v>
      </c>
      <c r="AM57" s="135">
        <v>8792</v>
      </c>
      <c r="AN57" s="135">
        <v>8941</v>
      </c>
      <c r="AO57" s="135">
        <v>149</v>
      </c>
      <c r="AP57" s="135">
        <v>10</v>
      </c>
      <c r="AQ57" s="135">
        <v>783</v>
      </c>
      <c r="AR57" s="135">
        <v>18</v>
      </c>
      <c r="AS57" s="135">
        <v>3522</v>
      </c>
      <c r="AT57" s="135">
        <v>0</v>
      </c>
      <c r="AU57" s="135">
        <v>780</v>
      </c>
      <c r="AV57" s="135">
        <v>396</v>
      </c>
      <c r="AW57" s="135">
        <v>264</v>
      </c>
      <c r="AX57" s="135">
        <v>0</v>
      </c>
      <c r="AY57" s="135">
        <v>239924</v>
      </c>
      <c r="AZ57" s="135" t="s">
        <v>19</v>
      </c>
      <c r="BA57" s="135">
        <v>0</v>
      </c>
      <c r="BB57" s="135" t="s">
        <v>19</v>
      </c>
      <c r="BC57" s="135">
        <v>5676.5659999999998</v>
      </c>
      <c r="BD57" s="135" t="s">
        <v>19</v>
      </c>
      <c r="BE57" s="135">
        <v>48934.279000000002</v>
      </c>
      <c r="BF57" s="135" t="s">
        <v>19</v>
      </c>
      <c r="BG57" s="135">
        <v>17624.871999999999</v>
      </c>
      <c r="BH57" s="135" t="s">
        <v>19</v>
      </c>
      <c r="BI57" s="135">
        <v>2994.5920000000001</v>
      </c>
      <c r="BJ57" s="135" t="s">
        <v>19</v>
      </c>
      <c r="BK57" s="135">
        <v>315154.30899999995</v>
      </c>
      <c r="BL57" s="135" t="s">
        <v>19</v>
      </c>
      <c r="BM57" s="135">
        <v>37361.873</v>
      </c>
      <c r="BN57" s="135" t="s">
        <v>19</v>
      </c>
      <c r="BO57" s="135">
        <v>15449.251</v>
      </c>
      <c r="BP57" s="135" t="s">
        <v>19</v>
      </c>
      <c r="BQ57" s="135">
        <v>30011.014999999999</v>
      </c>
      <c r="BR57" s="135" t="s">
        <v>19</v>
      </c>
      <c r="BS57" s="135">
        <v>34003</v>
      </c>
      <c r="BT57" s="135" t="s">
        <v>19</v>
      </c>
      <c r="BU57" s="135">
        <v>2206.64</v>
      </c>
      <c r="BV57" s="135">
        <v>0</v>
      </c>
      <c r="BW57" s="135">
        <v>434186.08799999999</v>
      </c>
      <c r="BX57" s="135">
        <v>-16826.062999999998</v>
      </c>
      <c r="BY57" s="135">
        <v>-332.86199999999997</v>
      </c>
      <c r="BZ57" s="135">
        <v>-40100.731</v>
      </c>
      <c r="CA57" s="135" t="s">
        <v>19</v>
      </c>
      <c r="CB57" s="135">
        <v>-57259.656000000003</v>
      </c>
      <c r="CC57" s="135">
        <v>376926.43199999997</v>
      </c>
      <c r="CD57" s="135">
        <v>45267.525080000007</v>
      </c>
      <c r="CE57" s="135">
        <v>344775.13199999998</v>
      </c>
      <c r="CF57" s="135">
        <v>766969.08907999995</v>
      </c>
      <c r="CG57" s="135">
        <v>0</v>
      </c>
      <c r="CH57" s="135">
        <v>7262.223</v>
      </c>
      <c r="CI57" s="135">
        <v>3195</v>
      </c>
      <c r="CJ57" s="135">
        <v>6238</v>
      </c>
      <c r="CK57" s="135">
        <v>-861</v>
      </c>
      <c r="CL57" s="135">
        <v>1192</v>
      </c>
      <c r="CM57" s="135" t="s">
        <v>19</v>
      </c>
      <c r="CN57" s="135" t="s">
        <v>19</v>
      </c>
      <c r="CO57" s="188" t="s">
        <v>19</v>
      </c>
      <c r="CP57" s="135" t="s">
        <v>19</v>
      </c>
      <c r="CQ57" s="135" t="s">
        <v>19</v>
      </c>
      <c r="CR57" s="135" t="s">
        <v>19</v>
      </c>
      <c r="CS57" s="135" t="s">
        <v>19</v>
      </c>
      <c r="CT57" s="135" t="s">
        <v>19</v>
      </c>
      <c r="CU57" s="135" t="s">
        <v>19</v>
      </c>
      <c r="CV57" s="135" t="s">
        <v>19</v>
      </c>
      <c r="CW57" s="135" t="s">
        <v>19</v>
      </c>
      <c r="CX57" s="135" t="s">
        <v>19</v>
      </c>
      <c r="CY57" s="135" t="s">
        <v>19</v>
      </c>
      <c r="CZ57" s="135" t="s">
        <v>19</v>
      </c>
      <c r="DA57" s="135" t="s">
        <v>19</v>
      </c>
      <c r="DB57" s="188" t="s">
        <v>19</v>
      </c>
      <c r="DC57" s="188" t="s">
        <v>19</v>
      </c>
      <c r="DD57" s="188" t="s">
        <v>19</v>
      </c>
      <c r="DE57" s="188" t="s">
        <v>19</v>
      </c>
      <c r="DF57" s="188" t="s">
        <v>19</v>
      </c>
      <c r="DG57" s="188" t="s">
        <v>19</v>
      </c>
      <c r="DH57" s="135">
        <v>-25.701953</v>
      </c>
      <c r="DI57" s="135">
        <v>-0.68203800000000003</v>
      </c>
      <c r="DJ57" s="135">
        <v>-0.13489799999999999</v>
      </c>
      <c r="DK57" s="135">
        <v>-21.449354</v>
      </c>
      <c r="DL57" s="135">
        <v>-0.75858500000000006</v>
      </c>
      <c r="DM57" s="135">
        <v>143.09029500000003</v>
      </c>
      <c r="DN57" s="135">
        <v>20.873952000000003</v>
      </c>
      <c r="DO57" s="135">
        <v>6.9096000000000005E-2</v>
      </c>
      <c r="DP57" s="135">
        <v>115.30651500000002</v>
      </c>
      <c r="DQ57" s="135">
        <v>19.720006000000001</v>
      </c>
      <c r="DR57" s="135">
        <v>30201</v>
      </c>
      <c r="DS57" s="135">
        <v>20356</v>
      </c>
      <c r="DT57" s="135">
        <v>5058</v>
      </c>
      <c r="DU57" s="135">
        <v>0</v>
      </c>
      <c r="DV57" s="135">
        <v>0</v>
      </c>
      <c r="DW57" s="135">
        <v>44.809719999999999</v>
      </c>
      <c r="DX57" s="135">
        <v>1013.1027600000001</v>
      </c>
      <c r="DY57" s="135">
        <v>2153.9017599999997</v>
      </c>
      <c r="DZ57" s="135">
        <v>6086.7494900000002</v>
      </c>
      <c r="EA57" s="135">
        <v>1566.5000500000001</v>
      </c>
      <c r="EB57" s="135">
        <v>0</v>
      </c>
      <c r="EC57" s="135">
        <v>49.025640000000003</v>
      </c>
      <c r="ED57" s="135">
        <v>0</v>
      </c>
      <c r="EE57" s="135">
        <v>392.69509000000005</v>
      </c>
      <c r="EF57" s="135">
        <v>140.44382000000002</v>
      </c>
      <c r="EG57" s="135">
        <v>1984.62508</v>
      </c>
      <c r="EH57" s="135">
        <v>0</v>
      </c>
      <c r="EI57" s="135">
        <v>0</v>
      </c>
      <c r="EJ57" s="135">
        <v>0</v>
      </c>
      <c r="EK57" s="135">
        <v>13431.85341</v>
      </c>
    </row>
    <row r="58" spans="1:141" ht="15" customHeight="1" x14ac:dyDescent="0.25">
      <c r="A58" s="136" t="s">
        <v>293</v>
      </c>
      <c r="B58" s="136" t="s">
        <v>294</v>
      </c>
      <c r="C58" s="136" t="s">
        <v>295</v>
      </c>
      <c r="D58" s="135">
        <v>4</v>
      </c>
      <c r="E58" s="135">
        <v>43</v>
      </c>
      <c r="F58" s="135">
        <v>9</v>
      </c>
      <c r="G58" s="135">
        <v>2</v>
      </c>
      <c r="H58" s="135">
        <v>58</v>
      </c>
      <c r="I58" s="135">
        <v>17</v>
      </c>
      <c r="J58" s="135">
        <v>69</v>
      </c>
      <c r="K58" s="135">
        <v>3</v>
      </c>
      <c r="L58" s="135">
        <v>55</v>
      </c>
      <c r="M58" s="135">
        <v>43</v>
      </c>
      <c r="N58" s="135">
        <v>0</v>
      </c>
      <c r="O58" s="135">
        <v>24</v>
      </c>
      <c r="P58" s="135">
        <v>194</v>
      </c>
      <c r="Q58" s="135">
        <v>125</v>
      </c>
      <c r="R58" s="135">
        <v>14</v>
      </c>
      <c r="S58" s="135">
        <v>7</v>
      </c>
      <c r="T58" s="188">
        <v>3</v>
      </c>
      <c r="U58" s="188">
        <v>3</v>
      </c>
      <c r="V58" s="188">
        <v>18</v>
      </c>
      <c r="W58" s="188">
        <v>46</v>
      </c>
      <c r="X58" s="188">
        <v>107</v>
      </c>
      <c r="Y58" s="188">
        <v>47</v>
      </c>
      <c r="Z58" s="188">
        <v>160</v>
      </c>
      <c r="AA58" s="188">
        <v>384</v>
      </c>
      <c r="AB58" s="135">
        <v>384</v>
      </c>
      <c r="AC58" s="188">
        <v>0</v>
      </c>
      <c r="AD58" s="188">
        <v>0</v>
      </c>
      <c r="AE58" s="188">
        <v>52</v>
      </c>
      <c r="AF58" s="188">
        <v>128.5</v>
      </c>
      <c r="AG58" s="188">
        <v>470.25</v>
      </c>
      <c r="AH58" s="188">
        <v>650.75</v>
      </c>
      <c r="AI58" s="135">
        <v>769</v>
      </c>
      <c r="AJ58" s="188">
        <v>26.3</v>
      </c>
      <c r="AK58" s="188">
        <v>197</v>
      </c>
      <c r="AL58" s="188">
        <v>1258.05</v>
      </c>
      <c r="AM58" s="135">
        <v>736</v>
      </c>
      <c r="AN58" s="135">
        <v>761</v>
      </c>
      <c r="AO58" s="135">
        <v>21</v>
      </c>
      <c r="AP58" s="135">
        <v>2</v>
      </c>
      <c r="AQ58" s="135">
        <v>96</v>
      </c>
      <c r="AR58" s="135">
        <v>19</v>
      </c>
      <c r="AS58" s="135">
        <v>947</v>
      </c>
      <c r="AT58" s="135">
        <v>39</v>
      </c>
      <c r="AU58" s="135">
        <v>37</v>
      </c>
      <c r="AV58" s="135">
        <v>482</v>
      </c>
      <c r="AW58" s="135">
        <v>360</v>
      </c>
      <c r="AX58" s="135">
        <v>29</v>
      </c>
      <c r="AY58" s="135">
        <v>20842</v>
      </c>
      <c r="AZ58" s="135" t="s">
        <v>19</v>
      </c>
      <c r="BA58" s="135">
        <v>7130</v>
      </c>
      <c r="BB58" s="135" t="s">
        <v>19</v>
      </c>
      <c r="BC58" s="135">
        <v>1316</v>
      </c>
      <c r="BD58" s="135" t="s">
        <v>19</v>
      </c>
      <c r="BE58" s="135">
        <v>5647</v>
      </c>
      <c r="BF58" s="135" t="s">
        <v>19</v>
      </c>
      <c r="BG58" s="135">
        <v>515</v>
      </c>
      <c r="BH58" s="135" t="s">
        <v>19</v>
      </c>
      <c r="BI58" s="135">
        <v>11</v>
      </c>
      <c r="BJ58" s="135" t="s">
        <v>19</v>
      </c>
      <c r="BK58" s="135">
        <v>35461</v>
      </c>
      <c r="BL58" s="135" t="s">
        <v>19</v>
      </c>
      <c r="BM58" s="135">
        <v>2239</v>
      </c>
      <c r="BN58" s="135" t="s">
        <v>19</v>
      </c>
      <c r="BO58" s="135">
        <v>2893</v>
      </c>
      <c r="BP58" s="135" t="s">
        <v>19</v>
      </c>
      <c r="BQ58" s="135">
        <v>6522</v>
      </c>
      <c r="BR58" s="135" t="s">
        <v>19</v>
      </c>
      <c r="BS58" s="135">
        <v>1123</v>
      </c>
      <c r="BT58" s="135" t="s">
        <v>19</v>
      </c>
      <c r="BU58" s="135">
        <v>0</v>
      </c>
      <c r="BV58" s="135">
        <v>0</v>
      </c>
      <c r="BW58" s="135">
        <v>48238</v>
      </c>
      <c r="BX58" s="135">
        <v>-3072</v>
      </c>
      <c r="BY58" s="135">
        <v>-1332</v>
      </c>
      <c r="BZ58" s="135">
        <v>0</v>
      </c>
      <c r="CA58" s="135" t="s">
        <v>19</v>
      </c>
      <c r="CB58" s="135">
        <v>-4404</v>
      </c>
      <c r="CC58" s="135">
        <v>43834</v>
      </c>
      <c r="CD58" s="135">
        <v>1942</v>
      </c>
      <c r="CE58" s="135">
        <v>883</v>
      </c>
      <c r="CF58" s="135">
        <v>46659</v>
      </c>
      <c r="CG58" s="135">
        <v>118</v>
      </c>
      <c r="CH58" s="135">
        <v>1941</v>
      </c>
      <c r="CI58" s="135">
        <v>729</v>
      </c>
      <c r="CJ58" s="135">
        <v>745</v>
      </c>
      <c r="CK58" s="135">
        <v>42</v>
      </c>
      <c r="CL58" s="135">
        <v>0</v>
      </c>
      <c r="CM58" s="135" t="s">
        <v>19</v>
      </c>
      <c r="CN58" s="135">
        <v>-113976</v>
      </c>
      <c r="CO58" s="188" t="s">
        <v>19</v>
      </c>
      <c r="CP58" s="135" t="s">
        <v>19</v>
      </c>
      <c r="CQ58" s="135" t="s">
        <v>19</v>
      </c>
      <c r="CR58" s="135" t="s">
        <v>19</v>
      </c>
      <c r="CS58" s="135">
        <v>5416</v>
      </c>
      <c r="CT58" s="135" t="s">
        <v>19</v>
      </c>
      <c r="CU58" s="135" t="s">
        <v>19</v>
      </c>
      <c r="CV58" s="135" t="s">
        <v>19</v>
      </c>
      <c r="CW58" s="135">
        <v>38293</v>
      </c>
      <c r="CX58" s="135">
        <v>236</v>
      </c>
      <c r="CY58" s="135">
        <v>1831</v>
      </c>
      <c r="CZ58" s="135">
        <v>0</v>
      </c>
      <c r="DA58" s="135">
        <v>45776</v>
      </c>
      <c r="DB58" s="188">
        <v>100</v>
      </c>
      <c r="DC58" s="188">
        <v>100</v>
      </c>
      <c r="DD58" s="188">
        <v>100</v>
      </c>
      <c r="DE58" s="188">
        <v>100</v>
      </c>
      <c r="DF58" s="188">
        <v>0</v>
      </c>
      <c r="DG58" s="188">
        <v>100</v>
      </c>
      <c r="DH58" s="135">
        <v>-3168</v>
      </c>
      <c r="DI58" s="135">
        <v>-498</v>
      </c>
      <c r="DJ58" s="135">
        <v>0</v>
      </c>
      <c r="DK58" s="135">
        <v>-2560</v>
      </c>
      <c r="DL58" s="135">
        <v>-157</v>
      </c>
      <c r="DM58" s="135">
        <v>11453</v>
      </c>
      <c r="DN58" s="135">
        <v>1955</v>
      </c>
      <c r="DO58" s="135">
        <v>8</v>
      </c>
      <c r="DP58" s="135">
        <v>7033</v>
      </c>
      <c r="DQ58" s="135" t="s">
        <v>19</v>
      </c>
      <c r="DR58" s="135">
        <v>7328</v>
      </c>
      <c r="DS58" s="135">
        <v>707</v>
      </c>
      <c r="DT58" s="135" t="s">
        <v>19</v>
      </c>
      <c r="DU58" s="135">
        <v>204</v>
      </c>
      <c r="DV58" s="135">
        <v>0</v>
      </c>
      <c r="DW58" s="135">
        <v>0</v>
      </c>
      <c r="DX58" s="135">
        <v>626</v>
      </c>
      <c r="DY58" s="135">
        <v>22</v>
      </c>
      <c r="DZ58" s="135">
        <v>629</v>
      </c>
      <c r="EA58" s="135">
        <v>0</v>
      </c>
      <c r="EB58" s="135">
        <v>0</v>
      </c>
      <c r="EC58" s="135">
        <v>300</v>
      </c>
      <c r="ED58" s="135">
        <v>0</v>
      </c>
      <c r="EE58" s="135">
        <v>136</v>
      </c>
      <c r="EF58" s="135">
        <v>0</v>
      </c>
      <c r="EG58" s="135">
        <v>467</v>
      </c>
      <c r="EH58" s="135">
        <v>0</v>
      </c>
      <c r="EI58" s="135">
        <v>0</v>
      </c>
      <c r="EJ58" s="135">
        <v>0</v>
      </c>
      <c r="EK58" s="135">
        <v>2384</v>
      </c>
    </row>
    <row r="59" spans="1:141" ht="15" customHeight="1" x14ac:dyDescent="0.25">
      <c r="A59" s="136" t="s">
        <v>293</v>
      </c>
      <c r="B59" s="136" t="s">
        <v>296</v>
      </c>
      <c r="C59" s="136" t="s">
        <v>297</v>
      </c>
      <c r="D59" s="135">
        <v>0</v>
      </c>
      <c r="E59" s="135">
        <v>36</v>
      </c>
      <c r="F59" s="135">
        <v>8</v>
      </c>
      <c r="G59" s="135">
        <v>0</v>
      </c>
      <c r="H59" s="135">
        <v>44</v>
      </c>
      <c r="I59" s="135">
        <v>10</v>
      </c>
      <c r="J59" s="135">
        <v>54</v>
      </c>
      <c r="K59" s="135">
        <v>3</v>
      </c>
      <c r="L59" s="135">
        <v>32</v>
      </c>
      <c r="M59" s="135">
        <v>43</v>
      </c>
      <c r="N59" s="135">
        <v>0</v>
      </c>
      <c r="O59" s="135">
        <v>4</v>
      </c>
      <c r="P59" s="135">
        <v>136</v>
      </c>
      <c r="Q59" s="135">
        <v>110</v>
      </c>
      <c r="R59" s="135">
        <v>12</v>
      </c>
      <c r="S59" s="135">
        <v>4</v>
      </c>
      <c r="T59" s="188">
        <v>4</v>
      </c>
      <c r="U59" s="188">
        <v>3</v>
      </c>
      <c r="V59" s="188">
        <v>11</v>
      </c>
      <c r="W59" s="188">
        <v>25</v>
      </c>
      <c r="X59" s="188">
        <v>42</v>
      </c>
      <c r="Y59" s="188">
        <v>49</v>
      </c>
      <c r="Z59" s="188">
        <v>111</v>
      </c>
      <c r="AA59" s="188">
        <v>245</v>
      </c>
      <c r="AB59" s="135">
        <v>248</v>
      </c>
      <c r="AC59" s="188">
        <v>0</v>
      </c>
      <c r="AD59" s="188">
        <v>0</v>
      </c>
      <c r="AE59" s="188">
        <v>38.75</v>
      </c>
      <c r="AF59" s="188">
        <v>62.5</v>
      </c>
      <c r="AG59" s="188">
        <v>276.25</v>
      </c>
      <c r="AH59" s="188">
        <v>377.5</v>
      </c>
      <c r="AI59" s="135">
        <v>456</v>
      </c>
      <c r="AJ59" s="188">
        <v>30.25</v>
      </c>
      <c r="AK59" s="188">
        <v>147.32</v>
      </c>
      <c r="AL59" s="188">
        <v>800.06999999999994</v>
      </c>
      <c r="AM59" s="135">
        <v>438</v>
      </c>
      <c r="AN59" s="135">
        <v>453</v>
      </c>
      <c r="AO59" s="135">
        <v>12</v>
      </c>
      <c r="AP59" s="135">
        <v>1</v>
      </c>
      <c r="AQ59" s="135">
        <v>55</v>
      </c>
      <c r="AR59" s="135">
        <v>5</v>
      </c>
      <c r="AS59" s="135">
        <v>548</v>
      </c>
      <c r="AT59" s="135">
        <v>19</v>
      </c>
      <c r="AU59" s="135">
        <v>15</v>
      </c>
      <c r="AV59" s="135">
        <v>47</v>
      </c>
      <c r="AW59" s="135">
        <v>96</v>
      </c>
      <c r="AX59" s="135">
        <v>83</v>
      </c>
      <c r="AY59" s="135">
        <v>13068</v>
      </c>
      <c r="AZ59" s="135">
        <v>0</v>
      </c>
      <c r="BA59" s="135">
        <v>4293</v>
      </c>
      <c r="BB59" s="135">
        <v>0</v>
      </c>
      <c r="BC59" s="135">
        <v>1365</v>
      </c>
      <c r="BD59" s="135">
        <v>0</v>
      </c>
      <c r="BE59" s="135">
        <v>4377</v>
      </c>
      <c r="BF59" s="135">
        <v>0</v>
      </c>
      <c r="BG59" s="135">
        <v>319</v>
      </c>
      <c r="BH59" s="135">
        <v>58</v>
      </c>
      <c r="BI59" s="135">
        <v>1456</v>
      </c>
      <c r="BJ59" s="135">
        <v>0</v>
      </c>
      <c r="BK59" s="135">
        <v>24878</v>
      </c>
      <c r="BL59" s="135">
        <v>58</v>
      </c>
      <c r="BM59" s="135">
        <v>2126</v>
      </c>
      <c r="BN59" s="135">
        <v>337</v>
      </c>
      <c r="BO59" s="135">
        <v>1075</v>
      </c>
      <c r="BP59" s="135">
        <v>643</v>
      </c>
      <c r="BQ59" s="135">
        <v>4573</v>
      </c>
      <c r="BR59" s="135">
        <v>1170</v>
      </c>
      <c r="BS59" s="135">
        <v>438</v>
      </c>
      <c r="BT59" s="135">
        <v>373</v>
      </c>
      <c r="BU59" s="135">
        <v>0</v>
      </c>
      <c r="BV59" s="135">
        <v>0</v>
      </c>
      <c r="BW59" s="135">
        <v>33090</v>
      </c>
      <c r="BX59" s="135">
        <v>-1260</v>
      </c>
      <c r="BY59" s="135">
        <v>-224</v>
      </c>
      <c r="BZ59" s="135">
        <v>-244</v>
      </c>
      <c r="CA59" s="135">
        <v>0</v>
      </c>
      <c r="CB59" s="135">
        <v>-1728</v>
      </c>
      <c r="CC59" s="135">
        <v>31362</v>
      </c>
      <c r="CD59" s="135">
        <v>3149</v>
      </c>
      <c r="CE59" s="135">
        <v>1246</v>
      </c>
      <c r="CF59" s="135">
        <v>35757</v>
      </c>
      <c r="CG59" s="135">
        <v>251</v>
      </c>
      <c r="CH59" s="135">
        <v>2140</v>
      </c>
      <c r="CI59" s="135">
        <v>0</v>
      </c>
      <c r="CJ59" s="135">
        <v>509</v>
      </c>
      <c r="CK59" s="135">
        <v>-12</v>
      </c>
      <c r="CL59" s="135">
        <v>0</v>
      </c>
      <c r="CM59" s="135">
        <v>0</v>
      </c>
      <c r="CN59" s="135">
        <v>0</v>
      </c>
      <c r="CO59" s="188">
        <v>14.7</v>
      </c>
      <c r="CP59" s="135">
        <v>721</v>
      </c>
      <c r="CQ59" s="135" t="s">
        <v>19</v>
      </c>
      <c r="CR59" s="135" t="s">
        <v>19</v>
      </c>
      <c r="CS59" s="135" t="s">
        <v>19</v>
      </c>
      <c r="CT59" s="135" t="s">
        <v>19</v>
      </c>
      <c r="CU59" s="135" t="s">
        <v>19</v>
      </c>
      <c r="CV59" s="135" t="s">
        <v>19</v>
      </c>
      <c r="CW59" s="135" t="s">
        <v>19</v>
      </c>
      <c r="CX59" s="135" t="s">
        <v>19</v>
      </c>
      <c r="CY59" s="135" t="s">
        <v>19</v>
      </c>
      <c r="CZ59" s="135" t="s">
        <v>19</v>
      </c>
      <c r="DA59" s="135" t="s">
        <v>19</v>
      </c>
      <c r="DB59" s="188" t="s">
        <v>19</v>
      </c>
      <c r="DC59" s="188" t="s">
        <v>19</v>
      </c>
      <c r="DD59" s="188" t="s">
        <v>19</v>
      </c>
      <c r="DE59" s="188" t="s">
        <v>19</v>
      </c>
      <c r="DF59" s="188" t="s">
        <v>19</v>
      </c>
      <c r="DG59" s="188" t="s">
        <v>19</v>
      </c>
      <c r="DH59" s="135">
        <v>-1889</v>
      </c>
      <c r="DI59" s="135">
        <v>-31</v>
      </c>
      <c r="DJ59" s="135">
        <v>0</v>
      </c>
      <c r="DK59" s="135">
        <v>-1549</v>
      </c>
      <c r="DL59" s="135">
        <v>-120</v>
      </c>
      <c r="DM59" s="135">
        <v>6954</v>
      </c>
      <c r="DN59" s="135">
        <v>1305</v>
      </c>
      <c r="DO59" s="135">
        <v>95</v>
      </c>
      <c r="DP59" s="135">
        <v>4765</v>
      </c>
      <c r="DQ59" s="135">
        <v>436</v>
      </c>
      <c r="DR59" s="135">
        <v>639</v>
      </c>
      <c r="DS59" s="135">
        <v>2056</v>
      </c>
      <c r="DT59" s="135">
        <v>180</v>
      </c>
      <c r="DU59" s="135">
        <v>0</v>
      </c>
      <c r="DV59" s="135">
        <v>0</v>
      </c>
      <c r="DW59" s="135">
        <v>0</v>
      </c>
      <c r="DX59" s="135">
        <v>582</v>
      </c>
      <c r="DY59" s="135">
        <v>0</v>
      </c>
      <c r="DZ59" s="135">
        <v>42</v>
      </c>
      <c r="EA59" s="135">
        <v>269</v>
      </c>
      <c r="EB59" s="135">
        <v>54</v>
      </c>
      <c r="EC59" s="135">
        <v>86</v>
      </c>
      <c r="ED59" s="135">
        <v>445</v>
      </c>
      <c r="EE59" s="135">
        <v>87</v>
      </c>
      <c r="EF59" s="135">
        <v>3</v>
      </c>
      <c r="EG59" s="135">
        <v>145</v>
      </c>
      <c r="EH59" s="135">
        <v>0</v>
      </c>
      <c r="EI59" s="135">
        <v>143</v>
      </c>
      <c r="EJ59" s="135">
        <v>0</v>
      </c>
      <c r="EK59" s="135">
        <v>1856</v>
      </c>
    </row>
    <row r="60" spans="1:141" ht="15" customHeight="1" x14ac:dyDescent="0.25">
      <c r="A60" s="136" t="s">
        <v>293</v>
      </c>
      <c r="B60" s="136" t="s">
        <v>298</v>
      </c>
      <c r="C60" s="136" t="s">
        <v>299</v>
      </c>
      <c r="D60" s="135">
        <v>11</v>
      </c>
      <c r="E60" s="135">
        <v>27</v>
      </c>
      <c r="F60" s="135">
        <v>9</v>
      </c>
      <c r="G60" s="135">
        <v>0</v>
      </c>
      <c r="H60" s="135">
        <v>47</v>
      </c>
      <c r="I60" s="135">
        <v>10</v>
      </c>
      <c r="J60" s="135">
        <v>61</v>
      </c>
      <c r="K60" s="135">
        <v>3</v>
      </c>
      <c r="L60" s="135">
        <v>63</v>
      </c>
      <c r="M60" s="135">
        <v>115</v>
      </c>
      <c r="N60" s="135">
        <v>0</v>
      </c>
      <c r="O60" s="135">
        <v>10</v>
      </c>
      <c r="P60" s="135">
        <v>252</v>
      </c>
      <c r="Q60" s="135">
        <v>160</v>
      </c>
      <c r="R60" s="135">
        <v>13</v>
      </c>
      <c r="S60" s="135">
        <v>13</v>
      </c>
      <c r="T60" s="188">
        <v>3</v>
      </c>
      <c r="U60" s="188">
        <v>4</v>
      </c>
      <c r="V60" s="188">
        <v>19</v>
      </c>
      <c r="W60" s="188">
        <v>58</v>
      </c>
      <c r="X60" s="188">
        <v>126</v>
      </c>
      <c r="Y60" s="188">
        <v>103</v>
      </c>
      <c r="Z60" s="188">
        <v>479</v>
      </c>
      <c r="AA60" s="188">
        <v>792</v>
      </c>
      <c r="AB60" s="135">
        <v>792</v>
      </c>
      <c r="AC60" s="188">
        <v>0</v>
      </c>
      <c r="AD60" s="188">
        <v>0</v>
      </c>
      <c r="AE60" s="188">
        <v>26.2</v>
      </c>
      <c r="AF60" s="188">
        <v>97.6</v>
      </c>
      <c r="AG60" s="188">
        <v>222.3</v>
      </c>
      <c r="AH60" s="188">
        <v>346</v>
      </c>
      <c r="AI60" s="135">
        <v>346</v>
      </c>
      <c r="AJ60" s="188">
        <v>38.9</v>
      </c>
      <c r="AK60" s="188">
        <v>252.2</v>
      </c>
      <c r="AL60" s="188">
        <v>1429.2</v>
      </c>
      <c r="AM60" s="135">
        <v>1327</v>
      </c>
      <c r="AN60" s="135">
        <v>1363</v>
      </c>
      <c r="AO60" s="135">
        <v>44</v>
      </c>
      <c r="AP60" s="135">
        <v>11</v>
      </c>
      <c r="AQ60" s="135">
        <v>151</v>
      </c>
      <c r="AR60" s="135">
        <v>20</v>
      </c>
      <c r="AS60" s="135">
        <v>1074</v>
      </c>
      <c r="AT60" s="135">
        <v>27</v>
      </c>
      <c r="AU60" s="135">
        <v>61</v>
      </c>
      <c r="AV60" s="135">
        <v>384</v>
      </c>
      <c r="AW60" s="135">
        <v>212</v>
      </c>
      <c r="AX60" s="135">
        <v>36</v>
      </c>
      <c r="AY60" s="135">
        <v>37896</v>
      </c>
      <c r="AZ60" s="135">
        <v>0</v>
      </c>
      <c r="BA60" s="135">
        <v>5559</v>
      </c>
      <c r="BB60" s="135">
        <v>0</v>
      </c>
      <c r="BC60" s="135">
        <v>1363</v>
      </c>
      <c r="BD60" s="135">
        <v>1610</v>
      </c>
      <c r="BE60" s="135">
        <v>9378</v>
      </c>
      <c r="BF60" s="135">
        <v>69</v>
      </c>
      <c r="BG60" s="135">
        <v>1471</v>
      </c>
      <c r="BH60" s="135">
        <v>0</v>
      </c>
      <c r="BI60" s="135">
        <v>736</v>
      </c>
      <c r="BJ60" s="135">
        <v>42</v>
      </c>
      <c r="BK60" s="135">
        <v>56403</v>
      </c>
      <c r="BL60" s="135">
        <v>1721</v>
      </c>
      <c r="BM60" s="135">
        <v>4957</v>
      </c>
      <c r="BN60" s="135">
        <v>8</v>
      </c>
      <c r="BO60" s="135">
        <v>1262</v>
      </c>
      <c r="BP60" s="135">
        <v>0</v>
      </c>
      <c r="BQ60" s="135">
        <v>3827</v>
      </c>
      <c r="BR60" s="135">
        <v>4</v>
      </c>
      <c r="BS60" s="135">
        <v>62</v>
      </c>
      <c r="BT60" s="135">
        <v>0</v>
      </c>
      <c r="BU60" s="135">
        <v>0</v>
      </c>
      <c r="BV60" s="135">
        <v>1591</v>
      </c>
      <c r="BW60" s="135">
        <v>68102</v>
      </c>
      <c r="BX60" s="135">
        <v>0</v>
      </c>
      <c r="BY60" s="135">
        <v>0</v>
      </c>
      <c r="BZ60" s="135">
        <v>-1621</v>
      </c>
      <c r="CA60" s="135">
        <v>56</v>
      </c>
      <c r="CB60" s="135">
        <v>-1621</v>
      </c>
      <c r="CC60" s="135">
        <v>66481</v>
      </c>
      <c r="CD60" s="135">
        <v>6536</v>
      </c>
      <c r="CE60" s="135">
        <v>-6240</v>
      </c>
      <c r="CF60" s="135">
        <v>66777</v>
      </c>
      <c r="CG60" s="135">
        <v>0</v>
      </c>
      <c r="CH60" s="135">
        <v>0</v>
      </c>
      <c r="CI60" s="135">
        <v>100</v>
      </c>
      <c r="CJ60" s="135">
        <v>1389</v>
      </c>
      <c r="CK60" s="135">
        <v>73</v>
      </c>
      <c r="CL60" s="135">
        <v>1560</v>
      </c>
      <c r="CM60" s="135">
        <v>0</v>
      </c>
      <c r="CN60" s="135">
        <v>0</v>
      </c>
      <c r="CO60" s="188">
        <v>16.3</v>
      </c>
      <c r="CP60" s="135">
        <v>282</v>
      </c>
      <c r="CQ60" s="135" t="s">
        <v>19</v>
      </c>
      <c r="CR60" s="135" t="s">
        <v>19</v>
      </c>
      <c r="CS60" s="135" t="s">
        <v>19</v>
      </c>
      <c r="CT60" s="135" t="s">
        <v>19</v>
      </c>
      <c r="CU60" s="135" t="s">
        <v>19</v>
      </c>
      <c r="CV60" s="135" t="s">
        <v>19</v>
      </c>
      <c r="CW60" s="135">
        <v>73017</v>
      </c>
      <c r="CX60" s="135" t="s">
        <v>19</v>
      </c>
      <c r="CY60" s="135" t="s">
        <v>19</v>
      </c>
      <c r="CZ60" s="135" t="s">
        <v>19</v>
      </c>
      <c r="DA60" s="135">
        <v>73017</v>
      </c>
      <c r="DB60" s="188">
        <v>0</v>
      </c>
      <c r="DC60" s="188">
        <v>0</v>
      </c>
      <c r="DD60" s="188">
        <v>0</v>
      </c>
      <c r="DE60" s="188">
        <v>0</v>
      </c>
      <c r="DF60" s="188">
        <v>0</v>
      </c>
      <c r="DG60" s="188">
        <v>0</v>
      </c>
      <c r="DH60" s="135">
        <v>-5103</v>
      </c>
      <c r="DI60" s="135">
        <v>-335</v>
      </c>
      <c r="DJ60" s="135">
        <v>-150</v>
      </c>
      <c r="DK60" s="135">
        <v>-3967</v>
      </c>
      <c r="DL60" s="135">
        <v>-499</v>
      </c>
      <c r="DM60" s="135">
        <v>20120</v>
      </c>
      <c r="DN60" s="135">
        <v>6154</v>
      </c>
      <c r="DO60" s="135">
        <v>182</v>
      </c>
      <c r="DP60" s="135">
        <v>16402</v>
      </c>
      <c r="DQ60" s="135">
        <v>644</v>
      </c>
      <c r="DR60" s="135">
        <v>15762</v>
      </c>
      <c r="DS60" s="135">
        <v>3000</v>
      </c>
      <c r="DT60" s="135">
        <v>38</v>
      </c>
      <c r="DU60" s="135">
        <v>0</v>
      </c>
      <c r="DV60" s="135">
        <v>0</v>
      </c>
      <c r="DW60" s="135">
        <v>2430</v>
      </c>
      <c r="DX60" s="135">
        <v>562</v>
      </c>
      <c r="DY60" s="135">
        <v>999</v>
      </c>
      <c r="DZ60" s="135">
        <v>254</v>
      </c>
      <c r="EA60" s="135">
        <v>0</v>
      </c>
      <c r="EB60" s="135">
        <v>0</v>
      </c>
      <c r="EC60" s="135">
        <v>15</v>
      </c>
      <c r="ED60" s="135">
        <v>0</v>
      </c>
      <c r="EE60" s="135">
        <v>383</v>
      </c>
      <c r="EF60" s="135">
        <v>0</v>
      </c>
      <c r="EG60" s="135">
        <v>24</v>
      </c>
      <c r="EH60" s="135">
        <v>0</v>
      </c>
      <c r="EI60" s="135">
        <v>0</v>
      </c>
      <c r="EJ60" s="135">
        <v>0</v>
      </c>
      <c r="EK60" s="135">
        <v>4667</v>
      </c>
    </row>
    <row r="61" spans="1:141" ht="15" customHeight="1" x14ac:dyDescent="0.25">
      <c r="A61" s="137" t="s">
        <v>300</v>
      </c>
      <c r="B61" s="137" t="s">
        <v>301</v>
      </c>
      <c r="C61" s="137" t="s">
        <v>302</v>
      </c>
      <c r="D61" s="135" t="s">
        <v>19</v>
      </c>
      <c r="E61" s="135" t="s">
        <v>19</v>
      </c>
      <c r="F61" s="135" t="s">
        <v>19</v>
      </c>
      <c r="G61" s="135" t="s">
        <v>19</v>
      </c>
      <c r="H61" s="135" t="s">
        <v>19</v>
      </c>
      <c r="I61" s="135" t="s">
        <v>19</v>
      </c>
      <c r="J61" s="135" t="s">
        <v>19</v>
      </c>
      <c r="K61" s="135" t="s">
        <v>19</v>
      </c>
      <c r="L61" s="135" t="s">
        <v>19</v>
      </c>
      <c r="M61" s="135" t="s">
        <v>19</v>
      </c>
      <c r="N61" s="135" t="s">
        <v>19</v>
      </c>
      <c r="O61" s="135" t="s">
        <v>19</v>
      </c>
      <c r="P61" s="135" t="s">
        <v>19</v>
      </c>
      <c r="Q61" s="135" t="s">
        <v>19</v>
      </c>
      <c r="R61" s="135" t="s">
        <v>19</v>
      </c>
      <c r="S61" s="135" t="s">
        <v>19</v>
      </c>
      <c r="T61" s="188" t="s">
        <v>19</v>
      </c>
      <c r="U61" s="188" t="s">
        <v>19</v>
      </c>
      <c r="V61" s="188" t="s">
        <v>19</v>
      </c>
      <c r="W61" s="188" t="s">
        <v>19</v>
      </c>
      <c r="X61" s="188" t="s">
        <v>19</v>
      </c>
      <c r="Y61" s="188" t="s">
        <v>19</v>
      </c>
      <c r="Z61" s="188" t="s">
        <v>19</v>
      </c>
      <c r="AA61" s="188" t="s">
        <v>19</v>
      </c>
      <c r="AB61" s="135" t="s">
        <v>19</v>
      </c>
      <c r="AC61" s="188" t="s">
        <v>19</v>
      </c>
      <c r="AD61" s="188" t="s">
        <v>19</v>
      </c>
      <c r="AE61" s="188" t="s">
        <v>19</v>
      </c>
      <c r="AF61" s="188" t="s">
        <v>19</v>
      </c>
      <c r="AG61" s="188" t="s">
        <v>19</v>
      </c>
      <c r="AH61" s="188" t="s">
        <v>19</v>
      </c>
      <c r="AI61" s="135" t="s">
        <v>19</v>
      </c>
      <c r="AJ61" s="188" t="s">
        <v>19</v>
      </c>
      <c r="AK61" s="188" t="s">
        <v>19</v>
      </c>
      <c r="AL61" s="188" t="s">
        <v>19</v>
      </c>
      <c r="AM61" s="135" t="s">
        <v>19</v>
      </c>
      <c r="AN61" s="135" t="s">
        <v>19</v>
      </c>
      <c r="AO61" s="135" t="s">
        <v>19</v>
      </c>
      <c r="AP61" s="135" t="s">
        <v>19</v>
      </c>
      <c r="AQ61" s="135" t="s">
        <v>19</v>
      </c>
      <c r="AR61" s="135" t="s">
        <v>19</v>
      </c>
      <c r="AS61" s="135" t="s">
        <v>19</v>
      </c>
      <c r="AT61" s="135" t="s">
        <v>19</v>
      </c>
      <c r="AU61" s="135" t="s">
        <v>19</v>
      </c>
      <c r="AV61" s="135" t="s">
        <v>19</v>
      </c>
      <c r="AW61" s="135" t="s">
        <v>19</v>
      </c>
      <c r="AX61" s="135" t="s">
        <v>19</v>
      </c>
      <c r="AY61" s="135" t="s">
        <v>19</v>
      </c>
      <c r="AZ61" s="135" t="s">
        <v>19</v>
      </c>
      <c r="BA61" s="135" t="s">
        <v>19</v>
      </c>
      <c r="BB61" s="135" t="s">
        <v>19</v>
      </c>
      <c r="BC61" s="135" t="s">
        <v>19</v>
      </c>
      <c r="BD61" s="135" t="s">
        <v>19</v>
      </c>
      <c r="BE61" s="135" t="s">
        <v>19</v>
      </c>
      <c r="BF61" s="135" t="s">
        <v>19</v>
      </c>
      <c r="BG61" s="135" t="s">
        <v>19</v>
      </c>
      <c r="BH61" s="135" t="s">
        <v>19</v>
      </c>
      <c r="BI61" s="135" t="s">
        <v>19</v>
      </c>
      <c r="BJ61" s="135" t="s">
        <v>19</v>
      </c>
      <c r="BK61" s="135" t="s">
        <v>19</v>
      </c>
      <c r="BL61" s="135" t="s">
        <v>19</v>
      </c>
      <c r="BM61" s="135" t="s">
        <v>19</v>
      </c>
      <c r="BN61" s="135" t="s">
        <v>19</v>
      </c>
      <c r="BO61" s="135" t="s">
        <v>19</v>
      </c>
      <c r="BP61" s="135" t="s">
        <v>19</v>
      </c>
      <c r="BQ61" s="135" t="s">
        <v>19</v>
      </c>
      <c r="BR61" s="135" t="s">
        <v>19</v>
      </c>
      <c r="BS61" s="135" t="s">
        <v>19</v>
      </c>
      <c r="BT61" s="135" t="s">
        <v>19</v>
      </c>
      <c r="BU61" s="135" t="s">
        <v>19</v>
      </c>
      <c r="BV61" s="135" t="s">
        <v>19</v>
      </c>
      <c r="BW61" s="135" t="s">
        <v>19</v>
      </c>
      <c r="BX61" s="135" t="s">
        <v>19</v>
      </c>
      <c r="BY61" s="135" t="s">
        <v>19</v>
      </c>
      <c r="BZ61" s="135" t="s">
        <v>19</v>
      </c>
      <c r="CA61" s="135" t="s">
        <v>19</v>
      </c>
      <c r="CB61" s="135" t="s">
        <v>19</v>
      </c>
      <c r="CC61" s="135" t="s">
        <v>19</v>
      </c>
      <c r="CD61" s="135" t="s">
        <v>19</v>
      </c>
      <c r="CE61" s="135" t="s">
        <v>19</v>
      </c>
      <c r="CF61" s="135" t="s">
        <v>19</v>
      </c>
      <c r="CG61" s="135" t="s">
        <v>19</v>
      </c>
      <c r="CH61" s="135" t="s">
        <v>19</v>
      </c>
      <c r="CI61" s="135" t="s">
        <v>19</v>
      </c>
      <c r="CJ61" s="135" t="s">
        <v>19</v>
      </c>
      <c r="CK61" s="135" t="s">
        <v>19</v>
      </c>
      <c r="CL61" s="135" t="s">
        <v>19</v>
      </c>
      <c r="CM61" s="135" t="s">
        <v>19</v>
      </c>
      <c r="CN61" s="135" t="s">
        <v>19</v>
      </c>
      <c r="CO61" s="188" t="s">
        <v>19</v>
      </c>
      <c r="CP61" s="135" t="s">
        <v>19</v>
      </c>
      <c r="CQ61" s="135" t="s">
        <v>19</v>
      </c>
      <c r="CR61" s="135" t="s">
        <v>19</v>
      </c>
      <c r="CS61" s="135" t="s">
        <v>19</v>
      </c>
      <c r="CT61" s="135" t="s">
        <v>19</v>
      </c>
      <c r="CU61" s="135" t="s">
        <v>19</v>
      </c>
      <c r="CV61" s="135" t="s">
        <v>19</v>
      </c>
      <c r="CW61" s="135" t="s">
        <v>19</v>
      </c>
      <c r="CX61" s="135" t="s">
        <v>19</v>
      </c>
      <c r="CY61" s="135" t="s">
        <v>19</v>
      </c>
      <c r="CZ61" s="135" t="s">
        <v>19</v>
      </c>
      <c r="DA61" s="135" t="s">
        <v>19</v>
      </c>
      <c r="DB61" s="188" t="s">
        <v>19</v>
      </c>
      <c r="DC61" s="188" t="s">
        <v>19</v>
      </c>
      <c r="DD61" s="188" t="s">
        <v>19</v>
      </c>
      <c r="DE61" s="188" t="s">
        <v>19</v>
      </c>
      <c r="DF61" s="188" t="s">
        <v>19</v>
      </c>
      <c r="DG61" s="188" t="s">
        <v>19</v>
      </c>
      <c r="DH61" s="135" t="s">
        <v>19</v>
      </c>
      <c r="DI61" s="135" t="s">
        <v>19</v>
      </c>
      <c r="DJ61" s="135" t="s">
        <v>19</v>
      </c>
      <c r="DK61" s="135" t="s">
        <v>19</v>
      </c>
      <c r="DL61" s="135" t="s">
        <v>19</v>
      </c>
      <c r="DM61" s="135" t="s">
        <v>19</v>
      </c>
      <c r="DN61" s="135" t="s">
        <v>19</v>
      </c>
      <c r="DO61" s="135" t="s">
        <v>19</v>
      </c>
      <c r="DP61" s="135" t="s">
        <v>19</v>
      </c>
      <c r="DQ61" s="135" t="s">
        <v>19</v>
      </c>
      <c r="DR61" s="135" t="s">
        <v>19</v>
      </c>
      <c r="DS61" s="135" t="s">
        <v>19</v>
      </c>
      <c r="DT61" s="135" t="s">
        <v>19</v>
      </c>
      <c r="DU61" s="135" t="s">
        <v>19</v>
      </c>
      <c r="DV61" s="135" t="s">
        <v>19</v>
      </c>
      <c r="DW61" s="135" t="s">
        <v>19</v>
      </c>
      <c r="DX61" s="135" t="s">
        <v>19</v>
      </c>
      <c r="DY61" s="135" t="s">
        <v>19</v>
      </c>
      <c r="DZ61" s="135" t="s">
        <v>19</v>
      </c>
      <c r="EA61" s="135" t="s">
        <v>19</v>
      </c>
      <c r="EB61" s="135" t="s">
        <v>19</v>
      </c>
      <c r="EC61" s="135" t="s">
        <v>19</v>
      </c>
      <c r="ED61" s="135" t="s">
        <v>19</v>
      </c>
      <c r="EE61" s="135" t="s">
        <v>19</v>
      </c>
      <c r="EF61" s="135" t="s">
        <v>19</v>
      </c>
      <c r="EG61" s="135" t="s">
        <v>19</v>
      </c>
      <c r="EH61" s="135" t="s">
        <v>19</v>
      </c>
      <c r="EI61" s="135" t="s">
        <v>19</v>
      </c>
      <c r="EJ61" s="135" t="s">
        <v>19</v>
      </c>
      <c r="EK61" s="135" t="s">
        <v>19</v>
      </c>
    </row>
    <row r="62" spans="1:141" ht="15" customHeight="1" x14ac:dyDescent="0.25">
      <c r="A62" s="136" t="s">
        <v>303</v>
      </c>
      <c r="B62" s="136" t="s">
        <v>304</v>
      </c>
      <c r="C62" s="136" t="s">
        <v>305</v>
      </c>
      <c r="D62" s="135" t="s">
        <v>19</v>
      </c>
      <c r="E62" s="135" t="s">
        <v>19</v>
      </c>
      <c r="F62" s="135" t="s">
        <v>19</v>
      </c>
      <c r="G62" s="135" t="s">
        <v>19</v>
      </c>
      <c r="H62" s="135" t="s">
        <v>19</v>
      </c>
      <c r="I62" s="135" t="s">
        <v>19</v>
      </c>
      <c r="J62" s="135" t="s">
        <v>19</v>
      </c>
      <c r="K62" s="135" t="s">
        <v>19</v>
      </c>
      <c r="L62" s="135" t="s">
        <v>19</v>
      </c>
      <c r="M62" s="135" t="s">
        <v>19</v>
      </c>
      <c r="N62" s="135" t="s">
        <v>19</v>
      </c>
      <c r="O62" s="135" t="s">
        <v>19</v>
      </c>
      <c r="P62" s="135" t="s">
        <v>19</v>
      </c>
      <c r="Q62" s="135" t="s">
        <v>19</v>
      </c>
      <c r="R62" s="135" t="s">
        <v>19</v>
      </c>
      <c r="S62" s="135" t="s">
        <v>19</v>
      </c>
      <c r="T62" s="188" t="s">
        <v>19</v>
      </c>
      <c r="U62" s="188" t="s">
        <v>19</v>
      </c>
      <c r="V62" s="188" t="s">
        <v>19</v>
      </c>
      <c r="W62" s="188" t="s">
        <v>19</v>
      </c>
      <c r="X62" s="188" t="s">
        <v>19</v>
      </c>
      <c r="Y62" s="188" t="s">
        <v>19</v>
      </c>
      <c r="Z62" s="188" t="s">
        <v>19</v>
      </c>
      <c r="AA62" s="188" t="s">
        <v>19</v>
      </c>
      <c r="AB62" s="135" t="s">
        <v>19</v>
      </c>
      <c r="AC62" s="188" t="s">
        <v>19</v>
      </c>
      <c r="AD62" s="188" t="s">
        <v>19</v>
      </c>
      <c r="AE62" s="188" t="s">
        <v>19</v>
      </c>
      <c r="AF62" s="188" t="s">
        <v>19</v>
      </c>
      <c r="AG62" s="188" t="s">
        <v>19</v>
      </c>
      <c r="AH62" s="188" t="s">
        <v>19</v>
      </c>
      <c r="AI62" s="135" t="s">
        <v>19</v>
      </c>
      <c r="AJ62" s="188" t="s">
        <v>19</v>
      </c>
      <c r="AK62" s="188" t="s">
        <v>19</v>
      </c>
      <c r="AL62" s="188" t="s">
        <v>19</v>
      </c>
      <c r="AM62" s="135" t="s">
        <v>19</v>
      </c>
      <c r="AN62" s="135" t="s">
        <v>19</v>
      </c>
      <c r="AO62" s="135" t="s">
        <v>19</v>
      </c>
      <c r="AP62" s="135" t="s">
        <v>19</v>
      </c>
      <c r="AQ62" s="135" t="s">
        <v>19</v>
      </c>
      <c r="AR62" s="135" t="s">
        <v>19</v>
      </c>
      <c r="AS62" s="135" t="s">
        <v>19</v>
      </c>
      <c r="AT62" s="135" t="s">
        <v>19</v>
      </c>
      <c r="AU62" s="135" t="s">
        <v>19</v>
      </c>
      <c r="AV62" s="135" t="s">
        <v>19</v>
      </c>
      <c r="AW62" s="135" t="s">
        <v>19</v>
      </c>
      <c r="AX62" s="135" t="s">
        <v>19</v>
      </c>
      <c r="AY62" s="135" t="s">
        <v>19</v>
      </c>
      <c r="AZ62" s="135" t="s">
        <v>19</v>
      </c>
      <c r="BA62" s="135" t="s">
        <v>19</v>
      </c>
      <c r="BB62" s="135" t="s">
        <v>19</v>
      </c>
      <c r="BC62" s="135" t="s">
        <v>19</v>
      </c>
      <c r="BD62" s="135" t="s">
        <v>19</v>
      </c>
      <c r="BE62" s="135" t="s">
        <v>19</v>
      </c>
      <c r="BF62" s="135" t="s">
        <v>19</v>
      </c>
      <c r="BG62" s="135" t="s">
        <v>19</v>
      </c>
      <c r="BH62" s="135" t="s">
        <v>19</v>
      </c>
      <c r="BI62" s="135" t="s">
        <v>19</v>
      </c>
      <c r="BJ62" s="135" t="s">
        <v>19</v>
      </c>
      <c r="BK62" s="135" t="s">
        <v>19</v>
      </c>
      <c r="BL62" s="135" t="s">
        <v>19</v>
      </c>
      <c r="BM62" s="135" t="s">
        <v>19</v>
      </c>
      <c r="BN62" s="135" t="s">
        <v>19</v>
      </c>
      <c r="BO62" s="135" t="s">
        <v>19</v>
      </c>
      <c r="BP62" s="135" t="s">
        <v>19</v>
      </c>
      <c r="BQ62" s="135" t="s">
        <v>19</v>
      </c>
      <c r="BR62" s="135" t="s">
        <v>19</v>
      </c>
      <c r="BS62" s="135" t="s">
        <v>19</v>
      </c>
      <c r="BT62" s="135" t="s">
        <v>19</v>
      </c>
      <c r="BU62" s="135" t="s">
        <v>19</v>
      </c>
      <c r="BV62" s="135" t="s">
        <v>19</v>
      </c>
      <c r="BW62" s="135" t="s">
        <v>19</v>
      </c>
      <c r="BX62" s="135" t="s">
        <v>19</v>
      </c>
      <c r="BY62" s="135" t="s">
        <v>19</v>
      </c>
      <c r="BZ62" s="135" t="s">
        <v>19</v>
      </c>
      <c r="CA62" s="135" t="s">
        <v>19</v>
      </c>
      <c r="CB62" s="135" t="s">
        <v>19</v>
      </c>
      <c r="CC62" s="135" t="s">
        <v>19</v>
      </c>
      <c r="CD62" s="135" t="s">
        <v>19</v>
      </c>
      <c r="CE62" s="135" t="s">
        <v>19</v>
      </c>
      <c r="CF62" s="135" t="s">
        <v>19</v>
      </c>
      <c r="CG62" s="135" t="s">
        <v>19</v>
      </c>
      <c r="CH62" s="135" t="s">
        <v>19</v>
      </c>
      <c r="CI62" s="135" t="s">
        <v>19</v>
      </c>
      <c r="CJ62" s="135" t="s">
        <v>19</v>
      </c>
      <c r="CK62" s="135" t="s">
        <v>19</v>
      </c>
      <c r="CL62" s="135" t="s">
        <v>19</v>
      </c>
      <c r="CM62" s="135" t="s">
        <v>19</v>
      </c>
      <c r="CN62" s="135" t="s">
        <v>19</v>
      </c>
      <c r="CO62" s="188" t="s">
        <v>19</v>
      </c>
      <c r="CP62" s="135" t="s">
        <v>19</v>
      </c>
      <c r="CQ62" s="135" t="s">
        <v>19</v>
      </c>
      <c r="CR62" s="135" t="s">
        <v>19</v>
      </c>
      <c r="CS62" s="135" t="s">
        <v>19</v>
      </c>
      <c r="CT62" s="135" t="s">
        <v>19</v>
      </c>
      <c r="CU62" s="135" t="s">
        <v>19</v>
      </c>
      <c r="CV62" s="135" t="s">
        <v>19</v>
      </c>
      <c r="CW62" s="135" t="s">
        <v>19</v>
      </c>
      <c r="CX62" s="135" t="s">
        <v>19</v>
      </c>
      <c r="CY62" s="135" t="s">
        <v>19</v>
      </c>
      <c r="CZ62" s="135" t="s">
        <v>19</v>
      </c>
      <c r="DA62" s="135" t="s">
        <v>19</v>
      </c>
      <c r="DB62" s="188" t="s">
        <v>19</v>
      </c>
      <c r="DC62" s="188" t="s">
        <v>19</v>
      </c>
      <c r="DD62" s="188" t="s">
        <v>19</v>
      </c>
      <c r="DE62" s="188" t="s">
        <v>19</v>
      </c>
      <c r="DF62" s="188" t="s">
        <v>19</v>
      </c>
      <c r="DG62" s="188" t="s">
        <v>19</v>
      </c>
      <c r="DH62" s="135" t="s">
        <v>19</v>
      </c>
      <c r="DI62" s="135" t="s">
        <v>19</v>
      </c>
      <c r="DJ62" s="135" t="s">
        <v>19</v>
      </c>
      <c r="DK62" s="135" t="s">
        <v>19</v>
      </c>
      <c r="DL62" s="135" t="s">
        <v>19</v>
      </c>
      <c r="DM62" s="135" t="s">
        <v>19</v>
      </c>
      <c r="DN62" s="135" t="s">
        <v>19</v>
      </c>
      <c r="DO62" s="135" t="s">
        <v>19</v>
      </c>
      <c r="DP62" s="135" t="s">
        <v>19</v>
      </c>
      <c r="DQ62" s="135" t="s">
        <v>19</v>
      </c>
      <c r="DR62" s="135" t="s">
        <v>19</v>
      </c>
      <c r="DS62" s="135" t="s">
        <v>19</v>
      </c>
      <c r="DT62" s="135" t="s">
        <v>19</v>
      </c>
      <c r="DU62" s="135" t="s">
        <v>19</v>
      </c>
      <c r="DV62" s="135" t="s">
        <v>19</v>
      </c>
      <c r="DW62" s="135" t="s">
        <v>19</v>
      </c>
      <c r="DX62" s="135" t="s">
        <v>19</v>
      </c>
      <c r="DY62" s="135" t="s">
        <v>19</v>
      </c>
      <c r="DZ62" s="135" t="s">
        <v>19</v>
      </c>
      <c r="EA62" s="135" t="s">
        <v>19</v>
      </c>
      <c r="EB62" s="135" t="s">
        <v>19</v>
      </c>
      <c r="EC62" s="135" t="s">
        <v>19</v>
      </c>
      <c r="ED62" s="135" t="s">
        <v>19</v>
      </c>
      <c r="EE62" s="135" t="s">
        <v>19</v>
      </c>
      <c r="EF62" s="135" t="s">
        <v>19</v>
      </c>
      <c r="EG62" s="135" t="s">
        <v>19</v>
      </c>
      <c r="EH62" s="135" t="s">
        <v>19</v>
      </c>
      <c r="EI62" s="135" t="s">
        <v>19</v>
      </c>
      <c r="EJ62" s="135" t="s">
        <v>19</v>
      </c>
      <c r="EK62" s="135" t="s">
        <v>19</v>
      </c>
    </row>
    <row r="63" spans="1:141" ht="15" customHeight="1" x14ac:dyDescent="0.25">
      <c r="AA63" s="208" t="e">
        <v>#REF!</v>
      </c>
    </row>
    <row r="64" spans="1:141" ht="15" customHeight="1" x14ac:dyDescent="0.25">
      <c r="AA64" s="208" t="e">
        <v>#REF!</v>
      </c>
    </row>
    <row r="65" spans="27:27" ht="15" customHeight="1" x14ac:dyDescent="0.25">
      <c r="AA65" s="208" t="e">
        <v>#REF!</v>
      </c>
    </row>
  </sheetData>
  <autoFilter ref="A12:C12" xr:uid="{00000000-0009-0000-0000-000004000000}"/>
  <mergeCells count="14">
    <mergeCell ref="EC4:EF4"/>
    <mergeCell ref="EH4:EJ4"/>
    <mergeCell ref="AA11:AB11"/>
    <mergeCell ref="AH11:AI11"/>
    <mergeCell ref="CM3:CP3"/>
    <mergeCell ref="DU3:EK3"/>
    <mergeCell ref="DU4:DV4"/>
    <mergeCell ref="DW4:DY4"/>
    <mergeCell ref="DZ4:EB4"/>
    <mergeCell ref="J4:P4"/>
    <mergeCell ref="BX4:CB4"/>
    <mergeCell ref="CG4:CL4"/>
    <mergeCell ref="CQ4:CS4"/>
    <mergeCell ref="CT4:CW4"/>
  </mergeCells>
  <pageMargins left="0.19685039370078741" right="0.19685039370078741" top="0.59055118110236227" bottom="0.19685039370078741" header="0.19685039370078741" footer="0.19685039370078741"/>
  <pageSetup paperSize="9" pageOrder="overThenDown" orientation="portrait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A0FBC-BCA7-49A5-9BE8-E8628B406E84}">
  <sheetPr>
    <tabColor rgb="FFFF0000"/>
  </sheetPr>
  <dimension ref="A1:AQ3713"/>
  <sheetViews>
    <sheetView topLeftCell="B37" workbookViewId="0">
      <selection activeCell="N11" sqref="N11"/>
    </sheetView>
  </sheetViews>
  <sheetFormatPr defaultRowHeight="15" x14ac:dyDescent="0.4"/>
  <cols>
    <col min="1" max="1" width="10.53515625" style="39" hidden="1" customWidth="1"/>
    <col min="2" max="2" width="22.53515625" style="43" customWidth="1"/>
    <col min="3" max="3" width="2.3828125" style="43" hidden="1" customWidth="1"/>
    <col min="4" max="4" width="11.3828125" style="43" hidden="1" customWidth="1"/>
    <col min="5" max="5" width="12.53515625" style="80" hidden="1" customWidth="1"/>
    <col min="6" max="6" width="12.3828125" style="80" hidden="1" customWidth="1"/>
    <col min="7" max="7" width="13.3828125" style="80" hidden="1" customWidth="1"/>
    <col min="8" max="8" width="16.53515625" style="43" bestFit="1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8" width="9.3828125" style="43"/>
    <col min="19" max="20" width="9.3828125" style="44"/>
    <col min="21" max="256" width="9.3828125" style="43"/>
    <col min="257" max="257" width="0" style="43" hidden="1" customWidth="1"/>
    <col min="258" max="258" width="22.53515625" style="43" customWidth="1"/>
    <col min="259" max="259" width="2.3828125" style="43" customWidth="1"/>
    <col min="260" max="260" width="11.3828125" style="43" customWidth="1"/>
    <col min="261" max="261" width="12.53515625" style="43" customWidth="1"/>
    <col min="262" max="262" width="12.3828125" style="43" customWidth="1"/>
    <col min="263" max="263" width="13.3828125" style="43" customWidth="1"/>
    <col min="264" max="264" width="16.53515625" style="43" bestFit="1" customWidth="1"/>
    <col min="265" max="266" width="12.3828125" style="43" customWidth="1"/>
    <col min="267" max="269" width="13.3828125" style="43" customWidth="1"/>
    <col min="270" max="270" width="13.53515625" style="43" customWidth="1"/>
    <col min="271" max="271" width="12.53515625" style="43" customWidth="1"/>
    <col min="272" max="272" width="11.3828125" style="43" customWidth="1"/>
    <col min="273" max="273" width="7.53515625" style="43" customWidth="1"/>
    <col min="274" max="512" width="9.3828125" style="43"/>
    <col min="513" max="513" width="0" style="43" hidden="1" customWidth="1"/>
    <col min="514" max="514" width="22.53515625" style="43" customWidth="1"/>
    <col min="515" max="515" width="2.3828125" style="43" customWidth="1"/>
    <col min="516" max="516" width="11.3828125" style="43" customWidth="1"/>
    <col min="517" max="517" width="12.53515625" style="43" customWidth="1"/>
    <col min="518" max="518" width="12.3828125" style="43" customWidth="1"/>
    <col min="519" max="519" width="13.3828125" style="43" customWidth="1"/>
    <col min="520" max="520" width="16.53515625" style="43" bestFit="1" customWidth="1"/>
    <col min="521" max="522" width="12.3828125" style="43" customWidth="1"/>
    <col min="523" max="525" width="13.3828125" style="43" customWidth="1"/>
    <col min="526" max="526" width="13.53515625" style="43" customWidth="1"/>
    <col min="527" max="527" width="12.53515625" style="43" customWidth="1"/>
    <col min="528" max="528" width="11.3828125" style="43" customWidth="1"/>
    <col min="529" max="529" width="7.53515625" style="43" customWidth="1"/>
    <col min="530" max="768" width="9.3828125" style="43"/>
    <col min="769" max="769" width="0" style="43" hidden="1" customWidth="1"/>
    <col min="770" max="770" width="22.53515625" style="43" customWidth="1"/>
    <col min="771" max="771" width="2.3828125" style="43" customWidth="1"/>
    <col min="772" max="772" width="11.3828125" style="43" customWidth="1"/>
    <col min="773" max="773" width="12.53515625" style="43" customWidth="1"/>
    <col min="774" max="774" width="12.3828125" style="43" customWidth="1"/>
    <col min="775" max="775" width="13.3828125" style="43" customWidth="1"/>
    <col min="776" max="776" width="16.53515625" style="43" bestFit="1" customWidth="1"/>
    <col min="777" max="778" width="12.3828125" style="43" customWidth="1"/>
    <col min="779" max="781" width="13.3828125" style="43" customWidth="1"/>
    <col min="782" max="782" width="13.53515625" style="43" customWidth="1"/>
    <col min="783" max="783" width="12.53515625" style="43" customWidth="1"/>
    <col min="784" max="784" width="11.3828125" style="43" customWidth="1"/>
    <col min="785" max="785" width="7.53515625" style="43" customWidth="1"/>
    <col min="786" max="1024" width="9.3828125" style="43"/>
    <col min="1025" max="1025" width="0" style="43" hidden="1" customWidth="1"/>
    <col min="1026" max="1026" width="22.53515625" style="43" customWidth="1"/>
    <col min="1027" max="1027" width="2.3828125" style="43" customWidth="1"/>
    <col min="1028" max="1028" width="11.3828125" style="43" customWidth="1"/>
    <col min="1029" max="1029" width="12.53515625" style="43" customWidth="1"/>
    <col min="1030" max="1030" width="12.3828125" style="43" customWidth="1"/>
    <col min="1031" max="1031" width="13.3828125" style="43" customWidth="1"/>
    <col min="1032" max="1032" width="16.53515625" style="43" bestFit="1" customWidth="1"/>
    <col min="1033" max="1034" width="12.3828125" style="43" customWidth="1"/>
    <col min="1035" max="1037" width="13.3828125" style="43" customWidth="1"/>
    <col min="1038" max="1038" width="13.53515625" style="43" customWidth="1"/>
    <col min="1039" max="1039" width="12.53515625" style="43" customWidth="1"/>
    <col min="1040" max="1040" width="11.3828125" style="43" customWidth="1"/>
    <col min="1041" max="1041" width="7.53515625" style="43" customWidth="1"/>
    <col min="1042" max="1280" width="9.3828125" style="43"/>
    <col min="1281" max="1281" width="0" style="43" hidden="1" customWidth="1"/>
    <col min="1282" max="1282" width="22.53515625" style="43" customWidth="1"/>
    <col min="1283" max="1283" width="2.3828125" style="43" customWidth="1"/>
    <col min="1284" max="1284" width="11.3828125" style="43" customWidth="1"/>
    <col min="1285" max="1285" width="12.53515625" style="43" customWidth="1"/>
    <col min="1286" max="1286" width="12.3828125" style="43" customWidth="1"/>
    <col min="1287" max="1287" width="13.3828125" style="43" customWidth="1"/>
    <col min="1288" max="1288" width="16.53515625" style="43" bestFit="1" customWidth="1"/>
    <col min="1289" max="1290" width="12.3828125" style="43" customWidth="1"/>
    <col min="1291" max="1293" width="13.3828125" style="43" customWidth="1"/>
    <col min="1294" max="1294" width="13.53515625" style="43" customWidth="1"/>
    <col min="1295" max="1295" width="12.53515625" style="43" customWidth="1"/>
    <col min="1296" max="1296" width="11.3828125" style="43" customWidth="1"/>
    <col min="1297" max="1297" width="7.53515625" style="43" customWidth="1"/>
    <col min="1298" max="1536" width="9.3828125" style="43"/>
    <col min="1537" max="1537" width="0" style="43" hidden="1" customWidth="1"/>
    <col min="1538" max="1538" width="22.53515625" style="43" customWidth="1"/>
    <col min="1539" max="1539" width="2.3828125" style="43" customWidth="1"/>
    <col min="1540" max="1540" width="11.3828125" style="43" customWidth="1"/>
    <col min="1541" max="1541" width="12.53515625" style="43" customWidth="1"/>
    <col min="1542" max="1542" width="12.3828125" style="43" customWidth="1"/>
    <col min="1543" max="1543" width="13.3828125" style="43" customWidth="1"/>
    <col min="1544" max="1544" width="16.53515625" style="43" bestFit="1" customWidth="1"/>
    <col min="1545" max="1546" width="12.3828125" style="43" customWidth="1"/>
    <col min="1547" max="1549" width="13.3828125" style="43" customWidth="1"/>
    <col min="1550" max="1550" width="13.53515625" style="43" customWidth="1"/>
    <col min="1551" max="1551" width="12.53515625" style="43" customWidth="1"/>
    <col min="1552" max="1552" width="11.3828125" style="43" customWidth="1"/>
    <col min="1553" max="1553" width="7.53515625" style="43" customWidth="1"/>
    <col min="1554" max="1792" width="9.3828125" style="43"/>
    <col min="1793" max="1793" width="0" style="43" hidden="1" customWidth="1"/>
    <col min="1794" max="1794" width="22.53515625" style="43" customWidth="1"/>
    <col min="1795" max="1795" width="2.3828125" style="43" customWidth="1"/>
    <col min="1796" max="1796" width="11.3828125" style="43" customWidth="1"/>
    <col min="1797" max="1797" width="12.53515625" style="43" customWidth="1"/>
    <col min="1798" max="1798" width="12.3828125" style="43" customWidth="1"/>
    <col min="1799" max="1799" width="13.3828125" style="43" customWidth="1"/>
    <col min="1800" max="1800" width="16.53515625" style="43" bestFit="1" customWidth="1"/>
    <col min="1801" max="1802" width="12.3828125" style="43" customWidth="1"/>
    <col min="1803" max="1805" width="13.3828125" style="43" customWidth="1"/>
    <col min="1806" max="1806" width="13.53515625" style="43" customWidth="1"/>
    <col min="1807" max="1807" width="12.53515625" style="43" customWidth="1"/>
    <col min="1808" max="1808" width="11.3828125" style="43" customWidth="1"/>
    <col min="1809" max="1809" width="7.53515625" style="43" customWidth="1"/>
    <col min="1810" max="2048" width="9.3828125" style="43"/>
    <col min="2049" max="2049" width="0" style="43" hidden="1" customWidth="1"/>
    <col min="2050" max="2050" width="22.53515625" style="43" customWidth="1"/>
    <col min="2051" max="2051" width="2.3828125" style="43" customWidth="1"/>
    <col min="2052" max="2052" width="11.3828125" style="43" customWidth="1"/>
    <col min="2053" max="2053" width="12.53515625" style="43" customWidth="1"/>
    <col min="2054" max="2054" width="12.3828125" style="43" customWidth="1"/>
    <col min="2055" max="2055" width="13.3828125" style="43" customWidth="1"/>
    <col min="2056" max="2056" width="16.53515625" style="43" bestFit="1" customWidth="1"/>
    <col min="2057" max="2058" width="12.3828125" style="43" customWidth="1"/>
    <col min="2059" max="2061" width="13.3828125" style="43" customWidth="1"/>
    <col min="2062" max="2062" width="13.53515625" style="43" customWidth="1"/>
    <col min="2063" max="2063" width="12.53515625" style="43" customWidth="1"/>
    <col min="2064" max="2064" width="11.3828125" style="43" customWidth="1"/>
    <col min="2065" max="2065" width="7.53515625" style="43" customWidth="1"/>
    <col min="2066" max="2304" width="9.3828125" style="43"/>
    <col min="2305" max="2305" width="0" style="43" hidden="1" customWidth="1"/>
    <col min="2306" max="2306" width="22.53515625" style="43" customWidth="1"/>
    <col min="2307" max="2307" width="2.3828125" style="43" customWidth="1"/>
    <col min="2308" max="2308" width="11.3828125" style="43" customWidth="1"/>
    <col min="2309" max="2309" width="12.53515625" style="43" customWidth="1"/>
    <col min="2310" max="2310" width="12.3828125" style="43" customWidth="1"/>
    <col min="2311" max="2311" width="13.3828125" style="43" customWidth="1"/>
    <col min="2312" max="2312" width="16.53515625" style="43" bestFit="1" customWidth="1"/>
    <col min="2313" max="2314" width="12.3828125" style="43" customWidth="1"/>
    <col min="2315" max="2317" width="13.3828125" style="43" customWidth="1"/>
    <col min="2318" max="2318" width="13.53515625" style="43" customWidth="1"/>
    <col min="2319" max="2319" width="12.53515625" style="43" customWidth="1"/>
    <col min="2320" max="2320" width="11.3828125" style="43" customWidth="1"/>
    <col min="2321" max="2321" width="7.53515625" style="43" customWidth="1"/>
    <col min="2322" max="2560" width="9.3828125" style="43"/>
    <col min="2561" max="2561" width="0" style="43" hidden="1" customWidth="1"/>
    <col min="2562" max="2562" width="22.53515625" style="43" customWidth="1"/>
    <col min="2563" max="2563" width="2.3828125" style="43" customWidth="1"/>
    <col min="2564" max="2564" width="11.3828125" style="43" customWidth="1"/>
    <col min="2565" max="2565" width="12.53515625" style="43" customWidth="1"/>
    <col min="2566" max="2566" width="12.3828125" style="43" customWidth="1"/>
    <col min="2567" max="2567" width="13.3828125" style="43" customWidth="1"/>
    <col min="2568" max="2568" width="16.53515625" style="43" bestFit="1" customWidth="1"/>
    <col min="2569" max="2570" width="12.3828125" style="43" customWidth="1"/>
    <col min="2571" max="2573" width="13.3828125" style="43" customWidth="1"/>
    <col min="2574" max="2574" width="13.53515625" style="43" customWidth="1"/>
    <col min="2575" max="2575" width="12.53515625" style="43" customWidth="1"/>
    <col min="2576" max="2576" width="11.3828125" style="43" customWidth="1"/>
    <col min="2577" max="2577" width="7.53515625" style="43" customWidth="1"/>
    <col min="2578" max="2816" width="9.3828125" style="43"/>
    <col min="2817" max="2817" width="0" style="43" hidden="1" customWidth="1"/>
    <col min="2818" max="2818" width="22.53515625" style="43" customWidth="1"/>
    <col min="2819" max="2819" width="2.3828125" style="43" customWidth="1"/>
    <col min="2820" max="2820" width="11.3828125" style="43" customWidth="1"/>
    <col min="2821" max="2821" width="12.53515625" style="43" customWidth="1"/>
    <col min="2822" max="2822" width="12.3828125" style="43" customWidth="1"/>
    <col min="2823" max="2823" width="13.3828125" style="43" customWidth="1"/>
    <col min="2824" max="2824" width="16.53515625" style="43" bestFit="1" customWidth="1"/>
    <col min="2825" max="2826" width="12.3828125" style="43" customWidth="1"/>
    <col min="2827" max="2829" width="13.3828125" style="43" customWidth="1"/>
    <col min="2830" max="2830" width="13.53515625" style="43" customWidth="1"/>
    <col min="2831" max="2831" width="12.53515625" style="43" customWidth="1"/>
    <col min="2832" max="2832" width="11.3828125" style="43" customWidth="1"/>
    <col min="2833" max="2833" width="7.53515625" style="43" customWidth="1"/>
    <col min="2834" max="3072" width="9.3828125" style="43"/>
    <col min="3073" max="3073" width="0" style="43" hidden="1" customWidth="1"/>
    <col min="3074" max="3074" width="22.53515625" style="43" customWidth="1"/>
    <col min="3075" max="3075" width="2.3828125" style="43" customWidth="1"/>
    <col min="3076" max="3076" width="11.3828125" style="43" customWidth="1"/>
    <col min="3077" max="3077" width="12.53515625" style="43" customWidth="1"/>
    <col min="3078" max="3078" width="12.3828125" style="43" customWidth="1"/>
    <col min="3079" max="3079" width="13.3828125" style="43" customWidth="1"/>
    <col min="3080" max="3080" width="16.53515625" style="43" bestFit="1" customWidth="1"/>
    <col min="3081" max="3082" width="12.3828125" style="43" customWidth="1"/>
    <col min="3083" max="3085" width="13.3828125" style="43" customWidth="1"/>
    <col min="3086" max="3086" width="13.53515625" style="43" customWidth="1"/>
    <col min="3087" max="3087" width="12.53515625" style="43" customWidth="1"/>
    <col min="3088" max="3088" width="11.3828125" style="43" customWidth="1"/>
    <col min="3089" max="3089" width="7.53515625" style="43" customWidth="1"/>
    <col min="3090" max="3328" width="9.3828125" style="43"/>
    <col min="3329" max="3329" width="0" style="43" hidden="1" customWidth="1"/>
    <col min="3330" max="3330" width="22.53515625" style="43" customWidth="1"/>
    <col min="3331" max="3331" width="2.3828125" style="43" customWidth="1"/>
    <col min="3332" max="3332" width="11.3828125" style="43" customWidth="1"/>
    <col min="3333" max="3333" width="12.53515625" style="43" customWidth="1"/>
    <col min="3334" max="3334" width="12.3828125" style="43" customWidth="1"/>
    <col min="3335" max="3335" width="13.3828125" style="43" customWidth="1"/>
    <col min="3336" max="3336" width="16.53515625" style="43" bestFit="1" customWidth="1"/>
    <col min="3337" max="3338" width="12.3828125" style="43" customWidth="1"/>
    <col min="3339" max="3341" width="13.3828125" style="43" customWidth="1"/>
    <col min="3342" max="3342" width="13.53515625" style="43" customWidth="1"/>
    <col min="3343" max="3343" width="12.53515625" style="43" customWidth="1"/>
    <col min="3344" max="3344" width="11.3828125" style="43" customWidth="1"/>
    <col min="3345" max="3345" width="7.53515625" style="43" customWidth="1"/>
    <col min="3346" max="3584" width="9.3828125" style="43"/>
    <col min="3585" max="3585" width="0" style="43" hidden="1" customWidth="1"/>
    <col min="3586" max="3586" width="22.53515625" style="43" customWidth="1"/>
    <col min="3587" max="3587" width="2.3828125" style="43" customWidth="1"/>
    <col min="3588" max="3588" width="11.3828125" style="43" customWidth="1"/>
    <col min="3589" max="3589" width="12.53515625" style="43" customWidth="1"/>
    <col min="3590" max="3590" width="12.3828125" style="43" customWidth="1"/>
    <col min="3591" max="3591" width="13.3828125" style="43" customWidth="1"/>
    <col min="3592" max="3592" width="16.53515625" style="43" bestFit="1" customWidth="1"/>
    <col min="3593" max="3594" width="12.3828125" style="43" customWidth="1"/>
    <col min="3595" max="3597" width="13.3828125" style="43" customWidth="1"/>
    <col min="3598" max="3598" width="13.53515625" style="43" customWidth="1"/>
    <col min="3599" max="3599" width="12.53515625" style="43" customWidth="1"/>
    <col min="3600" max="3600" width="11.3828125" style="43" customWidth="1"/>
    <col min="3601" max="3601" width="7.53515625" style="43" customWidth="1"/>
    <col min="3602" max="3840" width="9.3828125" style="43"/>
    <col min="3841" max="3841" width="0" style="43" hidden="1" customWidth="1"/>
    <col min="3842" max="3842" width="22.53515625" style="43" customWidth="1"/>
    <col min="3843" max="3843" width="2.3828125" style="43" customWidth="1"/>
    <col min="3844" max="3844" width="11.3828125" style="43" customWidth="1"/>
    <col min="3845" max="3845" width="12.53515625" style="43" customWidth="1"/>
    <col min="3846" max="3846" width="12.3828125" style="43" customWidth="1"/>
    <col min="3847" max="3847" width="13.3828125" style="43" customWidth="1"/>
    <col min="3848" max="3848" width="16.53515625" style="43" bestFit="1" customWidth="1"/>
    <col min="3849" max="3850" width="12.3828125" style="43" customWidth="1"/>
    <col min="3851" max="3853" width="13.3828125" style="43" customWidth="1"/>
    <col min="3854" max="3854" width="13.53515625" style="43" customWidth="1"/>
    <col min="3855" max="3855" width="12.53515625" style="43" customWidth="1"/>
    <col min="3856" max="3856" width="11.3828125" style="43" customWidth="1"/>
    <col min="3857" max="3857" width="7.53515625" style="43" customWidth="1"/>
    <col min="3858" max="4096" width="9.3828125" style="43"/>
    <col min="4097" max="4097" width="0" style="43" hidden="1" customWidth="1"/>
    <col min="4098" max="4098" width="22.53515625" style="43" customWidth="1"/>
    <col min="4099" max="4099" width="2.3828125" style="43" customWidth="1"/>
    <col min="4100" max="4100" width="11.3828125" style="43" customWidth="1"/>
    <col min="4101" max="4101" width="12.53515625" style="43" customWidth="1"/>
    <col min="4102" max="4102" width="12.3828125" style="43" customWidth="1"/>
    <col min="4103" max="4103" width="13.3828125" style="43" customWidth="1"/>
    <col min="4104" max="4104" width="16.53515625" style="43" bestFit="1" customWidth="1"/>
    <col min="4105" max="4106" width="12.3828125" style="43" customWidth="1"/>
    <col min="4107" max="4109" width="13.3828125" style="43" customWidth="1"/>
    <col min="4110" max="4110" width="13.53515625" style="43" customWidth="1"/>
    <col min="4111" max="4111" width="12.53515625" style="43" customWidth="1"/>
    <col min="4112" max="4112" width="11.3828125" style="43" customWidth="1"/>
    <col min="4113" max="4113" width="7.53515625" style="43" customWidth="1"/>
    <col min="4114" max="4352" width="9.3828125" style="43"/>
    <col min="4353" max="4353" width="0" style="43" hidden="1" customWidth="1"/>
    <col min="4354" max="4354" width="22.53515625" style="43" customWidth="1"/>
    <col min="4355" max="4355" width="2.3828125" style="43" customWidth="1"/>
    <col min="4356" max="4356" width="11.3828125" style="43" customWidth="1"/>
    <col min="4357" max="4357" width="12.53515625" style="43" customWidth="1"/>
    <col min="4358" max="4358" width="12.3828125" style="43" customWidth="1"/>
    <col min="4359" max="4359" width="13.3828125" style="43" customWidth="1"/>
    <col min="4360" max="4360" width="16.53515625" style="43" bestFit="1" customWidth="1"/>
    <col min="4361" max="4362" width="12.3828125" style="43" customWidth="1"/>
    <col min="4363" max="4365" width="13.3828125" style="43" customWidth="1"/>
    <col min="4366" max="4366" width="13.53515625" style="43" customWidth="1"/>
    <col min="4367" max="4367" width="12.53515625" style="43" customWidth="1"/>
    <col min="4368" max="4368" width="11.3828125" style="43" customWidth="1"/>
    <col min="4369" max="4369" width="7.53515625" style="43" customWidth="1"/>
    <col min="4370" max="4608" width="9.3828125" style="43"/>
    <col min="4609" max="4609" width="0" style="43" hidden="1" customWidth="1"/>
    <col min="4610" max="4610" width="22.53515625" style="43" customWidth="1"/>
    <col min="4611" max="4611" width="2.3828125" style="43" customWidth="1"/>
    <col min="4612" max="4612" width="11.3828125" style="43" customWidth="1"/>
    <col min="4613" max="4613" width="12.53515625" style="43" customWidth="1"/>
    <col min="4614" max="4614" width="12.3828125" style="43" customWidth="1"/>
    <col min="4615" max="4615" width="13.3828125" style="43" customWidth="1"/>
    <col min="4616" max="4616" width="16.53515625" style="43" bestFit="1" customWidth="1"/>
    <col min="4617" max="4618" width="12.3828125" style="43" customWidth="1"/>
    <col min="4619" max="4621" width="13.3828125" style="43" customWidth="1"/>
    <col min="4622" max="4622" width="13.53515625" style="43" customWidth="1"/>
    <col min="4623" max="4623" width="12.53515625" style="43" customWidth="1"/>
    <col min="4624" max="4624" width="11.3828125" style="43" customWidth="1"/>
    <col min="4625" max="4625" width="7.53515625" style="43" customWidth="1"/>
    <col min="4626" max="4864" width="9.3828125" style="43"/>
    <col min="4865" max="4865" width="0" style="43" hidden="1" customWidth="1"/>
    <col min="4866" max="4866" width="22.53515625" style="43" customWidth="1"/>
    <col min="4867" max="4867" width="2.3828125" style="43" customWidth="1"/>
    <col min="4868" max="4868" width="11.3828125" style="43" customWidth="1"/>
    <col min="4869" max="4869" width="12.53515625" style="43" customWidth="1"/>
    <col min="4870" max="4870" width="12.3828125" style="43" customWidth="1"/>
    <col min="4871" max="4871" width="13.3828125" style="43" customWidth="1"/>
    <col min="4872" max="4872" width="16.53515625" style="43" bestFit="1" customWidth="1"/>
    <col min="4873" max="4874" width="12.3828125" style="43" customWidth="1"/>
    <col min="4875" max="4877" width="13.3828125" style="43" customWidth="1"/>
    <col min="4878" max="4878" width="13.53515625" style="43" customWidth="1"/>
    <col min="4879" max="4879" width="12.53515625" style="43" customWidth="1"/>
    <col min="4880" max="4880" width="11.3828125" style="43" customWidth="1"/>
    <col min="4881" max="4881" width="7.53515625" style="43" customWidth="1"/>
    <col min="4882" max="5120" width="9.3828125" style="43"/>
    <col min="5121" max="5121" width="0" style="43" hidden="1" customWidth="1"/>
    <col min="5122" max="5122" width="22.53515625" style="43" customWidth="1"/>
    <col min="5123" max="5123" width="2.3828125" style="43" customWidth="1"/>
    <col min="5124" max="5124" width="11.3828125" style="43" customWidth="1"/>
    <col min="5125" max="5125" width="12.53515625" style="43" customWidth="1"/>
    <col min="5126" max="5126" width="12.3828125" style="43" customWidth="1"/>
    <col min="5127" max="5127" width="13.3828125" style="43" customWidth="1"/>
    <col min="5128" max="5128" width="16.53515625" style="43" bestFit="1" customWidth="1"/>
    <col min="5129" max="5130" width="12.3828125" style="43" customWidth="1"/>
    <col min="5131" max="5133" width="13.3828125" style="43" customWidth="1"/>
    <col min="5134" max="5134" width="13.53515625" style="43" customWidth="1"/>
    <col min="5135" max="5135" width="12.53515625" style="43" customWidth="1"/>
    <col min="5136" max="5136" width="11.3828125" style="43" customWidth="1"/>
    <col min="5137" max="5137" width="7.53515625" style="43" customWidth="1"/>
    <col min="5138" max="5376" width="9.3828125" style="43"/>
    <col min="5377" max="5377" width="0" style="43" hidden="1" customWidth="1"/>
    <col min="5378" max="5378" width="22.53515625" style="43" customWidth="1"/>
    <col min="5379" max="5379" width="2.3828125" style="43" customWidth="1"/>
    <col min="5380" max="5380" width="11.3828125" style="43" customWidth="1"/>
    <col min="5381" max="5381" width="12.53515625" style="43" customWidth="1"/>
    <col min="5382" max="5382" width="12.3828125" style="43" customWidth="1"/>
    <col min="5383" max="5383" width="13.3828125" style="43" customWidth="1"/>
    <col min="5384" max="5384" width="16.53515625" style="43" bestFit="1" customWidth="1"/>
    <col min="5385" max="5386" width="12.3828125" style="43" customWidth="1"/>
    <col min="5387" max="5389" width="13.3828125" style="43" customWidth="1"/>
    <col min="5390" max="5390" width="13.53515625" style="43" customWidth="1"/>
    <col min="5391" max="5391" width="12.53515625" style="43" customWidth="1"/>
    <col min="5392" max="5392" width="11.3828125" style="43" customWidth="1"/>
    <col min="5393" max="5393" width="7.53515625" style="43" customWidth="1"/>
    <col min="5394" max="5632" width="9.3828125" style="43"/>
    <col min="5633" max="5633" width="0" style="43" hidden="1" customWidth="1"/>
    <col min="5634" max="5634" width="22.53515625" style="43" customWidth="1"/>
    <col min="5635" max="5635" width="2.3828125" style="43" customWidth="1"/>
    <col min="5636" max="5636" width="11.3828125" style="43" customWidth="1"/>
    <col min="5637" max="5637" width="12.53515625" style="43" customWidth="1"/>
    <col min="5638" max="5638" width="12.3828125" style="43" customWidth="1"/>
    <col min="5639" max="5639" width="13.3828125" style="43" customWidth="1"/>
    <col min="5640" max="5640" width="16.53515625" style="43" bestFit="1" customWidth="1"/>
    <col min="5641" max="5642" width="12.3828125" style="43" customWidth="1"/>
    <col min="5643" max="5645" width="13.3828125" style="43" customWidth="1"/>
    <col min="5646" max="5646" width="13.53515625" style="43" customWidth="1"/>
    <col min="5647" max="5647" width="12.53515625" style="43" customWidth="1"/>
    <col min="5648" max="5648" width="11.3828125" style="43" customWidth="1"/>
    <col min="5649" max="5649" width="7.53515625" style="43" customWidth="1"/>
    <col min="5650" max="5888" width="9.3828125" style="43"/>
    <col min="5889" max="5889" width="0" style="43" hidden="1" customWidth="1"/>
    <col min="5890" max="5890" width="22.53515625" style="43" customWidth="1"/>
    <col min="5891" max="5891" width="2.3828125" style="43" customWidth="1"/>
    <col min="5892" max="5892" width="11.3828125" style="43" customWidth="1"/>
    <col min="5893" max="5893" width="12.53515625" style="43" customWidth="1"/>
    <col min="5894" max="5894" width="12.3828125" style="43" customWidth="1"/>
    <col min="5895" max="5895" width="13.3828125" style="43" customWidth="1"/>
    <col min="5896" max="5896" width="16.53515625" style="43" bestFit="1" customWidth="1"/>
    <col min="5897" max="5898" width="12.3828125" style="43" customWidth="1"/>
    <col min="5899" max="5901" width="13.3828125" style="43" customWidth="1"/>
    <col min="5902" max="5902" width="13.53515625" style="43" customWidth="1"/>
    <col min="5903" max="5903" width="12.53515625" style="43" customWidth="1"/>
    <col min="5904" max="5904" width="11.3828125" style="43" customWidth="1"/>
    <col min="5905" max="5905" width="7.53515625" style="43" customWidth="1"/>
    <col min="5906" max="6144" width="9.3828125" style="43"/>
    <col min="6145" max="6145" width="0" style="43" hidden="1" customWidth="1"/>
    <col min="6146" max="6146" width="22.53515625" style="43" customWidth="1"/>
    <col min="6147" max="6147" width="2.3828125" style="43" customWidth="1"/>
    <col min="6148" max="6148" width="11.3828125" style="43" customWidth="1"/>
    <col min="6149" max="6149" width="12.53515625" style="43" customWidth="1"/>
    <col min="6150" max="6150" width="12.3828125" style="43" customWidth="1"/>
    <col min="6151" max="6151" width="13.3828125" style="43" customWidth="1"/>
    <col min="6152" max="6152" width="16.53515625" style="43" bestFit="1" customWidth="1"/>
    <col min="6153" max="6154" width="12.3828125" style="43" customWidth="1"/>
    <col min="6155" max="6157" width="13.3828125" style="43" customWidth="1"/>
    <col min="6158" max="6158" width="13.53515625" style="43" customWidth="1"/>
    <col min="6159" max="6159" width="12.53515625" style="43" customWidth="1"/>
    <col min="6160" max="6160" width="11.3828125" style="43" customWidth="1"/>
    <col min="6161" max="6161" width="7.53515625" style="43" customWidth="1"/>
    <col min="6162" max="6400" width="9.3828125" style="43"/>
    <col min="6401" max="6401" width="0" style="43" hidden="1" customWidth="1"/>
    <col min="6402" max="6402" width="22.53515625" style="43" customWidth="1"/>
    <col min="6403" max="6403" width="2.3828125" style="43" customWidth="1"/>
    <col min="6404" max="6404" width="11.3828125" style="43" customWidth="1"/>
    <col min="6405" max="6405" width="12.53515625" style="43" customWidth="1"/>
    <col min="6406" max="6406" width="12.3828125" style="43" customWidth="1"/>
    <col min="6407" max="6407" width="13.3828125" style="43" customWidth="1"/>
    <col min="6408" max="6408" width="16.53515625" style="43" bestFit="1" customWidth="1"/>
    <col min="6409" max="6410" width="12.3828125" style="43" customWidth="1"/>
    <col min="6411" max="6413" width="13.3828125" style="43" customWidth="1"/>
    <col min="6414" max="6414" width="13.53515625" style="43" customWidth="1"/>
    <col min="6415" max="6415" width="12.53515625" style="43" customWidth="1"/>
    <col min="6416" max="6416" width="11.3828125" style="43" customWidth="1"/>
    <col min="6417" max="6417" width="7.53515625" style="43" customWidth="1"/>
    <col min="6418" max="6656" width="9.3828125" style="43"/>
    <col min="6657" max="6657" width="0" style="43" hidden="1" customWidth="1"/>
    <col min="6658" max="6658" width="22.53515625" style="43" customWidth="1"/>
    <col min="6659" max="6659" width="2.3828125" style="43" customWidth="1"/>
    <col min="6660" max="6660" width="11.3828125" style="43" customWidth="1"/>
    <col min="6661" max="6661" width="12.53515625" style="43" customWidth="1"/>
    <col min="6662" max="6662" width="12.3828125" style="43" customWidth="1"/>
    <col min="6663" max="6663" width="13.3828125" style="43" customWidth="1"/>
    <col min="6664" max="6664" width="16.53515625" style="43" bestFit="1" customWidth="1"/>
    <col min="6665" max="6666" width="12.3828125" style="43" customWidth="1"/>
    <col min="6667" max="6669" width="13.3828125" style="43" customWidth="1"/>
    <col min="6670" max="6670" width="13.53515625" style="43" customWidth="1"/>
    <col min="6671" max="6671" width="12.53515625" style="43" customWidth="1"/>
    <col min="6672" max="6672" width="11.3828125" style="43" customWidth="1"/>
    <col min="6673" max="6673" width="7.53515625" style="43" customWidth="1"/>
    <col min="6674" max="6912" width="9.3828125" style="43"/>
    <col min="6913" max="6913" width="0" style="43" hidden="1" customWidth="1"/>
    <col min="6914" max="6914" width="22.53515625" style="43" customWidth="1"/>
    <col min="6915" max="6915" width="2.3828125" style="43" customWidth="1"/>
    <col min="6916" max="6916" width="11.3828125" style="43" customWidth="1"/>
    <col min="6917" max="6917" width="12.53515625" style="43" customWidth="1"/>
    <col min="6918" max="6918" width="12.3828125" style="43" customWidth="1"/>
    <col min="6919" max="6919" width="13.3828125" style="43" customWidth="1"/>
    <col min="6920" max="6920" width="16.53515625" style="43" bestFit="1" customWidth="1"/>
    <col min="6921" max="6922" width="12.3828125" style="43" customWidth="1"/>
    <col min="6923" max="6925" width="13.3828125" style="43" customWidth="1"/>
    <col min="6926" max="6926" width="13.53515625" style="43" customWidth="1"/>
    <col min="6927" max="6927" width="12.53515625" style="43" customWidth="1"/>
    <col min="6928" max="6928" width="11.3828125" style="43" customWidth="1"/>
    <col min="6929" max="6929" width="7.53515625" style="43" customWidth="1"/>
    <col min="6930" max="7168" width="9.3828125" style="43"/>
    <col min="7169" max="7169" width="0" style="43" hidden="1" customWidth="1"/>
    <col min="7170" max="7170" width="22.53515625" style="43" customWidth="1"/>
    <col min="7171" max="7171" width="2.3828125" style="43" customWidth="1"/>
    <col min="7172" max="7172" width="11.3828125" style="43" customWidth="1"/>
    <col min="7173" max="7173" width="12.53515625" style="43" customWidth="1"/>
    <col min="7174" max="7174" width="12.3828125" style="43" customWidth="1"/>
    <col min="7175" max="7175" width="13.3828125" style="43" customWidth="1"/>
    <col min="7176" max="7176" width="16.53515625" style="43" bestFit="1" customWidth="1"/>
    <col min="7177" max="7178" width="12.3828125" style="43" customWidth="1"/>
    <col min="7179" max="7181" width="13.3828125" style="43" customWidth="1"/>
    <col min="7182" max="7182" width="13.53515625" style="43" customWidth="1"/>
    <col min="7183" max="7183" width="12.53515625" style="43" customWidth="1"/>
    <col min="7184" max="7184" width="11.3828125" style="43" customWidth="1"/>
    <col min="7185" max="7185" width="7.53515625" style="43" customWidth="1"/>
    <col min="7186" max="7424" width="9.3828125" style="43"/>
    <col min="7425" max="7425" width="0" style="43" hidden="1" customWidth="1"/>
    <col min="7426" max="7426" width="22.53515625" style="43" customWidth="1"/>
    <col min="7427" max="7427" width="2.3828125" style="43" customWidth="1"/>
    <col min="7428" max="7428" width="11.3828125" style="43" customWidth="1"/>
    <col min="7429" max="7429" width="12.53515625" style="43" customWidth="1"/>
    <col min="7430" max="7430" width="12.3828125" style="43" customWidth="1"/>
    <col min="7431" max="7431" width="13.3828125" style="43" customWidth="1"/>
    <col min="7432" max="7432" width="16.53515625" style="43" bestFit="1" customWidth="1"/>
    <col min="7433" max="7434" width="12.3828125" style="43" customWidth="1"/>
    <col min="7435" max="7437" width="13.3828125" style="43" customWidth="1"/>
    <col min="7438" max="7438" width="13.53515625" style="43" customWidth="1"/>
    <col min="7439" max="7439" width="12.53515625" style="43" customWidth="1"/>
    <col min="7440" max="7440" width="11.3828125" style="43" customWidth="1"/>
    <col min="7441" max="7441" width="7.53515625" style="43" customWidth="1"/>
    <col min="7442" max="7680" width="9.3828125" style="43"/>
    <col min="7681" max="7681" width="0" style="43" hidden="1" customWidth="1"/>
    <col min="7682" max="7682" width="22.53515625" style="43" customWidth="1"/>
    <col min="7683" max="7683" width="2.3828125" style="43" customWidth="1"/>
    <col min="7684" max="7684" width="11.3828125" style="43" customWidth="1"/>
    <col min="7685" max="7685" width="12.53515625" style="43" customWidth="1"/>
    <col min="7686" max="7686" width="12.3828125" style="43" customWidth="1"/>
    <col min="7687" max="7687" width="13.3828125" style="43" customWidth="1"/>
    <col min="7688" max="7688" width="16.53515625" style="43" bestFit="1" customWidth="1"/>
    <col min="7689" max="7690" width="12.3828125" style="43" customWidth="1"/>
    <col min="7691" max="7693" width="13.3828125" style="43" customWidth="1"/>
    <col min="7694" max="7694" width="13.53515625" style="43" customWidth="1"/>
    <col min="7695" max="7695" width="12.53515625" style="43" customWidth="1"/>
    <col min="7696" max="7696" width="11.3828125" style="43" customWidth="1"/>
    <col min="7697" max="7697" width="7.53515625" style="43" customWidth="1"/>
    <col min="7698" max="7936" width="9.3828125" style="43"/>
    <col min="7937" max="7937" width="0" style="43" hidden="1" customWidth="1"/>
    <col min="7938" max="7938" width="22.53515625" style="43" customWidth="1"/>
    <col min="7939" max="7939" width="2.3828125" style="43" customWidth="1"/>
    <col min="7940" max="7940" width="11.3828125" style="43" customWidth="1"/>
    <col min="7941" max="7941" width="12.53515625" style="43" customWidth="1"/>
    <col min="7942" max="7942" width="12.3828125" style="43" customWidth="1"/>
    <col min="7943" max="7943" width="13.3828125" style="43" customWidth="1"/>
    <col min="7944" max="7944" width="16.53515625" style="43" bestFit="1" customWidth="1"/>
    <col min="7945" max="7946" width="12.3828125" style="43" customWidth="1"/>
    <col min="7947" max="7949" width="13.3828125" style="43" customWidth="1"/>
    <col min="7950" max="7950" width="13.53515625" style="43" customWidth="1"/>
    <col min="7951" max="7951" width="12.53515625" style="43" customWidth="1"/>
    <col min="7952" max="7952" width="11.3828125" style="43" customWidth="1"/>
    <col min="7953" max="7953" width="7.53515625" style="43" customWidth="1"/>
    <col min="7954" max="8192" width="9.3828125" style="43"/>
    <col min="8193" max="8193" width="0" style="43" hidden="1" customWidth="1"/>
    <col min="8194" max="8194" width="22.53515625" style="43" customWidth="1"/>
    <col min="8195" max="8195" width="2.3828125" style="43" customWidth="1"/>
    <col min="8196" max="8196" width="11.3828125" style="43" customWidth="1"/>
    <col min="8197" max="8197" width="12.53515625" style="43" customWidth="1"/>
    <col min="8198" max="8198" width="12.3828125" style="43" customWidth="1"/>
    <col min="8199" max="8199" width="13.3828125" style="43" customWidth="1"/>
    <col min="8200" max="8200" width="16.53515625" style="43" bestFit="1" customWidth="1"/>
    <col min="8201" max="8202" width="12.3828125" style="43" customWidth="1"/>
    <col min="8203" max="8205" width="13.3828125" style="43" customWidth="1"/>
    <col min="8206" max="8206" width="13.53515625" style="43" customWidth="1"/>
    <col min="8207" max="8207" width="12.53515625" style="43" customWidth="1"/>
    <col min="8208" max="8208" width="11.3828125" style="43" customWidth="1"/>
    <col min="8209" max="8209" width="7.53515625" style="43" customWidth="1"/>
    <col min="8210" max="8448" width="9.3828125" style="43"/>
    <col min="8449" max="8449" width="0" style="43" hidden="1" customWidth="1"/>
    <col min="8450" max="8450" width="22.53515625" style="43" customWidth="1"/>
    <col min="8451" max="8451" width="2.3828125" style="43" customWidth="1"/>
    <col min="8452" max="8452" width="11.3828125" style="43" customWidth="1"/>
    <col min="8453" max="8453" width="12.53515625" style="43" customWidth="1"/>
    <col min="8454" max="8454" width="12.3828125" style="43" customWidth="1"/>
    <col min="8455" max="8455" width="13.3828125" style="43" customWidth="1"/>
    <col min="8456" max="8456" width="16.53515625" style="43" bestFit="1" customWidth="1"/>
    <col min="8457" max="8458" width="12.3828125" style="43" customWidth="1"/>
    <col min="8459" max="8461" width="13.3828125" style="43" customWidth="1"/>
    <col min="8462" max="8462" width="13.53515625" style="43" customWidth="1"/>
    <col min="8463" max="8463" width="12.53515625" style="43" customWidth="1"/>
    <col min="8464" max="8464" width="11.3828125" style="43" customWidth="1"/>
    <col min="8465" max="8465" width="7.53515625" style="43" customWidth="1"/>
    <col min="8466" max="8704" width="9.3828125" style="43"/>
    <col min="8705" max="8705" width="0" style="43" hidden="1" customWidth="1"/>
    <col min="8706" max="8706" width="22.53515625" style="43" customWidth="1"/>
    <col min="8707" max="8707" width="2.3828125" style="43" customWidth="1"/>
    <col min="8708" max="8708" width="11.3828125" style="43" customWidth="1"/>
    <col min="8709" max="8709" width="12.53515625" style="43" customWidth="1"/>
    <col min="8710" max="8710" width="12.3828125" style="43" customWidth="1"/>
    <col min="8711" max="8711" width="13.3828125" style="43" customWidth="1"/>
    <col min="8712" max="8712" width="16.53515625" style="43" bestFit="1" customWidth="1"/>
    <col min="8713" max="8714" width="12.3828125" style="43" customWidth="1"/>
    <col min="8715" max="8717" width="13.3828125" style="43" customWidth="1"/>
    <col min="8718" max="8718" width="13.53515625" style="43" customWidth="1"/>
    <col min="8719" max="8719" width="12.53515625" style="43" customWidth="1"/>
    <col min="8720" max="8720" width="11.3828125" style="43" customWidth="1"/>
    <col min="8721" max="8721" width="7.53515625" style="43" customWidth="1"/>
    <col min="8722" max="8960" width="9.3828125" style="43"/>
    <col min="8961" max="8961" width="0" style="43" hidden="1" customWidth="1"/>
    <col min="8962" max="8962" width="22.53515625" style="43" customWidth="1"/>
    <col min="8963" max="8963" width="2.3828125" style="43" customWidth="1"/>
    <col min="8964" max="8964" width="11.3828125" style="43" customWidth="1"/>
    <col min="8965" max="8965" width="12.53515625" style="43" customWidth="1"/>
    <col min="8966" max="8966" width="12.3828125" style="43" customWidth="1"/>
    <col min="8967" max="8967" width="13.3828125" style="43" customWidth="1"/>
    <col min="8968" max="8968" width="16.53515625" style="43" bestFit="1" customWidth="1"/>
    <col min="8969" max="8970" width="12.3828125" style="43" customWidth="1"/>
    <col min="8971" max="8973" width="13.3828125" style="43" customWidth="1"/>
    <col min="8974" max="8974" width="13.53515625" style="43" customWidth="1"/>
    <col min="8975" max="8975" width="12.53515625" style="43" customWidth="1"/>
    <col min="8976" max="8976" width="11.3828125" style="43" customWidth="1"/>
    <col min="8977" max="8977" width="7.53515625" style="43" customWidth="1"/>
    <col min="8978" max="9216" width="9.3828125" style="43"/>
    <col min="9217" max="9217" width="0" style="43" hidden="1" customWidth="1"/>
    <col min="9218" max="9218" width="22.53515625" style="43" customWidth="1"/>
    <col min="9219" max="9219" width="2.3828125" style="43" customWidth="1"/>
    <col min="9220" max="9220" width="11.3828125" style="43" customWidth="1"/>
    <col min="9221" max="9221" width="12.53515625" style="43" customWidth="1"/>
    <col min="9222" max="9222" width="12.3828125" style="43" customWidth="1"/>
    <col min="9223" max="9223" width="13.3828125" style="43" customWidth="1"/>
    <col min="9224" max="9224" width="16.53515625" style="43" bestFit="1" customWidth="1"/>
    <col min="9225" max="9226" width="12.3828125" style="43" customWidth="1"/>
    <col min="9227" max="9229" width="13.3828125" style="43" customWidth="1"/>
    <col min="9230" max="9230" width="13.53515625" style="43" customWidth="1"/>
    <col min="9231" max="9231" width="12.53515625" style="43" customWidth="1"/>
    <col min="9232" max="9232" width="11.3828125" style="43" customWidth="1"/>
    <col min="9233" max="9233" width="7.53515625" style="43" customWidth="1"/>
    <col min="9234" max="9472" width="9.3828125" style="43"/>
    <col min="9473" max="9473" width="0" style="43" hidden="1" customWidth="1"/>
    <col min="9474" max="9474" width="22.53515625" style="43" customWidth="1"/>
    <col min="9475" max="9475" width="2.3828125" style="43" customWidth="1"/>
    <col min="9476" max="9476" width="11.3828125" style="43" customWidth="1"/>
    <col min="9477" max="9477" width="12.53515625" style="43" customWidth="1"/>
    <col min="9478" max="9478" width="12.3828125" style="43" customWidth="1"/>
    <col min="9479" max="9479" width="13.3828125" style="43" customWidth="1"/>
    <col min="9480" max="9480" width="16.53515625" style="43" bestFit="1" customWidth="1"/>
    <col min="9481" max="9482" width="12.3828125" style="43" customWidth="1"/>
    <col min="9483" max="9485" width="13.3828125" style="43" customWidth="1"/>
    <col min="9486" max="9486" width="13.53515625" style="43" customWidth="1"/>
    <col min="9487" max="9487" width="12.53515625" style="43" customWidth="1"/>
    <col min="9488" max="9488" width="11.3828125" style="43" customWidth="1"/>
    <col min="9489" max="9489" width="7.53515625" style="43" customWidth="1"/>
    <col min="9490" max="9728" width="9.3828125" style="43"/>
    <col min="9729" max="9729" width="0" style="43" hidden="1" customWidth="1"/>
    <col min="9730" max="9730" width="22.53515625" style="43" customWidth="1"/>
    <col min="9731" max="9731" width="2.3828125" style="43" customWidth="1"/>
    <col min="9732" max="9732" width="11.3828125" style="43" customWidth="1"/>
    <col min="9733" max="9733" width="12.53515625" style="43" customWidth="1"/>
    <col min="9734" max="9734" width="12.3828125" style="43" customWidth="1"/>
    <col min="9735" max="9735" width="13.3828125" style="43" customWidth="1"/>
    <col min="9736" max="9736" width="16.53515625" style="43" bestFit="1" customWidth="1"/>
    <col min="9737" max="9738" width="12.3828125" style="43" customWidth="1"/>
    <col min="9739" max="9741" width="13.3828125" style="43" customWidth="1"/>
    <col min="9742" max="9742" width="13.53515625" style="43" customWidth="1"/>
    <col min="9743" max="9743" width="12.53515625" style="43" customWidth="1"/>
    <col min="9744" max="9744" width="11.3828125" style="43" customWidth="1"/>
    <col min="9745" max="9745" width="7.53515625" style="43" customWidth="1"/>
    <col min="9746" max="9984" width="9.3828125" style="43"/>
    <col min="9985" max="9985" width="0" style="43" hidden="1" customWidth="1"/>
    <col min="9986" max="9986" width="22.53515625" style="43" customWidth="1"/>
    <col min="9987" max="9987" width="2.3828125" style="43" customWidth="1"/>
    <col min="9988" max="9988" width="11.3828125" style="43" customWidth="1"/>
    <col min="9989" max="9989" width="12.53515625" style="43" customWidth="1"/>
    <col min="9990" max="9990" width="12.3828125" style="43" customWidth="1"/>
    <col min="9991" max="9991" width="13.3828125" style="43" customWidth="1"/>
    <col min="9992" max="9992" width="16.53515625" style="43" bestFit="1" customWidth="1"/>
    <col min="9993" max="9994" width="12.3828125" style="43" customWidth="1"/>
    <col min="9995" max="9997" width="13.3828125" style="43" customWidth="1"/>
    <col min="9998" max="9998" width="13.53515625" style="43" customWidth="1"/>
    <col min="9999" max="9999" width="12.53515625" style="43" customWidth="1"/>
    <col min="10000" max="10000" width="11.3828125" style="43" customWidth="1"/>
    <col min="10001" max="10001" width="7.53515625" style="43" customWidth="1"/>
    <col min="10002" max="10240" width="9.3828125" style="43"/>
    <col min="10241" max="10241" width="0" style="43" hidden="1" customWidth="1"/>
    <col min="10242" max="10242" width="22.53515625" style="43" customWidth="1"/>
    <col min="10243" max="10243" width="2.3828125" style="43" customWidth="1"/>
    <col min="10244" max="10244" width="11.3828125" style="43" customWidth="1"/>
    <col min="10245" max="10245" width="12.53515625" style="43" customWidth="1"/>
    <col min="10246" max="10246" width="12.3828125" style="43" customWidth="1"/>
    <col min="10247" max="10247" width="13.3828125" style="43" customWidth="1"/>
    <col min="10248" max="10248" width="16.53515625" style="43" bestFit="1" customWidth="1"/>
    <col min="10249" max="10250" width="12.3828125" style="43" customWidth="1"/>
    <col min="10251" max="10253" width="13.3828125" style="43" customWidth="1"/>
    <col min="10254" max="10254" width="13.53515625" style="43" customWidth="1"/>
    <col min="10255" max="10255" width="12.53515625" style="43" customWidth="1"/>
    <col min="10256" max="10256" width="11.3828125" style="43" customWidth="1"/>
    <col min="10257" max="10257" width="7.53515625" style="43" customWidth="1"/>
    <col min="10258" max="10496" width="9.3828125" style="43"/>
    <col min="10497" max="10497" width="0" style="43" hidden="1" customWidth="1"/>
    <col min="10498" max="10498" width="22.53515625" style="43" customWidth="1"/>
    <col min="10499" max="10499" width="2.3828125" style="43" customWidth="1"/>
    <col min="10500" max="10500" width="11.3828125" style="43" customWidth="1"/>
    <col min="10501" max="10501" width="12.53515625" style="43" customWidth="1"/>
    <col min="10502" max="10502" width="12.3828125" style="43" customWidth="1"/>
    <col min="10503" max="10503" width="13.3828125" style="43" customWidth="1"/>
    <col min="10504" max="10504" width="16.53515625" style="43" bestFit="1" customWidth="1"/>
    <col min="10505" max="10506" width="12.3828125" style="43" customWidth="1"/>
    <col min="10507" max="10509" width="13.3828125" style="43" customWidth="1"/>
    <col min="10510" max="10510" width="13.53515625" style="43" customWidth="1"/>
    <col min="10511" max="10511" width="12.53515625" style="43" customWidth="1"/>
    <col min="10512" max="10512" width="11.3828125" style="43" customWidth="1"/>
    <col min="10513" max="10513" width="7.53515625" style="43" customWidth="1"/>
    <col min="10514" max="10752" width="9.3828125" style="43"/>
    <col min="10753" max="10753" width="0" style="43" hidden="1" customWidth="1"/>
    <col min="10754" max="10754" width="22.53515625" style="43" customWidth="1"/>
    <col min="10755" max="10755" width="2.3828125" style="43" customWidth="1"/>
    <col min="10756" max="10756" width="11.3828125" style="43" customWidth="1"/>
    <col min="10757" max="10757" width="12.53515625" style="43" customWidth="1"/>
    <col min="10758" max="10758" width="12.3828125" style="43" customWidth="1"/>
    <col min="10759" max="10759" width="13.3828125" style="43" customWidth="1"/>
    <col min="10760" max="10760" width="16.53515625" style="43" bestFit="1" customWidth="1"/>
    <col min="10761" max="10762" width="12.3828125" style="43" customWidth="1"/>
    <col min="10763" max="10765" width="13.3828125" style="43" customWidth="1"/>
    <col min="10766" max="10766" width="13.53515625" style="43" customWidth="1"/>
    <col min="10767" max="10767" width="12.53515625" style="43" customWidth="1"/>
    <col min="10768" max="10768" width="11.3828125" style="43" customWidth="1"/>
    <col min="10769" max="10769" width="7.53515625" style="43" customWidth="1"/>
    <col min="10770" max="11008" width="9.3828125" style="43"/>
    <col min="11009" max="11009" width="0" style="43" hidden="1" customWidth="1"/>
    <col min="11010" max="11010" width="22.53515625" style="43" customWidth="1"/>
    <col min="11011" max="11011" width="2.3828125" style="43" customWidth="1"/>
    <col min="11012" max="11012" width="11.3828125" style="43" customWidth="1"/>
    <col min="11013" max="11013" width="12.53515625" style="43" customWidth="1"/>
    <col min="11014" max="11014" width="12.3828125" style="43" customWidth="1"/>
    <col min="11015" max="11015" width="13.3828125" style="43" customWidth="1"/>
    <col min="11016" max="11016" width="16.53515625" style="43" bestFit="1" customWidth="1"/>
    <col min="11017" max="11018" width="12.3828125" style="43" customWidth="1"/>
    <col min="11019" max="11021" width="13.3828125" style="43" customWidth="1"/>
    <col min="11022" max="11022" width="13.53515625" style="43" customWidth="1"/>
    <col min="11023" max="11023" width="12.53515625" style="43" customWidth="1"/>
    <col min="11024" max="11024" width="11.3828125" style="43" customWidth="1"/>
    <col min="11025" max="11025" width="7.53515625" style="43" customWidth="1"/>
    <col min="11026" max="11264" width="9.3828125" style="43"/>
    <col min="11265" max="11265" width="0" style="43" hidden="1" customWidth="1"/>
    <col min="11266" max="11266" width="22.53515625" style="43" customWidth="1"/>
    <col min="11267" max="11267" width="2.3828125" style="43" customWidth="1"/>
    <col min="11268" max="11268" width="11.3828125" style="43" customWidth="1"/>
    <col min="11269" max="11269" width="12.53515625" style="43" customWidth="1"/>
    <col min="11270" max="11270" width="12.3828125" style="43" customWidth="1"/>
    <col min="11271" max="11271" width="13.3828125" style="43" customWidth="1"/>
    <col min="11272" max="11272" width="16.53515625" style="43" bestFit="1" customWidth="1"/>
    <col min="11273" max="11274" width="12.3828125" style="43" customWidth="1"/>
    <col min="11275" max="11277" width="13.3828125" style="43" customWidth="1"/>
    <col min="11278" max="11278" width="13.53515625" style="43" customWidth="1"/>
    <col min="11279" max="11279" width="12.53515625" style="43" customWidth="1"/>
    <col min="11280" max="11280" width="11.3828125" style="43" customWidth="1"/>
    <col min="11281" max="11281" width="7.53515625" style="43" customWidth="1"/>
    <col min="11282" max="11520" width="9.3828125" style="43"/>
    <col min="11521" max="11521" width="0" style="43" hidden="1" customWidth="1"/>
    <col min="11522" max="11522" width="22.53515625" style="43" customWidth="1"/>
    <col min="11523" max="11523" width="2.3828125" style="43" customWidth="1"/>
    <col min="11524" max="11524" width="11.3828125" style="43" customWidth="1"/>
    <col min="11525" max="11525" width="12.53515625" style="43" customWidth="1"/>
    <col min="11526" max="11526" width="12.3828125" style="43" customWidth="1"/>
    <col min="11527" max="11527" width="13.3828125" style="43" customWidth="1"/>
    <col min="11528" max="11528" width="16.53515625" style="43" bestFit="1" customWidth="1"/>
    <col min="11529" max="11530" width="12.3828125" style="43" customWidth="1"/>
    <col min="11531" max="11533" width="13.3828125" style="43" customWidth="1"/>
    <col min="11534" max="11534" width="13.53515625" style="43" customWidth="1"/>
    <col min="11535" max="11535" width="12.53515625" style="43" customWidth="1"/>
    <col min="11536" max="11536" width="11.3828125" style="43" customWidth="1"/>
    <col min="11537" max="11537" width="7.53515625" style="43" customWidth="1"/>
    <col min="11538" max="11776" width="9.3828125" style="43"/>
    <col min="11777" max="11777" width="0" style="43" hidden="1" customWidth="1"/>
    <col min="11778" max="11778" width="22.53515625" style="43" customWidth="1"/>
    <col min="11779" max="11779" width="2.3828125" style="43" customWidth="1"/>
    <col min="11780" max="11780" width="11.3828125" style="43" customWidth="1"/>
    <col min="11781" max="11781" width="12.53515625" style="43" customWidth="1"/>
    <col min="11782" max="11782" width="12.3828125" style="43" customWidth="1"/>
    <col min="11783" max="11783" width="13.3828125" style="43" customWidth="1"/>
    <col min="11784" max="11784" width="16.53515625" style="43" bestFit="1" customWidth="1"/>
    <col min="11785" max="11786" width="12.3828125" style="43" customWidth="1"/>
    <col min="11787" max="11789" width="13.3828125" style="43" customWidth="1"/>
    <col min="11790" max="11790" width="13.53515625" style="43" customWidth="1"/>
    <col min="11791" max="11791" width="12.53515625" style="43" customWidth="1"/>
    <col min="11792" max="11792" width="11.3828125" style="43" customWidth="1"/>
    <col min="11793" max="11793" width="7.53515625" style="43" customWidth="1"/>
    <col min="11794" max="12032" width="9.3828125" style="43"/>
    <col min="12033" max="12033" width="0" style="43" hidden="1" customWidth="1"/>
    <col min="12034" max="12034" width="22.53515625" style="43" customWidth="1"/>
    <col min="12035" max="12035" width="2.3828125" style="43" customWidth="1"/>
    <col min="12036" max="12036" width="11.3828125" style="43" customWidth="1"/>
    <col min="12037" max="12037" width="12.53515625" style="43" customWidth="1"/>
    <col min="12038" max="12038" width="12.3828125" style="43" customWidth="1"/>
    <col min="12039" max="12039" width="13.3828125" style="43" customWidth="1"/>
    <col min="12040" max="12040" width="16.53515625" style="43" bestFit="1" customWidth="1"/>
    <col min="12041" max="12042" width="12.3828125" style="43" customWidth="1"/>
    <col min="12043" max="12045" width="13.3828125" style="43" customWidth="1"/>
    <col min="12046" max="12046" width="13.53515625" style="43" customWidth="1"/>
    <col min="12047" max="12047" width="12.53515625" style="43" customWidth="1"/>
    <col min="12048" max="12048" width="11.3828125" style="43" customWidth="1"/>
    <col min="12049" max="12049" width="7.53515625" style="43" customWidth="1"/>
    <col min="12050" max="12288" width="9.3828125" style="43"/>
    <col min="12289" max="12289" width="0" style="43" hidden="1" customWidth="1"/>
    <col min="12290" max="12290" width="22.53515625" style="43" customWidth="1"/>
    <col min="12291" max="12291" width="2.3828125" style="43" customWidth="1"/>
    <col min="12292" max="12292" width="11.3828125" style="43" customWidth="1"/>
    <col min="12293" max="12293" width="12.53515625" style="43" customWidth="1"/>
    <col min="12294" max="12294" width="12.3828125" style="43" customWidth="1"/>
    <col min="12295" max="12295" width="13.3828125" style="43" customWidth="1"/>
    <col min="12296" max="12296" width="16.53515625" style="43" bestFit="1" customWidth="1"/>
    <col min="12297" max="12298" width="12.3828125" style="43" customWidth="1"/>
    <col min="12299" max="12301" width="13.3828125" style="43" customWidth="1"/>
    <col min="12302" max="12302" width="13.53515625" style="43" customWidth="1"/>
    <col min="12303" max="12303" width="12.53515625" style="43" customWidth="1"/>
    <col min="12304" max="12304" width="11.3828125" style="43" customWidth="1"/>
    <col min="12305" max="12305" width="7.53515625" style="43" customWidth="1"/>
    <col min="12306" max="12544" width="9.3828125" style="43"/>
    <col min="12545" max="12545" width="0" style="43" hidden="1" customWidth="1"/>
    <col min="12546" max="12546" width="22.53515625" style="43" customWidth="1"/>
    <col min="12547" max="12547" width="2.3828125" style="43" customWidth="1"/>
    <col min="12548" max="12548" width="11.3828125" style="43" customWidth="1"/>
    <col min="12549" max="12549" width="12.53515625" style="43" customWidth="1"/>
    <col min="12550" max="12550" width="12.3828125" style="43" customWidth="1"/>
    <col min="12551" max="12551" width="13.3828125" style="43" customWidth="1"/>
    <col min="12552" max="12552" width="16.53515625" style="43" bestFit="1" customWidth="1"/>
    <col min="12553" max="12554" width="12.3828125" style="43" customWidth="1"/>
    <col min="12555" max="12557" width="13.3828125" style="43" customWidth="1"/>
    <col min="12558" max="12558" width="13.53515625" style="43" customWidth="1"/>
    <col min="12559" max="12559" width="12.53515625" style="43" customWidth="1"/>
    <col min="12560" max="12560" width="11.3828125" style="43" customWidth="1"/>
    <col min="12561" max="12561" width="7.53515625" style="43" customWidth="1"/>
    <col min="12562" max="12800" width="9.3828125" style="43"/>
    <col min="12801" max="12801" width="0" style="43" hidden="1" customWidth="1"/>
    <col min="12802" max="12802" width="22.53515625" style="43" customWidth="1"/>
    <col min="12803" max="12803" width="2.3828125" style="43" customWidth="1"/>
    <col min="12804" max="12804" width="11.3828125" style="43" customWidth="1"/>
    <col min="12805" max="12805" width="12.53515625" style="43" customWidth="1"/>
    <col min="12806" max="12806" width="12.3828125" style="43" customWidth="1"/>
    <col min="12807" max="12807" width="13.3828125" style="43" customWidth="1"/>
    <col min="12808" max="12808" width="16.53515625" style="43" bestFit="1" customWidth="1"/>
    <col min="12809" max="12810" width="12.3828125" style="43" customWidth="1"/>
    <col min="12811" max="12813" width="13.3828125" style="43" customWidth="1"/>
    <col min="12814" max="12814" width="13.53515625" style="43" customWidth="1"/>
    <col min="12815" max="12815" width="12.53515625" style="43" customWidth="1"/>
    <col min="12816" max="12816" width="11.3828125" style="43" customWidth="1"/>
    <col min="12817" max="12817" width="7.53515625" style="43" customWidth="1"/>
    <col min="12818" max="13056" width="9.3828125" style="43"/>
    <col min="13057" max="13057" width="0" style="43" hidden="1" customWidth="1"/>
    <col min="13058" max="13058" width="22.53515625" style="43" customWidth="1"/>
    <col min="13059" max="13059" width="2.3828125" style="43" customWidth="1"/>
    <col min="13060" max="13060" width="11.3828125" style="43" customWidth="1"/>
    <col min="13061" max="13061" width="12.53515625" style="43" customWidth="1"/>
    <col min="13062" max="13062" width="12.3828125" style="43" customWidth="1"/>
    <col min="13063" max="13063" width="13.3828125" style="43" customWidth="1"/>
    <col min="13064" max="13064" width="16.53515625" style="43" bestFit="1" customWidth="1"/>
    <col min="13065" max="13066" width="12.3828125" style="43" customWidth="1"/>
    <col min="13067" max="13069" width="13.3828125" style="43" customWidth="1"/>
    <col min="13070" max="13070" width="13.53515625" style="43" customWidth="1"/>
    <col min="13071" max="13071" width="12.53515625" style="43" customWidth="1"/>
    <col min="13072" max="13072" width="11.3828125" style="43" customWidth="1"/>
    <col min="13073" max="13073" width="7.53515625" style="43" customWidth="1"/>
    <col min="13074" max="13312" width="9.3828125" style="43"/>
    <col min="13313" max="13313" width="0" style="43" hidden="1" customWidth="1"/>
    <col min="13314" max="13314" width="22.53515625" style="43" customWidth="1"/>
    <col min="13315" max="13315" width="2.3828125" style="43" customWidth="1"/>
    <col min="13316" max="13316" width="11.3828125" style="43" customWidth="1"/>
    <col min="13317" max="13317" width="12.53515625" style="43" customWidth="1"/>
    <col min="13318" max="13318" width="12.3828125" style="43" customWidth="1"/>
    <col min="13319" max="13319" width="13.3828125" style="43" customWidth="1"/>
    <col min="13320" max="13320" width="16.53515625" style="43" bestFit="1" customWidth="1"/>
    <col min="13321" max="13322" width="12.3828125" style="43" customWidth="1"/>
    <col min="13323" max="13325" width="13.3828125" style="43" customWidth="1"/>
    <col min="13326" max="13326" width="13.53515625" style="43" customWidth="1"/>
    <col min="13327" max="13327" width="12.53515625" style="43" customWidth="1"/>
    <col min="13328" max="13328" width="11.3828125" style="43" customWidth="1"/>
    <col min="13329" max="13329" width="7.53515625" style="43" customWidth="1"/>
    <col min="13330" max="13568" width="9.3828125" style="43"/>
    <col min="13569" max="13569" width="0" style="43" hidden="1" customWidth="1"/>
    <col min="13570" max="13570" width="22.53515625" style="43" customWidth="1"/>
    <col min="13571" max="13571" width="2.3828125" style="43" customWidth="1"/>
    <col min="13572" max="13572" width="11.3828125" style="43" customWidth="1"/>
    <col min="13573" max="13573" width="12.53515625" style="43" customWidth="1"/>
    <col min="13574" max="13574" width="12.3828125" style="43" customWidth="1"/>
    <col min="13575" max="13575" width="13.3828125" style="43" customWidth="1"/>
    <col min="13576" max="13576" width="16.53515625" style="43" bestFit="1" customWidth="1"/>
    <col min="13577" max="13578" width="12.3828125" style="43" customWidth="1"/>
    <col min="13579" max="13581" width="13.3828125" style="43" customWidth="1"/>
    <col min="13582" max="13582" width="13.53515625" style="43" customWidth="1"/>
    <col min="13583" max="13583" width="12.53515625" style="43" customWidth="1"/>
    <col min="13584" max="13584" width="11.3828125" style="43" customWidth="1"/>
    <col min="13585" max="13585" width="7.53515625" style="43" customWidth="1"/>
    <col min="13586" max="13824" width="9.3828125" style="43"/>
    <col min="13825" max="13825" width="0" style="43" hidden="1" customWidth="1"/>
    <col min="13826" max="13826" width="22.53515625" style="43" customWidth="1"/>
    <col min="13827" max="13827" width="2.3828125" style="43" customWidth="1"/>
    <col min="13828" max="13828" width="11.3828125" style="43" customWidth="1"/>
    <col min="13829" max="13829" width="12.53515625" style="43" customWidth="1"/>
    <col min="13830" max="13830" width="12.3828125" style="43" customWidth="1"/>
    <col min="13831" max="13831" width="13.3828125" style="43" customWidth="1"/>
    <col min="13832" max="13832" width="16.53515625" style="43" bestFit="1" customWidth="1"/>
    <col min="13833" max="13834" width="12.3828125" style="43" customWidth="1"/>
    <col min="13835" max="13837" width="13.3828125" style="43" customWidth="1"/>
    <col min="13838" max="13838" width="13.53515625" style="43" customWidth="1"/>
    <col min="13839" max="13839" width="12.53515625" style="43" customWidth="1"/>
    <col min="13840" max="13840" width="11.3828125" style="43" customWidth="1"/>
    <col min="13841" max="13841" width="7.53515625" style="43" customWidth="1"/>
    <col min="13842" max="14080" width="9.3828125" style="43"/>
    <col min="14081" max="14081" width="0" style="43" hidden="1" customWidth="1"/>
    <col min="14082" max="14082" width="22.53515625" style="43" customWidth="1"/>
    <col min="14083" max="14083" width="2.3828125" style="43" customWidth="1"/>
    <col min="14084" max="14084" width="11.3828125" style="43" customWidth="1"/>
    <col min="14085" max="14085" width="12.53515625" style="43" customWidth="1"/>
    <col min="14086" max="14086" width="12.3828125" style="43" customWidth="1"/>
    <col min="14087" max="14087" width="13.3828125" style="43" customWidth="1"/>
    <col min="14088" max="14088" width="16.53515625" style="43" bestFit="1" customWidth="1"/>
    <col min="14089" max="14090" width="12.3828125" style="43" customWidth="1"/>
    <col min="14091" max="14093" width="13.3828125" style="43" customWidth="1"/>
    <col min="14094" max="14094" width="13.53515625" style="43" customWidth="1"/>
    <col min="14095" max="14095" width="12.53515625" style="43" customWidth="1"/>
    <col min="14096" max="14096" width="11.3828125" style="43" customWidth="1"/>
    <col min="14097" max="14097" width="7.53515625" style="43" customWidth="1"/>
    <col min="14098" max="14336" width="9.3828125" style="43"/>
    <col min="14337" max="14337" width="0" style="43" hidden="1" customWidth="1"/>
    <col min="14338" max="14338" width="22.53515625" style="43" customWidth="1"/>
    <col min="14339" max="14339" width="2.3828125" style="43" customWidth="1"/>
    <col min="14340" max="14340" width="11.3828125" style="43" customWidth="1"/>
    <col min="14341" max="14341" width="12.53515625" style="43" customWidth="1"/>
    <col min="14342" max="14342" width="12.3828125" style="43" customWidth="1"/>
    <col min="14343" max="14343" width="13.3828125" style="43" customWidth="1"/>
    <col min="14344" max="14344" width="16.53515625" style="43" bestFit="1" customWidth="1"/>
    <col min="14345" max="14346" width="12.3828125" style="43" customWidth="1"/>
    <col min="14347" max="14349" width="13.3828125" style="43" customWidth="1"/>
    <col min="14350" max="14350" width="13.53515625" style="43" customWidth="1"/>
    <col min="14351" max="14351" width="12.53515625" style="43" customWidth="1"/>
    <col min="14352" max="14352" width="11.3828125" style="43" customWidth="1"/>
    <col min="14353" max="14353" width="7.53515625" style="43" customWidth="1"/>
    <col min="14354" max="14592" width="9.3828125" style="43"/>
    <col min="14593" max="14593" width="0" style="43" hidden="1" customWidth="1"/>
    <col min="14594" max="14594" width="22.53515625" style="43" customWidth="1"/>
    <col min="14595" max="14595" width="2.3828125" style="43" customWidth="1"/>
    <col min="14596" max="14596" width="11.3828125" style="43" customWidth="1"/>
    <col min="14597" max="14597" width="12.53515625" style="43" customWidth="1"/>
    <col min="14598" max="14598" width="12.3828125" style="43" customWidth="1"/>
    <col min="14599" max="14599" width="13.3828125" style="43" customWidth="1"/>
    <col min="14600" max="14600" width="16.53515625" style="43" bestFit="1" customWidth="1"/>
    <col min="14601" max="14602" width="12.3828125" style="43" customWidth="1"/>
    <col min="14603" max="14605" width="13.3828125" style="43" customWidth="1"/>
    <col min="14606" max="14606" width="13.53515625" style="43" customWidth="1"/>
    <col min="14607" max="14607" width="12.53515625" style="43" customWidth="1"/>
    <col min="14608" max="14608" width="11.3828125" style="43" customWidth="1"/>
    <col min="14609" max="14609" width="7.53515625" style="43" customWidth="1"/>
    <col min="14610" max="14848" width="9.3828125" style="43"/>
    <col min="14849" max="14849" width="0" style="43" hidden="1" customWidth="1"/>
    <col min="14850" max="14850" width="22.53515625" style="43" customWidth="1"/>
    <col min="14851" max="14851" width="2.3828125" style="43" customWidth="1"/>
    <col min="14852" max="14852" width="11.3828125" style="43" customWidth="1"/>
    <col min="14853" max="14853" width="12.53515625" style="43" customWidth="1"/>
    <col min="14854" max="14854" width="12.3828125" style="43" customWidth="1"/>
    <col min="14855" max="14855" width="13.3828125" style="43" customWidth="1"/>
    <col min="14856" max="14856" width="16.53515625" style="43" bestFit="1" customWidth="1"/>
    <col min="14857" max="14858" width="12.3828125" style="43" customWidth="1"/>
    <col min="14859" max="14861" width="13.3828125" style="43" customWidth="1"/>
    <col min="14862" max="14862" width="13.53515625" style="43" customWidth="1"/>
    <col min="14863" max="14863" width="12.53515625" style="43" customWidth="1"/>
    <col min="14864" max="14864" width="11.3828125" style="43" customWidth="1"/>
    <col min="14865" max="14865" width="7.53515625" style="43" customWidth="1"/>
    <col min="14866" max="15104" width="9.3828125" style="43"/>
    <col min="15105" max="15105" width="0" style="43" hidden="1" customWidth="1"/>
    <col min="15106" max="15106" width="22.53515625" style="43" customWidth="1"/>
    <col min="15107" max="15107" width="2.3828125" style="43" customWidth="1"/>
    <col min="15108" max="15108" width="11.3828125" style="43" customWidth="1"/>
    <col min="15109" max="15109" width="12.53515625" style="43" customWidth="1"/>
    <col min="15110" max="15110" width="12.3828125" style="43" customWidth="1"/>
    <col min="15111" max="15111" width="13.3828125" style="43" customWidth="1"/>
    <col min="15112" max="15112" width="16.53515625" style="43" bestFit="1" customWidth="1"/>
    <col min="15113" max="15114" width="12.3828125" style="43" customWidth="1"/>
    <col min="15115" max="15117" width="13.3828125" style="43" customWidth="1"/>
    <col min="15118" max="15118" width="13.53515625" style="43" customWidth="1"/>
    <col min="15119" max="15119" width="12.53515625" style="43" customWidth="1"/>
    <col min="15120" max="15120" width="11.3828125" style="43" customWidth="1"/>
    <col min="15121" max="15121" width="7.53515625" style="43" customWidth="1"/>
    <col min="15122" max="15360" width="9.3828125" style="43"/>
    <col min="15361" max="15361" width="0" style="43" hidden="1" customWidth="1"/>
    <col min="15362" max="15362" width="22.53515625" style="43" customWidth="1"/>
    <col min="15363" max="15363" width="2.3828125" style="43" customWidth="1"/>
    <col min="15364" max="15364" width="11.3828125" style="43" customWidth="1"/>
    <col min="15365" max="15365" width="12.53515625" style="43" customWidth="1"/>
    <col min="15366" max="15366" width="12.3828125" style="43" customWidth="1"/>
    <col min="15367" max="15367" width="13.3828125" style="43" customWidth="1"/>
    <col min="15368" max="15368" width="16.53515625" style="43" bestFit="1" customWidth="1"/>
    <col min="15369" max="15370" width="12.3828125" style="43" customWidth="1"/>
    <col min="15371" max="15373" width="13.3828125" style="43" customWidth="1"/>
    <col min="15374" max="15374" width="13.53515625" style="43" customWidth="1"/>
    <col min="15375" max="15375" width="12.53515625" style="43" customWidth="1"/>
    <col min="15376" max="15376" width="11.3828125" style="43" customWidth="1"/>
    <col min="15377" max="15377" width="7.53515625" style="43" customWidth="1"/>
    <col min="15378" max="15616" width="9.3828125" style="43"/>
    <col min="15617" max="15617" width="0" style="43" hidden="1" customWidth="1"/>
    <col min="15618" max="15618" width="22.53515625" style="43" customWidth="1"/>
    <col min="15619" max="15619" width="2.3828125" style="43" customWidth="1"/>
    <col min="15620" max="15620" width="11.3828125" style="43" customWidth="1"/>
    <col min="15621" max="15621" width="12.53515625" style="43" customWidth="1"/>
    <col min="15622" max="15622" width="12.3828125" style="43" customWidth="1"/>
    <col min="15623" max="15623" width="13.3828125" style="43" customWidth="1"/>
    <col min="15624" max="15624" width="16.53515625" style="43" bestFit="1" customWidth="1"/>
    <col min="15625" max="15626" width="12.3828125" style="43" customWidth="1"/>
    <col min="15627" max="15629" width="13.3828125" style="43" customWidth="1"/>
    <col min="15630" max="15630" width="13.53515625" style="43" customWidth="1"/>
    <col min="15631" max="15631" width="12.53515625" style="43" customWidth="1"/>
    <col min="15632" max="15632" width="11.3828125" style="43" customWidth="1"/>
    <col min="15633" max="15633" width="7.53515625" style="43" customWidth="1"/>
    <col min="15634" max="15872" width="9.3828125" style="43"/>
    <col min="15873" max="15873" width="0" style="43" hidden="1" customWidth="1"/>
    <col min="15874" max="15874" width="22.53515625" style="43" customWidth="1"/>
    <col min="15875" max="15875" width="2.3828125" style="43" customWidth="1"/>
    <col min="15876" max="15876" width="11.3828125" style="43" customWidth="1"/>
    <col min="15877" max="15877" width="12.53515625" style="43" customWidth="1"/>
    <col min="15878" max="15878" width="12.3828125" style="43" customWidth="1"/>
    <col min="15879" max="15879" width="13.3828125" style="43" customWidth="1"/>
    <col min="15880" max="15880" width="16.53515625" style="43" bestFit="1" customWidth="1"/>
    <col min="15881" max="15882" width="12.3828125" style="43" customWidth="1"/>
    <col min="15883" max="15885" width="13.3828125" style="43" customWidth="1"/>
    <col min="15886" max="15886" width="13.53515625" style="43" customWidth="1"/>
    <col min="15887" max="15887" width="12.53515625" style="43" customWidth="1"/>
    <col min="15888" max="15888" width="11.3828125" style="43" customWidth="1"/>
    <col min="15889" max="15889" width="7.53515625" style="43" customWidth="1"/>
    <col min="15890" max="16128" width="9.3828125" style="43"/>
    <col min="16129" max="16129" width="0" style="43" hidden="1" customWidth="1"/>
    <col min="16130" max="16130" width="22.53515625" style="43" customWidth="1"/>
    <col min="16131" max="16131" width="2.3828125" style="43" customWidth="1"/>
    <col min="16132" max="16132" width="11.3828125" style="43" customWidth="1"/>
    <col min="16133" max="16133" width="12.53515625" style="43" customWidth="1"/>
    <col min="16134" max="16134" width="12.3828125" style="43" customWidth="1"/>
    <col min="16135" max="16135" width="13.3828125" style="43" customWidth="1"/>
    <col min="16136" max="16136" width="16.53515625" style="43" bestFit="1" customWidth="1"/>
    <col min="16137" max="16138" width="12.3828125" style="43" customWidth="1"/>
    <col min="16139" max="16141" width="13.3828125" style="43" customWidth="1"/>
    <col min="16142" max="16142" width="13.53515625" style="43" customWidth="1"/>
    <col min="16143" max="16143" width="12.53515625" style="43" customWidth="1"/>
    <col min="16144" max="16144" width="11.3828125" style="43" customWidth="1"/>
    <col min="16145" max="16145" width="7.53515625" style="43" customWidth="1"/>
    <col min="16146" max="16384" width="9.3828125" style="43"/>
  </cols>
  <sheetData>
    <row r="1" spans="1:43" ht="24.75" customHeight="1" x14ac:dyDescent="0.4">
      <c r="B1" s="40"/>
      <c r="C1" s="41"/>
      <c r="D1" s="41"/>
      <c r="E1" s="42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</row>
    <row r="2" spans="1:43" s="48" customFormat="1" ht="34.5" customHeight="1" x14ac:dyDescent="0.4">
      <c r="A2" s="39"/>
      <c r="B2" s="45"/>
      <c r="C2" s="46"/>
      <c r="D2" s="328"/>
      <c r="E2" s="328"/>
      <c r="F2" s="328"/>
      <c r="G2" s="328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  <c r="S2" s="49"/>
      <c r="T2" s="49"/>
    </row>
    <row r="3" spans="1:43" s="48" customFormat="1" ht="56.6" x14ac:dyDescent="0.4">
      <c r="A3" s="39"/>
      <c r="B3" s="45"/>
      <c r="C3" s="50"/>
      <c r="D3" s="51"/>
      <c r="E3" s="51"/>
      <c r="F3" s="51"/>
      <c r="G3" s="51"/>
      <c r="H3" s="51" t="s">
        <v>8</v>
      </c>
      <c r="I3" s="51" t="s">
        <v>9</v>
      </c>
      <c r="J3" s="51" t="s">
        <v>167</v>
      </c>
      <c r="K3" s="52" t="s">
        <v>12</v>
      </c>
      <c r="L3" s="51" t="s">
        <v>168</v>
      </c>
      <c r="M3" s="51" t="s">
        <v>169</v>
      </c>
      <c r="N3" s="51" t="s">
        <v>170</v>
      </c>
      <c r="O3" s="51" t="s">
        <v>16</v>
      </c>
      <c r="P3" s="51" t="s">
        <v>17</v>
      </c>
    </row>
    <row r="4" spans="1:43" s="53" customFormat="1" ht="25.5" customHeight="1" x14ac:dyDescent="0.4">
      <c r="A4" s="39"/>
      <c r="B4" s="53" t="s">
        <v>18</v>
      </c>
      <c r="C4" s="54"/>
      <c r="H4" s="53">
        <f t="shared" ref="H4:P4" si="0">SUM(H6:H43,H45:H51)</f>
        <v>425</v>
      </c>
      <c r="I4" s="53">
        <f t="shared" si="0"/>
        <v>734</v>
      </c>
      <c r="J4" s="53">
        <f t="shared" si="0"/>
        <v>236</v>
      </c>
      <c r="K4" s="53">
        <f t="shared" si="0"/>
        <v>1905</v>
      </c>
      <c r="L4" s="53">
        <f t="shared" si="0"/>
        <v>128</v>
      </c>
      <c r="M4" s="53">
        <f t="shared" si="0"/>
        <v>1319</v>
      </c>
      <c r="N4" s="53">
        <f t="shared" si="0"/>
        <v>5152</v>
      </c>
      <c r="O4" s="53">
        <f t="shared" si="0"/>
        <v>337</v>
      </c>
      <c r="P4" s="53">
        <f t="shared" si="0"/>
        <v>251</v>
      </c>
      <c r="R4" s="55"/>
      <c r="S4" s="49"/>
      <c r="T4" s="49"/>
      <c r="U4" s="48"/>
      <c r="V4" s="55"/>
      <c r="W4" s="56"/>
      <c r="X4" s="55"/>
      <c r="Y4" s="48"/>
      <c r="Z4" s="48"/>
      <c r="AA4" s="48"/>
      <c r="AB4" s="56"/>
      <c r="AC4" s="56"/>
      <c r="AD4" s="56"/>
      <c r="AE4" s="55"/>
      <c r="AF4" s="48"/>
      <c r="AG4" s="48"/>
      <c r="AH4" s="48"/>
      <c r="AI4" s="55"/>
      <c r="AJ4" s="56"/>
      <c r="AK4" s="56"/>
      <c r="AL4" s="56"/>
      <c r="AM4" s="55"/>
      <c r="AN4" s="55"/>
      <c r="AO4" s="55"/>
      <c r="AP4" s="55"/>
      <c r="AQ4" s="55"/>
    </row>
    <row r="5" spans="1:43" s="60" customFormat="1" ht="25.5" customHeight="1" x14ac:dyDescent="0.4">
      <c r="A5" s="57"/>
      <c r="B5" s="53" t="s">
        <v>20</v>
      </c>
      <c r="C5" s="58"/>
      <c r="D5" s="59"/>
      <c r="E5" s="59"/>
      <c r="F5" s="53"/>
      <c r="G5" s="59"/>
      <c r="H5" s="59">
        <f t="shared" ref="H5:P5" si="1">SUM(H6:H43)</f>
        <v>186</v>
      </c>
      <c r="I5" s="59">
        <f t="shared" si="1"/>
        <v>719</v>
      </c>
      <c r="J5" s="59">
        <f t="shared" si="1"/>
        <v>209</v>
      </c>
      <c r="K5" s="59">
        <f t="shared" si="1"/>
        <v>1545</v>
      </c>
      <c r="L5" s="59">
        <f t="shared" si="1"/>
        <v>93</v>
      </c>
      <c r="M5" s="59">
        <f t="shared" si="1"/>
        <v>1009</v>
      </c>
      <c r="N5" s="59">
        <f t="shared" si="1"/>
        <v>4231</v>
      </c>
      <c r="O5" s="59">
        <f t="shared" si="1"/>
        <v>230</v>
      </c>
      <c r="P5" s="59">
        <f t="shared" si="1"/>
        <v>172</v>
      </c>
      <c r="R5" s="55"/>
      <c r="S5" s="61"/>
      <c r="T5" s="61"/>
      <c r="U5" s="48"/>
      <c r="V5" s="55"/>
      <c r="W5" s="56"/>
      <c r="X5" s="55"/>
      <c r="Y5" s="55"/>
      <c r="Z5" s="55"/>
      <c r="AA5" s="55"/>
      <c r="AB5" s="56"/>
      <c r="AC5" s="56"/>
      <c r="AD5" s="56"/>
      <c r="AE5" s="55"/>
      <c r="AF5" s="55"/>
      <c r="AG5" s="55"/>
      <c r="AH5" s="55"/>
      <c r="AI5" s="55"/>
      <c r="AJ5" s="56"/>
      <c r="AK5" s="56"/>
      <c r="AL5" s="56"/>
      <c r="AN5" s="55"/>
      <c r="AO5" s="55"/>
      <c r="AP5" s="55"/>
      <c r="AQ5" s="55"/>
    </row>
    <row r="6" spans="1:43" s="62" customFormat="1" ht="14.25" customHeight="1" x14ac:dyDescent="0.4">
      <c r="A6" s="39">
        <v>51</v>
      </c>
      <c r="B6" s="62" t="s">
        <v>21</v>
      </c>
      <c r="C6" s="63"/>
      <c r="D6" s="64"/>
      <c r="E6" s="64"/>
      <c r="F6" s="53"/>
      <c r="G6" s="64"/>
      <c r="H6" s="64">
        <f>VLOOKUP($B6,Fire2019!$C$10:$I$57,2,FALSE)</f>
        <v>7</v>
      </c>
      <c r="I6" s="64">
        <f>VLOOKUP($B6,Fire2019!$C$10:$I$57,3,FALSE)</f>
        <v>11</v>
      </c>
      <c r="J6" s="64">
        <f>VLOOKUP($B6,Fire2019!$C$10:$I$57,4,FALSE)</f>
        <v>3</v>
      </c>
      <c r="K6" s="64">
        <f>VLOOKUP($B6,Fire2019!$C$10:$O$58,8,FALSE)</f>
        <v>33</v>
      </c>
      <c r="L6" s="64">
        <f>VLOOKUP($B6,Fire2019!$C$10:$Q$58,9,FALSE)</f>
        <v>4</v>
      </c>
      <c r="M6" s="64">
        <f>VLOOKUP($B6,Fire2019!$C$10:$BA$58,10,FALSE)+VLOOKUP($B6,Fire2019!$C$10:$BA$58,13,FALSE)</f>
        <v>31</v>
      </c>
      <c r="N6" s="64">
        <f>VLOOKUP($B6,Fire2019!$C$10:$BA$58,11,FALSE)+VLOOKUP($B6,Fire2019!$C$10:$BA$58,15,FALSE)</f>
        <v>101</v>
      </c>
      <c r="O6" s="64">
        <f>VLOOKUP($B6,Fire2019!$C$10:$AZ$58,16,FALSE)</f>
        <v>8</v>
      </c>
      <c r="P6" s="64">
        <f>VLOOKUP($B6,Fire2019!$C$10:$AZ$58,17,FALSE)</f>
        <v>3</v>
      </c>
      <c r="R6" s="55"/>
      <c r="S6" s="61"/>
      <c r="T6" s="61"/>
      <c r="U6" s="48"/>
      <c r="V6" s="55"/>
      <c r="W6" s="65"/>
      <c r="X6" s="55"/>
      <c r="Y6" s="55"/>
      <c r="Z6" s="55"/>
      <c r="AA6" s="55"/>
      <c r="AB6" s="56"/>
      <c r="AC6" s="56"/>
      <c r="AD6" s="56"/>
      <c r="AE6" s="55"/>
      <c r="AF6" s="55"/>
      <c r="AG6" s="55"/>
      <c r="AH6" s="55"/>
      <c r="AI6" s="55"/>
      <c r="AJ6" s="56"/>
      <c r="AK6" s="56"/>
      <c r="AL6" s="56"/>
      <c r="AN6" s="55"/>
      <c r="AO6" s="55"/>
      <c r="AP6" s="55"/>
      <c r="AQ6" s="55"/>
    </row>
    <row r="7" spans="1:43" s="62" customFormat="1" ht="14.25" customHeight="1" x14ac:dyDescent="0.4">
      <c r="A7" s="39">
        <v>52</v>
      </c>
      <c r="B7" s="62" t="s">
        <v>22</v>
      </c>
      <c r="C7" s="63"/>
      <c r="D7" s="64"/>
      <c r="E7" s="64"/>
      <c r="F7" s="53"/>
      <c r="G7" s="64"/>
      <c r="H7" s="64">
        <f>VLOOKUP($B7,Fire2019!$C$10:$I$57,2,FALSE)</f>
        <v>3</v>
      </c>
      <c r="I7" s="64">
        <f>VLOOKUP($B7,Fire2019!$C$10:$I$57,3,FALSE)</f>
        <v>8</v>
      </c>
      <c r="J7" s="64">
        <f>VLOOKUP($B7,Fire2019!$C$10:$I$57,4,FALSE)</f>
        <v>3</v>
      </c>
      <c r="K7" s="81">
        <f>'(2018)'!K7</f>
        <v>22</v>
      </c>
      <c r="L7" s="81">
        <f>'(2018)'!L7</f>
        <v>2</v>
      </c>
      <c r="M7" s="81">
        <f>'(2018)'!M7</f>
        <v>22</v>
      </c>
      <c r="N7" s="81">
        <f>'(2018)'!N7</f>
        <v>67</v>
      </c>
      <c r="O7" s="81">
        <f>'(2018)'!O7</f>
        <v>4</v>
      </c>
      <c r="P7" s="81">
        <f>'(2018)'!P7</f>
        <v>2</v>
      </c>
      <c r="R7" s="55"/>
      <c r="S7" s="61"/>
      <c r="T7" s="61"/>
      <c r="U7" s="48"/>
      <c r="V7" s="55"/>
      <c r="W7" s="56"/>
      <c r="X7" s="55"/>
      <c r="Y7" s="55"/>
      <c r="Z7" s="55"/>
      <c r="AA7" s="55"/>
      <c r="AB7" s="56"/>
      <c r="AC7" s="56"/>
      <c r="AD7" s="56"/>
      <c r="AE7" s="55"/>
      <c r="AF7" s="55"/>
      <c r="AG7" s="55"/>
      <c r="AH7" s="55"/>
      <c r="AI7" s="55"/>
      <c r="AJ7" s="56"/>
      <c r="AK7" s="56"/>
      <c r="AL7" s="56"/>
      <c r="AN7" s="55"/>
      <c r="AO7" s="55"/>
      <c r="AP7" s="55"/>
      <c r="AQ7" s="55"/>
    </row>
    <row r="8" spans="1:43" s="62" customFormat="1" ht="14.25" customHeight="1" x14ac:dyDescent="0.4">
      <c r="A8" s="39">
        <v>86</v>
      </c>
      <c r="B8" s="62" t="s">
        <v>23</v>
      </c>
      <c r="C8" s="63"/>
      <c r="D8" s="64"/>
      <c r="E8" s="64"/>
      <c r="F8" s="53"/>
      <c r="G8" s="64"/>
      <c r="H8" s="64">
        <f>VLOOKUP($B8,Fire2019!$C$10:$I$57,2,FALSE)</f>
        <v>11</v>
      </c>
      <c r="I8" s="64">
        <f>VLOOKUP($B8,Fire2019!$C$10:$I$57,3,FALSE)</f>
        <v>6</v>
      </c>
      <c r="J8" s="64">
        <f>VLOOKUP($B8,Fire2019!$C$10:$I$57,4,FALSE)</f>
        <v>1</v>
      </c>
      <c r="K8" s="64">
        <f>VLOOKUP($B8,Fire2019!$C$10:$O$58,8,FALSE)</f>
        <v>21</v>
      </c>
      <c r="L8" s="64">
        <f>VLOOKUP($B8,Fire2019!$C$10:$Q$58,9,FALSE)</f>
        <v>1</v>
      </c>
      <c r="M8" s="64">
        <f>VLOOKUP($B8,Fire2019!$C$10:$BA$58,10,FALSE)+VLOOKUP($B8,Fire2019!$C$10:$BA$58,13,FALSE)</f>
        <v>26</v>
      </c>
      <c r="N8" s="64">
        <f>VLOOKUP($B8,Fire2019!$C$10:$BA$58,11,FALSE)+VLOOKUP($B8,Fire2019!$C$10:$BA$58,15,FALSE)</f>
        <v>61</v>
      </c>
      <c r="O8" s="64">
        <f>VLOOKUP($B8,Fire2019!$C$10:$AZ$58,16,FALSE)</f>
        <v>9</v>
      </c>
      <c r="P8" s="64">
        <f>VLOOKUP($B8,Fire2019!$C$10:$AZ$58,17,FALSE)</f>
        <v>4</v>
      </c>
      <c r="R8" s="55"/>
      <c r="S8" s="61"/>
      <c r="T8" s="61"/>
      <c r="U8" s="48"/>
      <c r="V8" s="55"/>
      <c r="W8" s="56"/>
      <c r="X8" s="55"/>
      <c r="Y8" s="55"/>
      <c r="Z8" s="55"/>
      <c r="AA8" s="55"/>
      <c r="AB8" s="56"/>
      <c r="AC8" s="56"/>
      <c r="AD8" s="56"/>
      <c r="AE8" s="55"/>
      <c r="AF8" s="55"/>
      <c r="AG8" s="55"/>
      <c r="AH8" s="55"/>
      <c r="AI8" s="55"/>
      <c r="AJ8" s="56"/>
      <c r="AK8" s="56"/>
      <c r="AL8" s="56"/>
      <c r="AN8" s="55"/>
      <c r="AO8" s="55"/>
      <c r="AP8" s="55"/>
      <c r="AQ8" s="55"/>
    </row>
    <row r="9" spans="1:43" s="62" customFormat="1" ht="14.25" customHeight="1" x14ac:dyDescent="0.4">
      <c r="A9" s="39">
        <v>53</v>
      </c>
      <c r="B9" s="62" t="s">
        <v>24</v>
      </c>
      <c r="C9" s="63"/>
      <c r="D9" s="64"/>
      <c r="E9" s="64"/>
      <c r="F9" s="53"/>
      <c r="G9" s="64"/>
      <c r="H9" s="64">
        <f>VLOOKUP($B9,Fire2019!$C$10:$I$57,2,FALSE)</f>
        <v>6</v>
      </c>
      <c r="I9" s="64">
        <f>VLOOKUP($B9,Fire2019!$C$10:$I$57,3,FALSE)</f>
        <v>10</v>
      </c>
      <c r="J9" s="64">
        <f>VLOOKUP($B9,Fire2019!$C$10:$I$57,4,FALSE)</f>
        <v>4</v>
      </c>
      <c r="K9" s="64">
        <f>VLOOKUP($B9,Fire2019!$C$10:$O$58,8,FALSE)</f>
        <v>30</v>
      </c>
      <c r="L9" s="64">
        <f>VLOOKUP($B9,Fire2019!$C$10:$Q$58,9,FALSE)</f>
        <v>2</v>
      </c>
      <c r="M9" s="64">
        <f>VLOOKUP($B9,Fire2019!$C$10:$BA$58,10,FALSE)+VLOOKUP($B9,Fire2019!$C$10:$BA$58,13,FALSE)</f>
        <v>13</v>
      </c>
      <c r="N9" s="64">
        <f>VLOOKUP($B9,Fire2019!$C$10:$BA$58,11,FALSE)+VLOOKUP($B9,Fire2019!$C$10:$BA$58,15,FALSE)</f>
        <v>79</v>
      </c>
      <c r="O9" s="64">
        <f>VLOOKUP($B9,Fire2019!$C$10:$AZ$58,16,FALSE)</f>
        <v>2</v>
      </c>
      <c r="P9" s="64">
        <f>VLOOKUP($B9,Fire2019!$C$10:$AZ$58,17,FALSE)</f>
        <v>3</v>
      </c>
      <c r="R9" s="55"/>
      <c r="S9" s="61"/>
      <c r="T9" s="61"/>
      <c r="U9" s="48"/>
      <c r="V9" s="55"/>
      <c r="W9" s="56"/>
      <c r="X9" s="55"/>
      <c r="Y9" s="55"/>
      <c r="Z9" s="55"/>
      <c r="AA9" s="55"/>
      <c r="AB9" s="56"/>
      <c r="AC9" s="56"/>
      <c r="AD9" s="56"/>
      <c r="AE9" s="55"/>
      <c r="AF9" s="55"/>
      <c r="AG9" s="55"/>
      <c r="AH9" s="55"/>
      <c r="AI9" s="55"/>
      <c r="AJ9" s="56"/>
      <c r="AK9" s="56"/>
      <c r="AL9" s="56"/>
      <c r="AN9" s="55"/>
      <c r="AO9" s="55"/>
      <c r="AP9" s="55"/>
      <c r="AQ9" s="55"/>
    </row>
    <row r="10" spans="1:43" s="62" customFormat="1" ht="14.25" customHeight="1" x14ac:dyDescent="0.4">
      <c r="A10" s="39">
        <v>54</v>
      </c>
      <c r="B10" s="62" t="s">
        <v>25</v>
      </c>
      <c r="C10" s="63"/>
      <c r="D10" s="64"/>
      <c r="E10" s="64"/>
      <c r="F10" s="53"/>
      <c r="G10" s="64"/>
      <c r="H10" s="64">
        <f>VLOOKUP($B10,Fire2019!$C$10:$I$57,2,FALSE)</f>
        <v>3</v>
      </c>
      <c r="I10" s="64">
        <f>VLOOKUP($B10,Fire2019!$C$10:$I$57,3,FALSE)</f>
        <v>19</v>
      </c>
      <c r="J10" s="64">
        <f>VLOOKUP($B10,Fire2019!$C$10:$I$57,4,FALSE)</f>
        <v>4</v>
      </c>
      <c r="K10" s="64">
        <f>VLOOKUP($B10,Fire2019!$C$10:$O$58,8,FALSE)</f>
        <v>36</v>
      </c>
      <c r="L10" s="64">
        <f>VLOOKUP($B10,Fire2019!$C$10:$Q$58,9,FALSE)</f>
        <v>2</v>
      </c>
      <c r="M10" s="64">
        <f>VLOOKUP($B10,Fire2019!$C$10:$BA$58,10,FALSE)+VLOOKUP($B10,Fire2019!$C$10:$BA$58,13,FALSE)</f>
        <v>10</v>
      </c>
      <c r="N10" s="64">
        <f>VLOOKUP($B10,Fire2019!$C$10:$BA$58,11,FALSE)+VLOOKUP($B10,Fire2019!$C$10:$BA$58,15,FALSE)</f>
        <v>116</v>
      </c>
      <c r="O10" s="64">
        <f>VLOOKUP($B10,Fire2019!$C$10:$AZ$58,16,FALSE)</f>
        <v>4</v>
      </c>
      <c r="P10" s="64">
        <f>VLOOKUP($B10,Fire2019!$C$10:$AZ$58,17,FALSE)</f>
        <v>3</v>
      </c>
      <c r="R10" s="55"/>
      <c r="S10" s="61"/>
      <c r="T10" s="61"/>
      <c r="U10" s="48"/>
      <c r="V10" s="55"/>
      <c r="W10" s="56"/>
      <c r="X10" s="55"/>
      <c r="Y10" s="55"/>
      <c r="Z10" s="55"/>
      <c r="AA10" s="55"/>
      <c r="AB10" s="56"/>
      <c r="AC10" s="56"/>
      <c r="AD10" s="56"/>
      <c r="AE10" s="55"/>
      <c r="AF10" s="55"/>
      <c r="AG10" s="55"/>
      <c r="AH10" s="55"/>
      <c r="AI10" s="55"/>
      <c r="AJ10" s="56"/>
      <c r="AK10" s="56"/>
      <c r="AL10" s="56"/>
      <c r="AN10" s="55"/>
      <c r="AO10" s="55"/>
      <c r="AP10" s="55"/>
      <c r="AQ10" s="55"/>
    </row>
    <row r="11" spans="1:43" s="62" customFormat="1" ht="14.25" customHeight="1" x14ac:dyDescent="0.4">
      <c r="A11" s="39">
        <v>55</v>
      </c>
      <c r="B11" s="62" t="s">
        <v>26</v>
      </c>
      <c r="C11" s="63"/>
      <c r="D11" s="64"/>
      <c r="E11" s="64"/>
      <c r="F11" s="53"/>
      <c r="G11" s="64"/>
      <c r="H11" s="64">
        <f>VLOOKUP($B11,Fire2019!$C$10:$I$57,2,FALSE)</f>
        <v>7</v>
      </c>
      <c r="I11" s="64">
        <f>VLOOKUP($B11,Fire2019!$C$10:$I$57,3,FALSE)</f>
        <v>11</v>
      </c>
      <c r="J11" s="64">
        <f>VLOOKUP($B11,Fire2019!$C$10:$I$57,4,FALSE)</f>
        <v>10</v>
      </c>
      <c r="K11" s="64">
        <f>VLOOKUP($B11,Fire2019!$C$10:$O$58,8,FALSE)</f>
        <v>36</v>
      </c>
      <c r="L11" s="64">
        <f>VLOOKUP($B11,Fire2019!$C$10:$Q$58,9,FALSE)</f>
        <v>3</v>
      </c>
      <c r="M11" s="64">
        <f>VLOOKUP($B11,Fire2019!$C$10:$BA$58,10,FALSE)+VLOOKUP($B11,Fire2019!$C$10:$BA$58,13,FALSE)</f>
        <v>19</v>
      </c>
      <c r="N11" s="64">
        <f>VLOOKUP($B11,Fire2019!$C$10:$BA$58,11,FALSE)+VLOOKUP($B11,Fire2019!$C$10:$BA$58,15,FALSE)</f>
        <v>151</v>
      </c>
      <c r="O11" s="64">
        <f>VLOOKUP($B11,Fire2019!$C$10:$AZ$58,16,FALSE)</f>
        <v>8</v>
      </c>
      <c r="P11" s="64">
        <f>VLOOKUP($B11,Fire2019!$C$10:$AZ$58,17,FALSE)</f>
        <v>4</v>
      </c>
      <c r="R11" s="55"/>
      <c r="S11" s="61"/>
      <c r="T11" s="61"/>
      <c r="U11" s="48"/>
      <c r="V11" s="55"/>
      <c r="W11" s="56"/>
      <c r="X11" s="55"/>
      <c r="Y11" s="55"/>
      <c r="Z11" s="55"/>
      <c r="AA11" s="55"/>
      <c r="AB11" s="56"/>
      <c r="AC11" s="56"/>
      <c r="AD11" s="56"/>
      <c r="AE11" s="55"/>
      <c r="AF11" s="55"/>
      <c r="AG11" s="55"/>
      <c r="AH11" s="55"/>
      <c r="AI11" s="55"/>
      <c r="AJ11" s="56"/>
      <c r="AK11" s="56"/>
      <c r="AL11" s="56"/>
      <c r="AN11" s="55"/>
      <c r="AO11" s="55"/>
      <c r="AP11" s="55"/>
      <c r="AQ11" s="55"/>
    </row>
    <row r="12" spans="1:43" s="62" customFormat="1" ht="14.25" customHeight="1" x14ac:dyDescent="0.4">
      <c r="A12" s="39">
        <v>56</v>
      </c>
      <c r="B12" s="62" t="s">
        <v>27</v>
      </c>
      <c r="C12" s="63"/>
      <c r="D12" s="64"/>
      <c r="E12" s="64"/>
      <c r="F12" s="53"/>
      <c r="G12" s="64"/>
      <c r="H12" s="64">
        <f>VLOOKUP($B12,Fire2019!$C$10:$I$57,2,FALSE)</f>
        <v>6</v>
      </c>
      <c r="I12" s="64">
        <f>VLOOKUP($B12,Fire2019!$C$10:$I$57,3,FALSE)</f>
        <v>6</v>
      </c>
      <c r="J12" s="64">
        <f>VLOOKUP($B12,Fire2019!$C$10:$I$57,4,FALSE)</f>
        <v>2</v>
      </c>
      <c r="K12" s="64">
        <f>VLOOKUP($B12,Fire2019!$C$10:$O$58,8,FALSE)</f>
        <v>21</v>
      </c>
      <c r="L12" s="64">
        <f>VLOOKUP($B12,Fire2019!$C$10:$Q$58,9,FALSE)</f>
        <v>3</v>
      </c>
      <c r="M12" s="64">
        <f>VLOOKUP($B12,Fire2019!$C$10:$BA$58,10,FALSE)+VLOOKUP($B12,Fire2019!$C$10:$BA$58,13,FALSE)</f>
        <v>10</v>
      </c>
      <c r="N12" s="64">
        <f>VLOOKUP($B12,Fire2019!$C$10:$BA$58,11,FALSE)+VLOOKUP($B12,Fire2019!$C$10:$BA$58,15,FALSE)</f>
        <v>62</v>
      </c>
      <c r="O12" s="64">
        <f>VLOOKUP($B12,Fire2019!$C$10:$AZ$58,16,FALSE)</f>
        <v>4</v>
      </c>
      <c r="P12" s="81">
        <f>'(2018)'!P12</f>
        <v>2</v>
      </c>
      <c r="R12" s="55"/>
      <c r="S12" s="61"/>
      <c r="T12" s="61"/>
      <c r="U12" s="48"/>
      <c r="V12" s="55"/>
      <c r="W12" s="56"/>
      <c r="X12" s="55"/>
      <c r="Y12" s="55"/>
      <c r="Z12" s="55"/>
      <c r="AA12" s="55"/>
      <c r="AB12" s="56"/>
      <c r="AC12" s="56"/>
      <c r="AD12" s="56"/>
      <c r="AE12" s="55"/>
      <c r="AF12" s="55"/>
      <c r="AG12" s="55"/>
      <c r="AH12" s="55"/>
      <c r="AI12" s="55"/>
      <c r="AJ12" s="56"/>
      <c r="AK12" s="56"/>
      <c r="AL12" s="56"/>
      <c r="AN12" s="55"/>
      <c r="AO12" s="55"/>
      <c r="AP12" s="55"/>
      <c r="AQ12" s="55"/>
    </row>
    <row r="13" spans="1:43" s="62" customFormat="1" ht="14.25" customHeight="1" x14ac:dyDescent="0.4">
      <c r="A13" s="39">
        <v>57</v>
      </c>
      <c r="B13" s="62" t="s">
        <v>28</v>
      </c>
      <c r="C13" s="63"/>
      <c r="D13" s="64"/>
      <c r="E13" s="64"/>
      <c r="F13" s="53"/>
      <c r="G13" s="64"/>
      <c r="H13" s="64">
        <f>VLOOKUP($B13,Fire2019!$C$10:$I$57,2,FALSE)</f>
        <v>2</v>
      </c>
      <c r="I13" s="64">
        <f>VLOOKUP($B13,Fire2019!$C$10:$I$57,3,FALSE)</f>
        <v>23</v>
      </c>
      <c r="J13" s="64">
        <f>VLOOKUP($B13,Fire2019!$C$10:$I$57,4,FALSE)</f>
        <v>6</v>
      </c>
      <c r="K13" s="64">
        <f>VLOOKUP($B13,Fire2019!$C$10:$O$58,8,FALSE)</f>
        <v>43</v>
      </c>
      <c r="L13" s="64">
        <f>VLOOKUP($B13,Fire2019!$C$10:$Q$58,9,FALSE)</f>
        <v>2</v>
      </c>
      <c r="M13" s="64">
        <f>VLOOKUP($B13,Fire2019!$C$10:$BA$58,10,FALSE)+VLOOKUP($B13,Fire2019!$C$10:$BA$58,13,FALSE)</f>
        <v>51</v>
      </c>
      <c r="N13" s="64">
        <f>VLOOKUP($B13,Fire2019!$C$10:$BA$58,11,FALSE)+VLOOKUP($B13,Fire2019!$C$10:$BA$58,15,FALSE)</f>
        <v>98</v>
      </c>
      <c r="O13" s="64">
        <f>VLOOKUP($B13,Fire2019!$C$10:$AZ$58,16,FALSE)</f>
        <v>8</v>
      </c>
      <c r="P13" s="64">
        <f>VLOOKUP($B13,Fire2019!$C$10:$AZ$58,17,FALSE)</f>
        <v>4</v>
      </c>
      <c r="R13" s="55"/>
      <c r="S13" s="61"/>
      <c r="T13" s="61"/>
      <c r="U13" s="48"/>
      <c r="V13" s="55"/>
      <c r="W13" s="56"/>
      <c r="X13" s="55"/>
      <c r="Y13" s="55"/>
      <c r="Z13" s="55"/>
      <c r="AA13" s="55"/>
      <c r="AB13" s="56"/>
      <c r="AC13" s="56"/>
      <c r="AD13" s="56"/>
      <c r="AE13" s="55"/>
      <c r="AF13" s="55"/>
      <c r="AG13" s="55"/>
      <c r="AH13" s="55"/>
      <c r="AI13" s="55"/>
      <c r="AJ13" s="56"/>
      <c r="AK13" s="56"/>
      <c r="AL13" s="56"/>
      <c r="AN13" s="55"/>
      <c r="AO13" s="55"/>
      <c r="AP13" s="55"/>
      <c r="AQ13" s="55"/>
    </row>
    <row r="14" spans="1:43" s="62" customFormat="1" ht="14.25" customHeight="1" x14ac:dyDescent="0.4">
      <c r="A14" s="39">
        <v>59</v>
      </c>
      <c r="B14" s="62" t="s">
        <v>29</v>
      </c>
      <c r="C14" s="63"/>
      <c r="D14" s="64"/>
      <c r="E14" s="64"/>
      <c r="F14" s="53"/>
      <c r="G14" s="64"/>
      <c r="H14" s="64">
        <f>VLOOKUP($B14,Fire2019!$C$10:$I$57,2,FALSE)</f>
        <v>2</v>
      </c>
      <c r="I14" s="64">
        <f>VLOOKUP($B14,Fire2019!$C$10:$I$57,3,FALSE)</f>
        <v>30</v>
      </c>
      <c r="J14" s="64">
        <f>VLOOKUP($B14,Fire2019!$C$10:$I$57,4,FALSE)</f>
        <v>6</v>
      </c>
      <c r="K14" s="64">
        <f>VLOOKUP($B14,Fire2019!$C$10:$O$58,8,FALSE)</f>
        <v>45</v>
      </c>
      <c r="L14" s="64">
        <f>VLOOKUP($B14,Fire2019!$C$10:$Q$58,9,FALSE)</f>
        <v>2</v>
      </c>
      <c r="M14" s="64">
        <f>VLOOKUP($B14,Fire2019!$C$10:$BA$58,10,FALSE)+VLOOKUP($B14,Fire2019!$C$10:$BA$58,13,FALSE)</f>
        <v>24</v>
      </c>
      <c r="N14" s="64">
        <f>VLOOKUP($B14,Fire2019!$C$10:$BA$58,11,FALSE)+VLOOKUP($B14,Fire2019!$C$10:$BA$58,15,FALSE)</f>
        <v>81</v>
      </c>
      <c r="O14" s="64">
        <f>VLOOKUP($B14,Fire2019!$C$10:$AZ$58,16,FALSE)</f>
        <v>5</v>
      </c>
      <c r="P14" s="64">
        <f>VLOOKUP($B14,Fire2019!$C$10:$AZ$58,17,FALSE)</f>
        <v>4</v>
      </c>
      <c r="R14" s="55"/>
      <c r="S14" s="61"/>
      <c r="T14" s="61"/>
      <c r="U14" s="48"/>
      <c r="V14" s="55"/>
      <c r="W14" s="56"/>
      <c r="X14" s="55"/>
      <c r="Y14" s="55"/>
      <c r="Z14" s="55"/>
      <c r="AA14" s="55"/>
      <c r="AB14" s="56"/>
      <c r="AC14" s="56"/>
      <c r="AD14" s="56"/>
      <c r="AE14" s="55"/>
      <c r="AF14" s="55"/>
      <c r="AG14" s="55"/>
      <c r="AH14" s="55"/>
      <c r="AI14" s="55"/>
      <c r="AJ14" s="56"/>
      <c r="AK14" s="56"/>
      <c r="AL14" s="56"/>
      <c r="AN14" s="55"/>
      <c r="AO14" s="55"/>
      <c r="AP14" s="55"/>
      <c r="AQ14" s="55"/>
    </row>
    <row r="15" spans="1:43" s="62" customFormat="1" ht="14.25" customHeight="1" x14ac:dyDescent="0.4">
      <c r="A15" s="39">
        <v>60</v>
      </c>
      <c r="B15" s="62" t="s">
        <v>30</v>
      </c>
      <c r="C15" s="63"/>
      <c r="D15" s="64"/>
      <c r="E15" s="64"/>
      <c r="F15" s="53"/>
      <c r="G15" s="64"/>
      <c r="H15" s="64">
        <f>VLOOKUP($B15,Fire2019!$C$10:$I$57,2,FALSE)</f>
        <v>4</v>
      </c>
      <c r="I15" s="64">
        <f>VLOOKUP($B15,Fire2019!$C$10:$I$57,3,FALSE)</f>
        <v>19</v>
      </c>
      <c r="J15" s="64">
        <f>VLOOKUP($B15,Fire2019!$C$10:$I$57,4,FALSE)</f>
        <v>8</v>
      </c>
      <c r="K15" s="64">
        <f>VLOOKUP($B15,Fire2019!$C$10:$O$58,8,FALSE)</f>
        <v>41</v>
      </c>
      <c r="L15" s="64">
        <f>VLOOKUP($B15,Fire2019!$C$10:$Q$58,9,FALSE)</f>
        <v>2</v>
      </c>
      <c r="M15" s="64">
        <f>VLOOKUP($B15,Fire2019!$C$10:$BA$58,10,FALSE)+VLOOKUP($B15,Fire2019!$C$10:$BA$58,13,FALSE)</f>
        <v>14</v>
      </c>
      <c r="N15" s="64">
        <f>VLOOKUP($B15,Fire2019!$C$10:$BA$58,11,FALSE)+VLOOKUP($B15,Fire2019!$C$10:$BA$58,15,FALSE)</f>
        <v>179</v>
      </c>
      <c r="O15" s="64">
        <f>VLOOKUP($B15,Fire2019!$C$10:$AZ$58,16,FALSE)</f>
        <v>4</v>
      </c>
      <c r="P15" s="64">
        <f>VLOOKUP($B15,Fire2019!$C$10:$AZ$58,17,FALSE)</f>
        <v>6</v>
      </c>
      <c r="R15" s="55"/>
      <c r="S15" s="61"/>
      <c r="T15" s="61"/>
      <c r="U15" s="48"/>
      <c r="V15" s="55"/>
      <c r="W15" s="56"/>
      <c r="X15" s="55"/>
      <c r="Y15" s="55"/>
      <c r="Z15" s="55"/>
      <c r="AA15" s="55"/>
      <c r="AB15" s="56"/>
      <c r="AC15" s="56"/>
      <c r="AD15" s="56"/>
      <c r="AE15" s="55"/>
      <c r="AF15" s="55"/>
      <c r="AG15" s="55"/>
      <c r="AH15" s="55"/>
      <c r="AI15" s="55"/>
      <c r="AJ15" s="56"/>
      <c r="AK15" s="56"/>
      <c r="AL15" s="56"/>
      <c r="AN15" s="55"/>
      <c r="AO15" s="55"/>
      <c r="AP15" s="55"/>
      <c r="AQ15" s="55"/>
    </row>
    <row r="16" spans="1:43" s="62" customFormat="1" ht="14.25" customHeight="1" x14ac:dyDescent="0.4">
      <c r="A16" s="39">
        <v>61</v>
      </c>
      <c r="B16" s="62" t="s">
        <v>266</v>
      </c>
      <c r="C16" s="63"/>
      <c r="D16" s="64"/>
      <c r="E16" s="64"/>
      <c r="F16" s="53"/>
      <c r="G16" s="64"/>
      <c r="H16" s="64">
        <f>VLOOKUP($B16,Fire2019!$C$10:$I$57,2,FALSE)</f>
        <v>3</v>
      </c>
      <c r="I16" s="64">
        <f>VLOOKUP($B16,Fire2019!$C$10:$I$57,3,FALSE)</f>
        <v>71</v>
      </c>
      <c r="J16" s="64">
        <f>VLOOKUP($B16,Fire2019!$C$10:$I$57,4,FALSE)</f>
        <v>9</v>
      </c>
      <c r="K16" s="64">
        <f>VLOOKUP($B16,Fire2019!$C$10:$O$58,8,FALSE)</f>
        <v>121</v>
      </c>
      <c r="L16" s="64">
        <f>VLOOKUP($B16,Fire2019!$C$10:$Q$58,9,FALSE)</f>
        <v>7</v>
      </c>
      <c r="M16" s="64">
        <f>VLOOKUP($B16,Fire2019!$C$10:$BA$58,10,FALSE)+VLOOKUP($B16,Fire2019!$C$10:$BA$58,13,FALSE)</f>
        <v>175</v>
      </c>
      <c r="N16" s="64">
        <f>VLOOKUP($B16,Fire2019!$C$10:$BA$58,11,FALSE)+VLOOKUP($B16,Fire2019!$C$10:$BA$58,15,FALSE)</f>
        <v>259</v>
      </c>
      <c r="O16" s="64">
        <f>VLOOKUP($B16,Fire2019!$C$10:$AZ$58,16,FALSE)</f>
        <v>21</v>
      </c>
      <c r="P16" s="64">
        <f>VLOOKUP($B16,Fire2019!$C$10:$AZ$58,17,FALSE)</f>
        <v>17</v>
      </c>
      <c r="R16" s="55"/>
      <c r="S16" s="61"/>
      <c r="T16" s="61"/>
      <c r="U16" s="48"/>
      <c r="V16" s="55"/>
      <c r="W16" s="56"/>
      <c r="X16" s="55"/>
      <c r="Y16" s="55"/>
      <c r="Z16" s="55"/>
      <c r="AA16" s="55"/>
      <c r="AB16" s="56"/>
      <c r="AC16" s="56"/>
      <c r="AD16" s="56"/>
      <c r="AE16" s="55"/>
      <c r="AF16" s="55"/>
      <c r="AG16" s="55"/>
      <c r="AH16" s="55"/>
      <c r="AI16" s="55"/>
      <c r="AJ16" s="56"/>
      <c r="AK16" s="56"/>
      <c r="AL16" s="56"/>
      <c r="AN16" s="55"/>
      <c r="AO16" s="55"/>
      <c r="AP16" s="55"/>
      <c r="AQ16" s="55"/>
    </row>
    <row r="17" spans="1:43" s="62" customFormat="1" ht="14.25" customHeight="1" x14ac:dyDescent="0.4">
      <c r="A17" s="39">
        <v>62</v>
      </c>
      <c r="B17" s="62" t="s">
        <v>307</v>
      </c>
      <c r="C17" s="63"/>
      <c r="D17" s="64"/>
      <c r="E17" s="64"/>
      <c r="F17" s="53"/>
      <c r="G17" s="64"/>
      <c r="H17" s="64">
        <f>VLOOKUP($B17,Fire2019!$C$10:$I$57,2,FALSE)</f>
        <v>3</v>
      </c>
      <c r="I17" s="64">
        <f>VLOOKUP($B17,Fire2019!$C$10:$I$57,3,FALSE)</f>
        <v>37</v>
      </c>
      <c r="J17" s="64">
        <f>VLOOKUP($B17,Fire2019!$C$10:$I$57,4,FALSE)</f>
        <v>10</v>
      </c>
      <c r="K17" s="64">
        <f>VLOOKUP($B17,Fire2019!$C$10:$O$58,8,FALSE)</f>
        <v>74</v>
      </c>
      <c r="L17" s="64">
        <f>VLOOKUP($B17,Fire2019!$C$10:$Q$58,9,FALSE)</f>
        <v>4</v>
      </c>
      <c r="M17" s="64">
        <f>VLOOKUP($B17,Fire2019!$C$10:$BA$58,10,FALSE)+VLOOKUP($B17,Fire2019!$C$10:$BA$58,13,FALSE)</f>
        <v>61</v>
      </c>
      <c r="N17" s="64">
        <f>VLOOKUP($B17,Fire2019!$C$10:$BA$58,11,FALSE)+VLOOKUP($B17,Fire2019!$C$10:$BA$58,15,FALSE)</f>
        <v>245</v>
      </c>
      <c r="O17" s="64">
        <f>VLOOKUP($B17,Fire2019!$C$10:$AZ$58,16,FALSE)</f>
        <v>8</v>
      </c>
      <c r="P17" s="64">
        <f>VLOOKUP($B17,Fire2019!$C$10:$AZ$58,17,FALSE)</f>
        <v>7</v>
      </c>
      <c r="R17" s="55"/>
      <c r="S17" s="61"/>
      <c r="T17" s="61"/>
      <c r="U17" s="48"/>
      <c r="V17" s="55"/>
      <c r="W17" s="56"/>
      <c r="X17" s="55"/>
      <c r="Y17" s="55"/>
      <c r="Z17" s="55"/>
      <c r="AA17" s="55"/>
      <c r="AB17" s="56"/>
      <c r="AC17" s="56"/>
      <c r="AD17" s="56"/>
      <c r="AE17" s="55"/>
      <c r="AF17" s="55"/>
      <c r="AG17" s="55"/>
      <c r="AH17" s="55"/>
      <c r="AI17" s="55"/>
      <c r="AJ17" s="56"/>
      <c r="AK17" s="56"/>
      <c r="AL17" s="56"/>
      <c r="AN17" s="55"/>
      <c r="AO17" s="55"/>
      <c r="AP17" s="55"/>
      <c r="AQ17" s="55"/>
    </row>
    <row r="18" spans="1:43" s="62" customFormat="1" ht="14.25" customHeight="1" x14ac:dyDescent="0.4">
      <c r="A18" s="39">
        <v>58</v>
      </c>
      <c r="B18" s="62" t="s">
        <v>33</v>
      </c>
      <c r="C18" s="63"/>
      <c r="D18" s="64"/>
      <c r="E18" s="64"/>
      <c r="F18" s="53"/>
      <c r="G18" s="64"/>
      <c r="H18" s="64">
        <f>VLOOKUP($B18,Fire2019!$C$10:$I$57,2,FALSE)</f>
        <v>2</v>
      </c>
      <c r="I18" s="64">
        <f>VLOOKUP($B18,Fire2019!$C$10:$I$57,3,FALSE)</f>
        <v>6</v>
      </c>
      <c r="J18" s="64">
        <f>VLOOKUP($B18,Fire2019!$C$10:$I$57,4,FALSE)</f>
        <v>7</v>
      </c>
      <c r="K18" s="64">
        <f>VLOOKUP($B18,Fire2019!$C$10:$O$58,8,FALSE)</f>
        <v>26</v>
      </c>
      <c r="L18" s="64">
        <f>VLOOKUP($B18,Fire2019!$C$10:$Q$58,9,FALSE)</f>
        <v>2</v>
      </c>
      <c r="M18" s="64">
        <f>VLOOKUP($B18,Fire2019!$C$10:$BA$58,10,FALSE)+VLOOKUP($B18,Fire2019!$C$10:$BA$58,13,FALSE)</f>
        <v>18</v>
      </c>
      <c r="N18" s="64">
        <f>VLOOKUP($B18,Fire2019!$C$10:$BA$58,11,FALSE)+VLOOKUP($B18,Fire2019!$C$10:$BA$58,15,FALSE)</f>
        <v>72</v>
      </c>
      <c r="O18" s="64">
        <f>VLOOKUP($B18,Fire2019!$C$10:$AZ$58,16,FALSE)</f>
        <v>6</v>
      </c>
      <c r="P18" s="64">
        <f>VLOOKUP($B18,Fire2019!$C$10:$AZ$58,17,FALSE)</f>
        <v>4</v>
      </c>
      <c r="R18" s="55"/>
      <c r="S18" s="61"/>
      <c r="T18" s="61"/>
      <c r="U18" s="48"/>
      <c r="V18" s="55"/>
      <c r="W18" s="56"/>
      <c r="X18" s="55"/>
      <c r="Y18" s="55"/>
      <c r="Z18" s="55"/>
      <c r="AA18" s="55"/>
      <c r="AB18" s="56"/>
      <c r="AC18" s="56"/>
      <c r="AD18" s="56"/>
      <c r="AE18" s="55"/>
      <c r="AF18" s="55"/>
      <c r="AG18" s="55"/>
      <c r="AH18" s="55"/>
      <c r="AI18" s="55"/>
      <c r="AJ18" s="56"/>
      <c r="AK18" s="56"/>
      <c r="AL18" s="56"/>
      <c r="AN18" s="55"/>
      <c r="AO18" s="55"/>
      <c r="AP18" s="55"/>
      <c r="AQ18" s="55"/>
    </row>
    <row r="19" spans="1:43" s="62" customFormat="1" ht="14.25" customHeight="1" x14ac:dyDescent="0.4">
      <c r="A19" s="39">
        <v>63</v>
      </c>
      <c r="B19" s="62" t="s">
        <v>34</v>
      </c>
      <c r="C19" s="63"/>
      <c r="D19" s="64"/>
      <c r="E19" s="64"/>
      <c r="F19" s="53"/>
      <c r="G19" s="64"/>
      <c r="H19" s="64">
        <f>VLOOKUP($B19,Fire2019!$C$10:$I$57,2,FALSE)</f>
        <v>6</v>
      </c>
      <c r="I19" s="64">
        <f>VLOOKUP($B19,Fire2019!$C$10:$I$57,3,FALSE)</f>
        <v>12</v>
      </c>
      <c r="J19" s="64">
        <f>VLOOKUP($B19,Fire2019!$C$10:$I$57,4,FALSE)</f>
        <v>6</v>
      </c>
      <c r="K19" s="64">
        <f>VLOOKUP($B19,Fire2019!$C$10:$O$58,8,FALSE)</f>
        <v>41</v>
      </c>
      <c r="L19" s="64">
        <f>VLOOKUP($B19,Fire2019!$C$10:$Q$58,9,FALSE)</f>
        <v>3</v>
      </c>
      <c r="M19" s="64">
        <f>VLOOKUP($B19,Fire2019!$C$10:$BA$58,10,FALSE)+VLOOKUP($B19,Fire2019!$C$10:$BA$58,13,FALSE)</f>
        <v>11</v>
      </c>
      <c r="N19" s="64">
        <f>VLOOKUP($B19,Fire2019!$C$10:$BA$58,11,FALSE)+VLOOKUP($B19,Fire2019!$C$10:$BA$58,15,FALSE)</f>
        <v>131</v>
      </c>
      <c r="O19" s="64">
        <f>VLOOKUP($B19,Fire2019!$C$10:$AZ$58,16,FALSE)</f>
        <v>2</v>
      </c>
      <c r="P19" s="64">
        <f>VLOOKUP($B19,Fire2019!$C$10:$AZ$58,17,FALSE)</f>
        <v>3</v>
      </c>
      <c r="R19" s="55"/>
      <c r="S19" s="61"/>
      <c r="T19" s="61"/>
      <c r="U19" s="48"/>
      <c r="V19" s="55"/>
      <c r="W19" s="56"/>
      <c r="X19" s="55"/>
      <c r="Y19" s="55"/>
      <c r="Z19" s="55"/>
      <c r="AA19" s="55"/>
      <c r="AB19" s="56"/>
      <c r="AC19" s="56"/>
      <c r="AD19" s="56"/>
      <c r="AE19" s="55"/>
      <c r="AF19" s="55"/>
      <c r="AG19" s="55"/>
      <c r="AH19" s="55"/>
      <c r="AI19" s="55"/>
      <c r="AJ19" s="56"/>
      <c r="AK19" s="56"/>
      <c r="AL19" s="56"/>
      <c r="AN19" s="55"/>
      <c r="AO19" s="55"/>
      <c r="AP19" s="55"/>
      <c r="AQ19" s="55"/>
    </row>
    <row r="20" spans="1:43" s="62" customFormat="1" ht="14.25" customHeight="1" x14ac:dyDescent="0.4">
      <c r="A20" s="39">
        <v>64</v>
      </c>
      <c r="B20" s="62" t="s">
        <v>35</v>
      </c>
      <c r="C20" s="63"/>
      <c r="D20" s="64"/>
      <c r="E20" s="64"/>
      <c r="F20" s="53"/>
      <c r="G20" s="64"/>
      <c r="H20" s="64">
        <f>VLOOKUP($B20,Fire2019!$C$10:$I$57,2,FALSE)</f>
        <v>13</v>
      </c>
      <c r="I20" s="64">
        <f>VLOOKUP($B20,Fire2019!$C$10:$I$57,3,FALSE)</f>
        <v>34</v>
      </c>
      <c r="J20" s="64">
        <f>VLOOKUP($B20,Fire2019!$C$10:$I$57,4,FALSE)</f>
        <v>3</v>
      </c>
      <c r="K20" s="64">
        <f>VLOOKUP($B20,Fire2019!$C$10:$O$58,8,FALSE)</f>
        <v>69</v>
      </c>
      <c r="L20" s="64">
        <f>VLOOKUP($B20,Fire2019!$C$10:$Q$58,9,FALSE)</f>
        <v>4</v>
      </c>
      <c r="M20" s="64">
        <f>VLOOKUP($B20,Fire2019!$C$10:$BA$58,10,FALSE)+VLOOKUP($B20,Fire2019!$C$10:$BA$58,13,FALSE)</f>
        <v>39</v>
      </c>
      <c r="N20" s="64">
        <f>VLOOKUP($B20,Fire2019!$C$10:$BA$58,11,FALSE)+VLOOKUP($B20,Fire2019!$C$10:$BA$58,15,FALSE)</f>
        <v>178</v>
      </c>
      <c r="O20" s="64">
        <f>VLOOKUP($B20,Fire2019!$C$10:$AZ$58,16,FALSE)</f>
        <v>14</v>
      </c>
      <c r="P20" s="64">
        <f>VLOOKUP($B20,Fire2019!$C$10:$AZ$58,17,FALSE)</f>
        <v>6</v>
      </c>
      <c r="R20" s="55"/>
      <c r="S20" s="61"/>
      <c r="T20" s="61"/>
      <c r="U20" s="48"/>
      <c r="V20" s="55"/>
      <c r="W20" s="56"/>
      <c r="X20" s="55"/>
      <c r="Y20" s="55"/>
      <c r="Z20" s="55"/>
      <c r="AA20" s="55"/>
      <c r="AB20" s="56"/>
      <c r="AC20" s="56"/>
      <c r="AD20" s="56"/>
      <c r="AE20" s="55"/>
      <c r="AF20" s="55"/>
      <c r="AG20" s="55"/>
      <c r="AH20" s="55"/>
      <c r="AI20" s="55"/>
      <c r="AJ20" s="56"/>
      <c r="AK20" s="56"/>
      <c r="AL20" s="56"/>
      <c r="AN20" s="55"/>
      <c r="AO20" s="55"/>
      <c r="AP20" s="55"/>
      <c r="AQ20" s="55"/>
    </row>
    <row r="21" spans="1:43" s="62" customFormat="1" ht="14.25" customHeight="1" x14ac:dyDescent="0.4">
      <c r="A21" s="39">
        <v>65</v>
      </c>
      <c r="B21" s="62" t="s">
        <v>36</v>
      </c>
      <c r="C21" s="63"/>
      <c r="D21" s="64"/>
      <c r="E21" s="64"/>
      <c r="F21" s="53"/>
      <c r="G21" s="64"/>
      <c r="H21" s="64">
        <f>VLOOKUP($B21,Fire2019!$C$10:$I$57,2,FALSE)</f>
        <v>2</v>
      </c>
      <c r="I21" s="64">
        <f>VLOOKUP($B21,Fire2019!$C$10:$I$57,3,FALSE)</f>
        <v>16</v>
      </c>
      <c r="J21" s="64">
        <f>VLOOKUP($B21,Fire2019!$C$10:$I$57,4,FALSE)</f>
        <v>3</v>
      </c>
      <c r="K21" s="64">
        <f>VLOOKUP($B21,Fire2019!$C$10:$O$58,8,FALSE)</f>
        <v>31</v>
      </c>
      <c r="L21" s="64">
        <f>VLOOKUP($B21,Fire2019!$C$10:$Q$58,9,FALSE)</f>
        <v>2</v>
      </c>
      <c r="M21" s="64">
        <f>VLOOKUP($B21,Fire2019!$C$10:$BA$58,10,FALSE)+VLOOKUP($B21,Fire2019!$C$10:$BA$58,13,FALSE)</f>
        <v>16</v>
      </c>
      <c r="N21" s="64">
        <f>VLOOKUP($B21,Fire2019!$C$10:$BA$58,11,FALSE)+VLOOKUP($B21,Fire2019!$C$10:$BA$58,15,FALSE)</f>
        <v>79</v>
      </c>
      <c r="O21" s="64">
        <f>VLOOKUP($B21,Fire2019!$C$10:$AZ$58,16,FALSE)</f>
        <v>4</v>
      </c>
      <c r="P21" s="64">
        <f>VLOOKUP($B21,Fire2019!$C$10:$AZ$58,17,FALSE)</f>
        <v>2</v>
      </c>
      <c r="R21" s="55"/>
      <c r="S21" s="61"/>
      <c r="T21" s="61"/>
      <c r="U21" s="48"/>
      <c r="V21" s="55"/>
      <c r="W21" s="56"/>
      <c r="X21" s="55"/>
      <c r="Y21" s="55"/>
      <c r="Z21" s="55"/>
      <c r="AA21" s="55"/>
      <c r="AB21" s="56"/>
      <c r="AC21" s="56"/>
      <c r="AD21" s="56"/>
      <c r="AE21" s="55"/>
      <c r="AF21" s="55"/>
      <c r="AG21" s="55"/>
      <c r="AH21" s="55"/>
      <c r="AI21" s="55"/>
      <c r="AJ21" s="56"/>
      <c r="AK21" s="56"/>
      <c r="AL21" s="56"/>
      <c r="AN21" s="55"/>
      <c r="AO21" s="55"/>
      <c r="AP21" s="55"/>
      <c r="AQ21" s="55"/>
    </row>
    <row r="22" spans="1:43" s="62" customFormat="1" ht="14.25" customHeight="1" x14ac:dyDescent="0.4">
      <c r="A22" s="39">
        <v>67</v>
      </c>
      <c r="B22" s="62" t="s">
        <v>37</v>
      </c>
      <c r="C22" s="63"/>
      <c r="D22" s="64"/>
      <c r="E22" s="64"/>
      <c r="F22" s="53"/>
      <c r="G22" s="64"/>
      <c r="H22" s="64">
        <f>VLOOKUP($B22,Fire2019!$C$10:$I$57,2,FALSE)</f>
        <v>5</v>
      </c>
      <c r="I22" s="64">
        <f>VLOOKUP($B22,Fire2019!$C$10:$I$57,3,FALSE)</f>
        <v>38</v>
      </c>
      <c r="J22" s="64">
        <f>VLOOKUP($B22,Fire2019!$C$10:$I$57,4,FALSE)</f>
        <v>8</v>
      </c>
      <c r="K22" s="64">
        <f>VLOOKUP($B22,Fire2019!$C$10:$O$58,8,FALSE)</f>
        <v>74</v>
      </c>
      <c r="L22" s="64">
        <f>VLOOKUP($B22,Fire2019!$C$10:$Q$58,9,FALSE)</f>
        <v>3</v>
      </c>
      <c r="M22" s="64">
        <f>VLOOKUP($B22,Fire2019!$C$10:$BA$58,10,FALSE)+VLOOKUP($B22,Fire2019!$C$10:$BA$58,13,FALSE)</f>
        <v>49</v>
      </c>
      <c r="N22" s="64">
        <f>VLOOKUP($B22,Fire2019!$C$10:$BA$58,11,FALSE)+VLOOKUP($B22,Fire2019!$C$10:$BA$58,15,FALSE)</f>
        <v>226</v>
      </c>
      <c r="O22" s="64">
        <f>VLOOKUP($B22,Fire2019!$C$10:$AZ$58,16,FALSE)</f>
        <v>11</v>
      </c>
      <c r="P22" s="64">
        <f>VLOOKUP($B22,Fire2019!$C$10:$AZ$58,17,FALSE)</f>
        <v>12</v>
      </c>
      <c r="R22" s="55"/>
      <c r="S22" s="61"/>
      <c r="T22" s="61"/>
      <c r="U22" s="48"/>
      <c r="V22" s="55"/>
      <c r="W22" s="56"/>
      <c r="X22" s="55"/>
      <c r="Y22" s="55"/>
      <c r="Z22" s="55"/>
      <c r="AA22" s="55"/>
      <c r="AB22" s="56"/>
      <c r="AC22" s="56"/>
      <c r="AD22" s="56"/>
      <c r="AE22" s="55"/>
      <c r="AF22" s="55"/>
      <c r="AG22" s="55"/>
      <c r="AH22" s="55"/>
      <c r="AI22" s="55"/>
      <c r="AJ22" s="56"/>
      <c r="AK22" s="56"/>
      <c r="AL22" s="56"/>
      <c r="AN22" s="55"/>
      <c r="AO22" s="55"/>
      <c r="AP22" s="55"/>
      <c r="AQ22" s="55"/>
    </row>
    <row r="23" spans="1:43" s="62" customFormat="1" ht="14.25" customHeight="1" x14ac:dyDescent="0.4">
      <c r="A23" s="39">
        <v>68</v>
      </c>
      <c r="B23" s="62" t="s">
        <v>273</v>
      </c>
      <c r="C23" s="63"/>
      <c r="D23" s="64"/>
      <c r="E23" s="64"/>
      <c r="F23" s="53"/>
      <c r="G23" s="64"/>
      <c r="H23" s="64">
        <f>VLOOKUP($B23,Fire2019!$C$10:$I$57,2,FALSE)</f>
        <v>0</v>
      </c>
      <c r="I23" s="64">
        <f>VLOOKUP($B23,Fire2019!$C$10:$I$57,3,FALSE)</f>
        <v>19</v>
      </c>
      <c r="J23" s="64">
        <f>VLOOKUP($B23,Fire2019!$C$10:$I$57,4,FALSE)</f>
        <v>8</v>
      </c>
      <c r="K23" s="64">
        <f>VLOOKUP($B23,Fire2019!$C$10:$O$58,8,FALSE)</f>
        <v>41</v>
      </c>
      <c r="L23" s="64">
        <f>VLOOKUP($B23,Fire2019!$C$10:$Q$58,9,FALSE)</f>
        <v>2</v>
      </c>
      <c r="M23" s="64">
        <f>VLOOKUP($B23,Fire2019!$C$10:$BA$58,10,FALSE)+VLOOKUP($B23,Fire2019!$C$10:$BA$58,13,FALSE)</f>
        <v>26</v>
      </c>
      <c r="N23" s="64">
        <f>VLOOKUP($B23,Fire2019!$C$10:$BA$58,11,FALSE)+VLOOKUP($B23,Fire2019!$C$10:$BA$58,15,FALSE)</f>
        <v>92</v>
      </c>
      <c r="O23" s="64">
        <f>VLOOKUP($B23,Fire2019!$C$10:$AZ$58,16,FALSE)</f>
        <v>5</v>
      </c>
      <c r="P23" s="64">
        <f>VLOOKUP($B23,Fire2019!$C$10:$AZ$58,17,FALSE)</f>
        <v>3</v>
      </c>
      <c r="R23" s="55"/>
      <c r="S23" s="61"/>
      <c r="T23" s="61"/>
      <c r="U23" s="48"/>
      <c r="V23" s="55"/>
      <c r="W23" s="56"/>
      <c r="X23" s="55"/>
      <c r="Y23" s="55"/>
      <c r="Z23" s="55"/>
      <c r="AA23" s="55"/>
      <c r="AB23" s="56"/>
      <c r="AC23" s="56"/>
      <c r="AD23" s="56"/>
      <c r="AE23" s="55"/>
      <c r="AF23" s="55"/>
      <c r="AG23" s="55"/>
      <c r="AH23" s="55"/>
      <c r="AI23" s="55"/>
      <c r="AJ23" s="56"/>
      <c r="AK23" s="56"/>
      <c r="AL23" s="56"/>
      <c r="AN23" s="55"/>
      <c r="AO23" s="55"/>
      <c r="AP23" s="55"/>
      <c r="AQ23" s="55"/>
    </row>
    <row r="24" spans="1:43" s="62" customFormat="1" ht="14.25" customHeight="1" x14ac:dyDescent="0.4">
      <c r="A24" s="39">
        <v>69</v>
      </c>
      <c r="B24" s="62" t="s">
        <v>39</v>
      </c>
      <c r="C24" s="63"/>
      <c r="D24" s="64"/>
      <c r="E24" s="64"/>
      <c r="F24" s="53"/>
      <c r="G24" s="64"/>
      <c r="H24" s="64">
        <f>VLOOKUP($B24,Fire2019!$C$10:$I$57,2,FALSE)</f>
        <v>13</v>
      </c>
      <c r="I24" s="64">
        <f>VLOOKUP($B24,Fire2019!$C$10:$I$57,3,FALSE)</f>
        <v>9</v>
      </c>
      <c r="J24" s="64">
        <f>VLOOKUP($B24,Fire2019!$C$10:$I$57,4,FALSE)</f>
        <v>7</v>
      </c>
      <c r="K24" s="64">
        <f>VLOOKUP($B24,Fire2019!$C$10:$O$58,8,FALSE)</f>
        <v>40</v>
      </c>
      <c r="L24" s="64">
        <f>VLOOKUP($B24,Fire2019!$C$10:$Q$58,9,FALSE)</f>
        <v>2</v>
      </c>
      <c r="M24" s="64">
        <f>VLOOKUP($B24,Fire2019!$C$10:$BA$58,10,FALSE)+VLOOKUP($B24,Fire2019!$C$10:$BA$58,13,FALSE)</f>
        <v>8</v>
      </c>
      <c r="N24" s="64">
        <f>VLOOKUP($B24,Fire2019!$C$10:$BA$58,11,FALSE)+VLOOKUP($B24,Fire2019!$C$10:$BA$58,15,FALSE)</f>
        <v>98</v>
      </c>
      <c r="O24" s="64">
        <f>VLOOKUP($B24,Fire2019!$C$10:$AZ$58,16,FALSE)</f>
        <v>7</v>
      </c>
      <c r="P24" s="64">
        <f>VLOOKUP($B24,Fire2019!$C$10:$AZ$58,17,FALSE)</f>
        <v>6</v>
      </c>
      <c r="R24" s="55"/>
      <c r="S24" s="61"/>
      <c r="T24" s="61"/>
      <c r="U24" s="48"/>
      <c r="V24" s="55"/>
      <c r="W24" s="56"/>
      <c r="X24" s="55"/>
      <c r="Y24" s="55"/>
      <c r="Z24" s="55"/>
      <c r="AA24" s="55"/>
      <c r="AB24" s="56"/>
      <c r="AC24" s="56"/>
      <c r="AD24" s="56"/>
      <c r="AE24" s="55"/>
      <c r="AF24" s="55"/>
      <c r="AG24" s="55"/>
      <c r="AH24" s="55"/>
      <c r="AI24" s="55"/>
      <c r="AJ24" s="56"/>
      <c r="AK24" s="56"/>
      <c r="AL24" s="56"/>
      <c r="AN24" s="55"/>
      <c r="AO24" s="55"/>
      <c r="AP24" s="55"/>
      <c r="AQ24" s="55"/>
    </row>
    <row r="25" spans="1:43" s="62" customFormat="1" ht="14.25" customHeight="1" x14ac:dyDescent="0.4">
      <c r="A25" s="39">
        <v>70</v>
      </c>
      <c r="B25" s="62" t="s">
        <v>40</v>
      </c>
      <c r="C25" s="63"/>
      <c r="D25" s="64"/>
      <c r="E25" s="64"/>
      <c r="F25" s="53"/>
      <c r="G25" s="64"/>
      <c r="H25" s="64">
        <f>VLOOKUP($B25,Fire2019!$C$10:$I$57,2,FALSE)</f>
        <v>9</v>
      </c>
      <c r="I25" s="64">
        <f>VLOOKUP($B25,Fire2019!$C$10:$I$57,3,FALSE)</f>
        <v>19</v>
      </c>
      <c r="J25" s="64">
        <f>VLOOKUP($B25,Fire2019!$C$10:$I$57,4,FALSE)</f>
        <v>3</v>
      </c>
      <c r="K25" s="64">
        <f>VLOOKUP($B25,Fire2019!$C$10:$O$58,8,FALSE)</f>
        <v>44</v>
      </c>
      <c r="L25" s="64">
        <f>VLOOKUP($B25,Fire2019!$C$10:$Q$58,9,FALSE)</f>
        <v>4</v>
      </c>
      <c r="M25" s="64">
        <f>VLOOKUP($B25,Fire2019!$C$10:$BA$58,10,FALSE)+VLOOKUP($B25,Fire2019!$C$10:$BA$58,13,FALSE)</f>
        <v>10</v>
      </c>
      <c r="N25" s="64">
        <f>VLOOKUP($B25,Fire2019!$C$10:$BA$58,11,FALSE)+VLOOKUP($B25,Fire2019!$C$10:$BA$58,15,FALSE)</f>
        <v>145</v>
      </c>
      <c r="O25" s="64">
        <f>VLOOKUP($B25,Fire2019!$C$10:$AZ$58,16,FALSE)</f>
        <v>6</v>
      </c>
      <c r="P25" s="64">
        <f>VLOOKUP($B25,Fire2019!$C$10:$AZ$58,17,FALSE)</f>
        <v>4</v>
      </c>
      <c r="R25" s="55"/>
      <c r="S25" s="61"/>
      <c r="T25" s="61" t="s">
        <v>700</v>
      </c>
      <c r="U25" s="48"/>
      <c r="V25" s="55"/>
      <c r="W25" s="56"/>
      <c r="X25" s="55"/>
      <c r="Y25" s="55"/>
      <c r="Z25" s="55"/>
      <c r="AA25" s="55"/>
      <c r="AB25" s="56"/>
      <c r="AC25" s="56"/>
      <c r="AD25" s="56"/>
      <c r="AE25" s="55"/>
      <c r="AF25" s="55"/>
      <c r="AG25" s="55"/>
      <c r="AH25" s="55"/>
      <c r="AI25" s="55"/>
      <c r="AJ25" s="56"/>
      <c r="AK25" s="56"/>
      <c r="AL25" s="56"/>
      <c r="AN25" s="55"/>
      <c r="AO25" s="55"/>
      <c r="AP25" s="55"/>
      <c r="AQ25" s="55"/>
    </row>
    <row r="26" spans="1:43" s="62" customFormat="1" ht="14.25" customHeight="1" x14ac:dyDescent="0.25">
      <c r="A26" s="39">
        <v>71</v>
      </c>
      <c r="B26" s="39" t="s">
        <v>41</v>
      </c>
      <c r="C26" s="63"/>
      <c r="D26" s="64"/>
      <c r="E26" s="64"/>
      <c r="F26" s="53"/>
      <c r="G26" s="64"/>
      <c r="H26" s="64">
        <f>VLOOKUP($B26,Fire2019!$C$10:$I$57,2,FALSE)</f>
        <v>1</v>
      </c>
      <c r="I26" s="64">
        <f>VLOOKUP($B26,Fire2019!$C$10:$I$57,3,FALSE)</f>
        <v>8</v>
      </c>
      <c r="J26" s="64">
        <f>VLOOKUP($B26,Fire2019!$C$10:$I$57,4,FALSE)</f>
        <v>1</v>
      </c>
      <c r="K26" s="64">
        <f>VLOOKUP($B26,Fire2019!$C$10:$O$58,8,FALSE)</f>
        <v>16</v>
      </c>
      <c r="L26" s="64">
        <f>VLOOKUP($B26,Fire2019!$C$10:$Q$58,9,FALSE)</f>
        <v>2</v>
      </c>
      <c r="M26" s="64">
        <f>VLOOKUP($B26,Fire2019!$C$10:$BA$58,10,FALSE)+VLOOKUP($B26,Fire2019!$C$10:$BA$58,13,FALSE)</f>
        <v>7</v>
      </c>
      <c r="N26" s="64">
        <f>VLOOKUP($B26,Fire2019!$C$10:$BA$58,11,FALSE)+VLOOKUP($B26,Fire2019!$C$10:$BA$58,15,FALSE)</f>
        <v>29</v>
      </c>
      <c r="O26" s="64">
        <f>VLOOKUP($B26,Fire2019!$C$10:$AZ$58,16,FALSE)</f>
        <v>2</v>
      </c>
      <c r="P26" s="64">
        <f>VLOOKUP($B26,Fire2019!$C$10:$AZ$58,17,FALSE)</f>
        <v>1</v>
      </c>
      <c r="R26" s="55"/>
      <c r="S26" s="61"/>
      <c r="T26" s="149" t="s">
        <v>475</v>
      </c>
      <c r="U26" s="149" t="s">
        <v>475</v>
      </c>
      <c r="V26" s="144" t="s">
        <v>324</v>
      </c>
      <c r="W26" s="56"/>
      <c r="X26" s="55"/>
      <c r="Y26" s="55"/>
      <c r="Z26" s="55"/>
      <c r="AA26" s="55"/>
      <c r="AB26" s="56"/>
      <c r="AC26" s="56"/>
      <c r="AD26" s="56"/>
      <c r="AE26" s="55"/>
      <c r="AF26" s="55"/>
      <c r="AG26" s="55"/>
      <c r="AH26" s="55"/>
      <c r="AI26" s="55"/>
      <c r="AJ26" s="56"/>
      <c r="AK26" s="56"/>
      <c r="AL26" s="56"/>
      <c r="AN26" s="55"/>
      <c r="AO26" s="55"/>
      <c r="AP26" s="55"/>
      <c r="AQ26" s="55"/>
    </row>
    <row r="27" spans="1:43" s="62" customFormat="1" ht="14.25" customHeight="1" x14ac:dyDescent="0.25">
      <c r="A27" s="39">
        <v>73</v>
      </c>
      <c r="B27" s="62" t="s">
        <v>42</v>
      </c>
      <c r="C27" s="63"/>
      <c r="D27" s="64"/>
      <c r="E27" s="64"/>
      <c r="F27" s="53"/>
      <c r="G27" s="64"/>
      <c r="H27" s="64">
        <f>VLOOKUP($B27,Fire2019!$C$10:$I$57,2,FALSE)</f>
        <v>8</v>
      </c>
      <c r="I27" s="64">
        <f>VLOOKUP($B27,Fire2019!$C$10:$I$57,3,FALSE)</f>
        <v>34</v>
      </c>
      <c r="J27" s="64">
        <f>VLOOKUP($B27,Fire2019!$C$10:$I$57,4,FALSE)</f>
        <v>15</v>
      </c>
      <c r="K27" s="64">
        <f>VLOOKUP($B27,Fire2019!$C$10:$O$58,8,FALSE)</f>
        <v>75</v>
      </c>
      <c r="L27" s="64">
        <f>VLOOKUP($B27,Fire2019!$C$10:$Q$58,9,FALSE)</f>
        <v>3</v>
      </c>
      <c r="M27" s="64">
        <f>VLOOKUP($B27,Fire2019!$C$10:$BA$58,10,FALSE)+VLOOKUP($B27,Fire2019!$C$10:$BA$58,13,FALSE)</f>
        <v>44</v>
      </c>
      <c r="N27" s="64">
        <f>VLOOKUP($B27,Fire2019!$C$10:$BA$58,11,FALSE)+VLOOKUP($B27,Fire2019!$C$10:$BA$58,15,FALSE)</f>
        <v>263</v>
      </c>
      <c r="O27" s="64">
        <f>VLOOKUP($B27,Fire2019!$C$10:$AZ$58,16,FALSE)</f>
        <v>13</v>
      </c>
      <c r="P27" s="64">
        <f>VLOOKUP($B27,Fire2019!$C$10:$AZ$58,17,FALSE)</f>
        <v>11</v>
      </c>
      <c r="R27" s="55"/>
      <c r="S27" s="61"/>
      <c r="T27" s="144" t="s">
        <v>484</v>
      </c>
      <c r="U27" s="144" t="s">
        <v>484</v>
      </c>
      <c r="V27" s="201" t="s">
        <v>504</v>
      </c>
      <c r="W27" s="56"/>
      <c r="X27" s="55"/>
      <c r="Y27" s="55"/>
      <c r="Z27" s="55"/>
      <c r="AA27" s="55"/>
      <c r="AB27" s="56"/>
      <c r="AC27" s="56"/>
      <c r="AD27" s="56"/>
      <c r="AE27" s="55"/>
      <c r="AF27" s="55"/>
      <c r="AG27" s="55"/>
      <c r="AH27" s="55"/>
      <c r="AI27" s="55"/>
      <c r="AJ27" s="56"/>
      <c r="AK27" s="56"/>
      <c r="AL27" s="56"/>
      <c r="AN27" s="55"/>
      <c r="AO27" s="55"/>
      <c r="AP27" s="55"/>
      <c r="AQ27" s="55"/>
    </row>
    <row r="28" spans="1:43" s="62" customFormat="1" ht="14.25" customHeight="1" x14ac:dyDescent="0.25">
      <c r="A28" s="39">
        <v>74</v>
      </c>
      <c r="B28" s="62" t="s">
        <v>43</v>
      </c>
      <c r="C28" s="63"/>
      <c r="D28" s="64"/>
      <c r="E28" s="64"/>
      <c r="F28" s="53"/>
      <c r="G28" s="64"/>
      <c r="H28" s="64">
        <f>VLOOKUP($B28,Fire2019!$C$10:$I$57,2,FALSE)</f>
        <v>9</v>
      </c>
      <c r="I28" s="64">
        <f>VLOOKUP($B28,Fire2019!$C$10:$I$57,3,FALSE)</f>
        <v>18</v>
      </c>
      <c r="J28" s="64">
        <f>VLOOKUP($B28,Fire2019!$C$10:$I$57,4,FALSE)</f>
        <v>12</v>
      </c>
      <c r="K28" s="64">
        <f>VLOOKUP($B28,Fire2019!$C$10:$O$58,8,FALSE)</f>
        <v>59</v>
      </c>
      <c r="L28" s="64">
        <f>VLOOKUP($B28,Fire2019!$C$10:$Q$58,9,FALSE)</f>
        <v>4</v>
      </c>
      <c r="M28" s="64">
        <f>VLOOKUP($B28,Fire2019!$C$10:$BA$58,10,FALSE)+VLOOKUP($B28,Fire2019!$C$10:$BA$58,13,FALSE)</f>
        <v>31</v>
      </c>
      <c r="N28" s="64">
        <f>VLOOKUP($B28,Fire2019!$C$10:$BA$58,11,FALSE)+VLOOKUP($B28,Fire2019!$C$10:$BA$58,15,FALSE)</f>
        <v>109</v>
      </c>
      <c r="O28" s="64">
        <f>VLOOKUP($B28,Fire2019!$C$10:$AZ$58,16,FALSE)</f>
        <v>7</v>
      </c>
      <c r="P28" s="64">
        <f>VLOOKUP($B28,Fire2019!$C$10:$AZ$58,17,FALSE)</f>
        <v>7</v>
      </c>
      <c r="R28" s="55"/>
      <c r="S28" s="61"/>
      <c r="T28" s="149" t="s">
        <v>503</v>
      </c>
      <c r="U28" s="149" t="s">
        <v>503</v>
      </c>
      <c r="V28" s="144" t="s">
        <v>503</v>
      </c>
      <c r="W28" s="56"/>
      <c r="X28" s="55"/>
      <c r="Y28" s="55"/>
      <c r="Z28" s="55"/>
      <c r="AA28" s="55"/>
      <c r="AB28" s="56"/>
      <c r="AC28" s="56"/>
      <c r="AD28" s="56"/>
      <c r="AE28" s="55"/>
      <c r="AF28" s="55"/>
      <c r="AG28" s="55"/>
      <c r="AH28" s="55"/>
      <c r="AI28" s="55"/>
      <c r="AJ28" s="56"/>
      <c r="AK28" s="56"/>
      <c r="AL28" s="56"/>
      <c r="AN28" s="55"/>
      <c r="AO28" s="55"/>
      <c r="AP28" s="55"/>
      <c r="AQ28" s="55"/>
    </row>
    <row r="29" spans="1:43" s="62" customFormat="1" ht="14.25" customHeight="1" x14ac:dyDescent="0.25">
      <c r="A29" s="39">
        <v>75</v>
      </c>
      <c r="B29" s="62" t="s">
        <v>44</v>
      </c>
      <c r="C29" s="63"/>
      <c r="D29" s="64"/>
      <c r="E29" s="64"/>
      <c r="F29" s="53"/>
      <c r="G29" s="64"/>
      <c r="H29" s="64">
        <f>VLOOKUP($B29,Fire2019!$C$10:$I$57,2,FALSE)</f>
        <v>7</v>
      </c>
      <c r="I29" s="64">
        <f>VLOOKUP($B29,Fire2019!$C$10:$I$57,3,FALSE)</f>
        <v>6</v>
      </c>
      <c r="J29" s="64">
        <f>VLOOKUP($B29,Fire2019!$C$10:$I$57,4,FALSE)</f>
        <v>7</v>
      </c>
      <c r="K29" s="64">
        <f>VLOOKUP($B29,Fire2019!$C$10:$O$58,8,FALSE)</f>
        <v>32</v>
      </c>
      <c r="L29" s="64">
        <f>VLOOKUP($B29,Fire2019!$C$10:$Q$58,9,FALSE)</f>
        <v>2</v>
      </c>
      <c r="M29" s="64">
        <f>VLOOKUP($B29,Fire2019!$C$10:$BA$58,10,FALSE)+VLOOKUP($B29,Fire2019!$C$10:$BA$58,13,FALSE)</f>
        <v>28</v>
      </c>
      <c r="N29" s="64">
        <f>VLOOKUP($B29,Fire2019!$C$10:$BA$58,11,FALSE)+VLOOKUP($B29,Fire2019!$C$10:$BA$58,15,FALSE)</f>
        <v>102</v>
      </c>
      <c r="O29" s="64">
        <f>VLOOKUP($B29,Fire2019!$C$10:$AZ$58,16,FALSE)</f>
        <v>3</v>
      </c>
      <c r="P29" s="64">
        <f>VLOOKUP($B29,Fire2019!$C$10:$AZ$58,17,FALSE)</f>
        <v>5</v>
      </c>
      <c r="R29" s="55"/>
      <c r="S29" s="61"/>
      <c r="T29" s="149" t="s">
        <v>550</v>
      </c>
      <c r="U29" s="149" t="s">
        <v>682</v>
      </c>
      <c r="V29" s="55"/>
      <c r="W29" s="56"/>
      <c r="X29" s="55"/>
      <c r="Y29" s="55"/>
      <c r="Z29" s="55"/>
      <c r="AA29" s="55"/>
      <c r="AB29" s="56"/>
      <c r="AC29" s="56"/>
      <c r="AD29" s="56"/>
      <c r="AE29" s="55"/>
      <c r="AF29" s="55"/>
      <c r="AG29" s="55"/>
      <c r="AH29" s="55"/>
      <c r="AI29" s="55"/>
      <c r="AJ29" s="56"/>
      <c r="AK29" s="56"/>
      <c r="AL29" s="56"/>
      <c r="AN29" s="55"/>
      <c r="AO29" s="55"/>
      <c r="AP29" s="55"/>
      <c r="AQ29" s="55"/>
    </row>
    <row r="30" spans="1:43" s="62" customFormat="1" ht="14.25" customHeight="1" x14ac:dyDescent="0.4">
      <c r="A30" s="39">
        <v>76</v>
      </c>
      <c r="B30" s="62" t="s">
        <v>45</v>
      </c>
      <c r="C30" s="63"/>
      <c r="D30" s="64"/>
      <c r="E30" s="64"/>
      <c r="F30" s="53"/>
      <c r="G30" s="64"/>
      <c r="H30" s="64">
        <f>VLOOKUP($B30,Fire2019!$C$10:$I$57,2,FALSE)</f>
        <v>0</v>
      </c>
      <c r="I30" s="64">
        <f>VLOOKUP($B30,Fire2019!$C$10:$I$57,3,FALSE)</f>
        <v>29</v>
      </c>
      <c r="J30" s="64">
        <f>VLOOKUP($B30,Fire2019!$C$10:$I$57,4,FALSE)</f>
        <v>9</v>
      </c>
      <c r="K30" s="64">
        <f>VLOOKUP($B30,Fire2019!$C$10:$O$58,8,FALSE)</f>
        <v>48</v>
      </c>
      <c r="L30" s="64">
        <f>VLOOKUP($B30,Fire2019!$C$10:$Q$58,9,FALSE)</f>
        <v>2</v>
      </c>
      <c r="M30" s="64">
        <f>VLOOKUP($B30,Fire2019!$C$10:$BA$58,10,FALSE)+VLOOKUP($B30,Fire2019!$C$10:$BA$58,13,FALSE)</f>
        <v>43</v>
      </c>
      <c r="N30" s="64">
        <f>VLOOKUP($B30,Fire2019!$C$10:$BA$58,11,FALSE)+VLOOKUP($B30,Fire2019!$C$10:$BA$58,15,FALSE)</f>
        <v>89</v>
      </c>
      <c r="O30" s="64">
        <f>VLOOKUP($B30,Fire2019!$C$10:$AZ$58,16,FALSE)</f>
        <v>5</v>
      </c>
      <c r="P30" s="64">
        <f>VLOOKUP($B30,Fire2019!$C$10:$AZ$58,17,FALSE)</f>
        <v>3</v>
      </c>
      <c r="R30" s="55"/>
      <c r="S30" s="61"/>
      <c r="T30" s="61"/>
      <c r="U30" s="48"/>
      <c r="V30" s="55"/>
      <c r="W30" s="56"/>
      <c r="X30" s="55"/>
      <c r="Y30" s="55"/>
      <c r="Z30" s="55"/>
      <c r="AA30" s="55"/>
      <c r="AB30" s="56"/>
      <c r="AC30" s="56"/>
      <c r="AD30" s="56"/>
      <c r="AE30" s="55"/>
      <c r="AF30" s="55"/>
      <c r="AG30" s="55"/>
      <c r="AH30" s="55"/>
      <c r="AI30" s="55"/>
      <c r="AJ30" s="56"/>
      <c r="AK30" s="56"/>
      <c r="AL30" s="56"/>
      <c r="AN30" s="55"/>
      <c r="AO30" s="55"/>
      <c r="AP30" s="55"/>
      <c r="AQ30" s="55"/>
    </row>
    <row r="31" spans="1:43" s="62" customFormat="1" ht="14.25" customHeight="1" x14ac:dyDescent="0.4">
      <c r="A31" s="39">
        <v>79</v>
      </c>
      <c r="B31" s="62" t="s">
        <v>46</v>
      </c>
      <c r="C31" s="63"/>
      <c r="D31" s="64"/>
      <c r="E31" s="64"/>
      <c r="F31" s="53"/>
      <c r="G31" s="64"/>
      <c r="H31" s="64">
        <f>VLOOKUP($B31,Fire2019!$C$10:$I$57,2,FALSE)</f>
        <v>3</v>
      </c>
      <c r="I31" s="64">
        <f>VLOOKUP($B31,Fire2019!$C$10:$I$57,3,FALSE)</f>
        <v>33</v>
      </c>
      <c r="J31" s="64">
        <f>VLOOKUP($B31,Fire2019!$C$10:$I$57,4,FALSE)</f>
        <v>6</v>
      </c>
      <c r="K31" s="64">
        <f>VLOOKUP($B31,Fire2019!$C$10:$O$58,8,FALSE)</f>
        <v>53</v>
      </c>
      <c r="L31" s="64">
        <f>VLOOKUP($B31,Fire2019!$C$10:$Q$58,9,FALSE)</f>
        <v>4</v>
      </c>
      <c r="M31" s="64">
        <f>VLOOKUP($B31,Fire2019!$C$10:$BA$58,10,FALSE)+VLOOKUP($B31,Fire2019!$C$10:$BA$58,13,FALSE)</f>
        <v>22</v>
      </c>
      <c r="N31" s="64">
        <f>VLOOKUP($B31,Fire2019!$C$10:$BA$58,11,FALSE)+VLOOKUP($B31,Fire2019!$C$10:$BA$58,15,FALSE)</f>
        <v>98</v>
      </c>
      <c r="O31" s="64">
        <f>VLOOKUP($B31,Fire2019!$C$10:$AZ$58,16,FALSE)</f>
        <v>4</v>
      </c>
      <c r="P31" s="64">
        <f>VLOOKUP($B31,Fire2019!$C$10:$AZ$58,17,FALSE)</f>
        <v>6</v>
      </c>
      <c r="R31" s="55"/>
      <c r="S31" s="61" t="s">
        <v>701</v>
      </c>
      <c r="T31" s="61">
        <v>11</v>
      </c>
      <c r="U31" s="48">
        <v>12</v>
      </c>
      <c r="V31" s="55">
        <v>15</v>
      </c>
      <c r="W31" s="56"/>
      <c r="X31" s="55"/>
      <c r="Y31" s="55"/>
      <c r="Z31" s="55"/>
      <c r="AA31" s="55"/>
      <c r="AB31" s="56"/>
      <c r="AC31" s="56"/>
      <c r="AD31" s="56"/>
      <c r="AE31" s="55"/>
      <c r="AF31" s="55"/>
      <c r="AG31" s="55"/>
      <c r="AH31" s="55"/>
      <c r="AI31" s="55"/>
      <c r="AJ31" s="56"/>
      <c r="AK31" s="56"/>
      <c r="AL31" s="56"/>
      <c r="AN31" s="55"/>
      <c r="AO31" s="55"/>
      <c r="AP31" s="55"/>
      <c r="AQ31" s="55"/>
    </row>
    <row r="32" spans="1:43" s="62" customFormat="1" ht="14.25" customHeight="1" x14ac:dyDescent="0.4">
      <c r="A32" s="39">
        <v>80</v>
      </c>
      <c r="B32" s="62" t="s">
        <v>47</v>
      </c>
      <c r="C32" s="63"/>
      <c r="D32" s="64"/>
      <c r="E32" s="64"/>
      <c r="F32" s="53"/>
      <c r="G32" s="64"/>
      <c r="H32" s="64">
        <f>VLOOKUP($B32,Fire2019!$C$10:$I$57,2,FALSE)</f>
        <v>5</v>
      </c>
      <c r="I32" s="64">
        <f>VLOOKUP($B32,Fire2019!$C$10:$I$57,3,FALSE)</f>
        <v>24</v>
      </c>
      <c r="J32" s="64">
        <f>VLOOKUP($B32,Fire2019!$C$10:$I$57,4,FALSE)</f>
        <v>7</v>
      </c>
      <c r="K32" s="64">
        <f>VLOOKUP($B32,Fire2019!$C$10:$O$58,8,FALSE)</f>
        <v>46</v>
      </c>
      <c r="L32" s="64">
        <f>VLOOKUP($B32,Fire2019!$C$10:$Q$58,9,FALSE)</f>
        <v>3</v>
      </c>
      <c r="M32" s="64">
        <f>VLOOKUP($B32,Fire2019!$C$10:$BA$58,10,FALSE)+VLOOKUP($B32,Fire2019!$C$10:$BA$58,13,FALSE)</f>
        <v>16</v>
      </c>
      <c r="N32" s="64">
        <f>VLOOKUP($B32,Fire2019!$C$10:$BA$58,11,FALSE)+VLOOKUP($B32,Fire2019!$C$10:$BA$58,15,FALSE)</f>
        <v>118</v>
      </c>
      <c r="O32" s="64">
        <f>VLOOKUP($B32,Fire2019!$C$10:$AZ$58,16,FALSE)</f>
        <v>4</v>
      </c>
      <c r="P32" s="64">
        <f>VLOOKUP($B32,Fire2019!$C$10:$AZ$58,17,FALSE)</f>
        <v>3</v>
      </c>
      <c r="R32" s="55"/>
      <c r="S32" s="61"/>
      <c r="T32" s="61"/>
      <c r="U32" s="48"/>
      <c r="V32" s="55"/>
      <c r="W32" s="56"/>
      <c r="X32" s="55"/>
      <c r="Y32" s="55"/>
      <c r="Z32" s="55"/>
      <c r="AA32" s="55"/>
      <c r="AB32" s="56"/>
      <c r="AC32" s="56"/>
      <c r="AD32" s="56"/>
      <c r="AE32" s="55"/>
      <c r="AF32" s="55"/>
      <c r="AG32" s="55"/>
      <c r="AH32" s="55"/>
      <c r="AI32" s="55"/>
      <c r="AJ32" s="56"/>
      <c r="AK32" s="56"/>
      <c r="AL32" s="56"/>
      <c r="AN32" s="55"/>
      <c r="AO32" s="55"/>
      <c r="AP32" s="55"/>
      <c r="AQ32" s="55"/>
    </row>
    <row r="33" spans="1:43" s="62" customFormat="1" ht="14.25" customHeight="1" x14ac:dyDescent="0.4">
      <c r="A33" s="39">
        <v>81</v>
      </c>
      <c r="B33" s="62" t="s">
        <v>48</v>
      </c>
      <c r="C33" s="63"/>
      <c r="D33" s="64"/>
      <c r="E33" s="64"/>
      <c r="F33" s="53"/>
      <c r="G33" s="64"/>
      <c r="H33" s="64">
        <f>VLOOKUP($B33,Fire2019!$C$10:$I$57,2,FALSE)</f>
        <v>3</v>
      </c>
      <c r="I33" s="64">
        <f>VLOOKUP($B33,Fire2019!$C$10:$I$57,3,FALSE)</f>
        <v>14</v>
      </c>
      <c r="J33" s="64">
        <f>VLOOKUP($B33,Fire2019!$C$10:$I$57,4,FALSE)</f>
        <v>5</v>
      </c>
      <c r="K33" s="64">
        <f>VLOOKUP($B33,Fire2019!$C$10:$O$58,8,FALSE)</f>
        <v>26</v>
      </c>
      <c r="L33" s="64">
        <f>VLOOKUP($B33,Fire2019!$C$10:$Q$58,9,FALSE)</f>
        <v>2</v>
      </c>
      <c r="M33" s="64">
        <f>VLOOKUP($B33,Fire2019!$C$10:$BA$58,10,FALSE)+VLOOKUP($B33,Fire2019!$C$10:$BA$58,13,FALSE)</f>
        <v>34</v>
      </c>
      <c r="N33" s="64">
        <f>VLOOKUP($B33,Fire2019!$C$10:$BA$58,11,FALSE)+VLOOKUP($B33,Fire2019!$C$10:$BA$58,15,FALSE)</f>
        <v>86</v>
      </c>
      <c r="O33" s="64">
        <f>VLOOKUP($B33,Fire2019!$C$10:$AZ$58,16,FALSE)</f>
        <v>4</v>
      </c>
      <c r="P33" s="64">
        <f>VLOOKUP($B33,Fire2019!$C$10:$AZ$58,17,FALSE)</f>
        <v>3</v>
      </c>
      <c r="R33" s="55"/>
      <c r="S33" s="61"/>
      <c r="T33" s="61"/>
      <c r="U33" s="48"/>
      <c r="V33" s="55"/>
      <c r="W33" s="56"/>
      <c r="X33" s="55"/>
      <c r="Y33" s="55"/>
      <c r="Z33" s="55"/>
      <c r="AA33" s="55"/>
      <c r="AB33" s="56"/>
      <c r="AC33" s="56"/>
      <c r="AD33" s="56"/>
      <c r="AE33" s="55"/>
      <c r="AF33" s="55"/>
      <c r="AG33" s="55"/>
      <c r="AH33" s="55"/>
      <c r="AI33" s="55"/>
      <c r="AJ33" s="56"/>
      <c r="AK33" s="56"/>
      <c r="AL33" s="56"/>
      <c r="AN33" s="55"/>
      <c r="AO33" s="55"/>
      <c r="AP33" s="55"/>
      <c r="AQ33" s="55"/>
    </row>
    <row r="34" spans="1:43" s="62" customFormat="1" ht="14.25" customHeight="1" x14ac:dyDescent="0.4">
      <c r="A34" s="39">
        <v>83</v>
      </c>
      <c r="B34" s="62" t="s">
        <v>49</v>
      </c>
      <c r="C34" s="63"/>
      <c r="D34" s="64"/>
      <c r="E34" s="64"/>
      <c r="F34" s="53"/>
      <c r="G34" s="64"/>
      <c r="H34" s="64">
        <f>VLOOKUP($B34,Fire2019!$C$10:$I$57,2,FALSE)</f>
        <v>1</v>
      </c>
      <c r="I34" s="64">
        <f>VLOOKUP($B34,Fire2019!$C$10:$I$57,3,FALSE)</f>
        <v>11</v>
      </c>
      <c r="J34" s="64">
        <f>VLOOKUP($B34,Fire2019!$C$10:$I$57,4,FALSE)</f>
        <v>3</v>
      </c>
      <c r="K34" s="64">
        <f>VLOOKUP($B34,Fire2019!$C$10:$O$58,8,FALSE)</f>
        <v>22</v>
      </c>
      <c r="L34" s="64">
        <f>VLOOKUP($B34,Fire2019!$C$10:$Q$58,9,FALSE)</f>
        <v>0</v>
      </c>
      <c r="M34" s="64">
        <f>VLOOKUP($B34,Fire2019!$C$10:$BA$58,10,FALSE)+VLOOKUP($B34,Fire2019!$C$10:$BA$58,13,FALSE)</f>
        <v>14</v>
      </c>
      <c r="N34" s="64">
        <f>VLOOKUP($B34,Fire2019!$C$10:$BA$58,11,FALSE)+VLOOKUP($B34,Fire2019!$C$10:$BA$58,15,FALSE)</f>
        <v>40</v>
      </c>
      <c r="O34" s="64">
        <f>VLOOKUP($B34,Fire2019!$C$10:$AZ$58,16,FALSE)</f>
        <v>3</v>
      </c>
      <c r="P34" s="64">
        <f>VLOOKUP($B34,Fire2019!$C$10:$AZ$58,17,FALSE)</f>
        <v>3</v>
      </c>
      <c r="R34" s="55"/>
      <c r="S34" s="61"/>
      <c r="T34" s="61"/>
      <c r="U34" s="48"/>
      <c r="V34" s="55"/>
      <c r="W34" s="56"/>
      <c r="X34" s="55"/>
      <c r="Y34" s="55"/>
      <c r="Z34" s="55"/>
      <c r="AA34" s="55"/>
      <c r="AB34" s="56"/>
      <c r="AC34" s="56"/>
      <c r="AD34" s="56"/>
      <c r="AE34" s="55"/>
      <c r="AF34" s="55"/>
      <c r="AG34" s="55"/>
      <c r="AH34" s="55"/>
      <c r="AI34" s="55"/>
      <c r="AJ34" s="56"/>
      <c r="AK34" s="56"/>
      <c r="AL34" s="56"/>
      <c r="AN34" s="55"/>
      <c r="AO34" s="55"/>
      <c r="AP34" s="55"/>
      <c r="AQ34" s="55"/>
    </row>
    <row r="35" spans="1:43" s="62" customFormat="1" ht="14.25" customHeight="1" x14ac:dyDescent="0.4">
      <c r="A35" s="39">
        <v>84</v>
      </c>
      <c r="B35" s="62" t="s">
        <v>50</v>
      </c>
      <c r="C35" s="63"/>
      <c r="D35" s="64"/>
      <c r="E35" s="64"/>
      <c r="F35" s="53"/>
      <c r="G35" s="64"/>
      <c r="H35" s="64">
        <f>VLOOKUP($B35,Fire2019!$C$10:$I$57,2,FALSE)</f>
        <v>8</v>
      </c>
      <c r="I35" s="64">
        <f>VLOOKUP($B35,Fire2019!$C$10:$I$57,3,FALSE)</f>
        <v>12</v>
      </c>
      <c r="J35" s="64">
        <f>VLOOKUP($B35,Fire2019!$C$10:$I$57,4,FALSE)</f>
        <v>4</v>
      </c>
      <c r="K35" s="64">
        <f>VLOOKUP($B35,Fire2019!$C$10:$O$58,8,FALSE)</f>
        <v>30</v>
      </c>
      <c r="L35" s="64">
        <f>VLOOKUP($B35,Fire2019!$C$10:$Q$58,9,FALSE)</f>
        <v>2</v>
      </c>
      <c r="M35" s="64">
        <f>VLOOKUP($B35,Fire2019!$C$10:$BA$58,10,FALSE)+VLOOKUP($B35,Fire2019!$C$10:$BA$58,13,FALSE)</f>
        <v>10</v>
      </c>
      <c r="N35" s="64">
        <f>VLOOKUP($B35,Fire2019!$C$10:$BA$58,11,FALSE)+VLOOKUP($B35,Fire2019!$C$10:$BA$58,15,FALSE)</f>
        <v>90</v>
      </c>
      <c r="O35" s="64">
        <f>VLOOKUP($B35,Fire2019!$C$10:$AZ$58,16,FALSE)</f>
        <v>6</v>
      </c>
      <c r="P35" s="64">
        <f>VLOOKUP($B35,Fire2019!$C$10:$AZ$58,17,FALSE)</f>
        <v>3</v>
      </c>
      <c r="R35" s="55"/>
      <c r="S35" s="61"/>
      <c r="T35" s="61"/>
      <c r="U35" s="48"/>
      <c r="V35" s="55"/>
      <c r="W35" s="56"/>
      <c r="X35" s="55"/>
      <c r="Y35" s="55"/>
      <c r="Z35" s="55"/>
      <c r="AA35" s="55"/>
      <c r="AB35" s="56"/>
      <c r="AC35" s="56"/>
      <c r="AD35" s="56"/>
      <c r="AE35" s="55"/>
      <c r="AF35" s="55"/>
      <c r="AG35" s="55"/>
      <c r="AH35" s="55"/>
      <c r="AI35" s="55"/>
      <c r="AJ35" s="56"/>
      <c r="AK35" s="56"/>
      <c r="AL35" s="56"/>
      <c r="AN35" s="55"/>
      <c r="AO35" s="55"/>
      <c r="AP35" s="55"/>
      <c r="AQ35" s="55"/>
    </row>
    <row r="36" spans="1:43" s="62" customFormat="1" ht="14.25" customHeight="1" x14ac:dyDescent="0.4">
      <c r="A36" s="39">
        <v>85</v>
      </c>
      <c r="B36" s="62" t="s">
        <v>51</v>
      </c>
      <c r="C36" s="63"/>
      <c r="D36" s="64"/>
      <c r="E36" s="64"/>
      <c r="F36" s="53"/>
      <c r="G36" s="64"/>
      <c r="H36" s="64">
        <f>VLOOKUP($B36,Fire2019!$C$10:$I$57,2,FALSE)</f>
        <v>0</v>
      </c>
      <c r="I36" s="64">
        <f>VLOOKUP($B36,Fire2019!$C$10:$I$57,3,FALSE)</f>
        <v>19</v>
      </c>
      <c r="J36" s="64">
        <f>VLOOKUP($B36,Fire2019!$C$10:$I$57,4,FALSE)</f>
        <v>6</v>
      </c>
      <c r="K36" s="64">
        <f>VLOOKUP($B36,Fire2019!$C$10:$O$58,8,FALSE)</f>
        <v>35</v>
      </c>
      <c r="L36" s="64">
        <f>VLOOKUP($B36,Fire2019!$C$10:$Q$58,9,FALSE)</f>
        <v>1</v>
      </c>
      <c r="M36" s="64">
        <f>VLOOKUP($B36,Fire2019!$C$10:$BA$58,10,FALSE)+VLOOKUP($B36,Fire2019!$C$10:$BA$58,13,FALSE)</f>
        <v>9</v>
      </c>
      <c r="N36" s="64">
        <f>VLOOKUP($B36,Fire2019!$C$10:$BA$58,11,FALSE)+VLOOKUP($B36,Fire2019!$C$10:$BA$58,15,FALSE)</f>
        <v>94</v>
      </c>
      <c r="O36" s="64">
        <f>VLOOKUP($B36,Fire2019!$C$10:$AZ$58,16,FALSE)</f>
        <v>5</v>
      </c>
      <c r="P36" s="64">
        <f>VLOOKUP($B36,Fire2019!$C$10:$AZ$58,17,FALSE)</f>
        <v>7</v>
      </c>
      <c r="R36" s="55"/>
      <c r="S36" s="61"/>
      <c r="T36" s="61"/>
      <c r="U36" s="48"/>
      <c r="V36" s="55"/>
      <c r="W36" s="56"/>
      <c r="X36" s="55"/>
      <c r="Y36" s="55"/>
      <c r="Z36" s="55"/>
      <c r="AA36" s="55"/>
      <c r="AB36" s="56"/>
      <c r="AC36" s="56"/>
      <c r="AD36" s="56"/>
      <c r="AE36" s="55"/>
      <c r="AF36" s="55"/>
      <c r="AG36" s="55"/>
      <c r="AH36" s="55"/>
      <c r="AI36" s="55"/>
      <c r="AJ36" s="56"/>
      <c r="AK36" s="56"/>
      <c r="AL36" s="56"/>
      <c r="AN36" s="55"/>
      <c r="AO36" s="55"/>
      <c r="AP36" s="55"/>
      <c r="AQ36" s="55"/>
    </row>
    <row r="37" spans="1:43" s="62" customFormat="1" ht="14.25" customHeight="1" x14ac:dyDescent="0.4">
      <c r="A37" s="39">
        <v>87</v>
      </c>
      <c r="B37" s="62" t="s">
        <v>52</v>
      </c>
      <c r="C37" s="63"/>
      <c r="D37" s="64"/>
      <c r="E37" s="64"/>
      <c r="F37" s="53"/>
      <c r="G37" s="64"/>
      <c r="H37" s="64">
        <f>VLOOKUP($B37,Fire2019!$C$10:$I$57,2,FALSE)</f>
        <v>1</v>
      </c>
      <c r="I37" s="64">
        <f>VLOOKUP($B37,Fire2019!$C$10:$I$57,3,FALSE)</f>
        <v>20</v>
      </c>
      <c r="J37" s="64">
        <f>VLOOKUP($B37,Fire2019!$C$10:$I$57,4,FALSE)</f>
        <v>2</v>
      </c>
      <c r="K37" s="64">
        <f>VLOOKUP($B37,Fire2019!$C$10:$O$58,8,FALSE)</f>
        <v>28</v>
      </c>
      <c r="L37" s="64">
        <f>VLOOKUP($B37,Fire2019!$C$10:$Q$58,9,FALSE)</f>
        <v>2</v>
      </c>
      <c r="M37" s="64">
        <f>VLOOKUP($B37,Fire2019!$C$10:$BA$58,10,FALSE)+VLOOKUP($B37,Fire2019!$C$10:$BA$58,13,FALSE)</f>
        <v>21</v>
      </c>
      <c r="N37" s="64">
        <f>VLOOKUP($B37,Fire2019!$C$10:$BA$58,11,FALSE)+VLOOKUP($B37,Fire2019!$C$10:$BA$58,15,FALSE)</f>
        <v>43</v>
      </c>
      <c r="O37" s="64">
        <f>VLOOKUP($B37,Fire2019!$C$10:$AZ$58,16,FALSE)</f>
        <v>5</v>
      </c>
      <c r="P37" s="64">
        <f>VLOOKUP($B37,Fire2019!$C$10:$AZ$58,17,FALSE)</f>
        <v>2</v>
      </c>
      <c r="R37" s="55"/>
      <c r="S37" s="61"/>
      <c r="T37" s="61"/>
      <c r="U37" s="48"/>
      <c r="V37" s="55"/>
      <c r="W37" s="65"/>
      <c r="X37" s="55"/>
      <c r="Y37" s="55"/>
      <c r="Z37" s="55"/>
      <c r="AA37" s="55"/>
      <c r="AB37" s="56"/>
      <c r="AC37" s="56"/>
      <c r="AD37" s="56"/>
      <c r="AE37" s="55"/>
      <c r="AF37" s="55"/>
      <c r="AG37" s="55"/>
      <c r="AH37" s="55"/>
      <c r="AI37" s="55"/>
      <c r="AJ37" s="56"/>
      <c r="AK37" s="56"/>
      <c r="AL37" s="56"/>
      <c r="AN37" s="55"/>
      <c r="AO37" s="55"/>
      <c r="AP37" s="55"/>
      <c r="AQ37" s="55"/>
    </row>
    <row r="38" spans="1:43" s="62" customFormat="1" ht="14.25" customHeight="1" x14ac:dyDescent="0.4">
      <c r="A38" s="39">
        <v>90</v>
      </c>
      <c r="B38" s="62" t="s">
        <v>53</v>
      </c>
      <c r="C38" s="63"/>
      <c r="D38" s="64"/>
      <c r="E38" s="64"/>
      <c r="F38" s="53"/>
      <c r="G38" s="64"/>
      <c r="H38" s="64">
        <f>VLOOKUP($B38,Fire2019!$C$10:$I$57,2,FALSE)</f>
        <v>8</v>
      </c>
      <c r="I38" s="64">
        <f>VLOOKUP($B38,Fire2019!$C$10:$I$57,3,FALSE)</f>
        <v>23</v>
      </c>
      <c r="J38" s="64">
        <f>VLOOKUP($B38,Fire2019!$C$10:$I$57,4,FALSE)</f>
        <v>2</v>
      </c>
      <c r="K38" s="64">
        <f>VLOOKUP($B38,Fire2019!$C$10:$O$58,8,FALSE)</f>
        <v>41</v>
      </c>
      <c r="L38" s="64">
        <f>VLOOKUP($B38,Fire2019!$C$10:$Q$58,9,FALSE)</f>
        <v>2</v>
      </c>
      <c r="M38" s="64">
        <f>VLOOKUP($B38,Fire2019!$C$10:$BA$58,10,FALSE)+VLOOKUP($B38,Fire2019!$C$10:$BA$58,13,FALSE)</f>
        <v>18</v>
      </c>
      <c r="N38" s="64">
        <f>VLOOKUP($B38,Fire2019!$C$10:$BA$58,11,FALSE)+VLOOKUP($B38,Fire2019!$C$10:$BA$58,15,FALSE)</f>
        <v>112</v>
      </c>
      <c r="O38" s="64">
        <f>VLOOKUP($B38,Fire2019!$C$10:$AZ$58,16,FALSE)</f>
        <v>8</v>
      </c>
      <c r="P38" s="64">
        <f>VLOOKUP($B38,Fire2019!$C$10:$AZ$58,17,FALSE)</f>
        <v>3</v>
      </c>
      <c r="R38" s="55"/>
      <c r="S38" s="61"/>
      <c r="T38" s="61"/>
      <c r="U38" s="48"/>
      <c r="V38" s="55"/>
      <c r="W38" s="56"/>
      <c r="X38" s="55"/>
      <c r="Y38" s="55"/>
      <c r="Z38" s="55"/>
      <c r="AA38" s="55"/>
      <c r="AB38" s="56"/>
      <c r="AC38" s="56"/>
      <c r="AD38" s="56"/>
      <c r="AE38" s="55"/>
      <c r="AF38" s="55"/>
      <c r="AG38" s="55"/>
      <c r="AH38" s="55"/>
      <c r="AI38" s="55"/>
      <c r="AJ38" s="56"/>
      <c r="AK38" s="56"/>
      <c r="AL38" s="56"/>
      <c r="AN38" s="55"/>
      <c r="AO38" s="55"/>
      <c r="AP38" s="55"/>
      <c r="AQ38" s="55"/>
    </row>
    <row r="39" spans="1:43" s="62" customFormat="1" ht="14.25" customHeight="1" x14ac:dyDescent="0.4">
      <c r="A39" s="39">
        <v>91</v>
      </c>
      <c r="B39" s="62" t="s">
        <v>54</v>
      </c>
      <c r="C39" s="63"/>
      <c r="D39" s="64"/>
      <c r="E39" s="64"/>
      <c r="F39" s="53"/>
      <c r="G39" s="64"/>
      <c r="H39" s="64">
        <f>VLOOKUP($B39,Fire2019!$C$10:$I$57,2,FALSE)</f>
        <v>0</v>
      </c>
      <c r="I39" s="64">
        <f>VLOOKUP($B39,Fire2019!$C$10:$I$57,3,FALSE)</f>
        <v>29</v>
      </c>
      <c r="J39" s="64">
        <f>VLOOKUP($B39,Fire2019!$C$10:$I$57,4,FALSE)</f>
        <v>6</v>
      </c>
      <c r="K39" s="64">
        <f>VLOOKUP($B39,Fire2019!$C$10:$O$58,8,FALSE)</f>
        <v>43</v>
      </c>
      <c r="L39" s="64">
        <f>VLOOKUP($B39,Fire2019!$C$10:$Q$58,9,FALSE)</f>
        <v>2</v>
      </c>
      <c r="M39" s="64">
        <f>VLOOKUP($B39,Fire2019!$C$10:$BA$58,10,FALSE)+VLOOKUP($B39,Fire2019!$C$10:$BA$58,13,FALSE)</f>
        <v>16</v>
      </c>
      <c r="N39" s="64">
        <f>VLOOKUP($B39,Fire2019!$C$10:$BA$58,11,FALSE)+VLOOKUP($B39,Fire2019!$C$10:$BA$58,15,FALSE)</f>
        <v>82</v>
      </c>
      <c r="O39" s="64">
        <f>VLOOKUP($B39,Fire2019!$C$10:$AZ$58,16,FALSE)</f>
        <v>4</v>
      </c>
      <c r="P39" s="64">
        <f>VLOOKUP($B39,Fire2019!$C$10:$AZ$58,17,FALSE)</f>
        <v>3</v>
      </c>
      <c r="R39" s="55"/>
      <c r="S39" s="61"/>
      <c r="T39" s="61"/>
      <c r="U39" s="48"/>
      <c r="V39" s="55"/>
      <c r="W39" s="56"/>
      <c r="X39" s="55"/>
      <c r="Y39" s="55"/>
      <c r="Z39" s="55"/>
      <c r="AA39" s="55"/>
      <c r="AB39" s="56"/>
      <c r="AC39" s="56"/>
      <c r="AD39" s="56"/>
      <c r="AE39" s="55"/>
      <c r="AF39" s="55"/>
      <c r="AG39" s="55"/>
      <c r="AH39" s="55"/>
      <c r="AI39" s="55"/>
      <c r="AJ39" s="56"/>
      <c r="AK39" s="56"/>
      <c r="AL39" s="56"/>
      <c r="AN39" s="55"/>
      <c r="AO39" s="55"/>
      <c r="AP39" s="55"/>
      <c r="AQ39" s="55"/>
    </row>
    <row r="40" spans="1:43" s="62" customFormat="1" ht="14.25" customHeight="1" x14ac:dyDescent="0.4">
      <c r="A40" s="39">
        <v>92</v>
      </c>
      <c r="B40" s="62" t="s">
        <v>55</v>
      </c>
      <c r="C40" s="63"/>
      <c r="D40" s="64"/>
      <c r="E40" s="64"/>
      <c r="F40" s="53"/>
      <c r="G40" s="64"/>
      <c r="H40" s="64">
        <f>VLOOKUP($B40,Fire2019!$C$10:$I$57,2,FALSE)</f>
        <v>18</v>
      </c>
      <c r="I40" s="64">
        <f>VLOOKUP($B40,Fire2019!$C$10:$I$57,3,FALSE)</f>
        <v>7</v>
      </c>
      <c r="J40" s="64">
        <f>VLOOKUP($B40,Fire2019!$C$10:$I$57,4,FALSE)</f>
        <v>1</v>
      </c>
      <c r="K40" s="64">
        <f>VLOOKUP($B40,Fire2019!$C$10:$O$58,8,FALSE)</f>
        <v>30</v>
      </c>
      <c r="L40" s="64">
        <f>VLOOKUP($B40,Fire2019!$C$10:$Q$58,9,FALSE)</f>
        <v>2</v>
      </c>
      <c r="M40" s="64">
        <f>VLOOKUP($B40,Fire2019!$C$10:$BA$58,10,FALSE)+VLOOKUP($B40,Fire2019!$C$10:$BA$58,13,FALSE)</f>
        <v>46</v>
      </c>
      <c r="N40" s="64">
        <f>VLOOKUP($B40,Fire2019!$C$10:$BA$58,11,FALSE)+VLOOKUP($B40,Fire2019!$C$10:$BA$58,15,FALSE)</f>
        <v>116</v>
      </c>
      <c r="O40" s="64">
        <f>VLOOKUP($B40,Fire2019!$C$10:$AZ$58,16,FALSE)</f>
        <v>7</v>
      </c>
      <c r="P40" s="64">
        <f>VLOOKUP($B40,Fire2019!$C$10:$AZ$58,17,FALSE)</f>
        <v>4</v>
      </c>
      <c r="R40" s="55"/>
      <c r="S40" s="61"/>
      <c r="T40" s="61"/>
      <c r="U40" s="48"/>
      <c r="V40" s="55"/>
      <c r="W40" s="56"/>
      <c r="X40" s="55"/>
      <c r="Y40" s="55"/>
      <c r="Z40" s="55"/>
      <c r="AA40" s="55"/>
      <c r="AB40" s="56"/>
      <c r="AC40" s="56"/>
      <c r="AD40" s="56"/>
      <c r="AE40" s="55"/>
      <c r="AF40" s="55"/>
      <c r="AG40" s="55"/>
      <c r="AH40" s="55"/>
      <c r="AI40" s="55"/>
      <c r="AJ40" s="56"/>
      <c r="AK40" s="56"/>
      <c r="AL40" s="56"/>
      <c r="AN40" s="55"/>
      <c r="AO40" s="55"/>
      <c r="AP40" s="55"/>
      <c r="AQ40" s="55"/>
    </row>
    <row r="41" spans="1:43" s="62" customFormat="1" ht="14.25" customHeight="1" x14ac:dyDescent="0.4">
      <c r="A41" s="39">
        <v>94</v>
      </c>
      <c r="B41" s="62" t="s">
        <v>56</v>
      </c>
      <c r="C41" s="63"/>
      <c r="D41" s="64"/>
      <c r="E41" s="64"/>
      <c r="F41" s="53"/>
      <c r="G41" s="64"/>
      <c r="H41" s="64">
        <f>VLOOKUP($B41,Fire2019!$C$10:$I$57,2,FALSE)</f>
        <v>5</v>
      </c>
      <c r="I41" s="64">
        <f>VLOOKUP($B41,Fire2019!$C$10:$I$57,3,FALSE)</f>
        <v>9</v>
      </c>
      <c r="J41" s="64">
        <f>VLOOKUP($B41,Fire2019!$C$10:$I$57,4,FALSE)</f>
        <v>3</v>
      </c>
      <c r="K41" s="64">
        <f>VLOOKUP($B41,Fire2019!$C$10:$O$58,8,FALSE)</f>
        <v>23</v>
      </c>
      <c r="L41" s="64">
        <f>VLOOKUP($B41,Fire2019!$C$10:$Q$58,9,FALSE)</f>
        <v>2</v>
      </c>
      <c r="M41" s="64">
        <f>VLOOKUP($B41,Fire2019!$C$10:$BA$58,10,FALSE)+VLOOKUP($B41,Fire2019!$C$10:$BA$58,13,FALSE)</f>
        <v>13</v>
      </c>
      <c r="N41" s="64">
        <f>VLOOKUP($B41,Fire2019!$C$10:$BA$58,11,FALSE)+VLOOKUP($B41,Fire2019!$C$10:$BA$58,15,FALSE)</f>
        <v>72</v>
      </c>
      <c r="O41" s="64">
        <f>VLOOKUP($B41,Fire2019!$C$10:$AZ$58,16,FALSE)</f>
        <v>3</v>
      </c>
      <c r="P41" s="64">
        <f>VLOOKUP($B41,Fire2019!$C$10:$AZ$58,17,FALSE)</f>
        <v>3</v>
      </c>
      <c r="R41" s="55"/>
      <c r="S41" s="61"/>
      <c r="T41" s="61"/>
      <c r="U41" s="48"/>
      <c r="V41" s="55"/>
      <c r="W41" s="56"/>
      <c r="X41" s="55"/>
      <c r="Y41" s="55"/>
      <c r="Z41" s="55"/>
      <c r="AA41" s="55"/>
      <c r="AB41" s="56"/>
      <c r="AC41" s="56"/>
      <c r="AD41" s="56"/>
      <c r="AE41" s="55"/>
      <c r="AF41" s="55"/>
      <c r="AG41" s="55"/>
      <c r="AH41" s="55"/>
      <c r="AI41" s="55"/>
      <c r="AJ41" s="56"/>
      <c r="AK41" s="56"/>
      <c r="AL41" s="56"/>
      <c r="AN41" s="55"/>
      <c r="AO41" s="55"/>
      <c r="AP41" s="55"/>
      <c r="AQ41" s="55"/>
    </row>
    <row r="42" spans="1:43" s="62" customFormat="1" ht="14.25" customHeight="1" x14ac:dyDescent="0.4">
      <c r="A42" s="39">
        <v>96</v>
      </c>
      <c r="B42" s="62" t="s">
        <v>57</v>
      </c>
      <c r="C42" s="63"/>
      <c r="D42" s="64"/>
      <c r="E42" s="64"/>
      <c r="F42" s="53"/>
      <c r="G42" s="64"/>
      <c r="H42" s="64">
        <f>VLOOKUP($B42,Fire2019!$C$10:$I$57,2,FALSE)</f>
        <v>2</v>
      </c>
      <c r="I42" s="64">
        <f>VLOOKUP($B42,Fire2019!$C$10:$I$57,3,FALSE)</f>
        <v>14</v>
      </c>
      <c r="J42" s="64">
        <f>VLOOKUP($B42,Fire2019!$C$10:$I$57,4,FALSE)</f>
        <v>9</v>
      </c>
      <c r="K42" s="64">
        <f>VLOOKUP($B42,Fire2019!$C$10:$O$58,8,FALSE)</f>
        <v>42</v>
      </c>
      <c r="L42" s="64">
        <f>VLOOKUP($B42,Fire2019!$C$10:$Q$58,9,FALSE)</f>
        <v>2</v>
      </c>
      <c r="M42" s="64">
        <f>VLOOKUP($B42,Fire2019!$C$10:$BA$58,10,FALSE)+VLOOKUP($B42,Fire2019!$C$10:$BA$58,13,FALSE)</f>
        <v>4</v>
      </c>
      <c r="N42" s="64">
        <f>VLOOKUP($B42,Fire2019!$C$10:$BA$58,11,FALSE)+VLOOKUP($B42,Fire2019!$C$10:$BA$58,15,FALSE)</f>
        <v>165</v>
      </c>
      <c r="O42" s="64">
        <f>VLOOKUP($B42,Fire2019!$C$10:$AZ$58,16,FALSE)</f>
        <v>6</v>
      </c>
      <c r="P42" s="64">
        <f>VLOOKUP($B42,Fire2019!$C$10:$AZ$58,17,FALSE)</f>
        <v>6</v>
      </c>
      <c r="R42" s="55"/>
      <c r="S42" s="61"/>
      <c r="T42" s="61"/>
      <c r="U42" s="48"/>
      <c r="V42" s="55"/>
      <c r="W42" s="56"/>
      <c r="X42" s="55"/>
      <c r="Y42" s="55"/>
      <c r="Z42" s="55"/>
      <c r="AA42" s="55"/>
      <c r="AB42" s="56"/>
      <c r="AC42" s="56"/>
      <c r="AD42" s="56"/>
      <c r="AE42" s="55"/>
      <c r="AF42" s="55"/>
      <c r="AG42" s="55"/>
      <c r="AH42" s="55"/>
      <c r="AI42" s="55"/>
      <c r="AJ42" s="56"/>
      <c r="AK42" s="56"/>
      <c r="AL42" s="56"/>
      <c r="AN42" s="55"/>
      <c r="AO42" s="55"/>
      <c r="AP42" s="55"/>
      <c r="AQ42" s="55"/>
    </row>
    <row r="43" spans="1:43" s="62" customFormat="1" ht="14.25" customHeight="1" x14ac:dyDescent="0.4">
      <c r="A43" s="39">
        <v>72</v>
      </c>
      <c r="B43" s="39" t="s">
        <v>160</v>
      </c>
      <c r="C43" s="63"/>
      <c r="D43" s="64"/>
      <c r="E43" s="64"/>
      <c r="F43" s="64"/>
      <c r="G43" s="64"/>
      <c r="H43" s="81">
        <f>'(2017)'!H43</f>
        <v>0</v>
      </c>
      <c r="I43" s="81">
        <f>'(2017)'!I43</f>
        <v>5</v>
      </c>
      <c r="J43" s="81">
        <f>'(2017)'!J43</f>
        <v>0</v>
      </c>
      <c r="K43" s="81">
        <f>'(2017)'!K43</f>
        <v>7</v>
      </c>
      <c r="L43" s="81">
        <f>'(2017)'!L43</f>
        <v>0</v>
      </c>
      <c r="M43" s="81">
        <f>'(2017)'!M43</f>
        <v>0</v>
      </c>
      <c r="N43" s="81">
        <f>'(2017)'!N43</f>
        <v>3</v>
      </c>
      <c r="O43" s="81">
        <f>'(2017)'!O43</f>
        <v>1</v>
      </c>
      <c r="P43" s="81">
        <f>'(2017)'!P43</f>
        <v>0</v>
      </c>
      <c r="R43" s="55"/>
      <c r="S43" s="61"/>
      <c r="T43" s="61"/>
      <c r="U43" s="48"/>
      <c r="V43" s="55"/>
      <c r="W43" s="56"/>
      <c r="X43" s="55"/>
      <c r="Y43" s="55"/>
      <c r="Z43" s="55"/>
      <c r="AA43" s="55"/>
      <c r="AB43" s="56"/>
      <c r="AC43" s="56"/>
      <c r="AD43" s="56"/>
      <c r="AE43" s="55"/>
      <c r="AF43" s="55"/>
      <c r="AG43" s="55"/>
      <c r="AH43" s="55"/>
      <c r="AI43" s="55"/>
      <c r="AJ43" s="56"/>
      <c r="AK43" s="56"/>
      <c r="AL43" s="56"/>
      <c r="AN43" s="55"/>
      <c r="AO43" s="55"/>
      <c r="AP43" s="55"/>
      <c r="AQ43" s="55"/>
    </row>
    <row r="44" spans="1:43" s="53" customFormat="1" ht="14.25" customHeight="1" x14ac:dyDescent="0.4">
      <c r="A44" s="57"/>
      <c r="B44" s="53" t="s">
        <v>59</v>
      </c>
      <c r="C44" s="59"/>
      <c r="D44" s="59"/>
      <c r="E44" s="59"/>
      <c r="F44" s="59"/>
      <c r="G44" s="64"/>
      <c r="H44" s="59">
        <f t="shared" ref="H44:P44" si="2">SUM(H45:H51)</f>
        <v>239</v>
      </c>
      <c r="I44" s="59">
        <f t="shared" si="2"/>
        <v>15</v>
      </c>
      <c r="J44" s="59">
        <f t="shared" si="2"/>
        <v>27</v>
      </c>
      <c r="K44" s="59">
        <f t="shared" si="2"/>
        <v>360</v>
      </c>
      <c r="L44" s="59">
        <f t="shared" si="2"/>
        <v>35</v>
      </c>
      <c r="M44" s="59">
        <f t="shared" si="2"/>
        <v>310</v>
      </c>
      <c r="N44" s="59">
        <f t="shared" si="2"/>
        <v>921</v>
      </c>
      <c r="O44" s="59">
        <f t="shared" si="2"/>
        <v>107</v>
      </c>
      <c r="P44" s="59">
        <f t="shared" si="2"/>
        <v>79</v>
      </c>
      <c r="R44" s="55"/>
      <c r="S44" s="61"/>
      <c r="T44" s="61"/>
      <c r="U44" s="48"/>
      <c r="V44" s="55"/>
      <c r="W44" s="56"/>
      <c r="X44" s="55"/>
      <c r="Y44" s="55"/>
      <c r="Z44" s="55"/>
      <c r="AA44" s="55"/>
      <c r="AB44" s="56"/>
      <c r="AC44" s="56"/>
      <c r="AD44" s="56"/>
      <c r="AE44" s="55"/>
      <c r="AF44" s="55"/>
      <c r="AG44" s="55"/>
      <c r="AH44" s="55"/>
      <c r="AI44" s="55"/>
      <c r="AJ44" s="56"/>
      <c r="AK44" s="56"/>
      <c r="AL44" s="56"/>
      <c r="AN44" s="55"/>
      <c r="AO44" s="55"/>
      <c r="AP44" s="55"/>
      <c r="AQ44" s="55"/>
    </row>
    <row r="45" spans="1:43" s="62" customFormat="1" ht="14.25" customHeight="1" x14ac:dyDescent="0.4">
      <c r="A45" s="39">
        <v>66</v>
      </c>
      <c r="B45" s="62" t="s">
        <v>60</v>
      </c>
      <c r="C45" s="63"/>
      <c r="D45" s="64"/>
      <c r="E45" s="64"/>
      <c r="F45" s="64"/>
      <c r="G45" s="64"/>
      <c r="H45" s="64">
        <f>VLOOKUP($B45,Fire2019!$C$10:$I$57,2,FALSE)</f>
        <v>35</v>
      </c>
      <c r="I45" s="64">
        <f>VLOOKUP($B45,Fire2019!$C$10:$I$57,3,FALSE)</f>
        <v>0</v>
      </c>
      <c r="J45" s="64">
        <f>VLOOKUP($B45,Fire2019!$C$10:$I$57,4,FALSE)</f>
        <v>6</v>
      </c>
      <c r="K45" s="64">
        <f>VLOOKUP($B45,Fire2019!$C$10:$O$58,8,FALSE)</f>
        <v>54</v>
      </c>
      <c r="L45" s="64">
        <f>VLOOKUP($B45,Fire2019!$C$10:$Q$58,9,FALSE)</f>
        <v>6</v>
      </c>
      <c r="M45" s="64">
        <f>VLOOKUP($B45,Fire2019!$C$10:$BA$58,10,FALSE)+VLOOKUP($B45,Fire2019!$C$10:$BA$58,13,FALSE)</f>
        <v>18</v>
      </c>
      <c r="N45" s="64">
        <f>VLOOKUP($B45,Fire2019!$C$10:$BA$58,11,FALSE)+VLOOKUP($B45,Fire2019!$C$10:$BA$58,15,FALSE)</f>
        <v>129</v>
      </c>
      <c r="O45" s="64">
        <f>VLOOKUP($B45,Fire2019!$C$10:$AZ$58,16,FALSE)</f>
        <v>12</v>
      </c>
      <c r="P45" s="64">
        <f>VLOOKUP($B45,Fire2019!$C$10:$AZ$58,17,FALSE)</f>
        <v>2</v>
      </c>
      <c r="R45" s="55"/>
      <c r="S45" s="61"/>
      <c r="T45" s="61"/>
      <c r="U45" s="48"/>
      <c r="V45" s="55"/>
      <c r="W45" s="56"/>
      <c r="X45" s="55"/>
      <c r="Y45" s="55"/>
      <c r="Z45" s="55"/>
      <c r="AA45" s="55"/>
      <c r="AB45" s="56"/>
      <c r="AC45" s="56"/>
      <c r="AD45" s="56"/>
      <c r="AE45" s="55"/>
      <c r="AF45" s="55"/>
      <c r="AG45" s="55"/>
      <c r="AH45" s="55"/>
      <c r="AI45" s="55"/>
      <c r="AJ45" s="56"/>
      <c r="AK45" s="56"/>
      <c r="AL45" s="56"/>
      <c r="AN45" s="55"/>
      <c r="AO45" s="55"/>
      <c r="AP45" s="55"/>
      <c r="AQ45" s="55"/>
    </row>
    <row r="46" spans="1:43" s="62" customFormat="1" ht="14.25" customHeight="1" x14ac:dyDescent="0.4">
      <c r="A46" s="39">
        <v>78</v>
      </c>
      <c r="B46" s="62" t="s">
        <v>61</v>
      </c>
      <c r="C46" s="63"/>
      <c r="D46" s="64"/>
      <c r="E46" s="64"/>
      <c r="F46" s="64"/>
      <c r="G46" s="64"/>
      <c r="H46" s="64">
        <f>VLOOKUP($B46,Fire2019!$C$10:$I$57,2,FALSE)</f>
        <v>12</v>
      </c>
      <c r="I46" s="64">
        <f>VLOOKUP($B46,Fire2019!$C$10:$I$57,3,FALSE)</f>
        <v>0</v>
      </c>
      <c r="J46" s="64">
        <f>VLOOKUP($B46,Fire2019!$C$10:$I$57,4,FALSE)</f>
        <v>11</v>
      </c>
      <c r="K46" s="64">
        <f>VLOOKUP($B46,Fire2019!$C$10:$O$58,8,FALSE)</f>
        <v>29</v>
      </c>
      <c r="L46" s="64">
        <f>VLOOKUP($B46,Fire2019!$C$10:$Q$58,9,FALSE)</f>
        <v>4</v>
      </c>
      <c r="M46" s="64">
        <f>VLOOKUP($B46,Fire2019!$C$10:$BA$58,10,FALSE)+VLOOKUP($B46,Fire2019!$C$10:$BA$58,13,FALSE)</f>
        <v>47</v>
      </c>
      <c r="N46" s="64">
        <f>VLOOKUP($B46,Fire2019!$C$10:$BA$58,11,FALSE)+VLOOKUP($B46,Fire2019!$C$10:$BA$58,15,FALSE)</f>
        <v>163</v>
      </c>
      <c r="O46" s="64">
        <f>VLOOKUP($B46,Fire2019!$C$10:$AZ$58,16,FALSE)</f>
        <v>9</v>
      </c>
      <c r="P46" s="64">
        <f>VLOOKUP($B46,Fire2019!$C$10:$AZ$58,17,FALSE)</f>
        <v>6</v>
      </c>
      <c r="R46" s="55"/>
      <c r="S46" s="61"/>
      <c r="T46" s="61"/>
      <c r="U46" s="48"/>
      <c r="V46" s="55"/>
      <c r="W46" s="56"/>
      <c r="X46" s="55"/>
      <c r="Y46" s="55"/>
      <c r="Z46" s="55"/>
      <c r="AA46" s="55"/>
      <c r="AB46" s="56"/>
      <c r="AC46" s="56"/>
      <c r="AD46" s="56"/>
      <c r="AE46" s="55"/>
      <c r="AF46" s="55"/>
      <c r="AG46" s="55"/>
      <c r="AH46" s="55"/>
      <c r="AI46" s="55"/>
      <c r="AJ46" s="56"/>
      <c r="AK46" s="56"/>
      <c r="AL46" s="56"/>
      <c r="AN46" s="55"/>
      <c r="AO46" s="55"/>
      <c r="AP46" s="55"/>
      <c r="AQ46" s="55"/>
    </row>
    <row r="47" spans="1:43" s="62" customFormat="1" ht="14.25" customHeight="1" x14ac:dyDescent="0.4">
      <c r="A47" s="39">
        <v>89</v>
      </c>
      <c r="B47" s="62" t="s">
        <v>62</v>
      </c>
      <c r="C47" s="63"/>
      <c r="D47" s="64"/>
      <c r="E47" s="64"/>
      <c r="F47" s="64"/>
      <c r="G47" s="64"/>
      <c r="H47" s="64">
        <f>VLOOKUP($B47,Fire2019!$C$10:$I$57,2,FALSE)</f>
        <v>14</v>
      </c>
      <c r="I47" s="64">
        <f>VLOOKUP($B47,Fire2019!$C$10:$I$57,3,FALSE)</f>
        <v>4</v>
      </c>
      <c r="J47" s="64">
        <f>VLOOKUP($B47,Fire2019!$C$10:$I$57,4,FALSE)</f>
        <v>3</v>
      </c>
      <c r="K47" s="64">
        <f>VLOOKUP($B47,Fire2019!$C$10:$O$58,8,FALSE)</f>
        <v>27</v>
      </c>
      <c r="L47" s="64">
        <f>VLOOKUP($B47,Fire2019!$C$10:$Q$58,9,FALSE)</f>
        <v>2</v>
      </c>
      <c r="M47" s="64">
        <f>VLOOKUP($B47,Fire2019!$C$10:$BA$58,10,FALSE)+VLOOKUP($B47,Fire2019!$C$10:$BA$58,13,FALSE)</f>
        <v>13</v>
      </c>
      <c r="N47" s="64">
        <f>VLOOKUP($B47,Fire2019!$C$10:$BA$58,11,FALSE)+VLOOKUP($B47,Fire2019!$C$10:$BA$58,15,FALSE)</f>
        <v>140</v>
      </c>
      <c r="O47" s="64">
        <f>VLOOKUP($B47,Fire2019!$C$10:$AZ$58,16,FALSE)</f>
        <v>4</v>
      </c>
      <c r="P47" s="64">
        <f>VLOOKUP($B47,Fire2019!$C$10:$AZ$58,17,FALSE)</f>
        <v>3</v>
      </c>
      <c r="R47" s="55"/>
      <c r="S47" s="61"/>
      <c r="T47" s="61"/>
      <c r="U47" s="48"/>
      <c r="V47" s="55"/>
      <c r="W47" s="56"/>
      <c r="X47" s="55"/>
      <c r="Y47" s="55"/>
      <c r="Z47" s="55"/>
      <c r="AA47" s="55"/>
      <c r="AB47" s="56"/>
      <c r="AC47" s="56"/>
      <c r="AD47" s="56"/>
      <c r="AE47" s="55"/>
      <c r="AF47" s="55"/>
      <c r="AG47" s="55"/>
      <c r="AH47" s="55"/>
      <c r="AI47" s="55"/>
      <c r="AJ47" s="56"/>
      <c r="AK47" s="56"/>
      <c r="AL47" s="56"/>
      <c r="AN47" s="55"/>
      <c r="AO47" s="55"/>
      <c r="AP47" s="55"/>
      <c r="AQ47" s="55"/>
    </row>
    <row r="48" spans="1:43" s="62" customFormat="1" ht="14.25" customHeight="1" x14ac:dyDescent="0.4">
      <c r="A48" s="39">
        <v>93</v>
      </c>
      <c r="B48" s="62" t="s">
        <v>288</v>
      </c>
      <c r="C48" s="63"/>
      <c r="D48" s="64"/>
      <c r="E48" s="64"/>
      <c r="F48" s="64"/>
      <c r="G48" s="64"/>
      <c r="H48" s="64">
        <f>VLOOKUP($B48,Fire2019!$C$10:$I$57,2,FALSE)</f>
        <v>16</v>
      </c>
      <c r="I48" s="64">
        <f>VLOOKUP($B48,Fire2019!$C$10:$I$57,3,FALSE)</f>
        <v>1</v>
      </c>
      <c r="J48" s="64">
        <f>VLOOKUP($B48,Fire2019!$C$10:$I$57,4,FALSE)</f>
        <v>0</v>
      </c>
      <c r="K48" s="64">
        <f>VLOOKUP($B48,Fire2019!$C$10:$O$58,8,FALSE)</f>
        <v>24</v>
      </c>
      <c r="L48" s="64">
        <f>VLOOKUP($B48,Fire2019!$C$10:$Q$58,9,FALSE)</f>
        <v>3</v>
      </c>
      <c r="M48" s="64">
        <f>VLOOKUP($B48,Fire2019!$C$10:$BA$58,10,FALSE)+VLOOKUP($B48,Fire2019!$C$10:$BA$58,13,FALSE)</f>
        <v>20</v>
      </c>
      <c r="N48" s="64">
        <f>VLOOKUP($B48,Fire2019!$C$10:$BA$58,11,FALSE)+VLOOKUP($B48,Fire2019!$C$10:$BA$58,15,FALSE)</f>
        <v>86</v>
      </c>
      <c r="O48" s="64">
        <f>VLOOKUP($B48,Fire2019!$C$10:$AZ$58,16,FALSE)</f>
        <v>6</v>
      </c>
      <c r="P48" s="64">
        <f>VLOOKUP($B48,Fire2019!$C$10:$AZ$58,17,FALSE)</f>
        <v>11</v>
      </c>
      <c r="R48" s="55"/>
      <c r="S48" s="61"/>
      <c r="T48" s="61"/>
      <c r="U48" s="48"/>
      <c r="V48" s="55"/>
      <c r="W48" s="56"/>
      <c r="X48" s="55"/>
      <c r="Y48" s="55"/>
      <c r="Z48" s="55"/>
      <c r="AA48" s="55"/>
      <c r="AB48" s="56"/>
      <c r="AC48" s="56"/>
      <c r="AD48" s="56"/>
      <c r="AE48" s="55"/>
      <c r="AF48" s="55"/>
      <c r="AG48" s="55"/>
      <c r="AH48" s="55"/>
      <c r="AI48" s="55"/>
      <c r="AJ48" s="56"/>
      <c r="AK48" s="56"/>
      <c r="AL48" s="56"/>
      <c r="AN48" s="55"/>
      <c r="AO48" s="55"/>
      <c r="AP48" s="55"/>
      <c r="AQ48" s="55"/>
    </row>
    <row r="49" spans="1:43" s="62" customFormat="1" ht="14.25" customHeight="1" x14ac:dyDescent="0.4">
      <c r="A49" s="39">
        <v>95</v>
      </c>
      <c r="B49" s="62" t="s">
        <v>64</v>
      </c>
      <c r="C49" s="63"/>
      <c r="D49" s="64"/>
      <c r="E49" s="64"/>
      <c r="F49" s="64"/>
      <c r="G49" s="64"/>
      <c r="H49" s="64">
        <f>VLOOKUP($B49,Fire2019!$C$10:$I$57,2,FALSE)</f>
        <v>38</v>
      </c>
      <c r="I49" s="64">
        <f>VLOOKUP($B49,Fire2019!$C$10:$I$57,3,FALSE)</f>
        <v>0</v>
      </c>
      <c r="J49" s="64">
        <f>VLOOKUP($B49,Fire2019!$C$10:$I$57,4,FALSE)</f>
        <v>0</v>
      </c>
      <c r="K49" s="64">
        <f>VLOOKUP($B49,Fire2019!$C$10:$O$58,8,FALSE)</f>
        <v>41</v>
      </c>
      <c r="L49" s="64">
        <f>VLOOKUP($B49,Fire2019!$C$10:$Q$58,9,FALSE)</f>
        <v>4</v>
      </c>
      <c r="M49" s="64">
        <f>VLOOKUP($B49,Fire2019!$C$10:$BA$58,10,FALSE)+VLOOKUP($B49,Fire2019!$C$10:$BA$58,13,FALSE)</f>
        <v>34</v>
      </c>
      <c r="N49" s="64">
        <f>VLOOKUP($B49,Fire2019!$C$10:$BA$58,11,FALSE)+VLOOKUP($B49,Fire2019!$C$10:$BA$58,15,FALSE)</f>
        <v>106</v>
      </c>
      <c r="O49" s="64">
        <f>VLOOKUP($B49,Fire2019!$C$10:$AZ$58,16,FALSE)</f>
        <v>14</v>
      </c>
      <c r="P49" s="64">
        <f>VLOOKUP($B49,Fire2019!$C$10:$AZ$58,17,FALSE)</f>
        <v>10</v>
      </c>
      <c r="R49" s="55"/>
      <c r="S49" s="61"/>
      <c r="T49" s="61"/>
      <c r="U49" s="48"/>
      <c r="V49" s="55"/>
      <c r="W49" s="56"/>
      <c r="X49" s="55"/>
      <c r="Y49" s="55"/>
      <c r="Z49" s="55"/>
      <c r="AA49" s="55"/>
      <c r="AB49" s="56"/>
      <c r="AC49" s="56"/>
      <c r="AD49" s="56"/>
      <c r="AE49" s="55"/>
      <c r="AF49" s="55"/>
      <c r="AG49" s="55"/>
      <c r="AH49" s="55"/>
      <c r="AI49" s="55"/>
      <c r="AJ49" s="56"/>
      <c r="AK49" s="56"/>
      <c r="AL49" s="56"/>
      <c r="AN49" s="55"/>
      <c r="AO49" s="55"/>
      <c r="AP49" s="55"/>
      <c r="AQ49" s="55"/>
    </row>
    <row r="50" spans="1:43" s="62" customFormat="1" ht="14.25" customHeight="1" x14ac:dyDescent="0.4">
      <c r="A50" s="39">
        <v>97</v>
      </c>
      <c r="B50" s="62" t="s">
        <v>65</v>
      </c>
      <c r="C50" s="63"/>
      <c r="D50" s="64"/>
      <c r="E50" s="64"/>
      <c r="F50" s="64"/>
      <c r="G50" s="64"/>
      <c r="H50" s="209">
        <v>21</v>
      </c>
      <c r="I50" s="209">
        <v>10</v>
      </c>
      <c r="J50" s="209">
        <v>7</v>
      </c>
      <c r="K50" s="64">
        <f>VLOOKUP($B50,Fire2019!$C$10:$O$58,8,FALSE)</f>
        <v>43</v>
      </c>
      <c r="L50" s="64">
        <f>VLOOKUP($B50,Fire2019!$C$10:$Q$58,9,FALSE)</f>
        <v>5</v>
      </c>
      <c r="M50" s="64">
        <f>VLOOKUP($B50,Fire2019!$C$10:$BA$58,10,FALSE)+VLOOKUP($B50,Fire2019!$C$10:$BA$58,13,FALSE)</f>
        <v>42</v>
      </c>
      <c r="N50" s="64">
        <f>VLOOKUP($B50,Fire2019!$C$10:$BA$58,11,FALSE)+VLOOKUP($B50,Fire2019!$C$10:$BA$58,15,FALSE)</f>
        <v>208</v>
      </c>
      <c r="O50" s="64">
        <f>VLOOKUP($B50,Fire2019!$C$10:$AZ$58,16,FALSE)</f>
        <v>8</v>
      </c>
      <c r="P50" s="64">
        <f>VLOOKUP($B50,Fire2019!$C$10:$AZ$58,17,FALSE)</f>
        <v>5</v>
      </c>
      <c r="R50" s="55"/>
      <c r="S50" s="61"/>
      <c r="T50" s="61"/>
      <c r="U50" s="48"/>
      <c r="V50" s="55"/>
      <c r="W50" s="56"/>
      <c r="X50" s="55"/>
      <c r="Y50" s="55"/>
      <c r="Z50" s="55"/>
      <c r="AA50" s="55"/>
      <c r="AB50" s="56"/>
      <c r="AC50" s="56"/>
      <c r="AD50" s="56"/>
      <c r="AE50" s="55"/>
      <c r="AF50" s="55"/>
      <c r="AG50" s="55"/>
      <c r="AH50" s="55"/>
      <c r="AI50" s="55"/>
      <c r="AJ50" s="56"/>
      <c r="AK50" s="56"/>
      <c r="AL50" s="56"/>
      <c r="AN50" s="55"/>
      <c r="AO50" s="55"/>
      <c r="AP50" s="55"/>
      <c r="AQ50" s="55"/>
    </row>
    <row r="51" spans="1:43" s="62" customFormat="1" ht="14.25" customHeight="1" x14ac:dyDescent="0.4">
      <c r="A51" s="69">
        <v>77</v>
      </c>
      <c r="B51" s="70" t="s">
        <v>586</v>
      </c>
      <c r="C51" s="71"/>
      <c r="D51" s="72"/>
      <c r="E51" s="72"/>
      <c r="F51" s="72"/>
      <c r="G51" s="64"/>
      <c r="H51" s="64">
        <f>VLOOKUP($B51,Fire2019!$C$10:$I$57,2,FALSE)</f>
        <v>103</v>
      </c>
      <c r="I51" s="64">
        <f>VLOOKUP($B51,Fire2019!$C$10:$I$57,3,FALSE)</f>
        <v>0</v>
      </c>
      <c r="J51" s="64">
        <f>VLOOKUP($B51,Fire2019!$C$10:$I$57,4,FALSE)</f>
        <v>0</v>
      </c>
      <c r="K51" s="64">
        <f>VLOOKUP($B51,Fire2019!$C$10:$O$58,8,FALSE)</f>
        <v>142</v>
      </c>
      <c r="L51" s="64">
        <f>VLOOKUP($B51,Fire2019!$C$10:$Q$58,9,FALSE)</f>
        <v>11</v>
      </c>
      <c r="M51" s="64">
        <f>VLOOKUP($B51,Fire2019!$C$10:$BA$58,10,FALSE)+VLOOKUP($B51,Fire2019!$C$10:$BA$58,13,FALSE)</f>
        <v>136</v>
      </c>
      <c r="N51" s="64">
        <f>VLOOKUP($B51,Fire2019!$C$10:$BA$58,11,FALSE)+VLOOKUP($B51,Fire2019!$C$10:$BA$58,15,FALSE)</f>
        <v>89</v>
      </c>
      <c r="O51" s="64">
        <f>VLOOKUP($B51,Fire2019!$C$10:$AZ$58,16,FALSE)</f>
        <v>54</v>
      </c>
      <c r="P51" s="64">
        <f>VLOOKUP($B51,Fire2019!$C$10:$AZ$58,17,FALSE)</f>
        <v>42</v>
      </c>
      <c r="R51" s="55"/>
      <c r="S51" s="61"/>
      <c r="T51" s="61"/>
      <c r="U51" s="48"/>
      <c r="V51" s="55"/>
      <c r="W51" s="56"/>
      <c r="X51" s="55"/>
      <c r="Y51" s="55"/>
      <c r="Z51" s="55"/>
      <c r="AA51" s="55"/>
      <c r="AB51" s="56"/>
      <c r="AC51" s="56"/>
      <c r="AD51" s="56"/>
      <c r="AE51" s="55"/>
      <c r="AF51" s="55"/>
      <c r="AG51" s="55"/>
      <c r="AH51" s="55"/>
      <c r="AI51" s="55"/>
      <c r="AJ51" s="56"/>
      <c r="AK51" s="56"/>
      <c r="AL51" s="56"/>
      <c r="AN51" s="55"/>
      <c r="AO51" s="55"/>
      <c r="AP51" s="55"/>
      <c r="AQ51" s="55"/>
    </row>
    <row r="52" spans="1:43" s="55" customFormat="1" ht="6" customHeight="1" x14ac:dyDescent="0.4">
      <c r="A52" s="39"/>
      <c r="D52" s="73"/>
      <c r="E52" s="74"/>
      <c r="F52" s="74"/>
      <c r="G52" s="74"/>
      <c r="L52" s="64"/>
      <c r="S52" s="75"/>
      <c r="T52" s="75"/>
      <c r="U52" s="62"/>
      <c r="V52" s="62"/>
      <c r="W52" s="62"/>
      <c r="X52" s="62"/>
      <c r="Y52" s="62"/>
      <c r="Z52" s="62"/>
      <c r="AB52" s="56"/>
      <c r="AC52" s="56"/>
      <c r="AD52" s="56"/>
    </row>
    <row r="53" spans="1:43" s="62" customFormat="1" ht="14.15" x14ac:dyDescent="0.4">
      <c r="A53" s="39"/>
      <c r="B53" s="62" t="s">
        <v>176</v>
      </c>
      <c r="D53" s="76"/>
      <c r="E53" s="76"/>
      <c r="F53" s="64"/>
      <c r="G53" s="64"/>
      <c r="R53" s="55"/>
      <c r="S53" s="61"/>
      <c r="T53" s="75"/>
    </row>
    <row r="54" spans="1:43" s="62" customFormat="1" ht="14.15" x14ac:dyDescent="0.4">
      <c r="A54" s="39"/>
      <c r="B54" s="129" t="s">
        <v>308</v>
      </c>
      <c r="D54" s="76"/>
      <c r="E54" s="76"/>
      <c r="F54" s="64"/>
      <c r="G54" s="64"/>
      <c r="R54" s="55"/>
      <c r="S54" s="61"/>
      <c r="T54" s="75"/>
    </row>
    <row r="55" spans="1:43" s="62" customFormat="1" ht="24" customHeight="1" x14ac:dyDescent="0.4">
      <c r="A55" s="39"/>
      <c r="B55" s="331" t="s">
        <v>309</v>
      </c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R55" s="55"/>
      <c r="S55" s="61"/>
      <c r="T55" s="75"/>
    </row>
    <row r="56" spans="1:43" s="62" customFormat="1" ht="14.15" x14ac:dyDescent="0.4">
      <c r="A56" s="39"/>
      <c r="B56" s="62" t="s">
        <v>179</v>
      </c>
      <c r="D56" s="76"/>
      <c r="E56" s="76"/>
      <c r="F56" s="64"/>
      <c r="G56" s="64"/>
      <c r="R56" s="55"/>
      <c r="S56" s="61"/>
      <c r="T56" s="75"/>
    </row>
    <row r="57" spans="1:43" s="62" customFormat="1" ht="14.15" x14ac:dyDescent="0.4">
      <c r="A57" s="39"/>
      <c r="D57" s="76"/>
      <c r="E57" s="76"/>
      <c r="F57" s="64"/>
      <c r="G57" s="64"/>
      <c r="R57" s="55"/>
      <c r="S57" s="61"/>
      <c r="T57" s="75"/>
    </row>
    <row r="58" spans="1:43" s="62" customFormat="1" ht="14.15" x14ac:dyDescent="0.4">
      <c r="A58" s="39"/>
      <c r="B58" s="77" t="s">
        <v>180</v>
      </c>
      <c r="D58" s="76"/>
      <c r="E58" s="76"/>
      <c r="F58" s="64"/>
      <c r="G58" s="64"/>
      <c r="R58" s="55"/>
      <c r="S58" s="61"/>
      <c r="T58" s="75"/>
    </row>
    <row r="59" spans="1:43" s="62" customFormat="1" ht="14.15" x14ac:dyDescent="0.4">
      <c r="A59" s="39"/>
      <c r="B59" s="62" t="s">
        <v>181</v>
      </c>
      <c r="D59" s="76"/>
      <c r="E59" s="76"/>
      <c r="F59" s="64"/>
      <c r="G59" s="64"/>
      <c r="R59" s="55"/>
      <c r="S59" s="61"/>
      <c r="T59" s="75"/>
    </row>
    <row r="60" spans="1:43" s="62" customFormat="1" ht="14.15" x14ac:dyDescent="0.4">
      <c r="A60" s="39"/>
      <c r="D60" s="76"/>
      <c r="E60" s="76"/>
      <c r="F60" s="64"/>
      <c r="G60" s="64"/>
      <c r="R60" s="55"/>
      <c r="S60" s="61"/>
      <c r="T60" s="75"/>
    </row>
    <row r="61" spans="1:43" s="62" customFormat="1" ht="14.15" x14ac:dyDescent="0.4">
      <c r="A61" s="39"/>
      <c r="B61" s="62" t="s">
        <v>182</v>
      </c>
      <c r="D61" s="76"/>
      <c r="E61" s="76"/>
      <c r="F61" s="64"/>
      <c r="G61" s="64"/>
      <c r="R61" s="55"/>
      <c r="S61" s="61"/>
      <c r="T61" s="75"/>
    </row>
    <row r="62" spans="1:43" s="62" customFormat="1" ht="14.15" x14ac:dyDescent="0.4">
      <c r="A62" s="39"/>
      <c r="D62" s="76"/>
      <c r="E62" s="76"/>
      <c r="F62" s="64"/>
      <c r="G62" s="64"/>
      <c r="R62" s="55"/>
      <c r="S62" s="61"/>
      <c r="T62" s="75"/>
    </row>
    <row r="63" spans="1:43" s="62" customFormat="1" ht="15" customHeight="1" x14ac:dyDescent="0.4">
      <c r="A63" s="39"/>
      <c r="B63" s="78"/>
      <c r="D63" s="76"/>
      <c r="E63" s="76"/>
      <c r="F63" s="64"/>
      <c r="G63" s="64"/>
      <c r="R63" s="55"/>
      <c r="S63" s="61"/>
      <c r="T63" s="75"/>
    </row>
    <row r="64" spans="1:43" s="62" customFormat="1" ht="15" customHeight="1" x14ac:dyDescent="0.4">
      <c r="A64" s="39"/>
      <c r="B64" s="78"/>
      <c r="D64" s="76"/>
      <c r="E64" s="76"/>
      <c r="F64" s="64"/>
      <c r="G64" s="64"/>
      <c r="R64" s="55"/>
      <c r="S64" s="61"/>
      <c r="T64" s="75"/>
    </row>
    <row r="65" spans="1:26" s="62" customFormat="1" ht="14.15" x14ac:dyDescent="0.4">
      <c r="A65" s="39"/>
      <c r="D65" s="76"/>
      <c r="E65" s="64"/>
      <c r="F65" s="64"/>
      <c r="G65" s="64"/>
      <c r="R65" s="55"/>
      <c r="S65" s="61"/>
      <c r="T65" s="61"/>
      <c r="U65" s="55"/>
      <c r="V65" s="55"/>
      <c r="W65" s="55"/>
      <c r="X65" s="55"/>
      <c r="Y65" s="55"/>
      <c r="Z65" s="55"/>
    </row>
    <row r="66" spans="1:26" s="55" customFormat="1" ht="14.15" x14ac:dyDescent="0.4">
      <c r="A66" s="39"/>
      <c r="D66" s="79"/>
      <c r="E66" s="74"/>
      <c r="F66" s="74"/>
      <c r="G66" s="74"/>
      <c r="S66" s="61"/>
      <c r="T66" s="61"/>
    </row>
    <row r="67" spans="1:26" s="55" customFormat="1" ht="14.15" x14ac:dyDescent="0.4">
      <c r="A67" s="39"/>
      <c r="D67" s="73"/>
      <c r="E67" s="74"/>
      <c r="F67" s="74"/>
      <c r="G67" s="74"/>
      <c r="S67" s="61"/>
      <c r="T67" s="61"/>
    </row>
    <row r="68" spans="1:26" s="55" customFormat="1" ht="14.15" x14ac:dyDescent="0.4">
      <c r="A68" s="39"/>
      <c r="D68" s="73"/>
      <c r="E68" s="74"/>
      <c r="F68" s="74"/>
      <c r="G68" s="74"/>
      <c r="S68" s="61"/>
      <c r="T68" s="61"/>
    </row>
    <row r="69" spans="1:26" s="55" customFormat="1" ht="14.15" x14ac:dyDescent="0.4">
      <c r="A69" s="39"/>
      <c r="D69" s="73"/>
      <c r="E69" s="74"/>
      <c r="F69" s="74"/>
      <c r="G69" s="74"/>
      <c r="S69" s="61"/>
      <c r="T69" s="61"/>
    </row>
    <row r="70" spans="1:26" s="55" customFormat="1" ht="14.15" x14ac:dyDescent="0.4">
      <c r="A70" s="39"/>
      <c r="D70" s="73"/>
      <c r="E70" s="74"/>
      <c r="F70" s="74"/>
      <c r="G70" s="74"/>
      <c r="S70" s="61"/>
      <c r="T70" s="61"/>
    </row>
    <row r="71" spans="1:26" s="55" customFormat="1" ht="14.15" x14ac:dyDescent="0.4">
      <c r="A71" s="39"/>
      <c r="D71" s="73"/>
      <c r="E71" s="74"/>
      <c r="F71" s="74"/>
      <c r="G71" s="74"/>
      <c r="S71" s="61"/>
      <c r="T71" s="61"/>
    </row>
    <row r="72" spans="1:26" s="55" customFormat="1" ht="14.15" x14ac:dyDescent="0.4">
      <c r="A72" s="39"/>
      <c r="D72" s="73"/>
      <c r="E72" s="74"/>
      <c r="F72" s="74"/>
      <c r="G72" s="74"/>
      <c r="S72" s="61"/>
      <c r="T72" s="61"/>
    </row>
    <row r="73" spans="1:26" s="55" customFormat="1" ht="14.15" x14ac:dyDescent="0.4">
      <c r="A73" s="39"/>
      <c r="E73" s="74"/>
      <c r="F73" s="74"/>
      <c r="G73" s="74"/>
      <c r="S73" s="61"/>
      <c r="T73" s="61"/>
    </row>
    <row r="74" spans="1:26" s="55" customFormat="1" ht="14.15" x14ac:dyDescent="0.4">
      <c r="A74" s="39"/>
      <c r="E74" s="74"/>
      <c r="F74" s="74"/>
      <c r="G74" s="74"/>
      <c r="S74" s="61"/>
      <c r="T74" s="61"/>
    </row>
    <row r="75" spans="1:26" s="55" customFormat="1" ht="14.15" x14ac:dyDescent="0.4">
      <c r="A75" s="39"/>
      <c r="E75" s="74"/>
      <c r="F75" s="74"/>
      <c r="G75" s="74"/>
      <c r="S75" s="61"/>
      <c r="T75" s="61"/>
    </row>
    <row r="76" spans="1:26" s="55" customFormat="1" ht="14.15" x14ac:dyDescent="0.4">
      <c r="A76" s="39"/>
      <c r="E76" s="74"/>
      <c r="F76" s="74"/>
      <c r="G76" s="74"/>
      <c r="S76" s="61"/>
      <c r="T76" s="61"/>
    </row>
    <row r="77" spans="1:26" s="55" customFormat="1" ht="14.15" x14ac:dyDescent="0.4">
      <c r="A77" s="39"/>
      <c r="E77" s="74"/>
      <c r="F77" s="74"/>
      <c r="G77" s="74"/>
      <c r="S77" s="61"/>
      <c r="T77" s="61"/>
    </row>
    <row r="78" spans="1:26" s="55" customFormat="1" ht="14.15" x14ac:dyDescent="0.4">
      <c r="A78" s="39"/>
      <c r="E78" s="74"/>
      <c r="F78" s="74"/>
      <c r="G78" s="74"/>
      <c r="S78" s="61"/>
      <c r="T78" s="61"/>
    </row>
    <row r="79" spans="1:26" s="55" customFormat="1" ht="14.15" x14ac:dyDescent="0.4">
      <c r="A79" s="39"/>
      <c r="E79" s="74"/>
      <c r="F79" s="74"/>
      <c r="G79" s="74"/>
      <c r="S79" s="61"/>
      <c r="T79" s="61"/>
    </row>
    <row r="80" spans="1:26" s="55" customFormat="1" ht="14.15" x14ac:dyDescent="0.4">
      <c r="A80" s="39"/>
      <c r="E80" s="74"/>
      <c r="F80" s="74"/>
      <c r="G80" s="74"/>
      <c r="S80" s="61"/>
      <c r="T80" s="61"/>
    </row>
    <row r="81" spans="1:20" s="55" customFormat="1" ht="14.15" x14ac:dyDescent="0.4">
      <c r="A81" s="39"/>
      <c r="E81" s="74"/>
      <c r="F81" s="74"/>
      <c r="G81" s="74"/>
      <c r="S81" s="61"/>
      <c r="T81" s="61"/>
    </row>
    <row r="82" spans="1:20" s="55" customFormat="1" ht="14.15" x14ac:dyDescent="0.4">
      <c r="A82" s="39"/>
      <c r="E82" s="74"/>
      <c r="F82" s="74"/>
      <c r="G82" s="74"/>
      <c r="S82" s="61"/>
      <c r="T82" s="61"/>
    </row>
    <row r="83" spans="1:20" s="55" customFormat="1" ht="14.15" x14ac:dyDescent="0.4">
      <c r="A83" s="39"/>
      <c r="E83" s="74"/>
      <c r="F83" s="74"/>
      <c r="G83" s="74"/>
      <c r="S83" s="61"/>
      <c r="T83" s="61"/>
    </row>
    <row r="84" spans="1:20" s="55" customFormat="1" ht="14.15" x14ac:dyDescent="0.4">
      <c r="A84" s="39"/>
      <c r="E84" s="74"/>
      <c r="F84" s="74"/>
      <c r="G84" s="74"/>
      <c r="S84" s="61"/>
      <c r="T84" s="61"/>
    </row>
    <row r="85" spans="1:20" s="55" customFormat="1" ht="14.15" x14ac:dyDescent="0.4">
      <c r="A85" s="39"/>
      <c r="E85" s="74"/>
      <c r="F85" s="74"/>
      <c r="G85" s="74"/>
      <c r="S85" s="61"/>
      <c r="T85" s="61"/>
    </row>
    <row r="86" spans="1:20" s="55" customFormat="1" ht="14.15" x14ac:dyDescent="0.4">
      <c r="A86" s="39"/>
      <c r="E86" s="74"/>
      <c r="F86" s="74"/>
      <c r="G86" s="74"/>
      <c r="S86" s="61"/>
      <c r="T86" s="61"/>
    </row>
    <row r="87" spans="1:20" s="55" customFormat="1" ht="14.15" x14ac:dyDescent="0.4">
      <c r="A87" s="39"/>
      <c r="E87" s="74"/>
      <c r="F87" s="74"/>
      <c r="G87" s="74"/>
      <c r="S87" s="61"/>
      <c r="T87" s="61"/>
    </row>
    <row r="88" spans="1:20" s="55" customFormat="1" ht="14.15" x14ac:dyDescent="0.4">
      <c r="A88" s="39"/>
      <c r="E88" s="74"/>
      <c r="F88" s="74"/>
      <c r="G88" s="74"/>
      <c r="S88" s="61"/>
      <c r="T88" s="61"/>
    </row>
    <row r="89" spans="1:20" s="55" customFormat="1" ht="14.15" x14ac:dyDescent="0.4">
      <c r="A89" s="39"/>
      <c r="E89" s="74"/>
      <c r="F89" s="74"/>
      <c r="G89" s="74"/>
      <c r="S89" s="61"/>
      <c r="T89" s="61"/>
    </row>
    <row r="90" spans="1:20" s="55" customFormat="1" ht="14.15" x14ac:dyDescent="0.4">
      <c r="A90" s="39"/>
      <c r="E90" s="74"/>
      <c r="F90" s="74"/>
      <c r="G90" s="74"/>
      <c r="S90" s="61"/>
      <c r="T90" s="61"/>
    </row>
    <row r="91" spans="1:20" s="55" customFormat="1" ht="14.15" x14ac:dyDescent="0.4">
      <c r="A91" s="39"/>
      <c r="E91" s="74"/>
      <c r="F91" s="74"/>
      <c r="G91" s="74"/>
      <c r="S91" s="61"/>
      <c r="T91" s="61"/>
    </row>
    <row r="92" spans="1:20" s="55" customFormat="1" ht="14.15" x14ac:dyDescent="0.4">
      <c r="A92" s="39"/>
      <c r="E92" s="74"/>
      <c r="F92" s="74"/>
      <c r="G92" s="74"/>
      <c r="S92" s="61"/>
      <c r="T92" s="61"/>
    </row>
    <row r="93" spans="1:20" s="55" customFormat="1" ht="14.15" x14ac:dyDescent="0.4">
      <c r="A93" s="39"/>
      <c r="E93" s="74"/>
      <c r="F93" s="74"/>
      <c r="G93" s="74"/>
      <c r="S93" s="61"/>
      <c r="T93" s="61"/>
    </row>
    <row r="94" spans="1:20" s="55" customFormat="1" ht="14.15" x14ac:dyDescent="0.4">
      <c r="A94" s="39"/>
      <c r="E94" s="74"/>
      <c r="F94" s="74"/>
      <c r="G94" s="74"/>
      <c r="S94" s="61"/>
      <c r="T94" s="61"/>
    </row>
    <row r="95" spans="1:20" s="55" customFormat="1" ht="14.15" x14ac:dyDescent="0.4">
      <c r="A95" s="39"/>
      <c r="E95" s="74"/>
      <c r="F95" s="74"/>
      <c r="G95" s="74"/>
      <c r="S95" s="61"/>
      <c r="T95" s="61"/>
    </row>
    <row r="96" spans="1:20" s="55" customFormat="1" ht="14.15" x14ac:dyDescent="0.4">
      <c r="A96" s="39"/>
      <c r="E96" s="74"/>
      <c r="F96" s="74"/>
      <c r="G96" s="74"/>
      <c r="S96" s="61"/>
      <c r="T96" s="61"/>
    </row>
    <row r="97" spans="1:20" s="55" customFormat="1" ht="14.15" x14ac:dyDescent="0.4">
      <c r="A97" s="39"/>
      <c r="E97" s="74"/>
      <c r="F97" s="74"/>
      <c r="G97" s="74"/>
      <c r="S97" s="61"/>
      <c r="T97" s="61"/>
    </row>
    <row r="98" spans="1:20" s="55" customFormat="1" ht="14.15" x14ac:dyDescent="0.4">
      <c r="A98" s="39"/>
      <c r="E98" s="74"/>
      <c r="F98" s="74"/>
      <c r="G98" s="74"/>
      <c r="S98" s="61"/>
      <c r="T98" s="61"/>
    </row>
    <row r="99" spans="1:20" s="55" customFormat="1" ht="14.15" x14ac:dyDescent="0.4">
      <c r="A99" s="39"/>
      <c r="E99" s="74"/>
      <c r="F99" s="74"/>
      <c r="G99" s="74"/>
      <c r="S99" s="61"/>
      <c r="T99" s="61"/>
    </row>
    <row r="100" spans="1:20" s="55" customFormat="1" ht="14.15" x14ac:dyDescent="0.4">
      <c r="A100" s="39"/>
      <c r="E100" s="74"/>
      <c r="F100" s="74"/>
      <c r="G100" s="74"/>
      <c r="S100" s="61"/>
      <c r="T100" s="61"/>
    </row>
    <row r="101" spans="1:20" s="55" customFormat="1" ht="14.15" x14ac:dyDescent="0.4">
      <c r="A101" s="39"/>
      <c r="E101" s="74"/>
      <c r="F101" s="74"/>
      <c r="G101" s="74"/>
      <c r="S101" s="61"/>
      <c r="T101" s="61"/>
    </row>
    <row r="102" spans="1:20" s="55" customFormat="1" ht="14.15" x14ac:dyDescent="0.4">
      <c r="A102" s="39"/>
      <c r="E102" s="74"/>
      <c r="F102" s="74"/>
      <c r="G102" s="74"/>
      <c r="S102" s="61"/>
      <c r="T102" s="61"/>
    </row>
    <row r="103" spans="1:20" s="55" customFormat="1" ht="14.15" x14ac:dyDescent="0.4">
      <c r="A103" s="39"/>
      <c r="E103" s="74"/>
      <c r="F103" s="74"/>
      <c r="G103" s="74"/>
      <c r="S103" s="61"/>
      <c r="T103" s="61"/>
    </row>
    <row r="104" spans="1:20" s="55" customFormat="1" ht="14.15" x14ac:dyDescent="0.4">
      <c r="A104" s="39"/>
      <c r="E104" s="74"/>
      <c r="F104" s="74"/>
      <c r="G104" s="74"/>
      <c r="S104" s="61"/>
      <c r="T104" s="61"/>
    </row>
    <row r="105" spans="1:20" s="55" customFormat="1" ht="14.15" x14ac:dyDescent="0.4">
      <c r="A105" s="39"/>
      <c r="E105" s="74"/>
      <c r="F105" s="74"/>
      <c r="G105" s="74"/>
      <c r="S105" s="61"/>
      <c r="T105" s="61"/>
    </row>
    <row r="106" spans="1:20" s="55" customFormat="1" ht="14.15" x14ac:dyDescent="0.4">
      <c r="A106" s="39"/>
      <c r="E106" s="74"/>
      <c r="F106" s="74"/>
      <c r="G106" s="74"/>
      <c r="S106" s="61"/>
      <c r="T106" s="61"/>
    </row>
    <row r="107" spans="1:20" s="55" customFormat="1" ht="14.15" x14ac:dyDescent="0.4">
      <c r="A107" s="39"/>
      <c r="E107" s="74"/>
      <c r="F107" s="74"/>
      <c r="G107" s="74"/>
      <c r="S107" s="61"/>
      <c r="T107" s="61"/>
    </row>
    <row r="108" spans="1:20" s="55" customFormat="1" ht="14.15" x14ac:dyDescent="0.4">
      <c r="A108" s="39"/>
      <c r="E108" s="74"/>
      <c r="F108" s="74"/>
      <c r="G108" s="74"/>
      <c r="S108" s="61"/>
      <c r="T108" s="61"/>
    </row>
    <row r="109" spans="1:20" s="55" customFormat="1" ht="14.15" x14ac:dyDescent="0.4">
      <c r="A109" s="39"/>
      <c r="E109" s="74"/>
      <c r="F109" s="74"/>
      <c r="G109" s="74"/>
      <c r="S109" s="61"/>
      <c r="T109" s="61"/>
    </row>
    <row r="110" spans="1:20" s="55" customFormat="1" ht="14.15" x14ac:dyDescent="0.4">
      <c r="A110" s="39"/>
      <c r="E110" s="74"/>
      <c r="F110" s="74"/>
      <c r="G110" s="74"/>
      <c r="S110" s="61"/>
      <c r="T110" s="61"/>
    </row>
    <row r="111" spans="1:20" s="55" customFormat="1" ht="14.15" x14ac:dyDescent="0.4">
      <c r="A111" s="39"/>
      <c r="E111" s="74"/>
      <c r="F111" s="74"/>
      <c r="G111" s="74"/>
      <c r="S111" s="61"/>
      <c r="T111" s="61"/>
    </row>
    <row r="112" spans="1:20" s="55" customFormat="1" ht="14.15" x14ac:dyDescent="0.4">
      <c r="A112" s="39"/>
      <c r="E112" s="74"/>
      <c r="F112" s="74"/>
      <c r="G112" s="74"/>
      <c r="S112" s="61"/>
      <c r="T112" s="61"/>
    </row>
    <row r="113" spans="1:20" s="55" customFormat="1" ht="14.15" x14ac:dyDescent="0.4">
      <c r="A113" s="39"/>
      <c r="E113" s="74"/>
      <c r="F113" s="74"/>
      <c r="G113" s="74"/>
      <c r="S113" s="61"/>
      <c r="T113" s="61"/>
    </row>
    <row r="114" spans="1:20" s="55" customFormat="1" ht="14.15" x14ac:dyDescent="0.4">
      <c r="A114" s="39"/>
      <c r="E114" s="74"/>
      <c r="F114" s="74"/>
      <c r="G114" s="74"/>
      <c r="S114" s="61"/>
      <c r="T114" s="61"/>
    </row>
    <row r="115" spans="1:20" s="55" customFormat="1" ht="14.15" x14ac:dyDescent="0.4">
      <c r="A115" s="39"/>
      <c r="E115" s="74"/>
      <c r="F115" s="74"/>
      <c r="G115" s="74"/>
      <c r="S115" s="61"/>
      <c r="T115" s="61"/>
    </row>
    <row r="116" spans="1:20" s="55" customFormat="1" ht="14.15" x14ac:dyDescent="0.4">
      <c r="A116" s="39"/>
      <c r="E116" s="74"/>
      <c r="F116" s="74"/>
      <c r="G116" s="74"/>
      <c r="S116" s="61"/>
      <c r="T116" s="61"/>
    </row>
    <row r="117" spans="1:20" s="55" customFormat="1" ht="14.15" x14ac:dyDescent="0.4">
      <c r="A117" s="39"/>
      <c r="E117" s="74"/>
      <c r="F117" s="74"/>
      <c r="G117" s="74"/>
      <c r="S117" s="61"/>
      <c r="T117" s="61"/>
    </row>
    <row r="118" spans="1:20" s="55" customFormat="1" ht="14.15" x14ac:dyDescent="0.4">
      <c r="A118" s="39"/>
      <c r="E118" s="74"/>
      <c r="F118" s="74"/>
      <c r="G118" s="74"/>
      <c r="S118" s="61"/>
      <c r="T118" s="61"/>
    </row>
    <row r="119" spans="1:20" s="55" customFormat="1" ht="14.15" x14ac:dyDescent="0.4">
      <c r="A119" s="39"/>
      <c r="E119" s="74"/>
      <c r="F119" s="74"/>
      <c r="G119" s="74"/>
      <c r="S119" s="61"/>
      <c r="T119" s="61"/>
    </row>
    <row r="120" spans="1:20" s="55" customFormat="1" ht="14.15" x14ac:dyDescent="0.4">
      <c r="A120" s="39"/>
      <c r="E120" s="74"/>
      <c r="F120" s="74"/>
      <c r="G120" s="74"/>
      <c r="S120" s="61"/>
      <c r="T120" s="61"/>
    </row>
    <row r="121" spans="1:20" s="55" customFormat="1" ht="14.15" x14ac:dyDescent="0.4">
      <c r="A121" s="39"/>
      <c r="E121" s="74"/>
      <c r="F121" s="74"/>
      <c r="G121" s="74"/>
      <c r="S121" s="61"/>
      <c r="T121" s="61"/>
    </row>
    <row r="122" spans="1:20" s="55" customFormat="1" ht="14.15" x14ac:dyDescent="0.4">
      <c r="A122" s="39"/>
      <c r="E122" s="74"/>
      <c r="F122" s="74"/>
      <c r="G122" s="74"/>
      <c r="S122" s="61"/>
      <c r="T122" s="61"/>
    </row>
    <row r="123" spans="1:20" s="55" customFormat="1" ht="14.15" x14ac:dyDescent="0.4">
      <c r="A123" s="39"/>
      <c r="E123" s="74"/>
      <c r="F123" s="74"/>
      <c r="G123" s="74"/>
      <c r="S123" s="61"/>
      <c r="T123" s="61"/>
    </row>
    <row r="124" spans="1:20" s="55" customFormat="1" ht="14.15" x14ac:dyDescent="0.4">
      <c r="A124" s="39"/>
      <c r="E124" s="74"/>
      <c r="F124" s="74"/>
      <c r="G124" s="74"/>
      <c r="S124" s="61"/>
      <c r="T124" s="61"/>
    </row>
    <row r="125" spans="1:20" s="55" customFormat="1" ht="14.15" x14ac:dyDescent="0.4">
      <c r="A125" s="39"/>
      <c r="E125" s="74"/>
      <c r="F125" s="74"/>
      <c r="G125" s="74"/>
      <c r="S125" s="61"/>
      <c r="T125" s="61"/>
    </row>
    <row r="126" spans="1:20" s="55" customFormat="1" ht="14.15" x14ac:dyDescent="0.4">
      <c r="A126" s="39"/>
      <c r="E126" s="74"/>
      <c r="F126" s="74"/>
      <c r="G126" s="74"/>
      <c r="S126" s="61"/>
      <c r="T126" s="61"/>
    </row>
    <row r="127" spans="1:20" s="55" customFormat="1" ht="14.15" x14ac:dyDescent="0.4">
      <c r="A127" s="39"/>
      <c r="E127" s="74"/>
      <c r="F127" s="74"/>
      <c r="G127" s="74"/>
      <c r="S127" s="61"/>
      <c r="T127" s="61"/>
    </row>
    <row r="128" spans="1:20" s="55" customFormat="1" ht="14.15" x14ac:dyDescent="0.4">
      <c r="A128" s="39"/>
      <c r="E128" s="74"/>
      <c r="F128" s="74"/>
      <c r="G128" s="74"/>
      <c r="S128" s="61"/>
      <c r="T128" s="61"/>
    </row>
    <row r="129" spans="1:20" s="55" customFormat="1" ht="14.15" x14ac:dyDescent="0.4">
      <c r="A129" s="39"/>
      <c r="E129" s="74"/>
      <c r="F129" s="74"/>
      <c r="G129" s="74"/>
      <c r="S129" s="61"/>
      <c r="T129" s="61"/>
    </row>
    <row r="130" spans="1:20" s="55" customFormat="1" ht="14.15" x14ac:dyDescent="0.4">
      <c r="A130" s="39"/>
      <c r="E130" s="74"/>
      <c r="F130" s="74"/>
      <c r="G130" s="74"/>
      <c r="S130" s="61"/>
      <c r="T130" s="61"/>
    </row>
    <row r="131" spans="1:20" s="55" customFormat="1" ht="14.15" x14ac:dyDescent="0.4">
      <c r="A131" s="39"/>
      <c r="E131" s="74"/>
      <c r="F131" s="74"/>
      <c r="G131" s="74"/>
      <c r="S131" s="61"/>
      <c r="T131" s="61"/>
    </row>
    <row r="132" spans="1:20" s="55" customFormat="1" ht="14.15" x14ac:dyDescent="0.4">
      <c r="A132" s="39"/>
      <c r="E132" s="74"/>
      <c r="F132" s="74"/>
      <c r="G132" s="74"/>
      <c r="S132" s="61"/>
      <c r="T132" s="61"/>
    </row>
    <row r="133" spans="1:20" s="55" customFormat="1" ht="14.15" x14ac:dyDescent="0.4">
      <c r="A133" s="39"/>
      <c r="E133" s="74"/>
      <c r="F133" s="74"/>
      <c r="G133" s="74"/>
      <c r="S133" s="61"/>
      <c r="T133" s="61"/>
    </row>
    <row r="134" spans="1:20" s="55" customFormat="1" ht="14.15" x14ac:dyDescent="0.4">
      <c r="A134" s="39"/>
      <c r="E134" s="74"/>
      <c r="F134" s="74"/>
      <c r="G134" s="74"/>
      <c r="S134" s="61"/>
      <c r="T134" s="61"/>
    </row>
    <row r="135" spans="1:20" s="55" customFormat="1" ht="14.15" x14ac:dyDescent="0.4">
      <c r="A135" s="39"/>
      <c r="E135" s="74"/>
      <c r="F135" s="74"/>
      <c r="G135" s="74"/>
      <c r="S135" s="61"/>
      <c r="T135" s="61"/>
    </row>
    <row r="136" spans="1:20" s="55" customFormat="1" ht="14.15" x14ac:dyDescent="0.4">
      <c r="A136" s="39"/>
      <c r="E136" s="74"/>
      <c r="F136" s="74"/>
      <c r="G136" s="74"/>
      <c r="S136" s="61"/>
      <c r="T136" s="61"/>
    </row>
    <row r="137" spans="1:20" s="55" customFormat="1" ht="14.15" x14ac:dyDescent="0.4">
      <c r="A137" s="39"/>
      <c r="E137" s="74"/>
      <c r="F137" s="74"/>
      <c r="G137" s="74"/>
      <c r="S137" s="61"/>
      <c r="T137" s="61"/>
    </row>
    <row r="138" spans="1:20" s="55" customFormat="1" ht="14.15" x14ac:dyDescent="0.4">
      <c r="A138" s="39"/>
      <c r="E138" s="74"/>
      <c r="F138" s="74"/>
      <c r="G138" s="74"/>
      <c r="S138" s="61"/>
      <c r="T138" s="61"/>
    </row>
    <row r="139" spans="1:20" s="55" customFormat="1" ht="14.15" x14ac:dyDescent="0.4">
      <c r="A139" s="39"/>
      <c r="E139" s="74"/>
      <c r="F139" s="74"/>
      <c r="G139" s="74"/>
      <c r="S139" s="61"/>
      <c r="T139" s="61"/>
    </row>
    <row r="140" spans="1:20" s="55" customFormat="1" ht="14.15" x14ac:dyDescent="0.4">
      <c r="A140" s="39"/>
      <c r="E140" s="74"/>
      <c r="F140" s="74"/>
      <c r="G140" s="74"/>
      <c r="S140" s="61"/>
      <c r="T140" s="61"/>
    </row>
    <row r="141" spans="1:20" s="55" customFormat="1" ht="14.15" x14ac:dyDescent="0.4">
      <c r="A141" s="39"/>
      <c r="E141" s="74"/>
      <c r="F141" s="74"/>
      <c r="G141" s="74"/>
      <c r="S141" s="61"/>
      <c r="T141" s="61"/>
    </row>
    <row r="142" spans="1:20" s="55" customFormat="1" ht="14.15" x14ac:dyDescent="0.4">
      <c r="A142" s="39"/>
      <c r="E142" s="74"/>
      <c r="F142" s="74"/>
      <c r="G142" s="74"/>
      <c r="S142" s="61"/>
      <c r="T142" s="61"/>
    </row>
    <row r="143" spans="1:20" s="55" customFormat="1" ht="14.15" x14ac:dyDescent="0.4">
      <c r="A143" s="39"/>
      <c r="E143" s="74"/>
      <c r="F143" s="74"/>
      <c r="G143" s="74"/>
      <c r="S143" s="61"/>
      <c r="T143" s="61"/>
    </row>
    <row r="144" spans="1:20" s="55" customFormat="1" ht="14.15" x14ac:dyDescent="0.4">
      <c r="A144" s="39"/>
      <c r="E144" s="74"/>
      <c r="F144" s="74"/>
      <c r="G144" s="74"/>
      <c r="S144" s="61"/>
      <c r="T144" s="61"/>
    </row>
    <row r="145" spans="1:20" s="55" customFormat="1" ht="14.15" x14ac:dyDescent="0.4">
      <c r="A145" s="39"/>
      <c r="E145" s="74"/>
      <c r="F145" s="74"/>
      <c r="G145" s="74"/>
      <c r="S145" s="61"/>
      <c r="T145" s="61"/>
    </row>
    <row r="146" spans="1:20" s="55" customFormat="1" ht="14.15" x14ac:dyDescent="0.4">
      <c r="A146" s="39"/>
      <c r="E146" s="74"/>
      <c r="F146" s="74"/>
      <c r="G146" s="74"/>
      <c r="S146" s="61"/>
      <c r="T146" s="61"/>
    </row>
    <row r="147" spans="1:20" s="55" customFormat="1" ht="14.15" x14ac:dyDescent="0.4">
      <c r="A147" s="39"/>
      <c r="E147" s="74"/>
      <c r="F147" s="74"/>
      <c r="G147" s="74"/>
      <c r="S147" s="61"/>
      <c r="T147" s="61"/>
    </row>
    <row r="148" spans="1:20" s="55" customFormat="1" ht="14.15" x14ac:dyDescent="0.4">
      <c r="A148" s="39"/>
      <c r="E148" s="74"/>
      <c r="F148" s="74"/>
      <c r="G148" s="74"/>
      <c r="S148" s="61"/>
      <c r="T148" s="61"/>
    </row>
    <row r="149" spans="1:20" s="55" customFormat="1" ht="14.15" x14ac:dyDescent="0.4">
      <c r="A149" s="39"/>
      <c r="E149" s="74"/>
      <c r="F149" s="74"/>
      <c r="G149" s="74"/>
      <c r="S149" s="61"/>
      <c r="T149" s="61"/>
    </row>
    <row r="150" spans="1:20" s="55" customFormat="1" ht="14.15" x14ac:dyDescent="0.4">
      <c r="A150" s="39"/>
      <c r="E150" s="74"/>
      <c r="F150" s="74"/>
      <c r="G150" s="74"/>
      <c r="S150" s="61"/>
      <c r="T150" s="61"/>
    </row>
    <row r="151" spans="1:20" s="55" customFormat="1" ht="14.15" x14ac:dyDescent="0.4">
      <c r="A151" s="39"/>
      <c r="E151" s="74"/>
      <c r="F151" s="74"/>
      <c r="G151" s="74"/>
      <c r="S151" s="61"/>
      <c r="T151" s="61"/>
    </row>
    <row r="152" spans="1:20" s="55" customFormat="1" ht="14.15" x14ac:dyDescent="0.4">
      <c r="A152" s="39"/>
      <c r="E152" s="74"/>
      <c r="F152" s="74"/>
      <c r="G152" s="74"/>
      <c r="S152" s="61"/>
      <c r="T152" s="61"/>
    </row>
    <row r="153" spans="1:20" s="55" customFormat="1" ht="14.15" x14ac:dyDescent="0.4">
      <c r="A153" s="39"/>
      <c r="E153" s="74"/>
      <c r="F153" s="74"/>
      <c r="G153" s="74"/>
      <c r="S153" s="61"/>
      <c r="T153" s="61"/>
    </row>
    <row r="154" spans="1:20" s="55" customFormat="1" ht="14.15" x14ac:dyDescent="0.4">
      <c r="A154" s="39"/>
      <c r="E154" s="74"/>
      <c r="F154" s="74"/>
      <c r="G154" s="74"/>
      <c r="S154" s="61"/>
      <c r="T154" s="61"/>
    </row>
    <row r="155" spans="1:20" s="55" customFormat="1" ht="14.15" x14ac:dyDescent="0.4">
      <c r="A155" s="39"/>
      <c r="E155" s="74"/>
      <c r="F155" s="74"/>
      <c r="G155" s="74"/>
      <c r="S155" s="61"/>
      <c r="T155" s="61"/>
    </row>
    <row r="156" spans="1:20" s="55" customFormat="1" ht="14.15" x14ac:dyDescent="0.4">
      <c r="A156" s="39"/>
      <c r="E156" s="74"/>
      <c r="F156" s="74"/>
      <c r="G156" s="74"/>
      <c r="S156" s="61"/>
      <c r="T156" s="61"/>
    </row>
    <row r="157" spans="1:20" s="55" customFormat="1" ht="14.15" x14ac:dyDescent="0.4">
      <c r="A157" s="39"/>
      <c r="E157" s="74"/>
      <c r="F157" s="74"/>
      <c r="G157" s="74"/>
      <c r="S157" s="61"/>
      <c r="T157" s="61"/>
    </row>
    <row r="158" spans="1:20" s="55" customFormat="1" ht="14.15" x14ac:dyDescent="0.4">
      <c r="A158" s="39"/>
      <c r="E158" s="74"/>
      <c r="F158" s="74"/>
      <c r="G158" s="74"/>
      <c r="S158" s="61"/>
      <c r="T158" s="61"/>
    </row>
    <row r="159" spans="1:20" s="55" customFormat="1" ht="14.15" x14ac:dyDescent="0.4">
      <c r="A159" s="39"/>
      <c r="E159" s="74"/>
      <c r="F159" s="74"/>
      <c r="G159" s="74"/>
      <c r="S159" s="61"/>
      <c r="T159" s="61"/>
    </row>
    <row r="160" spans="1:20" s="55" customFormat="1" ht="14.15" x14ac:dyDescent="0.4">
      <c r="A160" s="39"/>
      <c r="E160" s="74"/>
      <c r="F160" s="74"/>
      <c r="G160" s="74"/>
      <c r="S160" s="61"/>
      <c r="T160" s="61"/>
    </row>
    <row r="161" spans="1:20" s="55" customFormat="1" ht="14.15" x14ac:dyDescent="0.4">
      <c r="A161" s="39"/>
      <c r="E161" s="74"/>
      <c r="F161" s="74"/>
      <c r="G161" s="74"/>
      <c r="S161" s="61"/>
      <c r="T161" s="61"/>
    </row>
    <row r="162" spans="1:20" s="55" customFormat="1" ht="14.15" x14ac:dyDescent="0.4">
      <c r="A162" s="39"/>
      <c r="E162" s="74"/>
      <c r="F162" s="74"/>
      <c r="G162" s="74"/>
      <c r="S162" s="61"/>
      <c r="T162" s="61"/>
    </row>
    <row r="163" spans="1:20" s="55" customFormat="1" ht="14.15" x14ac:dyDescent="0.4">
      <c r="A163" s="39"/>
      <c r="E163" s="74"/>
      <c r="F163" s="74"/>
      <c r="G163" s="74"/>
      <c r="S163" s="61"/>
      <c r="T163" s="61"/>
    </row>
    <row r="164" spans="1:20" s="55" customFormat="1" ht="14.15" x14ac:dyDescent="0.4">
      <c r="A164" s="39"/>
      <c r="E164" s="74"/>
      <c r="F164" s="74"/>
      <c r="G164" s="74"/>
      <c r="S164" s="61"/>
      <c r="T164" s="61"/>
    </row>
    <row r="165" spans="1:20" s="55" customFormat="1" ht="14.15" x14ac:dyDescent="0.4">
      <c r="A165" s="39"/>
      <c r="E165" s="74"/>
      <c r="F165" s="74"/>
      <c r="G165" s="74"/>
      <c r="S165" s="61"/>
      <c r="T165" s="61"/>
    </row>
    <row r="166" spans="1:20" s="55" customFormat="1" ht="14.15" x14ac:dyDescent="0.4">
      <c r="A166" s="39"/>
      <c r="E166" s="74"/>
      <c r="F166" s="74"/>
      <c r="G166" s="74"/>
      <c r="S166" s="61"/>
      <c r="T166" s="61"/>
    </row>
    <row r="167" spans="1:20" s="55" customFormat="1" ht="14.15" x14ac:dyDescent="0.4">
      <c r="A167" s="39"/>
      <c r="E167" s="74"/>
      <c r="F167" s="74"/>
      <c r="G167" s="74"/>
      <c r="S167" s="61"/>
      <c r="T167" s="61"/>
    </row>
    <row r="168" spans="1:20" s="55" customFormat="1" ht="14.15" x14ac:dyDescent="0.4">
      <c r="A168" s="39"/>
      <c r="E168" s="74"/>
      <c r="F168" s="74"/>
      <c r="G168" s="74"/>
      <c r="S168" s="61"/>
      <c r="T168" s="61"/>
    </row>
    <row r="169" spans="1:20" s="55" customFormat="1" ht="14.15" x14ac:dyDescent="0.4">
      <c r="A169" s="39"/>
      <c r="E169" s="74"/>
      <c r="F169" s="74"/>
      <c r="G169" s="74"/>
      <c r="S169" s="61"/>
      <c r="T169" s="61"/>
    </row>
    <row r="170" spans="1:20" s="55" customFormat="1" ht="14.15" x14ac:dyDescent="0.4">
      <c r="A170" s="39"/>
      <c r="E170" s="74"/>
      <c r="F170" s="74"/>
      <c r="G170" s="74"/>
      <c r="S170" s="61"/>
      <c r="T170" s="61"/>
    </row>
    <row r="171" spans="1:20" s="55" customFormat="1" ht="14.15" x14ac:dyDescent="0.4">
      <c r="A171" s="39"/>
      <c r="E171" s="74"/>
      <c r="F171" s="74"/>
      <c r="G171" s="74"/>
      <c r="S171" s="61"/>
      <c r="T171" s="61"/>
    </row>
    <row r="172" spans="1:20" s="55" customFormat="1" ht="14.15" x14ac:dyDescent="0.4">
      <c r="A172" s="39"/>
      <c r="E172" s="74"/>
      <c r="F172" s="74"/>
      <c r="G172" s="74"/>
      <c r="S172" s="61"/>
      <c r="T172" s="61"/>
    </row>
    <row r="173" spans="1:20" s="55" customFormat="1" ht="14.15" x14ac:dyDescent="0.4">
      <c r="A173" s="39"/>
      <c r="E173" s="74"/>
      <c r="F173" s="74"/>
      <c r="G173" s="74"/>
      <c r="S173" s="61"/>
      <c r="T173" s="61"/>
    </row>
    <row r="174" spans="1:20" s="55" customFormat="1" ht="14.15" x14ac:dyDescent="0.4">
      <c r="A174" s="39"/>
      <c r="E174" s="74"/>
      <c r="F174" s="74"/>
      <c r="G174" s="74"/>
      <c r="S174" s="61"/>
      <c r="T174" s="61"/>
    </row>
    <row r="175" spans="1:20" s="55" customFormat="1" ht="14.15" x14ac:dyDescent="0.4">
      <c r="A175" s="39"/>
      <c r="E175" s="74"/>
      <c r="F175" s="74"/>
      <c r="G175" s="74"/>
      <c r="S175" s="61"/>
      <c r="T175" s="61"/>
    </row>
    <row r="176" spans="1:20" s="55" customFormat="1" ht="14.15" x14ac:dyDescent="0.4">
      <c r="A176" s="39"/>
      <c r="E176" s="74"/>
      <c r="F176" s="74"/>
      <c r="G176" s="74"/>
      <c r="S176" s="61"/>
      <c r="T176" s="61"/>
    </row>
    <row r="177" spans="1:20" s="55" customFormat="1" ht="14.15" x14ac:dyDescent="0.4">
      <c r="A177" s="39"/>
      <c r="E177" s="74"/>
      <c r="F177" s="74"/>
      <c r="G177" s="74"/>
      <c r="S177" s="61"/>
      <c r="T177" s="61"/>
    </row>
    <row r="178" spans="1:20" s="55" customFormat="1" ht="14.15" x14ac:dyDescent="0.4">
      <c r="A178" s="39"/>
      <c r="E178" s="74"/>
      <c r="F178" s="74"/>
      <c r="G178" s="74"/>
      <c r="S178" s="61"/>
      <c r="T178" s="61"/>
    </row>
    <row r="179" spans="1:20" s="55" customFormat="1" ht="14.15" x14ac:dyDescent="0.4">
      <c r="A179" s="39"/>
      <c r="E179" s="74"/>
      <c r="F179" s="74"/>
      <c r="G179" s="74"/>
      <c r="S179" s="61"/>
      <c r="T179" s="61"/>
    </row>
    <row r="180" spans="1:20" s="55" customFormat="1" ht="14.15" x14ac:dyDescent="0.4">
      <c r="A180" s="39"/>
      <c r="E180" s="74"/>
      <c r="F180" s="74"/>
      <c r="G180" s="74"/>
      <c r="S180" s="61"/>
      <c r="T180" s="61"/>
    </row>
    <row r="181" spans="1:20" s="55" customFormat="1" ht="14.15" x14ac:dyDescent="0.4">
      <c r="A181" s="39"/>
      <c r="E181" s="74"/>
      <c r="F181" s="74"/>
      <c r="G181" s="74"/>
      <c r="S181" s="61"/>
      <c r="T181" s="61"/>
    </row>
    <row r="182" spans="1:20" s="55" customFormat="1" ht="14.15" x14ac:dyDescent="0.4">
      <c r="A182" s="39"/>
      <c r="E182" s="74"/>
      <c r="F182" s="74"/>
      <c r="G182" s="74"/>
      <c r="S182" s="61"/>
      <c r="T182" s="61"/>
    </row>
    <row r="183" spans="1:20" s="55" customFormat="1" ht="14.15" x14ac:dyDescent="0.4">
      <c r="A183" s="39"/>
      <c r="E183" s="74"/>
      <c r="F183" s="74"/>
      <c r="G183" s="74"/>
      <c r="S183" s="61"/>
      <c r="T183" s="61"/>
    </row>
    <row r="184" spans="1:20" s="55" customFormat="1" ht="14.15" x14ac:dyDescent="0.4">
      <c r="A184" s="39"/>
      <c r="E184" s="74"/>
      <c r="F184" s="74"/>
      <c r="G184" s="74"/>
      <c r="S184" s="61"/>
      <c r="T184" s="61"/>
    </row>
    <row r="185" spans="1:20" s="55" customFormat="1" ht="14.15" x14ac:dyDescent="0.4">
      <c r="A185" s="39"/>
      <c r="E185" s="74"/>
      <c r="F185" s="74"/>
      <c r="G185" s="74"/>
      <c r="S185" s="61"/>
      <c r="T185" s="61"/>
    </row>
    <row r="186" spans="1:20" s="55" customFormat="1" ht="14.15" x14ac:dyDescent="0.4">
      <c r="A186" s="39"/>
      <c r="E186" s="74"/>
      <c r="F186" s="74"/>
      <c r="G186" s="74"/>
      <c r="S186" s="61"/>
      <c r="T186" s="61"/>
    </row>
    <row r="187" spans="1:20" s="55" customFormat="1" ht="14.15" x14ac:dyDescent="0.4">
      <c r="A187" s="39"/>
      <c r="E187" s="74"/>
      <c r="F187" s="74"/>
      <c r="G187" s="74"/>
      <c r="S187" s="61"/>
      <c r="T187" s="61"/>
    </row>
    <row r="188" spans="1:20" s="55" customFormat="1" ht="14.15" x14ac:dyDescent="0.4">
      <c r="A188" s="39"/>
      <c r="E188" s="74"/>
      <c r="F188" s="74"/>
      <c r="G188" s="74"/>
      <c r="S188" s="61"/>
      <c r="T188" s="61"/>
    </row>
    <row r="189" spans="1:20" s="55" customFormat="1" ht="14.15" x14ac:dyDescent="0.4">
      <c r="A189" s="39"/>
      <c r="E189" s="74"/>
      <c r="F189" s="74"/>
      <c r="G189" s="74"/>
      <c r="S189" s="61"/>
      <c r="T189" s="61"/>
    </row>
    <row r="190" spans="1:20" s="55" customFormat="1" ht="14.15" x14ac:dyDescent="0.4">
      <c r="A190" s="39"/>
      <c r="E190" s="74"/>
      <c r="F190" s="74"/>
      <c r="G190" s="74"/>
      <c r="S190" s="61"/>
      <c r="T190" s="61"/>
    </row>
    <row r="191" spans="1:20" s="55" customFormat="1" ht="14.15" x14ac:dyDescent="0.4">
      <c r="A191" s="39"/>
      <c r="E191" s="74"/>
      <c r="F191" s="74"/>
      <c r="G191" s="74"/>
      <c r="S191" s="61"/>
      <c r="T191" s="61"/>
    </row>
    <row r="192" spans="1:20" s="55" customFormat="1" ht="14.15" x14ac:dyDescent="0.4">
      <c r="A192" s="39"/>
      <c r="E192" s="74"/>
      <c r="F192" s="74"/>
      <c r="G192" s="74"/>
      <c r="S192" s="61"/>
      <c r="T192" s="61"/>
    </row>
    <row r="193" spans="1:20" s="55" customFormat="1" ht="14.15" x14ac:dyDescent="0.4">
      <c r="A193" s="39"/>
      <c r="E193" s="74"/>
      <c r="F193" s="74"/>
      <c r="G193" s="74"/>
      <c r="S193" s="61"/>
      <c r="T193" s="61"/>
    </row>
    <row r="194" spans="1:20" s="55" customFormat="1" ht="14.15" x14ac:dyDescent="0.4">
      <c r="A194" s="39"/>
      <c r="E194" s="74"/>
      <c r="F194" s="74"/>
      <c r="G194" s="74"/>
      <c r="S194" s="61"/>
      <c r="T194" s="61"/>
    </row>
    <row r="195" spans="1:20" s="55" customFormat="1" ht="14.15" x14ac:dyDescent="0.4">
      <c r="A195" s="39"/>
      <c r="E195" s="74"/>
      <c r="F195" s="74"/>
      <c r="G195" s="74"/>
      <c r="S195" s="61"/>
      <c r="T195" s="61"/>
    </row>
    <row r="196" spans="1:20" s="55" customFormat="1" ht="14.15" x14ac:dyDescent="0.4">
      <c r="A196" s="39"/>
      <c r="E196" s="74"/>
      <c r="F196" s="74"/>
      <c r="G196" s="74"/>
      <c r="S196" s="61"/>
      <c r="T196" s="61"/>
    </row>
    <row r="197" spans="1:20" s="55" customFormat="1" ht="14.15" x14ac:dyDescent="0.4">
      <c r="A197" s="39"/>
      <c r="E197" s="74"/>
      <c r="F197" s="74"/>
      <c r="G197" s="74"/>
      <c r="S197" s="61"/>
      <c r="T197" s="61"/>
    </row>
    <row r="198" spans="1:20" s="55" customFormat="1" ht="14.15" x14ac:dyDescent="0.4">
      <c r="A198" s="39"/>
      <c r="E198" s="74"/>
      <c r="F198" s="74"/>
      <c r="G198" s="74"/>
      <c r="S198" s="61"/>
      <c r="T198" s="61"/>
    </row>
    <row r="199" spans="1:20" s="55" customFormat="1" ht="14.15" x14ac:dyDescent="0.4">
      <c r="A199" s="39"/>
      <c r="E199" s="74"/>
      <c r="F199" s="74"/>
      <c r="G199" s="74"/>
      <c r="S199" s="61"/>
      <c r="T199" s="61"/>
    </row>
    <row r="200" spans="1:20" s="55" customFormat="1" ht="14.15" x14ac:dyDescent="0.4">
      <c r="A200" s="39"/>
      <c r="E200" s="74"/>
      <c r="F200" s="74"/>
      <c r="G200" s="74"/>
      <c r="S200" s="61"/>
      <c r="T200" s="61"/>
    </row>
    <row r="201" spans="1:20" s="55" customFormat="1" ht="14.15" x14ac:dyDescent="0.4">
      <c r="A201" s="39"/>
      <c r="E201" s="74"/>
      <c r="F201" s="74"/>
      <c r="G201" s="74"/>
      <c r="S201" s="61"/>
      <c r="T201" s="61"/>
    </row>
    <row r="202" spans="1:20" s="55" customFormat="1" ht="14.15" x14ac:dyDescent="0.4">
      <c r="A202" s="39"/>
      <c r="E202" s="74"/>
      <c r="F202" s="74"/>
      <c r="G202" s="74"/>
      <c r="S202" s="61"/>
      <c r="T202" s="61"/>
    </row>
    <row r="203" spans="1:20" s="55" customFormat="1" ht="14.15" x14ac:dyDescent="0.4">
      <c r="A203" s="39"/>
      <c r="E203" s="74"/>
      <c r="F203" s="74"/>
      <c r="G203" s="74"/>
      <c r="S203" s="61"/>
      <c r="T203" s="61"/>
    </row>
    <row r="204" spans="1:20" s="55" customFormat="1" ht="14.15" x14ac:dyDescent="0.4">
      <c r="A204" s="39"/>
      <c r="E204" s="74"/>
      <c r="F204" s="74"/>
      <c r="G204" s="74"/>
      <c r="S204" s="61"/>
      <c r="T204" s="61"/>
    </row>
    <row r="205" spans="1:20" s="55" customFormat="1" ht="14.15" x14ac:dyDescent="0.4">
      <c r="A205" s="39"/>
      <c r="E205" s="74"/>
      <c r="F205" s="74"/>
      <c r="G205" s="74"/>
      <c r="S205" s="61"/>
      <c r="T205" s="61"/>
    </row>
    <row r="206" spans="1:20" s="55" customFormat="1" ht="14.15" x14ac:dyDescent="0.4">
      <c r="A206" s="39"/>
      <c r="E206" s="74"/>
      <c r="F206" s="74"/>
      <c r="G206" s="74"/>
      <c r="S206" s="61"/>
      <c r="T206" s="61"/>
    </row>
    <row r="207" spans="1:20" s="55" customFormat="1" ht="14.15" x14ac:dyDescent="0.4">
      <c r="A207" s="39"/>
      <c r="E207" s="74"/>
      <c r="F207" s="74"/>
      <c r="G207" s="74"/>
      <c r="S207" s="61"/>
      <c r="T207" s="61"/>
    </row>
    <row r="208" spans="1:20" s="55" customFormat="1" ht="14.15" x14ac:dyDescent="0.4">
      <c r="A208" s="39"/>
      <c r="E208" s="74"/>
      <c r="F208" s="74"/>
      <c r="G208" s="74"/>
      <c r="S208" s="61"/>
      <c r="T208" s="61"/>
    </row>
    <row r="209" spans="1:20" s="55" customFormat="1" ht="14.15" x14ac:dyDescent="0.4">
      <c r="A209" s="39"/>
      <c r="E209" s="74"/>
      <c r="F209" s="74"/>
      <c r="G209" s="74"/>
      <c r="S209" s="61"/>
      <c r="T209" s="61"/>
    </row>
    <row r="210" spans="1:20" s="55" customFormat="1" ht="14.15" x14ac:dyDescent="0.4">
      <c r="A210" s="39"/>
      <c r="E210" s="74"/>
      <c r="F210" s="74"/>
      <c r="G210" s="74"/>
      <c r="S210" s="61"/>
      <c r="T210" s="61"/>
    </row>
    <row r="211" spans="1:20" s="55" customFormat="1" ht="14.15" x14ac:dyDescent="0.4">
      <c r="A211" s="39"/>
      <c r="E211" s="74"/>
      <c r="F211" s="74"/>
      <c r="G211" s="74"/>
      <c r="S211" s="61"/>
      <c r="T211" s="61"/>
    </row>
    <row r="212" spans="1:20" s="55" customFormat="1" ht="14.15" x14ac:dyDescent="0.4">
      <c r="A212" s="39"/>
      <c r="E212" s="74"/>
      <c r="F212" s="74"/>
      <c r="G212" s="74"/>
      <c r="S212" s="61"/>
      <c r="T212" s="61"/>
    </row>
    <row r="213" spans="1:20" s="55" customFormat="1" ht="14.15" x14ac:dyDescent="0.4">
      <c r="A213" s="39"/>
      <c r="E213" s="74"/>
      <c r="F213" s="74"/>
      <c r="G213" s="74"/>
      <c r="S213" s="61"/>
      <c r="T213" s="61"/>
    </row>
    <row r="214" spans="1:20" s="55" customFormat="1" ht="14.15" x14ac:dyDescent="0.4">
      <c r="A214" s="39"/>
      <c r="E214" s="74"/>
      <c r="F214" s="74"/>
      <c r="G214" s="74"/>
      <c r="S214" s="61"/>
      <c r="T214" s="61"/>
    </row>
    <row r="215" spans="1:20" s="55" customFormat="1" ht="14.15" x14ac:dyDescent="0.4">
      <c r="A215" s="39"/>
      <c r="E215" s="74"/>
      <c r="F215" s="74"/>
      <c r="G215" s="74"/>
      <c r="S215" s="61"/>
      <c r="T215" s="61"/>
    </row>
    <row r="216" spans="1:20" s="55" customFormat="1" ht="14.15" x14ac:dyDescent="0.4">
      <c r="A216" s="39"/>
      <c r="E216" s="74"/>
      <c r="F216" s="74"/>
      <c r="G216" s="74"/>
      <c r="S216" s="61"/>
      <c r="T216" s="61"/>
    </row>
    <row r="217" spans="1:20" s="55" customFormat="1" ht="14.15" x14ac:dyDescent="0.4">
      <c r="A217" s="39"/>
      <c r="E217" s="74"/>
      <c r="F217" s="74"/>
      <c r="G217" s="74"/>
      <c r="S217" s="61"/>
      <c r="T217" s="61"/>
    </row>
    <row r="218" spans="1:20" s="55" customFormat="1" ht="14.15" x14ac:dyDescent="0.4">
      <c r="A218" s="39"/>
      <c r="E218" s="74"/>
      <c r="F218" s="74"/>
      <c r="G218" s="74"/>
      <c r="S218" s="61"/>
      <c r="T218" s="61"/>
    </row>
    <row r="219" spans="1:20" s="55" customFormat="1" ht="14.15" x14ac:dyDescent="0.4">
      <c r="A219" s="39"/>
      <c r="E219" s="74"/>
      <c r="F219" s="74"/>
      <c r="G219" s="74"/>
      <c r="S219" s="61"/>
      <c r="T219" s="61"/>
    </row>
    <row r="220" spans="1:20" s="55" customFormat="1" ht="14.15" x14ac:dyDescent="0.4">
      <c r="A220" s="39"/>
      <c r="E220" s="74"/>
      <c r="F220" s="74"/>
      <c r="G220" s="74"/>
      <c r="S220" s="61"/>
      <c r="T220" s="61"/>
    </row>
    <row r="221" spans="1:20" s="55" customFormat="1" ht="14.15" x14ac:dyDescent="0.4">
      <c r="A221" s="39"/>
      <c r="E221" s="74"/>
      <c r="F221" s="74"/>
      <c r="G221" s="74"/>
      <c r="S221" s="61"/>
      <c r="T221" s="61"/>
    </row>
    <row r="222" spans="1:20" s="55" customFormat="1" ht="14.15" x14ac:dyDescent="0.4">
      <c r="A222" s="39"/>
      <c r="E222" s="74"/>
      <c r="F222" s="74"/>
      <c r="G222" s="74"/>
      <c r="S222" s="61"/>
      <c r="T222" s="61"/>
    </row>
    <row r="223" spans="1:20" s="55" customFormat="1" ht="14.15" x14ac:dyDescent="0.4">
      <c r="A223" s="39"/>
      <c r="E223" s="74"/>
      <c r="F223" s="74"/>
      <c r="G223" s="74"/>
      <c r="S223" s="61"/>
      <c r="T223" s="61"/>
    </row>
    <row r="224" spans="1:20" s="55" customFormat="1" ht="14.15" x14ac:dyDescent="0.4">
      <c r="A224" s="39"/>
      <c r="E224" s="74"/>
      <c r="F224" s="74"/>
      <c r="G224" s="74"/>
      <c r="S224" s="61"/>
      <c r="T224" s="61"/>
    </row>
    <row r="225" spans="1:20" s="55" customFormat="1" ht="14.15" x14ac:dyDescent="0.4">
      <c r="A225" s="39"/>
      <c r="E225" s="74"/>
      <c r="F225" s="74"/>
      <c r="G225" s="74"/>
      <c r="S225" s="61"/>
      <c r="T225" s="61"/>
    </row>
    <row r="226" spans="1:20" s="55" customFormat="1" ht="14.15" x14ac:dyDescent="0.4">
      <c r="A226" s="39"/>
      <c r="E226" s="74"/>
      <c r="F226" s="74"/>
      <c r="G226" s="74"/>
      <c r="S226" s="61"/>
      <c r="T226" s="61"/>
    </row>
    <row r="227" spans="1:20" s="55" customFormat="1" ht="14.15" x14ac:dyDescent="0.4">
      <c r="A227" s="39"/>
      <c r="E227" s="74"/>
      <c r="F227" s="74"/>
      <c r="G227" s="74"/>
      <c r="S227" s="61"/>
      <c r="T227" s="61"/>
    </row>
    <row r="228" spans="1:20" s="55" customFormat="1" ht="14.15" x14ac:dyDescent="0.4">
      <c r="A228" s="39"/>
      <c r="E228" s="74"/>
      <c r="F228" s="74"/>
      <c r="G228" s="74"/>
      <c r="S228" s="61"/>
      <c r="T228" s="61"/>
    </row>
    <row r="229" spans="1:20" s="55" customFormat="1" ht="14.15" x14ac:dyDescent="0.4">
      <c r="A229" s="39"/>
      <c r="E229" s="74"/>
      <c r="F229" s="74"/>
      <c r="G229" s="74"/>
      <c r="S229" s="61"/>
      <c r="T229" s="61"/>
    </row>
    <row r="230" spans="1:20" s="55" customFormat="1" ht="14.15" x14ac:dyDescent="0.4">
      <c r="A230" s="39"/>
      <c r="E230" s="74"/>
      <c r="F230" s="74"/>
      <c r="G230" s="74"/>
      <c r="S230" s="61"/>
      <c r="T230" s="61"/>
    </row>
    <row r="231" spans="1:20" s="55" customFormat="1" ht="14.15" x14ac:dyDescent="0.4">
      <c r="A231" s="39"/>
      <c r="E231" s="74"/>
      <c r="F231" s="74"/>
      <c r="G231" s="74"/>
      <c r="S231" s="61"/>
      <c r="T231" s="61"/>
    </row>
    <row r="232" spans="1:20" s="55" customFormat="1" ht="14.15" x14ac:dyDescent="0.4">
      <c r="A232" s="39"/>
      <c r="E232" s="74"/>
      <c r="F232" s="74"/>
      <c r="G232" s="74"/>
      <c r="S232" s="61"/>
      <c r="T232" s="61"/>
    </row>
    <row r="233" spans="1:20" s="55" customFormat="1" ht="14.15" x14ac:dyDescent="0.4">
      <c r="A233" s="39"/>
      <c r="E233" s="74"/>
      <c r="F233" s="74"/>
      <c r="G233" s="74"/>
      <c r="S233" s="61"/>
      <c r="T233" s="61"/>
    </row>
    <row r="234" spans="1:20" s="55" customFormat="1" ht="14.15" x14ac:dyDescent="0.4">
      <c r="A234" s="39"/>
      <c r="E234" s="74"/>
      <c r="F234" s="74"/>
      <c r="G234" s="74"/>
      <c r="S234" s="61"/>
      <c r="T234" s="61"/>
    </row>
    <row r="235" spans="1:20" s="55" customFormat="1" ht="14.15" x14ac:dyDescent="0.4">
      <c r="A235" s="39"/>
      <c r="E235" s="74"/>
      <c r="F235" s="74"/>
      <c r="G235" s="74"/>
      <c r="S235" s="61"/>
      <c r="T235" s="61"/>
    </row>
    <row r="236" spans="1:20" s="55" customFormat="1" ht="14.15" x14ac:dyDescent="0.4">
      <c r="A236" s="39"/>
      <c r="E236" s="74"/>
      <c r="F236" s="74"/>
      <c r="G236" s="74"/>
      <c r="S236" s="61"/>
      <c r="T236" s="61"/>
    </row>
    <row r="237" spans="1:20" s="55" customFormat="1" ht="14.15" x14ac:dyDescent="0.4">
      <c r="A237" s="39"/>
      <c r="E237" s="74"/>
      <c r="F237" s="74"/>
      <c r="G237" s="74"/>
      <c r="S237" s="61"/>
      <c r="T237" s="61"/>
    </row>
    <row r="238" spans="1:20" s="55" customFormat="1" ht="14.15" x14ac:dyDescent="0.4">
      <c r="A238" s="39"/>
      <c r="E238" s="74"/>
      <c r="F238" s="74"/>
      <c r="G238" s="74"/>
      <c r="S238" s="61"/>
      <c r="T238" s="61"/>
    </row>
    <row r="239" spans="1:20" s="55" customFormat="1" ht="14.15" x14ac:dyDescent="0.4">
      <c r="A239" s="39"/>
      <c r="E239" s="74"/>
      <c r="F239" s="74"/>
      <c r="G239" s="74"/>
      <c r="S239" s="61"/>
      <c r="T239" s="61"/>
    </row>
    <row r="240" spans="1:20" s="55" customFormat="1" ht="14.15" x14ac:dyDescent="0.4">
      <c r="A240" s="39"/>
      <c r="E240" s="74"/>
      <c r="F240" s="74"/>
      <c r="G240" s="74"/>
      <c r="S240" s="61"/>
      <c r="T240" s="61"/>
    </row>
    <row r="241" spans="1:20" s="55" customFormat="1" ht="14.15" x14ac:dyDescent="0.4">
      <c r="A241" s="39"/>
      <c r="E241" s="74"/>
      <c r="F241" s="74"/>
      <c r="G241" s="74"/>
      <c r="S241" s="61"/>
      <c r="T241" s="61"/>
    </row>
    <row r="242" spans="1:20" s="55" customFormat="1" ht="14.15" x14ac:dyDescent="0.4">
      <c r="A242" s="39"/>
      <c r="E242" s="74"/>
      <c r="F242" s="74"/>
      <c r="G242" s="74"/>
      <c r="S242" s="61"/>
      <c r="T242" s="61"/>
    </row>
    <row r="243" spans="1:20" s="55" customFormat="1" ht="14.15" x14ac:dyDescent="0.4">
      <c r="A243" s="39"/>
      <c r="E243" s="74"/>
      <c r="F243" s="74"/>
      <c r="G243" s="74"/>
      <c r="S243" s="61"/>
      <c r="T243" s="61"/>
    </row>
    <row r="244" spans="1:20" s="55" customFormat="1" ht="14.15" x14ac:dyDescent="0.4">
      <c r="A244" s="39"/>
      <c r="E244" s="74"/>
      <c r="F244" s="74"/>
      <c r="G244" s="74"/>
      <c r="S244" s="61"/>
      <c r="T244" s="61"/>
    </row>
    <row r="245" spans="1:20" s="55" customFormat="1" ht="14.15" x14ac:dyDescent="0.4">
      <c r="A245" s="39"/>
      <c r="E245" s="74"/>
      <c r="F245" s="74"/>
      <c r="G245" s="74"/>
      <c r="S245" s="61"/>
      <c r="T245" s="61"/>
    </row>
    <row r="246" spans="1:20" s="55" customFormat="1" ht="14.15" x14ac:dyDescent="0.4">
      <c r="A246" s="39"/>
      <c r="E246" s="74"/>
      <c r="F246" s="74"/>
      <c r="G246" s="74"/>
      <c r="S246" s="61"/>
      <c r="T246" s="61"/>
    </row>
    <row r="247" spans="1:20" s="55" customFormat="1" ht="14.15" x14ac:dyDescent="0.4">
      <c r="A247" s="39"/>
      <c r="E247" s="74"/>
      <c r="F247" s="74"/>
      <c r="G247" s="74"/>
      <c r="S247" s="61"/>
      <c r="T247" s="61"/>
    </row>
    <row r="248" spans="1:20" s="55" customFormat="1" ht="14.15" x14ac:dyDescent="0.4">
      <c r="A248" s="39"/>
      <c r="E248" s="74"/>
      <c r="F248" s="74"/>
      <c r="G248" s="74"/>
      <c r="S248" s="61"/>
      <c r="T248" s="61"/>
    </row>
    <row r="249" spans="1:20" s="55" customFormat="1" ht="14.15" x14ac:dyDescent="0.4">
      <c r="A249" s="39"/>
      <c r="E249" s="74"/>
      <c r="F249" s="74"/>
      <c r="G249" s="74"/>
      <c r="S249" s="61"/>
      <c r="T249" s="61"/>
    </row>
    <row r="250" spans="1:20" s="55" customFormat="1" ht="14.15" x14ac:dyDescent="0.4">
      <c r="A250" s="39"/>
      <c r="E250" s="74"/>
      <c r="F250" s="74"/>
      <c r="G250" s="74"/>
      <c r="S250" s="61"/>
      <c r="T250" s="61"/>
    </row>
    <row r="251" spans="1:20" s="55" customFormat="1" ht="14.15" x14ac:dyDescent="0.4">
      <c r="A251" s="39"/>
      <c r="E251" s="74"/>
      <c r="F251" s="74"/>
      <c r="G251" s="74"/>
      <c r="S251" s="61"/>
      <c r="T251" s="61"/>
    </row>
    <row r="252" spans="1:20" s="55" customFormat="1" ht="14.15" x14ac:dyDescent="0.4">
      <c r="A252" s="39"/>
      <c r="E252" s="74"/>
      <c r="F252" s="74"/>
      <c r="G252" s="74"/>
      <c r="S252" s="61"/>
      <c r="T252" s="61"/>
    </row>
    <row r="253" spans="1:20" s="55" customFormat="1" ht="14.15" x14ac:dyDescent="0.4">
      <c r="A253" s="39"/>
      <c r="E253" s="74"/>
      <c r="F253" s="74"/>
      <c r="G253" s="74"/>
      <c r="S253" s="61"/>
      <c r="T253" s="61"/>
    </row>
    <row r="254" spans="1:20" s="55" customFormat="1" ht="14.15" x14ac:dyDescent="0.4">
      <c r="A254" s="39"/>
      <c r="E254" s="74"/>
      <c r="F254" s="74"/>
      <c r="G254" s="74"/>
      <c r="S254" s="61"/>
      <c r="T254" s="61"/>
    </row>
    <row r="255" spans="1:20" s="55" customFormat="1" ht="14.15" x14ac:dyDescent="0.4">
      <c r="A255" s="39"/>
      <c r="E255" s="74"/>
      <c r="F255" s="74"/>
      <c r="G255" s="74"/>
      <c r="S255" s="61"/>
      <c r="T255" s="61"/>
    </row>
    <row r="256" spans="1:20" s="55" customFormat="1" ht="14.15" x14ac:dyDescent="0.4">
      <c r="A256" s="39"/>
      <c r="E256" s="74"/>
      <c r="F256" s="74"/>
      <c r="G256" s="74"/>
      <c r="S256" s="61"/>
      <c r="T256" s="61"/>
    </row>
    <row r="257" spans="1:20" s="55" customFormat="1" ht="14.15" x14ac:dyDescent="0.4">
      <c r="A257" s="39"/>
      <c r="E257" s="74"/>
      <c r="F257" s="74"/>
      <c r="G257" s="74"/>
      <c r="S257" s="61"/>
      <c r="T257" s="61"/>
    </row>
    <row r="258" spans="1:20" s="55" customFormat="1" ht="14.15" x14ac:dyDescent="0.4">
      <c r="A258" s="39"/>
      <c r="E258" s="74"/>
      <c r="F258" s="74"/>
      <c r="G258" s="74"/>
      <c r="S258" s="61"/>
      <c r="T258" s="61"/>
    </row>
    <row r="259" spans="1:20" s="55" customFormat="1" ht="14.15" x14ac:dyDescent="0.4">
      <c r="A259" s="39"/>
      <c r="E259" s="74"/>
      <c r="F259" s="74"/>
      <c r="G259" s="74"/>
      <c r="S259" s="61"/>
      <c r="T259" s="61"/>
    </row>
    <row r="260" spans="1:20" s="55" customFormat="1" ht="14.15" x14ac:dyDescent="0.4">
      <c r="A260" s="39"/>
      <c r="E260" s="74"/>
      <c r="F260" s="74"/>
      <c r="G260" s="74"/>
      <c r="S260" s="61"/>
      <c r="T260" s="61"/>
    </row>
    <row r="261" spans="1:20" s="55" customFormat="1" ht="14.15" x14ac:dyDescent="0.4">
      <c r="A261" s="39"/>
      <c r="E261" s="74"/>
      <c r="F261" s="74"/>
      <c r="G261" s="74"/>
      <c r="S261" s="61"/>
      <c r="T261" s="61"/>
    </row>
    <row r="262" spans="1:20" s="55" customFormat="1" ht="14.15" x14ac:dyDescent="0.4">
      <c r="A262" s="39"/>
      <c r="E262" s="74"/>
      <c r="F262" s="74"/>
      <c r="G262" s="74"/>
      <c r="S262" s="61"/>
      <c r="T262" s="61"/>
    </row>
    <row r="263" spans="1:20" s="55" customFormat="1" ht="14.15" x14ac:dyDescent="0.4">
      <c r="A263" s="39"/>
      <c r="E263" s="74"/>
      <c r="F263" s="74"/>
      <c r="G263" s="74"/>
      <c r="S263" s="61"/>
      <c r="T263" s="61"/>
    </row>
    <row r="264" spans="1:20" s="55" customFormat="1" ht="14.15" x14ac:dyDescent="0.4">
      <c r="A264" s="39"/>
      <c r="E264" s="74"/>
      <c r="F264" s="74"/>
      <c r="G264" s="74"/>
      <c r="S264" s="61"/>
      <c r="T264" s="61"/>
    </row>
    <row r="265" spans="1:20" s="55" customFormat="1" ht="14.15" x14ac:dyDescent="0.4">
      <c r="A265" s="39"/>
      <c r="E265" s="74"/>
      <c r="F265" s="74"/>
      <c r="G265" s="74"/>
      <c r="S265" s="61"/>
      <c r="T265" s="61"/>
    </row>
    <row r="266" spans="1:20" s="55" customFormat="1" ht="14.15" x14ac:dyDescent="0.4">
      <c r="A266" s="39"/>
      <c r="E266" s="74"/>
      <c r="F266" s="74"/>
      <c r="G266" s="74"/>
      <c r="S266" s="61"/>
      <c r="T266" s="61"/>
    </row>
    <row r="267" spans="1:20" s="55" customFormat="1" ht="14.15" x14ac:dyDescent="0.4">
      <c r="A267" s="39"/>
      <c r="E267" s="74"/>
      <c r="F267" s="74"/>
      <c r="G267" s="74"/>
      <c r="S267" s="61"/>
      <c r="T267" s="61"/>
    </row>
    <row r="268" spans="1:20" s="55" customFormat="1" ht="14.15" x14ac:dyDescent="0.4">
      <c r="A268" s="39"/>
      <c r="E268" s="74"/>
      <c r="F268" s="74"/>
      <c r="G268" s="74"/>
      <c r="S268" s="61"/>
      <c r="T268" s="61"/>
    </row>
    <row r="269" spans="1:20" s="55" customFormat="1" ht="14.15" x14ac:dyDescent="0.4">
      <c r="A269" s="39"/>
      <c r="E269" s="74"/>
      <c r="F269" s="74"/>
      <c r="G269" s="74"/>
      <c r="S269" s="61"/>
      <c r="T269" s="61"/>
    </row>
    <row r="270" spans="1:20" s="55" customFormat="1" ht="14.15" x14ac:dyDescent="0.4">
      <c r="A270" s="39"/>
      <c r="E270" s="74"/>
      <c r="F270" s="74"/>
      <c r="G270" s="74"/>
      <c r="S270" s="61"/>
      <c r="T270" s="61"/>
    </row>
    <row r="271" spans="1:20" s="55" customFormat="1" ht="14.15" x14ac:dyDescent="0.4">
      <c r="A271" s="39"/>
      <c r="E271" s="74"/>
      <c r="F271" s="74"/>
      <c r="G271" s="74"/>
      <c r="S271" s="61"/>
      <c r="T271" s="61"/>
    </row>
    <row r="272" spans="1:20" s="55" customFormat="1" ht="14.15" x14ac:dyDescent="0.4">
      <c r="A272" s="39"/>
      <c r="E272" s="74"/>
      <c r="F272" s="74"/>
      <c r="G272" s="74"/>
      <c r="S272" s="61"/>
      <c r="T272" s="61"/>
    </row>
    <row r="273" spans="1:20" s="55" customFormat="1" ht="14.15" x14ac:dyDescent="0.4">
      <c r="A273" s="39"/>
      <c r="E273" s="74"/>
      <c r="F273" s="74"/>
      <c r="G273" s="74"/>
      <c r="S273" s="61"/>
      <c r="T273" s="61"/>
    </row>
    <row r="274" spans="1:20" s="55" customFormat="1" ht="14.15" x14ac:dyDescent="0.4">
      <c r="A274" s="39"/>
      <c r="E274" s="74"/>
      <c r="F274" s="74"/>
      <c r="G274" s="74"/>
      <c r="S274" s="61"/>
      <c r="T274" s="61"/>
    </row>
    <row r="275" spans="1:20" s="55" customFormat="1" ht="14.15" x14ac:dyDescent="0.4">
      <c r="A275" s="39"/>
      <c r="E275" s="74"/>
      <c r="F275" s="74"/>
      <c r="G275" s="74"/>
      <c r="S275" s="61"/>
      <c r="T275" s="61"/>
    </row>
    <row r="276" spans="1:20" s="55" customFormat="1" ht="14.15" x14ac:dyDescent="0.4">
      <c r="A276" s="39"/>
      <c r="E276" s="74"/>
      <c r="F276" s="74"/>
      <c r="G276" s="74"/>
      <c r="S276" s="61"/>
      <c r="T276" s="61"/>
    </row>
    <row r="277" spans="1:20" s="55" customFormat="1" ht="14.15" x14ac:dyDescent="0.4">
      <c r="A277" s="39"/>
      <c r="E277" s="74"/>
      <c r="F277" s="74"/>
      <c r="G277" s="74"/>
      <c r="S277" s="61"/>
      <c r="T277" s="61"/>
    </row>
    <row r="278" spans="1:20" s="55" customFormat="1" ht="14.15" x14ac:dyDescent="0.4">
      <c r="A278" s="39"/>
      <c r="E278" s="74"/>
      <c r="F278" s="74"/>
      <c r="G278" s="74"/>
      <c r="S278" s="61"/>
      <c r="T278" s="61"/>
    </row>
    <row r="279" spans="1:20" s="55" customFormat="1" ht="14.15" x14ac:dyDescent="0.4">
      <c r="A279" s="39"/>
      <c r="E279" s="74"/>
      <c r="F279" s="74"/>
      <c r="G279" s="74"/>
      <c r="S279" s="61"/>
      <c r="T279" s="61"/>
    </row>
    <row r="280" spans="1:20" s="55" customFormat="1" ht="14.15" x14ac:dyDescent="0.4">
      <c r="A280" s="39"/>
      <c r="E280" s="74"/>
      <c r="F280" s="74"/>
      <c r="G280" s="74"/>
      <c r="S280" s="61"/>
      <c r="T280" s="61"/>
    </row>
    <row r="281" spans="1:20" s="55" customFormat="1" ht="14.15" x14ac:dyDescent="0.4">
      <c r="A281" s="39"/>
      <c r="E281" s="74"/>
      <c r="F281" s="74"/>
      <c r="G281" s="74"/>
      <c r="S281" s="61"/>
      <c r="T281" s="61"/>
    </row>
    <row r="282" spans="1:20" s="55" customFormat="1" ht="14.15" x14ac:dyDescent="0.4">
      <c r="A282" s="39"/>
      <c r="E282" s="74"/>
      <c r="F282" s="74"/>
      <c r="G282" s="74"/>
      <c r="S282" s="61"/>
      <c r="T282" s="61"/>
    </row>
    <row r="283" spans="1:20" s="55" customFormat="1" ht="14.15" x14ac:dyDescent="0.4">
      <c r="A283" s="39"/>
      <c r="E283" s="74"/>
      <c r="F283" s="74"/>
      <c r="G283" s="74"/>
      <c r="S283" s="61"/>
      <c r="T283" s="61"/>
    </row>
    <row r="284" spans="1:20" s="55" customFormat="1" ht="14.15" x14ac:dyDescent="0.4">
      <c r="A284" s="39"/>
      <c r="E284" s="74"/>
      <c r="F284" s="74"/>
      <c r="G284" s="74"/>
      <c r="S284" s="61"/>
      <c r="T284" s="61"/>
    </row>
    <row r="285" spans="1:20" s="55" customFormat="1" ht="14.15" x14ac:dyDescent="0.4">
      <c r="A285" s="39"/>
      <c r="E285" s="74"/>
      <c r="F285" s="74"/>
      <c r="G285" s="74"/>
      <c r="S285" s="61"/>
      <c r="T285" s="61"/>
    </row>
    <row r="286" spans="1:20" s="55" customFormat="1" ht="14.15" x14ac:dyDescent="0.4">
      <c r="A286" s="39"/>
      <c r="E286" s="74"/>
      <c r="F286" s="74"/>
      <c r="G286" s="74"/>
      <c r="S286" s="61"/>
      <c r="T286" s="61"/>
    </row>
    <row r="287" spans="1:20" s="55" customFormat="1" ht="14.15" x14ac:dyDescent="0.4">
      <c r="A287" s="39"/>
      <c r="E287" s="74"/>
      <c r="F287" s="74"/>
      <c r="G287" s="74"/>
      <c r="S287" s="61"/>
      <c r="T287" s="61"/>
    </row>
    <row r="288" spans="1:20" s="55" customFormat="1" ht="14.15" x14ac:dyDescent="0.4">
      <c r="A288" s="39"/>
      <c r="E288" s="74"/>
      <c r="F288" s="74"/>
      <c r="G288" s="74"/>
      <c r="S288" s="61"/>
      <c r="T288" s="61"/>
    </row>
    <row r="289" spans="1:20" s="55" customFormat="1" ht="14.15" x14ac:dyDescent="0.4">
      <c r="A289" s="39"/>
      <c r="E289" s="74"/>
      <c r="F289" s="74"/>
      <c r="G289" s="74"/>
      <c r="S289" s="61"/>
      <c r="T289" s="61"/>
    </row>
    <row r="290" spans="1:20" s="55" customFormat="1" ht="14.15" x14ac:dyDescent="0.4">
      <c r="A290" s="39"/>
      <c r="E290" s="74"/>
      <c r="F290" s="74"/>
      <c r="G290" s="74"/>
      <c r="S290" s="61"/>
      <c r="T290" s="61"/>
    </row>
    <row r="291" spans="1:20" s="55" customFormat="1" ht="14.15" x14ac:dyDescent="0.4">
      <c r="A291" s="39"/>
      <c r="E291" s="74"/>
      <c r="F291" s="74"/>
      <c r="G291" s="74"/>
      <c r="S291" s="61"/>
      <c r="T291" s="61"/>
    </row>
    <row r="292" spans="1:20" s="55" customFormat="1" ht="14.15" x14ac:dyDescent="0.4">
      <c r="A292" s="39"/>
      <c r="E292" s="74"/>
      <c r="F292" s="74"/>
      <c r="G292" s="74"/>
      <c r="S292" s="61"/>
      <c r="T292" s="61"/>
    </row>
    <row r="293" spans="1:20" s="55" customFormat="1" ht="14.15" x14ac:dyDescent="0.4">
      <c r="A293" s="39"/>
      <c r="E293" s="74"/>
      <c r="F293" s="74"/>
      <c r="G293" s="74"/>
      <c r="S293" s="61"/>
      <c r="T293" s="61"/>
    </row>
    <row r="294" spans="1:20" s="55" customFormat="1" ht="14.15" x14ac:dyDescent="0.4">
      <c r="A294" s="39"/>
      <c r="E294" s="74"/>
      <c r="F294" s="74"/>
      <c r="G294" s="74"/>
      <c r="S294" s="61"/>
      <c r="T294" s="61"/>
    </row>
    <row r="295" spans="1:20" s="55" customFormat="1" ht="14.15" x14ac:dyDescent="0.4">
      <c r="A295" s="39"/>
      <c r="E295" s="74"/>
      <c r="F295" s="74"/>
      <c r="G295" s="74"/>
      <c r="S295" s="61"/>
      <c r="T295" s="61"/>
    </row>
    <row r="296" spans="1:20" s="55" customFormat="1" ht="14.15" x14ac:dyDescent="0.4">
      <c r="A296" s="39"/>
      <c r="E296" s="74"/>
      <c r="F296" s="74"/>
      <c r="G296" s="74"/>
      <c r="S296" s="61"/>
      <c r="T296" s="61"/>
    </row>
    <row r="297" spans="1:20" s="55" customFormat="1" ht="14.15" x14ac:dyDescent="0.4">
      <c r="A297" s="39"/>
      <c r="E297" s="74"/>
      <c r="F297" s="74"/>
      <c r="G297" s="74"/>
      <c r="S297" s="61"/>
      <c r="T297" s="61"/>
    </row>
    <row r="298" spans="1:20" s="55" customFormat="1" ht="14.15" x14ac:dyDescent="0.4">
      <c r="A298" s="39"/>
      <c r="E298" s="74"/>
      <c r="F298" s="74"/>
      <c r="G298" s="74"/>
      <c r="S298" s="61"/>
      <c r="T298" s="61"/>
    </row>
    <row r="299" spans="1:20" s="55" customFormat="1" ht="14.15" x14ac:dyDescent="0.4">
      <c r="A299" s="39"/>
      <c r="E299" s="74"/>
      <c r="F299" s="74"/>
      <c r="G299" s="74"/>
      <c r="S299" s="61"/>
      <c r="T299" s="61"/>
    </row>
    <row r="300" spans="1:20" s="55" customFormat="1" ht="14.15" x14ac:dyDescent="0.4">
      <c r="A300" s="39"/>
      <c r="E300" s="74"/>
      <c r="F300" s="74"/>
      <c r="G300" s="74"/>
      <c r="S300" s="61"/>
      <c r="T300" s="61"/>
    </row>
    <row r="301" spans="1:20" s="55" customFormat="1" ht="14.15" x14ac:dyDescent="0.4">
      <c r="A301" s="39"/>
      <c r="E301" s="74"/>
      <c r="F301" s="74"/>
      <c r="G301" s="74"/>
      <c r="S301" s="61"/>
      <c r="T301" s="61"/>
    </row>
    <row r="302" spans="1:20" s="55" customFormat="1" ht="14.15" x14ac:dyDescent="0.4">
      <c r="A302" s="39"/>
      <c r="E302" s="74"/>
      <c r="F302" s="74"/>
      <c r="G302" s="74"/>
      <c r="S302" s="61"/>
      <c r="T302" s="61"/>
    </row>
    <row r="303" spans="1:20" s="55" customFormat="1" ht="14.15" x14ac:dyDescent="0.4">
      <c r="A303" s="39"/>
      <c r="E303" s="74"/>
      <c r="F303" s="74"/>
      <c r="G303" s="74"/>
      <c r="S303" s="61"/>
      <c r="T303" s="61"/>
    </row>
    <row r="304" spans="1:20" s="55" customFormat="1" ht="14.15" x14ac:dyDescent="0.4">
      <c r="A304" s="39"/>
      <c r="E304" s="74"/>
      <c r="F304" s="74"/>
      <c r="G304" s="74"/>
      <c r="S304" s="61"/>
      <c r="T304" s="61"/>
    </row>
    <row r="305" spans="1:20" s="55" customFormat="1" ht="14.15" x14ac:dyDescent="0.4">
      <c r="A305" s="39"/>
      <c r="E305" s="74"/>
      <c r="F305" s="74"/>
      <c r="G305" s="74"/>
      <c r="S305" s="61"/>
      <c r="T305" s="61"/>
    </row>
    <row r="306" spans="1:20" s="55" customFormat="1" ht="14.15" x14ac:dyDescent="0.4">
      <c r="A306" s="39"/>
      <c r="E306" s="74"/>
      <c r="F306" s="74"/>
      <c r="G306" s="74"/>
      <c r="S306" s="61"/>
      <c r="T306" s="61"/>
    </row>
    <row r="307" spans="1:20" s="55" customFormat="1" ht="14.15" x14ac:dyDescent="0.4">
      <c r="A307" s="39"/>
      <c r="E307" s="74"/>
      <c r="F307" s="74"/>
      <c r="G307" s="74"/>
      <c r="S307" s="61"/>
      <c r="T307" s="61"/>
    </row>
    <row r="308" spans="1:20" s="55" customFormat="1" ht="14.15" x14ac:dyDescent="0.4">
      <c r="A308" s="39"/>
      <c r="E308" s="74"/>
      <c r="F308" s="74"/>
      <c r="G308" s="74"/>
      <c r="S308" s="61"/>
      <c r="T308" s="61"/>
    </row>
    <row r="309" spans="1:20" s="55" customFormat="1" ht="14.15" x14ac:dyDescent="0.4">
      <c r="A309" s="39"/>
      <c r="E309" s="74"/>
      <c r="F309" s="74"/>
      <c r="G309" s="74"/>
      <c r="S309" s="61"/>
      <c r="T309" s="61"/>
    </row>
    <row r="310" spans="1:20" s="55" customFormat="1" ht="14.15" x14ac:dyDescent="0.4">
      <c r="A310" s="39"/>
      <c r="E310" s="74"/>
      <c r="F310" s="74"/>
      <c r="G310" s="74"/>
      <c r="S310" s="61"/>
      <c r="T310" s="61"/>
    </row>
    <row r="311" spans="1:20" s="55" customFormat="1" ht="14.15" x14ac:dyDescent="0.4">
      <c r="A311" s="39"/>
      <c r="E311" s="74"/>
      <c r="F311" s="74"/>
      <c r="G311" s="74"/>
      <c r="S311" s="61"/>
      <c r="T311" s="61"/>
    </row>
    <row r="312" spans="1:20" s="55" customFormat="1" ht="14.15" x14ac:dyDescent="0.4">
      <c r="A312" s="39"/>
      <c r="E312" s="74"/>
      <c r="F312" s="74"/>
      <c r="G312" s="74"/>
      <c r="S312" s="61"/>
      <c r="T312" s="61"/>
    </row>
    <row r="313" spans="1:20" s="55" customFormat="1" ht="14.15" x14ac:dyDescent="0.4">
      <c r="A313" s="39"/>
      <c r="E313" s="74"/>
      <c r="F313" s="74"/>
      <c r="G313" s="74"/>
      <c r="S313" s="61"/>
      <c r="T313" s="61"/>
    </row>
    <row r="314" spans="1:20" s="55" customFormat="1" ht="14.15" x14ac:dyDescent="0.4">
      <c r="A314" s="39"/>
      <c r="E314" s="74"/>
      <c r="F314" s="74"/>
      <c r="G314" s="74"/>
      <c r="S314" s="61"/>
      <c r="T314" s="61"/>
    </row>
    <row r="315" spans="1:20" s="55" customFormat="1" ht="14.15" x14ac:dyDescent="0.4">
      <c r="A315" s="39"/>
      <c r="E315" s="74"/>
      <c r="F315" s="74"/>
      <c r="G315" s="74"/>
      <c r="S315" s="61"/>
      <c r="T315" s="61"/>
    </row>
    <row r="316" spans="1:20" s="55" customFormat="1" ht="14.15" x14ac:dyDescent="0.4">
      <c r="A316" s="39"/>
      <c r="E316" s="74"/>
      <c r="F316" s="74"/>
      <c r="G316" s="74"/>
      <c r="S316" s="61"/>
      <c r="T316" s="61"/>
    </row>
    <row r="317" spans="1:20" s="55" customFormat="1" ht="14.15" x14ac:dyDescent="0.4">
      <c r="A317" s="39"/>
      <c r="E317" s="74"/>
      <c r="F317" s="74"/>
      <c r="G317" s="74"/>
      <c r="S317" s="61"/>
      <c r="T317" s="61"/>
    </row>
    <row r="318" spans="1:20" s="55" customFormat="1" ht="14.15" x14ac:dyDescent="0.4">
      <c r="A318" s="39"/>
      <c r="E318" s="74"/>
      <c r="F318" s="74"/>
      <c r="G318" s="74"/>
      <c r="S318" s="61"/>
      <c r="T318" s="61"/>
    </row>
    <row r="319" spans="1:20" s="55" customFormat="1" ht="14.15" x14ac:dyDescent="0.4">
      <c r="A319" s="39"/>
      <c r="E319" s="74"/>
      <c r="F319" s="74"/>
      <c r="G319" s="74"/>
      <c r="S319" s="61"/>
      <c r="T319" s="61"/>
    </row>
    <row r="320" spans="1:20" s="55" customFormat="1" ht="14.15" x14ac:dyDescent="0.4">
      <c r="A320" s="39"/>
      <c r="E320" s="74"/>
      <c r="F320" s="74"/>
      <c r="G320" s="74"/>
      <c r="S320" s="61"/>
      <c r="T320" s="61"/>
    </row>
    <row r="321" spans="1:20" s="55" customFormat="1" ht="14.15" x14ac:dyDescent="0.4">
      <c r="A321" s="39"/>
      <c r="E321" s="74"/>
      <c r="F321" s="74"/>
      <c r="G321" s="74"/>
      <c r="S321" s="61"/>
      <c r="T321" s="61"/>
    </row>
    <row r="322" spans="1:20" s="55" customFormat="1" ht="14.15" x14ac:dyDescent="0.4">
      <c r="A322" s="39"/>
      <c r="E322" s="74"/>
      <c r="F322" s="74"/>
      <c r="G322" s="74"/>
      <c r="S322" s="61"/>
      <c r="T322" s="61"/>
    </row>
    <row r="323" spans="1:20" s="55" customFormat="1" ht="14.15" x14ac:dyDescent="0.4">
      <c r="A323" s="39"/>
      <c r="E323" s="74"/>
      <c r="F323" s="74"/>
      <c r="G323" s="74"/>
      <c r="S323" s="61"/>
      <c r="T323" s="61"/>
    </row>
    <row r="324" spans="1:20" s="55" customFormat="1" ht="14.15" x14ac:dyDescent="0.4">
      <c r="A324" s="39"/>
      <c r="E324" s="74"/>
      <c r="F324" s="74"/>
      <c r="G324" s="74"/>
      <c r="S324" s="61"/>
      <c r="T324" s="61"/>
    </row>
    <row r="325" spans="1:20" s="55" customFormat="1" ht="14.15" x14ac:dyDescent="0.4">
      <c r="A325" s="39"/>
      <c r="E325" s="74"/>
      <c r="F325" s="74"/>
      <c r="G325" s="74"/>
      <c r="S325" s="61"/>
      <c r="T325" s="61"/>
    </row>
    <row r="326" spans="1:20" s="55" customFormat="1" ht="14.15" x14ac:dyDescent="0.4">
      <c r="A326" s="39"/>
      <c r="E326" s="74"/>
      <c r="F326" s="74"/>
      <c r="G326" s="74"/>
      <c r="S326" s="61"/>
      <c r="T326" s="61"/>
    </row>
    <row r="327" spans="1:20" s="55" customFormat="1" ht="14.15" x14ac:dyDescent="0.4">
      <c r="A327" s="39"/>
      <c r="E327" s="74"/>
      <c r="F327" s="74"/>
      <c r="G327" s="74"/>
      <c r="S327" s="61"/>
      <c r="T327" s="61"/>
    </row>
    <row r="328" spans="1:20" s="55" customFormat="1" ht="14.15" x14ac:dyDescent="0.4">
      <c r="A328" s="39"/>
      <c r="E328" s="74"/>
      <c r="F328" s="74"/>
      <c r="G328" s="74"/>
      <c r="S328" s="61"/>
      <c r="T328" s="61"/>
    </row>
    <row r="329" spans="1:20" s="55" customFormat="1" ht="14.15" x14ac:dyDescent="0.4">
      <c r="A329" s="39"/>
      <c r="E329" s="74"/>
      <c r="F329" s="74"/>
      <c r="G329" s="74"/>
      <c r="S329" s="61"/>
      <c r="T329" s="61"/>
    </row>
    <row r="330" spans="1:20" s="55" customFormat="1" ht="14.15" x14ac:dyDescent="0.4">
      <c r="A330" s="39"/>
      <c r="E330" s="74"/>
      <c r="F330" s="74"/>
      <c r="G330" s="74"/>
      <c r="S330" s="61"/>
      <c r="T330" s="61"/>
    </row>
    <row r="331" spans="1:20" s="55" customFormat="1" ht="14.15" x14ac:dyDescent="0.4">
      <c r="A331" s="39"/>
      <c r="E331" s="74"/>
      <c r="F331" s="74"/>
      <c r="G331" s="74"/>
      <c r="S331" s="61"/>
      <c r="T331" s="61"/>
    </row>
    <row r="332" spans="1:20" s="55" customFormat="1" ht="14.15" x14ac:dyDescent="0.4">
      <c r="A332" s="39"/>
      <c r="E332" s="74"/>
      <c r="F332" s="74"/>
      <c r="G332" s="74"/>
      <c r="S332" s="61"/>
      <c r="T332" s="61"/>
    </row>
    <row r="333" spans="1:20" s="55" customFormat="1" ht="14.15" x14ac:dyDescent="0.4">
      <c r="A333" s="39"/>
      <c r="E333" s="74"/>
      <c r="F333" s="74"/>
      <c r="G333" s="74"/>
      <c r="S333" s="61"/>
      <c r="T333" s="61"/>
    </row>
    <row r="334" spans="1:20" s="55" customFormat="1" ht="14.15" x14ac:dyDescent="0.4">
      <c r="A334" s="39"/>
      <c r="E334" s="74"/>
      <c r="F334" s="74"/>
      <c r="G334" s="74"/>
      <c r="S334" s="61"/>
      <c r="T334" s="61"/>
    </row>
    <row r="335" spans="1:20" s="55" customFormat="1" ht="14.15" x14ac:dyDescent="0.4">
      <c r="A335" s="39"/>
      <c r="E335" s="74"/>
      <c r="F335" s="74"/>
      <c r="G335" s="74"/>
      <c r="S335" s="61"/>
      <c r="T335" s="61"/>
    </row>
    <row r="336" spans="1:20" s="55" customFormat="1" ht="14.15" x14ac:dyDescent="0.4">
      <c r="A336" s="39"/>
      <c r="E336" s="74"/>
      <c r="F336" s="74"/>
      <c r="G336" s="74"/>
      <c r="S336" s="61"/>
      <c r="T336" s="61"/>
    </row>
    <row r="337" spans="1:20" s="55" customFormat="1" ht="14.15" x14ac:dyDescent="0.4">
      <c r="A337" s="39"/>
      <c r="E337" s="74"/>
      <c r="F337" s="74"/>
      <c r="G337" s="74"/>
      <c r="S337" s="61"/>
      <c r="T337" s="61"/>
    </row>
    <row r="338" spans="1:20" s="55" customFormat="1" ht="14.15" x14ac:dyDescent="0.4">
      <c r="A338" s="39"/>
      <c r="E338" s="74"/>
      <c r="F338" s="74"/>
      <c r="G338" s="74"/>
      <c r="S338" s="61"/>
      <c r="T338" s="61"/>
    </row>
    <row r="339" spans="1:20" s="55" customFormat="1" ht="14.15" x14ac:dyDescent="0.4">
      <c r="A339" s="39"/>
      <c r="E339" s="74"/>
      <c r="F339" s="74"/>
      <c r="G339" s="74"/>
      <c r="S339" s="61"/>
      <c r="T339" s="61"/>
    </row>
    <row r="340" spans="1:20" s="55" customFormat="1" ht="14.15" x14ac:dyDescent="0.4">
      <c r="A340" s="39"/>
      <c r="E340" s="74"/>
      <c r="F340" s="74"/>
      <c r="G340" s="74"/>
      <c r="S340" s="61"/>
      <c r="T340" s="61"/>
    </row>
    <row r="341" spans="1:20" s="55" customFormat="1" ht="14.15" x14ac:dyDescent="0.4">
      <c r="A341" s="39"/>
      <c r="E341" s="74"/>
      <c r="F341" s="74"/>
      <c r="G341" s="74"/>
      <c r="S341" s="61"/>
      <c r="T341" s="61"/>
    </row>
    <row r="342" spans="1:20" s="55" customFormat="1" ht="14.15" x14ac:dyDescent="0.4">
      <c r="A342" s="39"/>
      <c r="E342" s="74"/>
      <c r="F342" s="74"/>
      <c r="G342" s="74"/>
      <c r="S342" s="61"/>
      <c r="T342" s="61"/>
    </row>
    <row r="343" spans="1:20" s="55" customFormat="1" ht="14.15" x14ac:dyDescent="0.4">
      <c r="A343" s="39"/>
      <c r="E343" s="74"/>
      <c r="F343" s="74"/>
      <c r="G343" s="74"/>
      <c r="S343" s="61"/>
      <c r="T343" s="61"/>
    </row>
    <row r="344" spans="1:20" s="55" customFormat="1" ht="14.15" x14ac:dyDescent="0.4">
      <c r="A344" s="39"/>
      <c r="E344" s="74"/>
      <c r="F344" s="74"/>
      <c r="G344" s="74"/>
      <c r="S344" s="61"/>
      <c r="T344" s="61"/>
    </row>
    <row r="345" spans="1:20" s="55" customFormat="1" ht="14.15" x14ac:dyDescent="0.4">
      <c r="A345" s="39"/>
      <c r="E345" s="74"/>
      <c r="F345" s="74"/>
      <c r="G345" s="74"/>
      <c r="S345" s="61"/>
      <c r="T345" s="61"/>
    </row>
    <row r="346" spans="1:20" s="55" customFormat="1" ht="14.15" x14ac:dyDescent="0.4">
      <c r="A346" s="39"/>
      <c r="E346" s="74"/>
      <c r="F346" s="74"/>
      <c r="G346" s="74"/>
      <c r="S346" s="61"/>
      <c r="T346" s="61"/>
    </row>
    <row r="347" spans="1:20" s="55" customFormat="1" ht="14.15" x14ac:dyDescent="0.4">
      <c r="A347" s="39"/>
      <c r="E347" s="74"/>
      <c r="F347" s="74"/>
      <c r="G347" s="74"/>
      <c r="S347" s="61"/>
      <c r="T347" s="61"/>
    </row>
    <row r="348" spans="1:20" s="55" customFormat="1" ht="14.15" x14ac:dyDescent="0.4">
      <c r="A348" s="39"/>
      <c r="E348" s="74"/>
      <c r="F348" s="74"/>
      <c r="G348" s="74"/>
      <c r="S348" s="61"/>
      <c r="T348" s="61"/>
    </row>
    <row r="349" spans="1:20" s="55" customFormat="1" ht="14.15" x14ac:dyDescent="0.4">
      <c r="A349" s="39"/>
      <c r="E349" s="74"/>
      <c r="F349" s="74"/>
      <c r="G349" s="74"/>
      <c r="S349" s="61"/>
      <c r="T349" s="61"/>
    </row>
    <row r="350" spans="1:20" s="55" customFormat="1" ht="14.15" x14ac:dyDescent="0.4">
      <c r="A350" s="39"/>
      <c r="E350" s="74"/>
      <c r="F350" s="74"/>
      <c r="G350" s="74"/>
      <c r="S350" s="61"/>
      <c r="T350" s="61"/>
    </row>
    <row r="351" spans="1:20" s="55" customFormat="1" ht="14.15" x14ac:dyDescent="0.4">
      <c r="A351" s="39"/>
      <c r="E351" s="74"/>
      <c r="F351" s="74"/>
      <c r="G351" s="74"/>
      <c r="S351" s="61"/>
      <c r="T351" s="61"/>
    </row>
    <row r="352" spans="1:20" s="55" customFormat="1" ht="14.15" x14ac:dyDescent="0.4">
      <c r="A352" s="39"/>
      <c r="E352" s="74"/>
      <c r="F352" s="74"/>
      <c r="G352" s="74"/>
      <c r="S352" s="61"/>
      <c r="T352" s="61"/>
    </row>
    <row r="353" spans="1:20" s="55" customFormat="1" ht="14.15" x14ac:dyDescent="0.4">
      <c r="A353" s="39"/>
      <c r="E353" s="74"/>
      <c r="F353" s="74"/>
      <c r="G353" s="74"/>
      <c r="S353" s="61"/>
      <c r="T353" s="61"/>
    </row>
    <row r="354" spans="1:20" s="55" customFormat="1" ht="14.15" x14ac:dyDescent="0.4">
      <c r="A354" s="39"/>
      <c r="E354" s="74"/>
      <c r="F354" s="74"/>
      <c r="G354" s="74"/>
      <c r="S354" s="61"/>
      <c r="T354" s="61"/>
    </row>
    <row r="355" spans="1:20" s="55" customFormat="1" ht="14.15" x14ac:dyDescent="0.4">
      <c r="A355" s="39"/>
      <c r="E355" s="74"/>
      <c r="F355" s="74"/>
      <c r="G355" s="74"/>
      <c r="S355" s="61"/>
      <c r="T355" s="61"/>
    </row>
    <row r="356" spans="1:20" s="55" customFormat="1" ht="14.15" x14ac:dyDescent="0.4">
      <c r="A356" s="39"/>
      <c r="E356" s="74"/>
      <c r="F356" s="74"/>
      <c r="G356" s="74"/>
      <c r="S356" s="61"/>
      <c r="T356" s="61"/>
    </row>
    <row r="357" spans="1:20" s="55" customFormat="1" ht="14.15" x14ac:dyDescent="0.4">
      <c r="A357" s="39"/>
      <c r="E357" s="74"/>
      <c r="F357" s="74"/>
      <c r="G357" s="74"/>
      <c r="S357" s="61"/>
      <c r="T357" s="61"/>
    </row>
    <row r="358" spans="1:20" s="55" customFormat="1" ht="14.15" x14ac:dyDescent="0.4">
      <c r="A358" s="39"/>
      <c r="E358" s="74"/>
      <c r="F358" s="74"/>
      <c r="G358" s="74"/>
      <c r="S358" s="61"/>
      <c r="T358" s="61"/>
    </row>
    <row r="359" spans="1:20" s="55" customFormat="1" ht="14.15" x14ac:dyDescent="0.4">
      <c r="A359" s="39"/>
      <c r="E359" s="74"/>
      <c r="F359" s="74"/>
      <c r="G359" s="74"/>
      <c r="S359" s="61"/>
      <c r="T359" s="61"/>
    </row>
    <row r="360" spans="1:20" s="55" customFormat="1" ht="14.15" x14ac:dyDescent="0.4">
      <c r="A360" s="39"/>
      <c r="E360" s="74"/>
      <c r="F360" s="74"/>
      <c r="G360" s="74"/>
      <c r="S360" s="61"/>
      <c r="T360" s="61"/>
    </row>
    <row r="361" spans="1:20" s="55" customFormat="1" ht="14.15" x14ac:dyDescent="0.4">
      <c r="A361" s="39"/>
      <c r="E361" s="74"/>
      <c r="F361" s="74"/>
      <c r="G361" s="74"/>
      <c r="S361" s="61"/>
      <c r="T361" s="61"/>
    </row>
    <row r="362" spans="1:20" s="55" customFormat="1" ht="14.15" x14ac:dyDescent="0.4">
      <c r="A362" s="39"/>
      <c r="E362" s="74"/>
      <c r="F362" s="74"/>
      <c r="G362" s="74"/>
      <c r="S362" s="61"/>
      <c r="T362" s="61"/>
    </row>
    <row r="363" spans="1:20" s="55" customFormat="1" ht="14.15" x14ac:dyDescent="0.4">
      <c r="A363" s="39"/>
      <c r="E363" s="74"/>
      <c r="F363" s="74"/>
      <c r="G363" s="74"/>
      <c r="S363" s="61"/>
      <c r="T363" s="61"/>
    </row>
    <row r="364" spans="1:20" s="55" customFormat="1" ht="14.15" x14ac:dyDescent="0.4">
      <c r="A364" s="39"/>
      <c r="E364" s="74"/>
      <c r="F364" s="74"/>
      <c r="G364" s="74"/>
      <c r="S364" s="61"/>
      <c r="T364" s="61"/>
    </row>
    <row r="365" spans="1:20" s="55" customFormat="1" ht="14.15" x14ac:dyDescent="0.4">
      <c r="A365" s="39"/>
      <c r="E365" s="74"/>
      <c r="F365" s="74"/>
      <c r="G365" s="74"/>
      <c r="S365" s="61"/>
      <c r="T365" s="61"/>
    </row>
    <row r="366" spans="1:20" s="55" customFormat="1" ht="14.15" x14ac:dyDescent="0.4">
      <c r="A366" s="39"/>
      <c r="E366" s="74"/>
      <c r="F366" s="74"/>
      <c r="G366" s="74"/>
      <c r="S366" s="61"/>
      <c r="T366" s="61"/>
    </row>
    <row r="367" spans="1:20" s="55" customFormat="1" ht="14.15" x14ac:dyDescent="0.4">
      <c r="A367" s="39"/>
      <c r="E367" s="74"/>
      <c r="F367" s="74"/>
      <c r="G367" s="74"/>
      <c r="S367" s="61"/>
      <c r="T367" s="61"/>
    </row>
    <row r="368" spans="1:20" s="55" customFormat="1" ht="14.15" x14ac:dyDescent="0.4">
      <c r="A368" s="39"/>
      <c r="E368" s="74"/>
      <c r="F368" s="74"/>
      <c r="G368" s="74"/>
      <c r="S368" s="61"/>
      <c r="T368" s="61"/>
    </row>
    <row r="369" spans="1:20" s="55" customFormat="1" ht="14.15" x14ac:dyDescent="0.4">
      <c r="A369" s="39"/>
      <c r="E369" s="74"/>
      <c r="F369" s="74"/>
      <c r="G369" s="74"/>
      <c r="S369" s="61"/>
      <c r="T369" s="61"/>
    </row>
    <row r="370" spans="1:20" s="55" customFormat="1" ht="14.15" x14ac:dyDescent="0.4">
      <c r="A370" s="39"/>
      <c r="E370" s="74"/>
      <c r="F370" s="74"/>
      <c r="G370" s="74"/>
      <c r="S370" s="61"/>
      <c r="T370" s="61"/>
    </row>
    <row r="371" spans="1:20" s="55" customFormat="1" ht="14.15" x14ac:dyDescent="0.4">
      <c r="A371" s="39"/>
      <c r="E371" s="74"/>
      <c r="F371" s="74"/>
      <c r="G371" s="74"/>
      <c r="S371" s="61"/>
      <c r="T371" s="61"/>
    </row>
    <row r="372" spans="1:20" s="55" customFormat="1" ht="14.15" x14ac:dyDescent="0.4">
      <c r="A372" s="39"/>
      <c r="E372" s="74"/>
      <c r="F372" s="74"/>
      <c r="G372" s="74"/>
      <c r="S372" s="61"/>
      <c r="T372" s="61"/>
    </row>
    <row r="373" spans="1:20" s="55" customFormat="1" ht="14.15" x14ac:dyDescent="0.4">
      <c r="A373" s="39"/>
      <c r="E373" s="74"/>
      <c r="F373" s="74"/>
      <c r="G373" s="74"/>
      <c r="S373" s="61"/>
      <c r="T373" s="61"/>
    </row>
    <row r="374" spans="1:20" s="55" customFormat="1" ht="14.15" x14ac:dyDescent="0.4">
      <c r="A374" s="39"/>
      <c r="E374" s="74"/>
      <c r="F374" s="74"/>
      <c r="G374" s="74"/>
      <c r="S374" s="61"/>
      <c r="T374" s="61"/>
    </row>
    <row r="375" spans="1:20" s="55" customFormat="1" ht="14.15" x14ac:dyDescent="0.4">
      <c r="A375" s="39"/>
      <c r="E375" s="74"/>
      <c r="F375" s="74"/>
      <c r="G375" s="74"/>
      <c r="S375" s="61"/>
      <c r="T375" s="61"/>
    </row>
    <row r="376" spans="1:20" s="55" customFormat="1" ht="14.15" x14ac:dyDescent="0.4">
      <c r="A376" s="39"/>
      <c r="E376" s="74"/>
      <c r="F376" s="74"/>
      <c r="G376" s="74"/>
      <c r="S376" s="61"/>
      <c r="T376" s="61"/>
    </row>
    <row r="377" spans="1:20" s="55" customFormat="1" ht="14.15" x14ac:dyDescent="0.4">
      <c r="A377" s="39"/>
      <c r="E377" s="74"/>
      <c r="F377" s="74"/>
      <c r="G377" s="74"/>
      <c r="S377" s="61"/>
      <c r="T377" s="61"/>
    </row>
    <row r="378" spans="1:20" s="55" customFormat="1" ht="14.15" x14ac:dyDescent="0.4">
      <c r="A378" s="39"/>
      <c r="E378" s="74"/>
      <c r="F378" s="74"/>
      <c r="G378" s="74"/>
      <c r="S378" s="61"/>
      <c r="T378" s="61"/>
    </row>
    <row r="379" spans="1:20" s="55" customFormat="1" ht="14.15" x14ac:dyDescent="0.4">
      <c r="A379" s="39"/>
      <c r="E379" s="74"/>
      <c r="F379" s="74"/>
      <c r="G379" s="74"/>
      <c r="S379" s="61"/>
      <c r="T379" s="61"/>
    </row>
    <row r="380" spans="1:20" s="55" customFormat="1" ht="14.15" x14ac:dyDescent="0.4">
      <c r="A380" s="39"/>
      <c r="E380" s="74"/>
      <c r="F380" s="74"/>
      <c r="G380" s="74"/>
      <c r="S380" s="61"/>
      <c r="T380" s="61"/>
    </row>
    <row r="381" spans="1:20" s="55" customFormat="1" ht="14.15" x14ac:dyDescent="0.4">
      <c r="A381" s="39"/>
      <c r="E381" s="74"/>
      <c r="F381" s="74"/>
      <c r="G381" s="74"/>
      <c r="S381" s="61"/>
      <c r="T381" s="61"/>
    </row>
    <row r="382" spans="1:20" s="55" customFormat="1" ht="14.15" x14ac:dyDescent="0.4">
      <c r="A382" s="39"/>
      <c r="E382" s="74"/>
      <c r="F382" s="74"/>
      <c r="G382" s="74"/>
      <c r="S382" s="61"/>
      <c r="T382" s="61"/>
    </row>
    <row r="383" spans="1:20" s="55" customFormat="1" ht="14.15" x14ac:dyDescent="0.4">
      <c r="A383" s="39"/>
      <c r="E383" s="74"/>
      <c r="F383" s="74"/>
      <c r="G383" s="74"/>
      <c r="S383" s="61"/>
      <c r="T383" s="61"/>
    </row>
    <row r="384" spans="1:20" s="55" customFormat="1" ht="14.15" x14ac:dyDescent="0.4">
      <c r="A384" s="39"/>
      <c r="E384" s="74"/>
      <c r="F384" s="74"/>
      <c r="G384" s="74"/>
      <c r="S384" s="61"/>
      <c r="T384" s="61"/>
    </row>
    <row r="385" spans="1:20" s="55" customFormat="1" ht="14.15" x14ac:dyDescent="0.4">
      <c r="A385" s="39"/>
      <c r="E385" s="74"/>
      <c r="F385" s="74"/>
      <c r="G385" s="74"/>
      <c r="S385" s="61"/>
      <c r="T385" s="61"/>
    </row>
    <row r="386" spans="1:20" s="55" customFormat="1" ht="14.15" x14ac:dyDescent="0.4">
      <c r="A386" s="39"/>
      <c r="E386" s="74"/>
      <c r="F386" s="74"/>
      <c r="G386" s="74"/>
      <c r="S386" s="61"/>
      <c r="T386" s="61"/>
    </row>
    <row r="387" spans="1:20" s="55" customFormat="1" ht="14.15" x14ac:dyDescent="0.4">
      <c r="A387" s="39"/>
      <c r="E387" s="74"/>
      <c r="F387" s="74"/>
      <c r="G387" s="74"/>
      <c r="S387" s="61"/>
      <c r="T387" s="61"/>
    </row>
    <row r="388" spans="1:20" s="55" customFormat="1" ht="14.15" x14ac:dyDescent="0.4">
      <c r="A388" s="39"/>
      <c r="E388" s="74"/>
      <c r="F388" s="74"/>
      <c r="G388" s="74"/>
      <c r="S388" s="61"/>
      <c r="T388" s="61"/>
    </row>
    <row r="389" spans="1:20" s="55" customFormat="1" ht="14.15" x14ac:dyDescent="0.4">
      <c r="A389" s="39"/>
      <c r="E389" s="74"/>
      <c r="F389" s="74"/>
      <c r="G389" s="74"/>
      <c r="S389" s="61"/>
      <c r="T389" s="61"/>
    </row>
    <row r="390" spans="1:20" s="55" customFormat="1" ht="14.15" x14ac:dyDescent="0.4">
      <c r="A390" s="39"/>
      <c r="E390" s="74"/>
      <c r="F390" s="74"/>
      <c r="G390" s="74"/>
      <c r="S390" s="61"/>
      <c r="T390" s="61"/>
    </row>
    <row r="391" spans="1:20" s="55" customFormat="1" ht="14.15" x14ac:dyDescent="0.4">
      <c r="A391" s="39"/>
      <c r="E391" s="74"/>
      <c r="F391" s="74"/>
      <c r="G391" s="74"/>
      <c r="S391" s="61"/>
      <c r="T391" s="61"/>
    </row>
    <row r="392" spans="1:20" s="55" customFormat="1" ht="14.15" x14ac:dyDescent="0.4">
      <c r="A392" s="39"/>
      <c r="E392" s="74"/>
      <c r="F392" s="74"/>
      <c r="G392" s="74"/>
      <c r="S392" s="61"/>
      <c r="T392" s="61"/>
    </row>
    <row r="393" spans="1:20" s="55" customFormat="1" ht="14.15" x14ac:dyDescent="0.4">
      <c r="A393" s="39"/>
      <c r="E393" s="74"/>
      <c r="F393" s="74"/>
      <c r="G393" s="74"/>
      <c r="S393" s="61"/>
      <c r="T393" s="61"/>
    </row>
    <row r="394" spans="1:20" s="55" customFormat="1" ht="14.15" x14ac:dyDescent="0.4">
      <c r="A394" s="39"/>
      <c r="E394" s="74"/>
      <c r="F394" s="74"/>
      <c r="G394" s="74"/>
      <c r="S394" s="61"/>
      <c r="T394" s="61"/>
    </row>
    <row r="395" spans="1:20" s="55" customFormat="1" ht="14.15" x14ac:dyDescent="0.4">
      <c r="A395" s="39"/>
      <c r="E395" s="74"/>
      <c r="F395" s="74"/>
      <c r="G395" s="74"/>
      <c r="S395" s="61"/>
      <c r="T395" s="61"/>
    </row>
    <row r="396" spans="1:20" s="55" customFormat="1" ht="14.15" x14ac:dyDescent="0.4">
      <c r="A396" s="39"/>
      <c r="E396" s="74"/>
      <c r="F396" s="74"/>
      <c r="G396" s="74"/>
      <c r="S396" s="61"/>
      <c r="T396" s="61"/>
    </row>
    <row r="397" spans="1:20" s="55" customFormat="1" ht="14.15" x14ac:dyDescent="0.4">
      <c r="A397" s="39"/>
      <c r="E397" s="74"/>
      <c r="F397" s="74"/>
      <c r="G397" s="74"/>
      <c r="S397" s="61"/>
      <c r="T397" s="61"/>
    </row>
    <row r="398" spans="1:20" s="55" customFormat="1" ht="14.15" x14ac:dyDescent="0.4">
      <c r="A398" s="39"/>
      <c r="E398" s="74"/>
      <c r="F398" s="74"/>
      <c r="G398" s="74"/>
      <c r="S398" s="61"/>
      <c r="T398" s="61"/>
    </row>
    <row r="399" spans="1:20" s="55" customFormat="1" ht="14.15" x14ac:dyDescent="0.4">
      <c r="A399" s="39"/>
      <c r="E399" s="74"/>
      <c r="F399" s="74"/>
      <c r="G399" s="74"/>
      <c r="S399" s="61"/>
      <c r="T399" s="61"/>
    </row>
    <row r="400" spans="1:20" s="55" customFormat="1" ht="14.15" x14ac:dyDescent="0.4">
      <c r="A400" s="39"/>
      <c r="E400" s="74"/>
      <c r="F400" s="74"/>
      <c r="G400" s="74"/>
      <c r="S400" s="61"/>
      <c r="T400" s="61"/>
    </row>
    <row r="401" spans="1:20" s="55" customFormat="1" ht="14.15" x14ac:dyDescent="0.4">
      <c r="A401" s="39"/>
      <c r="E401" s="74"/>
      <c r="F401" s="74"/>
      <c r="G401" s="74"/>
      <c r="S401" s="61"/>
      <c r="T401" s="61"/>
    </row>
    <row r="402" spans="1:20" s="55" customFormat="1" ht="14.15" x14ac:dyDescent="0.4">
      <c r="A402" s="39"/>
      <c r="E402" s="74"/>
      <c r="F402" s="74"/>
      <c r="G402" s="74"/>
      <c r="S402" s="61"/>
      <c r="T402" s="61"/>
    </row>
    <row r="403" spans="1:20" s="55" customFormat="1" ht="14.15" x14ac:dyDescent="0.4">
      <c r="A403" s="39"/>
      <c r="E403" s="74"/>
      <c r="F403" s="74"/>
      <c r="G403" s="74"/>
      <c r="S403" s="61"/>
      <c r="T403" s="61"/>
    </row>
    <row r="404" spans="1:20" s="55" customFormat="1" ht="14.15" x14ac:dyDescent="0.4">
      <c r="A404" s="39"/>
      <c r="E404" s="74"/>
      <c r="F404" s="74"/>
      <c r="G404" s="74"/>
      <c r="S404" s="61"/>
      <c r="T404" s="61"/>
    </row>
    <row r="405" spans="1:20" s="55" customFormat="1" ht="14.15" x14ac:dyDescent="0.4">
      <c r="A405" s="39"/>
      <c r="E405" s="74"/>
      <c r="F405" s="74"/>
      <c r="G405" s="74"/>
      <c r="S405" s="61"/>
      <c r="T405" s="61"/>
    </row>
    <row r="406" spans="1:20" s="55" customFormat="1" ht="14.15" x14ac:dyDescent="0.4">
      <c r="A406" s="39"/>
      <c r="E406" s="74"/>
      <c r="F406" s="74"/>
      <c r="G406" s="74"/>
      <c r="S406" s="61"/>
      <c r="T406" s="61"/>
    </row>
    <row r="407" spans="1:20" s="55" customFormat="1" ht="14.15" x14ac:dyDescent="0.4">
      <c r="A407" s="39"/>
      <c r="E407" s="74"/>
      <c r="F407" s="74"/>
      <c r="G407" s="74"/>
      <c r="S407" s="61"/>
      <c r="T407" s="61"/>
    </row>
    <row r="408" spans="1:20" s="55" customFormat="1" ht="14.15" x14ac:dyDescent="0.4">
      <c r="A408" s="39"/>
      <c r="E408" s="74"/>
      <c r="F408" s="74"/>
      <c r="G408" s="74"/>
      <c r="S408" s="61"/>
      <c r="T408" s="61"/>
    </row>
    <row r="409" spans="1:20" s="55" customFormat="1" ht="14.15" x14ac:dyDescent="0.4">
      <c r="A409" s="39"/>
      <c r="E409" s="74"/>
      <c r="F409" s="74"/>
      <c r="G409" s="74"/>
      <c r="S409" s="61"/>
      <c r="T409" s="61"/>
    </row>
    <row r="410" spans="1:20" s="55" customFormat="1" ht="14.15" x14ac:dyDescent="0.4">
      <c r="A410" s="39"/>
      <c r="E410" s="74"/>
      <c r="F410" s="74"/>
      <c r="G410" s="74"/>
      <c r="S410" s="61"/>
      <c r="T410" s="61"/>
    </row>
    <row r="411" spans="1:20" s="55" customFormat="1" ht="14.15" x14ac:dyDescent="0.4">
      <c r="A411" s="39"/>
      <c r="E411" s="74"/>
      <c r="F411" s="74"/>
      <c r="G411" s="74"/>
      <c r="S411" s="61"/>
      <c r="T411" s="61"/>
    </row>
    <row r="412" spans="1:20" s="55" customFormat="1" ht="14.15" x14ac:dyDescent="0.4">
      <c r="A412" s="39"/>
      <c r="E412" s="74"/>
      <c r="F412" s="74"/>
      <c r="G412" s="74"/>
      <c r="S412" s="61"/>
      <c r="T412" s="61"/>
    </row>
    <row r="413" spans="1:20" s="55" customFormat="1" ht="14.15" x14ac:dyDescent="0.4">
      <c r="A413" s="39"/>
      <c r="E413" s="74"/>
      <c r="F413" s="74"/>
      <c r="G413" s="74"/>
      <c r="S413" s="61"/>
      <c r="T413" s="61"/>
    </row>
    <row r="414" spans="1:20" s="55" customFormat="1" ht="14.15" x14ac:dyDescent="0.4">
      <c r="A414" s="39"/>
      <c r="E414" s="74"/>
      <c r="F414" s="74"/>
      <c r="G414" s="74"/>
      <c r="S414" s="61"/>
      <c r="T414" s="61"/>
    </row>
    <row r="415" spans="1:20" s="55" customFormat="1" ht="14.15" x14ac:dyDescent="0.4">
      <c r="A415" s="39"/>
      <c r="E415" s="74"/>
      <c r="F415" s="74"/>
      <c r="G415" s="74"/>
      <c r="S415" s="61"/>
      <c r="T415" s="61"/>
    </row>
    <row r="416" spans="1:20" s="55" customFormat="1" ht="14.15" x14ac:dyDescent="0.4">
      <c r="A416" s="39"/>
      <c r="E416" s="74"/>
      <c r="F416" s="74"/>
      <c r="G416" s="74"/>
      <c r="S416" s="61"/>
      <c r="T416" s="61"/>
    </row>
    <row r="417" spans="1:20" s="55" customFormat="1" ht="14.15" x14ac:dyDescent="0.4">
      <c r="A417" s="39"/>
      <c r="E417" s="74"/>
      <c r="F417" s="74"/>
      <c r="G417" s="74"/>
      <c r="S417" s="61"/>
      <c r="T417" s="61"/>
    </row>
    <row r="418" spans="1:20" s="55" customFormat="1" ht="14.15" x14ac:dyDescent="0.4">
      <c r="A418" s="39"/>
      <c r="E418" s="74"/>
      <c r="F418" s="74"/>
      <c r="G418" s="74"/>
      <c r="S418" s="61"/>
      <c r="T418" s="61"/>
    </row>
    <row r="419" spans="1:20" s="55" customFormat="1" ht="14.15" x14ac:dyDescent="0.4">
      <c r="A419" s="39"/>
      <c r="E419" s="74"/>
      <c r="F419" s="74"/>
      <c r="G419" s="74"/>
      <c r="S419" s="61"/>
      <c r="T419" s="61"/>
    </row>
    <row r="420" spans="1:20" s="55" customFormat="1" ht="14.15" x14ac:dyDescent="0.4">
      <c r="A420" s="39"/>
      <c r="E420" s="74"/>
      <c r="F420" s="74"/>
      <c r="G420" s="74"/>
      <c r="S420" s="61"/>
      <c r="T420" s="61"/>
    </row>
    <row r="421" spans="1:20" s="55" customFormat="1" ht="14.15" x14ac:dyDescent="0.4">
      <c r="A421" s="39"/>
      <c r="E421" s="74"/>
      <c r="F421" s="74"/>
      <c r="G421" s="74"/>
      <c r="S421" s="61"/>
      <c r="T421" s="61"/>
    </row>
    <row r="422" spans="1:20" s="55" customFormat="1" ht="14.15" x14ac:dyDescent="0.4">
      <c r="A422" s="39"/>
      <c r="E422" s="74"/>
      <c r="F422" s="74"/>
      <c r="G422" s="74"/>
      <c r="S422" s="61"/>
      <c r="T422" s="61"/>
    </row>
    <row r="423" spans="1:20" s="55" customFormat="1" ht="14.15" x14ac:dyDescent="0.4">
      <c r="A423" s="39"/>
      <c r="E423" s="74"/>
      <c r="F423" s="74"/>
      <c r="G423" s="74"/>
      <c r="S423" s="61"/>
      <c r="T423" s="61"/>
    </row>
    <row r="424" spans="1:20" s="55" customFormat="1" ht="14.15" x14ac:dyDescent="0.4">
      <c r="A424" s="39"/>
      <c r="E424" s="74"/>
      <c r="F424" s="74"/>
      <c r="G424" s="74"/>
      <c r="S424" s="61"/>
      <c r="T424" s="61"/>
    </row>
    <row r="425" spans="1:20" s="55" customFormat="1" ht="14.15" x14ac:dyDescent="0.4">
      <c r="A425" s="39"/>
      <c r="E425" s="74"/>
      <c r="F425" s="74"/>
      <c r="G425" s="74"/>
      <c r="S425" s="61"/>
      <c r="T425" s="61"/>
    </row>
    <row r="426" spans="1:20" s="55" customFormat="1" ht="14.15" x14ac:dyDescent="0.4">
      <c r="A426" s="39"/>
      <c r="E426" s="74"/>
      <c r="F426" s="74"/>
      <c r="G426" s="74"/>
      <c r="S426" s="61"/>
      <c r="T426" s="61"/>
    </row>
    <row r="427" spans="1:20" s="55" customFormat="1" ht="14.15" x14ac:dyDescent="0.4">
      <c r="A427" s="39"/>
      <c r="E427" s="74"/>
      <c r="F427" s="74"/>
      <c r="G427" s="74"/>
      <c r="S427" s="61"/>
      <c r="T427" s="61"/>
    </row>
    <row r="428" spans="1:20" s="55" customFormat="1" ht="14.15" x14ac:dyDescent="0.4">
      <c r="A428" s="39"/>
      <c r="E428" s="74"/>
      <c r="F428" s="74"/>
      <c r="G428" s="74"/>
      <c r="S428" s="61"/>
      <c r="T428" s="61"/>
    </row>
    <row r="429" spans="1:20" s="55" customFormat="1" ht="14.15" x14ac:dyDescent="0.4">
      <c r="A429" s="39"/>
      <c r="E429" s="74"/>
      <c r="F429" s="74"/>
      <c r="G429" s="74"/>
      <c r="S429" s="61"/>
      <c r="T429" s="61"/>
    </row>
    <row r="430" spans="1:20" s="55" customFormat="1" ht="14.15" x14ac:dyDescent="0.4">
      <c r="A430" s="39"/>
      <c r="E430" s="74"/>
      <c r="F430" s="74"/>
      <c r="G430" s="74"/>
      <c r="S430" s="61"/>
      <c r="T430" s="61"/>
    </row>
    <row r="431" spans="1:20" s="55" customFormat="1" ht="14.15" x14ac:dyDescent="0.4">
      <c r="A431" s="39"/>
      <c r="E431" s="74"/>
      <c r="F431" s="74"/>
      <c r="G431" s="74"/>
      <c r="S431" s="61"/>
      <c r="T431" s="61"/>
    </row>
    <row r="432" spans="1:20" s="55" customFormat="1" ht="14.15" x14ac:dyDescent="0.4">
      <c r="A432" s="39"/>
      <c r="E432" s="74"/>
      <c r="F432" s="74"/>
      <c r="G432" s="74"/>
      <c r="S432" s="61"/>
      <c r="T432" s="61"/>
    </row>
    <row r="433" spans="1:20" s="55" customFormat="1" ht="14.15" x14ac:dyDescent="0.4">
      <c r="A433" s="39"/>
      <c r="E433" s="74"/>
      <c r="F433" s="74"/>
      <c r="G433" s="74"/>
      <c r="S433" s="61"/>
      <c r="T433" s="61"/>
    </row>
    <row r="434" spans="1:20" s="55" customFormat="1" ht="14.15" x14ac:dyDescent="0.4">
      <c r="A434" s="39"/>
      <c r="E434" s="74"/>
      <c r="F434" s="74"/>
      <c r="G434" s="74"/>
      <c r="S434" s="61"/>
      <c r="T434" s="61"/>
    </row>
    <row r="435" spans="1:20" s="55" customFormat="1" ht="14.15" x14ac:dyDescent="0.4">
      <c r="A435" s="39"/>
      <c r="E435" s="74"/>
      <c r="F435" s="74"/>
      <c r="G435" s="74"/>
      <c r="S435" s="61"/>
      <c r="T435" s="61"/>
    </row>
    <row r="436" spans="1:20" s="55" customFormat="1" ht="14.15" x14ac:dyDescent="0.4">
      <c r="A436" s="39"/>
      <c r="E436" s="74"/>
      <c r="F436" s="74"/>
      <c r="G436" s="74"/>
      <c r="S436" s="61"/>
      <c r="T436" s="61"/>
    </row>
    <row r="437" spans="1:20" s="55" customFormat="1" ht="14.15" x14ac:dyDescent="0.4">
      <c r="A437" s="39"/>
      <c r="E437" s="74"/>
      <c r="F437" s="74"/>
      <c r="G437" s="74"/>
      <c r="S437" s="61"/>
      <c r="T437" s="61"/>
    </row>
    <row r="438" spans="1:20" s="55" customFormat="1" ht="14.15" x14ac:dyDescent="0.4">
      <c r="A438" s="39"/>
      <c r="E438" s="74"/>
      <c r="F438" s="74"/>
      <c r="G438" s="74"/>
      <c r="S438" s="61"/>
      <c r="T438" s="61"/>
    </row>
    <row r="439" spans="1:20" s="55" customFormat="1" ht="14.15" x14ac:dyDescent="0.4">
      <c r="A439" s="39"/>
      <c r="E439" s="74"/>
      <c r="F439" s="74"/>
      <c r="G439" s="74"/>
      <c r="S439" s="61"/>
      <c r="T439" s="61"/>
    </row>
    <row r="440" spans="1:20" s="55" customFormat="1" ht="14.15" x14ac:dyDescent="0.4">
      <c r="A440" s="39"/>
      <c r="E440" s="74"/>
      <c r="F440" s="74"/>
      <c r="G440" s="74"/>
      <c r="S440" s="61"/>
      <c r="T440" s="61"/>
    </row>
    <row r="441" spans="1:20" s="55" customFormat="1" ht="14.15" x14ac:dyDescent="0.4">
      <c r="A441" s="39"/>
      <c r="E441" s="74"/>
      <c r="F441" s="74"/>
      <c r="G441" s="74"/>
      <c r="S441" s="61"/>
      <c r="T441" s="61"/>
    </row>
    <row r="442" spans="1:20" s="55" customFormat="1" ht="14.15" x14ac:dyDescent="0.4">
      <c r="A442" s="39"/>
      <c r="E442" s="74"/>
      <c r="F442" s="74"/>
      <c r="G442" s="74"/>
      <c r="S442" s="61"/>
      <c r="T442" s="61"/>
    </row>
    <row r="443" spans="1:20" s="55" customFormat="1" ht="14.15" x14ac:dyDescent="0.4">
      <c r="A443" s="39"/>
      <c r="E443" s="74"/>
      <c r="F443" s="74"/>
      <c r="G443" s="74"/>
      <c r="S443" s="61"/>
      <c r="T443" s="61"/>
    </row>
    <row r="444" spans="1:20" s="55" customFormat="1" ht="14.15" x14ac:dyDescent="0.4">
      <c r="A444" s="39"/>
      <c r="E444" s="74"/>
      <c r="F444" s="74"/>
      <c r="G444" s="74"/>
      <c r="S444" s="61"/>
      <c r="T444" s="61"/>
    </row>
    <row r="445" spans="1:20" s="55" customFormat="1" ht="14.15" x14ac:dyDescent="0.4">
      <c r="A445" s="39"/>
      <c r="E445" s="74"/>
      <c r="F445" s="74"/>
      <c r="G445" s="74"/>
      <c r="S445" s="61"/>
      <c r="T445" s="61"/>
    </row>
    <row r="446" spans="1:20" s="55" customFormat="1" ht="14.15" x14ac:dyDescent="0.4">
      <c r="A446" s="39"/>
      <c r="E446" s="74"/>
      <c r="F446" s="74"/>
      <c r="G446" s="74"/>
      <c r="S446" s="61"/>
      <c r="T446" s="61"/>
    </row>
    <row r="447" spans="1:20" s="55" customFormat="1" ht="14.15" x14ac:dyDescent="0.4">
      <c r="A447" s="39"/>
      <c r="E447" s="74"/>
      <c r="F447" s="74"/>
      <c r="G447" s="74"/>
      <c r="S447" s="61"/>
      <c r="T447" s="61"/>
    </row>
    <row r="448" spans="1:20" s="55" customFormat="1" ht="14.15" x14ac:dyDescent="0.4">
      <c r="A448" s="39"/>
      <c r="E448" s="74"/>
      <c r="F448" s="74"/>
      <c r="G448" s="74"/>
      <c r="S448" s="61"/>
      <c r="T448" s="61"/>
    </row>
    <row r="449" spans="1:20" s="55" customFormat="1" ht="14.15" x14ac:dyDescent="0.4">
      <c r="A449" s="39"/>
      <c r="E449" s="74"/>
      <c r="F449" s="74"/>
      <c r="G449" s="74"/>
      <c r="S449" s="61"/>
      <c r="T449" s="61"/>
    </row>
    <row r="450" spans="1:20" s="55" customFormat="1" ht="14.15" x14ac:dyDescent="0.4">
      <c r="A450" s="39"/>
      <c r="E450" s="74"/>
      <c r="F450" s="74"/>
      <c r="G450" s="74"/>
      <c r="S450" s="61"/>
      <c r="T450" s="61"/>
    </row>
    <row r="451" spans="1:20" s="55" customFormat="1" ht="14.15" x14ac:dyDescent="0.4">
      <c r="A451" s="39"/>
      <c r="E451" s="74"/>
      <c r="F451" s="74"/>
      <c r="G451" s="74"/>
      <c r="S451" s="61"/>
      <c r="T451" s="61"/>
    </row>
    <row r="452" spans="1:20" s="55" customFormat="1" ht="14.15" x14ac:dyDescent="0.4">
      <c r="A452" s="39"/>
      <c r="E452" s="74"/>
      <c r="F452" s="74"/>
      <c r="G452" s="74"/>
      <c r="S452" s="61"/>
      <c r="T452" s="61"/>
    </row>
    <row r="453" spans="1:20" s="55" customFormat="1" ht="14.15" x14ac:dyDescent="0.4">
      <c r="A453" s="39"/>
      <c r="E453" s="74"/>
      <c r="F453" s="74"/>
      <c r="G453" s="74"/>
      <c r="S453" s="61"/>
      <c r="T453" s="61"/>
    </row>
    <row r="454" spans="1:20" s="55" customFormat="1" ht="14.15" x14ac:dyDescent="0.4">
      <c r="A454" s="39"/>
      <c r="E454" s="74"/>
      <c r="F454" s="74"/>
      <c r="G454" s="74"/>
      <c r="S454" s="61"/>
      <c r="T454" s="61"/>
    </row>
    <row r="455" spans="1:20" s="55" customFormat="1" ht="14.15" x14ac:dyDescent="0.4">
      <c r="A455" s="39"/>
      <c r="E455" s="74"/>
      <c r="F455" s="74"/>
      <c r="G455" s="74"/>
      <c r="S455" s="61"/>
      <c r="T455" s="61"/>
    </row>
    <row r="456" spans="1:20" s="55" customFormat="1" ht="14.15" x14ac:dyDescent="0.4">
      <c r="A456" s="39"/>
      <c r="E456" s="74"/>
      <c r="F456" s="74"/>
      <c r="G456" s="74"/>
      <c r="S456" s="61"/>
      <c r="T456" s="61"/>
    </row>
    <row r="457" spans="1:20" s="55" customFormat="1" ht="14.15" x14ac:dyDescent="0.4">
      <c r="A457" s="39"/>
      <c r="E457" s="74"/>
      <c r="F457" s="74"/>
      <c r="G457" s="74"/>
      <c r="S457" s="61"/>
      <c r="T457" s="61"/>
    </row>
    <row r="458" spans="1:20" s="55" customFormat="1" ht="14.15" x14ac:dyDescent="0.4">
      <c r="A458" s="39"/>
      <c r="E458" s="74"/>
      <c r="F458" s="74"/>
      <c r="G458" s="74"/>
      <c r="S458" s="61"/>
      <c r="T458" s="61"/>
    </row>
    <row r="459" spans="1:20" s="55" customFormat="1" ht="14.15" x14ac:dyDescent="0.4">
      <c r="A459" s="39"/>
      <c r="E459" s="74"/>
      <c r="F459" s="74"/>
      <c r="G459" s="74"/>
      <c r="S459" s="61"/>
      <c r="T459" s="61"/>
    </row>
    <row r="460" spans="1:20" s="55" customFormat="1" ht="14.15" x14ac:dyDescent="0.4">
      <c r="A460" s="39"/>
      <c r="E460" s="74"/>
      <c r="F460" s="74"/>
      <c r="G460" s="74"/>
      <c r="S460" s="61"/>
      <c r="T460" s="61"/>
    </row>
    <row r="461" spans="1:20" s="55" customFormat="1" ht="14.15" x14ac:dyDescent="0.4">
      <c r="A461" s="39"/>
      <c r="E461" s="74"/>
      <c r="F461" s="74"/>
      <c r="G461" s="74"/>
      <c r="S461" s="61"/>
      <c r="T461" s="61"/>
    </row>
    <row r="462" spans="1:20" s="55" customFormat="1" ht="14.15" x14ac:dyDescent="0.4">
      <c r="A462" s="39"/>
      <c r="E462" s="74"/>
      <c r="F462" s="74"/>
      <c r="G462" s="74"/>
      <c r="S462" s="61"/>
      <c r="T462" s="61"/>
    </row>
    <row r="463" spans="1:20" s="55" customFormat="1" ht="14.15" x14ac:dyDescent="0.4">
      <c r="A463" s="39"/>
      <c r="E463" s="74"/>
      <c r="F463" s="74"/>
      <c r="G463" s="74"/>
      <c r="S463" s="61"/>
      <c r="T463" s="61"/>
    </row>
    <row r="464" spans="1:20" s="55" customFormat="1" ht="14.15" x14ac:dyDescent="0.4">
      <c r="A464" s="39"/>
      <c r="E464" s="74"/>
      <c r="F464" s="74"/>
      <c r="G464" s="74"/>
      <c r="S464" s="61"/>
      <c r="T464" s="61"/>
    </row>
    <row r="465" spans="1:20" s="55" customFormat="1" ht="14.15" x14ac:dyDescent="0.4">
      <c r="A465" s="39"/>
      <c r="E465" s="74"/>
      <c r="F465" s="74"/>
      <c r="G465" s="74"/>
      <c r="S465" s="61"/>
      <c r="T465" s="61"/>
    </row>
    <row r="466" spans="1:20" s="55" customFormat="1" ht="14.15" x14ac:dyDescent="0.4">
      <c r="A466" s="39"/>
      <c r="E466" s="74"/>
      <c r="F466" s="74"/>
      <c r="G466" s="74"/>
      <c r="S466" s="61"/>
      <c r="T466" s="61"/>
    </row>
    <row r="467" spans="1:20" s="55" customFormat="1" ht="14.15" x14ac:dyDescent="0.4">
      <c r="A467" s="39"/>
      <c r="E467" s="74"/>
      <c r="F467" s="74"/>
      <c r="G467" s="74"/>
      <c r="S467" s="61"/>
      <c r="T467" s="61"/>
    </row>
    <row r="468" spans="1:20" s="55" customFormat="1" ht="14.15" x14ac:dyDescent="0.4">
      <c r="A468" s="39"/>
      <c r="E468" s="74"/>
      <c r="F468" s="74"/>
      <c r="G468" s="74"/>
      <c r="S468" s="61"/>
      <c r="T468" s="61"/>
    </row>
    <row r="469" spans="1:20" s="55" customFormat="1" ht="14.15" x14ac:dyDescent="0.4">
      <c r="A469" s="39"/>
      <c r="E469" s="74"/>
      <c r="F469" s="74"/>
      <c r="G469" s="74"/>
      <c r="S469" s="61"/>
      <c r="T469" s="61"/>
    </row>
    <row r="470" spans="1:20" s="55" customFormat="1" ht="14.15" x14ac:dyDescent="0.4">
      <c r="A470" s="39"/>
      <c r="E470" s="74"/>
      <c r="F470" s="74"/>
      <c r="G470" s="74"/>
      <c r="S470" s="61"/>
      <c r="T470" s="61"/>
    </row>
    <row r="471" spans="1:20" s="55" customFormat="1" ht="14.15" x14ac:dyDescent="0.4">
      <c r="A471" s="39"/>
      <c r="E471" s="74"/>
      <c r="F471" s="74"/>
      <c r="G471" s="74"/>
      <c r="S471" s="61"/>
      <c r="T471" s="61"/>
    </row>
    <row r="472" spans="1:20" s="55" customFormat="1" ht="14.15" x14ac:dyDescent="0.4">
      <c r="A472" s="39"/>
      <c r="E472" s="74"/>
      <c r="F472" s="74"/>
      <c r="G472" s="74"/>
      <c r="S472" s="61"/>
      <c r="T472" s="61"/>
    </row>
    <row r="473" spans="1:20" s="55" customFormat="1" ht="14.15" x14ac:dyDescent="0.4">
      <c r="A473" s="39"/>
      <c r="E473" s="74"/>
      <c r="F473" s="74"/>
      <c r="G473" s="74"/>
      <c r="S473" s="61"/>
      <c r="T473" s="61"/>
    </row>
    <row r="474" spans="1:20" s="55" customFormat="1" ht="14.15" x14ac:dyDescent="0.4">
      <c r="A474" s="39"/>
      <c r="E474" s="74"/>
      <c r="F474" s="74"/>
      <c r="G474" s="74"/>
      <c r="S474" s="61"/>
      <c r="T474" s="61"/>
    </row>
    <row r="475" spans="1:20" s="55" customFormat="1" ht="14.15" x14ac:dyDescent="0.4">
      <c r="A475" s="39"/>
      <c r="E475" s="74"/>
      <c r="F475" s="74"/>
      <c r="G475" s="74"/>
      <c r="S475" s="61"/>
      <c r="T475" s="61"/>
    </row>
    <row r="476" spans="1:20" s="55" customFormat="1" ht="14.15" x14ac:dyDescent="0.4">
      <c r="A476" s="39"/>
      <c r="E476" s="74"/>
      <c r="F476" s="74"/>
      <c r="G476" s="74"/>
      <c r="S476" s="61"/>
      <c r="T476" s="61"/>
    </row>
    <row r="477" spans="1:20" s="55" customFormat="1" ht="14.15" x14ac:dyDescent="0.4">
      <c r="A477" s="39"/>
      <c r="E477" s="74"/>
      <c r="F477" s="74"/>
      <c r="G477" s="74"/>
      <c r="S477" s="61"/>
      <c r="T477" s="61"/>
    </row>
    <row r="478" spans="1:20" s="55" customFormat="1" ht="14.15" x14ac:dyDescent="0.4">
      <c r="A478" s="39"/>
      <c r="E478" s="74"/>
      <c r="F478" s="74"/>
      <c r="G478" s="74"/>
      <c r="S478" s="61"/>
      <c r="T478" s="61"/>
    </row>
    <row r="479" spans="1:20" s="55" customFormat="1" ht="14.15" x14ac:dyDescent="0.4">
      <c r="A479" s="39"/>
      <c r="E479" s="74"/>
      <c r="F479" s="74"/>
      <c r="G479" s="74"/>
      <c r="S479" s="61"/>
      <c r="T479" s="61"/>
    </row>
    <row r="480" spans="1:20" s="55" customFormat="1" ht="14.15" x14ac:dyDescent="0.4">
      <c r="A480" s="39"/>
      <c r="E480" s="74"/>
      <c r="F480" s="74"/>
      <c r="G480" s="74"/>
      <c r="S480" s="61"/>
      <c r="T480" s="61"/>
    </row>
    <row r="481" spans="1:20" s="55" customFormat="1" ht="14.15" x14ac:dyDescent="0.4">
      <c r="A481" s="39"/>
      <c r="E481" s="74"/>
      <c r="F481" s="74"/>
      <c r="G481" s="74"/>
      <c r="S481" s="61"/>
      <c r="T481" s="61"/>
    </row>
    <row r="482" spans="1:20" s="55" customFormat="1" ht="14.15" x14ac:dyDescent="0.4">
      <c r="A482" s="39"/>
      <c r="E482" s="74"/>
      <c r="F482" s="74"/>
      <c r="G482" s="74"/>
      <c r="S482" s="61"/>
      <c r="T482" s="61"/>
    </row>
    <row r="483" spans="1:20" s="55" customFormat="1" ht="14.15" x14ac:dyDescent="0.4">
      <c r="A483" s="39"/>
      <c r="E483" s="74"/>
      <c r="F483" s="74"/>
      <c r="G483" s="74"/>
      <c r="S483" s="61"/>
      <c r="T483" s="61"/>
    </row>
    <row r="484" spans="1:20" s="55" customFormat="1" ht="14.15" x14ac:dyDescent="0.4">
      <c r="A484" s="39"/>
      <c r="E484" s="74"/>
      <c r="F484" s="74"/>
      <c r="G484" s="74"/>
      <c r="S484" s="61"/>
      <c r="T484" s="61"/>
    </row>
    <row r="485" spans="1:20" s="55" customFormat="1" ht="14.15" x14ac:dyDescent="0.4">
      <c r="A485" s="39"/>
      <c r="E485" s="74"/>
      <c r="F485" s="74"/>
      <c r="G485" s="74"/>
      <c r="S485" s="61"/>
      <c r="T485" s="61"/>
    </row>
    <row r="486" spans="1:20" s="55" customFormat="1" ht="14.15" x14ac:dyDescent="0.4">
      <c r="A486" s="39"/>
      <c r="E486" s="74"/>
      <c r="F486" s="74"/>
      <c r="G486" s="74"/>
      <c r="S486" s="61"/>
      <c r="T486" s="61"/>
    </row>
    <row r="487" spans="1:20" s="55" customFormat="1" ht="14.15" x14ac:dyDescent="0.4">
      <c r="A487" s="39"/>
      <c r="E487" s="74"/>
      <c r="F487" s="74"/>
      <c r="G487" s="74"/>
      <c r="S487" s="61"/>
      <c r="T487" s="61"/>
    </row>
    <row r="488" spans="1:20" s="55" customFormat="1" ht="14.15" x14ac:dyDescent="0.4">
      <c r="A488" s="39"/>
      <c r="E488" s="74"/>
      <c r="F488" s="74"/>
      <c r="G488" s="74"/>
      <c r="S488" s="61"/>
      <c r="T488" s="61"/>
    </row>
    <row r="489" spans="1:20" s="55" customFormat="1" ht="14.15" x14ac:dyDescent="0.4">
      <c r="A489" s="39"/>
      <c r="E489" s="74"/>
      <c r="F489" s="74"/>
      <c r="G489" s="74"/>
      <c r="S489" s="61"/>
      <c r="T489" s="61"/>
    </row>
    <row r="490" spans="1:20" s="55" customFormat="1" ht="14.15" x14ac:dyDescent="0.4">
      <c r="A490" s="39"/>
      <c r="E490" s="74"/>
      <c r="F490" s="74"/>
      <c r="G490" s="74"/>
      <c r="S490" s="61"/>
      <c r="T490" s="61"/>
    </row>
    <row r="491" spans="1:20" s="55" customFormat="1" ht="14.15" x14ac:dyDescent="0.4">
      <c r="A491" s="39"/>
      <c r="E491" s="74"/>
      <c r="F491" s="74"/>
      <c r="G491" s="74"/>
      <c r="S491" s="61"/>
      <c r="T491" s="61"/>
    </row>
    <row r="492" spans="1:20" s="55" customFormat="1" ht="14.15" x14ac:dyDescent="0.4">
      <c r="A492" s="39"/>
      <c r="E492" s="74"/>
      <c r="F492" s="74"/>
      <c r="G492" s="74"/>
      <c r="S492" s="61"/>
      <c r="T492" s="61"/>
    </row>
    <row r="493" spans="1:20" s="55" customFormat="1" ht="14.15" x14ac:dyDescent="0.4">
      <c r="A493" s="39"/>
      <c r="E493" s="74"/>
      <c r="F493" s="74"/>
      <c r="G493" s="74"/>
      <c r="S493" s="61"/>
      <c r="T493" s="61"/>
    </row>
    <row r="494" spans="1:20" s="55" customFormat="1" ht="14.15" x14ac:dyDescent="0.4">
      <c r="A494" s="39"/>
      <c r="E494" s="74"/>
      <c r="F494" s="74"/>
      <c r="G494" s="74"/>
      <c r="S494" s="61"/>
      <c r="T494" s="61"/>
    </row>
    <row r="495" spans="1:20" s="55" customFormat="1" ht="14.15" x14ac:dyDescent="0.4">
      <c r="A495" s="39"/>
      <c r="E495" s="74"/>
      <c r="F495" s="74"/>
      <c r="G495" s="74"/>
      <c r="S495" s="61"/>
      <c r="T495" s="61"/>
    </row>
    <row r="496" spans="1:20" s="55" customFormat="1" ht="14.15" x14ac:dyDescent="0.4">
      <c r="A496" s="39"/>
      <c r="E496" s="74"/>
      <c r="F496" s="74"/>
      <c r="G496" s="74"/>
      <c r="S496" s="61"/>
      <c r="T496" s="61"/>
    </row>
    <row r="497" spans="1:20" s="55" customFormat="1" ht="14.15" x14ac:dyDescent="0.4">
      <c r="A497" s="39"/>
      <c r="E497" s="74"/>
      <c r="F497" s="74"/>
      <c r="G497" s="74"/>
      <c r="S497" s="61"/>
      <c r="T497" s="61"/>
    </row>
    <row r="498" spans="1:20" s="55" customFormat="1" ht="14.15" x14ac:dyDescent="0.4">
      <c r="A498" s="39"/>
      <c r="E498" s="74"/>
      <c r="F498" s="74"/>
      <c r="G498" s="74"/>
      <c r="S498" s="61"/>
      <c r="T498" s="61"/>
    </row>
    <row r="499" spans="1:20" s="55" customFormat="1" ht="14.15" x14ac:dyDescent="0.4">
      <c r="A499" s="39"/>
      <c r="E499" s="74"/>
      <c r="F499" s="74"/>
      <c r="G499" s="74"/>
      <c r="S499" s="61"/>
      <c r="T499" s="61"/>
    </row>
    <row r="500" spans="1:20" s="55" customFormat="1" ht="14.15" x14ac:dyDescent="0.4">
      <c r="A500" s="39"/>
      <c r="E500" s="74"/>
      <c r="F500" s="74"/>
      <c r="G500" s="74"/>
      <c r="S500" s="61"/>
      <c r="T500" s="61"/>
    </row>
    <row r="501" spans="1:20" s="55" customFormat="1" ht="14.15" x14ac:dyDescent="0.4">
      <c r="A501" s="39"/>
      <c r="E501" s="74"/>
      <c r="F501" s="74"/>
      <c r="G501" s="74"/>
      <c r="S501" s="61"/>
      <c r="T501" s="61"/>
    </row>
    <row r="502" spans="1:20" s="55" customFormat="1" ht="14.15" x14ac:dyDescent="0.4">
      <c r="A502" s="39"/>
      <c r="E502" s="74"/>
      <c r="F502" s="74"/>
      <c r="G502" s="74"/>
      <c r="S502" s="61"/>
      <c r="T502" s="61"/>
    </row>
    <row r="503" spans="1:20" s="55" customFormat="1" ht="14.15" x14ac:dyDescent="0.4">
      <c r="A503" s="39"/>
      <c r="E503" s="74"/>
      <c r="F503" s="74"/>
      <c r="G503" s="74"/>
      <c r="S503" s="61"/>
      <c r="T503" s="61"/>
    </row>
    <row r="504" spans="1:20" s="55" customFormat="1" ht="14.15" x14ac:dyDescent="0.4">
      <c r="A504" s="39"/>
      <c r="E504" s="74"/>
      <c r="F504" s="74"/>
      <c r="G504" s="74"/>
      <c r="S504" s="61"/>
      <c r="T504" s="61"/>
    </row>
    <row r="505" spans="1:20" s="55" customFormat="1" ht="14.15" x14ac:dyDescent="0.4">
      <c r="A505" s="39"/>
      <c r="E505" s="74"/>
      <c r="F505" s="74"/>
      <c r="G505" s="74"/>
      <c r="S505" s="61"/>
      <c r="T505" s="61"/>
    </row>
    <row r="506" spans="1:20" s="55" customFormat="1" ht="14.15" x14ac:dyDescent="0.4">
      <c r="A506" s="39"/>
      <c r="E506" s="74"/>
      <c r="F506" s="74"/>
      <c r="G506" s="74"/>
      <c r="S506" s="61"/>
      <c r="T506" s="61"/>
    </row>
    <row r="507" spans="1:20" s="55" customFormat="1" ht="14.15" x14ac:dyDescent="0.4">
      <c r="A507" s="39"/>
      <c r="E507" s="74"/>
      <c r="F507" s="74"/>
      <c r="G507" s="74"/>
      <c r="S507" s="61"/>
      <c r="T507" s="61"/>
    </row>
    <row r="508" spans="1:20" s="55" customFormat="1" ht="14.15" x14ac:dyDescent="0.4">
      <c r="A508" s="39"/>
      <c r="E508" s="74"/>
      <c r="F508" s="74"/>
      <c r="G508" s="74"/>
      <c r="S508" s="61"/>
      <c r="T508" s="61"/>
    </row>
    <row r="509" spans="1:20" s="55" customFormat="1" ht="14.15" x14ac:dyDescent="0.4">
      <c r="A509" s="39"/>
      <c r="E509" s="74"/>
      <c r="F509" s="74"/>
      <c r="G509" s="74"/>
      <c r="S509" s="61"/>
      <c r="T509" s="61"/>
    </row>
    <row r="510" spans="1:20" s="55" customFormat="1" ht="14.15" x14ac:dyDescent="0.4">
      <c r="A510" s="39"/>
      <c r="E510" s="74"/>
      <c r="F510" s="74"/>
      <c r="G510" s="74"/>
      <c r="S510" s="61"/>
      <c r="T510" s="61"/>
    </row>
    <row r="511" spans="1:20" s="55" customFormat="1" ht="14.15" x14ac:dyDescent="0.4">
      <c r="A511" s="39"/>
      <c r="E511" s="74"/>
      <c r="F511" s="74"/>
      <c r="G511" s="74"/>
      <c r="S511" s="61"/>
      <c r="T511" s="61"/>
    </row>
    <row r="512" spans="1:20" s="55" customFormat="1" ht="14.15" x14ac:dyDescent="0.4">
      <c r="A512" s="39"/>
      <c r="E512" s="74"/>
      <c r="F512" s="74"/>
      <c r="G512" s="74"/>
      <c r="S512" s="61"/>
      <c r="T512" s="61"/>
    </row>
    <row r="513" spans="1:20" s="55" customFormat="1" ht="14.15" x14ac:dyDescent="0.4">
      <c r="A513" s="39"/>
      <c r="E513" s="74"/>
      <c r="F513" s="74"/>
      <c r="G513" s="74"/>
      <c r="S513" s="61"/>
      <c r="T513" s="61"/>
    </row>
    <row r="514" spans="1:20" s="55" customFormat="1" ht="14.15" x14ac:dyDescent="0.4">
      <c r="A514" s="39"/>
      <c r="E514" s="74"/>
      <c r="F514" s="74"/>
      <c r="G514" s="74"/>
      <c r="S514" s="61"/>
      <c r="T514" s="61"/>
    </row>
    <row r="515" spans="1:20" s="55" customFormat="1" ht="14.15" x14ac:dyDescent="0.4">
      <c r="A515" s="39"/>
      <c r="E515" s="74"/>
      <c r="F515" s="74"/>
      <c r="G515" s="74"/>
      <c r="S515" s="61"/>
      <c r="T515" s="61"/>
    </row>
    <row r="516" spans="1:20" s="55" customFormat="1" ht="14.15" x14ac:dyDescent="0.4">
      <c r="A516" s="39"/>
      <c r="E516" s="74"/>
      <c r="F516" s="74"/>
      <c r="G516" s="74"/>
      <c r="S516" s="61"/>
      <c r="T516" s="61"/>
    </row>
    <row r="517" spans="1:20" s="55" customFormat="1" ht="14.15" x14ac:dyDescent="0.4">
      <c r="A517" s="39"/>
      <c r="E517" s="74"/>
      <c r="F517" s="74"/>
      <c r="G517" s="74"/>
      <c r="S517" s="61"/>
      <c r="T517" s="61"/>
    </row>
    <row r="518" spans="1:20" s="55" customFormat="1" ht="14.15" x14ac:dyDescent="0.4">
      <c r="A518" s="39"/>
      <c r="E518" s="74"/>
      <c r="F518" s="74"/>
      <c r="G518" s="74"/>
      <c r="S518" s="61"/>
      <c r="T518" s="61"/>
    </row>
    <row r="519" spans="1:20" s="55" customFormat="1" ht="14.15" x14ac:dyDescent="0.4">
      <c r="A519" s="39"/>
      <c r="E519" s="74"/>
      <c r="F519" s="74"/>
      <c r="G519" s="74"/>
      <c r="S519" s="61"/>
      <c r="T519" s="61"/>
    </row>
    <row r="520" spans="1:20" s="55" customFormat="1" ht="14.15" x14ac:dyDescent="0.4">
      <c r="A520" s="39"/>
      <c r="E520" s="74"/>
      <c r="F520" s="74"/>
      <c r="G520" s="74"/>
      <c r="S520" s="61"/>
      <c r="T520" s="61"/>
    </row>
    <row r="521" spans="1:20" s="55" customFormat="1" ht="14.15" x14ac:dyDescent="0.4">
      <c r="A521" s="39"/>
      <c r="E521" s="74"/>
      <c r="F521" s="74"/>
      <c r="G521" s="74"/>
      <c r="S521" s="61"/>
      <c r="T521" s="61"/>
    </row>
    <row r="522" spans="1:20" s="55" customFormat="1" ht="14.15" x14ac:dyDescent="0.4">
      <c r="A522" s="39"/>
      <c r="E522" s="74"/>
      <c r="F522" s="74"/>
      <c r="G522" s="74"/>
      <c r="S522" s="61"/>
      <c r="T522" s="61"/>
    </row>
    <row r="523" spans="1:20" s="55" customFormat="1" ht="14.15" x14ac:dyDescent="0.4">
      <c r="A523" s="39"/>
      <c r="E523" s="74"/>
      <c r="F523" s="74"/>
      <c r="G523" s="74"/>
      <c r="S523" s="61"/>
      <c r="T523" s="61"/>
    </row>
    <row r="524" spans="1:20" s="55" customFormat="1" ht="14.15" x14ac:dyDescent="0.4">
      <c r="A524" s="39"/>
      <c r="E524" s="74"/>
      <c r="F524" s="74"/>
      <c r="G524" s="74"/>
      <c r="S524" s="61"/>
      <c r="T524" s="61"/>
    </row>
    <row r="525" spans="1:20" s="55" customFormat="1" ht="14.15" x14ac:dyDescent="0.4">
      <c r="A525" s="39"/>
      <c r="E525" s="74"/>
      <c r="F525" s="74"/>
      <c r="G525" s="74"/>
      <c r="S525" s="61"/>
      <c r="T525" s="61"/>
    </row>
    <row r="526" spans="1:20" s="55" customFormat="1" ht="14.15" x14ac:dyDescent="0.4">
      <c r="A526" s="39"/>
      <c r="E526" s="74"/>
      <c r="F526" s="74"/>
      <c r="G526" s="74"/>
      <c r="S526" s="61"/>
      <c r="T526" s="61"/>
    </row>
    <row r="527" spans="1:20" s="55" customFormat="1" ht="14.15" x14ac:dyDescent="0.4">
      <c r="A527" s="39"/>
      <c r="E527" s="74"/>
      <c r="F527" s="74"/>
      <c r="G527" s="74"/>
      <c r="S527" s="61"/>
      <c r="T527" s="61"/>
    </row>
    <row r="528" spans="1:20" s="55" customFormat="1" ht="14.15" x14ac:dyDescent="0.4">
      <c r="A528" s="39"/>
      <c r="E528" s="74"/>
      <c r="F528" s="74"/>
      <c r="G528" s="74"/>
      <c r="S528" s="61"/>
      <c r="T528" s="61"/>
    </row>
    <row r="529" spans="1:20" s="55" customFormat="1" ht="14.15" x14ac:dyDescent="0.4">
      <c r="A529" s="39"/>
      <c r="E529" s="74"/>
      <c r="F529" s="74"/>
      <c r="G529" s="74"/>
      <c r="S529" s="61"/>
      <c r="T529" s="61"/>
    </row>
    <row r="530" spans="1:20" s="55" customFormat="1" ht="14.15" x14ac:dyDescent="0.4">
      <c r="A530" s="39"/>
      <c r="E530" s="74"/>
      <c r="F530" s="74"/>
      <c r="G530" s="74"/>
      <c r="S530" s="61"/>
      <c r="T530" s="61"/>
    </row>
    <row r="531" spans="1:20" s="55" customFormat="1" ht="14.15" x14ac:dyDescent="0.4">
      <c r="A531" s="39"/>
      <c r="E531" s="74"/>
      <c r="F531" s="74"/>
      <c r="G531" s="74"/>
      <c r="S531" s="61"/>
      <c r="T531" s="61"/>
    </row>
    <row r="532" spans="1:20" s="55" customFormat="1" ht="14.15" x14ac:dyDescent="0.4">
      <c r="A532" s="39"/>
      <c r="E532" s="74"/>
      <c r="F532" s="74"/>
      <c r="G532" s="74"/>
      <c r="S532" s="61"/>
      <c r="T532" s="61"/>
    </row>
    <row r="533" spans="1:20" s="55" customFormat="1" ht="14.15" x14ac:dyDescent="0.4">
      <c r="A533" s="39"/>
      <c r="E533" s="74"/>
      <c r="F533" s="74"/>
      <c r="G533" s="74"/>
      <c r="S533" s="61"/>
      <c r="T533" s="61"/>
    </row>
    <row r="534" spans="1:20" s="55" customFormat="1" ht="14.15" x14ac:dyDescent="0.4">
      <c r="A534" s="39"/>
      <c r="E534" s="74"/>
      <c r="F534" s="74"/>
      <c r="G534" s="74"/>
      <c r="S534" s="61"/>
      <c r="T534" s="61"/>
    </row>
    <row r="535" spans="1:20" s="55" customFormat="1" ht="14.15" x14ac:dyDescent="0.4">
      <c r="A535" s="39"/>
      <c r="E535" s="74"/>
      <c r="F535" s="74"/>
      <c r="G535" s="74"/>
      <c r="S535" s="61"/>
      <c r="T535" s="61"/>
    </row>
    <row r="536" spans="1:20" s="55" customFormat="1" ht="14.15" x14ac:dyDescent="0.4">
      <c r="A536" s="39"/>
      <c r="E536" s="74"/>
      <c r="F536" s="74"/>
      <c r="G536" s="74"/>
      <c r="S536" s="61"/>
      <c r="T536" s="61"/>
    </row>
    <row r="537" spans="1:20" s="55" customFormat="1" ht="14.15" x14ac:dyDescent="0.4">
      <c r="A537" s="39"/>
      <c r="E537" s="74"/>
      <c r="F537" s="74"/>
      <c r="G537" s="74"/>
      <c r="S537" s="61"/>
      <c r="T537" s="61"/>
    </row>
    <row r="538" spans="1:20" s="55" customFormat="1" ht="14.15" x14ac:dyDescent="0.4">
      <c r="A538" s="39"/>
      <c r="E538" s="74"/>
      <c r="F538" s="74"/>
      <c r="G538" s="74"/>
      <c r="S538" s="61"/>
      <c r="T538" s="61"/>
    </row>
    <row r="539" spans="1:20" s="55" customFormat="1" ht="14.15" x14ac:dyDescent="0.4">
      <c r="A539" s="39"/>
      <c r="E539" s="74"/>
      <c r="F539" s="74"/>
      <c r="G539" s="74"/>
      <c r="S539" s="61"/>
      <c r="T539" s="61"/>
    </row>
    <row r="540" spans="1:20" s="55" customFormat="1" ht="14.15" x14ac:dyDescent="0.4">
      <c r="A540" s="39"/>
      <c r="E540" s="74"/>
      <c r="F540" s="74"/>
      <c r="G540" s="74"/>
      <c r="S540" s="61"/>
      <c r="T540" s="61"/>
    </row>
    <row r="541" spans="1:20" s="55" customFormat="1" ht="14.15" x14ac:dyDescent="0.4">
      <c r="A541" s="39"/>
      <c r="E541" s="74"/>
      <c r="F541" s="74"/>
      <c r="G541" s="74"/>
      <c r="S541" s="61"/>
      <c r="T541" s="61"/>
    </row>
    <row r="542" spans="1:20" s="55" customFormat="1" ht="14.15" x14ac:dyDescent="0.4">
      <c r="A542" s="39"/>
      <c r="E542" s="74"/>
      <c r="F542" s="74"/>
      <c r="G542" s="74"/>
      <c r="S542" s="61"/>
      <c r="T542" s="61"/>
    </row>
    <row r="543" spans="1:20" s="55" customFormat="1" ht="14.15" x14ac:dyDescent="0.4">
      <c r="A543" s="39"/>
      <c r="E543" s="74"/>
      <c r="F543" s="74"/>
      <c r="G543" s="74"/>
      <c r="S543" s="61"/>
      <c r="T543" s="61"/>
    </row>
    <row r="544" spans="1:20" s="55" customFormat="1" ht="14.15" x14ac:dyDescent="0.4">
      <c r="A544" s="39"/>
      <c r="E544" s="74"/>
      <c r="F544" s="74"/>
      <c r="G544" s="74"/>
      <c r="S544" s="61"/>
      <c r="T544" s="61"/>
    </row>
    <row r="545" spans="1:20" s="55" customFormat="1" ht="14.15" x14ac:dyDescent="0.4">
      <c r="A545" s="39"/>
      <c r="E545" s="74"/>
      <c r="F545" s="74"/>
      <c r="G545" s="74"/>
      <c r="S545" s="61"/>
      <c r="T545" s="61"/>
    </row>
    <row r="546" spans="1:20" s="55" customFormat="1" ht="14.15" x14ac:dyDescent="0.4">
      <c r="A546" s="39"/>
      <c r="E546" s="74"/>
      <c r="F546" s="74"/>
      <c r="G546" s="74"/>
      <c r="S546" s="61"/>
      <c r="T546" s="61"/>
    </row>
    <row r="547" spans="1:20" s="55" customFormat="1" ht="14.15" x14ac:dyDescent="0.4">
      <c r="A547" s="39"/>
      <c r="E547" s="74"/>
      <c r="F547" s="74"/>
      <c r="G547" s="74"/>
      <c r="S547" s="61"/>
      <c r="T547" s="61"/>
    </row>
    <row r="548" spans="1:20" s="55" customFormat="1" ht="14.15" x14ac:dyDescent="0.4">
      <c r="A548" s="39"/>
      <c r="E548" s="74"/>
      <c r="F548" s="74"/>
      <c r="G548" s="74"/>
      <c r="S548" s="61"/>
      <c r="T548" s="61"/>
    </row>
    <row r="549" spans="1:20" s="55" customFormat="1" ht="14.15" x14ac:dyDescent="0.4">
      <c r="A549" s="39"/>
      <c r="E549" s="74"/>
      <c r="F549" s="74"/>
      <c r="G549" s="74"/>
      <c r="S549" s="61"/>
      <c r="T549" s="61"/>
    </row>
    <row r="550" spans="1:20" s="55" customFormat="1" ht="14.15" x14ac:dyDescent="0.4">
      <c r="A550" s="39"/>
      <c r="E550" s="74"/>
      <c r="F550" s="74"/>
      <c r="G550" s="74"/>
      <c r="S550" s="61"/>
      <c r="T550" s="61"/>
    </row>
    <row r="551" spans="1:20" s="55" customFormat="1" ht="14.15" x14ac:dyDescent="0.4">
      <c r="A551" s="39"/>
      <c r="E551" s="74"/>
      <c r="F551" s="74"/>
      <c r="G551" s="74"/>
      <c r="S551" s="61"/>
      <c r="T551" s="61"/>
    </row>
    <row r="552" spans="1:20" s="55" customFormat="1" ht="14.15" x14ac:dyDescent="0.4">
      <c r="A552" s="39"/>
      <c r="E552" s="74"/>
      <c r="F552" s="74"/>
      <c r="G552" s="74"/>
      <c r="S552" s="61"/>
      <c r="T552" s="61"/>
    </row>
    <row r="553" spans="1:20" s="55" customFormat="1" ht="14.15" x14ac:dyDescent="0.4">
      <c r="A553" s="39"/>
      <c r="E553" s="74"/>
      <c r="F553" s="74"/>
      <c r="G553" s="74"/>
      <c r="S553" s="61"/>
      <c r="T553" s="61"/>
    </row>
    <row r="554" spans="1:20" s="55" customFormat="1" ht="14.15" x14ac:dyDescent="0.4">
      <c r="A554" s="39"/>
      <c r="E554" s="74"/>
      <c r="F554" s="74"/>
      <c r="G554" s="74"/>
      <c r="S554" s="61"/>
      <c r="T554" s="61"/>
    </row>
    <row r="555" spans="1:20" s="55" customFormat="1" ht="14.15" x14ac:dyDescent="0.4">
      <c r="A555" s="39"/>
      <c r="E555" s="74"/>
      <c r="F555" s="74"/>
      <c r="G555" s="74"/>
      <c r="S555" s="61"/>
      <c r="T555" s="61"/>
    </row>
    <row r="556" spans="1:20" s="55" customFormat="1" ht="14.15" x14ac:dyDescent="0.4">
      <c r="A556" s="39"/>
      <c r="E556" s="74"/>
      <c r="F556" s="74"/>
      <c r="G556" s="74"/>
      <c r="S556" s="61"/>
      <c r="T556" s="61"/>
    </row>
    <row r="557" spans="1:20" s="55" customFormat="1" ht="14.15" x14ac:dyDescent="0.4">
      <c r="A557" s="39"/>
      <c r="E557" s="74"/>
      <c r="F557" s="74"/>
      <c r="G557" s="74"/>
      <c r="S557" s="61"/>
      <c r="T557" s="61"/>
    </row>
    <row r="558" spans="1:20" s="55" customFormat="1" ht="14.15" x14ac:dyDescent="0.4">
      <c r="A558" s="39"/>
      <c r="E558" s="74"/>
      <c r="F558" s="74"/>
      <c r="G558" s="74"/>
      <c r="S558" s="61"/>
      <c r="T558" s="61"/>
    </row>
    <row r="559" spans="1:20" s="55" customFormat="1" ht="14.15" x14ac:dyDescent="0.4">
      <c r="A559" s="39"/>
      <c r="E559" s="74"/>
      <c r="F559" s="74"/>
      <c r="G559" s="74"/>
      <c r="S559" s="61"/>
      <c r="T559" s="61"/>
    </row>
    <row r="560" spans="1:20" s="55" customFormat="1" ht="14.15" x14ac:dyDescent="0.4">
      <c r="A560" s="39"/>
      <c r="E560" s="74"/>
      <c r="F560" s="74"/>
      <c r="G560" s="74"/>
      <c r="S560" s="61"/>
      <c r="T560" s="61"/>
    </row>
    <row r="561" spans="1:20" s="55" customFormat="1" ht="14.15" x14ac:dyDescent="0.4">
      <c r="A561" s="39"/>
      <c r="E561" s="74"/>
      <c r="F561" s="74"/>
      <c r="G561" s="74"/>
      <c r="S561" s="61"/>
      <c r="T561" s="61"/>
    </row>
    <row r="562" spans="1:20" s="55" customFormat="1" ht="14.15" x14ac:dyDescent="0.4">
      <c r="A562" s="39"/>
      <c r="E562" s="74"/>
      <c r="F562" s="74"/>
      <c r="G562" s="74"/>
      <c r="S562" s="61"/>
      <c r="T562" s="61"/>
    </row>
    <row r="563" spans="1:20" s="55" customFormat="1" ht="14.15" x14ac:dyDescent="0.4">
      <c r="A563" s="39"/>
      <c r="E563" s="74"/>
      <c r="F563" s="74"/>
      <c r="G563" s="74"/>
      <c r="S563" s="61"/>
      <c r="T563" s="61"/>
    </row>
    <row r="564" spans="1:20" s="55" customFormat="1" ht="14.15" x14ac:dyDescent="0.4">
      <c r="A564" s="39"/>
      <c r="E564" s="74"/>
      <c r="F564" s="74"/>
      <c r="G564" s="74"/>
      <c r="S564" s="61"/>
      <c r="T564" s="61"/>
    </row>
    <row r="565" spans="1:20" s="55" customFormat="1" ht="14.15" x14ac:dyDescent="0.4">
      <c r="A565" s="39"/>
      <c r="E565" s="74"/>
      <c r="F565" s="74"/>
      <c r="G565" s="74"/>
      <c r="S565" s="61"/>
      <c r="T565" s="61"/>
    </row>
    <row r="566" spans="1:20" s="55" customFormat="1" ht="14.15" x14ac:dyDescent="0.4">
      <c r="A566" s="39"/>
      <c r="E566" s="74"/>
      <c r="F566" s="74"/>
      <c r="G566" s="74"/>
      <c r="S566" s="61"/>
      <c r="T566" s="61"/>
    </row>
    <row r="567" spans="1:20" s="55" customFormat="1" ht="14.15" x14ac:dyDescent="0.4">
      <c r="A567" s="39"/>
      <c r="E567" s="74"/>
      <c r="F567" s="74"/>
      <c r="G567" s="74"/>
      <c r="S567" s="61"/>
      <c r="T567" s="61"/>
    </row>
    <row r="568" spans="1:20" s="55" customFormat="1" ht="14.15" x14ac:dyDescent="0.4">
      <c r="A568" s="39"/>
      <c r="E568" s="74"/>
      <c r="F568" s="74"/>
      <c r="G568" s="74"/>
      <c r="S568" s="61"/>
      <c r="T568" s="61"/>
    </row>
    <row r="569" spans="1:20" s="55" customFormat="1" ht="14.15" x14ac:dyDescent="0.4">
      <c r="A569" s="39"/>
      <c r="E569" s="74"/>
      <c r="F569" s="74"/>
      <c r="G569" s="74"/>
      <c r="S569" s="61"/>
      <c r="T569" s="61"/>
    </row>
    <row r="570" spans="1:20" s="55" customFormat="1" ht="14.15" x14ac:dyDescent="0.4">
      <c r="A570" s="39"/>
      <c r="E570" s="74"/>
      <c r="F570" s="74"/>
      <c r="G570" s="74"/>
      <c r="S570" s="61"/>
      <c r="T570" s="61"/>
    </row>
    <row r="571" spans="1:20" s="55" customFormat="1" ht="14.15" x14ac:dyDescent="0.4">
      <c r="A571" s="39"/>
      <c r="E571" s="74"/>
      <c r="F571" s="74"/>
      <c r="G571" s="74"/>
      <c r="S571" s="61"/>
      <c r="T571" s="61"/>
    </row>
    <row r="572" spans="1:20" s="55" customFormat="1" ht="14.15" x14ac:dyDescent="0.4">
      <c r="A572" s="39"/>
      <c r="E572" s="74"/>
      <c r="F572" s="74"/>
      <c r="G572" s="74"/>
      <c r="S572" s="61"/>
      <c r="T572" s="61"/>
    </row>
    <row r="573" spans="1:20" s="55" customFormat="1" ht="14.15" x14ac:dyDescent="0.4">
      <c r="A573" s="39"/>
      <c r="E573" s="74"/>
      <c r="F573" s="74"/>
      <c r="G573" s="74"/>
      <c r="S573" s="61"/>
      <c r="T573" s="61"/>
    </row>
    <row r="574" spans="1:20" s="55" customFormat="1" ht="14.15" x14ac:dyDescent="0.4">
      <c r="A574" s="39"/>
      <c r="E574" s="74"/>
      <c r="F574" s="74"/>
      <c r="G574" s="74"/>
      <c r="S574" s="61"/>
      <c r="T574" s="61"/>
    </row>
    <row r="575" spans="1:20" s="55" customFormat="1" ht="14.15" x14ac:dyDescent="0.4">
      <c r="A575" s="39"/>
      <c r="E575" s="74"/>
      <c r="F575" s="74"/>
      <c r="G575" s="74"/>
      <c r="S575" s="61"/>
      <c r="T575" s="61"/>
    </row>
    <row r="576" spans="1:20" s="55" customFormat="1" ht="14.15" x14ac:dyDescent="0.4">
      <c r="A576" s="39"/>
      <c r="E576" s="74"/>
      <c r="F576" s="74"/>
      <c r="G576" s="74"/>
      <c r="S576" s="61"/>
      <c r="T576" s="61"/>
    </row>
    <row r="577" spans="1:20" s="55" customFormat="1" ht="14.15" x14ac:dyDescent="0.4">
      <c r="A577" s="39"/>
      <c r="E577" s="74"/>
      <c r="F577" s="74"/>
      <c r="G577" s="74"/>
      <c r="S577" s="61"/>
      <c r="T577" s="61"/>
    </row>
    <row r="578" spans="1:20" s="55" customFormat="1" ht="14.15" x14ac:dyDescent="0.4">
      <c r="A578" s="39"/>
      <c r="E578" s="74"/>
      <c r="F578" s="74"/>
      <c r="G578" s="74"/>
      <c r="S578" s="61"/>
      <c r="T578" s="61"/>
    </row>
    <row r="579" spans="1:20" s="55" customFormat="1" ht="14.15" x14ac:dyDescent="0.4">
      <c r="A579" s="39"/>
      <c r="E579" s="74"/>
      <c r="F579" s="74"/>
      <c r="G579" s="74"/>
      <c r="S579" s="61"/>
      <c r="T579" s="61"/>
    </row>
    <row r="580" spans="1:20" s="55" customFormat="1" ht="14.15" x14ac:dyDescent="0.4">
      <c r="A580" s="39"/>
      <c r="E580" s="74"/>
      <c r="F580" s="74"/>
      <c r="G580" s="74"/>
      <c r="S580" s="61"/>
      <c r="T580" s="61"/>
    </row>
    <row r="581" spans="1:20" s="55" customFormat="1" ht="14.15" x14ac:dyDescent="0.4">
      <c r="A581" s="39"/>
      <c r="E581" s="74"/>
      <c r="F581" s="74"/>
      <c r="G581" s="74"/>
      <c r="S581" s="61"/>
      <c r="T581" s="61"/>
    </row>
    <row r="582" spans="1:20" s="55" customFormat="1" ht="14.15" x14ac:dyDescent="0.4">
      <c r="A582" s="39"/>
      <c r="E582" s="74"/>
      <c r="F582" s="74"/>
      <c r="G582" s="74"/>
      <c r="S582" s="61"/>
      <c r="T582" s="61"/>
    </row>
    <row r="583" spans="1:20" s="55" customFormat="1" ht="14.15" x14ac:dyDescent="0.4">
      <c r="A583" s="39"/>
      <c r="E583" s="74"/>
      <c r="F583" s="74"/>
      <c r="G583" s="74"/>
      <c r="S583" s="61"/>
      <c r="T583" s="61"/>
    </row>
    <row r="584" spans="1:20" s="55" customFormat="1" ht="14.15" x14ac:dyDescent="0.4">
      <c r="A584" s="39"/>
      <c r="E584" s="74"/>
      <c r="F584" s="74"/>
      <c r="G584" s="74"/>
      <c r="S584" s="61"/>
      <c r="T584" s="61"/>
    </row>
    <row r="585" spans="1:20" s="55" customFormat="1" ht="14.15" x14ac:dyDescent="0.4">
      <c r="A585" s="39"/>
      <c r="E585" s="74"/>
      <c r="F585" s="74"/>
      <c r="G585" s="74"/>
      <c r="S585" s="61"/>
      <c r="T585" s="61"/>
    </row>
    <row r="586" spans="1:20" s="55" customFormat="1" ht="14.15" x14ac:dyDescent="0.4">
      <c r="A586" s="39"/>
      <c r="E586" s="74"/>
      <c r="F586" s="74"/>
      <c r="G586" s="74"/>
      <c r="S586" s="61"/>
      <c r="T586" s="61"/>
    </row>
    <row r="587" spans="1:20" s="55" customFormat="1" ht="14.15" x14ac:dyDescent="0.4">
      <c r="A587" s="39"/>
      <c r="E587" s="74"/>
      <c r="F587" s="74"/>
      <c r="G587" s="74"/>
      <c r="S587" s="61"/>
      <c r="T587" s="61"/>
    </row>
    <row r="588" spans="1:20" s="55" customFormat="1" ht="14.15" x14ac:dyDescent="0.4">
      <c r="A588" s="39"/>
      <c r="E588" s="74"/>
      <c r="F588" s="74"/>
      <c r="G588" s="74"/>
      <c r="S588" s="61"/>
      <c r="T588" s="61"/>
    </row>
    <row r="589" spans="1:20" s="55" customFormat="1" ht="14.15" x14ac:dyDescent="0.4">
      <c r="A589" s="39"/>
      <c r="E589" s="74"/>
      <c r="F589" s="74"/>
      <c r="G589" s="74"/>
      <c r="S589" s="61"/>
      <c r="T589" s="61"/>
    </row>
    <row r="590" spans="1:20" s="55" customFormat="1" ht="14.15" x14ac:dyDescent="0.4">
      <c r="A590" s="39"/>
      <c r="E590" s="74"/>
      <c r="F590" s="74"/>
      <c r="G590" s="74"/>
      <c r="S590" s="61"/>
      <c r="T590" s="61"/>
    </row>
    <row r="591" spans="1:20" s="55" customFormat="1" ht="14.15" x14ac:dyDescent="0.4">
      <c r="A591" s="39"/>
      <c r="E591" s="74"/>
      <c r="F591" s="74"/>
      <c r="G591" s="74"/>
      <c r="S591" s="61"/>
      <c r="T591" s="61"/>
    </row>
    <row r="592" spans="1:20" s="55" customFormat="1" ht="14.15" x14ac:dyDescent="0.4">
      <c r="A592" s="39"/>
      <c r="E592" s="74"/>
      <c r="F592" s="74"/>
      <c r="G592" s="74"/>
      <c r="S592" s="61"/>
      <c r="T592" s="61"/>
    </row>
    <row r="593" spans="1:20" s="55" customFormat="1" ht="14.15" x14ac:dyDescent="0.4">
      <c r="A593" s="39"/>
      <c r="E593" s="74"/>
      <c r="F593" s="74"/>
      <c r="G593" s="74"/>
      <c r="S593" s="61"/>
      <c r="T593" s="61"/>
    </row>
    <row r="594" spans="1:20" s="55" customFormat="1" ht="14.15" x14ac:dyDescent="0.4">
      <c r="A594" s="39"/>
      <c r="E594" s="74"/>
      <c r="F594" s="74"/>
      <c r="G594" s="74"/>
      <c r="S594" s="61"/>
      <c r="T594" s="61"/>
    </row>
    <row r="595" spans="1:20" s="55" customFormat="1" ht="14.15" x14ac:dyDescent="0.4">
      <c r="A595" s="39"/>
      <c r="E595" s="74"/>
      <c r="F595" s="74"/>
      <c r="G595" s="74"/>
      <c r="S595" s="61"/>
      <c r="T595" s="61"/>
    </row>
    <row r="596" spans="1:20" s="55" customFormat="1" ht="14.15" x14ac:dyDescent="0.4">
      <c r="A596" s="39"/>
      <c r="E596" s="74"/>
      <c r="F596" s="74"/>
      <c r="G596" s="74"/>
      <c r="S596" s="61"/>
      <c r="T596" s="61"/>
    </row>
    <row r="597" spans="1:20" s="55" customFormat="1" ht="14.15" x14ac:dyDescent="0.4">
      <c r="A597" s="39"/>
      <c r="E597" s="74"/>
      <c r="F597" s="74"/>
      <c r="G597" s="74"/>
      <c r="S597" s="61"/>
      <c r="T597" s="61"/>
    </row>
    <row r="598" spans="1:20" s="55" customFormat="1" ht="14.15" x14ac:dyDescent="0.4">
      <c r="A598" s="39"/>
      <c r="E598" s="74"/>
      <c r="F598" s="74"/>
      <c r="G598" s="74"/>
      <c r="S598" s="61"/>
      <c r="T598" s="61"/>
    </row>
    <row r="599" spans="1:20" s="55" customFormat="1" ht="14.15" x14ac:dyDescent="0.4">
      <c r="A599" s="39"/>
      <c r="E599" s="74"/>
      <c r="F599" s="74"/>
      <c r="G599" s="74"/>
      <c r="S599" s="61"/>
      <c r="T599" s="61"/>
    </row>
    <row r="600" spans="1:20" s="55" customFormat="1" ht="14.15" x14ac:dyDescent="0.4">
      <c r="A600" s="39"/>
      <c r="E600" s="74"/>
      <c r="F600" s="74"/>
      <c r="G600" s="74"/>
      <c r="S600" s="61"/>
      <c r="T600" s="61"/>
    </row>
    <row r="601" spans="1:20" s="55" customFormat="1" ht="14.15" x14ac:dyDescent="0.4">
      <c r="A601" s="39"/>
      <c r="E601" s="74"/>
      <c r="F601" s="74"/>
      <c r="G601" s="74"/>
      <c r="S601" s="61"/>
      <c r="T601" s="61"/>
    </row>
    <row r="602" spans="1:20" s="55" customFormat="1" ht="14.15" x14ac:dyDescent="0.4">
      <c r="A602" s="39"/>
      <c r="E602" s="74"/>
      <c r="F602" s="74"/>
      <c r="G602" s="74"/>
      <c r="S602" s="61"/>
      <c r="T602" s="61"/>
    </row>
    <row r="603" spans="1:20" s="55" customFormat="1" ht="14.15" x14ac:dyDescent="0.4">
      <c r="A603" s="39"/>
      <c r="E603" s="74"/>
      <c r="F603" s="74"/>
      <c r="G603" s="74"/>
      <c r="S603" s="61"/>
      <c r="T603" s="61"/>
    </row>
    <row r="604" spans="1:20" s="55" customFormat="1" ht="14.15" x14ac:dyDescent="0.4">
      <c r="A604" s="39"/>
      <c r="E604" s="74"/>
      <c r="F604" s="74"/>
      <c r="G604" s="74"/>
      <c r="S604" s="61"/>
      <c r="T604" s="61"/>
    </row>
    <row r="605" spans="1:20" s="55" customFormat="1" ht="14.15" x14ac:dyDescent="0.4">
      <c r="A605" s="39"/>
      <c r="E605" s="74"/>
      <c r="F605" s="74"/>
      <c r="G605" s="74"/>
      <c r="S605" s="61"/>
      <c r="T605" s="61"/>
    </row>
    <row r="606" spans="1:20" s="55" customFormat="1" ht="14.15" x14ac:dyDescent="0.4">
      <c r="A606" s="39"/>
      <c r="E606" s="74"/>
      <c r="F606" s="74"/>
      <c r="G606" s="74"/>
      <c r="S606" s="61"/>
      <c r="T606" s="61"/>
    </row>
    <row r="607" spans="1:20" s="55" customFormat="1" ht="14.15" x14ac:dyDescent="0.4">
      <c r="A607" s="39"/>
      <c r="E607" s="74"/>
      <c r="F607" s="74"/>
      <c r="G607" s="74"/>
      <c r="S607" s="61"/>
      <c r="T607" s="61"/>
    </row>
    <row r="608" spans="1:20" s="55" customFormat="1" ht="14.15" x14ac:dyDescent="0.4">
      <c r="A608" s="39"/>
      <c r="E608" s="74"/>
      <c r="F608" s="74"/>
      <c r="G608" s="74"/>
      <c r="S608" s="61"/>
      <c r="T608" s="61"/>
    </row>
    <row r="609" spans="1:20" s="55" customFormat="1" ht="14.15" x14ac:dyDescent="0.4">
      <c r="A609" s="39"/>
      <c r="E609" s="74"/>
      <c r="F609" s="74"/>
      <c r="G609" s="74"/>
      <c r="S609" s="61"/>
      <c r="T609" s="61"/>
    </row>
    <row r="610" spans="1:20" s="55" customFormat="1" ht="14.15" x14ac:dyDescent="0.4">
      <c r="A610" s="39"/>
      <c r="E610" s="74"/>
      <c r="F610" s="74"/>
      <c r="G610" s="74"/>
      <c r="S610" s="61"/>
      <c r="T610" s="61"/>
    </row>
    <row r="611" spans="1:20" s="55" customFormat="1" ht="14.15" x14ac:dyDescent="0.4">
      <c r="A611" s="39"/>
      <c r="E611" s="74"/>
      <c r="F611" s="74"/>
      <c r="G611" s="74"/>
      <c r="S611" s="61"/>
      <c r="T611" s="61"/>
    </row>
    <row r="612" spans="1:20" s="55" customFormat="1" ht="14.15" x14ac:dyDescent="0.4">
      <c r="A612" s="39"/>
      <c r="E612" s="74"/>
      <c r="F612" s="74"/>
      <c r="G612" s="74"/>
      <c r="S612" s="61"/>
      <c r="T612" s="61"/>
    </row>
    <row r="613" spans="1:20" s="55" customFormat="1" ht="14.15" x14ac:dyDescent="0.4">
      <c r="A613" s="39"/>
      <c r="E613" s="74"/>
      <c r="F613" s="74"/>
      <c r="G613" s="74"/>
      <c r="S613" s="61"/>
      <c r="T613" s="61"/>
    </row>
    <row r="614" spans="1:20" s="55" customFormat="1" ht="14.15" x14ac:dyDescent="0.4">
      <c r="A614" s="39"/>
      <c r="E614" s="74"/>
      <c r="F614" s="74"/>
      <c r="G614" s="74"/>
      <c r="S614" s="61"/>
      <c r="T614" s="61"/>
    </row>
    <row r="615" spans="1:20" s="55" customFormat="1" ht="14.15" x14ac:dyDescent="0.4">
      <c r="A615" s="39"/>
      <c r="E615" s="74"/>
      <c r="F615" s="74"/>
      <c r="G615" s="74"/>
      <c r="S615" s="61"/>
      <c r="T615" s="61"/>
    </row>
    <row r="616" spans="1:20" s="55" customFormat="1" ht="14.15" x14ac:dyDescent="0.4">
      <c r="A616" s="39"/>
      <c r="E616" s="74"/>
      <c r="F616" s="74"/>
      <c r="G616" s="74"/>
      <c r="S616" s="61"/>
      <c r="T616" s="61"/>
    </row>
    <row r="617" spans="1:20" s="55" customFormat="1" ht="14.15" x14ac:dyDescent="0.4">
      <c r="A617" s="39"/>
      <c r="E617" s="74"/>
      <c r="F617" s="74"/>
      <c r="G617" s="74"/>
      <c r="S617" s="61"/>
      <c r="T617" s="61"/>
    </row>
    <row r="618" spans="1:20" s="55" customFormat="1" ht="14.15" x14ac:dyDescent="0.4">
      <c r="A618" s="39"/>
      <c r="E618" s="74"/>
      <c r="F618" s="74"/>
      <c r="G618" s="74"/>
      <c r="S618" s="61"/>
      <c r="T618" s="61"/>
    </row>
    <row r="619" spans="1:20" s="55" customFormat="1" ht="14.15" x14ac:dyDescent="0.4">
      <c r="A619" s="39"/>
      <c r="E619" s="74"/>
      <c r="F619" s="74"/>
      <c r="G619" s="74"/>
      <c r="S619" s="61"/>
      <c r="T619" s="61"/>
    </row>
    <row r="620" spans="1:20" s="55" customFormat="1" ht="14.15" x14ac:dyDescent="0.4">
      <c r="A620" s="39"/>
      <c r="E620" s="74"/>
      <c r="F620" s="74"/>
      <c r="G620" s="74"/>
      <c r="S620" s="61"/>
      <c r="T620" s="61"/>
    </row>
    <row r="621" spans="1:20" s="55" customFormat="1" ht="14.15" x14ac:dyDescent="0.4">
      <c r="A621" s="39"/>
      <c r="E621" s="74"/>
      <c r="F621" s="74"/>
      <c r="G621" s="74"/>
      <c r="S621" s="61"/>
      <c r="T621" s="61"/>
    </row>
    <row r="622" spans="1:20" s="55" customFormat="1" ht="14.15" x14ac:dyDescent="0.4">
      <c r="A622" s="39"/>
      <c r="E622" s="74"/>
      <c r="F622" s="74"/>
      <c r="G622" s="74"/>
      <c r="S622" s="61"/>
      <c r="T622" s="61"/>
    </row>
    <row r="623" spans="1:20" s="55" customFormat="1" ht="14.15" x14ac:dyDescent="0.4">
      <c r="A623" s="39"/>
      <c r="E623" s="74"/>
      <c r="F623" s="74"/>
      <c r="G623" s="74"/>
      <c r="S623" s="61"/>
      <c r="T623" s="61"/>
    </row>
    <row r="624" spans="1:20" s="55" customFormat="1" ht="14.15" x14ac:dyDescent="0.4">
      <c r="A624" s="39"/>
      <c r="E624" s="74"/>
      <c r="F624" s="74"/>
      <c r="G624" s="74"/>
      <c r="S624" s="61"/>
      <c r="T624" s="61"/>
    </row>
    <row r="625" spans="1:20" s="55" customFormat="1" ht="14.15" x14ac:dyDescent="0.4">
      <c r="A625" s="39"/>
      <c r="E625" s="74"/>
      <c r="F625" s="74"/>
      <c r="G625" s="74"/>
      <c r="S625" s="61"/>
      <c r="T625" s="61"/>
    </row>
    <row r="626" spans="1:20" s="55" customFormat="1" ht="14.15" x14ac:dyDescent="0.4">
      <c r="A626" s="39"/>
      <c r="E626" s="74"/>
      <c r="F626" s="74"/>
      <c r="G626" s="74"/>
      <c r="S626" s="61"/>
      <c r="T626" s="61"/>
    </row>
    <row r="627" spans="1:20" s="55" customFormat="1" ht="14.15" x14ac:dyDescent="0.4">
      <c r="A627" s="39"/>
      <c r="E627" s="74"/>
      <c r="F627" s="74"/>
      <c r="G627" s="74"/>
      <c r="S627" s="61"/>
      <c r="T627" s="61"/>
    </row>
    <row r="628" spans="1:20" s="55" customFormat="1" ht="14.15" x14ac:dyDescent="0.4">
      <c r="A628" s="39"/>
      <c r="E628" s="74"/>
      <c r="F628" s="74"/>
      <c r="G628" s="74"/>
      <c r="S628" s="61"/>
      <c r="T628" s="61"/>
    </row>
    <row r="629" spans="1:20" s="55" customFormat="1" ht="14.15" x14ac:dyDescent="0.4">
      <c r="A629" s="39"/>
      <c r="E629" s="74"/>
      <c r="F629" s="74"/>
      <c r="G629" s="74"/>
      <c r="S629" s="61"/>
      <c r="T629" s="61"/>
    </row>
    <row r="630" spans="1:20" s="55" customFormat="1" ht="14.15" x14ac:dyDescent="0.4">
      <c r="A630" s="39"/>
      <c r="E630" s="74"/>
      <c r="F630" s="74"/>
      <c r="G630" s="74"/>
      <c r="S630" s="61"/>
      <c r="T630" s="61"/>
    </row>
    <row r="631" spans="1:20" s="55" customFormat="1" ht="14.15" x14ac:dyDescent="0.4">
      <c r="A631" s="39"/>
      <c r="E631" s="74"/>
      <c r="F631" s="74"/>
      <c r="G631" s="74"/>
      <c r="S631" s="61"/>
      <c r="T631" s="61"/>
    </row>
    <row r="632" spans="1:20" s="55" customFormat="1" ht="14.15" x14ac:dyDescent="0.4">
      <c r="A632" s="39"/>
      <c r="E632" s="74"/>
      <c r="F632" s="74"/>
      <c r="G632" s="74"/>
      <c r="S632" s="61"/>
      <c r="T632" s="61"/>
    </row>
    <row r="633" spans="1:20" s="55" customFormat="1" ht="14.15" x14ac:dyDescent="0.4">
      <c r="A633" s="39"/>
      <c r="E633" s="74"/>
      <c r="F633" s="74"/>
      <c r="G633" s="74"/>
      <c r="S633" s="61"/>
      <c r="T633" s="61"/>
    </row>
    <row r="634" spans="1:20" s="55" customFormat="1" ht="14.15" x14ac:dyDescent="0.4">
      <c r="A634" s="39"/>
      <c r="E634" s="74"/>
      <c r="F634" s="74"/>
      <c r="G634" s="74"/>
      <c r="S634" s="61"/>
      <c r="T634" s="61"/>
    </row>
    <row r="635" spans="1:20" s="55" customFormat="1" ht="14.15" x14ac:dyDescent="0.4">
      <c r="A635" s="39"/>
      <c r="E635" s="74"/>
      <c r="F635" s="74"/>
      <c r="G635" s="74"/>
      <c r="S635" s="61"/>
      <c r="T635" s="61"/>
    </row>
    <row r="636" spans="1:20" s="55" customFormat="1" ht="14.15" x14ac:dyDescent="0.4">
      <c r="A636" s="39"/>
      <c r="E636" s="74"/>
      <c r="F636" s="74"/>
      <c r="G636" s="74"/>
      <c r="S636" s="61"/>
      <c r="T636" s="61"/>
    </row>
    <row r="637" spans="1:20" s="55" customFormat="1" ht="14.15" x14ac:dyDescent="0.4">
      <c r="A637" s="39"/>
      <c r="E637" s="74"/>
      <c r="F637" s="74"/>
      <c r="G637" s="74"/>
      <c r="S637" s="61"/>
      <c r="T637" s="61"/>
    </row>
    <row r="638" spans="1:20" s="55" customFormat="1" ht="14.15" x14ac:dyDescent="0.4">
      <c r="A638" s="39"/>
      <c r="E638" s="74"/>
      <c r="F638" s="74"/>
      <c r="G638" s="74"/>
      <c r="S638" s="61"/>
      <c r="T638" s="61"/>
    </row>
    <row r="639" spans="1:20" s="55" customFormat="1" ht="14.15" x14ac:dyDescent="0.4">
      <c r="A639" s="39"/>
      <c r="E639" s="74"/>
      <c r="F639" s="74"/>
      <c r="G639" s="74"/>
      <c r="S639" s="61"/>
      <c r="T639" s="61"/>
    </row>
    <row r="640" spans="1:20" s="55" customFormat="1" ht="14.15" x14ac:dyDescent="0.4">
      <c r="A640" s="39"/>
      <c r="E640" s="74"/>
      <c r="F640" s="74"/>
      <c r="G640" s="74"/>
      <c r="S640" s="61"/>
      <c r="T640" s="61"/>
    </row>
    <row r="641" spans="1:20" s="55" customFormat="1" ht="14.15" x14ac:dyDescent="0.4">
      <c r="A641" s="39"/>
      <c r="E641" s="74"/>
      <c r="F641" s="74"/>
      <c r="G641" s="74"/>
      <c r="S641" s="61"/>
      <c r="T641" s="61"/>
    </row>
    <row r="642" spans="1:20" s="55" customFormat="1" ht="14.15" x14ac:dyDescent="0.4">
      <c r="A642" s="39"/>
      <c r="E642" s="74"/>
      <c r="F642" s="74"/>
      <c r="G642" s="74"/>
      <c r="S642" s="61"/>
      <c r="T642" s="61"/>
    </row>
    <row r="643" spans="1:20" s="55" customFormat="1" ht="14.15" x14ac:dyDescent="0.4">
      <c r="A643" s="39"/>
      <c r="E643" s="74"/>
      <c r="F643" s="74"/>
      <c r="G643" s="74"/>
      <c r="S643" s="61"/>
      <c r="T643" s="61"/>
    </row>
    <row r="644" spans="1:20" s="55" customFormat="1" ht="14.15" x14ac:dyDescent="0.4">
      <c r="A644" s="39"/>
      <c r="E644" s="74"/>
      <c r="F644" s="74"/>
      <c r="G644" s="74"/>
      <c r="S644" s="61"/>
      <c r="T644" s="61"/>
    </row>
    <row r="645" spans="1:20" s="55" customFormat="1" ht="14.15" x14ac:dyDescent="0.4">
      <c r="A645" s="39"/>
      <c r="E645" s="74"/>
      <c r="F645" s="74"/>
      <c r="G645" s="74"/>
      <c r="S645" s="61"/>
      <c r="T645" s="61"/>
    </row>
    <row r="646" spans="1:20" s="55" customFormat="1" ht="14.15" x14ac:dyDescent="0.4">
      <c r="A646" s="39"/>
      <c r="E646" s="74"/>
      <c r="F646" s="74"/>
      <c r="G646" s="74"/>
      <c r="S646" s="61"/>
      <c r="T646" s="61"/>
    </row>
    <row r="647" spans="1:20" s="55" customFormat="1" ht="14.15" x14ac:dyDescent="0.4">
      <c r="A647" s="39"/>
      <c r="E647" s="74"/>
      <c r="F647" s="74"/>
      <c r="G647" s="74"/>
      <c r="S647" s="61"/>
      <c r="T647" s="61"/>
    </row>
    <row r="648" spans="1:20" s="55" customFormat="1" ht="14.15" x14ac:dyDescent="0.4">
      <c r="A648" s="39"/>
      <c r="E648" s="74"/>
      <c r="F648" s="74"/>
      <c r="G648" s="74"/>
      <c r="S648" s="61"/>
      <c r="T648" s="61"/>
    </row>
    <row r="649" spans="1:20" s="55" customFormat="1" ht="14.15" x14ac:dyDescent="0.4">
      <c r="A649" s="39"/>
      <c r="E649" s="74"/>
      <c r="F649" s="74"/>
      <c r="G649" s="74"/>
      <c r="S649" s="61"/>
      <c r="T649" s="61"/>
    </row>
    <row r="650" spans="1:20" s="55" customFormat="1" ht="14.15" x14ac:dyDescent="0.4">
      <c r="A650" s="39"/>
      <c r="E650" s="74"/>
      <c r="F650" s="74"/>
      <c r="G650" s="74"/>
      <c r="S650" s="61"/>
      <c r="T650" s="61"/>
    </row>
    <row r="651" spans="1:20" s="55" customFormat="1" ht="14.15" x14ac:dyDescent="0.4">
      <c r="A651" s="39"/>
      <c r="E651" s="74"/>
      <c r="F651" s="74"/>
      <c r="G651" s="74"/>
      <c r="S651" s="61"/>
      <c r="T651" s="61"/>
    </row>
    <row r="652" spans="1:20" s="55" customFormat="1" ht="14.15" x14ac:dyDescent="0.4">
      <c r="A652" s="39"/>
      <c r="E652" s="74"/>
      <c r="F652" s="74"/>
      <c r="G652" s="74"/>
      <c r="S652" s="61"/>
      <c r="T652" s="61"/>
    </row>
    <row r="653" spans="1:20" s="55" customFormat="1" ht="14.15" x14ac:dyDescent="0.4">
      <c r="A653" s="39"/>
      <c r="E653" s="74"/>
      <c r="F653" s="74"/>
      <c r="G653" s="74"/>
      <c r="S653" s="61"/>
      <c r="T653" s="61"/>
    </row>
    <row r="654" spans="1:20" s="55" customFormat="1" ht="14.15" x14ac:dyDescent="0.4">
      <c r="A654" s="39"/>
      <c r="E654" s="74"/>
      <c r="F654" s="74"/>
      <c r="G654" s="74"/>
      <c r="S654" s="61"/>
      <c r="T654" s="61"/>
    </row>
    <row r="655" spans="1:20" s="55" customFormat="1" ht="14.15" x14ac:dyDescent="0.4">
      <c r="A655" s="39"/>
      <c r="E655" s="74"/>
      <c r="F655" s="74"/>
      <c r="G655" s="74"/>
      <c r="S655" s="61"/>
      <c r="T655" s="61"/>
    </row>
    <row r="656" spans="1:20" s="55" customFormat="1" ht="14.15" x14ac:dyDescent="0.4">
      <c r="A656" s="39"/>
      <c r="E656" s="74"/>
      <c r="F656" s="74"/>
      <c r="G656" s="74"/>
      <c r="S656" s="61"/>
      <c r="T656" s="61"/>
    </row>
    <row r="657" spans="1:20" s="55" customFormat="1" ht="14.15" x14ac:dyDescent="0.4">
      <c r="A657" s="39"/>
      <c r="E657" s="74"/>
      <c r="F657" s="74"/>
      <c r="G657" s="74"/>
      <c r="S657" s="61"/>
      <c r="T657" s="61"/>
    </row>
    <row r="658" spans="1:20" s="55" customFormat="1" ht="14.15" x14ac:dyDescent="0.4">
      <c r="A658" s="39"/>
      <c r="E658" s="74"/>
      <c r="F658" s="74"/>
      <c r="G658" s="74"/>
      <c r="S658" s="61"/>
      <c r="T658" s="61"/>
    </row>
    <row r="659" spans="1:20" s="55" customFormat="1" ht="14.15" x14ac:dyDescent="0.4">
      <c r="A659" s="39"/>
      <c r="E659" s="74"/>
      <c r="F659" s="74"/>
      <c r="G659" s="74"/>
      <c r="S659" s="61"/>
      <c r="T659" s="61"/>
    </row>
    <row r="660" spans="1:20" s="55" customFormat="1" ht="14.15" x14ac:dyDescent="0.4">
      <c r="A660" s="39"/>
      <c r="E660" s="74"/>
      <c r="F660" s="74"/>
      <c r="G660" s="74"/>
      <c r="S660" s="61"/>
      <c r="T660" s="61"/>
    </row>
    <row r="661" spans="1:20" s="55" customFormat="1" ht="14.15" x14ac:dyDescent="0.4">
      <c r="A661" s="39"/>
      <c r="E661" s="74"/>
      <c r="F661" s="74"/>
      <c r="G661" s="74"/>
      <c r="S661" s="61"/>
      <c r="T661" s="61"/>
    </row>
    <row r="662" spans="1:20" s="55" customFormat="1" ht="14.15" x14ac:dyDescent="0.4">
      <c r="A662" s="39"/>
      <c r="E662" s="74"/>
      <c r="F662" s="74"/>
      <c r="G662" s="74"/>
      <c r="S662" s="61"/>
      <c r="T662" s="61"/>
    </row>
    <row r="663" spans="1:20" s="55" customFormat="1" ht="14.15" x14ac:dyDescent="0.4">
      <c r="A663" s="39"/>
      <c r="E663" s="74"/>
      <c r="F663" s="74"/>
      <c r="G663" s="74"/>
      <c r="S663" s="61"/>
      <c r="T663" s="61"/>
    </row>
    <row r="664" spans="1:20" s="55" customFormat="1" ht="14.15" x14ac:dyDescent="0.4">
      <c r="A664" s="39"/>
      <c r="E664" s="74"/>
      <c r="F664" s="74"/>
      <c r="G664" s="74"/>
      <c r="S664" s="61"/>
      <c r="T664" s="61"/>
    </row>
    <row r="665" spans="1:20" s="55" customFormat="1" ht="14.15" x14ac:dyDescent="0.4">
      <c r="A665" s="39"/>
      <c r="E665" s="74"/>
      <c r="F665" s="74"/>
      <c r="G665" s="74"/>
      <c r="S665" s="61"/>
      <c r="T665" s="61"/>
    </row>
    <row r="666" spans="1:20" s="55" customFormat="1" ht="14.15" x14ac:dyDescent="0.4">
      <c r="A666" s="39"/>
      <c r="E666" s="74"/>
      <c r="F666" s="74"/>
      <c r="G666" s="74"/>
      <c r="S666" s="61"/>
      <c r="T666" s="61"/>
    </row>
    <row r="667" spans="1:20" s="55" customFormat="1" ht="14.15" x14ac:dyDescent="0.4">
      <c r="A667" s="39"/>
      <c r="E667" s="74"/>
      <c r="F667" s="74"/>
      <c r="G667" s="74"/>
      <c r="S667" s="61"/>
      <c r="T667" s="61"/>
    </row>
    <row r="668" spans="1:20" s="55" customFormat="1" ht="14.15" x14ac:dyDescent="0.4">
      <c r="A668" s="39"/>
      <c r="E668" s="74"/>
      <c r="F668" s="74"/>
      <c r="G668" s="74"/>
      <c r="S668" s="61"/>
      <c r="T668" s="61"/>
    </row>
    <row r="669" spans="1:20" s="55" customFormat="1" ht="14.15" x14ac:dyDescent="0.4">
      <c r="A669" s="39"/>
      <c r="E669" s="74"/>
      <c r="F669" s="74"/>
      <c r="G669" s="74"/>
      <c r="S669" s="61"/>
      <c r="T669" s="61"/>
    </row>
    <row r="670" spans="1:20" s="55" customFormat="1" ht="14.15" x14ac:dyDescent="0.4">
      <c r="A670" s="39"/>
      <c r="E670" s="74"/>
      <c r="F670" s="74"/>
      <c r="G670" s="74"/>
      <c r="S670" s="61"/>
      <c r="T670" s="61"/>
    </row>
    <row r="671" spans="1:20" s="55" customFormat="1" ht="14.15" x14ac:dyDescent="0.4">
      <c r="A671" s="39"/>
      <c r="E671" s="74"/>
      <c r="F671" s="74"/>
      <c r="G671" s="74"/>
      <c r="S671" s="61"/>
      <c r="T671" s="61"/>
    </row>
    <row r="672" spans="1:20" s="55" customFormat="1" ht="14.15" x14ac:dyDescent="0.4">
      <c r="A672" s="39"/>
      <c r="E672" s="74"/>
      <c r="F672" s="74"/>
      <c r="G672" s="74"/>
      <c r="S672" s="61"/>
      <c r="T672" s="61"/>
    </row>
    <row r="673" spans="1:20" s="55" customFormat="1" ht="14.15" x14ac:dyDescent="0.4">
      <c r="A673" s="39"/>
      <c r="E673" s="74"/>
      <c r="F673" s="74"/>
      <c r="G673" s="74"/>
      <c r="S673" s="61"/>
      <c r="T673" s="61"/>
    </row>
    <row r="674" spans="1:20" s="55" customFormat="1" ht="14.15" x14ac:dyDescent="0.4">
      <c r="A674" s="39"/>
      <c r="E674" s="74"/>
      <c r="F674" s="74"/>
      <c r="G674" s="74"/>
      <c r="S674" s="61"/>
      <c r="T674" s="61"/>
    </row>
    <row r="675" spans="1:20" s="55" customFormat="1" ht="14.15" x14ac:dyDescent="0.4">
      <c r="A675" s="39"/>
      <c r="E675" s="74"/>
      <c r="F675" s="74"/>
      <c r="G675" s="74"/>
      <c r="S675" s="61"/>
      <c r="T675" s="61"/>
    </row>
    <row r="676" spans="1:20" s="55" customFormat="1" ht="14.15" x14ac:dyDescent="0.4">
      <c r="A676" s="39"/>
      <c r="E676" s="74"/>
      <c r="F676" s="74"/>
      <c r="G676" s="74"/>
      <c r="S676" s="61"/>
      <c r="T676" s="61"/>
    </row>
    <row r="677" spans="1:20" s="55" customFormat="1" ht="14.15" x14ac:dyDescent="0.4">
      <c r="A677" s="39"/>
      <c r="E677" s="74"/>
      <c r="F677" s="74"/>
      <c r="G677" s="74"/>
      <c r="S677" s="61"/>
      <c r="T677" s="61"/>
    </row>
    <row r="678" spans="1:20" s="55" customFormat="1" ht="14.15" x14ac:dyDescent="0.4">
      <c r="A678" s="39"/>
      <c r="E678" s="74"/>
      <c r="F678" s="74"/>
      <c r="G678" s="74"/>
      <c r="S678" s="61"/>
      <c r="T678" s="61"/>
    </row>
    <row r="679" spans="1:20" s="55" customFormat="1" ht="14.15" x14ac:dyDescent="0.4">
      <c r="A679" s="39"/>
      <c r="E679" s="74"/>
      <c r="F679" s="74"/>
      <c r="G679" s="74"/>
      <c r="S679" s="61"/>
      <c r="T679" s="61"/>
    </row>
    <row r="680" spans="1:20" s="55" customFormat="1" ht="14.15" x14ac:dyDescent="0.4">
      <c r="A680" s="39"/>
      <c r="E680" s="74"/>
      <c r="F680" s="74"/>
      <c r="G680" s="74"/>
      <c r="S680" s="61"/>
      <c r="T680" s="61"/>
    </row>
    <row r="681" spans="1:20" s="55" customFormat="1" ht="14.15" x14ac:dyDescent="0.4">
      <c r="A681" s="39"/>
      <c r="E681" s="74"/>
      <c r="F681" s="74"/>
      <c r="G681" s="74"/>
      <c r="S681" s="61"/>
      <c r="T681" s="61"/>
    </row>
    <row r="682" spans="1:20" s="55" customFormat="1" ht="14.15" x14ac:dyDescent="0.4">
      <c r="A682" s="39"/>
      <c r="E682" s="74"/>
      <c r="F682" s="74"/>
      <c r="G682" s="74"/>
      <c r="S682" s="61"/>
      <c r="T682" s="61"/>
    </row>
    <row r="683" spans="1:20" s="55" customFormat="1" ht="14.15" x14ac:dyDescent="0.4">
      <c r="A683" s="39"/>
      <c r="E683" s="74"/>
      <c r="F683" s="74"/>
      <c r="G683" s="74"/>
      <c r="S683" s="61"/>
      <c r="T683" s="61"/>
    </row>
    <row r="684" spans="1:20" s="55" customFormat="1" ht="14.15" x14ac:dyDescent="0.4">
      <c r="A684" s="39"/>
      <c r="E684" s="74"/>
      <c r="F684" s="74"/>
      <c r="G684" s="74"/>
      <c r="S684" s="61"/>
      <c r="T684" s="61"/>
    </row>
    <row r="685" spans="1:20" s="55" customFormat="1" ht="14.15" x14ac:dyDescent="0.4">
      <c r="A685" s="39"/>
      <c r="E685" s="74"/>
      <c r="F685" s="74"/>
      <c r="G685" s="74"/>
      <c r="S685" s="61"/>
      <c r="T685" s="61"/>
    </row>
    <row r="686" spans="1:20" s="55" customFormat="1" ht="14.15" x14ac:dyDescent="0.4">
      <c r="A686" s="39"/>
      <c r="E686" s="74"/>
      <c r="F686" s="74"/>
      <c r="G686" s="74"/>
      <c r="S686" s="61"/>
      <c r="T686" s="61"/>
    </row>
    <row r="687" spans="1:20" s="55" customFormat="1" ht="14.15" x14ac:dyDescent="0.4">
      <c r="A687" s="39"/>
      <c r="E687" s="74"/>
      <c r="F687" s="74"/>
      <c r="G687" s="74"/>
      <c r="S687" s="61"/>
      <c r="T687" s="61"/>
    </row>
    <row r="688" spans="1:20" s="55" customFormat="1" ht="14.15" x14ac:dyDescent="0.4">
      <c r="A688" s="39"/>
      <c r="E688" s="74"/>
      <c r="F688" s="74"/>
      <c r="G688" s="74"/>
      <c r="S688" s="61"/>
      <c r="T688" s="61"/>
    </row>
    <row r="689" spans="1:20" s="55" customFormat="1" ht="14.15" x14ac:dyDescent="0.4">
      <c r="A689" s="39"/>
      <c r="E689" s="74"/>
      <c r="F689" s="74"/>
      <c r="G689" s="74"/>
      <c r="S689" s="61"/>
      <c r="T689" s="61"/>
    </row>
    <row r="690" spans="1:20" s="55" customFormat="1" ht="14.15" x14ac:dyDescent="0.4">
      <c r="A690" s="39"/>
      <c r="E690" s="74"/>
      <c r="F690" s="74"/>
      <c r="G690" s="74"/>
      <c r="S690" s="61"/>
      <c r="T690" s="61"/>
    </row>
    <row r="691" spans="1:20" s="55" customFormat="1" ht="14.15" x14ac:dyDescent="0.4">
      <c r="A691" s="39"/>
      <c r="E691" s="74"/>
      <c r="F691" s="74"/>
      <c r="G691" s="74"/>
      <c r="S691" s="61"/>
      <c r="T691" s="61"/>
    </row>
    <row r="692" spans="1:20" s="55" customFormat="1" ht="14.15" x14ac:dyDescent="0.4">
      <c r="A692" s="39"/>
      <c r="E692" s="74"/>
      <c r="F692" s="74"/>
      <c r="G692" s="74"/>
      <c r="S692" s="61"/>
      <c r="T692" s="61"/>
    </row>
    <row r="693" spans="1:20" s="55" customFormat="1" ht="14.15" x14ac:dyDescent="0.4">
      <c r="A693" s="39"/>
      <c r="E693" s="74"/>
      <c r="F693" s="74"/>
      <c r="G693" s="74"/>
      <c r="S693" s="61"/>
      <c r="T693" s="61"/>
    </row>
    <row r="694" spans="1:20" s="55" customFormat="1" ht="14.15" x14ac:dyDescent="0.4">
      <c r="A694" s="39"/>
      <c r="E694" s="74"/>
      <c r="F694" s="74"/>
      <c r="G694" s="74"/>
      <c r="S694" s="61"/>
      <c r="T694" s="61"/>
    </row>
    <row r="695" spans="1:20" s="55" customFormat="1" ht="14.15" x14ac:dyDescent="0.4">
      <c r="A695" s="39"/>
      <c r="E695" s="74"/>
      <c r="F695" s="74"/>
      <c r="G695" s="74"/>
      <c r="S695" s="61"/>
      <c r="T695" s="61"/>
    </row>
    <row r="696" spans="1:20" s="55" customFormat="1" ht="14.15" x14ac:dyDescent="0.4">
      <c r="A696" s="39"/>
      <c r="E696" s="74"/>
      <c r="F696" s="74"/>
      <c r="G696" s="74"/>
      <c r="S696" s="61"/>
      <c r="T696" s="61"/>
    </row>
    <row r="697" spans="1:20" s="55" customFormat="1" ht="14.15" x14ac:dyDescent="0.4">
      <c r="A697" s="39"/>
      <c r="E697" s="74"/>
      <c r="F697" s="74"/>
      <c r="G697" s="74"/>
      <c r="S697" s="61"/>
      <c r="T697" s="61"/>
    </row>
    <row r="698" spans="1:20" s="55" customFormat="1" ht="14.15" x14ac:dyDescent="0.4">
      <c r="A698" s="39"/>
      <c r="E698" s="74"/>
      <c r="F698" s="74"/>
      <c r="G698" s="74"/>
      <c r="S698" s="61"/>
      <c r="T698" s="61"/>
    </row>
    <row r="699" spans="1:20" s="55" customFormat="1" ht="14.15" x14ac:dyDescent="0.4">
      <c r="A699" s="39"/>
      <c r="E699" s="74"/>
      <c r="F699" s="74"/>
      <c r="G699" s="74"/>
      <c r="S699" s="61"/>
      <c r="T699" s="61"/>
    </row>
    <row r="700" spans="1:20" s="55" customFormat="1" ht="14.15" x14ac:dyDescent="0.4">
      <c r="A700" s="39"/>
      <c r="E700" s="74"/>
      <c r="F700" s="74"/>
      <c r="G700" s="74"/>
      <c r="S700" s="61"/>
      <c r="T700" s="61"/>
    </row>
    <row r="701" spans="1:20" s="55" customFormat="1" ht="14.15" x14ac:dyDescent="0.4">
      <c r="A701" s="39"/>
      <c r="E701" s="74"/>
      <c r="F701" s="74"/>
      <c r="G701" s="74"/>
      <c r="S701" s="61"/>
      <c r="T701" s="61"/>
    </row>
    <row r="702" spans="1:20" s="55" customFormat="1" ht="14.15" x14ac:dyDescent="0.4">
      <c r="A702" s="39"/>
      <c r="E702" s="74"/>
      <c r="F702" s="74"/>
      <c r="G702" s="74"/>
      <c r="S702" s="61"/>
      <c r="T702" s="61"/>
    </row>
    <row r="703" spans="1:20" s="55" customFormat="1" ht="14.15" x14ac:dyDescent="0.4">
      <c r="A703" s="39"/>
      <c r="E703" s="74"/>
      <c r="F703" s="74"/>
      <c r="G703" s="74"/>
      <c r="S703" s="61"/>
      <c r="T703" s="61"/>
    </row>
    <row r="704" spans="1:20" s="55" customFormat="1" ht="14.15" x14ac:dyDescent="0.4">
      <c r="A704" s="39"/>
      <c r="E704" s="74"/>
      <c r="F704" s="74"/>
      <c r="G704" s="74"/>
      <c r="S704" s="61"/>
      <c r="T704" s="61"/>
    </row>
    <row r="705" spans="1:20" s="55" customFormat="1" ht="14.15" x14ac:dyDescent="0.4">
      <c r="A705" s="39"/>
      <c r="E705" s="74"/>
      <c r="F705" s="74"/>
      <c r="G705" s="74"/>
      <c r="S705" s="61"/>
      <c r="T705" s="61"/>
    </row>
    <row r="706" spans="1:20" s="55" customFormat="1" ht="14.15" x14ac:dyDescent="0.4">
      <c r="A706" s="39"/>
      <c r="E706" s="74"/>
      <c r="F706" s="74"/>
      <c r="G706" s="74"/>
      <c r="S706" s="61"/>
      <c r="T706" s="61"/>
    </row>
    <row r="707" spans="1:20" s="55" customFormat="1" ht="14.15" x14ac:dyDescent="0.4">
      <c r="A707" s="39"/>
      <c r="E707" s="74"/>
      <c r="F707" s="74"/>
      <c r="G707" s="74"/>
      <c r="S707" s="61"/>
      <c r="T707" s="61"/>
    </row>
    <row r="708" spans="1:20" s="55" customFormat="1" ht="14.15" x14ac:dyDescent="0.4">
      <c r="A708" s="39"/>
      <c r="E708" s="74"/>
      <c r="F708" s="74"/>
      <c r="G708" s="74"/>
      <c r="S708" s="61"/>
      <c r="T708" s="61"/>
    </row>
    <row r="709" spans="1:20" s="55" customFormat="1" ht="14.15" x14ac:dyDescent="0.4">
      <c r="A709" s="39"/>
      <c r="E709" s="74"/>
      <c r="F709" s="74"/>
      <c r="G709" s="74"/>
      <c r="S709" s="61"/>
      <c r="T709" s="61"/>
    </row>
    <row r="710" spans="1:20" s="55" customFormat="1" ht="14.15" x14ac:dyDescent="0.4">
      <c r="A710" s="39"/>
      <c r="E710" s="74"/>
      <c r="F710" s="74"/>
      <c r="G710" s="74"/>
      <c r="S710" s="61"/>
      <c r="T710" s="61"/>
    </row>
    <row r="711" spans="1:20" s="55" customFormat="1" ht="14.15" x14ac:dyDescent="0.4">
      <c r="A711" s="39"/>
      <c r="E711" s="74"/>
      <c r="F711" s="74"/>
      <c r="G711" s="74"/>
      <c r="S711" s="61"/>
      <c r="T711" s="61"/>
    </row>
    <row r="712" spans="1:20" s="55" customFormat="1" ht="14.15" x14ac:dyDescent="0.4">
      <c r="A712" s="39"/>
      <c r="E712" s="74"/>
      <c r="F712" s="74"/>
      <c r="G712" s="74"/>
      <c r="S712" s="61"/>
      <c r="T712" s="61"/>
    </row>
    <row r="713" spans="1:20" s="55" customFormat="1" ht="14.15" x14ac:dyDescent="0.4">
      <c r="A713" s="39"/>
      <c r="E713" s="74"/>
      <c r="F713" s="74"/>
      <c r="G713" s="74"/>
      <c r="S713" s="61"/>
      <c r="T713" s="61"/>
    </row>
    <row r="714" spans="1:20" s="55" customFormat="1" ht="14.15" x14ac:dyDescent="0.4">
      <c r="A714" s="39"/>
      <c r="E714" s="74"/>
      <c r="F714" s="74"/>
      <c r="G714" s="74"/>
      <c r="S714" s="61"/>
      <c r="T714" s="61"/>
    </row>
    <row r="715" spans="1:20" s="55" customFormat="1" ht="14.15" x14ac:dyDescent="0.4">
      <c r="A715" s="39"/>
      <c r="E715" s="74"/>
      <c r="F715" s="74"/>
      <c r="G715" s="74"/>
      <c r="S715" s="61"/>
      <c r="T715" s="61"/>
    </row>
    <row r="716" spans="1:20" s="55" customFormat="1" ht="14.15" x14ac:dyDescent="0.4">
      <c r="A716" s="39"/>
      <c r="E716" s="74"/>
      <c r="F716" s="74"/>
      <c r="G716" s="74"/>
      <c r="S716" s="61"/>
      <c r="T716" s="61"/>
    </row>
    <row r="717" spans="1:20" s="55" customFormat="1" ht="14.15" x14ac:dyDescent="0.4">
      <c r="A717" s="39"/>
      <c r="E717" s="74"/>
      <c r="F717" s="74"/>
      <c r="G717" s="74"/>
      <c r="S717" s="61"/>
      <c r="T717" s="61"/>
    </row>
    <row r="718" spans="1:20" s="55" customFormat="1" ht="14.15" x14ac:dyDescent="0.4">
      <c r="A718" s="39"/>
      <c r="E718" s="74"/>
      <c r="F718" s="74"/>
      <c r="G718" s="74"/>
      <c r="S718" s="61"/>
      <c r="T718" s="61"/>
    </row>
    <row r="719" spans="1:20" s="55" customFormat="1" ht="14.15" x14ac:dyDescent="0.4">
      <c r="A719" s="39"/>
      <c r="E719" s="74"/>
      <c r="F719" s="74"/>
      <c r="G719" s="74"/>
      <c r="S719" s="61"/>
      <c r="T719" s="61"/>
    </row>
    <row r="720" spans="1:20" s="55" customFormat="1" ht="14.15" x14ac:dyDescent="0.4">
      <c r="A720" s="39"/>
      <c r="E720" s="74"/>
      <c r="F720" s="74"/>
      <c r="G720" s="74"/>
      <c r="S720" s="61"/>
      <c r="T720" s="61"/>
    </row>
    <row r="721" spans="1:20" s="55" customFormat="1" ht="14.15" x14ac:dyDescent="0.4">
      <c r="A721" s="39"/>
      <c r="E721" s="74"/>
      <c r="F721" s="74"/>
      <c r="G721" s="74"/>
      <c r="S721" s="61"/>
      <c r="T721" s="61"/>
    </row>
    <row r="722" spans="1:20" s="55" customFormat="1" ht="14.15" x14ac:dyDescent="0.4">
      <c r="A722" s="39"/>
      <c r="E722" s="74"/>
      <c r="F722" s="74"/>
      <c r="G722" s="74"/>
      <c r="S722" s="61"/>
      <c r="T722" s="61"/>
    </row>
    <row r="723" spans="1:20" s="55" customFormat="1" ht="14.15" x14ac:dyDescent="0.4">
      <c r="A723" s="39"/>
      <c r="E723" s="74"/>
      <c r="F723" s="74"/>
      <c r="G723" s="74"/>
      <c r="S723" s="61"/>
      <c r="T723" s="61"/>
    </row>
    <row r="724" spans="1:20" s="55" customFormat="1" ht="14.15" x14ac:dyDescent="0.4">
      <c r="A724" s="39"/>
      <c r="E724" s="74"/>
      <c r="F724" s="74"/>
      <c r="G724" s="74"/>
      <c r="S724" s="61"/>
      <c r="T724" s="61"/>
    </row>
    <row r="725" spans="1:20" s="55" customFormat="1" ht="14.15" x14ac:dyDescent="0.4">
      <c r="A725" s="39"/>
      <c r="E725" s="74"/>
      <c r="F725" s="74"/>
      <c r="G725" s="74"/>
      <c r="S725" s="61"/>
      <c r="T725" s="61"/>
    </row>
    <row r="726" spans="1:20" s="55" customFormat="1" ht="14.15" x14ac:dyDescent="0.4">
      <c r="A726" s="39"/>
      <c r="E726" s="74"/>
      <c r="F726" s="74"/>
      <c r="G726" s="74"/>
      <c r="S726" s="61"/>
      <c r="T726" s="61"/>
    </row>
    <row r="727" spans="1:20" s="55" customFormat="1" ht="14.15" x14ac:dyDescent="0.4">
      <c r="A727" s="39"/>
      <c r="E727" s="74"/>
      <c r="F727" s="74"/>
      <c r="G727" s="74"/>
      <c r="S727" s="61"/>
      <c r="T727" s="61"/>
    </row>
    <row r="728" spans="1:20" s="55" customFormat="1" ht="14.15" x14ac:dyDescent="0.4">
      <c r="A728" s="39"/>
      <c r="E728" s="74"/>
      <c r="F728" s="74"/>
      <c r="G728" s="74"/>
      <c r="S728" s="61"/>
      <c r="T728" s="61"/>
    </row>
    <row r="729" spans="1:20" s="55" customFormat="1" ht="14.15" x14ac:dyDescent="0.4">
      <c r="A729" s="39"/>
      <c r="E729" s="74"/>
      <c r="F729" s="74"/>
      <c r="G729" s="74"/>
      <c r="S729" s="61"/>
      <c r="T729" s="61"/>
    </row>
    <row r="730" spans="1:20" s="55" customFormat="1" ht="14.15" x14ac:dyDescent="0.4">
      <c r="A730" s="39"/>
      <c r="E730" s="74"/>
      <c r="F730" s="74"/>
      <c r="G730" s="74"/>
      <c r="S730" s="61"/>
      <c r="T730" s="61"/>
    </row>
    <row r="731" spans="1:20" s="55" customFormat="1" ht="14.15" x14ac:dyDescent="0.4">
      <c r="A731" s="39"/>
      <c r="E731" s="74"/>
      <c r="F731" s="74"/>
      <c r="G731" s="74"/>
      <c r="S731" s="61"/>
      <c r="T731" s="61"/>
    </row>
    <row r="732" spans="1:20" s="55" customFormat="1" ht="14.15" x14ac:dyDescent="0.4">
      <c r="A732" s="39"/>
      <c r="E732" s="74"/>
      <c r="F732" s="74"/>
      <c r="G732" s="74"/>
      <c r="S732" s="61"/>
      <c r="T732" s="61"/>
    </row>
    <row r="733" spans="1:20" s="55" customFormat="1" ht="14.15" x14ac:dyDescent="0.4">
      <c r="A733" s="39"/>
      <c r="E733" s="74"/>
      <c r="F733" s="74"/>
      <c r="G733" s="74"/>
      <c r="S733" s="61"/>
      <c r="T733" s="61"/>
    </row>
    <row r="734" spans="1:20" s="55" customFormat="1" ht="14.15" x14ac:dyDescent="0.4">
      <c r="A734" s="39"/>
      <c r="E734" s="74"/>
      <c r="F734" s="74"/>
      <c r="G734" s="74"/>
      <c r="S734" s="61"/>
      <c r="T734" s="61"/>
    </row>
    <row r="735" spans="1:20" s="55" customFormat="1" ht="14.15" x14ac:dyDescent="0.4">
      <c r="A735" s="39"/>
      <c r="E735" s="74"/>
      <c r="F735" s="74"/>
      <c r="G735" s="74"/>
      <c r="S735" s="61"/>
      <c r="T735" s="61"/>
    </row>
    <row r="736" spans="1:20" s="55" customFormat="1" ht="14.15" x14ac:dyDescent="0.4">
      <c r="A736" s="39"/>
      <c r="E736" s="74"/>
      <c r="F736" s="74"/>
      <c r="G736" s="74"/>
      <c r="S736" s="61"/>
      <c r="T736" s="61"/>
    </row>
    <row r="737" spans="1:20" s="55" customFormat="1" ht="14.15" x14ac:dyDescent="0.4">
      <c r="A737" s="39"/>
      <c r="E737" s="74"/>
      <c r="F737" s="74"/>
      <c r="G737" s="74"/>
      <c r="S737" s="61"/>
      <c r="T737" s="61"/>
    </row>
    <row r="738" spans="1:20" s="55" customFormat="1" ht="14.15" x14ac:dyDescent="0.4">
      <c r="A738" s="39"/>
      <c r="E738" s="74"/>
      <c r="F738" s="74"/>
      <c r="G738" s="74"/>
      <c r="S738" s="61"/>
      <c r="T738" s="61"/>
    </row>
    <row r="739" spans="1:20" s="55" customFormat="1" ht="14.15" x14ac:dyDescent="0.4">
      <c r="A739" s="39"/>
      <c r="E739" s="74"/>
      <c r="F739" s="74"/>
      <c r="G739" s="74"/>
      <c r="S739" s="61"/>
      <c r="T739" s="61"/>
    </row>
    <row r="740" spans="1:20" s="55" customFormat="1" ht="14.15" x14ac:dyDescent="0.4">
      <c r="A740" s="39"/>
      <c r="E740" s="74"/>
      <c r="F740" s="74"/>
      <c r="G740" s="74"/>
      <c r="S740" s="61"/>
      <c r="T740" s="61"/>
    </row>
    <row r="741" spans="1:20" s="55" customFormat="1" ht="14.15" x14ac:dyDescent="0.4">
      <c r="A741" s="39"/>
      <c r="E741" s="74"/>
      <c r="F741" s="74"/>
      <c r="G741" s="74"/>
      <c r="S741" s="61"/>
      <c r="T741" s="61"/>
    </row>
    <row r="742" spans="1:20" s="55" customFormat="1" ht="14.15" x14ac:dyDescent="0.4">
      <c r="A742" s="39"/>
      <c r="E742" s="74"/>
      <c r="F742" s="74"/>
      <c r="G742" s="74"/>
      <c r="S742" s="61"/>
      <c r="T742" s="61"/>
    </row>
    <row r="743" spans="1:20" s="55" customFormat="1" ht="14.15" x14ac:dyDescent="0.4">
      <c r="A743" s="39"/>
      <c r="E743" s="74"/>
      <c r="F743" s="74"/>
      <c r="G743" s="74"/>
      <c r="S743" s="61"/>
      <c r="T743" s="61"/>
    </row>
    <row r="744" spans="1:20" s="55" customFormat="1" ht="14.15" x14ac:dyDescent="0.4">
      <c r="A744" s="39"/>
      <c r="E744" s="74"/>
      <c r="F744" s="74"/>
      <c r="G744" s="74"/>
      <c r="S744" s="61"/>
      <c r="T744" s="61"/>
    </row>
    <row r="745" spans="1:20" s="55" customFormat="1" ht="14.15" x14ac:dyDescent="0.4">
      <c r="A745" s="39"/>
      <c r="E745" s="74"/>
      <c r="F745" s="74"/>
      <c r="G745" s="74"/>
      <c r="S745" s="61"/>
      <c r="T745" s="61"/>
    </row>
    <row r="746" spans="1:20" s="55" customFormat="1" ht="14.15" x14ac:dyDescent="0.4">
      <c r="A746" s="39"/>
      <c r="E746" s="74"/>
      <c r="F746" s="74"/>
      <c r="G746" s="74"/>
      <c r="S746" s="61"/>
      <c r="T746" s="61"/>
    </row>
    <row r="747" spans="1:20" s="55" customFormat="1" ht="14.15" x14ac:dyDescent="0.4">
      <c r="A747" s="39"/>
      <c r="E747" s="74"/>
      <c r="F747" s="74"/>
      <c r="G747" s="74"/>
      <c r="S747" s="61"/>
      <c r="T747" s="61"/>
    </row>
    <row r="748" spans="1:20" s="55" customFormat="1" ht="14.15" x14ac:dyDescent="0.4">
      <c r="A748" s="39"/>
      <c r="E748" s="74"/>
      <c r="F748" s="74"/>
      <c r="G748" s="74"/>
      <c r="S748" s="61"/>
      <c r="T748" s="61"/>
    </row>
    <row r="749" spans="1:20" s="55" customFormat="1" ht="14.15" x14ac:dyDescent="0.4">
      <c r="A749" s="39"/>
      <c r="E749" s="74"/>
      <c r="F749" s="74"/>
      <c r="G749" s="74"/>
      <c r="S749" s="61"/>
      <c r="T749" s="61"/>
    </row>
    <row r="750" spans="1:20" s="55" customFormat="1" ht="14.15" x14ac:dyDescent="0.4">
      <c r="A750" s="39"/>
      <c r="E750" s="74"/>
      <c r="F750" s="74"/>
      <c r="G750" s="74"/>
      <c r="S750" s="61"/>
      <c r="T750" s="61"/>
    </row>
    <row r="751" spans="1:20" s="55" customFormat="1" ht="14.15" x14ac:dyDescent="0.4">
      <c r="A751" s="39"/>
      <c r="E751" s="74"/>
      <c r="F751" s="74"/>
      <c r="G751" s="74"/>
      <c r="S751" s="61"/>
      <c r="T751" s="61"/>
    </row>
    <row r="752" spans="1:20" s="55" customFormat="1" ht="14.15" x14ac:dyDescent="0.4">
      <c r="A752" s="39"/>
      <c r="E752" s="74"/>
      <c r="F752" s="74"/>
      <c r="G752" s="74"/>
      <c r="S752" s="61"/>
      <c r="T752" s="61"/>
    </row>
    <row r="753" spans="1:20" s="55" customFormat="1" ht="14.15" x14ac:dyDescent="0.4">
      <c r="A753" s="39"/>
      <c r="E753" s="74"/>
      <c r="F753" s="74"/>
      <c r="G753" s="74"/>
      <c r="S753" s="61"/>
      <c r="T753" s="61"/>
    </row>
    <row r="754" spans="1:20" s="55" customFormat="1" ht="14.15" x14ac:dyDescent="0.4">
      <c r="A754" s="39"/>
      <c r="E754" s="74"/>
      <c r="F754" s="74"/>
      <c r="G754" s="74"/>
      <c r="S754" s="61"/>
      <c r="T754" s="61"/>
    </row>
    <row r="755" spans="1:20" s="55" customFormat="1" ht="14.15" x14ac:dyDescent="0.4">
      <c r="A755" s="39"/>
      <c r="E755" s="74"/>
      <c r="F755" s="74"/>
      <c r="G755" s="74"/>
      <c r="S755" s="61"/>
      <c r="T755" s="61"/>
    </row>
    <row r="756" spans="1:20" s="55" customFormat="1" ht="14.15" x14ac:dyDescent="0.4">
      <c r="A756" s="39"/>
      <c r="E756" s="74"/>
      <c r="F756" s="74"/>
      <c r="G756" s="74"/>
      <c r="S756" s="61"/>
      <c r="T756" s="61"/>
    </row>
    <row r="757" spans="1:20" s="55" customFormat="1" ht="14.15" x14ac:dyDescent="0.4">
      <c r="A757" s="39"/>
      <c r="E757" s="74"/>
      <c r="F757" s="74"/>
      <c r="G757" s="74"/>
      <c r="S757" s="61"/>
      <c r="T757" s="61"/>
    </row>
    <row r="758" spans="1:20" s="55" customFormat="1" ht="14.15" x14ac:dyDescent="0.4">
      <c r="A758" s="39"/>
      <c r="E758" s="74"/>
      <c r="F758" s="74"/>
      <c r="G758" s="74"/>
      <c r="S758" s="61"/>
      <c r="T758" s="61"/>
    </row>
    <row r="759" spans="1:20" s="55" customFormat="1" ht="14.15" x14ac:dyDescent="0.4">
      <c r="A759" s="39"/>
      <c r="E759" s="74"/>
      <c r="F759" s="74"/>
      <c r="G759" s="74"/>
      <c r="S759" s="61"/>
      <c r="T759" s="61"/>
    </row>
    <row r="760" spans="1:20" s="55" customFormat="1" ht="14.15" x14ac:dyDescent="0.4">
      <c r="A760" s="39"/>
      <c r="E760" s="74"/>
      <c r="F760" s="74"/>
      <c r="G760" s="74"/>
      <c r="S760" s="61"/>
      <c r="T760" s="61"/>
    </row>
    <row r="761" spans="1:20" s="55" customFormat="1" ht="14.15" x14ac:dyDescent="0.4">
      <c r="A761" s="39"/>
      <c r="E761" s="74"/>
      <c r="F761" s="74"/>
      <c r="G761" s="74"/>
      <c r="S761" s="61"/>
      <c r="T761" s="61"/>
    </row>
    <row r="762" spans="1:20" s="55" customFormat="1" ht="14.15" x14ac:dyDescent="0.4">
      <c r="A762" s="39"/>
      <c r="E762" s="74"/>
      <c r="F762" s="74"/>
      <c r="G762" s="74"/>
      <c r="S762" s="61"/>
      <c r="T762" s="61"/>
    </row>
    <row r="763" spans="1:20" s="55" customFormat="1" ht="14.15" x14ac:dyDescent="0.4">
      <c r="A763" s="39"/>
      <c r="E763" s="74"/>
      <c r="F763" s="74"/>
      <c r="G763" s="74"/>
      <c r="S763" s="61"/>
      <c r="T763" s="61"/>
    </row>
    <row r="764" spans="1:20" s="55" customFormat="1" ht="14.15" x14ac:dyDescent="0.4">
      <c r="A764" s="39"/>
      <c r="E764" s="74"/>
      <c r="F764" s="74"/>
      <c r="G764" s="74"/>
      <c r="S764" s="61"/>
      <c r="T764" s="61"/>
    </row>
    <row r="765" spans="1:20" s="55" customFormat="1" ht="14.15" x14ac:dyDescent="0.4">
      <c r="A765" s="39"/>
      <c r="E765" s="74"/>
      <c r="F765" s="74"/>
      <c r="G765" s="74"/>
      <c r="S765" s="61"/>
      <c r="T765" s="61"/>
    </row>
    <row r="766" spans="1:20" s="55" customFormat="1" ht="14.15" x14ac:dyDescent="0.4">
      <c r="A766" s="39"/>
      <c r="E766" s="74"/>
      <c r="F766" s="74"/>
      <c r="G766" s="74"/>
      <c r="S766" s="61"/>
      <c r="T766" s="61"/>
    </row>
    <row r="767" spans="1:20" s="55" customFormat="1" ht="14.15" x14ac:dyDescent="0.4">
      <c r="A767" s="39"/>
      <c r="E767" s="74"/>
      <c r="F767" s="74"/>
      <c r="G767" s="74"/>
      <c r="S767" s="61"/>
      <c r="T767" s="61"/>
    </row>
    <row r="768" spans="1:20" s="55" customFormat="1" ht="14.15" x14ac:dyDescent="0.4">
      <c r="A768" s="39"/>
      <c r="E768" s="74"/>
      <c r="F768" s="74"/>
      <c r="G768" s="74"/>
      <c r="S768" s="61"/>
      <c r="T768" s="61"/>
    </row>
    <row r="769" spans="1:20" s="55" customFormat="1" ht="14.15" x14ac:dyDescent="0.4">
      <c r="A769" s="39"/>
      <c r="E769" s="74"/>
      <c r="F769" s="74"/>
      <c r="G769" s="74"/>
      <c r="S769" s="61"/>
      <c r="T769" s="61"/>
    </row>
    <row r="770" spans="1:20" s="55" customFormat="1" ht="14.15" x14ac:dyDescent="0.4">
      <c r="A770" s="39"/>
      <c r="E770" s="74"/>
      <c r="F770" s="74"/>
      <c r="G770" s="74"/>
      <c r="S770" s="61"/>
      <c r="T770" s="61"/>
    </row>
    <row r="771" spans="1:20" s="55" customFormat="1" ht="14.15" x14ac:dyDescent="0.4">
      <c r="A771" s="39"/>
      <c r="E771" s="74"/>
      <c r="F771" s="74"/>
      <c r="G771" s="74"/>
      <c r="S771" s="61"/>
      <c r="T771" s="61"/>
    </row>
    <row r="772" spans="1:20" s="55" customFormat="1" ht="14.15" x14ac:dyDescent="0.4">
      <c r="A772" s="39"/>
      <c r="E772" s="74"/>
      <c r="F772" s="74"/>
      <c r="G772" s="74"/>
      <c r="S772" s="61"/>
      <c r="T772" s="61"/>
    </row>
    <row r="773" spans="1:20" s="55" customFormat="1" ht="14.15" x14ac:dyDescent="0.4">
      <c r="A773" s="39"/>
      <c r="E773" s="74"/>
      <c r="F773" s="74"/>
      <c r="G773" s="74"/>
      <c r="S773" s="61"/>
      <c r="T773" s="61"/>
    </row>
    <row r="774" spans="1:20" s="55" customFormat="1" ht="14.15" x14ac:dyDescent="0.4">
      <c r="A774" s="39"/>
      <c r="E774" s="74"/>
      <c r="F774" s="74"/>
      <c r="G774" s="74"/>
      <c r="S774" s="61"/>
      <c r="T774" s="61"/>
    </row>
    <row r="775" spans="1:20" s="55" customFormat="1" ht="14.15" x14ac:dyDescent="0.4">
      <c r="A775" s="39"/>
      <c r="E775" s="74"/>
      <c r="F775" s="74"/>
      <c r="G775" s="74"/>
      <c r="S775" s="61"/>
      <c r="T775" s="61"/>
    </row>
    <row r="776" spans="1:20" s="55" customFormat="1" ht="14.15" x14ac:dyDescent="0.4">
      <c r="A776" s="39"/>
      <c r="E776" s="74"/>
      <c r="F776" s="74"/>
      <c r="G776" s="74"/>
      <c r="S776" s="61"/>
      <c r="T776" s="61"/>
    </row>
    <row r="777" spans="1:20" s="55" customFormat="1" ht="14.15" x14ac:dyDescent="0.4">
      <c r="A777" s="39"/>
      <c r="E777" s="74"/>
      <c r="F777" s="74"/>
      <c r="G777" s="74"/>
      <c r="S777" s="61"/>
      <c r="T777" s="61"/>
    </row>
    <row r="778" spans="1:20" s="55" customFormat="1" ht="14.15" x14ac:dyDescent="0.4">
      <c r="A778" s="39"/>
      <c r="E778" s="74"/>
      <c r="F778" s="74"/>
      <c r="G778" s="74"/>
      <c r="S778" s="61"/>
      <c r="T778" s="61"/>
    </row>
    <row r="779" spans="1:20" s="55" customFormat="1" ht="14.15" x14ac:dyDescent="0.4">
      <c r="A779" s="39"/>
      <c r="E779" s="74"/>
      <c r="F779" s="74"/>
      <c r="G779" s="74"/>
      <c r="S779" s="61"/>
      <c r="T779" s="61"/>
    </row>
    <row r="780" spans="1:20" s="55" customFormat="1" ht="14.15" x14ac:dyDescent="0.4">
      <c r="A780" s="39"/>
      <c r="E780" s="74"/>
      <c r="F780" s="74"/>
      <c r="G780" s="74"/>
      <c r="S780" s="61"/>
      <c r="T780" s="61"/>
    </row>
    <row r="781" spans="1:20" s="55" customFormat="1" ht="14.15" x14ac:dyDescent="0.4">
      <c r="A781" s="39"/>
      <c r="E781" s="74"/>
      <c r="F781" s="74"/>
      <c r="G781" s="74"/>
      <c r="S781" s="61"/>
      <c r="T781" s="61"/>
    </row>
    <row r="782" spans="1:20" s="55" customFormat="1" ht="14.15" x14ac:dyDescent="0.4">
      <c r="A782" s="39"/>
      <c r="E782" s="74"/>
      <c r="F782" s="74"/>
      <c r="G782" s="74"/>
      <c r="S782" s="61"/>
      <c r="T782" s="61"/>
    </row>
    <row r="783" spans="1:20" s="55" customFormat="1" ht="14.15" x14ac:dyDescent="0.4">
      <c r="A783" s="39"/>
      <c r="E783" s="74"/>
      <c r="F783" s="74"/>
      <c r="G783" s="74"/>
      <c r="S783" s="61"/>
      <c r="T783" s="61"/>
    </row>
    <row r="784" spans="1:20" s="55" customFormat="1" ht="14.15" x14ac:dyDescent="0.4">
      <c r="A784" s="39"/>
      <c r="E784" s="74"/>
      <c r="F784" s="74"/>
      <c r="G784" s="74"/>
      <c r="S784" s="61"/>
      <c r="T784" s="61"/>
    </row>
    <row r="785" spans="1:20" s="55" customFormat="1" ht="14.15" x14ac:dyDescent="0.4">
      <c r="A785" s="39"/>
      <c r="E785" s="74"/>
      <c r="F785" s="74"/>
      <c r="G785" s="74"/>
      <c r="S785" s="61"/>
      <c r="T785" s="61"/>
    </row>
    <row r="786" spans="1:20" s="55" customFormat="1" ht="14.15" x14ac:dyDescent="0.4">
      <c r="A786" s="39"/>
      <c r="E786" s="74"/>
      <c r="F786" s="74"/>
      <c r="G786" s="74"/>
      <c r="S786" s="61"/>
      <c r="T786" s="61"/>
    </row>
    <row r="787" spans="1:20" s="55" customFormat="1" ht="14.15" x14ac:dyDescent="0.4">
      <c r="A787" s="39"/>
      <c r="E787" s="74"/>
      <c r="F787" s="74"/>
      <c r="G787" s="74"/>
      <c r="S787" s="61"/>
      <c r="T787" s="61"/>
    </row>
    <row r="788" spans="1:20" s="55" customFormat="1" ht="14.15" x14ac:dyDescent="0.4">
      <c r="A788" s="39"/>
      <c r="E788" s="74"/>
      <c r="F788" s="74"/>
      <c r="G788" s="74"/>
      <c r="S788" s="61"/>
      <c r="T788" s="61"/>
    </row>
    <row r="789" spans="1:20" s="55" customFormat="1" ht="14.15" x14ac:dyDescent="0.4">
      <c r="A789" s="39"/>
      <c r="E789" s="74"/>
      <c r="F789" s="74"/>
      <c r="G789" s="74"/>
      <c r="S789" s="61"/>
      <c r="T789" s="61"/>
    </row>
    <row r="790" spans="1:20" s="55" customFormat="1" ht="14.15" x14ac:dyDescent="0.4">
      <c r="A790" s="39"/>
      <c r="E790" s="74"/>
      <c r="F790" s="74"/>
      <c r="G790" s="74"/>
      <c r="S790" s="61"/>
      <c r="T790" s="61"/>
    </row>
    <row r="791" spans="1:20" s="55" customFormat="1" ht="14.15" x14ac:dyDescent="0.4">
      <c r="A791" s="39"/>
      <c r="E791" s="74"/>
      <c r="F791" s="74"/>
      <c r="G791" s="74"/>
      <c r="S791" s="61"/>
      <c r="T791" s="61"/>
    </row>
    <row r="792" spans="1:20" s="55" customFormat="1" ht="14.15" x14ac:dyDescent="0.4">
      <c r="A792" s="39"/>
      <c r="E792" s="74"/>
      <c r="F792" s="74"/>
      <c r="G792" s="74"/>
      <c r="S792" s="61"/>
      <c r="T792" s="61"/>
    </row>
    <row r="793" spans="1:20" s="55" customFormat="1" ht="14.15" x14ac:dyDescent="0.4">
      <c r="A793" s="39"/>
      <c r="E793" s="74"/>
      <c r="F793" s="74"/>
      <c r="G793" s="74"/>
      <c r="S793" s="61"/>
      <c r="T793" s="61"/>
    </row>
    <row r="794" spans="1:20" s="55" customFormat="1" ht="14.15" x14ac:dyDescent="0.4">
      <c r="A794" s="39"/>
      <c r="E794" s="74"/>
      <c r="F794" s="74"/>
      <c r="G794" s="74"/>
      <c r="S794" s="61"/>
      <c r="T794" s="61"/>
    </row>
    <row r="795" spans="1:20" s="55" customFormat="1" ht="14.15" x14ac:dyDescent="0.4">
      <c r="A795" s="39"/>
      <c r="E795" s="74"/>
      <c r="F795" s="74"/>
      <c r="G795" s="74"/>
      <c r="S795" s="61"/>
      <c r="T795" s="61"/>
    </row>
    <row r="796" spans="1:20" s="55" customFormat="1" ht="14.15" x14ac:dyDescent="0.4">
      <c r="A796" s="39"/>
      <c r="E796" s="74"/>
      <c r="F796" s="74"/>
      <c r="G796" s="74"/>
      <c r="S796" s="61"/>
      <c r="T796" s="61"/>
    </row>
    <row r="797" spans="1:20" s="55" customFormat="1" ht="14.15" x14ac:dyDescent="0.4">
      <c r="A797" s="39"/>
      <c r="E797" s="74"/>
      <c r="F797" s="74"/>
      <c r="G797" s="74"/>
      <c r="S797" s="61"/>
      <c r="T797" s="61"/>
    </row>
    <row r="798" spans="1:20" s="55" customFormat="1" ht="14.15" x14ac:dyDescent="0.4">
      <c r="A798" s="39"/>
      <c r="E798" s="74"/>
      <c r="F798" s="74"/>
      <c r="G798" s="74"/>
      <c r="S798" s="61"/>
      <c r="T798" s="61"/>
    </row>
    <row r="799" spans="1:20" s="55" customFormat="1" ht="14.15" x14ac:dyDescent="0.4">
      <c r="A799" s="39"/>
      <c r="E799" s="74"/>
      <c r="F799" s="74"/>
      <c r="G799" s="74"/>
      <c r="S799" s="61"/>
      <c r="T799" s="61"/>
    </row>
    <row r="800" spans="1:20" s="55" customFormat="1" ht="14.15" x14ac:dyDescent="0.4">
      <c r="A800" s="39"/>
      <c r="E800" s="74"/>
      <c r="F800" s="74"/>
      <c r="G800" s="74"/>
      <c r="S800" s="61"/>
      <c r="T800" s="61"/>
    </row>
    <row r="801" spans="1:20" s="55" customFormat="1" ht="14.15" x14ac:dyDescent="0.4">
      <c r="A801" s="39"/>
      <c r="E801" s="74"/>
      <c r="F801" s="74"/>
      <c r="G801" s="74"/>
      <c r="S801" s="61"/>
      <c r="T801" s="61"/>
    </row>
    <row r="802" spans="1:20" s="55" customFormat="1" ht="14.15" x14ac:dyDescent="0.4">
      <c r="A802" s="39"/>
      <c r="E802" s="74"/>
      <c r="F802" s="74"/>
      <c r="G802" s="74"/>
      <c r="S802" s="61"/>
      <c r="T802" s="61"/>
    </row>
    <row r="803" spans="1:20" s="55" customFormat="1" ht="14.15" x14ac:dyDescent="0.4">
      <c r="A803" s="39"/>
      <c r="E803" s="74"/>
      <c r="F803" s="74"/>
      <c r="G803" s="74"/>
      <c r="S803" s="61"/>
      <c r="T803" s="61"/>
    </row>
    <row r="804" spans="1:20" s="55" customFormat="1" ht="14.15" x14ac:dyDescent="0.4">
      <c r="A804" s="39"/>
      <c r="E804" s="74"/>
      <c r="F804" s="74"/>
      <c r="G804" s="74"/>
      <c r="S804" s="61"/>
      <c r="T804" s="61"/>
    </row>
    <row r="805" spans="1:20" s="55" customFormat="1" ht="14.15" x14ac:dyDescent="0.4">
      <c r="A805" s="39"/>
      <c r="E805" s="74"/>
      <c r="F805" s="74"/>
      <c r="G805" s="74"/>
      <c r="S805" s="61"/>
      <c r="T805" s="61"/>
    </row>
    <row r="806" spans="1:20" s="55" customFormat="1" ht="14.15" x14ac:dyDescent="0.4">
      <c r="A806" s="39"/>
      <c r="E806" s="74"/>
      <c r="F806" s="74"/>
      <c r="G806" s="74"/>
      <c r="S806" s="61"/>
      <c r="T806" s="61"/>
    </row>
    <row r="807" spans="1:20" s="55" customFormat="1" ht="14.15" x14ac:dyDescent="0.4">
      <c r="A807" s="39"/>
      <c r="E807" s="74"/>
      <c r="F807" s="74"/>
      <c r="G807" s="74"/>
      <c r="S807" s="61"/>
      <c r="T807" s="61"/>
    </row>
    <row r="808" spans="1:20" s="55" customFormat="1" ht="14.15" x14ac:dyDescent="0.4">
      <c r="A808" s="39"/>
      <c r="E808" s="74"/>
      <c r="F808" s="74"/>
      <c r="G808" s="74"/>
      <c r="S808" s="61"/>
      <c r="T808" s="61"/>
    </row>
    <row r="809" spans="1:20" s="55" customFormat="1" ht="14.15" x14ac:dyDescent="0.4">
      <c r="A809" s="39"/>
      <c r="E809" s="74"/>
      <c r="F809" s="74"/>
      <c r="G809" s="74"/>
      <c r="S809" s="61"/>
      <c r="T809" s="61"/>
    </row>
    <row r="810" spans="1:20" s="55" customFormat="1" ht="14.15" x14ac:dyDescent="0.4">
      <c r="A810" s="39"/>
      <c r="E810" s="74"/>
      <c r="F810" s="74"/>
      <c r="G810" s="74"/>
      <c r="S810" s="61"/>
      <c r="T810" s="61"/>
    </row>
    <row r="811" spans="1:20" s="55" customFormat="1" ht="14.15" x14ac:dyDescent="0.4">
      <c r="A811" s="39"/>
      <c r="E811" s="74"/>
      <c r="F811" s="74"/>
      <c r="G811" s="74"/>
      <c r="S811" s="61"/>
      <c r="T811" s="61"/>
    </row>
    <row r="812" spans="1:20" s="55" customFormat="1" ht="14.15" x14ac:dyDescent="0.4">
      <c r="A812" s="39"/>
      <c r="E812" s="74"/>
      <c r="F812" s="74"/>
      <c r="G812" s="74"/>
      <c r="S812" s="61"/>
      <c r="T812" s="61"/>
    </row>
    <row r="813" spans="1:20" s="55" customFormat="1" ht="14.15" x14ac:dyDescent="0.4">
      <c r="A813" s="39"/>
      <c r="E813" s="74"/>
      <c r="F813" s="74"/>
      <c r="G813" s="74"/>
      <c r="S813" s="61"/>
      <c r="T813" s="61"/>
    </row>
    <row r="814" spans="1:20" s="55" customFormat="1" ht="14.15" x14ac:dyDescent="0.4">
      <c r="A814" s="39"/>
      <c r="E814" s="74"/>
      <c r="F814" s="74"/>
      <c r="G814" s="74"/>
      <c r="S814" s="61"/>
      <c r="T814" s="61"/>
    </row>
    <row r="815" spans="1:20" s="55" customFormat="1" ht="14.15" x14ac:dyDescent="0.4">
      <c r="A815" s="39"/>
      <c r="E815" s="74"/>
      <c r="F815" s="74"/>
      <c r="G815" s="74"/>
      <c r="S815" s="61"/>
      <c r="T815" s="61"/>
    </row>
    <row r="816" spans="1:20" s="55" customFormat="1" ht="14.15" x14ac:dyDescent="0.4">
      <c r="A816" s="39"/>
      <c r="E816" s="74"/>
      <c r="F816" s="74"/>
      <c r="G816" s="74"/>
      <c r="S816" s="61"/>
      <c r="T816" s="61"/>
    </row>
    <row r="817" spans="1:20" s="55" customFormat="1" ht="14.15" x14ac:dyDescent="0.4">
      <c r="A817" s="39"/>
      <c r="E817" s="74"/>
      <c r="F817" s="74"/>
      <c r="G817" s="74"/>
      <c r="S817" s="61"/>
      <c r="T817" s="61"/>
    </row>
    <row r="818" spans="1:20" s="55" customFormat="1" ht="14.15" x14ac:dyDescent="0.4">
      <c r="A818" s="39"/>
      <c r="E818" s="74"/>
      <c r="F818" s="74"/>
      <c r="G818" s="74"/>
      <c r="S818" s="61"/>
      <c r="T818" s="61"/>
    </row>
    <row r="819" spans="1:20" s="55" customFormat="1" ht="14.15" x14ac:dyDescent="0.4">
      <c r="A819" s="39"/>
      <c r="E819" s="74"/>
      <c r="F819" s="74"/>
      <c r="G819" s="74"/>
      <c r="S819" s="61"/>
      <c r="T819" s="61"/>
    </row>
    <row r="820" spans="1:20" s="55" customFormat="1" ht="14.15" x14ac:dyDescent="0.4">
      <c r="A820" s="39"/>
      <c r="E820" s="74"/>
      <c r="F820" s="74"/>
      <c r="G820" s="74"/>
      <c r="S820" s="61"/>
      <c r="T820" s="61"/>
    </row>
    <row r="821" spans="1:20" s="55" customFormat="1" ht="14.15" x14ac:dyDescent="0.4">
      <c r="A821" s="39"/>
      <c r="E821" s="74"/>
      <c r="F821" s="74"/>
      <c r="G821" s="74"/>
      <c r="S821" s="61"/>
      <c r="T821" s="61"/>
    </row>
    <row r="822" spans="1:20" s="55" customFormat="1" ht="14.15" x14ac:dyDescent="0.4">
      <c r="A822" s="39"/>
      <c r="E822" s="74"/>
      <c r="F822" s="74"/>
      <c r="G822" s="74"/>
      <c r="S822" s="61"/>
      <c r="T822" s="61"/>
    </row>
    <row r="823" spans="1:20" s="55" customFormat="1" ht="14.15" x14ac:dyDescent="0.4">
      <c r="A823" s="39"/>
      <c r="E823" s="74"/>
      <c r="F823" s="74"/>
      <c r="G823" s="74"/>
      <c r="S823" s="61"/>
      <c r="T823" s="61"/>
    </row>
    <row r="824" spans="1:20" s="55" customFormat="1" ht="14.15" x14ac:dyDescent="0.4">
      <c r="A824" s="39"/>
      <c r="E824" s="74"/>
      <c r="F824" s="74"/>
      <c r="G824" s="74"/>
      <c r="S824" s="61"/>
      <c r="T824" s="61"/>
    </row>
    <row r="825" spans="1:20" s="55" customFormat="1" ht="14.15" x14ac:dyDescent="0.4">
      <c r="A825" s="39"/>
      <c r="E825" s="74"/>
      <c r="F825" s="74"/>
      <c r="G825" s="74"/>
      <c r="S825" s="61"/>
      <c r="T825" s="61"/>
    </row>
    <row r="826" spans="1:20" s="55" customFormat="1" ht="14.15" x14ac:dyDescent="0.4">
      <c r="A826" s="39"/>
      <c r="E826" s="74"/>
      <c r="F826" s="74"/>
      <c r="G826" s="74"/>
      <c r="S826" s="61"/>
      <c r="T826" s="61"/>
    </row>
    <row r="827" spans="1:20" s="55" customFormat="1" ht="14.15" x14ac:dyDescent="0.4">
      <c r="A827" s="39"/>
      <c r="E827" s="74"/>
      <c r="F827" s="74"/>
      <c r="G827" s="74"/>
      <c r="S827" s="61"/>
      <c r="T827" s="61"/>
    </row>
    <row r="828" spans="1:20" s="55" customFormat="1" ht="14.15" x14ac:dyDescent="0.4">
      <c r="A828" s="39"/>
      <c r="E828" s="74"/>
      <c r="F828" s="74"/>
      <c r="G828" s="74"/>
      <c r="S828" s="61"/>
      <c r="T828" s="61"/>
    </row>
    <row r="829" spans="1:20" s="55" customFormat="1" ht="14.15" x14ac:dyDescent="0.4">
      <c r="A829" s="39"/>
      <c r="E829" s="74"/>
      <c r="F829" s="74"/>
      <c r="G829" s="74"/>
      <c r="S829" s="61"/>
      <c r="T829" s="61"/>
    </row>
    <row r="830" spans="1:20" s="55" customFormat="1" ht="14.15" x14ac:dyDescent="0.4">
      <c r="A830" s="39"/>
      <c r="E830" s="74"/>
      <c r="F830" s="74"/>
      <c r="G830" s="74"/>
      <c r="S830" s="61"/>
      <c r="T830" s="61"/>
    </row>
    <row r="831" spans="1:20" s="55" customFormat="1" ht="14.15" x14ac:dyDescent="0.4">
      <c r="A831" s="39"/>
      <c r="E831" s="74"/>
      <c r="F831" s="74"/>
      <c r="G831" s="74"/>
      <c r="S831" s="61"/>
      <c r="T831" s="61"/>
    </row>
    <row r="832" spans="1:20" s="55" customFormat="1" ht="14.15" x14ac:dyDescent="0.4">
      <c r="A832" s="39"/>
      <c r="E832" s="74"/>
      <c r="F832" s="74"/>
      <c r="G832" s="74"/>
      <c r="S832" s="61"/>
      <c r="T832" s="61"/>
    </row>
    <row r="833" spans="1:20" s="55" customFormat="1" ht="14.15" x14ac:dyDescent="0.4">
      <c r="A833" s="39"/>
      <c r="E833" s="74"/>
      <c r="F833" s="74"/>
      <c r="G833" s="74"/>
      <c r="S833" s="61"/>
      <c r="T833" s="61"/>
    </row>
    <row r="834" spans="1:20" s="55" customFormat="1" ht="14.15" x14ac:dyDescent="0.4">
      <c r="A834" s="39"/>
      <c r="E834" s="74"/>
      <c r="F834" s="74"/>
      <c r="G834" s="74"/>
      <c r="S834" s="61"/>
      <c r="T834" s="61"/>
    </row>
    <row r="835" spans="1:20" s="55" customFormat="1" ht="14.15" x14ac:dyDescent="0.4">
      <c r="A835" s="39"/>
      <c r="E835" s="74"/>
      <c r="F835" s="74"/>
      <c r="G835" s="74"/>
      <c r="S835" s="61"/>
      <c r="T835" s="61"/>
    </row>
    <row r="836" spans="1:20" s="55" customFormat="1" ht="14.15" x14ac:dyDescent="0.4">
      <c r="A836" s="39"/>
      <c r="E836" s="74"/>
      <c r="F836" s="74"/>
      <c r="G836" s="74"/>
      <c r="S836" s="61"/>
      <c r="T836" s="61"/>
    </row>
    <row r="837" spans="1:20" s="55" customFormat="1" ht="14.15" x14ac:dyDescent="0.4">
      <c r="A837" s="39"/>
      <c r="E837" s="74"/>
      <c r="F837" s="74"/>
      <c r="G837" s="74"/>
      <c r="S837" s="61"/>
      <c r="T837" s="61"/>
    </row>
    <row r="838" spans="1:20" s="55" customFormat="1" ht="14.15" x14ac:dyDescent="0.4">
      <c r="A838" s="39"/>
      <c r="E838" s="74"/>
      <c r="F838" s="74"/>
      <c r="G838" s="74"/>
      <c r="S838" s="61"/>
      <c r="T838" s="61"/>
    </row>
    <row r="839" spans="1:20" s="55" customFormat="1" ht="14.15" x14ac:dyDescent="0.4">
      <c r="A839" s="39"/>
      <c r="E839" s="74"/>
      <c r="F839" s="74"/>
      <c r="G839" s="74"/>
      <c r="S839" s="61"/>
      <c r="T839" s="61"/>
    </row>
    <row r="840" spans="1:20" s="55" customFormat="1" ht="14.15" x14ac:dyDescent="0.4">
      <c r="A840" s="39"/>
      <c r="E840" s="74"/>
      <c r="F840" s="74"/>
      <c r="G840" s="74"/>
      <c r="S840" s="61"/>
      <c r="T840" s="61"/>
    </row>
    <row r="841" spans="1:20" s="55" customFormat="1" ht="14.15" x14ac:dyDescent="0.4">
      <c r="A841" s="39"/>
      <c r="E841" s="74"/>
      <c r="F841" s="74"/>
      <c r="G841" s="74"/>
      <c r="S841" s="61"/>
      <c r="T841" s="61"/>
    </row>
    <row r="842" spans="1:20" s="55" customFormat="1" ht="14.15" x14ac:dyDescent="0.4">
      <c r="A842" s="39"/>
      <c r="E842" s="74"/>
      <c r="F842" s="74"/>
      <c r="G842" s="74"/>
      <c r="S842" s="61"/>
      <c r="T842" s="61"/>
    </row>
    <row r="843" spans="1:20" s="55" customFormat="1" ht="14.15" x14ac:dyDescent="0.4">
      <c r="A843" s="39"/>
      <c r="E843" s="74"/>
      <c r="F843" s="74"/>
      <c r="G843" s="74"/>
      <c r="S843" s="61"/>
      <c r="T843" s="61"/>
    </row>
    <row r="844" spans="1:20" s="55" customFormat="1" ht="14.15" x14ac:dyDescent="0.4">
      <c r="A844" s="39"/>
      <c r="E844" s="74"/>
      <c r="F844" s="74"/>
      <c r="G844" s="74"/>
      <c r="S844" s="61"/>
      <c r="T844" s="61"/>
    </row>
    <row r="845" spans="1:20" s="55" customFormat="1" ht="14.15" x14ac:dyDescent="0.4">
      <c r="A845" s="39"/>
      <c r="E845" s="74"/>
      <c r="F845" s="74"/>
      <c r="G845" s="74"/>
      <c r="S845" s="61"/>
      <c r="T845" s="61"/>
    </row>
    <row r="846" spans="1:20" s="55" customFormat="1" ht="14.15" x14ac:dyDescent="0.4">
      <c r="A846" s="39"/>
      <c r="E846" s="74"/>
      <c r="F846" s="74"/>
      <c r="G846" s="74"/>
      <c r="S846" s="61"/>
      <c r="T846" s="61"/>
    </row>
    <row r="847" spans="1:20" s="55" customFormat="1" ht="14.15" x14ac:dyDescent="0.4">
      <c r="A847" s="39"/>
      <c r="E847" s="74"/>
      <c r="F847" s="74"/>
      <c r="G847" s="74"/>
      <c r="S847" s="61"/>
      <c r="T847" s="61"/>
    </row>
    <row r="848" spans="1:20" s="55" customFormat="1" ht="14.15" x14ac:dyDescent="0.4">
      <c r="A848" s="39"/>
      <c r="E848" s="74"/>
      <c r="F848" s="74"/>
      <c r="G848" s="74"/>
      <c r="S848" s="61"/>
      <c r="T848" s="61"/>
    </row>
    <row r="849" spans="1:20" s="55" customFormat="1" ht="14.15" x14ac:dyDescent="0.4">
      <c r="A849" s="39"/>
      <c r="E849" s="74"/>
      <c r="F849" s="74"/>
      <c r="G849" s="74"/>
      <c r="S849" s="61"/>
      <c r="T849" s="61"/>
    </row>
    <row r="850" spans="1:20" s="55" customFormat="1" ht="14.15" x14ac:dyDescent="0.4">
      <c r="A850" s="39"/>
      <c r="E850" s="74"/>
      <c r="F850" s="74"/>
      <c r="G850" s="74"/>
      <c r="S850" s="61"/>
      <c r="T850" s="61"/>
    </row>
    <row r="851" spans="1:20" s="55" customFormat="1" ht="14.15" x14ac:dyDescent="0.4">
      <c r="A851" s="39"/>
      <c r="E851" s="74"/>
      <c r="F851" s="74"/>
      <c r="G851" s="74"/>
      <c r="S851" s="61"/>
      <c r="T851" s="61"/>
    </row>
    <row r="852" spans="1:20" s="55" customFormat="1" ht="14.15" x14ac:dyDescent="0.4">
      <c r="A852" s="39"/>
      <c r="E852" s="74"/>
      <c r="F852" s="74"/>
      <c r="G852" s="74"/>
      <c r="S852" s="61"/>
      <c r="T852" s="61"/>
    </row>
    <row r="853" spans="1:20" s="55" customFormat="1" ht="14.15" x14ac:dyDescent="0.4">
      <c r="A853" s="39"/>
      <c r="E853" s="74"/>
      <c r="F853" s="74"/>
      <c r="G853" s="74"/>
      <c r="S853" s="61"/>
      <c r="T853" s="61"/>
    </row>
    <row r="854" spans="1:20" s="55" customFormat="1" ht="14.15" x14ac:dyDescent="0.4">
      <c r="A854" s="39"/>
      <c r="E854" s="74"/>
      <c r="F854" s="74"/>
      <c r="G854" s="74"/>
      <c r="S854" s="61"/>
      <c r="T854" s="61"/>
    </row>
    <row r="855" spans="1:20" s="55" customFormat="1" ht="14.15" x14ac:dyDescent="0.4">
      <c r="A855" s="39"/>
      <c r="E855" s="74"/>
      <c r="F855" s="74"/>
      <c r="G855" s="74"/>
      <c r="S855" s="61"/>
      <c r="T855" s="61"/>
    </row>
    <row r="856" spans="1:20" s="55" customFormat="1" ht="14.15" x14ac:dyDescent="0.4">
      <c r="A856" s="39"/>
      <c r="E856" s="74"/>
      <c r="F856" s="74"/>
      <c r="G856" s="74"/>
      <c r="S856" s="61"/>
      <c r="T856" s="61"/>
    </row>
    <row r="857" spans="1:20" s="55" customFormat="1" ht="14.15" x14ac:dyDescent="0.4">
      <c r="A857" s="39"/>
      <c r="E857" s="74"/>
      <c r="F857" s="74"/>
      <c r="G857" s="74"/>
      <c r="S857" s="61"/>
      <c r="T857" s="61"/>
    </row>
    <row r="858" spans="1:20" s="55" customFormat="1" ht="14.15" x14ac:dyDescent="0.4">
      <c r="A858" s="39"/>
      <c r="E858" s="74"/>
      <c r="F858" s="74"/>
      <c r="G858" s="74"/>
      <c r="S858" s="61"/>
      <c r="T858" s="61"/>
    </row>
    <row r="859" spans="1:20" s="55" customFormat="1" ht="14.15" x14ac:dyDescent="0.4">
      <c r="A859" s="39"/>
      <c r="E859" s="74"/>
      <c r="F859" s="74"/>
      <c r="G859" s="74"/>
      <c r="S859" s="61"/>
      <c r="T859" s="61"/>
    </row>
    <row r="860" spans="1:20" s="55" customFormat="1" ht="14.15" x14ac:dyDescent="0.4">
      <c r="A860" s="39"/>
      <c r="E860" s="74"/>
      <c r="F860" s="74"/>
      <c r="G860" s="74"/>
      <c r="S860" s="61"/>
      <c r="T860" s="61"/>
    </row>
    <row r="861" spans="1:20" s="55" customFormat="1" ht="14.15" x14ac:dyDescent="0.4">
      <c r="A861" s="39"/>
      <c r="E861" s="74"/>
      <c r="F861" s="74"/>
      <c r="G861" s="74"/>
      <c r="S861" s="61"/>
      <c r="T861" s="61"/>
    </row>
    <row r="862" spans="1:20" s="55" customFormat="1" ht="14.15" x14ac:dyDescent="0.4">
      <c r="A862" s="39"/>
      <c r="E862" s="74"/>
      <c r="F862" s="74"/>
      <c r="G862" s="74"/>
      <c r="S862" s="61"/>
      <c r="T862" s="61"/>
    </row>
    <row r="863" spans="1:20" s="55" customFormat="1" ht="14.15" x14ac:dyDescent="0.4">
      <c r="A863" s="39"/>
      <c r="E863" s="74"/>
      <c r="F863" s="74"/>
      <c r="G863" s="74"/>
      <c r="S863" s="61"/>
      <c r="T863" s="61"/>
    </row>
    <row r="864" spans="1:20" s="55" customFormat="1" ht="14.15" x14ac:dyDescent="0.4">
      <c r="A864" s="39"/>
      <c r="E864" s="74"/>
      <c r="F864" s="74"/>
      <c r="G864" s="74"/>
      <c r="S864" s="61"/>
      <c r="T864" s="61"/>
    </row>
    <row r="865" spans="1:20" s="55" customFormat="1" ht="14.15" x14ac:dyDescent="0.4">
      <c r="A865" s="39"/>
      <c r="E865" s="74"/>
      <c r="F865" s="74"/>
      <c r="G865" s="74"/>
      <c r="S865" s="61"/>
      <c r="T865" s="61"/>
    </row>
    <row r="866" spans="1:20" s="55" customFormat="1" ht="14.15" x14ac:dyDescent="0.4">
      <c r="A866" s="39"/>
      <c r="E866" s="74"/>
      <c r="F866" s="74"/>
      <c r="G866" s="74"/>
      <c r="S866" s="61"/>
      <c r="T866" s="61"/>
    </row>
    <row r="867" spans="1:20" s="55" customFormat="1" ht="14.15" x14ac:dyDescent="0.4">
      <c r="A867" s="39"/>
      <c r="E867" s="74"/>
      <c r="F867" s="74"/>
      <c r="G867" s="74"/>
      <c r="S867" s="61"/>
      <c r="T867" s="61"/>
    </row>
    <row r="868" spans="1:20" s="55" customFormat="1" ht="14.15" x14ac:dyDescent="0.4">
      <c r="A868" s="39"/>
      <c r="E868" s="74"/>
      <c r="F868" s="74"/>
      <c r="G868" s="74"/>
      <c r="S868" s="61"/>
      <c r="T868" s="61"/>
    </row>
    <row r="869" spans="1:20" s="55" customFormat="1" ht="14.15" x14ac:dyDescent="0.4">
      <c r="A869" s="39"/>
      <c r="E869" s="74"/>
      <c r="F869" s="74"/>
      <c r="G869" s="74"/>
      <c r="S869" s="61"/>
      <c r="T869" s="61"/>
    </row>
    <row r="870" spans="1:20" s="55" customFormat="1" ht="14.15" x14ac:dyDescent="0.4">
      <c r="A870" s="39"/>
      <c r="E870" s="74"/>
      <c r="F870" s="74"/>
      <c r="G870" s="74"/>
      <c r="S870" s="61"/>
      <c r="T870" s="61"/>
    </row>
    <row r="871" spans="1:20" s="55" customFormat="1" ht="14.15" x14ac:dyDescent="0.4">
      <c r="A871" s="39"/>
      <c r="E871" s="74"/>
      <c r="F871" s="74"/>
      <c r="G871" s="74"/>
      <c r="S871" s="61"/>
      <c r="T871" s="61"/>
    </row>
    <row r="872" spans="1:20" s="55" customFormat="1" ht="14.15" x14ac:dyDescent="0.4">
      <c r="A872" s="39"/>
      <c r="E872" s="74"/>
      <c r="F872" s="74"/>
      <c r="G872" s="74"/>
      <c r="S872" s="61"/>
      <c r="T872" s="61"/>
    </row>
    <row r="873" spans="1:20" s="55" customFormat="1" ht="14.15" x14ac:dyDescent="0.4">
      <c r="A873" s="39"/>
      <c r="E873" s="74"/>
      <c r="F873" s="74"/>
      <c r="G873" s="74"/>
      <c r="S873" s="61"/>
      <c r="T873" s="61"/>
    </row>
    <row r="874" spans="1:20" s="55" customFormat="1" ht="14.15" x14ac:dyDescent="0.4">
      <c r="A874" s="39"/>
      <c r="E874" s="74"/>
      <c r="F874" s="74"/>
      <c r="G874" s="74"/>
      <c r="S874" s="61"/>
      <c r="T874" s="61"/>
    </row>
    <row r="875" spans="1:20" s="55" customFormat="1" ht="14.15" x14ac:dyDescent="0.4">
      <c r="A875" s="39"/>
      <c r="E875" s="74"/>
      <c r="F875" s="74"/>
      <c r="G875" s="74"/>
      <c r="S875" s="61"/>
      <c r="T875" s="61"/>
    </row>
    <row r="876" spans="1:20" s="55" customFormat="1" ht="14.15" x14ac:dyDescent="0.4">
      <c r="A876" s="39"/>
      <c r="E876" s="74"/>
      <c r="F876" s="74"/>
      <c r="G876" s="74"/>
      <c r="S876" s="61"/>
      <c r="T876" s="61"/>
    </row>
    <row r="877" spans="1:20" s="55" customFormat="1" ht="14.15" x14ac:dyDescent="0.4">
      <c r="A877" s="39"/>
      <c r="E877" s="74"/>
      <c r="F877" s="74"/>
      <c r="G877" s="74"/>
      <c r="S877" s="61"/>
      <c r="T877" s="61"/>
    </row>
    <row r="878" spans="1:20" s="55" customFormat="1" ht="14.15" x14ac:dyDescent="0.4">
      <c r="A878" s="39"/>
      <c r="E878" s="74"/>
      <c r="F878" s="74"/>
      <c r="G878" s="74"/>
      <c r="S878" s="61"/>
      <c r="T878" s="61"/>
    </row>
    <row r="879" spans="1:20" s="55" customFormat="1" ht="14.15" x14ac:dyDescent="0.4">
      <c r="A879" s="39"/>
      <c r="E879" s="74"/>
      <c r="F879" s="74"/>
      <c r="G879" s="74"/>
      <c r="S879" s="61"/>
      <c r="T879" s="61"/>
    </row>
    <row r="880" spans="1:20" s="55" customFormat="1" ht="14.15" x14ac:dyDescent="0.4">
      <c r="A880" s="39"/>
      <c r="E880" s="74"/>
      <c r="F880" s="74"/>
      <c r="G880" s="74"/>
      <c r="S880" s="61"/>
      <c r="T880" s="61"/>
    </row>
    <row r="881" spans="1:20" s="55" customFormat="1" ht="14.15" x14ac:dyDescent="0.4">
      <c r="A881" s="39"/>
      <c r="E881" s="74"/>
      <c r="F881" s="74"/>
      <c r="G881" s="74"/>
      <c r="S881" s="61"/>
      <c r="T881" s="61"/>
    </row>
    <row r="882" spans="1:20" s="55" customFormat="1" ht="14.15" x14ac:dyDescent="0.4">
      <c r="A882" s="39"/>
      <c r="E882" s="74"/>
      <c r="F882" s="74"/>
      <c r="G882" s="74"/>
      <c r="S882" s="61"/>
      <c r="T882" s="61"/>
    </row>
    <row r="883" spans="1:20" s="55" customFormat="1" ht="14.15" x14ac:dyDescent="0.4">
      <c r="A883" s="39"/>
      <c r="E883" s="74"/>
      <c r="F883" s="74"/>
      <c r="G883" s="74"/>
      <c r="S883" s="61"/>
      <c r="T883" s="61"/>
    </row>
    <row r="884" spans="1:20" s="55" customFormat="1" ht="14.15" x14ac:dyDescent="0.4">
      <c r="A884" s="39"/>
      <c r="E884" s="74"/>
      <c r="F884" s="74"/>
      <c r="G884" s="74"/>
      <c r="S884" s="61"/>
      <c r="T884" s="61"/>
    </row>
    <row r="885" spans="1:20" s="55" customFormat="1" ht="14.15" x14ac:dyDescent="0.4">
      <c r="A885" s="39"/>
      <c r="E885" s="74"/>
      <c r="F885" s="74"/>
      <c r="G885" s="74"/>
      <c r="S885" s="61"/>
      <c r="T885" s="61"/>
    </row>
    <row r="886" spans="1:20" s="55" customFormat="1" ht="14.15" x14ac:dyDescent="0.4">
      <c r="A886" s="39"/>
      <c r="E886" s="74"/>
      <c r="F886" s="74"/>
      <c r="G886" s="74"/>
      <c r="S886" s="61"/>
      <c r="T886" s="61"/>
    </row>
    <row r="887" spans="1:20" s="55" customFormat="1" ht="14.15" x14ac:dyDescent="0.4">
      <c r="A887" s="39"/>
      <c r="E887" s="74"/>
      <c r="F887" s="74"/>
      <c r="G887" s="74"/>
      <c r="S887" s="61"/>
      <c r="T887" s="61"/>
    </row>
    <row r="888" spans="1:20" s="55" customFormat="1" ht="14.15" x14ac:dyDescent="0.4">
      <c r="A888" s="39"/>
      <c r="E888" s="74"/>
      <c r="F888" s="74"/>
      <c r="G888" s="74"/>
      <c r="S888" s="61"/>
      <c r="T888" s="61"/>
    </row>
    <row r="889" spans="1:20" s="55" customFormat="1" ht="14.15" x14ac:dyDescent="0.4">
      <c r="A889" s="39"/>
      <c r="E889" s="74"/>
      <c r="F889" s="74"/>
      <c r="G889" s="74"/>
      <c r="S889" s="61"/>
      <c r="T889" s="61"/>
    </row>
    <row r="890" spans="1:20" s="55" customFormat="1" ht="14.15" x14ac:dyDescent="0.4">
      <c r="A890" s="39"/>
      <c r="E890" s="74"/>
      <c r="F890" s="74"/>
      <c r="G890" s="74"/>
      <c r="S890" s="61"/>
      <c r="T890" s="61"/>
    </row>
    <row r="891" spans="1:20" s="55" customFormat="1" ht="14.15" x14ac:dyDescent="0.4">
      <c r="A891" s="39"/>
      <c r="E891" s="74"/>
      <c r="F891" s="74"/>
      <c r="G891" s="74"/>
      <c r="S891" s="61"/>
      <c r="T891" s="61"/>
    </row>
    <row r="892" spans="1:20" s="55" customFormat="1" ht="14.15" x14ac:dyDescent="0.4">
      <c r="A892" s="39"/>
      <c r="E892" s="74"/>
      <c r="F892" s="74"/>
      <c r="G892" s="74"/>
      <c r="S892" s="61"/>
      <c r="T892" s="61"/>
    </row>
    <row r="893" spans="1:20" s="55" customFormat="1" ht="14.15" x14ac:dyDescent="0.4">
      <c r="A893" s="39"/>
      <c r="E893" s="74"/>
      <c r="F893" s="74"/>
      <c r="G893" s="74"/>
      <c r="S893" s="61"/>
      <c r="T893" s="61"/>
    </row>
    <row r="894" spans="1:20" s="55" customFormat="1" ht="14.15" x14ac:dyDescent="0.4">
      <c r="A894" s="39"/>
      <c r="E894" s="74"/>
      <c r="F894" s="74"/>
      <c r="G894" s="74"/>
      <c r="S894" s="61"/>
      <c r="T894" s="61"/>
    </row>
    <row r="895" spans="1:20" s="55" customFormat="1" ht="14.15" x14ac:dyDescent="0.4">
      <c r="A895" s="39"/>
      <c r="E895" s="74"/>
      <c r="F895" s="74"/>
      <c r="G895" s="74"/>
      <c r="S895" s="61"/>
      <c r="T895" s="61"/>
    </row>
    <row r="896" spans="1:20" s="55" customFormat="1" ht="14.15" x14ac:dyDescent="0.4">
      <c r="A896" s="39"/>
      <c r="E896" s="74"/>
      <c r="F896" s="74"/>
      <c r="G896" s="74"/>
      <c r="S896" s="61"/>
      <c r="T896" s="61"/>
    </row>
    <row r="897" spans="1:20" s="55" customFormat="1" ht="14.15" x14ac:dyDescent="0.4">
      <c r="A897" s="39"/>
      <c r="E897" s="74"/>
      <c r="F897" s="74"/>
      <c r="G897" s="74"/>
      <c r="S897" s="61"/>
      <c r="T897" s="61"/>
    </row>
    <row r="898" spans="1:20" s="55" customFormat="1" ht="14.15" x14ac:dyDescent="0.4">
      <c r="A898" s="39"/>
      <c r="E898" s="74"/>
      <c r="F898" s="74"/>
      <c r="G898" s="74"/>
      <c r="S898" s="61"/>
      <c r="T898" s="61"/>
    </row>
    <row r="899" spans="1:20" s="55" customFormat="1" ht="14.15" x14ac:dyDescent="0.4">
      <c r="A899" s="39"/>
      <c r="E899" s="74"/>
      <c r="F899" s="74"/>
      <c r="G899" s="74"/>
      <c r="S899" s="61"/>
      <c r="T899" s="61"/>
    </row>
    <row r="900" spans="1:20" s="55" customFormat="1" ht="14.15" x14ac:dyDescent="0.4">
      <c r="A900" s="39"/>
      <c r="E900" s="74"/>
      <c r="F900" s="74"/>
      <c r="G900" s="74"/>
      <c r="S900" s="61"/>
      <c r="T900" s="61"/>
    </row>
    <row r="901" spans="1:20" s="55" customFormat="1" ht="14.15" x14ac:dyDescent="0.4">
      <c r="A901" s="39"/>
      <c r="E901" s="74"/>
      <c r="F901" s="74"/>
      <c r="G901" s="74"/>
      <c r="S901" s="61"/>
      <c r="T901" s="61"/>
    </row>
    <row r="902" spans="1:20" s="55" customFormat="1" ht="14.15" x14ac:dyDescent="0.4">
      <c r="A902" s="39"/>
      <c r="E902" s="74"/>
      <c r="F902" s="74"/>
      <c r="G902" s="74"/>
      <c r="S902" s="61"/>
      <c r="T902" s="61"/>
    </row>
    <row r="903" spans="1:20" s="55" customFormat="1" ht="14.15" x14ac:dyDescent="0.4">
      <c r="A903" s="39"/>
      <c r="E903" s="74"/>
      <c r="F903" s="74"/>
      <c r="G903" s="74"/>
      <c r="S903" s="61"/>
      <c r="T903" s="61"/>
    </row>
    <row r="904" spans="1:20" s="55" customFormat="1" ht="14.15" x14ac:dyDescent="0.4">
      <c r="A904" s="39"/>
      <c r="E904" s="74"/>
      <c r="F904" s="74"/>
      <c r="G904" s="74"/>
      <c r="S904" s="61"/>
      <c r="T904" s="61"/>
    </row>
    <row r="905" spans="1:20" s="55" customFormat="1" ht="14.15" x14ac:dyDescent="0.4">
      <c r="A905" s="39"/>
      <c r="E905" s="74"/>
      <c r="F905" s="74"/>
      <c r="G905" s="74"/>
      <c r="S905" s="61"/>
      <c r="T905" s="61"/>
    </row>
    <row r="906" spans="1:20" s="55" customFormat="1" ht="14.15" x14ac:dyDescent="0.4">
      <c r="A906" s="39"/>
      <c r="E906" s="74"/>
      <c r="F906" s="74"/>
      <c r="G906" s="74"/>
      <c r="S906" s="61"/>
      <c r="T906" s="61"/>
    </row>
    <row r="907" spans="1:20" s="55" customFormat="1" ht="14.15" x14ac:dyDescent="0.4">
      <c r="A907" s="39"/>
      <c r="E907" s="74"/>
      <c r="F907" s="74"/>
      <c r="G907" s="74"/>
      <c r="S907" s="61"/>
      <c r="T907" s="61"/>
    </row>
    <row r="908" spans="1:20" s="55" customFormat="1" ht="14.15" x14ac:dyDescent="0.4">
      <c r="A908" s="39"/>
      <c r="E908" s="74"/>
      <c r="F908" s="74"/>
      <c r="G908" s="74"/>
      <c r="S908" s="61"/>
      <c r="T908" s="61"/>
    </row>
    <row r="909" spans="1:20" s="55" customFormat="1" ht="14.15" x14ac:dyDescent="0.4">
      <c r="A909" s="39"/>
      <c r="E909" s="74"/>
      <c r="F909" s="74"/>
      <c r="G909" s="74"/>
      <c r="S909" s="61"/>
      <c r="T909" s="61"/>
    </row>
    <row r="910" spans="1:20" s="55" customFormat="1" ht="14.15" x14ac:dyDescent="0.4">
      <c r="A910" s="39"/>
      <c r="E910" s="74"/>
      <c r="F910" s="74"/>
      <c r="G910" s="74"/>
      <c r="S910" s="61"/>
      <c r="T910" s="61"/>
    </row>
    <row r="911" spans="1:20" s="55" customFormat="1" ht="14.15" x14ac:dyDescent="0.4">
      <c r="A911" s="39"/>
      <c r="E911" s="74"/>
      <c r="F911" s="74"/>
      <c r="G911" s="74"/>
      <c r="S911" s="61"/>
      <c r="T911" s="61"/>
    </row>
    <row r="912" spans="1:20" s="55" customFormat="1" ht="14.15" x14ac:dyDescent="0.4">
      <c r="A912" s="39"/>
      <c r="E912" s="74"/>
      <c r="F912" s="74"/>
      <c r="G912" s="74"/>
      <c r="S912" s="61"/>
      <c r="T912" s="61"/>
    </row>
    <row r="913" spans="1:20" s="55" customFormat="1" ht="14.15" x14ac:dyDescent="0.4">
      <c r="A913" s="39"/>
      <c r="E913" s="74"/>
      <c r="F913" s="74"/>
      <c r="G913" s="74"/>
      <c r="S913" s="61"/>
      <c r="T913" s="61"/>
    </row>
    <row r="914" spans="1:20" s="55" customFormat="1" ht="14.15" x14ac:dyDescent="0.4">
      <c r="A914" s="39"/>
      <c r="E914" s="74"/>
      <c r="F914" s="74"/>
      <c r="G914" s="74"/>
      <c r="S914" s="61"/>
      <c r="T914" s="61"/>
    </row>
    <row r="915" spans="1:20" s="55" customFormat="1" ht="14.15" x14ac:dyDescent="0.4">
      <c r="A915" s="39"/>
      <c r="E915" s="74"/>
      <c r="F915" s="74"/>
      <c r="G915" s="74"/>
      <c r="S915" s="61"/>
      <c r="T915" s="61"/>
    </row>
    <row r="916" spans="1:20" s="55" customFormat="1" ht="14.15" x14ac:dyDescent="0.4">
      <c r="A916" s="39"/>
      <c r="E916" s="74"/>
      <c r="F916" s="74"/>
      <c r="G916" s="74"/>
      <c r="S916" s="61"/>
      <c r="T916" s="61"/>
    </row>
    <row r="917" spans="1:20" s="55" customFormat="1" ht="14.15" x14ac:dyDescent="0.4">
      <c r="A917" s="39"/>
      <c r="E917" s="74"/>
      <c r="F917" s="74"/>
      <c r="G917" s="74"/>
      <c r="S917" s="61"/>
      <c r="T917" s="61"/>
    </row>
    <row r="918" spans="1:20" s="55" customFormat="1" ht="14.15" x14ac:dyDescent="0.4">
      <c r="A918" s="39"/>
      <c r="E918" s="74"/>
      <c r="F918" s="74"/>
      <c r="G918" s="74"/>
      <c r="S918" s="61"/>
      <c r="T918" s="61"/>
    </row>
    <row r="919" spans="1:20" s="55" customFormat="1" ht="14.15" x14ac:dyDescent="0.4">
      <c r="A919" s="39"/>
      <c r="E919" s="74"/>
      <c r="F919" s="74"/>
      <c r="G919" s="74"/>
      <c r="S919" s="61"/>
      <c r="T919" s="61"/>
    </row>
    <row r="920" spans="1:20" s="55" customFormat="1" ht="14.15" x14ac:dyDescent="0.4">
      <c r="A920" s="39"/>
      <c r="E920" s="74"/>
      <c r="F920" s="74"/>
      <c r="G920" s="74"/>
      <c r="S920" s="61"/>
      <c r="T920" s="61"/>
    </row>
    <row r="921" spans="1:20" s="55" customFormat="1" ht="14.15" x14ac:dyDescent="0.4">
      <c r="A921" s="39"/>
      <c r="E921" s="74"/>
      <c r="F921" s="74"/>
      <c r="G921" s="74"/>
      <c r="S921" s="61"/>
      <c r="T921" s="61"/>
    </row>
    <row r="922" spans="1:20" s="55" customFormat="1" ht="14.15" x14ac:dyDescent="0.4">
      <c r="A922" s="39"/>
      <c r="E922" s="74"/>
      <c r="F922" s="74"/>
      <c r="G922" s="74"/>
      <c r="S922" s="61"/>
      <c r="T922" s="61"/>
    </row>
    <row r="923" spans="1:20" s="55" customFormat="1" ht="14.15" x14ac:dyDescent="0.4">
      <c r="A923" s="39"/>
      <c r="E923" s="74"/>
      <c r="F923" s="74"/>
      <c r="G923" s="74"/>
      <c r="S923" s="61"/>
      <c r="T923" s="61"/>
    </row>
    <row r="924" spans="1:20" s="55" customFormat="1" ht="14.15" x14ac:dyDescent="0.4">
      <c r="A924" s="39"/>
      <c r="E924" s="74"/>
      <c r="F924" s="74"/>
      <c r="G924" s="74"/>
      <c r="S924" s="61"/>
      <c r="T924" s="61"/>
    </row>
    <row r="925" spans="1:20" s="55" customFormat="1" ht="14.15" x14ac:dyDescent="0.4">
      <c r="A925" s="39"/>
      <c r="E925" s="74"/>
      <c r="F925" s="74"/>
      <c r="G925" s="74"/>
      <c r="S925" s="61"/>
      <c r="T925" s="61"/>
    </row>
    <row r="926" spans="1:20" s="55" customFormat="1" ht="14.15" x14ac:dyDescent="0.4">
      <c r="A926" s="39"/>
      <c r="E926" s="74"/>
      <c r="F926" s="74"/>
      <c r="G926" s="74"/>
      <c r="S926" s="61"/>
      <c r="T926" s="61"/>
    </row>
    <row r="927" spans="1:20" s="55" customFormat="1" ht="14.15" x14ac:dyDescent="0.4">
      <c r="A927" s="39"/>
      <c r="E927" s="74"/>
      <c r="F927" s="74"/>
      <c r="G927" s="74"/>
      <c r="S927" s="61"/>
      <c r="T927" s="61"/>
    </row>
    <row r="928" spans="1:20" s="55" customFormat="1" ht="14.15" x14ac:dyDescent="0.4">
      <c r="A928" s="39"/>
      <c r="E928" s="74"/>
      <c r="F928" s="74"/>
      <c r="G928" s="74"/>
      <c r="S928" s="61"/>
      <c r="T928" s="61"/>
    </row>
    <row r="929" spans="1:20" s="55" customFormat="1" ht="14.15" x14ac:dyDescent="0.4">
      <c r="A929" s="39"/>
      <c r="E929" s="74"/>
      <c r="F929" s="74"/>
      <c r="G929" s="74"/>
      <c r="S929" s="61"/>
      <c r="T929" s="61"/>
    </row>
    <row r="930" spans="1:20" s="55" customFormat="1" ht="14.15" x14ac:dyDescent="0.4">
      <c r="A930" s="39"/>
      <c r="E930" s="74"/>
      <c r="F930" s="74"/>
      <c r="G930" s="74"/>
      <c r="S930" s="61"/>
      <c r="T930" s="61"/>
    </row>
    <row r="931" spans="1:20" s="55" customFormat="1" ht="14.15" x14ac:dyDescent="0.4">
      <c r="A931" s="39"/>
      <c r="E931" s="74"/>
      <c r="F931" s="74"/>
      <c r="G931" s="74"/>
      <c r="S931" s="61"/>
      <c r="T931" s="61"/>
    </row>
    <row r="932" spans="1:20" s="55" customFormat="1" ht="14.15" x14ac:dyDescent="0.4">
      <c r="A932" s="39"/>
      <c r="E932" s="74"/>
      <c r="F932" s="74"/>
      <c r="G932" s="74"/>
      <c r="S932" s="61"/>
      <c r="T932" s="61"/>
    </row>
    <row r="933" spans="1:20" s="55" customFormat="1" ht="14.15" x14ac:dyDescent="0.4">
      <c r="A933" s="39"/>
      <c r="E933" s="74"/>
      <c r="F933" s="74"/>
      <c r="G933" s="74"/>
      <c r="S933" s="61"/>
      <c r="T933" s="61"/>
    </row>
    <row r="934" spans="1:20" s="55" customFormat="1" ht="14.15" x14ac:dyDescent="0.4">
      <c r="A934" s="39"/>
      <c r="E934" s="74"/>
      <c r="F934" s="74"/>
      <c r="G934" s="74"/>
      <c r="S934" s="61"/>
      <c r="T934" s="61"/>
    </row>
    <row r="935" spans="1:20" s="55" customFormat="1" ht="14.15" x14ac:dyDescent="0.4">
      <c r="A935" s="39"/>
      <c r="E935" s="74"/>
      <c r="F935" s="74"/>
      <c r="G935" s="74"/>
      <c r="S935" s="61"/>
      <c r="T935" s="61"/>
    </row>
    <row r="936" spans="1:20" s="55" customFormat="1" ht="14.15" x14ac:dyDescent="0.4">
      <c r="A936" s="39"/>
      <c r="E936" s="74"/>
      <c r="F936" s="74"/>
      <c r="G936" s="74"/>
      <c r="S936" s="61"/>
      <c r="T936" s="61"/>
    </row>
    <row r="937" spans="1:20" s="55" customFormat="1" ht="14.15" x14ac:dyDescent="0.4">
      <c r="A937" s="39"/>
      <c r="E937" s="74"/>
      <c r="F937" s="74"/>
      <c r="G937" s="74"/>
      <c r="S937" s="61"/>
      <c r="T937" s="61"/>
    </row>
    <row r="938" spans="1:20" s="55" customFormat="1" ht="14.15" x14ac:dyDescent="0.4">
      <c r="A938" s="39"/>
      <c r="E938" s="74"/>
      <c r="F938" s="74"/>
      <c r="G938" s="74"/>
      <c r="S938" s="61"/>
      <c r="T938" s="61"/>
    </row>
    <row r="939" spans="1:20" s="55" customFormat="1" ht="14.15" x14ac:dyDescent="0.4">
      <c r="A939" s="39"/>
      <c r="E939" s="74"/>
      <c r="F939" s="74"/>
      <c r="G939" s="74"/>
      <c r="S939" s="61"/>
      <c r="T939" s="61"/>
    </row>
    <row r="940" spans="1:20" s="55" customFormat="1" ht="14.15" x14ac:dyDescent="0.4">
      <c r="A940" s="39"/>
      <c r="E940" s="74"/>
      <c r="F940" s="74"/>
      <c r="G940" s="74"/>
      <c r="S940" s="61"/>
      <c r="T940" s="61"/>
    </row>
    <row r="941" spans="1:20" s="55" customFormat="1" ht="14.15" x14ac:dyDescent="0.4">
      <c r="A941" s="39"/>
      <c r="E941" s="74"/>
      <c r="F941" s="74"/>
      <c r="G941" s="74"/>
      <c r="S941" s="61"/>
      <c r="T941" s="61"/>
    </row>
    <row r="942" spans="1:20" s="55" customFormat="1" ht="14.15" x14ac:dyDescent="0.4">
      <c r="A942" s="39"/>
      <c r="E942" s="74"/>
      <c r="F942" s="74"/>
      <c r="G942" s="74"/>
      <c r="S942" s="61"/>
      <c r="T942" s="61"/>
    </row>
    <row r="943" spans="1:20" s="55" customFormat="1" ht="14.15" x14ac:dyDescent="0.4">
      <c r="A943" s="39"/>
      <c r="E943" s="74"/>
      <c r="F943" s="74"/>
      <c r="G943" s="74"/>
      <c r="S943" s="61"/>
      <c r="T943" s="61"/>
    </row>
    <row r="944" spans="1:20" s="55" customFormat="1" ht="14.15" x14ac:dyDescent="0.4">
      <c r="A944" s="39"/>
      <c r="E944" s="74"/>
      <c r="F944" s="74"/>
      <c r="G944" s="74"/>
      <c r="S944" s="61"/>
      <c r="T944" s="61"/>
    </row>
    <row r="945" spans="1:20" s="55" customFormat="1" ht="14.15" x14ac:dyDescent="0.4">
      <c r="A945" s="39"/>
      <c r="E945" s="74"/>
      <c r="F945" s="74"/>
      <c r="G945" s="74"/>
      <c r="S945" s="61"/>
      <c r="T945" s="61"/>
    </row>
    <row r="946" spans="1:20" s="55" customFormat="1" ht="14.15" x14ac:dyDescent="0.4">
      <c r="A946" s="39"/>
      <c r="E946" s="74"/>
      <c r="F946" s="74"/>
      <c r="G946" s="74"/>
      <c r="S946" s="61"/>
      <c r="T946" s="61"/>
    </row>
    <row r="947" spans="1:20" s="55" customFormat="1" ht="14.15" x14ac:dyDescent="0.4">
      <c r="A947" s="39"/>
      <c r="E947" s="74"/>
      <c r="F947" s="74"/>
      <c r="G947" s="74"/>
      <c r="S947" s="61"/>
      <c r="T947" s="61"/>
    </row>
    <row r="948" spans="1:20" s="55" customFormat="1" ht="14.15" x14ac:dyDescent="0.4">
      <c r="A948" s="39"/>
      <c r="E948" s="74"/>
      <c r="F948" s="74"/>
      <c r="G948" s="74"/>
      <c r="S948" s="61"/>
      <c r="T948" s="61"/>
    </row>
    <row r="949" spans="1:20" s="55" customFormat="1" ht="14.15" x14ac:dyDescent="0.4">
      <c r="A949" s="39"/>
      <c r="E949" s="74"/>
      <c r="F949" s="74"/>
      <c r="G949" s="74"/>
      <c r="S949" s="61"/>
      <c r="T949" s="61"/>
    </row>
    <row r="950" spans="1:20" s="55" customFormat="1" ht="14.15" x14ac:dyDescent="0.4">
      <c r="A950" s="39"/>
      <c r="E950" s="74"/>
      <c r="F950" s="74"/>
      <c r="G950" s="74"/>
      <c r="S950" s="61"/>
      <c r="T950" s="61"/>
    </row>
    <row r="951" spans="1:20" s="55" customFormat="1" ht="14.15" x14ac:dyDescent="0.4">
      <c r="A951" s="39"/>
      <c r="E951" s="74"/>
      <c r="F951" s="74"/>
      <c r="G951" s="74"/>
      <c r="S951" s="61"/>
      <c r="T951" s="61"/>
    </row>
    <row r="952" spans="1:20" s="55" customFormat="1" ht="14.15" x14ac:dyDescent="0.4">
      <c r="A952" s="39"/>
      <c r="E952" s="74"/>
      <c r="F952" s="74"/>
      <c r="G952" s="74"/>
      <c r="S952" s="61"/>
      <c r="T952" s="61"/>
    </row>
    <row r="953" spans="1:20" s="55" customFormat="1" ht="14.15" x14ac:dyDescent="0.4">
      <c r="A953" s="39"/>
      <c r="E953" s="74"/>
      <c r="F953" s="74"/>
      <c r="G953" s="74"/>
      <c r="S953" s="61"/>
      <c r="T953" s="61"/>
    </row>
    <row r="954" spans="1:20" s="55" customFormat="1" ht="14.15" x14ac:dyDescent="0.4">
      <c r="A954" s="39"/>
      <c r="E954" s="74"/>
      <c r="F954" s="74"/>
      <c r="G954" s="74"/>
      <c r="S954" s="61"/>
      <c r="T954" s="61"/>
    </row>
    <row r="955" spans="1:20" s="55" customFormat="1" ht="14.15" x14ac:dyDescent="0.4">
      <c r="A955" s="39"/>
      <c r="E955" s="74"/>
      <c r="F955" s="74"/>
      <c r="G955" s="74"/>
      <c r="S955" s="61"/>
      <c r="T955" s="61"/>
    </row>
    <row r="956" spans="1:20" s="55" customFormat="1" ht="14.15" x14ac:dyDescent="0.4">
      <c r="A956" s="39"/>
      <c r="E956" s="74"/>
      <c r="F956" s="74"/>
      <c r="G956" s="74"/>
      <c r="S956" s="61"/>
      <c r="T956" s="61"/>
    </row>
    <row r="957" spans="1:20" s="55" customFormat="1" ht="14.15" x14ac:dyDescent="0.4">
      <c r="A957" s="39"/>
      <c r="E957" s="74"/>
      <c r="F957" s="74"/>
      <c r="G957" s="74"/>
      <c r="S957" s="61"/>
      <c r="T957" s="61"/>
    </row>
    <row r="958" spans="1:20" s="55" customFormat="1" ht="14.15" x14ac:dyDescent="0.4">
      <c r="A958" s="39"/>
      <c r="E958" s="74"/>
      <c r="F958" s="74"/>
      <c r="G958" s="74"/>
      <c r="S958" s="61"/>
      <c r="T958" s="61"/>
    </row>
    <row r="959" spans="1:20" s="55" customFormat="1" ht="14.15" x14ac:dyDescent="0.4">
      <c r="A959" s="39"/>
      <c r="E959" s="74"/>
      <c r="F959" s="74"/>
      <c r="G959" s="74"/>
      <c r="S959" s="61"/>
      <c r="T959" s="61"/>
    </row>
    <row r="960" spans="1:20" s="55" customFormat="1" ht="14.15" x14ac:dyDescent="0.4">
      <c r="A960" s="39"/>
      <c r="E960" s="74"/>
      <c r="F960" s="74"/>
      <c r="G960" s="74"/>
      <c r="S960" s="61"/>
      <c r="T960" s="61"/>
    </row>
    <row r="961" spans="1:20" s="55" customFormat="1" ht="14.15" x14ac:dyDescent="0.4">
      <c r="A961" s="39"/>
      <c r="E961" s="74"/>
      <c r="F961" s="74"/>
      <c r="G961" s="74"/>
      <c r="S961" s="61"/>
      <c r="T961" s="61"/>
    </row>
    <row r="962" spans="1:20" s="55" customFormat="1" ht="14.15" x14ac:dyDescent="0.4">
      <c r="A962" s="39"/>
      <c r="E962" s="74"/>
      <c r="F962" s="74"/>
      <c r="G962" s="74"/>
      <c r="S962" s="61"/>
      <c r="T962" s="61"/>
    </row>
    <row r="963" spans="1:20" s="55" customFormat="1" ht="14.15" x14ac:dyDescent="0.4">
      <c r="A963" s="39"/>
      <c r="E963" s="74"/>
      <c r="F963" s="74"/>
      <c r="G963" s="74"/>
      <c r="S963" s="61"/>
      <c r="T963" s="61"/>
    </row>
    <row r="964" spans="1:20" s="55" customFormat="1" ht="14.15" x14ac:dyDescent="0.4">
      <c r="A964" s="39"/>
      <c r="E964" s="74"/>
      <c r="F964" s="74"/>
      <c r="G964" s="74"/>
      <c r="S964" s="61"/>
      <c r="T964" s="61"/>
    </row>
    <row r="965" spans="1:20" s="55" customFormat="1" ht="14.15" x14ac:dyDescent="0.4">
      <c r="A965" s="39"/>
      <c r="E965" s="74"/>
      <c r="F965" s="74"/>
      <c r="G965" s="74"/>
      <c r="S965" s="61"/>
      <c r="T965" s="61"/>
    </row>
    <row r="966" spans="1:20" s="55" customFormat="1" ht="14.15" x14ac:dyDescent="0.4">
      <c r="A966" s="39"/>
      <c r="E966" s="74"/>
      <c r="F966" s="74"/>
      <c r="G966" s="74"/>
      <c r="S966" s="61"/>
      <c r="T966" s="61"/>
    </row>
    <row r="967" spans="1:20" s="55" customFormat="1" ht="14.15" x14ac:dyDescent="0.4">
      <c r="A967" s="39"/>
      <c r="E967" s="74"/>
      <c r="F967" s="74"/>
      <c r="G967" s="74"/>
      <c r="S967" s="61"/>
      <c r="T967" s="61"/>
    </row>
    <row r="968" spans="1:20" s="55" customFormat="1" ht="14.15" x14ac:dyDescent="0.4">
      <c r="A968" s="39"/>
      <c r="E968" s="74"/>
      <c r="F968" s="74"/>
      <c r="G968" s="74"/>
      <c r="S968" s="61"/>
      <c r="T968" s="61"/>
    </row>
    <row r="969" spans="1:20" s="55" customFormat="1" ht="14.15" x14ac:dyDescent="0.4">
      <c r="A969" s="39"/>
      <c r="E969" s="74"/>
      <c r="F969" s="74"/>
      <c r="G969" s="74"/>
      <c r="S969" s="61"/>
      <c r="T969" s="61"/>
    </row>
    <row r="970" spans="1:20" s="55" customFormat="1" ht="14.15" x14ac:dyDescent="0.4">
      <c r="A970" s="39"/>
      <c r="E970" s="74"/>
      <c r="F970" s="74"/>
      <c r="G970" s="74"/>
      <c r="S970" s="61"/>
      <c r="T970" s="61"/>
    </row>
    <row r="971" spans="1:20" s="55" customFormat="1" ht="14.15" x14ac:dyDescent="0.4">
      <c r="A971" s="39"/>
      <c r="E971" s="74"/>
      <c r="F971" s="74"/>
      <c r="G971" s="74"/>
      <c r="S971" s="61"/>
      <c r="T971" s="61"/>
    </row>
    <row r="972" spans="1:20" s="55" customFormat="1" ht="14.15" x14ac:dyDescent="0.4">
      <c r="A972" s="39"/>
      <c r="E972" s="74"/>
      <c r="F972" s="74"/>
      <c r="G972" s="74"/>
      <c r="S972" s="61"/>
      <c r="T972" s="61"/>
    </row>
    <row r="973" spans="1:20" s="55" customFormat="1" ht="14.15" x14ac:dyDescent="0.4">
      <c r="A973" s="39"/>
      <c r="E973" s="74"/>
      <c r="F973" s="74"/>
      <c r="G973" s="74"/>
      <c r="S973" s="61"/>
      <c r="T973" s="61"/>
    </row>
    <row r="974" spans="1:20" s="55" customFormat="1" ht="14.15" x14ac:dyDescent="0.4">
      <c r="A974" s="39"/>
      <c r="E974" s="74"/>
      <c r="F974" s="74"/>
      <c r="G974" s="74"/>
      <c r="S974" s="61"/>
      <c r="T974" s="61"/>
    </row>
    <row r="975" spans="1:20" s="55" customFormat="1" ht="14.15" x14ac:dyDescent="0.4">
      <c r="A975" s="39"/>
      <c r="E975" s="74"/>
      <c r="F975" s="74"/>
      <c r="G975" s="74"/>
      <c r="S975" s="61"/>
      <c r="T975" s="61"/>
    </row>
    <row r="976" spans="1:20" s="55" customFormat="1" ht="14.15" x14ac:dyDescent="0.4">
      <c r="A976" s="39"/>
      <c r="E976" s="74"/>
      <c r="F976" s="74"/>
      <c r="G976" s="74"/>
      <c r="S976" s="61"/>
      <c r="T976" s="61"/>
    </row>
    <row r="977" spans="1:20" s="55" customFormat="1" ht="14.15" x14ac:dyDescent="0.4">
      <c r="A977" s="39"/>
      <c r="E977" s="74"/>
      <c r="F977" s="74"/>
      <c r="G977" s="74"/>
      <c r="S977" s="61"/>
      <c r="T977" s="61"/>
    </row>
    <row r="978" spans="1:20" s="55" customFormat="1" ht="14.15" x14ac:dyDescent="0.4">
      <c r="A978" s="39"/>
      <c r="E978" s="74"/>
      <c r="F978" s="74"/>
      <c r="G978" s="74"/>
      <c r="S978" s="61"/>
      <c r="T978" s="61"/>
    </row>
    <row r="979" spans="1:20" s="55" customFormat="1" ht="14.15" x14ac:dyDescent="0.4">
      <c r="A979" s="39"/>
      <c r="E979" s="74"/>
      <c r="F979" s="74"/>
      <c r="G979" s="74"/>
      <c r="S979" s="61"/>
      <c r="T979" s="61"/>
    </row>
    <row r="980" spans="1:20" s="55" customFormat="1" ht="14.15" x14ac:dyDescent="0.4">
      <c r="A980" s="39"/>
      <c r="E980" s="74"/>
      <c r="F980" s="74"/>
      <c r="G980" s="74"/>
      <c r="S980" s="61"/>
      <c r="T980" s="61"/>
    </row>
    <row r="981" spans="1:20" s="55" customFormat="1" ht="14.15" x14ac:dyDescent="0.4">
      <c r="A981" s="39"/>
      <c r="E981" s="74"/>
      <c r="F981" s="74"/>
      <c r="G981" s="74"/>
      <c r="S981" s="61"/>
      <c r="T981" s="61"/>
    </row>
    <row r="982" spans="1:20" s="55" customFormat="1" ht="14.15" x14ac:dyDescent="0.4">
      <c r="A982" s="39"/>
      <c r="E982" s="74"/>
      <c r="F982" s="74"/>
      <c r="G982" s="74"/>
      <c r="S982" s="61"/>
      <c r="T982" s="61"/>
    </row>
    <row r="983" spans="1:20" s="55" customFormat="1" ht="14.15" x14ac:dyDescent="0.4">
      <c r="A983" s="39"/>
      <c r="E983" s="74"/>
      <c r="F983" s="74"/>
      <c r="G983" s="74"/>
      <c r="S983" s="61"/>
      <c r="T983" s="61"/>
    </row>
    <row r="984" spans="1:20" s="55" customFormat="1" ht="14.15" x14ac:dyDescent="0.4">
      <c r="A984" s="39"/>
      <c r="E984" s="74"/>
      <c r="F984" s="74"/>
      <c r="G984" s="74"/>
      <c r="S984" s="61"/>
      <c r="T984" s="61"/>
    </row>
    <row r="985" spans="1:20" s="55" customFormat="1" ht="14.15" x14ac:dyDescent="0.4">
      <c r="A985" s="39"/>
      <c r="E985" s="74"/>
      <c r="F985" s="74"/>
      <c r="G985" s="74"/>
      <c r="S985" s="61"/>
      <c r="T985" s="61"/>
    </row>
    <row r="986" spans="1:20" s="55" customFormat="1" ht="14.15" x14ac:dyDescent="0.4">
      <c r="A986" s="39"/>
      <c r="E986" s="74"/>
      <c r="F986" s="74"/>
      <c r="G986" s="74"/>
      <c r="S986" s="61"/>
      <c r="T986" s="61"/>
    </row>
    <row r="987" spans="1:20" s="55" customFormat="1" ht="14.15" x14ac:dyDescent="0.4">
      <c r="A987" s="39"/>
      <c r="E987" s="74"/>
      <c r="F987" s="74"/>
      <c r="G987" s="74"/>
      <c r="S987" s="61"/>
      <c r="T987" s="61"/>
    </row>
    <row r="988" spans="1:20" s="55" customFormat="1" ht="14.15" x14ac:dyDescent="0.4">
      <c r="A988" s="39"/>
      <c r="E988" s="74"/>
      <c r="F988" s="74"/>
      <c r="G988" s="74"/>
      <c r="S988" s="61"/>
      <c r="T988" s="61"/>
    </row>
    <row r="989" spans="1:20" s="55" customFormat="1" ht="14.15" x14ac:dyDescent="0.4">
      <c r="A989" s="39"/>
      <c r="E989" s="74"/>
      <c r="F989" s="74"/>
      <c r="G989" s="74"/>
      <c r="S989" s="61"/>
      <c r="T989" s="61"/>
    </row>
    <row r="990" spans="1:20" s="55" customFormat="1" ht="14.15" x14ac:dyDescent="0.4">
      <c r="A990" s="39"/>
      <c r="E990" s="74"/>
      <c r="F990" s="74"/>
      <c r="G990" s="74"/>
      <c r="S990" s="61"/>
      <c r="T990" s="61"/>
    </row>
    <row r="991" spans="1:20" s="55" customFormat="1" ht="14.15" x14ac:dyDescent="0.4">
      <c r="A991" s="39"/>
      <c r="E991" s="74"/>
      <c r="F991" s="74"/>
      <c r="G991" s="74"/>
      <c r="S991" s="61"/>
      <c r="T991" s="61"/>
    </row>
    <row r="992" spans="1:20" s="55" customFormat="1" ht="14.15" x14ac:dyDescent="0.4">
      <c r="A992" s="39"/>
      <c r="E992" s="74"/>
      <c r="F992" s="74"/>
      <c r="G992" s="74"/>
      <c r="S992" s="61"/>
      <c r="T992" s="61"/>
    </row>
    <row r="993" spans="1:20" s="55" customFormat="1" ht="14.15" x14ac:dyDescent="0.4">
      <c r="A993" s="39"/>
      <c r="E993" s="74"/>
      <c r="F993" s="74"/>
      <c r="G993" s="74"/>
      <c r="S993" s="61"/>
      <c r="T993" s="61"/>
    </row>
    <row r="994" spans="1:20" s="55" customFormat="1" ht="14.15" x14ac:dyDescent="0.4">
      <c r="A994" s="39"/>
      <c r="E994" s="74"/>
      <c r="F994" s="74"/>
      <c r="G994" s="74"/>
      <c r="S994" s="61"/>
      <c r="T994" s="61"/>
    </row>
    <row r="995" spans="1:20" s="55" customFormat="1" ht="14.15" x14ac:dyDescent="0.4">
      <c r="A995" s="39"/>
      <c r="E995" s="74"/>
      <c r="F995" s="74"/>
      <c r="G995" s="74"/>
      <c r="S995" s="61"/>
      <c r="T995" s="61"/>
    </row>
    <row r="996" spans="1:20" s="55" customFormat="1" ht="14.15" x14ac:dyDescent="0.4">
      <c r="A996" s="39"/>
      <c r="E996" s="74"/>
      <c r="F996" s="74"/>
      <c r="G996" s="74"/>
      <c r="S996" s="61"/>
      <c r="T996" s="61"/>
    </row>
    <row r="997" spans="1:20" s="55" customFormat="1" ht="14.15" x14ac:dyDescent="0.4">
      <c r="A997" s="39"/>
      <c r="E997" s="74"/>
      <c r="F997" s="74"/>
      <c r="G997" s="74"/>
      <c r="S997" s="61"/>
      <c r="T997" s="61"/>
    </row>
    <row r="998" spans="1:20" s="55" customFormat="1" ht="14.15" x14ac:dyDescent="0.4">
      <c r="A998" s="39"/>
      <c r="E998" s="74"/>
      <c r="F998" s="74"/>
      <c r="G998" s="74"/>
      <c r="S998" s="61"/>
      <c r="T998" s="61"/>
    </row>
    <row r="999" spans="1:20" s="55" customFormat="1" ht="14.15" x14ac:dyDescent="0.4">
      <c r="A999" s="39"/>
      <c r="E999" s="74"/>
      <c r="F999" s="74"/>
      <c r="G999" s="74"/>
      <c r="S999" s="61"/>
      <c r="T999" s="61"/>
    </row>
    <row r="1000" spans="1:20" s="55" customFormat="1" ht="14.15" x14ac:dyDescent="0.4">
      <c r="A1000" s="39"/>
      <c r="E1000" s="74"/>
      <c r="F1000" s="74"/>
      <c r="G1000" s="74"/>
      <c r="S1000" s="61"/>
      <c r="T1000" s="61"/>
    </row>
    <row r="1001" spans="1:20" s="55" customFormat="1" ht="14.15" x14ac:dyDescent="0.4">
      <c r="A1001" s="39"/>
      <c r="E1001" s="74"/>
      <c r="F1001" s="74"/>
      <c r="G1001" s="74"/>
      <c r="S1001" s="61"/>
      <c r="T1001" s="61"/>
    </row>
    <row r="1002" spans="1:20" s="55" customFormat="1" ht="14.15" x14ac:dyDescent="0.4">
      <c r="A1002" s="39"/>
      <c r="E1002" s="74"/>
      <c r="F1002" s="74"/>
      <c r="G1002" s="74"/>
      <c r="S1002" s="61"/>
      <c r="T1002" s="61"/>
    </row>
    <row r="1003" spans="1:20" s="55" customFormat="1" ht="14.15" x14ac:dyDescent="0.4">
      <c r="A1003" s="39"/>
      <c r="E1003" s="74"/>
      <c r="F1003" s="74"/>
      <c r="G1003" s="74"/>
      <c r="S1003" s="61"/>
      <c r="T1003" s="61"/>
    </row>
    <row r="1004" spans="1:20" s="55" customFormat="1" ht="14.15" x14ac:dyDescent="0.4">
      <c r="A1004" s="39"/>
      <c r="E1004" s="74"/>
      <c r="F1004" s="74"/>
      <c r="G1004" s="74"/>
      <c r="S1004" s="61"/>
      <c r="T1004" s="61"/>
    </row>
    <row r="1005" spans="1:20" s="55" customFormat="1" ht="14.15" x14ac:dyDescent="0.4">
      <c r="A1005" s="39"/>
      <c r="E1005" s="74"/>
      <c r="F1005" s="74"/>
      <c r="G1005" s="74"/>
      <c r="S1005" s="61"/>
      <c r="T1005" s="61"/>
    </row>
    <row r="1006" spans="1:20" s="55" customFormat="1" ht="14.15" x14ac:dyDescent="0.4">
      <c r="A1006" s="39"/>
      <c r="E1006" s="74"/>
      <c r="F1006" s="74"/>
      <c r="G1006" s="74"/>
      <c r="S1006" s="61"/>
      <c r="T1006" s="61"/>
    </row>
    <row r="1007" spans="1:20" s="55" customFormat="1" ht="14.15" x14ac:dyDescent="0.4">
      <c r="A1007" s="39"/>
      <c r="E1007" s="74"/>
      <c r="F1007" s="74"/>
      <c r="G1007" s="74"/>
      <c r="S1007" s="61"/>
      <c r="T1007" s="61"/>
    </row>
    <row r="1008" spans="1:20" s="55" customFormat="1" ht="14.15" x14ac:dyDescent="0.4">
      <c r="A1008" s="39"/>
      <c r="E1008" s="74"/>
      <c r="F1008" s="74"/>
      <c r="G1008" s="74"/>
      <c r="S1008" s="61"/>
      <c r="T1008" s="61"/>
    </row>
    <row r="1009" spans="1:20" s="55" customFormat="1" ht="14.15" x14ac:dyDescent="0.4">
      <c r="A1009" s="39"/>
      <c r="E1009" s="74"/>
      <c r="F1009" s="74"/>
      <c r="G1009" s="74"/>
      <c r="S1009" s="61"/>
      <c r="T1009" s="61"/>
    </row>
    <row r="1010" spans="1:20" s="55" customFormat="1" ht="14.15" x14ac:dyDescent="0.4">
      <c r="A1010" s="39"/>
      <c r="E1010" s="74"/>
      <c r="F1010" s="74"/>
      <c r="G1010" s="74"/>
      <c r="S1010" s="61"/>
      <c r="T1010" s="61"/>
    </row>
    <row r="1011" spans="1:20" s="55" customFormat="1" ht="14.15" x14ac:dyDescent="0.4">
      <c r="A1011" s="39"/>
      <c r="E1011" s="74"/>
      <c r="F1011" s="74"/>
      <c r="G1011" s="74"/>
      <c r="S1011" s="61"/>
      <c r="T1011" s="61"/>
    </row>
    <row r="1012" spans="1:20" s="55" customFormat="1" ht="14.15" x14ac:dyDescent="0.4">
      <c r="A1012" s="39"/>
      <c r="E1012" s="74"/>
      <c r="F1012" s="74"/>
      <c r="G1012" s="74"/>
      <c r="S1012" s="61"/>
      <c r="T1012" s="61"/>
    </row>
    <row r="1013" spans="1:20" s="55" customFormat="1" ht="14.15" x14ac:dyDescent="0.4">
      <c r="A1013" s="39"/>
      <c r="E1013" s="74"/>
      <c r="F1013" s="74"/>
      <c r="G1013" s="74"/>
      <c r="S1013" s="61"/>
      <c r="T1013" s="61"/>
    </row>
    <row r="1014" spans="1:20" s="55" customFormat="1" ht="14.15" x14ac:dyDescent="0.4">
      <c r="A1014" s="39"/>
      <c r="E1014" s="74"/>
      <c r="F1014" s="74"/>
      <c r="G1014" s="74"/>
      <c r="S1014" s="61"/>
      <c r="T1014" s="61"/>
    </row>
    <row r="1015" spans="1:20" s="55" customFormat="1" ht="14.15" x14ac:dyDescent="0.4">
      <c r="A1015" s="39"/>
      <c r="E1015" s="74"/>
      <c r="F1015" s="74"/>
      <c r="G1015" s="74"/>
      <c r="S1015" s="61"/>
      <c r="T1015" s="61"/>
    </row>
    <row r="1016" spans="1:20" s="55" customFormat="1" ht="14.15" x14ac:dyDescent="0.4">
      <c r="A1016" s="39"/>
      <c r="E1016" s="74"/>
      <c r="F1016" s="74"/>
      <c r="G1016" s="74"/>
      <c r="S1016" s="61"/>
      <c r="T1016" s="61"/>
    </row>
    <row r="1017" spans="1:20" s="55" customFormat="1" ht="14.15" x14ac:dyDescent="0.4">
      <c r="A1017" s="39"/>
      <c r="E1017" s="74"/>
      <c r="F1017" s="74"/>
      <c r="G1017" s="74"/>
      <c r="S1017" s="61"/>
      <c r="T1017" s="61"/>
    </row>
    <row r="1018" spans="1:20" s="55" customFormat="1" ht="14.15" x14ac:dyDescent="0.4">
      <c r="A1018" s="39"/>
      <c r="E1018" s="74"/>
      <c r="F1018" s="74"/>
      <c r="G1018" s="74"/>
      <c r="S1018" s="61"/>
      <c r="T1018" s="61"/>
    </row>
    <row r="1019" spans="1:20" s="55" customFormat="1" ht="14.15" x14ac:dyDescent="0.4">
      <c r="A1019" s="39"/>
      <c r="E1019" s="74"/>
      <c r="F1019" s="74"/>
      <c r="G1019" s="74"/>
      <c r="S1019" s="61"/>
      <c r="T1019" s="61"/>
    </row>
    <row r="1020" spans="1:20" s="55" customFormat="1" ht="14.15" x14ac:dyDescent="0.4">
      <c r="A1020" s="39"/>
      <c r="E1020" s="74"/>
      <c r="F1020" s="74"/>
      <c r="G1020" s="74"/>
      <c r="S1020" s="61"/>
      <c r="T1020" s="61"/>
    </row>
    <row r="1021" spans="1:20" s="55" customFormat="1" ht="14.15" x14ac:dyDescent="0.4">
      <c r="A1021" s="39"/>
      <c r="E1021" s="74"/>
      <c r="F1021" s="74"/>
      <c r="G1021" s="74"/>
      <c r="S1021" s="61"/>
      <c r="T1021" s="61"/>
    </row>
    <row r="1022" spans="1:20" s="55" customFormat="1" ht="14.15" x14ac:dyDescent="0.4">
      <c r="A1022" s="39"/>
      <c r="E1022" s="74"/>
      <c r="F1022" s="74"/>
      <c r="G1022" s="74"/>
      <c r="S1022" s="61"/>
      <c r="T1022" s="61"/>
    </row>
    <row r="1023" spans="1:20" s="55" customFormat="1" ht="14.15" x14ac:dyDescent="0.4">
      <c r="A1023" s="39"/>
      <c r="E1023" s="74"/>
      <c r="F1023" s="74"/>
      <c r="G1023" s="74"/>
      <c r="S1023" s="61"/>
      <c r="T1023" s="61"/>
    </row>
    <row r="1024" spans="1:20" s="55" customFormat="1" ht="14.15" x14ac:dyDescent="0.4">
      <c r="A1024" s="39"/>
      <c r="E1024" s="74"/>
      <c r="F1024" s="74"/>
      <c r="G1024" s="74"/>
      <c r="S1024" s="61"/>
      <c r="T1024" s="61"/>
    </row>
    <row r="1025" spans="1:20" s="55" customFormat="1" ht="14.15" x14ac:dyDescent="0.4">
      <c r="A1025" s="39"/>
      <c r="E1025" s="74"/>
      <c r="F1025" s="74"/>
      <c r="G1025" s="74"/>
      <c r="S1025" s="61"/>
      <c r="T1025" s="61"/>
    </row>
    <row r="1026" spans="1:20" s="55" customFormat="1" ht="14.15" x14ac:dyDescent="0.4">
      <c r="A1026" s="39"/>
      <c r="E1026" s="74"/>
      <c r="F1026" s="74"/>
      <c r="G1026" s="74"/>
      <c r="S1026" s="61"/>
      <c r="T1026" s="61"/>
    </row>
    <row r="1027" spans="1:20" s="55" customFormat="1" ht="14.15" x14ac:dyDescent="0.4">
      <c r="A1027" s="39"/>
      <c r="E1027" s="74"/>
      <c r="F1027" s="74"/>
      <c r="G1027" s="74"/>
      <c r="S1027" s="61"/>
      <c r="T1027" s="61"/>
    </row>
    <row r="1028" spans="1:20" s="55" customFormat="1" ht="14.15" x14ac:dyDescent="0.4">
      <c r="A1028" s="39"/>
      <c r="E1028" s="74"/>
      <c r="F1028" s="74"/>
      <c r="G1028" s="74"/>
      <c r="S1028" s="61"/>
      <c r="T1028" s="61"/>
    </row>
    <row r="1029" spans="1:20" s="55" customFormat="1" ht="14.15" x14ac:dyDescent="0.4">
      <c r="A1029" s="39"/>
      <c r="E1029" s="74"/>
      <c r="F1029" s="74"/>
      <c r="G1029" s="74"/>
      <c r="S1029" s="61"/>
      <c r="T1029" s="61"/>
    </row>
    <row r="1030" spans="1:20" s="55" customFormat="1" ht="14.15" x14ac:dyDescent="0.4">
      <c r="A1030" s="39"/>
      <c r="E1030" s="74"/>
      <c r="F1030" s="74"/>
      <c r="G1030" s="74"/>
      <c r="S1030" s="61"/>
      <c r="T1030" s="61"/>
    </row>
    <row r="1031" spans="1:20" s="55" customFormat="1" ht="14.15" x14ac:dyDescent="0.4">
      <c r="A1031" s="39"/>
      <c r="E1031" s="74"/>
      <c r="F1031" s="74"/>
      <c r="G1031" s="74"/>
      <c r="S1031" s="61"/>
      <c r="T1031" s="61"/>
    </row>
    <row r="1032" spans="1:20" s="55" customFormat="1" ht="14.15" x14ac:dyDescent="0.4">
      <c r="A1032" s="39"/>
      <c r="E1032" s="74"/>
      <c r="F1032" s="74"/>
      <c r="G1032" s="74"/>
      <c r="S1032" s="61"/>
      <c r="T1032" s="61"/>
    </row>
    <row r="1033" spans="1:20" s="55" customFormat="1" ht="14.15" x14ac:dyDescent="0.4">
      <c r="A1033" s="39"/>
      <c r="E1033" s="74"/>
      <c r="F1033" s="74"/>
      <c r="G1033" s="74"/>
      <c r="S1033" s="61"/>
      <c r="T1033" s="61"/>
    </row>
    <row r="1034" spans="1:20" s="55" customFormat="1" ht="14.15" x14ac:dyDescent="0.4">
      <c r="A1034" s="39"/>
      <c r="E1034" s="74"/>
      <c r="F1034" s="74"/>
      <c r="G1034" s="74"/>
      <c r="S1034" s="61"/>
      <c r="T1034" s="61"/>
    </row>
    <row r="1035" spans="1:20" s="55" customFormat="1" ht="14.15" x14ac:dyDescent="0.4">
      <c r="A1035" s="39"/>
      <c r="E1035" s="74"/>
      <c r="F1035" s="74"/>
      <c r="G1035" s="74"/>
      <c r="S1035" s="61"/>
      <c r="T1035" s="61"/>
    </row>
    <row r="1036" spans="1:20" s="55" customFormat="1" ht="14.15" x14ac:dyDescent="0.4">
      <c r="A1036" s="39"/>
      <c r="E1036" s="74"/>
      <c r="F1036" s="74"/>
      <c r="G1036" s="74"/>
      <c r="S1036" s="61"/>
      <c r="T1036" s="61"/>
    </row>
    <row r="1037" spans="1:20" s="55" customFormat="1" ht="14.15" x14ac:dyDescent="0.4">
      <c r="A1037" s="39"/>
      <c r="E1037" s="74"/>
      <c r="F1037" s="74"/>
      <c r="G1037" s="74"/>
      <c r="S1037" s="61"/>
      <c r="T1037" s="61"/>
    </row>
    <row r="1038" spans="1:20" s="55" customFormat="1" ht="14.15" x14ac:dyDescent="0.4">
      <c r="A1038" s="39"/>
      <c r="E1038" s="74"/>
      <c r="F1038" s="74"/>
      <c r="G1038" s="74"/>
      <c r="S1038" s="61"/>
      <c r="T1038" s="61"/>
    </row>
    <row r="1039" spans="1:20" s="55" customFormat="1" ht="14.15" x14ac:dyDescent="0.4">
      <c r="A1039" s="39"/>
      <c r="E1039" s="74"/>
      <c r="F1039" s="74"/>
      <c r="G1039" s="74"/>
      <c r="S1039" s="61"/>
      <c r="T1039" s="61"/>
    </row>
    <row r="1040" spans="1:20" s="55" customFormat="1" ht="14.15" x14ac:dyDescent="0.4">
      <c r="A1040" s="39"/>
      <c r="E1040" s="74"/>
      <c r="F1040" s="74"/>
      <c r="G1040" s="74"/>
      <c r="S1040" s="61"/>
      <c r="T1040" s="61"/>
    </row>
    <row r="1041" spans="1:20" s="55" customFormat="1" ht="14.15" x14ac:dyDescent="0.4">
      <c r="A1041" s="39"/>
      <c r="E1041" s="74"/>
      <c r="F1041" s="74"/>
      <c r="G1041" s="74"/>
      <c r="S1041" s="61"/>
      <c r="T1041" s="61"/>
    </row>
    <row r="1042" spans="1:20" s="55" customFormat="1" ht="14.15" x14ac:dyDescent="0.4">
      <c r="A1042" s="39"/>
      <c r="E1042" s="74"/>
      <c r="F1042" s="74"/>
      <c r="G1042" s="74"/>
      <c r="S1042" s="61"/>
      <c r="T1042" s="61"/>
    </row>
    <row r="1043" spans="1:20" s="55" customFormat="1" ht="14.15" x14ac:dyDescent="0.4">
      <c r="A1043" s="39"/>
      <c r="E1043" s="74"/>
      <c r="F1043" s="74"/>
      <c r="G1043" s="74"/>
      <c r="S1043" s="61"/>
      <c r="T1043" s="61"/>
    </row>
    <row r="1044" spans="1:20" s="55" customFormat="1" ht="14.15" x14ac:dyDescent="0.4">
      <c r="A1044" s="39"/>
      <c r="E1044" s="74"/>
      <c r="F1044" s="74"/>
      <c r="G1044" s="74"/>
      <c r="S1044" s="61"/>
      <c r="T1044" s="61"/>
    </row>
    <row r="1045" spans="1:20" s="55" customFormat="1" ht="14.15" x14ac:dyDescent="0.4">
      <c r="A1045" s="39"/>
      <c r="E1045" s="74"/>
      <c r="F1045" s="74"/>
      <c r="G1045" s="74"/>
      <c r="S1045" s="61"/>
      <c r="T1045" s="61"/>
    </row>
    <row r="1046" spans="1:20" s="55" customFormat="1" ht="14.15" x14ac:dyDescent="0.4">
      <c r="A1046" s="39"/>
      <c r="E1046" s="74"/>
      <c r="F1046" s="74"/>
      <c r="G1046" s="74"/>
      <c r="S1046" s="61"/>
      <c r="T1046" s="61"/>
    </row>
    <row r="1047" spans="1:20" s="55" customFormat="1" ht="14.15" x14ac:dyDescent="0.4">
      <c r="A1047" s="39"/>
      <c r="E1047" s="74"/>
      <c r="F1047" s="74"/>
      <c r="G1047" s="74"/>
      <c r="S1047" s="61"/>
      <c r="T1047" s="61"/>
    </row>
    <row r="1048" spans="1:20" s="55" customFormat="1" ht="14.15" x14ac:dyDescent="0.4">
      <c r="A1048" s="39"/>
      <c r="E1048" s="74"/>
      <c r="F1048" s="74"/>
      <c r="G1048" s="74"/>
      <c r="S1048" s="61"/>
      <c r="T1048" s="61"/>
    </row>
    <row r="1049" spans="1:20" s="55" customFormat="1" ht="14.15" x14ac:dyDescent="0.4">
      <c r="A1049" s="39"/>
      <c r="E1049" s="74"/>
      <c r="F1049" s="74"/>
      <c r="G1049" s="74"/>
      <c r="S1049" s="61"/>
      <c r="T1049" s="61"/>
    </row>
    <row r="1050" spans="1:20" s="55" customFormat="1" ht="14.15" x14ac:dyDescent="0.4">
      <c r="A1050" s="39"/>
      <c r="E1050" s="74"/>
      <c r="F1050" s="74"/>
      <c r="G1050" s="74"/>
      <c r="S1050" s="61"/>
      <c r="T1050" s="61"/>
    </row>
    <row r="1051" spans="1:20" s="55" customFormat="1" ht="14.15" x14ac:dyDescent="0.4">
      <c r="A1051" s="39"/>
      <c r="E1051" s="74"/>
      <c r="F1051" s="74"/>
      <c r="G1051" s="74"/>
      <c r="S1051" s="61"/>
      <c r="T1051" s="61"/>
    </row>
    <row r="1052" spans="1:20" s="55" customFormat="1" ht="14.15" x14ac:dyDescent="0.4">
      <c r="A1052" s="39"/>
      <c r="E1052" s="74"/>
      <c r="F1052" s="74"/>
      <c r="G1052" s="74"/>
      <c r="S1052" s="61"/>
      <c r="T1052" s="61"/>
    </row>
    <row r="1053" spans="1:20" s="55" customFormat="1" ht="14.15" x14ac:dyDescent="0.4">
      <c r="A1053" s="39"/>
      <c r="E1053" s="74"/>
      <c r="F1053" s="74"/>
      <c r="G1053" s="74"/>
      <c r="S1053" s="61"/>
      <c r="T1053" s="61"/>
    </row>
    <row r="1054" spans="1:20" s="55" customFormat="1" ht="14.15" x14ac:dyDescent="0.4">
      <c r="A1054" s="39"/>
      <c r="E1054" s="74"/>
      <c r="F1054" s="74"/>
      <c r="G1054" s="74"/>
      <c r="S1054" s="61"/>
      <c r="T1054" s="61"/>
    </row>
    <row r="1055" spans="1:20" s="55" customFormat="1" ht="14.15" x14ac:dyDescent="0.4">
      <c r="A1055" s="39"/>
      <c r="E1055" s="74"/>
      <c r="F1055" s="74"/>
      <c r="G1055" s="74"/>
      <c r="S1055" s="61"/>
      <c r="T1055" s="61"/>
    </row>
    <row r="1056" spans="1:20" s="55" customFormat="1" ht="14.15" x14ac:dyDescent="0.4">
      <c r="A1056" s="39"/>
      <c r="E1056" s="74"/>
      <c r="F1056" s="74"/>
      <c r="G1056" s="74"/>
      <c r="S1056" s="61"/>
      <c r="T1056" s="61"/>
    </row>
    <row r="1057" spans="1:20" s="55" customFormat="1" ht="14.15" x14ac:dyDescent="0.4">
      <c r="A1057" s="39"/>
      <c r="E1057" s="74"/>
      <c r="F1057" s="74"/>
      <c r="G1057" s="74"/>
      <c r="S1057" s="61"/>
      <c r="T1057" s="61"/>
    </row>
    <row r="1058" spans="1:20" s="55" customFormat="1" ht="14.15" x14ac:dyDescent="0.4">
      <c r="A1058" s="39"/>
      <c r="E1058" s="74"/>
      <c r="F1058" s="74"/>
      <c r="G1058" s="74"/>
      <c r="S1058" s="61"/>
      <c r="T1058" s="61"/>
    </row>
    <row r="1059" spans="1:20" s="55" customFormat="1" ht="14.15" x14ac:dyDescent="0.4">
      <c r="A1059" s="39"/>
      <c r="E1059" s="74"/>
      <c r="F1059" s="74"/>
      <c r="G1059" s="74"/>
      <c r="S1059" s="61"/>
      <c r="T1059" s="61"/>
    </row>
    <row r="1060" spans="1:20" s="55" customFormat="1" ht="14.15" x14ac:dyDescent="0.4">
      <c r="A1060" s="39"/>
      <c r="E1060" s="74"/>
      <c r="F1060" s="74"/>
      <c r="G1060" s="74"/>
      <c r="S1060" s="61"/>
      <c r="T1060" s="61"/>
    </row>
    <row r="1061" spans="1:20" s="55" customFormat="1" ht="14.15" x14ac:dyDescent="0.4">
      <c r="A1061" s="39"/>
      <c r="E1061" s="74"/>
      <c r="F1061" s="74"/>
      <c r="G1061" s="74"/>
      <c r="S1061" s="61"/>
      <c r="T1061" s="61"/>
    </row>
    <row r="1062" spans="1:20" s="55" customFormat="1" ht="14.15" x14ac:dyDescent="0.4">
      <c r="A1062" s="39"/>
      <c r="E1062" s="74"/>
      <c r="F1062" s="74"/>
      <c r="G1062" s="74"/>
      <c r="S1062" s="61"/>
      <c r="T1062" s="61"/>
    </row>
    <row r="1063" spans="1:20" s="55" customFormat="1" ht="14.15" x14ac:dyDescent="0.4">
      <c r="A1063" s="39"/>
      <c r="E1063" s="74"/>
      <c r="F1063" s="74"/>
      <c r="G1063" s="74"/>
      <c r="S1063" s="61"/>
      <c r="T1063" s="61"/>
    </row>
    <row r="1064" spans="1:20" s="55" customFormat="1" ht="14.15" x14ac:dyDescent="0.4">
      <c r="A1064" s="39"/>
      <c r="E1064" s="74"/>
      <c r="F1064" s="74"/>
      <c r="G1064" s="74"/>
      <c r="S1064" s="61"/>
      <c r="T1064" s="61"/>
    </row>
    <row r="1065" spans="1:20" s="55" customFormat="1" ht="14.15" x14ac:dyDescent="0.4">
      <c r="A1065" s="39"/>
      <c r="E1065" s="74"/>
      <c r="F1065" s="74"/>
      <c r="G1065" s="74"/>
      <c r="S1065" s="61"/>
      <c r="T1065" s="61"/>
    </row>
    <row r="1066" spans="1:20" s="55" customFormat="1" ht="14.15" x14ac:dyDescent="0.4">
      <c r="A1066" s="39"/>
      <c r="E1066" s="74"/>
      <c r="F1066" s="74"/>
      <c r="G1066" s="74"/>
      <c r="S1066" s="61"/>
      <c r="T1066" s="61"/>
    </row>
    <row r="1067" spans="1:20" s="55" customFormat="1" ht="14.15" x14ac:dyDescent="0.4">
      <c r="A1067" s="39"/>
      <c r="E1067" s="74"/>
      <c r="F1067" s="74"/>
      <c r="G1067" s="74"/>
      <c r="S1067" s="61"/>
      <c r="T1067" s="61"/>
    </row>
    <row r="1068" spans="1:20" s="55" customFormat="1" ht="14.15" x14ac:dyDescent="0.4">
      <c r="A1068" s="39"/>
      <c r="E1068" s="74"/>
      <c r="F1068" s="74"/>
      <c r="G1068" s="74"/>
      <c r="S1068" s="61"/>
      <c r="T1068" s="61"/>
    </row>
    <row r="1069" spans="1:20" s="55" customFormat="1" ht="14.15" x14ac:dyDescent="0.4">
      <c r="A1069" s="39"/>
      <c r="E1069" s="74"/>
      <c r="F1069" s="74"/>
      <c r="G1069" s="74"/>
      <c r="S1069" s="61"/>
      <c r="T1069" s="61"/>
    </row>
    <row r="1070" spans="1:20" s="55" customFormat="1" ht="14.15" x14ac:dyDescent="0.4">
      <c r="A1070" s="39"/>
      <c r="E1070" s="74"/>
      <c r="F1070" s="74"/>
      <c r="G1070" s="74"/>
      <c r="S1070" s="61"/>
      <c r="T1070" s="61"/>
    </row>
    <row r="1071" spans="1:20" s="55" customFormat="1" ht="14.15" x14ac:dyDescent="0.4">
      <c r="A1071" s="39"/>
      <c r="E1071" s="74"/>
      <c r="F1071" s="74"/>
      <c r="G1071" s="74"/>
      <c r="S1071" s="61"/>
      <c r="T1071" s="61"/>
    </row>
    <row r="1072" spans="1:20" s="55" customFormat="1" ht="14.15" x14ac:dyDescent="0.4">
      <c r="A1072" s="39"/>
      <c r="E1072" s="74"/>
      <c r="F1072" s="74"/>
      <c r="G1072" s="74"/>
      <c r="S1072" s="61"/>
      <c r="T1072" s="61"/>
    </row>
    <row r="1073" spans="1:20" s="55" customFormat="1" ht="14.15" x14ac:dyDescent="0.4">
      <c r="A1073" s="39"/>
      <c r="E1073" s="74"/>
      <c r="F1073" s="74"/>
      <c r="G1073" s="74"/>
      <c r="S1073" s="61"/>
      <c r="T1073" s="61"/>
    </row>
    <row r="1074" spans="1:20" s="55" customFormat="1" ht="14.15" x14ac:dyDescent="0.4">
      <c r="A1074" s="39"/>
      <c r="E1074" s="74"/>
      <c r="F1074" s="74"/>
      <c r="G1074" s="74"/>
      <c r="S1074" s="61"/>
      <c r="T1074" s="61"/>
    </row>
    <row r="1075" spans="1:20" s="55" customFormat="1" ht="14.15" x14ac:dyDescent="0.4">
      <c r="A1075" s="39"/>
      <c r="E1075" s="74"/>
      <c r="F1075" s="74"/>
      <c r="G1075" s="74"/>
      <c r="S1075" s="61"/>
      <c r="T1075" s="61"/>
    </row>
    <row r="1076" spans="1:20" s="55" customFormat="1" ht="14.15" x14ac:dyDescent="0.4">
      <c r="A1076" s="39"/>
      <c r="E1076" s="74"/>
      <c r="F1076" s="74"/>
      <c r="G1076" s="74"/>
      <c r="S1076" s="61"/>
      <c r="T1076" s="61"/>
    </row>
    <row r="1077" spans="1:20" s="55" customFormat="1" ht="14.15" x14ac:dyDescent="0.4">
      <c r="A1077" s="39"/>
      <c r="E1077" s="74"/>
      <c r="F1077" s="74"/>
      <c r="G1077" s="74"/>
      <c r="S1077" s="61"/>
      <c r="T1077" s="61"/>
    </row>
    <row r="1078" spans="1:20" s="55" customFormat="1" ht="14.15" x14ac:dyDescent="0.4">
      <c r="A1078" s="39"/>
      <c r="E1078" s="74"/>
      <c r="F1078" s="74"/>
      <c r="G1078" s="74"/>
      <c r="S1078" s="61"/>
      <c r="T1078" s="61"/>
    </row>
    <row r="1079" spans="1:20" s="55" customFormat="1" ht="14.15" x14ac:dyDescent="0.4">
      <c r="A1079" s="39"/>
      <c r="E1079" s="74"/>
      <c r="F1079" s="74"/>
      <c r="G1079" s="74"/>
      <c r="S1079" s="61"/>
      <c r="T1079" s="61"/>
    </row>
    <row r="1080" spans="1:20" s="55" customFormat="1" ht="14.15" x14ac:dyDescent="0.4">
      <c r="A1080" s="39"/>
      <c r="E1080" s="74"/>
      <c r="F1080" s="74"/>
      <c r="G1080" s="74"/>
      <c r="S1080" s="61"/>
      <c r="T1080" s="61"/>
    </row>
    <row r="1081" spans="1:20" s="55" customFormat="1" ht="14.15" x14ac:dyDescent="0.4">
      <c r="A1081" s="39"/>
      <c r="E1081" s="74"/>
      <c r="F1081" s="74"/>
      <c r="G1081" s="74"/>
      <c r="S1081" s="61"/>
      <c r="T1081" s="61"/>
    </row>
    <row r="1082" spans="1:20" s="55" customFormat="1" ht="14.15" x14ac:dyDescent="0.4">
      <c r="A1082" s="39"/>
      <c r="E1082" s="74"/>
      <c r="F1082" s="74"/>
      <c r="G1082" s="74"/>
      <c r="S1082" s="61"/>
      <c r="T1082" s="61"/>
    </row>
    <row r="1083" spans="1:20" s="55" customFormat="1" ht="14.15" x14ac:dyDescent="0.4">
      <c r="A1083" s="39"/>
      <c r="E1083" s="74"/>
      <c r="F1083" s="74"/>
      <c r="G1083" s="74"/>
      <c r="S1083" s="61"/>
      <c r="T1083" s="61"/>
    </row>
    <row r="1084" spans="1:20" s="55" customFormat="1" ht="14.15" x14ac:dyDescent="0.4">
      <c r="A1084" s="39"/>
      <c r="E1084" s="74"/>
      <c r="F1084" s="74"/>
      <c r="G1084" s="74"/>
      <c r="S1084" s="61"/>
      <c r="T1084" s="61"/>
    </row>
    <row r="1085" spans="1:20" s="55" customFormat="1" ht="14.15" x14ac:dyDescent="0.4">
      <c r="A1085" s="39"/>
      <c r="E1085" s="74"/>
      <c r="F1085" s="74"/>
      <c r="G1085" s="74"/>
      <c r="S1085" s="61"/>
      <c r="T1085" s="61"/>
    </row>
    <row r="1086" spans="1:20" s="55" customFormat="1" ht="14.15" x14ac:dyDescent="0.4">
      <c r="A1086" s="39"/>
      <c r="E1086" s="74"/>
      <c r="F1086" s="74"/>
      <c r="G1086" s="74"/>
      <c r="S1086" s="61"/>
      <c r="T1086" s="61"/>
    </row>
    <row r="1087" spans="1:20" s="55" customFormat="1" ht="14.15" x14ac:dyDescent="0.4">
      <c r="A1087" s="39"/>
      <c r="E1087" s="74"/>
      <c r="F1087" s="74"/>
      <c r="G1087" s="74"/>
      <c r="S1087" s="61"/>
      <c r="T1087" s="61"/>
    </row>
    <row r="1088" spans="1:20" s="55" customFormat="1" ht="14.15" x14ac:dyDescent="0.4">
      <c r="A1088" s="39"/>
      <c r="E1088" s="74"/>
      <c r="F1088" s="74"/>
      <c r="G1088" s="74"/>
      <c r="S1088" s="61"/>
      <c r="T1088" s="61"/>
    </row>
    <row r="1089" spans="1:20" s="55" customFormat="1" ht="14.15" x14ac:dyDescent="0.4">
      <c r="A1089" s="39"/>
      <c r="E1089" s="74"/>
      <c r="F1089" s="74"/>
      <c r="G1089" s="74"/>
      <c r="S1089" s="61"/>
      <c r="T1089" s="61"/>
    </row>
    <row r="1090" spans="1:20" s="55" customFormat="1" ht="14.15" x14ac:dyDescent="0.4">
      <c r="A1090" s="39"/>
      <c r="E1090" s="74"/>
      <c r="F1090" s="74"/>
      <c r="G1090" s="74"/>
      <c r="S1090" s="61"/>
      <c r="T1090" s="61"/>
    </row>
    <row r="1091" spans="1:20" s="55" customFormat="1" ht="14.15" x14ac:dyDescent="0.4">
      <c r="A1091" s="39"/>
      <c r="E1091" s="74"/>
      <c r="F1091" s="74"/>
      <c r="G1091" s="74"/>
      <c r="S1091" s="61"/>
      <c r="T1091" s="61"/>
    </row>
    <row r="1092" spans="1:20" s="55" customFormat="1" ht="14.15" x14ac:dyDescent="0.4">
      <c r="A1092" s="39"/>
      <c r="E1092" s="74"/>
      <c r="F1092" s="74"/>
      <c r="G1092" s="74"/>
      <c r="S1092" s="61"/>
      <c r="T1092" s="61"/>
    </row>
    <row r="1093" spans="1:20" s="55" customFormat="1" ht="14.15" x14ac:dyDescent="0.4">
      <c r="A1093" s="39"/>
      <c r="E1093" s="74"/>
      <c r="F1093" s="74"/>
      <c r="G1093" s="74"/>
      <c r="S1093" s="61"/>
      <c r="T1093" s="61"/>
    </row>
    <row r="1094" spans="1:20" s="55" customFormat="1" ht="14.15" x14ac:dyDescent="0.4">
      <c r="A1094" s="39"/>
      <c r="E1094" s="74"/>
      <c r="F1094" s="74"/>
      <c r="G1094" s="74"/>
      <c r="S1094" s="61"/>
      <c r="T1094" s="61"/>
    </row>
    <row r="1095" spans="1:20" s="55" customFormat="1" ht="14.15" x14ac:dyDescent="0.4">
      <c r="A1095" s="39"/>
      <c r="E1095" s="74"/>
      <c r="F1095" s="74"/>
      <c r="G1095" s="74"/>
      <c r="S1095" s="61"/>
      <c r="T1095" s="61"/>
    </row>
    <row r="1096" spans="1:20" s="55" customFormat="1" ht="14.15" x14ac:dyDescent="0.4">
      <c r="A1096" s="39"/>
      <c r="E1096" s="74"/>
      <c r="F1096" s="74"/>
      <c r="G1096" s="74"/>
      <c r="S1096" s="61"/>
      <c r="T1096" s="61"/>
    </row>
    <row r="1097" spans="1:20" s="55" customFormat="1" ht="14.15" x14ac:dyDescent="0.4">
      <c r="A1097" s="39"/>
      <c r="E1097" s="74"/>
      <c r="F1097" s="74"/>
      <c r="G1097" s="74"/>
      <c r="S1097" s="61"/>
      <c r="T1097" s="61"/>
    </row>
    <row r="1098" spans="1:20" s="55" customFormat="1" ht="14.15" x14ac:dyDescent="0.4">
      <c r="A1098" s="39"/>
      <c r="E1098" s="74"/>
      <c r="F1098" s="74"/>
      <c r="G1098" s="74"/>
      <c r="S1098" s="61"/>
      <c r="T1098" s="61"/>
    </row>
    <row r="1099" spans="1:20" s="55" customFormat="1" ht="14.15" x14ac:dyDescent="0.4">
      <c r="A1099" s="39"/>
      <c r="E1099" s="74"/>
      <c r="F1099" s="74"/>
      <c r="G1099" s="74"/>
      <c r="S1099" s="61"/>
      <c r="T1099" s="61"/>
    </row>
    <row r="1100" spans="1:20" s="55" customFormat="1" ht="14.15" x14ac:dyDescent="0.4">
      <c r="A1100" s="39"/>
      <c r="E1100" s="74"/>
      <c r="F1100" s="74"/>
      <c r="G1100" s="74"/>
      <c r="S1100" s="61"/>
      <c r="T1100" s="61"/>
    </row>
    <row r="1101" spans="1:20" s="55" customFormat="1" ht="14.15" x14ac:dyDescent="0.4">
      <c r="A1101" s="39"/>
      <c r="E1101" s="74"/>
      <c r="F1101" s="74"/>
      <c r="G1101" s="74"/>
      <c r="S1101" s="61"/>
      <c r="T1101" s="61"/>
    </row>
    <row r="1102" spans="1:20" s="55" customFormat="1" ht="14.15" x14ac:dyDescent="0.4">
      <c r="A1102" s="39"/>
      <c r="E1102" s="74"/>
      <c r="F1102" s="74"/>
      <c r="G1102" s="74"/>
      <c r="S1102" s="61"/>
      <c r="T1102" s="61"/>
    </row>
    <row r="1103" spans="1:20" s="55" customFormat="1" ht="14.15" x14ac:dyDescent="0.4">
      <c r="A1103" s="39"/>
      <c r="E1103" s="74"/>
      <c r="F1103" s="74"/>
      <c r="G1103" s="74"/>
      <c r="S1103" s="61"/>
      <c r="T1103" s="61"/>
    </row>
    <row r="1104" spans="1:20" s="55" customFormat="1" ht="14.15" x14ac:dyDescent="0.4">
      <c r="A1104" s="39"/>
      <c r="E1104" s="74"/>
      <c r="F1104" s="74"/>
      <c r="G1104" s="74"/>
      <c r="S1104" s="61"/>
      <c r="T1104" s="61"/>
    </row>
    <row r="1105" spans="1:20" s="55" customFormat="1" ht="14.15" x14ac:dyDescent="0.4">
      <c r="A1105" s="39"/>
      <c r="E1105" s="74"/>
      <c r="F1105" s="74"/>
      <c r="G1105" s="74"/>
      <c r="S1105" s="61"/>
      <c r="T1105" s="61"/>
    </row>
    <row r="1106" spans="1:20" s="55" customFormat="1" ht="14.15" x14ac:dyDescent="0.4">
      <c r="A1106" s="39"/>
      <c r="E1106" s="74"/>
      <c r="F1106" s="74"/>
      <c r="G1106" s="74"/>
      <c r="S1106" s="61"/>
      <c r="T1106" s="61"/>
    </row>
    <row r="1107" spans="1:20" s="55" customFormat="1" ht="14.15" x14ac:dyDescent="0.4">
      <c r="A1107" s="39"/>
      <c r="E1107" s="74"/>
      <c r="F1107" s="74"/>
      <c r="G1107" s="74"/>
      <c r="S1107" s="61"/>
      <c r="T1107" s="61"/>
    </row>
    <row r="1108" spans="1:20" s="55" customFormat="1" ht="14.15" x14ac:dyDescent="0.4">
      <c r="A1108" s="39"/>
      <c r="E1108" s="74"/>
      <c r="F1108" s="74"/>
      <c r="G1108" s="74"/>
      <c r="S1108" s="61"/>
      <c r="T1108" s="61"/>
    </row>
    <row r="1109" spans="1:20" s="55" customFormat="1" ht="14.15" x14ac:dyDescent="0.4">
      <c r="A1109" s="39"/>
      <c r="E1109" s="74"/>
      <c r="F1109" s="74"/>
      <c r="G1109" s="74"/>
      <c r="S1109" s="61"/>
      <c r="T1109" s="61"/>
    </row>
    <row r="1110" spans="1:20" s="55" customFormat="1" ht="14.15" x14ac:dyDescent="0.4">
      <c r="A1110" s="39"/>
      <c r="E1110" s="74"/>
      <c r="F1110" s="74"/>
      <c r="G1110" s="74"/>
      <c r="S1110" s="61"/>
      <c r="T1110" s="61"/>
    </row>
    <row r="1111" spans="1:20" s="55" customFormat="1" ht="14.15" x14ac:dyDescent="0.4">
      <c r="A1111" s="39"/>
      <c r="E1111" s="74"/>
      <c r="F1111" s="74"/>
      <c r="G1111" s="74"/>
      <c r="S1111" s="61"/>
      <c r="T1111" s="61"/>
    </row>
    <row r="1112" spans="1:20" s="55" customFormat="1" ht="14.15" x14ac:dyDescent="0.4">
      <c r="A1112" s="39"/>
      <c r="E1112" s="74"/>
      <c r="F1112" s="74"/>
      <c r="G1112" s="74"/>
      <c r="S1112" s="61"/>
      <c r="T1112" s="61"/>
    </row>
    <row r="1113" spans="1:20" s="55" customFormat="1" ht="14.15" x14ac:dyDescent="0.4">
      <c r="A1113" s="39"/>
      <c r="E1113" s="74"/>
      <c r="F1113" s="74"/>
      <c r="G1113" s="74"/>
      <c r="S1113" s="61"/>
      <c r="T1113" s="61"/>
    </row>
    <row r="1114" spans="1:20" s="55" customFormat="1" ht="14.15" x14ac:dyDescent="0.4">
      <c r="A1114" s="39"/>
      <c r="E1114" s="74"/>
      <c r="F1114" s="74"/>
      <c r="G1114" s="74"/>
      <c r="S1114" s="61"/>
      <c r="T1114" s="61"/>
    </row>
    <row r="1115" spans="1:20" s="55" customFormat="1" ht="14.15" x14ac:dyDescent="0.4">
      <c r="A1115" s="39"/>
      <c r="E1115" s="74"/>
      <c r="F1115" s="74"/>
      <c r="G1115" s="74"/>
      <c r="S1115" s="61"/>
      <c r="T1115" s="61"/>
    </row>
    <row r="1116" spans="1:20" s="55" customFormat="1" ht="14.15" x14ac:dyDescent="0.4">
      <c r="A1116" s="39"/>
      <c r="E1116" s="74"/>
      <c r="F1116" s="74"/>
      <c r="G1116" s="74"/>
      <c r="S1116" s="61"/>
      <c r="T1116" s="61"/>
    </row>
    <row r="1117" spans="1:20" s="55" customFormat="1" ht="14.15" x14ac:dyDescent="0.4">
      <c r="A1117" s="39"/>
      <c r="E1117" s="74"/>
      <c r="F1117" s="74"/>
      <c r="G1117" s="74"/>
      <c r="S1117" s="61"/>
      <c r="T1117" s="61"/>
    </row>
    <row r="1118" spans="1:20" s="55" customFormat="1" ht="14.15" x14ac:dyDescent="0.4">
      <c r="A1118" s="39"/>
      <c r="E1118" s="74"/>
      <c r="F1118" s="74"/>
      <c r="G1118" s="74"/>
      <c r="S1118" s="61"/>
      <c r="T1118" s="61"/>
    </row>
    <row r="1119" spans="1:20" s="55" customFormat="1" ht="14.15" x14ac:dyDescent="0.4">
      <c r="A1119" s="39"/>
      <c r="E1119" s="74"/>
      <c r="F1119" s="74"/>
      <c r="G1119" s="74"/>
      <c r="S1119" s="61"/>
      <c r="T1119" s="61"/>
    </row>
    <row r="1120" spans="1:20" s="55" customFormat="1" ht="14.15" x14ac:dyDescent="0.4">
      <c r="A1120" s="39"/>
      <c r="E1120" s="74"/>
      <c r="F1120" s="74"/>
      <c r="G1120" s="74"/>
      <c r="S1120" s="61"/>
      <c r="T1120" s="61"/>
    </row>
    <row r="1121" spans="1:20" s="55" customFormat="1" ht="14.15" x14ac:dyDescent="0.4">
      <c r="A1121" s="39"/>
      <c r="E1121" s="74"/>
      <c r="F1121" s="74"/>
      <c r="G1121" s="74"/>
      <c r="S1121" s="61"/>
      <c r="T1121" s="61"/>
    </row>
    <row r="1122" spans="1:20" s="55" customFormat="1" ht="14.15" x14ac:dyDescent="0.4">
      <c r="A1122" s="39"/>
      <c r="E1122" s="74"/>
      <c r="F1122" s="74"/>
      <c r="G1122" s="74"/>
      <c r="S1122" s="61"/>
      <c r="T1122" s="61"/>
    </row>
    <row r="1123" spans="1:20" s="55" customFormat="1" ht="14.15" x14ac:dyDescent="0.4">
      <c r="A1123" s="39"/>
      <c r="E1123" s="74"/>
      <c r="F1123" s="74"/>
      <c r="G1123" s="74"/>
      <c r="S1123" s="61"/>
      <c r="T1123" s="61"/>
    </row>
    <row r="1124" spans="1:20" s="55" customFormat="1" ht="14.15" x14ac:dyDescent="0.4">
      <c r="A1124" s="39"/>
      <c r="E1124" s="74"/>
      <c r="F1124" s="74"/>
      <c r="G1124" s="74"/>
      <c r="S1124" s="61"/>
      <c r="T1124" s="61"/>
    </row>
    <row r="1125" spans="1:20" s="55" customFormat="1" ht="14.15" x14ac:dyDescent="0.4">
      <c r="A1125" s="39"/>
      <c r="E1125" s="74"/>
      <c r="F1125" s="74"/>
      <c r="G1125" s="74"/>
      <c r="S1125" s="61"/>
      <c r="T1125" s="61"/>
    </row>
    <row r="1126" spans="1:20" s="55" customFormat="1" ht="14.15" x14ac:dyDescent="0.4">
      <c r="A1126" s="39"/>
      <c r="E1126" s="74"/>
      <c r="F1126" s="74"/>
      <c r="G1126" s="74"/>
      <c r="S1126" s="61"/>
      <c r="T1126" s="61"/>
    </row>
    <row r="1127" spans="1:20" s="55" customFormat="1" ht="14.15" x14ac:dyDescent="0.4">
      <c r="A1127" s="39"/>
      <c r="E1127" s="74"/>
      <c r="F1127" s="74"/>
      <c r="G1127" s="74"/>
      <c r="S1127" s="61"/>
      <c r="T1127" s="61"/>
    </row>
    <row r="1128" spans="1:20" s="55" customFormat="1" ht="14.15" x14ac:dyDescent="0.4">
      <c r="A1128" s="39"/>
      <c r="E1128" s="74"/>
      <c r="F1128" s="74"/>
      <c r="G1128" s="74"/>
      <c r="S1128" s="61"/>
      <c r="T1128" s="61"/>
    </row>
    <row r="1129" spans="1:20" s="55" customFormat="1" ht="14.15" x14ac:dyDescent="0.4">
      <c r="A1129" s="39"/>
      <c r="E1129" s="74"/>
      <c r="F1129" s="74"/>
      <c r="G1129" s="74"/>
      <c r="S1129" s="61"/>
      <c r="T1129" s="61"/>
    </row>
    <row r="1130" spans="1:20" s="55" customFormat="1" ht="14.15" x14ac:dyDescent="0.4">
      <c r="A1130" s="39"/>
      <c r="E1130" s="74"/>
      <c r="F1130" s="74"/>
      <c r="G1130" s="74"/>
      <c r="S1130" s="61"/>
      <c r="T1130" s="61"/>
    </row>
    <row r="1131" spans="1:20" s="55" customFormat="1" ht="14.15" x14ac:dyDescent="0.4">
      <c r="A1131" s="39"/>
      <c r="E1131" s="74"/>
      <c r="F1131" s="74"/>
      <c r="G1131" s="74"/>
      <c r="S1131" s="61"/>
      <c r="T1131" s="61"/>
    </row>
    <row r="1132" spans="1:20" s="55" customFormat="1" ht="14.15" x14ac:dyDescent="0.4">
      <c r="A1132" s="39"/>
      <c r="E1132" s="74"/>
      <c r="F1132" s="74"/>
      <c r="G1132" s="74"/>
      <c r="S1132" s="61"/>
      <c r="T1132" s="61"/>
    </row>
    <row r="1133" spans="1:20" s="55" customFormat="1" ht="14.15" x14ac:dyDescent="0.4">
      <c r="A1133" s="39"/>
      <c r="E1133" s="74"/>
      <c r="F1133" s="74"/>
      <c r="G1133" s="74"/>
      <c r="S1133" s="61"/>
      <c r="T1133" s="61"/>
    </row>
    <row r="1134" spans="1:20" s="55" customFormat="1" ht="14.15" x14ac:dyDescent="0.4">
      <c r="A1134" s="39"/>
      <c r="E1134" s="74"/>
      <c r="F1134" s="74"/>
      <c r="G1134" s="74"/>
      <c r="S1134" s="61"/>
      <c r="T1134" s="61"/>
    </row>
    <row r="1135" spans="1:20" s="55" customFormat="1" ht="14.15" x14ac:dyDescent="0.4">
      <c r="A1135" s="39"/>
      <c r="E1135" s="74"/>
      <c r="F1135" s="74"/>
      <c r="G1135" s="74"/>
      <c r="S1135" s="61"/>
      <c r="T1135" s="61"/>
    </row>
    <row r="1136" spans="1:20" s="55" customFormat="1" ht="14.15" x14ac:dyDescent="0.4">
      <c r="A1136" s="39"/>
      <c r="E1136" s="74"/>
      <c r="F1136" s="74"/>
      <c r="G1136" s="74"/>
      <c r="S1136" s="61"/>
      <c r="T1136" s="61"/>
    </row>
    <row r="1137" spans="1:20" s="55" customFormat="1" ht="14.15" x14ac:dyDescent="0.4">
      <c r="A1137" s="39"/>
      <c r="E1137" s="74"/>
      <c r="F1137" s="74"/>
      <c r="G1137" s="74"/>
      <c r="S1137" s="61"/>
      <c r="T1137" s="61"/>
    </row>
    <row r="1138" spans="1:20" s="55" customFormat="1" ht="14.15" x14ac:dyDescent="0.4">
      <c r="A1138" s="39"/>
      <c r="E1138" s="74"/>
      <c r="F1138" s="74"/>
      <c r="G1138" s="74"/>
      <c r="S1138" s="61"/>
      <c r="T1138" s="61"/>
    </row>
    <row r="1139" spans="1:20" s="55" customFormat="1" ht="14.15" x14ac:dyDescent="0.4">
      <c r="A1139" s="39"/>
      <c r="E1139" s="74"/>
      <c r="F1139" s="74"/>
      <c r="G1139" s="74"/>
      <c r="S1139" s="61"/>
      <c r="T1139" s="61"/>
    </row>
    <row r="1140" spans="1:20" s="55" customFormat="1" ht="14.15" x14ac:dyDescent="0.4">
      <c r="A1140" s="39"/>
      <c r="E1140" s="74"/>
      <c r="F1140" s="74"/>
      <c r="G1140" s="74"/>
      <c r="S1140" s="61"/>
      <c r="T1140" s="61"/>
    </row>
    <row r="1141" spans="1:20" s="55" customFormat="1" ht="14.15" x14ac:dyDescent="0.4">
      <c r="A1141" s="39"/>
      <c r="E1141" s="74"/>
      <c r="F1141" s="74"/>
      <c r="G1141" s="74"/>
      <c r="S1141" s="61"/>
      <c r="T1141" s="61"/>
    </row>
    <row r="1142" spans="1:20" s="55" customFormat="1" ht="14.15" x14ac:dyDescent="0.4">
      <c r="A1142" s="39"/>
      <c r="E1142" s="74"/>
      <c r="F1142" s="74"/>
      <c r="G1142" s="74"/>
      <c r="S1142" s="61"/>
      <c r="T1142" s="61"/>
    </row>
    <row r="1143" spans="1:20" s="55" customFormat="1" ht="14.15" x14ac:dyDescent="0.4">
      <c r="A1143" s="39"/>
      <c r="E1143" s="74"/>
      <c r="F1143" s="74"/>
      <c r="G1143" s="74"/>
      <c r="S1143" s="61"/>
      <c r="T1143" s="61"/>
    </row>
    <row r="1144" spans="1:20" s="55" customFormat="1" ht="14.15" x14ac:dyDescent="0.4">
      <c r="A1144" s="39"/>
      <c r="E1144" s="74"/>
      <c r="F1144" s="74"/>
      <c r="G1144" s="74"/>
      <c r="S1144" s="61"/>
      <c r="T1144" s="61"/>
    </row>
    <row r="1145" spans="1:20" s="55" customFormat="1" ht="14.15" x14ac:dyDescent="0.4">
      <c r="A1145" s="39"/>
      <c r="E1145" s="74"/>
      <c r="F1145" s="74"/>
      <c r="G1145" s="74"/>
      <c r="S1145" s="61"/>
      <c r="T1145" s="61"/>
    </row>
    <row r="1146" spans="1:20" s="55" customFormat="1" ht="14.15" x14ac:dyDescent="0.4">
      <c r="A1146" s="39"/>
      <c r="E1146" s="74"/>
      <c r="F1146" s="74"/>
      <c r="G1146" s="74"/>
      <c r="S1146" s="61"/>
      <c r="T1146" s="61"/>
    </row>
    <row r="1147" spans="1:20" s="55" customFormat="1" ht="14.15" x14ac:dyDescent="0.4">
      <c r="A1147" s="39"/>
      <c r="E1147" s="74"/>
      <c r="F1147" s="74"/>
      <c r="G1147" s="74"/>
      <c r="S1147" s="61"/>
      <c r="T1147" s="61"/>
    </row>
    <row r="1148" spans="1:20" s="55" customFormat="1" ht="14.15" x14ac:dyDescent="0.4">
      <c r="A1148" s="39"/>
      <c r="E1148" s="74"/>
      <c r="F1148" s="74"/>
      <c r="G1148" s="74"/>
      <c r="S1148" s="61"/>
      <c r="T1148" s="61"/>
    </row>
    <row r="1149" spans="1:20" s="55" customFormat="1" ht="14.15" x14ac:dyDescent="0.4">
      <c r="A1149" s="39"/>
      <c r="E1149" s="74"/>
      <c r="F1149" s="74"/>
      <c r="G1149" s="74"/>
      <c r="S1149" s="61"/>
      <c r="T1149" s="61"/>
    </row>
    <row r="1150" spans="1:20" s="55" customFormat="1" ht="14.15" x14ac:dyDescent="0.4">
      <c r="A1150" s="39"/>
      <c r="E1150" s="74"/>
      <c r="F1150" s="74"/>
      <c r="G1150" s="74"/>
      <c r="S1150" s="61"/>
      <c r="T1150" s="61"/>
    </row>
    <row r="1151" spans="1:20" s="55" customFormat="1" ht="14.15" x14ac:dyDescent="0.4">
      <c r="A1151" s="39"/>
      <c r="E1151" s="74"/>
      <c r="F1151" s="74"/>
      <c r="G1151" s="74"/>
      <c r="S1151" s="61"/>
      <c r="T1151" s="61"/>
    </row>
    <row r="1152" spans="1:20" s="55" customFormat="1" ht="14.15" x14ac:dyDescent="0.4">
      <c r="A1152" s="39"/>
      <c r="E1152" s="74"/>
      <c r="F1152" s="74"/>
      <c r="G1152" s="74"/>
      <c r="S1152" s="61"/>
      <c r="T1152" s="61"/>
    </row>
    <row r="1153" spans="1:20" s="55" customFormat="1" ht="14.15" x14ac:dyDescent="0.4">
      <c r="A1153" s="39"/>
      <c r="E1153" s="74"/>
      <c r="F1153" s="74"/>
      <c r="G1153" s="74"/>
      <c r="S1153" s="61"/>
      <c r="T1153" s="61"/>
    </row>
    <row r="1154" spans="1:20" s="55" customFormat="1" ht="14.15" x14ac:dyDescent="0.4">
      <c r="A1154" s="39"/>
      <c r="E1154" s="74"/>
      <c r="F1154" s="74"/>
      <c r="G1154" s="74"/>
      <c r="S1154" s="61"/>
      <c r="T1154" s="61"/>
    </row>
    <row r="1155" spans="1:20" s="55" customFormat="1" ht="14.15" x14ac:dyDescent="0.4">
      <c r="A1155" s="39"/>
      <c r="E1155" s="74"/>
      <c r="F1155" s="74"/>
      <c r="G1155" s="74"/>
      <c r="S1155" s="61"/>
      <c r="T1155" s="61"/>
    </row>
    <row r="1156" spans="1:20" s="55" customFormat="1" ht="14.15" x14ac:dyDescent="0.4">
      <c r="A1156" s="39"/>
      <c r="E1156" s="74"/>
      <c r="F1156" s="74"/>
      <c r="G1156" s="74"/>
      <c r="S1156" s="61"/>
      <c r="T1156" s="61"/>
    </row>
    <row r="1157" spans="1:20" s="55" customFormat="1" ht="14.15" x14ac:dyDescent="0.4">
      <c r="A1157" s="39"/>
      <c r="E1157" s="74"/>
      <c r="F1157" s="74"/>
      <c r="G1157" s="74"/>
      <c r="S1157" s="61"/>
      <c r="T1157" s="61"/>
    </row>
    <row r="1158" spans="1:20" s="55" customFormat="1" ht="14.15" x14ac:dyDescent="0.4">
      <c r="A1158" s="39"/>
      <c r="E1158" s="74"/>
      <c r="F1158" s="74"/>
      <c r="G1158" s="74"/>
      <c r="S1158" s="61"/>
      <c r="T1158" s="61"/>
    </row>
    <row r="1159" spans="1:20" s="55" customFormat="1" ht="14.15" x14ac:dyDescent="0.4">
      <c r="A1159" s="39"/>
      <c r="E1159" s="74"/>
      <c r="F1159" s="74"/>
      <c r="G1159" s="74"/>
      <c r="S1159" s="61"/>
      <c r="T1159" s="61"/>
    </row>
    <row r="1160" spans="1:20" s="55" customFormat="1" ht="14.15" x14ac:dyDescent="0.4">
      <c r="A1160" s="39"/>
      <c r="E1160" s="74"/>
      <c r="F1160" s="74"/>
      <c r="G1160" s="74"/>
      <c r="S1160" s="61"/>
      <c r="T1160" s="61"/>
    </row>
    <row r="1161" spans="1:20" s="55" customFormat="1" ht="14.15" x14ac:dyDescent="0.4">
      <c r="A1161" s="39"/>
      <c r="E1161" s="74"/>
      <c r="F1161" s="74"/>
      <c r="G1161" s="74"/>
      <c r="S1161" s="61"/>
      <c r="T1161" s="61"/>
    </row>
    <row r="1162" spans="1:20" s="55" customFormat="1" ht="14.15" x14ac:dyDescent="0.4">
      <c r="A1162" s="39"/>
      <c r="E1162" s="74"/>
      <c r="F1162" s="74"/>
      <c r="G1162" s="74"/>
      <c r="S1162" s="61"/>
      <c r="T1162" s="61"/>
    </row>
    <row r="1163" spans="1:20" s="55" customFormat="1" ht="14.15" x14ac:dyDescent="0.4">
      <c r="A1163" s="39"/>
      <c r="E1163" s="74"/>
      <c r="F1163" s="74"/>
      <c r="G1163" s="74"/>
      <c r="S1163" s="61"/>
      <c r="T1163" s="61"/>
    </row>
    <row r="1164" spans="1:20" s="55" customFormat="1" ht="14.15" x14ac:dyDescent="0.4">
      <c r="A1164" s="39"/>
      <c r="E1164" s="74"/>
      <c r="F1164" s="74"/>
      <c r="G1164" s="74"/>
      <c r="S1164" s="61"/>
      <c r="T1164" s="61"/>
    </row>
    <row r="1165" spans="1:20" s="55" customFormat="1" ht="14.15" x14ac:dyDescent="0.4">
      <c r="A1165" s="39"/>
      <c r="E1165" s="74"/>
      <c r="F1165" s="74"/>
      <c r="G1165" s="74"/>
      <c r="S1165" s="61"/>
      <c r="T1165" s="61"/>
    </row>
    <row r="1166" spans="1:20" s="55" customFormat="1" ht="14.15" x14ac:dyDescent="0.4">
      <c r="A1166" s="39"/>
      <c r="E1166" s="74"/>
      <c r="F1166" s="74"/>
      <c r="G1166" s="74"/>
      <c r="S1166" s="61"/>
      <c r="T1166" s="61"/>
    </row>
    <row r="1167" spans="1:20" s="55" customFormat="1" ht="14.15" x14ac:dyDescent="0.4">
      <c r="A1167" s="39"/>
      <c r="E1167" s="74"/>
      <c r="F1167" s="74"/>
      <c r="G1167" s="74"/>
      <c r="S1167" s="61"/>
      <c r="T1167" s="61"/>
    </row>
    <row r="1168" spans="1:20" s="55" customFormat="1" ht="14.15" x14ac:dyDescent="0.4">
      <c r="A1168" s="39"/>
      <c r="E1168" s="74"/>
      <c r="F1168" s="74"/>
      <c r="G1168" s="74"/>
      <c r="S1168" s="61"/>
      <c r="T1168" s="61"/>
    </row>
    <row r="1169" spans="1:20" s="55" customFormat="1" ht="14.15" x14ac:dyDescent="0.4">
      <c r="A1169" s="39"/>
      <c r="E1169" s="74"/>
      <c r="F1169" s="74"/>
      <c r="G1169" s="74"/>
      <c r="S1169" s="61"/>
      <c r="T1169" s="61"/>
    </row>
    <row r="1170" spans="1:20" s="55" customFormat="1" ht="14.15" x14ac:dyDescent="0.4">
      <c r="A1170" s="39"/>
      <c r="E1170" s="74"/>
      <c r="F1170" s="74"/>
      <c r="G1170" s="74"/>
      <c r="S1170" s="61"/>
      <c r="T1170" s="61"/>
    </row>
    <row r="1171" spans="1:20" s="55" customFormat="1" ht="14.15" x14ac:dyDescent="0.4">
      <c r="A1171" s="39"/>
      <c r="E1171" s="74"/>
      <c r="F1171" s="74"/>
      <c r="G1171" s="74"/>
      <c r="S1171" s="61"/>
      <c r="T1171" s="61"/>
    </row>
    <row r="1172" spans="1:20" s="55" customFormat="1" ht="14.15" x14ac:dyDescent="0.4">
      <c r="A1172" s="39"/>
      <c r="E1172" s="74"/>
      <c r="F1172" s="74"/>
      <c r="G1172" s="74"/>
      <c r="S1172" s="61"/>
      <c r="T1172" s="61"/>
    </row>
    <row r="1173" spans="1:20" s="55" customFormat="1" ht="14.15" x14ac:dyDescent="0.4">
      <c r="A1173" s="39"/>
      <c r="E1173" s="74"/>
      <c r="F1173" s="74"/>
      <c r="G1173" s="74"/>
      <c r="S1173" s="61"/>
      <c r="T1173" s="61"/>
    </row>
    <row r="1174" spans="1:20" s="55" customFormat="1" ht="14.15" x14ac:dyDescent="0.4">
      <c r="A1174" s="39"/>
      <c r="E1174" s="74"/>
      <c r="F1174" s="74"/>
      <c r="G1174" s="74"/>
      <c r="S1174" s="61"/>
      <c r="T1174" s="61"/>
    </row>
    <row r="1175" spans="1:20" s="55" customFormat="1" ht="14.15" x14ac:dyDescent="0.4">
      <c r="A1175" s="39"/>
      <c r="E1175" s="74"/>
      <c r="F1175" s="74"/>
      <c r="G1175" s="74"/>
      <c r="S1175" s="61"/>
      <c r="T1175" s="61"/>
    </row>
    <row r="1176" spans="1:20" s="55" customFormat="1" ht="14.15" x14ac:dyDescent="0.4">
      <c r="A1176" s="39"/>
      <c r="E1176" s="74"/>
      <c r="F1176" s="74"/>
      <c r="G1176" s="74"/>
      <c r="S1176" s="61"/>
      <c r="T1176" s="61"/>
    </row>
    <row r="1177" spans="1:20" s="55" customFormat="1" ht="14.15" x14ac:dyDescent="0.4">
      <c r="A1177" s="39"/>
      <c r="E1177" s="74"/>
      <c r="F1177" s="74"/>
      <c r="G1177" s="74"/>
      <c r="S1177" s="61"/>
      <c r="T1177" s="61"/>
    </row>
    <row r="1178" spans="1:20" s="55" customFormat="1" ht="14.15" x14ac:dyDescent="0.4">
      <c r="A1178" s="39"/>
      <c r="E1178" s="74"/>
      <c r="F1178" s="74"/>
      <c r="G1178" s="74"/>
      <c r="S1178" s="61"/>
      <c r="T1178" s="61"/>
    </row>
    <row r="1179" spans="1:20" s="55" customFormat="1" ht="14.15" x14ac:dyDescent="0.4">
      <c r="A1179" s="39"/>
      <c r="E1179" s="74"/>
      <c r="F1179" s="74"/>
      <c r="G1179" s="74"/>
      <c r="S1179" s="61"/>
      <c r="T1179" s="61"/>
    </row>
    <row r="1180" spans="1:20" s="55" customFormat="1" ht="14.15" x14ac:dyDescent="0.4">
      <c r="A1180" s="39"/>
      <c r="E1180" s="74"/>
      <c r="F1180" s="74"/>
      <c r="G1180" s="74"/>
      <c r="S1180" s="61"/>
      <c r="T1180" s="61"/>
    </row>
    <row r="1181" spans="1:20" s="55" customFormat="1" ht="14.15" x14ac:dyDescent="0.4">
      <c r="A1181" s="39"/>
      <c r="E1181" s="74"/>
      <c r="F1181" s="74"/>
      <c r="G1181" s="74"/>
      <c r="S1181" s="61"/>
      <c r="T1181" s="61"/>
    </row>
    <row r="1182" spans="1:20" s="55" customFormat="1" ht="14.15" x14ac:dyDescent="0.4">
      <c r="A1182" s="39"/>
      <c r="E1182" s="74"/>
      <c r="F1182" s="74"/>
      <c r="G1182" s="74"/>
      <c r="S1182" s="61"/>
      <c r="T1182" s="61"/>
    </row>
    <row r="1183" spans="1:20" s="55" customFormat="1" ht="14.15" x14ac:dyDescent="0.4">
      <c r="A1183" s="39"/>
      <c r="E1183" s="74"/>
      <c r="F1183" s="74"/>
      <c r="G1183" s="74"/>
      <c r="S1183" s="61"/>
      <c r="T1183" s="61"/>
    </row>
    <row r="1184" spans="1:20" s="55" customFormat="1" ht="14.15" x14ac:dyDescent="0.4">
      <c r="A1184" s="39"/>
      <c r="E1184" s="74"/>
      <c r="F1184" s="74"/>
      <c r="G1184" s="74"/>
      <c r="S1184" s="61"/>
      <c r="T1184" s="61"/>
    </row>
    <row r="1185" spans="1:20" s="55" customFormat="1" ht="14.15" x14ac:dyDescent="0.4">
      <c r="A1185" s="39"/>
      <c r="E1185" s="74"/>
      <c r="F1185" s="74"/>
      <c r="G1185" s="74"/>
      <c r="S1185" s="61"/>
      <c r="T1185" s="61"/>
    </row>
    <row r="1186" spans="1:20" s="55" customFormat="1" ht="14.15" x14ac:dyDescent="0.4">
      <c r="A1186" s="39"/>
      <c r="E1186" s="74"/>
      <c r="F1186" s="74"/>
      <c r="G1186" s="74"/>
      <c r="S1186" s="61"/>
      <c r="T1186" s="61"/>
    </row>
    <row r="1187" spans="1:20" s="55" customFormat="1" ht="14.15" x14ac:dyDescent="0.4">
      <c r="A1187" s="39"/>
      <c r="E1187" s="74"/>
      <c r="F1187" s="74"/>
      <c r="G1187" s="74"/>
      <c r="S1187" s="61"/>
      <c r="T1187" s="61"/>
    </row>
    <row r="1188" spans="1:20" s="55" customFormat="1" ht="14.15" x14ac:dyDescent="0.4">
      <c r="A1188" s="39"/>
      <c r="E1188" s="74"/>
      <c r="F1188" s="74"/>
      <c r="G1188" s="74"/>
      <c r="S1188" s="61"/>
      <c r="T1188" s="61"/>
    </row>
    <row r="1189" spans="1:20" s="55" customFormat="1" ht="14.15" x14ac:dyDescent="0.4">
      <c r="A1189" s="39"/>
      <c r="E1189" s="74"/>
      <c r="F1189" s="74"/>
      <c r="G1189" s="74"/>
      <c r="S1189" s="61"/>
      <c r="T1189" s="61"/>
    </row>
    <row r="1190" spans="1:20" s="55" customFormat="1" ht="14.15" x14ac:dyDescent="0.4">
      <c r="A1190" s="39"/>
      <c r="E1190" s="74"/>
      <c r="F1190" s="74"/>
      <c r="G1190" s="74"/>
      <c r="S1190" s="61"/>
      <c r="T1190" s="61"/>
    </row>
    <row r="1191" spans="1:20" s="55" customFormat="1" ht="14.15" x14ac:dyDescent="0.4">
      <c r="A1191" s="39"/>
      <c r="E1191" s="74"/>
      <c r="F1191" s="74"/>
      <c r="G1191" s="74"/>
      <c r="S1191" s="61"/>
      <c r="T1191" s="61"/>
    </row>
    <row r="1192" spans="1:20" s="55" customFormat="1" ht="14.15" x14ac:dyDescent="0.4">
      <c r="A1192" s="39"/>
      <c r="E1192" s="74"/>
      <c r="F1192" s="74"/>
      <c r="G1192" s="74"/>
      <c r="S1192" s="61"/>
      <c r="T1192" s="61"/>
    </row>
    <row r="1193" spans="1:20" s="55" customFormat="1" ht="14.15" x14ac:dyDescent="0.4">
      <c r="A1193" s="39"/>
      <c r="E1193" s="74"/>
      <c r="F1193" s="74"/>
      <c r="G1193" s="74"/>
      <c r="S1193" s="61"/>
      <c r="T1193" s="61"/>
    </row>
    <row r="1194" spans="1:20" s="55" customFormat="1" ht="14.15" x14ac:dyDescent="0.4">
      <c r="A1194" s="39"/>
      <c r="E1194" s="74"/>
      <c r="F1194" s="74"/>
      <c r="G1194" s="74"/>
      <c r="S1194" s="61"/>
      <c r="T1194" s="61"/>
    </row>
    <row r="1195" spans="1:20" s="55" customFormat="1" ht="14.15" x14ac:dyDescent="0.4">
      <c r="A1195" s="39"/>
      <c r="E1195" s="74"/>
      <c r="F1195" s="74"/>
      <c r="G1195" s="74"/>
      <c r="S1195" s="61"/>
      <c r="T1195" s="61"/>
    </row>
    <row r="1196" spans="1:20" s="55" customFormat="1" ht="14.15" x14ac:dyDescent="0.4">
      <c r="A1196" s="39"/>
      <c r="E1196" s="74"/>
      <c r="F1196" s="74"/>
      <c r="G1196" s="74"/>
      <c r="S1196" s="61"/>
      <c r="T1196" s="61"/>
    </row>
    <row r="1197" spans="1:20" s="55" customFormat="1" ht="14.15" x14ac:dyDescent="0.4">
      <c r="A1197" s="39"/>
      <c r="E1197" s="74"/>
      <c r="F1197" s="74"/>
      <c r="G1197" s="74"/>
      <c r="S1197" s="61"/>
      <c r="T1197" s="61"/>
    </row>
    <row r="1198" spans="1:20" s="55" customFormat="1" ht="14.15" x14ac:dyDescent="0.4">
      <c r="A1198" s="39"/>
      <c r="E1198" s="74"/>
      <c r="F1198" s="74"/>
      <c r="G1198" s="74"/>
      <c r="S1198" s="61"/>
      <c r="T1198" s="61"/>
    </row>
    <row r="1199" spans="1:20" s="55" customFormat="1" ht="14.15" x14ac:dyDescent="0.4">
      <c r="A1199" s="39"/>
      <c r="E1199" s="74"/>
      <c r="F1199" s="74"/>
      <c r="G1199" s="74"/>
      <c r="S1199" s="61"/>
      <c r="T1199" s="61"/>
    </row>
    <row r="1200" spans="1:20" s="55" customFormat="1" ht="14.15" x14ac:dyDescent="0.4">
      <c r="A1200" s="39"/>
      <c r="E1200" s="74"/>
      <c r="F1200" s="74"/>
      <c r="G1200" s="74"/>
      <c r="S1200" s="61"/>
      <c r="T1200" s="61"/>
    </row>
    <row r="1201" spans="1:20" s="55" customFormat="1" ht="14.15" x14ac:dyDescent="0.4">
      <c r="A1201" s="39"/>
      <c r="E1201" s="74"/>
      <c r="F1201" s="74"/>
      <c r="G1201" s="74"/>
      <c r="S1201" s="61"/>
      <c r="T1201" s="61"/>
    </row>
    <row r="1202" spans="1:20" s="55" customFormat="1" ht="14.15" x14ac:dyDescent="0.4">
      <c r="A1202" s="39"/>
      <c r="E1202" s="74"/>
      <c r="F1202" s="74"/>
      <c r="G1202" s="74"/>
      <c r="S1202" s="61"/>
      <c r="T1202" s="61"/>
    </row>
    <row r="1203" spans="1:20" s="55" customFormat="1" ht="14.15" x14ac:dyDescent="0.4">
      <c r="A1203" s="39"/>
      <c r="E1203" s="74"/>
      <c r="F1203" s="74"/>
      <c r="G1203" s="74"/>
      <c r="S1203" s="61"/>
      <c r="T1203" s="61"/>
    </row>
    <row r="1204" spans="1:20" s="55" customFormat="1" ht="14.15" x14ac:dyDescent="0.4">
      <c r="A1204" s="39"/>
      <c r="E1204" s="74"/>
      <c r="F1204" s="74"/>
      <c r="G1204" s="74"/>
      <c r="S1204" s="61"/>
      <c r="T1204" s="61"/>
    </row>
    <row r="1205" spans="1:20" s="55" customFormat="1" ht="14.15" x14ac:dyDescent="0.4">
      <c r="A1205" s="39"/>
      <c r="E1205" s="74"/>
      <c r="F1205" s="74"/>
      <c r="G1205" s="74"/>
      <c r="S1205" s="61"/>
      <c r="T1205" s="61"/>
    </row>
    <row r="1206" spans="1:20" s="55" customFormat="1" ht="14.15" x14ac:dyDescent="0.4">
      <c r="A1206" s="39"/>
      <c r="E1206" s="74"/>
      <c r="F1206" s="74"/>
      <c r="G1206" s="74"/>
      <c r="S1206" s="61"/>
      <c r="T1206" s="61"/>
    </row>
    <row r="1207" spans="1:20" s="55" customFormat="1" ht="14.15" x14ac:dyDescent="0.4">
      <c r="A1207" s="39"/>
      <c r="E1207" s="74"/>
      <c r="F1207" s="74"/>
      <c r="G1207" s="74"/>
      <c r="S1207" s="61"/>
      <c r="T1207" s="61"/>
    </row>
    <row r="1208" spans="1:20" s="55" customFormat="1" ht="14.15" x14ac:dyDescent="0.4">
      <c r="A1208" s="39"/>
      <c r="E1208" s="74"/>
      <c r="F1208" s="74"/>
      <c r="G1208" s="74"/>
      <c r="S1208" s="61"/>
      <c r="T1208" s="61"/>
    </row>
    <row r="1209" spans="1:20" s="55" customFormat="1" ht="14.15" x14ac:dyDescent="0.4">
      <c r="A1209" s="39"/>
      <c r="E1209" s="74"/>
      <c r="F1209" s="74"/>
      <c r="G1209" s="74"/>
      <c r="S1209" s="61"/>
      <c r="T1209" s="61"/>
    </row>
    <row r="1210" spans="1:20" s="55" customFormat="1" ht="14.15" x14ac:dyDescent="0.4">
      <c r="A1210" s="39"/>
      <c r="E1210" s="74"/>
      <c r="F1210" s="74"/>
      <c r="G1210" s="74"/>
      <c r="S1210" s="61"/>
      <c r="T1210" s="61"/>
    </row>
    <row r="1211" spans="1:20" s="55" customFormat="1" ht="14.15" x14ac:dyDescent="0.4">
      <c r="A1211" s="39"/>
      <c r="E1211" s="74"/>
      <c r="F1211" s="74"/>
      <c r="G1211" s="74"/>
      <c r="S1211" s="61"/>
      <c r="T1211" s="61"/>
    </row>
    <row r="1212" spans="1:20" s="55" customFormat="1" ht="14.15" x14ac:dyDescent="0.4">
      <c r="A1212" s="39"/>
      <c r="E1212" s="74"/>
      <c r="F1212" s="74"/>
      <c r="G1212" s="74"/>
      <c r="S1212" s="61"/>
      <c r="T1212" s="61"/>
    </row>
    <row r="1213" spans="1:20" s="55" customFormat="1" ht="14.15" x14ac:dyDescent="0.4">
      <c r="A1213" s="39"/>
      <c r="E1213" s="74"/>
      <c r="F1213" s="74"/>
      <c r="G1213" s="74"/>
      <c r="S1213" s="61"/>
      <c r="T1213" s="61"/>
    </row>
    <row r="1214" spans="1:20" s="55" customFormat="1" ht="14.15" x14ac:dyDescent="0.4">
      <c r="A1214" s="39"/>
      <c r="E1214" s="74"/>
      <c r="F1214" s="74"/>
      <c r="G1214" s="74"/>
      <c r="S1214" s="61"/>
      <c r="T1214" s="61"/>
    </row>
    <row r="1215" spans="1:20" s="55" customFormat="1" ht="14.15" x14ac:dyDescent="0.4">
      <c r="A1215" s="39"/>
      <c r="E1215" s="74"/>
      <c r="F1215" s="74"/>
      <c r="G1215" s="74"/>
      <c r="S1215" s="61"/>
      <c r="T1215" s="61"/>
    </row>
    <row r="1216" spans="1:20" s="55" customFormat="1" ht="14.15" x14ac:dyDescent="0.4">
      <c r="A1216" s="39"/>
      <c r="E1216" s="74"/>
      <c r="F1216" s="74"/>
      <c r="G1216" s="74"/>
      <c r="S1216" s="61"/>
      <c r="T1216" s="61"/>
    </row>
    <row r="1217" spans="1:20" s="55" customFormat="1" ht="14.15" x14ac:dyDescent="0.4">
      <c r="A1217" s="39"/>
      <c r="E1217" s="74"/>
      <c r="F1217" s="74"/>
      <c r="G1217" s="74"/>
      <c r="S1217" s="61"/>
      <c r="T1217" s="61"/>
    </row>
    <row r="1218" spans="1:20" s="55" customFormat="1" ht="14.15" x14ac:dyDescent="0.4">
      <c r="A1218" s="39"/>
      <c r="E1218" s="74"/>
      <c r="F1218" s="74"/>
      <c r="G1218" s="74"/>
      <c r="S1218" s="61"/>
      <c r="T1218" s="61"/>
    </row>
    <row r="1219" spans="1:20" s="55" customFormat="1" ht="14.15" x14ac:dyDescent="0.4">
      <c r="A1219" s="39"/>
      <c r="E1219" s="74"/>
      <c r="F1219" s="74"/>
      <c r="G1219" s="74"/>
      <c r="S1219" s="61"/>
      <c r="T1219" s="61"/>
    </row>
    <row r="1220" spans="1:20" s="55" customFormat="1" ht="14.15" x14ac:dyDescent="0.4">
      <c r="A1220" s="39"/>
      <c r="E1220" s="74"/>
      <c r="F1220" s="74"/>
      <c r="G1220" s="74"/>
      <c r="S1220" s="61"/>
      <c r="T1220" s="61"/>
    </row>
    <row r="1221" spans="1:20" s="55" customFormat="1" ht="14.15" x14ac:dyDescent="0.4">
      <c r="A1221" s="39"/>
      <c r="E1221" s="74"/>
      <c r="F1221" s="74"/>
      <c r="G1221" s="74"/>
      <c r="S1221" s="61"/>
      <c r="T1221" s="61"/>
    </row>
    <row r="1222" spans="1:20" s="55" customFormat="1" ht="14.15" x14ac:dyDescent="0.4">
      <c r="A1222" s="39"/>
      <c r="E1222" s="74"/>
      <c r="F1222" s="74"/>
      <c r="G1222" s="74"/>
      <c r="S1222" s="61"/>
      <c r="T1222" s="61"/>
    </row>
    <row r="1223" spans="1:20" s="55" customFormat="1" ht="14.15" x14ac:dyDescent="0.4">
      <c r="A1223" s="39"/>
      <c r="E1223" s="74"/>
      <c r="F1223" s="74"/>
      <c r="G1223" s="74"/>
      <c r="S1223" s="61"/>
      <c r="T1223" s="61"/>
    </row>
    <row r="1224" spans="1:20" s="55" customFormat="1" ht="14.15" x14ac:dyDescent="0.4">
      <c r="A1224" s="39"/>
      <c r="E1224" s="74"/>
      <c r="F1224" s="74"/>
      <c r="G1224" s="74"/>
      <c r="S1224" s="61"/>
      <c r="T1224" s="61"/>
    </row>
    <row r="1225" spans="1:20" s="55" customFormat="1" ht="14.15" x14ac:dyDescent="0.4">
      <c r="A1225" s="39"/>
      <c r="E1225" s="74"/>
      <c r="F1225" s="74"/>
      <c r="G1225" s="74"/>
      <c r="S1225" s="61"/>
      <c r="T1225" s="61"/>
    </row>
    <row r="1226" spans="1:20" s="55" customFormat="1" ht="14.15" x14ac:dyDescent="0.4">
      <c r="A1226" s="39"/>
      <c r="E1226" s="74"/>
      <c r="F1226" s="74"/>
      <c r="G1226" s="74"/>
      <c r="S1226" s="61"/>
      <c r="T1226" s="61"/>
    </row>
    <row r="1227" spans="1:20" s="55" customFormat="1" ht="14.15" x14ac:dyDescent="0.4">
      <c r="A1227" s="39"/>
      <c r="E1227" s="74"/>
      <c r="F1227" s="74"/>
      <c r="G1227" s="74"/>
      <c r="S1227" s="61"/>
      <c r="T1227" s="61"/>
    </row>
    <row r="1228" spans="1:20" s="55" customFormat="1" ht="14.15" x14ac:dyDescent="0.4">
      <c r="A1228" s="39"/>
      <c r="E1228" s="74"/>
      <c r="F1228" s="74"/>
      <c r="G1228" s="74"/>
      <c r="S1228" s="61"/>
      <c r="T1228" s="61"/>
    </row>
    <row r="1229" spans="1:20" s="55" customFormat="1" ht="14.15" x14ac:dyDescent="0.4">
      <c r="A1229" s="39"/>
      <c r="E1229" s="74"/>
      <c r="F1229" s="74"/>
      <c r="G1229" s="74"/>
      <c r="S1229" s="61"/>
      <c r="T1229" s="61"/>
    </row>
    <row r="1230" spans="1:20" s="55" customFormat="1" ht="14.15" x14ac:dyDescent="0.4">
      <c r="A1230" s="39"/>
      <c r="E1230" s="74"/>
      <c r="F1230" s="74"/>
      <c r="G1230" s="74"/>
      <c r="S1230" s="61"/>
      <c r="T1230" s="61"/>
    </row>
    <row r="1231" spans="1:20" s="55" customFormat="1" ht="14.15" x14ac:dyDescent="0.4">
      <c r="A1231" s="39"/>
      <c r="E1231" s="74"/>
      <c r="F1231" s="74"/>
      <c r="G1231" s="74"/>
      <c r="S1231" s="61"/>
      <c r="T1231" s="61"/>
    </row>
    <row r="1232" spans="1:20" s="55" customFormat="1" ht="14.15" x14ac:dyDescent="0.4">
      <c r="A1232" s="39"/>
      <c r="E1232" s="74"/>
      <c r="F1232" s="74"/>
      <c r="G1232" s="74"/>
      <c r="S1232" s="61"/>
      <c r="T1232" s="61"/>
    </row>
    <row r="1233" spans="1:20" s="55" customFormat="1" ht="14.15" x14ac:dyDescent="0.4">
      <c r="A1233" s="39"/>
      <c r="E1233" s="74"/>
      <c r="F1233" s="74"/>
      <c r="G1233" s="74"/>
      <c r="S1233" s="61"/>
      <c r="T1233" s="61"/>
    </row>
    <row r="1234" spans="1:20" s="55" customFormat="1" ht="14.15" x14ac:dyDescent="0.4">
      <c r="A1234" s="39"/>
      <c r="E1234" s="74"/>
      <c r="F1234" s="74"/>
      <c r="G1234" s="74"/>
      <c r="S1234" s="61"/>
      <c r="T1234" s="61"/>
    </row>
    <row r="1235" spans="1:20" s="55" customFormat="1" ht="14.15" x14ac:dyDescent="0.4">
      <c r="A1235" s="39"/>
      <c r="E1235" s="74"/>
      <c r="F1235" s="74"/>
      <c r="G1235" s="74"/>
      <c r="S1235" s="61"/>
      <c r="T1235" s="61"/>
    </row>
    <row r="1236" spans="1:20" s="55" customFormat="1" ht="14.15" x14ac:dyDescent="0.4">
      <c r="A1236" s="39"/>
      <c r="E1236" s="74"/>
      <c r="F1236" s="74"/>
      <c r="G1236" s="74"/>
      <c r="S1236" s="61"/>
      <c r="T1236" s="61"/>
    </row>
    <row r="1237" spans="1:20" s="55" customFormat="1" ht="14.15" x14ac:dyDescent="0.4">
      <c r="A1237" s="39"/>
      <c r="E1237" s="74"/>
      <c r="F1237" s="74"/>
      <c r="G1237" s="74"/>
      <c r="S1237" s="61"/>
      <c r="T1237" s="61"/>
    </row>
    <row r="1238" spans="1:20" s="55" customFormat="1" ht="14.15" x14ac:dyDescent="0.4">
      <c r="A1238" s="39"/>
      <c r="E1238" s="74"/>
      <c r="F1238" s="74"/>
      <c r="G1238" s="74"/>
      <c r="S1238" s="61"/>
      <c r="T1238" s="61"/>
    </row>
    <row r="1239" spans="1:20" s="55" customFormat="1" ht="14.15" x14ac:dyDescent="0.4">
      <c r="A1239" s="39"/>
      <c r="E1239" s="74"/>
      <c r="F1239" s="74"/>
      <c r="G1239" s="74"/>
      <c r="S1239" s="61"/>
      <c r="T1239" s="61"/>
    </row>
    <row r="1240" spans="1:20" s="55" customFormat="1" ht="14.15" x14ac:dyDescent="0.4">
      <c r="A1240" s="39"/>
      <c r="E1240" s="74"/>
      <c r="F1240" s="74"/>
      <c r="G1240" s="74"/>
      <c r="S1240" s="61"/>
      <c r="T1240" s="61"/>
    </row>
    <row r="1241" spans="1:20" s="55" customFormat="1" ht="14.15" x14ac:dyDescent="0.4">
      <c r="A1241" s="39"/>
      <c r="E1241" s="74"/>
      <c r="F1241" s="74"/>
      <c r="G1241" s="74"/>
      <c r="S1241" s="61"/>
      <c r="T1241" s="61"/>
    </row>
    <row r="1242" spans="1:20" s="55" customFormat="1" ht="14.15" x14ac:dyDescent="0.4">
      <c r="A1242" s="39"/>
      <c r="E1242" s="74"/>
      <c r="F1242" s="74"/>
      <c r="G1242" s="74"/>
      <c r="S1242" s="61"/>
      <c r="T1242" s="61"/>
    </row>
    <row r="1243" spans="1:20" s="55" customFormat="1" ht="14.15" x14ac:dyDescent="0.4">
      <c r="A1243" s="39"/>
      <c r="E1243" s="74"/>
      <c r="F1243" s="74"/>
      <c r="G1243" s="74"/>
      <c r="S1243" s="61"/>
      <c r="T1243" s="61"/>
    </row>
    <row r="1244" spans="1:20" s="55" customFormat="1" ht="14.15" x14ac:dyDescent="0.4">
      <c r="A1244" s="39"/>
      <c r="E1244" s="74"/>
      <c r="F1244" s="74"/>
      <c r="G1244" s="74"/>
      <c r="S1244" s="61"/>
      <c r="T1244" s="61"/>
    </row>
    <row r="1245" spans="1:20" s="55" customFormat="1" ht="14.15" x14ac:dyDescent="0.4">
      <c r="A1245" s="39"/>
      <c r="E1245" s="74"/>
      <c r="F1245" s="74"/>
      <c r="G1245" s="74"/>
      <c r="S1245" s="61"/>
      <c r="T1245" s="61"/>
    </row>
    <row r="1246" spans="1:20" s="55" customFormat="1" ht="14.15" x14ac:dyDescent="0.4">
      <c r="A1246" s="39"/>
      <c r="E1246" s="74"/>
      <c r="F1246" s="74"/>
      <c r="G1246" s="74"/>
      <c r="S1246" s="61"/>
      <c r="T1246" s="61"/>
    </row>
    <row r="1247" spans="1:20" s="55" customFormat="1" ht="14.15" x14ac:dyDescent="0.4">
      <c r="A1247" s="39"/>
      <c r="E1247" s="74"/>
      <c r="F1247" s="74"/>
      <c r="G1247" s="74"/>
      <c r="S1247" s="61"/>
      <c r="T1247" s="61"/>
    </row>
    <row r="1248" spans="1:20" s="55" customFormat="1" ht="14.15" x14ac:dyDescent="0.4">
      <c r="A1248" s="39"/>
      <c r="E1248" s="74"/>
      <c r="F1248" s="74"/>
      <c r="G1248" s="74"/>
      <c r="S1248" s="61"/>
      <c r="T1248" s="61"/>
    </row>
    <row r="1249" spans="1:20" s="55" customFormat="1" ht="14.15" x14ac:dyDescent="0.4">
      <c r="A1249" s="39"/>
      <c r="E1249" s="74"/>
      <c r="F1249" s="74"/>
      <c r="G1249" s="74"/>
      <c r="S1249" s="61"/>
      <c r="T1249" s="61"/>
    </row>
    <row r="1250" spans="1:20" s="55" customFormat="1" ht="14.15" x14ac:dyDescent="0.4">
      <c r="A1250" s="39"/>
      <c r="E1250" s="74"/>
      <c r="F1250" s="74"/>
      <c r="G1250" s="74"/>
      <c r="S1250" s="61"/>
      <c r="T1250" s="61"/>
    </row>
    <row r="1251" spans="1:20" s="55" customFormat="1" ht="14.15" x14ac:dyDescent="0.4">
      <c r="A1251" s="39"/>
      <c r="E1251" s="74"/>
      <c r="F1251" s="74"/>
      <c r="G1251" s="74"/>
      <c r="S1251" s="61"/>
      <c r="T1251" s="61"/>
    </row>
    <row r="1252" spans="1:20" s="55" customFormat="1" ht="14.15" x14ac:dyDescent="0.4">
      <c r="A1252" s="39"/>
      <c r="E1252" s="74"/>
      <c r="F1252" s="74"/>
      <c r="G1252" s="74"/>
      <c r="S1252" s="61"/>
      <c r="T1252" s="61"/>
    </row>
    <row r="1253" spans="1:20" s="55" customFormat="1" ht="14.15" x14ac:dyDescent="0.4">
      <c r="A1253" s="39"/>
      <c r="E1253" s="74"/>
      <c r="F1253" s="74"/>
      <c r="G1253" s="74"/>
      <c r="S1253" s="61"/>
      <c r="T1253" s="61"/>
    </row>
    <row r="1254" spans="1:20" s="55" customFormat="1" ht="14.15" x14ac:dyDescent="0.4">
      <c r="A1254" s="39"/>
      <c r="E1254" s="74"/>
      <c r="F1254" s="74"/>
      <c r="G1254" s="74"/>
      <c r="S1254" s="61"/>
      <c r="T1254" s="61"/>
    </row>
    <row r="1255" spans="1:20" s="55" customFormat="1" ht="14.15" x14ac:dyDescent="0.4">
      <c r="A1255" s="39"/>
      <c r="E1255" s="74"/>
      <c r="F1255" s="74"/>
      <c r="G1255" s="74"/>
      <c r="S1255" s="61"/>
      <c r="T1255" s="61"/>
    </row>
    <row r="1256" spans="1:20" s="55" customFormat="1" ht="14.15" x14ac:dyDescent="0.4">
      <c r="A1256" s="39"/>
      <c r="E1256" s="74"/>
      <c r="F1256" s="74"/>
      <c r="G1256" s="74"/>
      <c r="S1256" s="61"/>
      <c r="T1256" s="61"/>
    </row>
    <row r="1257" spans="1:20" s="55" customFormat="1" ht="14.15" x14ac:dyDescent="0.4">
      <c r="A1257" s="39"/>
      <c r="E1257" s="74"/>
      <c r="F1257" s="74"/>
      <c r="G1257" s="74"/>
      <c r="S1257" s="61"/>
      <c r="T1257" s="61"/>
    </row>
    <row r="1258" spans="1:20" s="55" customFormat="1" ht="14.15" x14ac:dyDescent="0.4">
      <c r="A1258" s="39"/>
      <c r="E1258" s="74"/>
      <c r="F1258" s="74"/>
      <c r="G1258" s="74"/>
      <c r="S1258" s="61"/>
      <c r="T1258" s="61"/>
    </row>
    <row r="1259" spans="1:20" s="55" customFormat="1" ht="14.15" x14ac:dyDescent="0.4">
      <c r="A1259" s="39"/>
      <c r="E1259" s="74"/>
      <c r="F1259" s="74"/>
      <c r="G1259" s="74"/>
      <c r="S1259" s="61"/>
      <c r="T1259" s="61"/>
    </row>
    <row r="1260" spans="1:20" s="55" customFormat="1" ht="14.15" x14ac:dyDescent="0.4">
      <c r="A1260" s="39"/>
      <c r="E1260" s="74"/>
      <c r="F1260" s="74"/>
      <c r="G1260" s="74"/>
      <c r="S1260" s="61"/>
      <c r="T1260" s="61"/>
    </row>
    <row r="1261" spans="1:20" s="55" customFormat="1" ht="14.15" x14ac:dyDescent="0.4">
      <c r="A1261" s="39"/>
      <c r="E1261" s="74"/>
      <c r="F1261" s="74"/>
      <c r="G1261" s="74"/>
      <c r="S1261" s="61"/>
      <c r="T1261" s="61"/>
    </row>
    <row r="1262" spans="1:20" s="55" customFormat="1" ht="14.15" x14ac:dyDescent="0.4">
      <c r="A1262" s="39"/>
      <c r="E1262" s="74"/>
      <c r="F1262" s="74"/>
      <c r="G1262" s="74"/>
      <c r="S1262" s="61"/>
      <c r="T1262" s="61"/>
    </row>
    <row r="1263" spans="1:20" s="55" customFormat="1" ht="14.15" x14ac:dyDescent="0.4">
      <c r="A1263" s="39"/>
      <c r="E1263" s="74"/>
      <c r="F1263" s="74"/>
      <c r="G1263" s="74"/>
      <c r="S1263" s="61"/>
      <c r="T1263" s="61"/>
    </row>
    <row r="1264" spans="1:20" s="55" customFormat="1" ht="14.15" x14ac:dyDescent="0.4">
      <c r="A1264" s="39"/>
      <c r="E1264" s="74"/>
      <c r="F1264" s="74"/>
      <c r="G1264" s="74"/>
      <c r="S1264" s="61"/>
      <c r="T1264" s="61"/>
    </row>
    <row r="1265" spans="1:20" s="55" customFormat="1" ht="14.15" x14ac:dyDescent="0.4">
      <c r="A1265" s="39"/>
      <c r="E1265" s="74"/>
      <c r="F1265" s="74"/>
      <c r="G1265" s="74"/>
      <c r="S1265" s="61"/>
      <c r="T1265" s="61"/>
    </row>
    <row r="1266" spans="1:20" s="55" customFormat="1" ht="14.15" x14ac:dyDescent="0.4">
      <c r="A1266" s="39"/>
      <c r="E1266" s="74"/>
      <c r="F1266" s="74"/>
      <c r="G1266" s="74"/>
      <c r="S1266" s="61"/>
      <c r="T1266" s="61"/>
    </row>
    <row r="1267" spans="1:20" s="55" customFormat="1" ht="14.15" x14ac:dyDescent="0.4">
      <c r="A1267" s="39"/>
      <c r="E1267" s="74"/>
      <c r="F1267" s="74"/>
      <c r="G1267" s="74"/>
      <c r="S1267" s="61"/>
      <c r="T1267" s="61"/>
    </row>
    <row r="1268" spans="1:20" s="55" customFormat="1" ht="14.15" x14ac:dyDescent="0.4">
      <c r="A1268" s="39"/>
      <c r="E1268" s="74"/>
      <c r="F1268" s="74"/>
      <c r="G1268" s="74"/>
      <c r="S1268" s="61"/>
      <c r="T1268" s="61"/>
    </row>
    <row r="1269" spans="1:20" s="55" customFormat="1" ht="14.15" x14ac:dyDescent="0.4">
      <c r="A1269" s="39"/>
      <c r="E1269" s="74"/>
      <c r="F1269" s="74"/>
      <c r="G1269" s="74"/>
      <c r="S1269" s="61"/>
      <c r="T1269" s="61"/>
    </row>
    <row r="1270" spans="1:20" s="55" customFormat="1" ht="14.15" x14ac:dyDescent="0.4">
      <c r="A1270" s="39"/>
      <c r="E1270" s="74"/>
      <c r="F1270" s="74"/>
      <c r="G1270" s="74"/>
      <c r="S1270" s="61"/>
      <c r="T1270" s="61"/>
    </row>
    <row r="1271" spans="1:20" s="55" customFormat="1" ht="14.15" x14ac:dyDescent="0.4">
      <c r="A1271" s="39"/>
      <c r="E1271" s="74"/>
      <c r="F1271" s="74"/>
      <c r="G1271" s="74"/>
      <c r="S1271" s="61"/>
      <c r="T1271" s="61"/>
    </row>
    <row r="1272" spans="1:20" s="55" customFormat="1" ht="14.15" x14ac:dyDescent="0.4">
      <c r="A1272" s="39"/>
      <c r="E1272" s="74"/>
      <c r="F1272" s="74"/>
      <c r="G1272" s="74"/>
      <c r="S1272" s="61"/>
      <c r="T1272" s="61"/>
    </row>
    <row r="1273" spans="1:20" s="55" customFormat="1" ht="14.15" x14ac:dyDescent="0.4">
      <c r="A1273" s="39"/>
      <c r="E1273" s="74"/>
      <c r="F1273" s="74"/>
      <c r="G1273" s="74"/>
      <c r="S1273" s="61"/>
      <c r="T1273" s="61"/>
    </row>
    <row r="1274" spans="1:20" s="55" customFormat="1" ht="14.15" x14ac:dyDescent="0.4">
      <c r="A1274" s="39"/>
      <c r="E1274" s="74"/>
      <c r="F1274" s="74"/>
      <c r="G1274" s="74"/>
      <c r="S1274" s="61"/>
      <c r="T1274" s="61"/>
    </row>
    <row r="1275" spans="1:20" s="55" customFormat="1" ht="14.15" x14ac:dyDescent="0.4">
      <c r="A1275" s="39"/>
      <c r="E1275" s="74"/>
      <c r="F1275" s="74"/>
      <c r="G1275" s="74"/>
      <c r="S1275" s="61"/>
      <c r="T1275" s="61"/>
    </row>
    <row r="1276" spans="1:20" s="55" customFormat="1" ht="14.15" x14ac:dyDescent="0.4">
      <c r="A1276" s="39"/>
      <c r="E1276" s="74"/>
      <c r="F1276" s="74"/>
      <c r="G1276" s="74"/>
      <c r="S1276" s="61"/>
      <c r="T1276" s="61"/>
    </row>
    <row r="1277" spans="1:20" s="55" customFormat="1" ht="14.15" x14ac:dyDescent="0.4">
      <c r="A1277" s="39"/>
      <c r="E1277" s="74"/>
      <c r="F1277" s="74"/>
      <c r="G1277" s="74"/>
      <c r="S1277" s="61"/>
      <c r="T1277" s="61"/>
    </row>
    <row r="1278" spans="1:20" s="55" customFormat="1" ht="14.15" x14ac:dyDescent="0.4">
      <c r="A1278" s="39"/>
      <c r="E1278" s="74"/>
      <c r="F1278" s="74"/>
      <c r="G1278" s="74"/>
      <c r="S1278" s="61"/>
      <c r="T1278" s="61"/>
    </row>
    <row r="1279" spans="1:20" s="55" customFormat="1" ht="14.15" x14ac:dyDescent="0.4">
      <c r="A1279" s="39"/>
      <c r="E1279" s="74"/>
      <c r="F1279" s="74"/>
      <c r="G1279" s="74"/>
      <c r="S1279" s="61"/>
      <c r="T1279" s="61"/>
    </row>
    <row r="1280" spans="1:20" s="55" customFormat="1" ht="14.15" x14ac:dyDescent="0.4">
      <c r="A1280" s="39"/>
      <c r="E1280" s="74"/>
      <c r="F1280" s="74"/>
      <c r="G1280" s="74"/>
      <c r="S1280" s="61"/>
      <c r="T1280" s="61"/>
    </row>
    <row r="1281" spans="1:20" s="55" customFormat="1" ht="14.15" x14ac:dyDescent="0.4">
      <c r="A1281" s="39"/>
      <c r="E1281" s="74"/>
      <c r="F1281" s="74"/>
      <c r="G1281" s="74"/>
      <c r="S1281" s="61"/>
      <c r="T1281" s="61"/>
    </row>
    <row r="1282" spans="1:20" s="55" customFormat="1" ht="14.15" x14ac:dyDescent="0.4">
      <c r="A1282" s="39"/>
      <c r="E1282" s="74"/>
      <c r="F1282" s="74"/>
      <c r="G1282" s="74"/>
      <c r="S1282" s="61"/>
      <c r="T1282" s="61"/>
    </row>
    <row r="1283" spans="1:20" s="55" customFormat="1" ht="14.15" x14ac:dyDescent="0.4">
      <c r="A1283" s="39"/>
      <c r="E1283" s="74"/>
      <c r="F1283" s="74"/>
      <c r="G1283" s="74"/>
      <c r="S1283" s="61"/>
      <c r="T1283" s="61"/>
    </row>
    <row r="1284" spans="1:20" s="55" customFormat="1" ht="14.15" x14ac:dyDescent="0.4">
      <c r="A1284" s="39"/>
      <c r="E1284" s="74"/>
      <c r="F1284" s="74"/>
      <c r="G1284" s="74"/>
      <c r="S1284" s="61"/>
      <c r="T1284" s="61"/>
    </row>
    <row r="1285" spans="1:20" s="55" customFormat="1" ht="14.15" x14ac:dyDescent="0.4">
      <c r="A1285" s="39"/>
      <c r="E1285" s="74"/>
      <c r="F1285" s="74"/>
      <c r="G1285" s="74"/>
      <c r="S1285" s="61"/>
      <c r="T1285" s="61"/>
    </row>
    <row r="1286" spans="1:20" s="55" customFormat="1" ht="14.15" x14ac:dyDescent="0.4">
      <c r="A1286" s="39"/>
      <c r="E1286" s="74"/>
      <c r="F1286" s="74"/>
      <c r="G1286" s="74"/>
      <c r="S1286" s="61"/>
      <c r="T1286" s="61"/>
    </row>
    <row r="1287" spans="1:20" s="55" customFormat="1" ht="14.15" x14ac:dyDescent="0.4">
      <c r="A1287" s="39"/>
      <c r="E1287" s="74"/>
      <c r="F1287" s="74"/>
      <c r="G1287" s="74"/>
      <c r="S1287" s="61"/>
      <c r="T1287" s="61"/>
    </row>
    <row r="1288" spans="1:20" s="55" customFormat="1" ht="14.15" x14ac:dyDescent="0.4">
      <c r="A1288" s="39"/>
      <c r="E1288" s="74"/>
      <c r="F1288" s="74"/>
      <c r="G1288" s="74"/>
      <c r="S1288" s="61"/>
      <c r="T1288" s="61"/>
    </row>
    <row r="1289" spans="1:20" s="55" customFormat="1" ht="14.15" x14ac:dyDescent="0.4">
      <c r="A1289" s="39"/>
      <c r="E1289" s="74"/>
      <c r="F1289" s="74"/>
      <c r="G1289" s="74"/>
      <c r="S1289" s="61"/>
      <c r="T1289" s="61"/>
    </row>
    <row r="1290" spans="1:20" s="55" customFormat="1" ht="14.15" x14ac:dyDescent="0.4">
      <c r="A1290" s="39"/>
      <c r="E1290" s="74"/>
      <c r="F1290" s="74"/>
      <c r="G1290" s="74"/>
      <c r="S1290" s="61"/>
      <c r="T1290" s="61"/>
    </row>
    <row r="1291" spans="1:20" s="55" customFormat="1" ht="14.15" x14ac:dyDescent="0.4">
      <c r="A1291" s="39"/>
      <c r="E1291" s="74"/>
      <c r="F1291" s="74"/>
      <c r="G1291" s="74"/>
      <c r="S1291" s="61"/>
      <c r="T1291" s="61"/>
    </row>
    <row r="1292" spans="1:20" s="55" customFormat="1" ht="14.15" x14ac:dyDescent="0.4">
      <c r="A1292" s="39"/>
      <c r="E1292" s="74"/>
      <c r="F1292" s="74"/>
      <c r="G1292" s="74"/>
      <c r="S1292" s="61"/>
      <c r="T1292" s="61"/>
    </row>
    <row r="1293" spans="1:20" s="55" customFormat="1" ht="14.15" x14ac:dyDescent="0.4">
      <c r="A1293" s="39"/>
      <c r="E1293" s="74"/>
      <c r="F1293" s="74"/>
      <c r="G1293" s="74"/>
      <c r="S1293" s="61"/>
      <c r="T1293" s="61"/>
    </row>
    <row r="1294" spans="1:20" s="55" customFormat="1" ht="14.15" x14ac:dyDescent="0.4">
      <c r="A1294" s="39"/>
      <c r="E1294" s="74"/>
      <c r="F1294" s="74"/>
      <c r="G1294" s="74"/>
      <c r="S1294" s="61"/>
      <c r="T1294" s="61"/>
    </row>
    <row r="1295" spans="1:20" s="55" customFormat="1" ht="14.15" x14ac:dyDescent="0.4">
      <c r="A1295" s="39"/>
      <c r="E1295" s="74"/>
      <c r="F1295" s="74"/>
      <c r="G1295" s="74"/>
      <c r="S1295" s="61"/>
      <c r="T1295" s="61"/>
    </row>
    <row r="1296" spans="1:20" s="55" customFormat="1" ht="14.15" x14ac:dyDescent="0.4">
      <c r="A1296" s="39"/>
      <c r="E1296" s="74"/>
      <c r="F1296" s="74"/>
      <c r="G1296" s="74"/>
      <c r="S1296" s="61"/>
      <c r="T1296" s="61"/>
    </row>
    <row r="1297" spans="1:20" s="55" customFormat="1" ht="14.15" x14ac:dyDescent="0.4">
      <c r="A1297" s="39"/>
      <c r="E1297" s="74"/>
      <c r="F1297" s="74"/>
      <c r="G1297" s="74"/>
      <c r="S1297" s="61"/>
      <c r="T1297" s="61"/>
    </row>
    <row r="1298" spans="1:20" s="55" customFormat="1" ht="14.15" x14ac:dyDescent="0.4">
      <c r="A1298" s="39"/>
      <c r="E1298" s="74"/>
      <c r="F1298" s="74"/>
      <c r="G1298" s="74"/>
      <c r="S1298" s="61"/>
      <c r="T1298" s="61"/>
    </row>
    <row r="1299" spans="1:20" s="55" customFormat="1" ht="14.15" x14ac:dyDescent="0.4">
      <c r="A1299" s="39"/>
      <c r="E1299" s="74"/>
      <c r="F1299" s="74"/>
      <c r="G1299" s="74"/>
      <c r="S1299" s="61"/>
      <c r="T1299" s="61"/>
    </row>
    <row r="1300" spans="1:20" s="55" customFormat="1" ht="14.15" x14ac:dyDescent="0.4">
      <c r="A1300" s="39"/>
      <c r="E1300" s="74"/>
      <c r="F1300" s="74"/>
      <c r="G1300" s="74"/>
      <c r="S1300" s="61"/>
      <c r="T1300" s="61"/>
    </row>
    <row r="1301" spans="1:20" s="55" customFormat="1" ht="14.15" x14ac:dyDescent="0.4">
      <c r="A1301" s="39"/>
      <c r="E1301" s="74"/>
      <c r="F1301" s="74"/>
      <c r="G1301" s="74"/>
      <c r="S1301" s="61"/>
      <c r="T1301" s="61"/>
    </row>
    <row r="1302" spans="1:20" s="55" customFormat="1" ht="14.15" x14ac:dyDescent="0.4">
      <c r="A1302" s="39"/>
      <c r="E1302" s="74"/>
      <c r="F1302" s="74"/>
      <c r="G1302" s="74"/>
      <c r="S1302" s="61"/>
      <c r="T1302" s="61"/>
    </row>
    <row r="1303" spans="1:20" s="55" customFormat="1" ht="14.15" x14ac:dyDescent="0.4">
      <c r="A1303" s="39"/>
      <c r="E1303" s="74"/>
      <c r="F1303" s="74"/>
      <c r="G1303" s="74"/>
      <c r="S1303" s="61"/>
      <c r="T1303" s="61"/>
    </row>
    <row r="1304" spans="1:20" s="55" customFormat="1" ht="14.15" x14ac:dyDescent="0.4">
      <c r="A1304" s="39"/>
      <c r="E1304" s="74"/>
      <c r="F1304" s="74"/>
      <c r="G1304" s="74"/>
      <c r="S1304" s="61"/>
      <c r="T1304" s="61"/>
    </row>
    <row r="1305" spans="1:20" s="55" customFormat="1" ht="14.15" x14ac:dyDescent="0.4">
      <c r="A1305" s="39"/>
      <c r="E1305" s="74"/>
      <c r="F1305" s="74"/>
      <c r="G1305" s="74"/>
      <c r="S1305" s="61"/>
      <c r="T1305" s="61"/>
    </row>
    <row r="1306" spans="1:20" s="55" customFormat="1" ht="14.15" x14ac:dyDescent="0.4">
      <c r="A1306" s="39"/>
      <c r="E1306" s="74"/>
      <c r="F1306" s="74"/>
      <c r="G1306" s="74"/>
      <c r="S1306" s="61"/>
      <c r="T1306" s="61"/>
    </row>
    <row r="1307" spans="1:20" s="55" customFormat="1" ht="14.15" x14ac:dyDescent="0.4">
      <c r="A1307" s="39"/>
      <c r="E1307" s="74"/>
      <c r="F1307" s="74"/>
      <c r="G1307" s="74"/>
      <c r="S1307" s="61"/>
      <c r="T1307" s="61"/>
    </row>
    <row r="1308" spans="1:20" s="55" customFormat="1" ht="14.15" x14ac:dyDescent="0.4">
      <c r="A1308" s="39"/>
      <c r="E1308" s="74"/>
      <c r="F1308" s="74"/>
      <c r="G1308" s="74"/>
      <c r="S1308" s="61"/>
      <c r="T1308" s="61"/>
    </row>
    <row r="1309" spans="1:20" s="55" customFormat="1" ht="14.15" x14ac:dyDescent="0.4">
      <c r="A1309" s="39"/>
      <c r="E1309" s="74"/>
      <c r="F1309" s="74"/>
      <c r="G1309" s="74"/>
      <c r="S1309" s="61"/>
      <c r="T1309" s="61"/>
    </row>
    <row r="1310" spans="1:20" s="55" customFormat="1" ht="14.15" x14ac:dyDescent="0.4">
      <c r="A1310" s="39"/>
      <c r="E1310" s="74"/>
      <c r="F1310" s="74"/>
      <c r="G1310" s="74"/>
      <c r="S1310" s="61"/>
      <c r="T1310" s="61"/>
    </row>
    <row r="1311" spans="1:20" s="55" customFormat="1" ht="14.15" x14ac:dyDescent="0.4">
      <c r="A1311" s="39"/>
      <c r="E1311" s="74"/>
      <c r="F1311" s="74"/>
      <c r="G1311" s="74"/>
      <c r="S1311" s="61"/>
      <c r="T1311" s="61"/>
    </row>
    <row r="1312" spans="1:20" s="55" customFormat="1" ht="14.15" x14ac:dyDescent="0.4">
      <c r="A1312" s="39"/>
      <c r="E1312" s="74"/>
      <c r="F1312" s="74"/>
      <c r="G1312" s="74"/>
      <c r="S1312" s="61"/>
      <c r="T1312" s="61"/>
    </row>
    <row r="1313" spans="1:20" s="55" customFormat="1" ht="14.15" x14ac:dyDescent="0.4">
      <c r="A1313" s="39"/>
      <c r="E1313" s="74"/>
      <c r="F1313" s="74"/>
      <c r="G1313" s="74"/>
      <c r="S1313" s="61"/>
      <c r="T1313" s="61"/>
    </row>
    <row r="1314" spans="1:20" s="55" customFormat="1" ht="14.15" x14ac:dyDescent="0.4">
      <c r="A1314" s="39"/>
      <c r="E1314" s="74"/>
      <c r="F1314" s="74"/>
      <c r="G1314" s="74"/>
      <c r="S1314" s="61"/>
      <c r="T1314" s="61"/>
    </row>
    <row r="1315" spans="1:20" s="55" customFormat="1" ht="14.15" x14ac:dyDescent="0.4">
      <c r="A1315" s="39"/>
      <c r="E1315" s="74"/>
      <c r="F1315" s="74"/>
      <c r="G1315" s="74"/>
      <c r="S1315" s="61"/>
      <c r="T1315" s="61"/>
    </row>
    <row r="1316" spans="1:20" s="55" customFormat="1" ht="14.15" x14ac:dyDescent="0.4">
      <c r="A1316" s="39"/>
      <c r="E1316" s="74"/>
      <c r="F1316" s="74"/>
      <c r="G1316" s="74"/>
      <c r="S1316" s="61"/>
      <c r="T1316" s="61"/>
    </row>
    <row r="1317" spans="1:20" s="55" customFormat="1" ht="14.15" x14ac:dyDescent="0.4">
      <c r="A1317" s="39"/>
      <c r="E1317" s="74"/>
      <c r="F1317" s="74"/>
      <c r="G1317" s="74"/>
      <c r="S1317" s="61"/>
      <c r="T1317" s="61"/>
    </row>
    <row r="1318" spans="1:20" s="55" customFormat="1" ht="14.15" x14ac:dyDescent="0.4">
      <c r="A1318" s="39"/>
      <c r="E1318" s="74"/>
      <c r="F1318" s="74"/>
      <c r="G1318" s="74"/>
      <c r="S1318" s="61"/>
      <c r="T1318" s="61"/>
    </row>
    <row r="1319" spans="1:20" s="55" customFormat="1" ht="14.15" x14ac:dyDescent="0.4">
      <c r="A1319" s="39"/>
      <c r="E1319" s="74"/>
      <c r="F1319" s="74"/>
      <c r="G1319" s="74"/>
      <c r="S1319" s="61"/>
      <c r="T1319" s="61"/>
    </row>
    <row r="1320" spans="1:20" s="55" customFormat="1" ht="14.15" x14ac:dyDescent="0.4">
      <c r="A1320" s="39"/>
      <c r="E1320" s="74"/>
      <c r="F1320" s="74"/>
      <c r="G1320" s="74"/>
      <c r="S1320" s="61"/>
      <c r="T1320" s="61"/>
    </row>
    <row r="1321" spans="1:20" s="55" customFormat="1" ht="14.15" x14ac:dyDescent="0.4">
      <c r="A1321" s="39"/>
      <c r="E1321" s="74"/>
      <c r="F1321" s="74"/>
      <c r="G1321" s="74"/>
      <c r="S1321" s="61"/>
      <c r="T1321" s="61"/>
    </row>
    <row r="1322" spans="1:20" s="55" customFormat="1" ht="14.15" x14ac:dyDescent="0.4">
      <c r="A1322" s="39"/>
      <c r="E1322" s="74"/>
      <c r="F1322" s="74"/>
      <c r="G1322" s="74"/>
      <c r="S1322" s="61"/>
      <c r="T1322" s="61"/>
    </row>
    <row r="1323" spans="1:20" s="55" customFormat="1" ht="14.15" x14ac:dyDescent="0.4">
      <c r="A1323" s="39"/>
      <c r="E1323" s="74"/>
      <c r="F1323" s="74"/>
      <c r="G1323" s="74"/>
      <c r="S1323" s="61"/>
      <c r="T1323" s="61"/>
    </row>
    <row r="1324" spans="1:20" s="55" customFormat="1" ht="14.15" x14ac:dyDescent="0.4">
      <c r="A1324" s="39"/>
      <c r="E1324" s="74"/>
      <c r="F1324" s="74"/>
      <c r="G1324" s="74"/>
      <c r="S1324" s="61"/>
      <c r="T1324" s="61"/>
    </row>
    <row r="1325" spans="1:20" s="55" customFormat="1" ht="14.15" x14ac:dyDescent="0.4">
      <c r="A1325" s="39"/>
      <c r="E1325" s="74"/>
      <c r="F1325" s="74"/>
      <c r="G1325" s="74"/>
      <c r="S1325" s="61"/>
      <c r="T1325" s="61"/>
    </row>
    <row r="1326" spans="1:20" s="55" customFormat="1" ht="14.15" x14ac:dyDescent="0.4">
      <c r="A1326" s="39"/>
      <c r="E1326" s="74"/>
      <c r="F1326" s="74"/>
      <c r="G1326" s="74"/>
      <c r="S1326" s="61"/>
      <c r="T1326" s="61"/>
    </row>
    <row r="1327" spans="1:20" s="55" customFormat="1" ht="14.15" x14ac:dyDescent="0.4">
      <c r="A1327" s="39"/>
      <c r="E1327" s="74"/>
      <c r="F1327" s="74"/>
      <c r="G1327" s="74"/>
      <c r="S1327" s="61"/>
      <c r="T1327" s="61"/>
    </row>
    <row r="1328" spans="1:20" s="55" customFormat="1" ht="14.15" x14ac:dyDescent="0.4">
      <c r="A1328" s="39"/>
      <c r="E1328" s="74"/>
      <c r="F1328" s="74"/>
      <c r="G1328" s="74"/>
      <c r="S1328" s="61"/>
      <c r="T1328" s="61"/>
    </row>
    <row r="1329" spans="1:20" s="55" customFormat="1" ht="14.15" x14ac:dyDescent="0.4">
      <c r="A1329" s="39"/>
      <c r="E1329" s="74"/>
      <c r="F1329" s="74"/>
      <c r="G1329" s="74"/>
      <c r="S1329" s="61"/>
      <c r="T1329" s="61"/>
    </row>
    <row r="1330" spans="1:20" s="55" customFormat="1" ht="14.15" x14ac:dyDescent="0.4">
      <c r="A1330" s="39"/>
      <c r="E1330" s="74"/>
      <c r="F1330" s="74"/>
      <c r="G1330" s="74"/>
      <c r="S1330" s="61"/>
      <c r="T1330" s="61"/>
    </row>
    <row r="1331" spans="1:20" s="55" customFormat="1" ht="14.15" x14ac:dyDescent="0.4">
      <c r="A1331" s="39"/>
      <c r="E1331" s="74"/>
      <c r="F1331" s="74"/>
      <c r="G1331" s="74"/>
      <c r="S1331" s="61"/>
      <c r="T1331" s="61"/>
    </row>
    <row r="1332" spans="1:20" s="55" customFormat="1" ht="14.15" x14ac:dyDescent="0.4">
      <c r="A1332" s="39"/>
      <c r="E1332" s="74"/>
      <c r="F1332" s="74"/>
      <c r="G1332" s="74"/>
      <c r="S1332" s="61"/>
      <c r="T1332" s="61"/>
    </row>
    <row r="1333" spans="1:20" s="55" customFormat="1" ht="14.15" x14ac:dyDescent="0.4">
      <c r="A1333" s="39"/>
      <c r="E1333" s="74"/>
      <c r="F1333" s="74"/>
      <c r="G1333" s="74"/>
      <c r="S1333" s="61"/>
      <c r="T1333" s="61"/>
    </row>
    <row r="1334" spans="1:20" s="55" customFormat="1" ht="14.15" x14ac:dyDescent="0.4">
      <c r="A1334" s="39"/>
      <c r="E1334" s="74"/>
      <c r="F1334" s="74"/>
      <c r="G1334" s="74"/>
      <c r="S1334" s="61"/>
      <c r="T1334" s="61"/>
    </row>
    <row r="1335" spans="1:20" s="55" customFormat="1" ht="14.15" x14ac:dyDescent="0.4">
      <c r="A1335" s="39"/>
      <c r="E1335" s="74"/>
      <c r="F1335" s="74"/>
      <c r="G1335" s="74"/>
      <c r="S1335" s="61"/>
      <c r="T1335" s="61"/>
    </row>
    <row r="1336" spans="1:20" s="55" customFormat="1" ht="14.15" x14ac:dyDescent="0.4">
      <c r="A1336" s="39"/>
      <c r="E1336" s="74"/>
      <c r="F1336" s="74"/>
      <c r="G1336" s="74"/>
      <c r="S1336" s="61"/>
      <c r="T1336" s="61"/>
    </row>
    <row r="1337" spans="1:20" s="55" customFormat="1" ht="14.15" x14ac:dyDescent="0.4">
      <c r="A1337" s="39"/>
      <c r="E1337" s="74"/>
      <c r="F1337" s="74"/>
      <c r="G1337" s="74"/>
      <c r="S1337" s="61"/>
      <c r="T1337" s="61"/>
    </row>
    <row r="1338" spans="1:20" s="55" customFormat="1" ht="14.15" x14ac:dyDescent="0.4">
      <c r="A1338" s="39"/>
      <c r="E1338" s="74"/>
      <c r="F1338" s="74"/>
      <c r="G1338" s="74"/>
      <c r="S1338" s="61"/>
      <c r="T1338" s="61"/>
    </row>
    <row r="1339" spans="1:20" s="55" customFormat="1" ht="14.15" x14ac:dyDescent="0.4">
      <c r="A1339" s="39"/>
      <c r="E1339" s="74"/>
      <c r="F1339" s="74"/>
      <c r="G1339" s="74"/>
      <c r="S1339" s="61"/>
      <c r="T1339" s="61"/>
    </row>
    <row r="1340" spans="1:20" s="55" customFormat="1" ht="14.15" x14ac:dyDescent="0.4">
      <c r="A1340" s="39"/>
      <c r="E1340" s="74"/>
      <c r="F1340" s="74"/>
      <c r="G1340" s="74"/>
      <c r="S1340" s="61"/>
      <c r="T1340" s="61"/>
    </row>
    <row r="1341" spans="1:20" s="55" customFormat="1" ht="14.15" x14ac:dyDescent="0.4">
      <c r="A1341" s="39"/>
      <c r="E1341" s="74"/>
      <c r="F1341" s="74"/>
      <c r="G1341" s="74"/>
      <c r="S1341" s="61"/>
      <c r="T1341" s="61"/>
    </row>
    <row r="1342" spans="1:20" s="55" customFormat="1" ht="14.15" x14ac:dyDescent="0.4">
      <c r="A1342" s="39"/>
      <c r="E1342" s="74"/>
      <c r="F1342" s="74"/>
      <c r="G1342" s="74"/>
      <c r="S1342" s="61"/>
      <c r="T1342" s="61"/>
    </row>
    <row r="1343" spans="1:20" s="55" customFormat="1" ht="14.15" x14ac:dyDescent="0.4">
      <c r="A1343" s="39"/>
      <c r="E1343" s="74"/>
      <c r="F1343" s="74"/>
      <c r="G1343" s="74"/>
      <c r="S1343" s="61"/>
      <c r="T1343" s="61"/>
    </row>
    <row r="1344" spans="1:20" s="55" customFormat="1" ht="14.15" x14ac:dyDescent="0.4">
      <c r="A1344" s="39"/>
      <c r="E1344" s="74"/>
      <c r="F1344" s="74"/>
      <c r="G1344" s="74"/>
      <c r="S1344" s="61"/>
      <c r="T1344" s="61"/>
    </row>
    <row r="1345" spans="1:20" s="55" customFormat="1" ht="14.15" x14ac:dyDescent="0.4">
      <c r="A1345" s="39"/>
      <c r="E1345" s="74"/>
      <c r="F1345" s="74"/>
      <c r="G1345" s="74"/>
      <c r="S1345" s="61"/>
      <c r="T1345" s="61"/>
    </row>
    <row r="1346" spans="1:20" s="55" customFormat="1" ht="14.15" x14ac:dyDescent="0.4">
      <c r="A1346" s="39"/>
      <c r="E1346" s="74"/>
      <c r="F1346" s="74"/>
      <c r="G1346" s="74"/>
      <c r="S1346" s="61"/>
      <c r="T1346" s="61"/>
    </row>
    <row r="1347" spans="1:20" s="55" customFormat="1" ht="14.15" x14ac:dyDescent="0.4">
      <c r="A1347" s="39"/>
      <c r="E1347" s="74"/>
      <c r="F1347" s="74"/>
      <c r="G1347" s="74"/>
      <c r="S1347" s="61"/>
      <c r="T1347" s="61"/>
    </row>
    <row r="1348" spans="1:20" s="55" customFormat="1" ht="14.15" x14ac:dyDescent="0.4">
      <c r="A1348" s="39"/>
      <c r="E1348" s="74"/>
      <c r="F1348" s="74"/>
      <c r="G1348" s="74"/>
      <c r="S1348" s="61"/>
      <c r="T1348" s="61"/>
    </row>
    <row r="1349" spans="1:20" s="55" customFormat="1" ht="14.15" x14ac:dyDescent="0.4">
      <c r="A1349" s="39"/>
      <c r="E1349" s="74"/>
      <c r="F1349" s="74"/>
      <c r="G1349" s="74"/>
      <c r="S1349" s="61"/>
      <c r="T1349" s="61"/>
    </row>
    <row r="1350" spans="1:20" s="55" customFormat="1" ht="14.15" x14ac:dyDescent="0.4">
      <c r="A1350" s="39"/>
      <c r="E1350" s="74"/>
      <c r="F1350" s="74"/>
      <c r="G1350" s="74"/>
      <c r="S1350" s="61"/>
      <c r="T1350" s="61"/>
    </row>
    <row r="1351" spans="1:20" s="55" customFormat="1" ht="14.15" x14ac:dyDescent="0.4">
      <c r="A1351" s="39"/>
      <c r="E1351" s="74"/>
      <c r="F1351" s="74"/>
      <c r="G1351" s="74"/>
      <c r="S1351" s="61"/>
      <c r="T1351" s="61"/>
    </row>
    <row r="1352" spans="1:20" s="55" customFormat="1" ht="14.15" x14ac:dyDescent="0.4">
      <c r="A1352" s="39"/>
      <c r="E1352" s="74"/>
      <c r="F1352" s="74"/>
      <c r="G1352" s="74"/>
      <c r="S1352" s="61"/>
      <c r="T1352" s="61"/>
    </row>
    <row r="1353" spans="1:20" s="55" customFormat="1" ht="14.15" x14ac:dyDescent="0.4">
      <c r="A1353" s="39"/>
      <c r="E1353" s="74"/>
      <c r="F1353" s="74"/>
      <c r="G1353" s="74"/>
      <c r="S1353" s="61"/>
      <c r="T1353" s="61"/>
    </row>
    <row r="1354" spans="1:20" s="55" customFormat="1" ht="14.15" x14ac:dyDescent="0.4">
      <c r="A1354" s="39"/>
      <c r="E1354" s="74"/>
      <c r="F1354" s="74"/>
      <c r="G1354" s="74"/>
      <c r="S1354" s="61"/>
      <c r="T1354" s="61"/>
    </row>
    <row r="1355" spans="1:20" s="55" customFormat="1" ht="14.15" x14ac:dyDescent="0.4">
      <c r="A1355" s="39"/>
      <c r="E1355" s="74"/>
      <c r="F1355" s="74"/>
      <c r="G1355" s="74"/>
      <c r="S1355" s="61"/>
      <c r="T1355" s="61"/>
    </row>
    <row r="1356" spans="1:20" s="55" customFormat="1" ht="14.15" x14ac:dyDescent="0.4">
      <c r="A1356" s="39"/>
      <c r="E1356" s="74"/>
      <c r="F1356" s="74"/>
      <c r="G1356" s="74"/>
      <c r="S1356" s="61"/>
      <c r="T1356" s="61"/>
    </row>
    <row r="1357" spans="1:20" s="55" customFormat="1" ht="14.15" x14ac:dyDescent="0.4">
      <c r="A1357" s="39"/>
      <c r="E1357" s="74"/>
      <c r="F1357" s="74"/>
      <c r="G1357" s="74"/>
      <c r="S1357" s="61"/>
      <c r="T1357" s="61"/>
    </row>
    <row r="1358" spans="1:20" s="55" customFormat="1" ht="14.15" x14ac:dyDescent="0.4">
      <c r="A1358" s="39"/>
      <c r="E1358" s="74"/>
      <c r="F1358" s="74"/>
      <c r="G1358" s="74"/>
      <c r="S1358" s="61"/>
      <c r="T1358" s="61"/>
    </row>
    <row r="1359" spans="1:20" s="55" customFormat="1" ht="14.15" x14ac:dyDescent="0.4">
      <c r="A1359" s="39"/>
      <c r="E1359" s="74"/>
      <c r="F1359" s="74"/>
      <c r="G1359" s="74"/>
      <c r="S1359" s="61"/>
      <c r="T1359" s="61"/>
    </row>
    <row r="1360" spans="1:20" s="55" customFormat="1" ht="14.15" x14ac:dyDescent="0.4">
      <c r="A1360" s="39"/>
      <c r="E1360" s="74"/>
      <c r="F1360" s="74"/>
      <c r="G1360" s="74"/>
      <c r="S1360" s="61"/>
      <c r="T1360" s="61"/>
    </row>
    <row r="1361" spans="1:20" s="55" customFormat="1" ht="14.15" x14ac:dyDescent="0.4">
      <c r="A1361" s="39"/>
      <c r="E1361" s="74"/>
      <c r="F1361" s="74"/>
      <c r="G1361" s="74"/>
      <c r="S1361" s="61"/>
      <c r="T1361" s="61"/>
    </row>
    <row r="1362" spans="1:20" s="55" customFormat="1" ht="14.15" x14ac:dyDescent="0.4">
      <c r="A1362" s="39"/>
      <c r="E1362" s="74"/>
      <c r="F1362" s="74"/>
      <c r="G1362" s="74"/>
      <c r="S1362" s="61"/>
      <c r="T1362" s="61"/>
    </row>
    <row r="1363" spans="1:20" s="55" customFormat="1" ht="14.15" x14ac:dyDescent="0.4">
      <c r="A1363" s="39"/>
      <c r="E1363" s="74"/>
      <c r="F1363" s="74"/>
      <c r="G1363" s="74"/>
      <c r="S1363" s="61"/>
      <c r="T1363" s="61"/>
    </row>
    <row r="1364" spans="1:20" s="55" customFormat="1" ht="14.15" x14ac:dyDescent="0.4">
      <c r="A1364" s="39"/>
      <c r="E1364" s="74"/>
      <c r="F1364" s="74"/>
      <c r="G1364" s="74"/>
      <c r="S1364" s="61"/>
      <c r="T1364" s="61"/>
    </row>
    <row r="1365" spans="1:20" s="55" customFormat="1" ht="14.15" x14ac:dyDescent="0.4">
      <c r="A1365" s="39"/>
      <c r="E1365" s="74"/>
      <c r="F1365" s="74"/>
      <c r="G1365" s="74"/>
      <c r="S1365" s="61"/>
      <c r="T1365" s="61"/>
    </row>
    <row r="1366" spans="1:20" s="55" customFormat="1" ht="14.15" x14ac:dyDescent="0.4">
      <c r="A1366" s="39"/>
      <c r="E1366" s="74"/>
      <c r="F1366" s="74"/>
      <c r="G1366" s="74"/>
      <c r="S1366" s="61"/>
      <c r="T1366" s="61"/>
    </row>
    <row r="1367" spans="1:20" s="55" customFormat="1" ht="14.15" x14ac:dyDescent="0.4">
      <c r="A1367" s="39"/>
      <c r="E1367" s="74"/>
      <c r="F1367" s="74"/>
      <c r="G1367" s="74"/>
      <c r="S1367" s="61"/>
      <c r="T1367" s="61"/>
    </row>
    <row r="1368" spans="1:20" s="55" customFormat="1" ht="14.15" x14ac:dyDescent="0.4">
      <c r="A1368" s="39"/>
      <c r="E1368" s="74"/>
      <c r="F1368" s="74"/>
      <c r="G1368" s="74"/>
      <c r="S1368" s="61"/>
      <c r="T1368" s="61"/>
    </row>
    <row r="1369" spans="1:20" s="55" customFormat="1" ht="14.15" x14ac:dyDescent="0.4">
      <c r="A1369" s="39"/>
      <c r="E1369" s="74"/>
      <c r="F1369" s="74"/>
      <c r="G1369" s="74"/>
      <c r="S1369" s="61"/>
      <c r="T1369" s="61"/>
    </row>
    <row r="1370" spans="1:20" s="55" customFormat="1" ht="14.15" x14ac:dyDescent="0.4">
      <c r="A1370" s="39"/>
      <c r="E1370" s="74"/>
      <c r="F1370" s="74"/>
      <c r="G1370" s="74"/>
      <c r="S1370" s="61"/>
      <c r="T1370" s="61"/>
    </row>
    <row r="1371" spans="1:20" s="55" customFormat="1" ht="14.15" x14ac:dyDescent="0.4">
      <c r="A1371" s="39"/>
      <c r="E1371" s="74"/>
      <c r="F1371" s="74"/>
      <c r="G1371" s="74"/>
      <c r="S1371" s="61"/>
      <c r="T1371" s="61"/>
    </row>
    <row r="1372" spans="1:20" s="55" customFormat="1" ht="14.15" x14ac:dyDescent="0.4">
      <c r="A1372" s="39"/>
      <c r="E1372" s="74"/>
      <c r="F1372" s="74"/>
      <c r="G1372" s="74"/>
      <c r="S1372" s="61"/>
      <c r="T1372" s="61"/>
    </row>
    <row r="1373" spans="1:20" s="55" customFormat="1" ht="14.15" x14ac:dyDescent="0.4">
      <c r="A1373" s="39"/>
      <c r="E1373" s="74"/>
      <c r="F1373" s="74"/>
      <c r="G1373" s="74"/>
      <c r="S1373" s="61"/>
      <c r="T1373" s="61"/>
    </row>
    <row r="1374" spans="1:20" s="55" customFormat="1" ht="14.15" x14ac:dyDescent="0.4">
      <c r="A1374" s="39"/>
      <c r="E1374" s="74"/>
      <c r="F1374" s="74"/>
      <c r="G1374" s="74"/>
      <c r="S1374" s="61"/>
      <c r="T1374" s="61"/>
    </row>
    <row r="1375" spans="1:20" s="55" customFormat="1" ht="14.15" x14ac:dyDescent="0.4">
      <c r="A1375" s="39"/>
      <c r="E1375" s="74"/>
      <c r="F1375" s="74"/>
      <c r="G1375" s="74"/>
      <c r="S1375" s="61"/>
      <c r="T1375" s="61"/>
    </row>
    <row r="1376" spans="1:20" s="55" customFormat="1" ht="14.15" x14ac:dyDescent="0.4">
      <c r="A1376" s="39"/>
      <c r="E1376" s="74"/>
      <c r="F1376" s="74"/>
      <c r="G1376" s="74"/>
      <c r="S1376" s="61"/>
      <c r="T1376" s="61"/>
    </row>
    <row r="1377" spans="1:20" s="55" customFormat="1" ht="14.15" x14ac:dyDescent="0.4">
      <c r="A1377" s="39"/>
      <c r="E1377" s="74"/>
      <c r="F1377" s="74"/>
      <c r="G1377" s="74"/>
      <c r="S1377" s="61"/>
      <c r="T1377" s="61"/>
    </row>
    <row r="1378" spans="1:20" s="55" customFormat="1" ht="14.15" x14ac:dyDescent="0.4">
      <c r="A1378" s="39"/>
      <c r="E1378" s="74"/>
      <c r="F1378" s="74"/>
      <c r="G1378" s="74"/>
      <c r="S1378" s="61"/>
      <c r="T1378" s="61"/>
    </row>
    <row r="1379" spans="1:20" s="55" customFormat="1" ht="14.15" x14ac:dyDescent="0.4">
      <c r="A1379" s="39"/>
      <c r="E1379" s="74"/>
      <c r="F1379" s="74"/>
      <c r="G1379" s="74"/>
      <c r="S1379" s="61"/>
      <c r="T1379" s="61"/>
    </row>
    <row r="1380" spans="1:20" s="55" customFormat="1" ht="14.15" x14ac:dyDescent="0.4">
      <c r="A1380" s="39"/>
      <c r="E1380" s="74"/>
      <c r="F1380" s="74"/>
      <c r="G1380" s="74"/>
      <c r="S1380" s="61"/>
      <c r="T1380" s="61"/>
    </row>
    <row r="1381" spans="1:20" s="55" customFormat="1" ht="14.15" x14ac:dyDescent="0.4">
      <c r="A1381" s="39"/>
      <c r="E1381" s="74"/>
      <c r="F1381" s="74"/>
      <c r="G1381" s="74"/>
      <c r="S1381" s="61"/>
      <c r="T1381" s="61"/>
    </row>
    <row r="1382" spans="1:20" s="55" customFormat="1" ht="14.15" x14ac:dyDescent="0.4">
      <c r="A1382" s="39"/>
      <c r="E1382" s="74"/>
      <c r="F1382" s="74"/>
      <c r="G1382" s="74"/>
      <c r="S1382" s="61"/>
      <c r="T1382" s="61"/>
    </row>
    <row r="1383" spans="1:20" s="55" customFormat="1" ht="14.15" x14ac:dyDescent="0.4">
      <c r="A1383" s="39"/>
      <c r="E1383" s="74"/>
      <c r="F1383" s="74"/>
      <c r="G1383" s="74"/>
      <c r="S1383" s="61"/>
      <c r="T1383" s="61"/>
    </row>
    <row r="1384" spans="1:20" s="55" customFormat="1" ht="14.15" x14ac:dyDescent="0.4">
      <c r="A1384" s="39"/>
      <c r="E1384" s="74"/>
      <c r="F1384" s="74"/>
      <c r="G1384" s="74"/>
      <c r="S1384" s="61"/>
      <c r="T1384" s="61"/>
    </row>
    <row r="1385" spans="1:20" s="55" customFormat="1" ht="14.15" x14ac:dyDescent="0.4">
      <c r="A1385" s="39"/>
      <c r="E1385" s="74"/>
      <c r="F1385" s="74"/>
      <c r="G1385" s="74"/>
      <c r="S1385" s="61"/>
      <c r="T1385" s="61"/>
    </row>
    <row r="1386" spans="1:20" s="55" customFormat="1" ht="14.15" x14ac:dyDescent="0.4">
      <c r="A1386" s="39"/>
      <c r="E1386" s="74"/>
      <c r="F1386" s="74"/>
      <c r="G1386" s="74"/>
      <c r="S1386" s="61"/>
      <c r="T1386" s="61"/>
    </row>
    <row r="1387" spans="1:20" s="55" customFormat="1" ht="14.15" x14ac:dyDescent="0.4">
      <c r="A1387" s="39"/>
      <c r="E1387" s="74"/>
      <c r="F1387" s="74"/>
      <c r="G1387" s="74"/>
      <c r="S1387" s="61"/>
      <c r="T1387" s="61"/>
    </row>
    <row r="1388" spans="1:20" s="55" customFormat="1" ht="14.15" x14ac:dyDescent="0.4">
      <c r="A1388" s="39"/>
      <c r="E1388" s="74"/>
      <c r="F1388" s="74"/>
      <c r="G1388" s="74"/>
      <c r="S1388" s="61"/>
      <c r="T1388" s="61"/>
    </row>
    <row r="1389" spans="1:20" s="55" customFormat="1" ht="14.15" x14ac:dyDescent="0.4">
      <c r="A1389" s="39"/>
      <c r="E1389" s="74"/>
      <c r="F1389" s="74"/>
      <c r="G1389" s="74"/>
      <c r="S1389" s="61"/>
      <c r="T1389" s="61"/>
    </row>
    <row r="1390" spans="1:20" s="55" customFormat="1" ht="14.15" x14ac:dyDescent="0.4">
      <c r="A1390" s="39"/>
      <c r="E1390" s="74"/>
      <c r="F1390" s="74"/>
      <c r="G1390" s="74"/>
      <c r="S1390" s="61"/>
      <c r="T1390" s="61"/>
    </row>
    <row r="1391" spans="1:20" s="55" customFormat="1" ht="14.15" x14ac:dyDescent="0.4">
      <c r="A1391" s="39"/>
      <c r="E1391" s="74"/>
      <c r="F1391" s="74"/>
      <c r="G1391" s="74"/>
      <c r="S1391" s="61"/>
      <c r="T1391" s="61"/>
    </row>
    <row r="1392" spans="1:20" s="55" customFormat="1" ht="14.15" x14ac:dyDescent="0.4">
      <c r="A1392" s="39"/>
      <c r="E1392" s="74"/>
      <c r="F1392" s="74"/>
      <c r="G1392" s="74"/>
      <c r="S1392" s="61"/>
      <c r="T1392" s="61"/>
    </row>
    <row r="1393" spans="1:20" s="55" customFormat="1" ht="14.15" x14ac:dyDescent="0.4">
      <c r="A1393" s="39"/>
      <c r="E1393" s="74"/>
      <c r="F1393" s="74"/>
      <c r="G1393" s="74"/>
      <c r="S1393" s="61"/>
      <c r="T1393" s="61"/>
    </row>
    <row r="1394" spans="1:20" s="55" customFormat="1" ht="14.15" x14ac:dyDescent="0.4">
      <c r="A1394" s="39"/>
      <c r="E1394" s="74"/>
      <c r="F1394" s="74"/>
      <c r="G1394" s="74"/>
      <c r="S1394" s="61"/>
      <c r="T1394" s="61"/>
    </row>
    <row r="1395" spans="1:20" s="55" customFormat="1" ht="14.15" x14ac:dyDescent="0.4">
      <c r="A1395" s="39"/>
      <c r="E1395" s="74"/>
      <c r="F1395" s="74"/>
      <c r="G1395" s="74"/>
      <c r="S1395" s="61"/>
      <c r="T1395" s="61"/>
    </row>
    <row r="1396" spans="1:20" s="55" customFormat="1" ht="14.15" x14ac:dyDescent="0.4">
      <c r="A1396" s="39"/>
      <c r="E1396" s="74"/>
      <c r="F1396" s="74"/>
      <c r="G1396" s="74"/>
      <c r="S1396" s="61"/>
      <c r="T1396" s="61"/>
    </row>
    <row r="1397" spans="1:20" s="55" customFormat="1" ht="14.15" x14ac:dyDescent="0.4">
      <c r="A1397" s="39"/>
      <c r="E1397" s="74"/>
      <c r="F1397" s="74"/>
      <c r="G1397" s="74"/>
      <c r="S1397" s="61"/>
      <c r="T1397" s="61"/>
    </row>
    <row r="1398" spans="1:20" s="55" customFormat="1" ht="14.15" x14ac:dyDescent="0.4">
      <c r="A1398" s="39"/>
      <c r="E1398" s="74"/>
      <c r="F1398" s="74"/>
      <c r="G1398" s="74"/>
      <c r="S1398" s="61"/>
      <c r="T1398" s="61"/>
    </row>
    <row r="1399" spans="1:20" s="55" customFormat="1" ht="14.15" x14ac:dyDescent="0.4">
      <c r="A1399" s="39"/>
      <c r="E1399" s="74"/>
      <c r="F1399" s="74"/>
      <c r="G1399" s="74"/>
      <c r="S1399" s="61"/>
      <c r="T1399" s="61"/>
    </row>
    <row r="1400" spans="1:20" s="55" customFormat="1" ht="14.15" x14ac:dyDescent="0.4">
      <c r="A1400" s="39"/>
      <c r="E1400" s="74"/>
      <c r="F1400" s="74"/>
      <c r="G1400" s="74"/>
      <c r="S1400" s="61"/>
      <c r="T1400" s="61"/>
    </row>
    <row r="1401" spans="1:20" s="55" customFormat="1" ht="14.15" x14ac:dyDescent="0.4">
      <c r="A1401" s="39"/>
      <c r="E1401" s="74"/>
      <c r="F1401" s="74"/>
      <c r="G1401" s="74"/>
      <c r="S1401" s="61"/>
      <c r="T1401" s="61"/>
    </row>
    <row r="1402" spans="1:20" s="55" customFormat="1" ht="14.15" x14ac:dyDescent="0.4">
      <c r="A1402" s="39"/>
      <c r="E1402" s="74"/>
      <c r="F1402" s="74"/>
      <c r="G1402" s="74"/>
      <c r="S1402" s="61"/>
      <c r="T1402" s="61"/>
    </row>
    <row r="1403" spans="1:20" s="55" customFormat="1" ht="14.15" x14ac:dyDescent="0.4">
      <c r="A1403" s="39"/>
      <c r="E1403" s="74"/>
      <c r="F1403" s="74"/>
      <c r="G1403" s="74"/>
      <c r="S1403" s="61"/>
      <c r="T1403" s="61"/>
    </row>
    <row r="1404" spans="1:20" s="55" customFormat="1" ht="14.15" x14ac:dyDescent="0.4">
      <c r="A1404" s="39"/>
      <c r="E1404" s="74"/>
      <c r="F1404" s="74"/>
      <c r="G1404" s="74"/>
      <c r="S1404" s="61"/>
      <c r="T1404" s="61"/>
    </row>
    <row r="1405" spans="1:20" s="55" customFormat="1" ht="14.15" x14ac:dyDescent="0.4">
      <c r="A1405" s="39"/>
      <c r="E1405" s="74"/>
      <c r="F1405" s="74"/>
      <c r="G1405" s="74"/>
      <c r="S1405" s="61"/>
      <c r="T1405" s="61"/>
    </row>
    <row r="1406" spans="1:20" s="55" customFormat="1" ht="14.15" x14ac:dyDescent="0.4">
      <c r="A1406" s="39"/>
      <c r="E1406" s="74"/>
      <c r="F1406" s="74"/>
      <c r="G1406" s="74"/>
      <c r="S1406" s="61"/>
      <c r="T1406" s="61"/>
    </row>
    <row r="1407" spans="1:20" s="55" customFormat="1" ht="14.15" x14ac:dyDescent="0.4">
      <c r="A1407" s="39"/>
      <c r="E1407" s="74"/>
      <c r="F1407" s="74"/>
      <c r="G1407" s="74"/>
      <c r="S1407" s="61"/>
      <c r="T1407" s="61"/>
    </row>
    <row r="1408" spans="1:20" s="55" customFormat="1" ht="14.15" x14ac:dyDescent="0.4">
      <c r="A1408" s="39"/>
      <c r="E1408" s="74"/>
      <c r="F1408" s="74"/>
      <c r="G1408" s="74"/>
      <c r="S1408" s="61"/>
      <c r="T1408" s="61"/>
    </row>
    <row r="1409" spans="1:20" s="55" customFormat="1" ht="14.15" x14ac:dyDescent="0.4">
      <c r="A1409" s="39"/>
      <c r="E1409" s="74"/>
      <c r="F1409" s="74"/>
      <c r="G1409" s="74"/>
      <c r="S1409" s="61"/>
      <c r="T1409" s="61"/>
    </row>
    <row r="1410" spans="1:20" s="55" customFormat="1" ht="14.15" x14ac:dyDescent="0.4">
      <c r="A1410" s="39"/>
      <c r="E1410" s="74"/>
      <c r="F1410" s="74"/>
      <c r="G1410" s="74"/>
      <c r="S1410" s="61"/>
      <c r="T1410" s="61"/>
    </row>
    <row r="1411" spans="1:20" s="55" customFormat="1" ht="14.15" x14ac:dyDescent="0.4">
      <c r="A1411" s="39"/>
      <c r="E1411" s="74"/>
      <c r="F1411" s="74"/>
      <c r="G1411" s="74"/>
      <c r="S1411" s="61"/>
      <c r="T1411" s="61"/>
    </row>
    <row r="1412" spans="1:20" s="55" customFormat="1" ht="14.15" x14ac:dyDescent="0.4">
      <c r="A1412" s="39"/>
      <c r="E1412" s="74"/>
      <c r="F1412" s="74"/>
      <c r="G1412" s="74"/>
      <c r="S1412" s="61"/>
      <c r="T1412" s="61"/>
    </row>
    <row r="1413" spans="1:20" s="55" customFormat="1" ht="14.15" x14ac:dyDescent="0.4">
      <c r="A1413" s="39"/>
      <c r="E1413" s="74"/>
      <c r="F1413" s="74"/>
      <c r="G1413" s="74"/>
      <c r="S1413" s="61"/>
      <c r="T1413" s="61"/>
    </row>
    <row r="1414" spans="1:20" s="55" customFormat="1" ht="14.15" x14ac:dyDescent="0.4">
      <c r="A1414" s="39"/>
      <c r="E1414" s="74"/>
      <c r="F1414" s="74"/>
      <c r="G1414" s="74"/>
      <c r="S1414" s="61"/>
      <c r="T1414" s="61"/>
    </row>
    <row r="1415" spans="1:20" s="55" customFormat="1" ht="14.15" x14ac:dyDescent="0.4">
      <c r="A1415" s="39"/>
      <c r="E1415" s="74"/>
      <c r="F1415" s="74"/>
      <c r="G1415" s="74"/>
      <c r="S1415" s="61"/>
      <c r="T1415" s="61"/>
    </row>
    <row r="1416" spans="1:20" s="55" customFormat="1" ht="14.15" x14ac:dyDescent="0.4">
      <c r="A1416" s="39"/>
      <c r="E1416" s="74"/>
      <c r="F1416" s="74"/>
      <c r="G1416" s="74"/>
      <c r="S1416" s="61"/>
      <c r="T1416" s="61"/>
    </row>
    <row r="1417" spans="1:20" s="55" customFormat="1" ht="14.15" x14ac:dyDescent="0.4">
      <c r="A1417" s="39"/>
      <c r="E1417" s="74"/>
      <c r="F1417" s="74"/>
      <c r="G1417" s="74"/>
      <c r="S1417" s="61"/>
      <c r="T1417" s="61"/>
    </row>
    <row r="1418" spans="1:20" s="55" customFormat="1" ht="14.15" x14ac:dyDescent="0.4">
      <c r="A1418" s="39"/>
      <c r="E1418" s="74"/>
      <c r="F1418" s="74"/>
      <c r="G1418" s="74"/>
      <c r="S1418" s="61"/>
      <c r="T1418" s="61"/>
    </row>
    <row r="1419" spans="1:20" s="55" customFormat="1" ht="14.15" x14ac:dyDescent="0.4">
      <c r="A1419" s="39"/>
      <c r="E1419" s="74"/>
      <c r="F1419" s="74"/>
      <c r="G1419" s="74"/>
      <c r="S1419" s="61"/>
      <c r="T1419" s="61"/>
    </row>
    <row r="1420" spans="1:20" s="55" customFormat="1" ht="14.15" x14ac:dyDescent="0.4">
      <c r="A1420" s="39"/>
      <c r="E1420" s="74"/>
      <c r="F1420" s="74"/>
      <c r="G1420" s="74"/>
      <c r="S1420" s="61"/>
      <c r="T1420" s="61"/>
    </row>
    <row r="1421" spans="1:20" s="55" customFormat="1" ht="14.15" x14ac:dyDescent="0.4">
      <c r="A1421" s="39"/>
      <c r="E1421" s="74"/>
      <c r="F1421" s="74"/>
      <c r="G1421" s="74"/>
      <c r="S1421" s="61"/>
      <c r="T1421" s="61"/>
    </row>
    <row r="1422" spans="1:20" s="55" customFormat="1" ht="14.15" x14ac:dyDescent="0.4">
      <c r="A1422" s="39"/>
      <c r="E1422" s="74"/>
      <c r="F1422" s="74"/>
      <c r="G1422" s="74"/>
      <c r="S1422" s="61"/>
      <c r="T1422" s="61"/>
    </row>
    <row r="1423" spans="1:20" s="55" customFormat="1" ht="14.15" x14ac:dyDescent="0.4">
      <c r="A1423" s="39"/>
      <c r="E1423" s="74"/>
      <c r="F1423" s="74"/>
      <c r="G1423" s="74"/>
      <c r="S1423" s="61"/>
      <c r="T1423" s="61"/>
    </row>
    <row r="1424" spans="1:20" s="55" customFormat="1" ht="14.15" x14ac:dyDescent="0.4">
      <c r="A1424" s="39"/>
      <c r="E1424" s="74"/>
      <c r="F1424" s="74"/>
      <c r="G1424" s="74"/>
      <c r="S1424" s="61"/>
      <c r="T1424" s="61"/>
    </row>
    <row r="1425" spans="1:20" s="55" customFormat="1" ht="14.15" x14ac:dyDescent="0.4">
      <c r="A1425" s="39"/>
      <c r="E1425" s="74"/>
      <c r="F1425" s="74"/>
      <c r="G1425" s="74"/>
      <c r="S1425" s="61"/>
      <c r="T1425" s="61"/>
    </row>
    <row r="1426" spans="1:20" s="55" customFormat="1" ht="14.15" x14ac:dyDescent="0.4">
      <c r="A1426" s="39"/>
      <c r="E1426" s="74"/>
      <c r="F1426" s="74"/>
      <c r="G1426" s="74"/>
      <c r="S1426" s="61"/>
      <c r="T1426" s="61"/>
    </row>
    <row r="1427" spans="1:20" s="55" customFormat="1" ht="14.15" x14ac:dyDescent="0.4">
      <c r="A1427" s="39"/>
      <c r="E1427" s="74"/>
      <c r="F1427" s="74"/>
      <c r="G1427" s="74"/>
      <c r="S1427" s="61"/>
      <c r="T1427" s="61"/>
    </row>
    <row r="1428" spans="1:20" s="55" customFormat="1" ht="14.15" x14ac:dyDescent="0.4">
      <c r="A1428" s="39"/>
      <c r="E1428" s="74"/>
      <c r="F1428" s="74"/>
      <c r="G1428" s="74"/>
      <c r="S1428" s="61"/>
      <c r="T1428" s="61"/>
    </row>
    <row r="1429" spans="1:20" s="55" customFormat="1" ht="14.15" x14ac:dyDescent="0.4">
      <c r="A1429" s="39"/>
      <c r="E1429" s="74"/>
      <c r="F1429" s="74"/>
      <c r="G1429" s="74"/>
      <c r="S1429" s="61"/>
      <c r="T1429" s="61"/>
    </row>
    <row r="1430" spans="1:20" s="55" customFormat="1" ht="14.15" x14ac:dyDescent="0.4">
      <c r="A1430" s="39"/>
      <c r="E1430" s="74"/>
      <c r="F1430" s="74"/>
      <c r="G1430" s="74"/>
      <c r="S1430" s="61"/>
      <c r="T1430" s="61"/>
    </row>
    <row r="1431" spans="1:20" s="55" customFormat="1" ht="14.15" x14ac:dyDescent="0.4">
      <c r="A1431" s="39"/>
      <c r="E1431" s="74"/>
      <c r="F1431" s="74"/>
      <c r="G1431" s="74"/>
      <c r="S1431" s="61"/>
      <c r="T1431" s="61"/>
    </row>
    <row r="1432" spans="1:20" s="55" customFormat="1" ht="14.15" x14ac:dyDescent="0.4">
      <c r="A1432" s="39"/>
      <c r="E1432" s="74"/>
      <c r="F1432" s="74"/>
      <c r="G1432" s="74"/>
      <c r="S1432" s="61"/>
      <c r="T1432" s="61"/>
    </row>
    <row r="1433" spans="1:20" s="55" customFormat="1" ht="14.15" x14ac:dyDescent="0.4">
      <c r="A1433" s="39"/>
      <c r="E1433" s="74"/>
      <c r="F1433" s="74"/>
      <c r="G1433" s="74"/>
      <c r="S1433" s="61"/>
      <c r="T1433" s="61"/>
    </row>
    <row r="1434" spans="1:20" s="55" customFormat="1" ht="14.15" x14ac:dyDescent="0.4">
      <c r="A1434" s="39"/>
      <c r="E1434" s="74"/>
      <c r="F1434" s="74"/>
      <c r="G1434" s="74"/>
      <c r="S1434" s="61"/>
      <c r="T1434" s="61"/>
    </row>
    <row r="1435" spans="1:20" s="55" customFormat="1" ht="14.15" x14ac:dyDescent="0.4">
      <c r="A1435" s="39"/>
      <c r="E1435" s="74"/>
      <c r="F1435" s="74"/>
      <c r="G1435" s="74"/>
      <c r="S1435" s="61"/>
      <c r="T1435" s="61"/>
    </row>
    <row r="1436" spans="1:20" s="55" customFormat="1" ht="14.15" x14ac:dyDescent="0.4">
      <c r="A1436" s="39"/>
      <c r="E1436" s="74"/>
      <c r="F1436" s="74"/>
      <c r="G1436" s="74"/>
      <c r="S1436" s="61"/>
      <c r="T1436" s="61"/>
    </row>
    <row r="1437" spans="1:20" s="55" customFormat="1" ht="14.15" x14ac:dyDescent="0.4">
      <c r="A1437" s="39"/>
      <c r="E1437" s="74"/>
      <c r="F1437" s="74"/>
      <c r="G1437" s="74"/>
      <c r="S1437" s="61"/>
      <c r="T1437" s="61"/>
    </row>
    <row r="1438" spans="1:20" s="55" customFormat="1" ht="14.15" x14ac:dyDescent="0.4">
      <c r="A1438" s="39"/>
      <c r="E1438" s="74"/>
      <c r="F1438" s="74"/>
      <c r="G1438" s="74"/>
      <c r="S1438" s="61"/>
      <c r="T1438" s="61"/>
    </row>
    <row r="1439" spans="1:20" s="55" customFormat="1" ht="14.15" x14ac:dyDescent="0.4">
      <c r="A1439" s="39"/>
      <c r="E1439" s="74"/>
      <c r="F1439" s="74"/>
      <c r="G1439" s="74"/>
      <c r="S1439" s="61"/>
      <c r="T1439" s="61"/>
    </row>
    <row r="1440" spans="1:20" s="55" customFormat="1" ht="14.15" x14ac:dyDescent="0.4">
      <c r="A1440" s="39"/>
      <c r="E1440" s="74"/>
      <c r="F1440" s="74"/>
      <c r="G1440" s="74"/>
      <c r="S1440" s="61"/>
      <c r="T1440" s="61"/>
    </row>
    <row r="1441" spans="1:20" s="55" customFormat="1" ht="14.15" x14ac:dyDescent="0.4">
      <c r="A1441" s="39"/>
      <c r="E1441" s="74"/>
      <c r="F1441" s="74"/>
      <c r="G1441" s="74"/>
      <c r="S1441" s="61"/>
      <c r="T1441" s="61"/>
    </row>
    <row r="1442" spans="1:20" s="55" customFormat="1" ht="14.15" x14ac:dyDescent="0.4">
      <c r="A1442" s="39"/>
      <c r="E1442" s="74"/>
      <c r="F1442" s="74"/>
      <c r="G1442" s="74"/>
      <c r="S1442" s="61"/>
      <c r="T1442" s="61"/>
    </row>
    <row r="1443" spans="1:20" s="55" customFormat="1" ht="14.15" x14ac:dyDescent="0.4">
      <c r="A1443" s="39"/>
      <c r="E1443" s="74"/>
      <c r="F1443" s="74"/>
      <c r="G1443" s="74"/>
      <c r="S1443" s="61"/>
      <c r="T1443" s="61"/>
    </row>
    <row r="1444" spans="1:20" s="55" customFormat="1" ht="14.15" x14ac:dyDescent="0.4">
      <c r="A1444" s="39"/>
      <c r="E1444" s="74"/>
      <c r="F1444" s="74"/>
      <c r="G1444" s="74"/>
      <c r="S1444" s="61"/>
      <c r="T1444" s="61"/>
    </row>
    <row r="1445" spans="1:20" s="55" customFormat="1" ht="14.15" x14ac:dyDescent="0.4">
      <c r="A1445" s="39"/>
      <c r="E1445" s="74"/>
      <c r="F1445" s="74"/>
      <c r="G1445" s="74"/>
      <c r="S1445" s="61"/>
      <c r="T1445" s="61"/>
    </row>
    <row r="1446" spans="1:20" s="55" customFormat="1" ht="14.15" x14ac:dyDescent="0.4">
      <c r="A1446" s="39"/>
      <c r="E1446" s="74"/>
      <c r="F1446" s="74"/>
      <c r="G1446" s="74"/>
      <c r="S1446" s="61"/>
      <c r="T1446" s="61"/>
    </row>
    <row r="1447" spans="1:20" s="55" customFormat="1" ht="14.15" x14ac:dyDescent="0.4">
      <c r="A1447" s="39"/>
      <c r="E1447" s="74"/>
      <c r="F1447" s="74"/>
      <c r="G1447" s="74"/>
      <c r="S1447" s="61"/>
      <c r="T1447" s="61"/>
    </row>
    <row r="1448" spans="1:20" s="55" customFormat="1" ht="14.15" x14ac:dyDescent="0.4">
      <c r="A1448" s="39"/>
      <c r="E1448" s="74"/>
      <c r="F1448" s="74"/>
      <c r="G1448" s="74"/>
      <c r="S1448" s="61"/>
      <c r="T1448" s="61"/>
    </row>
    <row r="1449" spans="1:20" s="55" customFormat="1" ht="14.15" x14ac:dyDescent="0.4">
      <c r="A1449" s="39"/>
      <c r="E1449" s="74"/>
      <c r="F1449" s="74"/>
      <c r="G1449" s="74"/>
      <c r="S1449" s="61"/>
      <c r="T1449" s="61"/>
    </row>
    <row r="1450" spans="1:20" s="55" customFormat="1" ht="14.15" x14ac:dyDescent="0.4">
      <c r="A1450" s="39"/>
      <c r="E1450" s="74"/>
      <c r="F1450" s="74"/>
      <c r="G1450" s="74"/>
      <c r="S1450" s="61"/>
      <c r="T1450" s="61"/>
    </row>
    <row r="1451" spans="1:20" s="55" customFormat="1" ht="14.15" x14ac:dyDescent="0.4">
      <c r="A1451" s="39"/>
      <c r="E1451" s="74"/>
      <c r="F1451" s="74"/>
      <c r="G1451" s="74"/>
      <c r="S1451" s="61"/>
      <c r="T1451" s="61"/>
    </row>
    <row r="1452" spans="1:20" s="55" customFormat="1" ht="14.15" x14ac:dyDescent="0.4">
      <c r="A1452" s="39"/>
      <c r="E1452" s="74"/>
      <c r="F1452" s="74"/>
      <c r="G1452" s="74"/>
      <c r="S1452" s="61"/>
      <c r="T1452" s="61"/>
    </row>
    <row r="1453" spans="1:20" s="55" customFormat="1" ht="14.15" x14ac:dyDescent="0.4">
      <c r="A1453" s="39"/>
      <c r="E1453" s="74"/>
      <c r="F1453" s="74"/>
      <c r="G1453" s="74"/>
      <c r="S1453" s="61"/>
      <c r="T1453" s="61"/>
    </row>
    <row r="1454" spans="1:20" s="55" customFormat="1" ht="14.15" x14ac:dyDescent="0.4">
      <c r="A1454" s="39"/>
      <c r="E1454" s="74"/>
      <c r="F1454" s="74"/>
      <c r="G1454" s="74"/>
      <c r="S1454" s="61"/>
      <c r="T1454" s="61"/>
    </row>
    <row r="1455" spans="1:20" s="55" customFormat="1" ht="14.15" x14ac:dyDescent="0.4">
      <c r="A1455" s="39"/>
      <c r="E1455" s="74"/>
      <c r="F1455" s="74"/>
      <c r="G1455" s="74"/>
      <c r="S1455" s="61"/>
      <c r="T1455" s="61"/>
    </row>
    <row r="1456" spans="1:20" s="55" customFormat="1" ht="14.15" x14ac:dyDescent="0.4">
      <c r="A1456" s="39"/>
      <c r="E1456" s="74"/>
      <c r="F1456" s="74"/>
      <c r="G1456" s="74"/>
      <c r="S1456" s="61"/>
      <c r="T1456" s="61"/>
    </row>
    <row r="1457" spans="1:20" s="55" customFormat="1" ht="14.15" x14ac:dyDescent="0.4">
      <c r="A1457" s="39"/>
      <c r="E1457" s="74"/>
      <c r="F1457" s="74"/>
      <c r="G1457" s="74"/>
      <c r="S1457" s="61"/>
      <c r="T1457" s="61"/>
    </row>
    <row r="1458" spans="1:20" s="55" customFormat="1" ht="14.15" x14ac:dyDescent="0.4">
      <c r="A1458" s="39"/>
      <c r="E1458" s="74"/>
      <c r="F1458" s="74"/>
      <c r="G1458" s="74"/>
      <c r="S1458" s="61"/>
      <c r="T1458" s="61"/>
    </row>
    <row r="1459" spans="1:20" s="55" customFormat="1" ht="14.15" x14ac:dyDescent="0.4">
      <c r="A1459" s="39"/>
      <c r="E1459" s="74"/>
      <c r="F1459" s="74"/>
      <c r="G1459" s="74"/>
      <c r="S1459" s="61"/>
      <c r="T1459" s="61"/>
    </row>
    <row r="1460" spans="1:20" s="55" customFormat="1" ht="14.15" x14ac:dyDescent="0.4">
      <c r="A1460" s="39"/>
      <c r="E1460" s="74"/>
      <c r="F1460" s="74"/>
      <c r="G1460" s="74"/>
      <c r="S1460" s="61"/>
      <c r="T1460" s="61"/>
    </row>
    <row r="1461" spans="1:20" s="55" customFormat="1" ht="14.15" x14ac:dyDescent="0.4">
      <c r="A1461" s="39"/>
      <c r="E1461" s="74"/>
      <c r="F1461" s="74"/>
      <c r="G1461" s="74"/>
      <c r="S1461" s="61"/>
      <c r="T1461" s="61"/>
    </row>
    <row r="1462" spans="1:20" s="55" customFormat="1" ht="14.15" x14ac:dyDescent="0.4">
      <c r="A1462" s="39"/>
      <c r="E1462" s="74"/>
      <c r="F1462" s="74"/>
      <c r="G1462" s="74"/>
      <c r="S1462" s="61"/>
      <c r="T1462" s="61"/>
    </row>
    <row r="1463" spans="1:20" s="55" customFormat="1" ht="14.15" x14ac:dyDescent="0.4">
      <c r="A1463" s="39"/>
      <c r="E1463" s="74"/>
      <c r="F1463" s="74"/>
      <c r="G1463" s="74"/>
      <c r="S1463" s="61"/>
      <c r="T1463" s="61"/>
    </row>
    <row r="1464" spans="1:20" s="55" customFormat="1" ht="14.15" x14ac:dyDescent="0.4">
      <c r="A1464" s="39"/>
      <c r="E1464" s="74"/>
      <c r="F1464" s="74"/>
      <c r="G1464" s="74"/>
      <c r="S1464" s="61"/>
      <c r="T1464" s="61"/>
    </row>
    <row r="1465" spans="1:20" s="55" customFormat="1" ht="14.15" x14ac:dyDescent="0.4">
      <c r="A1465" s="39"/>
      <c r="E1465" s="74"/>
      <c r="F1465" s="74"/>
      <c r="G1465" s="74"/>
      <c r="S1465" s="61"/>
      <c r="T1465" s="61"/>
    </row>
    <row r="1466" spans="1:20" s="55" customFormat="1" ht="14.15" x14ac:dyDescent="0.4">
      <c r="A1466" s="39"/>
      <c r="E1466" s="74"/>
      <c r="F1466" s="74"/>
      <c r="G1466" s="74"/>
      <c r="S1466" s="61"/>
      <c r="T1466" s="61"/>
    </row>
    <row r="1467" spans="1:20" s="55" customFormat="1" ht="14.15" x14ac:dyDescent="0.4">
      <c r="A1467" s="39"/>
      <c r="E1467" s="74"/>
      <c r="F1467" s="74"/>
      <c r="G1467" s="74"/>
      <c r="S1467" s="61"/>
      <c r="T1467" s="61"/>
    </row>
    <row r="1468" spans="1:20" s="55" customFormat="1" ht="14.15" x14ac:dyDescent="0.4">
      <c r="A1468" s="39"/>
      <c r="E1468" s="74"/>
      <c r="F1468" s="74"/>
      <c r="G1468" s="74"/>
      <c r="S1468" s="61"/>
      <c r="T1468" s="61"/>
    </row>
    <row r="1469" spans="1:20" s="55" customFormat="1" ht="14.15" x14ac:dyDescent="0.4">
      <c r="A1469" s="39"/>
      <c r="E1469" s="74"/>
      <c r="F1469" s="74"/>
      <c r="G1469" s="74"/>
      <c r="S1469" s="61"/>
      <c r="T1469" s="61"/>
    </row>
    <row r="1470" spans="1:20" s="55" customFormat="1" ht="14.15" x14ac:dyDescent="0.4">
      <c r="A1470" s="39"/>
      <c r="E1470" s="74"/>
      <c r="F1470" s="74"/>
      <c r="G1470" s="74"/>
      <c r="S1470" s="61"/>
      <c r="T1470" s="61"/>
    </row>
    <row r="1471" spans="1:20" s="55" customFormat="1" ht="14.15" x14ac:dyDescent="0.4">
      <c r="A1471" s="39"/>
      <c r="E1471" s="74"/>
      <c r="F1471" s="74"/>
      <c r="G1471" s="74"/>
      <c r="S1471" s="61"/>
      <c r="T1471" s="61"/>
    </row>
    <row r="1472" spans="1:20" s="55" customFormat="1" ht="14.15" x14ac:dyDescent="0.4">
      <c r="A1472" s="39"/>
      <c r="E1472" s="74"/>
      <c r="F1472" s="74"/>
      <c r="G1472" s="74"/>
      <c r="S1472" s="61"/>
      <c r="T1472" s="61"/>
    </row>
    <row r="1473" spans="1:20" s="55" customFormat="1" ht="14.15" x14ac:dyDescent="0.4">
      <c r="A1473" s="39"/>
      <c r="E1473" s="74"/>
      <c r="F1473" s="74"/>
      <c r="G1473" s="74"/>
      <c r="S1473" s="61"/>
      <c r="T1473" s="61"/>
    </row>
    <row r="1474" spans="1:20" s="55" customFormat="1" ht="14.15" x14ac:dyDescent="0.4">
      <c r="A1474" s="39"/>
      <c r="E1474" s="74"/>
      <c r="F1474" s="74"/>
      <c r="G1474" s="74"/>
      <c r="S1474" s="61"/>
      <c r="T1474" s="61"/>
    </row>
    <row r="1475" spans="1:20" s="55" customFormat="1" ht="14.15" x14ac:dyDescent="0.4">
      <c r="A1475" s="39"/>
      <c r="E1475" s="74"/>
      <c r="F1475" s="74"/>
      <c r="G1475" s="74"/>
      <c r="S1475" s="61"/>
      <c r="T1475" s="61"/>
    </row>
    <row r="1476" spans="1:20" s="55" customFormat="1" ht="14.15" x14ac:dyDescent="0.4">
      <c r="A1476" s="39"/>
      <c r="E1476" s="74"/>
      <c r="F1476" s="74"/>
      <c r="G1476" s="74"/>
      <c r="S1476" s="61"/>
      <c r="T1476" s="61"/>
    </row>
    <row r="1477" spans="1:20" s="55" customFormat="1" ht="14.15" x14ac:dyDescent="0.4">
      <c r="A1477" s="39"/>
      <c r="E1477" s="74"/>
      <c r="F1477" s="74"/>
      <c r="G1477" s="74"/>
      <c r="S1477" s="61"/>
      <c r="T1477" s="61"/>
    </row>
    <row r="1478" spans="1:20" s="55" customFormat="1" ht="14.15" x14ac:dyDescent="0.4">
      <c r="A1478" s="39"/>
      <c r="E1478" s="74"/>
      <c r="F1478" s="74"/>
      <c r="G1478" s="74"/>
      <c r="S1478" s="61"/>
      <c r="T1478" s="61"/>
    </row>
    <row r="1479" spans="1:20" s="55" customFormat="1" ht="14.15" x14ac:dyDescent="0.4">
      <c r="A1479" s="39"/>
      <c r="E1479" s="74"/>
      <c r="F1479" s="74"/>
      <c r="G1479" s="74"/>
      <c r="S1479" s="61"/>
      <c r="T1479" s="61"/>
    </row>
    <row r="1480" spans="1:20" s="55" customFormat="1" ht="14.15" x14ac:dyDescent="0.4">
      <c r="A1480" s="39"/>
      <c r="E1480" s="74"/>
      <c r="F1480" s="74"/>
      <c r="G1480" s="74"/>
      <c r="S1480" s="61"/>
      <c r="T1480" s="61"/>
    </row>
    <row r="1481" spans="1:20" s="55" customFormat="1" ht="14.15" x14ac:dyDescent="0.4">
      <c r="A1481" s="39"/>
      <c r="E1481" s="74"/>
      <c r="F1481" s="74"/>
      <c r="G1481" s="74"/>
      <c r="S1481" s="61"/>
      <c r="T1481" s="61"/>
    </row>
    <row r="1482" spans="1:20" s="55" customFormat="1" ht="14.15" x14ac:dyDescent="0.4">
      <c r="A1482" s="39"/>
      <c r="E1482" s="74"/>
      <c r="F1482" s="74"/>
      <c r="G1482" s="74"/>
      <c r="S1482" s="61"/>
      <c r="T1482" s="61"/>
    </row>
    <row r="1483" spans="1:20" s="55" customFormat="1" ht="14.15" x14ac:dyDescent="0.4">
      <c r="A1483" s="39"/>
      <c r="E1483" s="74"/>
      <c r="F1483" s="74"/>
      <c r="G1483" s="74"/>
      <c r="S1483" s="61"/>
      <c r="T1483" s="61"/>
    </row>
    <row r="1484" spans="1:20" s="55" customFormat="1" ht="14.15" x14ac:dyDescent="0.4">
      <c r="A1484" s="39"/>
      <c r="E1484" s="74"/>
      <c r="F1484" s="74"/>
      <c r="G1484" s="74"/>
      <c r="S1484" s="61"/>
      <c r="T1484" s="61"/>
    </row>
    <row r="1485" spans="1:20" s="55" customFormat="1" ht="14.15" x14ac:dyDescent="0.4">
      <c r="A1485" s="39"/>
      <c r="E1485" s="74"/>
      <c r="F1485" s="74"/>
      <c r="G1485" s="74"/>
      <c r="S1485" s="61"/>
      <c r="T1485" s="61"/>
    </row>
    <row r="1486" spans="1:20" s="55" customFormat="1" ht="14.15" x14ac:dyDescent="0.4">
      <c r="A1486" s="39"/>
      <c r="E1486" s="74"/>
      <c r="F1486" s="74"/>
      <c r="G1486" s="74"/>
      <c r="S1486" s="61"/>
      <c r="T1486" s="61"/>
    </row>
    <row r="1487" spans="1:20" s="55" customFormat="1" ht="14.15" x14ac:dyDescent="0.4">
      <c r="A1487" s="39"/>
      <c r="E1487" s="74"/>
      <c r="F1487" s="74"/>
      <c r="G1487" s="74"/>
      <c r="S1487" s="61"/>
      <c r="T1487" s="61"/>
    </row>
    <row r="1488" spans="1:20" s="55" customFormat="1" ht="14.15" x14ac:dyDescent="0.4">
      <c r="A1488" s="39"/>
      <c r="E1488" s="74"/>
      <c r="F1488" s="74"/>
      <c r="G1488" s="74"/>
      <c r="S1488" s="61"/>
      <c r="T1488" s="61"/>
    </row>
    <row r="1489" spans="1:20" s="55" customFormat="1" ht="14.15" x14ac:dyDescent="0.4">
      <c r="A1489" s="39"/>
      <c r="E1489" s="74"/>
      <c r="F1489" s="74"/>
      <c r="G1489" s="74"/>
      <c r="S1489" s="61"/>
      <c r="T1489" s="61"/>
    </row>
    <row r="1490" spans="1:20" s="55" customFormat="1" ht="14.15" x14ac:dyDescent="0.4">
      <c r="A1490" s="39"/>
      <c r="E1490" s="74"/>
      <c r="F1490" s="74"/>
      <c r="G1490" s="74"/>
      <c r="S1490" s="61"/>
      <c r="T1490" s="61"/>
    </row>
    <row r="1491" spans="1:20" s="55" customFormat="1" ht="14.15" x14ac:dyDescent="0.4">
      <c r="A1491" s="39"/>
      <c r="E1491" s="74"/>
      <c r="F1491" s="74"/>
      <c r="G1491" s="74"/>
      <c r="S1491" s="61"/>
      <c r="T1491" s="61"/>
    </row>
    <row r="1492" spans="1:20" s="55" customFormat="1" ht="14.15" x14ac:dyDescent="0.4">
      <c r="A1492" s="39"/>
      <c r="E1492" s="74"/>
      <c r="F1492" s="74"/>
      <c r="G1492" s="74"/>
      <c r="S1492" s="61"/>
      <c r="T1492" s="61"/>
    </row>
    <row r="1493" spans="1:20" s="55" customFormat="1" ht="14.15" x14ac:dyDescent="0.4">
      <c r="A1493" s="39"/>
      <c r="E1493" s="74"/>
      <c r="F1493" s="74"/>
      <c r="G1493" s="74"/>
      <c r="S1493" s="61"/>
      <c r="T1493" s="61"/>
    </row>
    <row r="1494" spans="1:20" s="55" customFormat="1" ht="14.15" x14ac:dyDescent="0.4">
      <c r="A1494" s="39"/>
      <c r="E1494" s="74"/>
      <c r="F1494" s="74"/>
      <c r="G1494" s="74"/>
      <c r="S1494" s="61"/>
      <c r="T1494" s="61"/>
    </row>
    <row r="1495" spans="1:20" s="55" customFormat="1" ht="14.15" x14ac:dyDescent="0.4">
      <c r="A1495" s="39"/>
      <c r="E1495" s="74"/>
      <c r="F1495" s="74"/>
      <c r="G1495" s="74"/>
      <c r="S1495" s="61"/>
      <c r="T1495" s="61"/>
    </row>
    <row r="1496" spans="1:20" s="55" customFormat="1" ht="14.15" x14ac:dyDescent="0.4">
      <c r="A1496" s="39"/>
      <c r="E1496" s="74"/>
      <c r="F1496" s="74"/>
      <c r="G1496" s="74"/>
      <c r="S1496" s="61"/>
      <c r="T1496" s="61"/>
    </row>
    <row r="1497" spans="1:20" s="55" customFormat="1" ht="14.15" x14ac:dyDescent="0.4">
      <c r="A1497" s="39"/>
      <c r="E1497" s="74"/>
      <c r="F1497" s="74"/>
      <c r="G1497" s="74"/>
      <c r="S1497" s="61"/>
      <c r="T1497" s="61"/>
    </row>
    <row r="1498" spans="1:20" s="55" customFormat="1" ht="14.15" x14ac:dyDescent="0.4">
      <c r="A1498" s="39"/>
      <c r="E1498" s="74"/>
      <c r="F1498" s="74"/>
      <c r="G1498" s="74"/>
      <c r="S1498" s="61"/>
      <c r="T1498" s="61"/>
    </row>
    <row r="1499" spans="1:20" s="55" customFormat="1" ht="14.15" x14ac:dyDescent="0.4">
      <c r="A1499" s="39"/>
      <c r="E1499" s="74"/>
      <c r="F1499" s="74"/>
      <c r="G1499" s="74"/>
      <c r="S1499" s="61"/>
      <c r="T1499" s="61"/>
    </row>
    <row r="1500" spans="1:20" s="55" customFormat="1" ht="14.15" x14ac:dyDescent="0.4">
      <c r="A1500" s="39"/>
      <c r="E1500" s="74"/>
      <c r="F1500" s="74"/>
      <c r="G1500" s="74"/>
      <c r="S1500" s="61"/>
      <c r="T1500" s="61"/>
    </row>
    <row r="1501" spans="1:20" s="55" customFormat="1" ht="14.15" x14ac:dyDescent="0.4">
      <c r="A1501" s="39"/>
      <c r="E1501" s="74"/>
      <c r="F1501" s="74"/>
      <c r="G1501" s="74"/>
      <c r="S1501" s="61"/>
      <c r="T1501" s="61"/>
    </row>
    <row r="1502" spans="1:20" s="55" customFormat="1" ht="14.15" x14ac:dyDescent="0.4">
      <c r="A1502" s="39"/>
      <c r="E1502" s="74"/>
      <c r="F1502" s="74"/>
      <c r="G1502" s="74"/>
      <c r="S1502" s="61"/>
      <c r="T1502" s="61"/>
    </row>
    <row r="1503" spans="1:20" s="55" customFormat="1" ht="14.15" x14ac:dyDescent="0.4">
      <c r="A1503" s="39"/>
      <c r="E1503" s="74"/>
      <c r="F1503" s="74"/>
      <c r="G1503" s="74"/>
      <c r="S1503" s="61"/>
      <c r="T1503" s="61"/>
    </row>
    <row r="1504" spans="1:20" s="55" customFormat="1" ht="14.15" x14ac:dyDescent="0.4">
      <c r="A1504" s="39"/>
      <c r="E1504" s="74"/>
      <c r="F1504" s="74"/>
      <c r="G1504" s="74"/>
      <c r="S1504" s="61"/>
      <c r="T1504" s="61"/>
    </row>
    <row r="1505" spans="1:20" s="55" customFormat="1" ht="14.15" x14ac:dyDescent="0.4">
      <c r="A1505" s="39"/>
      <c r="E1505" s="74"/>
      <c r="F1505" s="74"/>
      <c r="G1505" s="74"/>
      <c r="S1505" s="61"/>
      <c r="T1505" s="61"/>
    </row>
    <row r="1506" spans="1:20" s="55" customFormat="1" ht="14.15" x14ac:dyDescent="0.4">
      <c r="A1506" s="39"/>
      <c r="E1506" s="74"/>
      <c r="F1506" s="74"/>
      <c r="G1506" s="74"/>
      <c r="S1506" s="61"/>
      <c r="T1506" s="61"/>
    </row>
    <row r="1507" spans="1:20" s="55" customFormat="1" ht="14.15" x14ac:dyDescent="0.4">
      <c r="A1507" s="39"/>
      <c r="E1507" s="74"/>
      <c r="F1507" s="74"/>
      <c r="G1507" s="74"/>
      <c r="S1507" s="61"/>
      <c r="T1507" s="61"/>
    </row>
    <row r="1508" spans="1:20" s="55" customFormat="1" ht="14.15" x14ac:dyDescent="0.4">
      <c r="A1508" s="39"/>
      <c r="E1508" s="74"/>
      <c r="F1508" s="74"/>
      <c r="G1508" s="74"/>
      <c r="S1508" s="61"/>
      <c r="T1508" s="61"/>
    </row>
    <row r="1509" spans="1:20" s="55" customFormat="1" ht="14.15" x14ac:dyDescent="0.4">
      <c r="A1509" s="39"/>
      <c r="E1509" s="74"/>
      <c r="F1509" s="74"/>
      <c r="G1509" s="74"/>
      <c r="S1509" s="61"/>
      <c r="T1509" s="61"/>
    </row>
    <row r="1510" spans="1:20" s="55" customFormat="1" ht="14.15" x14ac:dyDescent="0.4">
      <c r="A1510" s="39"/>
      <c r="E1510" s="74"/>
      <c r="F1510" s="74"/>
      <c r="G1510" s="74"/>
      <c r="S1510" s="61"/>
      <c r="T1510" s="61"/>
    </row>
    <row r="1511" spans="1:20" s="55" customFormat="1" ht="14.15" x14ac:dyDescent="0.4">
      <c r="A1511" s="39"/>
      <c r="E1511" s="74"/>
      <c r="F1511" s="74"/>
      <c r="G1511" s="74"/>
      <c r="S1511" s="61"/>
      <c r="T1511" s="61"/>
    </row>
    <row r="1512" spans="1:20" s="55" customFormat="1" ht="14.15" x14ac:dyDescent="0.4">
      <c r="A1512" s="39"/>
      <c r="E1512" s="74"/>
      <c r="F1512" s="74"/>
      <c r="G1512" s="74"/>
      <c r="S1512" s="61"/>
      <c r="T1512" s="61"/>
    </row>
    <row r="1513" spans="1:20" s="55" customFormat="1" ht="14.15" x14ac:dyDescent="0.4">
      <c r="A1513" s="39"/>
      <c r="E1513" s="74"/>
      <c r="F1513" s="74"/>
      <c r="G1513" s="74"/>
      <c r="S1513" s="61"/>
      <c r="T1513" s="61"/>
    </row>
    <row r="1514" spans="1:20" s="55" customFormat="1" ht="14.15" x14ac:dyDescent="0.4">
      <c r="A1514" s="39"/>
      <c r="E1514" s="74"/>
      <c r="F1514" s="74"/>
      <c r="G1514" s="74"/>
      <c r="S1514" s="61"/>
      <c r="T1514" s="61"/>
    </row>
    <row r="1515" spans="1:20" s="55" customFormat="1" ht="14.15" x14ac:dyDescent="0.4">
      <c r="A1515" s="39"/>
      <c r="E1515" s="74"/>
      <c r="F1515" s="74"/>
      <c r="G1515" s="74"/>
      <c r="S1515" s="61"/>
      <c r="T1515" s="61"/>
    </row>
    <row r="1516" spans="1:20" s="55" customFormat="1" ht="14.15" x14ac:dyDescent="0.4">
      <c r="A1516" s="39"/>
      <c r="E1516" s="74"/>
      <c r="F1516" s="74"/>
      <c r="G1516" s="74"/>
      <c r="S1516" s="61"/>
      <c r="T1516" s="61"/>
    </row>
    <row r="1517" spans="1:20" s="55" customFormat="1" ht="14.15" x14ac:dyDescent="0.4">
      <c r="A1517" s="39"/>
      <c r="E1517" s="74"/>
      <c r="F1517" s="74"/>
      <c r="G1517" s="74"/>
      <c r="S1517" s="61"/>
      <c r="T1517" s="61"/>
    </row>
    <row r="1518" spans="1:20" s="55" customFormat="1" ht="14.15" x14ac:dyDescent="0.4">
      <c r="A1518" s="39"/>
      <c r="E1518" s="74"/>
      <c r="F1518" s="74"/>
      <c r="G1518" s="74"/>
      <c r="S1518" s="61"/>
      <c r="T1518" s="61"/>
    </row>
    <row r="1519" spans="1:20" s="55" customFormat="1" ht="14.15" x14ac:dyDescent="0.4">
      <c r="A1519" s="39"/>
      <c r="E1519" s="74"/>
      <c r="F1519" s="74"/>
      <c r="G1519" s="74"/>
      <c r="S1519" s="61"/>
      <c r="T1519" s="61"/>
    </row>
    <row r="1520" spans="1:20" s="55" customFormat="1" ht="14.15" x14ac:dyDescent="0.4">
      <c r="A1520" s="39"/>
      <c r="E1520" s="74"/>
      <c r="F1520" s="74"/>
      <c r="G1520" s="74"/>
      <c r="S1520" s="61"/>
      <c r="T1520" s="61"/>
    </row>
    <row r="1521" spans="1:20" s="55" customFormat="1" ht="14.15" x14ac:dyDescent="0.4">
      <c r="A1521" s="39"/>
      <c r="E1521" s="74"/>
      <c r="F1521" s="74"/>
      <c r="G1521" s="74"/>
      <c r="S1521" s="61"/>
      <c r="T1521" s="61"/>
    </row>
    <row r="1522" spans="1:20" s="55" customFormat="1" ht="14.15" x14ac:dyDescent="0.4">
      <c r="A1522" s="39"/>
      <c r="E1522" s="74"/>
      <c r="F1522" s="74"/>
      <c r="G1522" s="74"/>
      <c r="S1522" s="61"/>
      <c r="T1522" s="61"/>
    </row>
    <row r="1523" spans="1:20" s="55" customFormat="1" ht="14.15" x14ac:dyDescent="0.4">
      <c r="A1523" s="39"/>
      <c r="E1523" s="74"/>
      <c r="F1523" s="74"/>
      <c r="G1523" s="74"/>
      <c r="S1523" s="61"/>
      <c r="T1523" s="61"/>
    </row>
    <row r="1524" spans="1:20" s="55" customFormat="1" ht="14.15" x14ac:dyDescent="0.4">
      <c r="A1524" s="39"/>
      <c r="E1524" s="74"/>
      <c r="F1524" s="74"/>
      <c r="G1524" s="74"/>
      <c r="S1524" s="61"/>
      <c r="T1524" s="61"/>
    </row>
    <row r="1525" spans="1:20" s="55" customFormat="1" ht="14.15" x14ac:dyDescent="0.4">
      <c r="A1525" s="39"/>
      <c r="E1525" s="74"/>
      <c r="F1525" s="74"/>
      <c r="G1525" s="74"/>
      <c r="S1525" s="61"/>
      <c r="T1525" s="61"/>
    </row>
    <row r="1526" spans="1:20" s="55" customFormat="1" ht="14.15" x14ac:dyDescent="0.4">
      <c r="A1526" s="39"/>
      <c r="E1526" s="74"/>
      <c r="F1526" s="74"/>
      <c r="G1526" s="74"/>
      <c r="S1526" s="61"/>
      <c r="T1526" s="61"/>
    </row>
    <row r="1527" spans="1:20" s="55" customFormat="1" ht="14.15" x14ac:dyDescent="0.4">
      <c r="A1527" s="39"/>
      <c r="E1527" s="74"/>
      <c r="F1527" s="74"/>
      <c r="G1527" s="74"/>
      <c r="S1527" s="61"/>
      <c r="T1527" s="61"/>
    </row>
    <row r="1528" spans="1:20" s="55" customFormat="1" ht="14.15" x14ac:dyDescent="0.4">
      <c r="A1528" s="39"/>
      <c r="E1528" s="74"/>
      <c r="F1528" s="74"/>
      <c r="G1528" s="74"/>
      <c r="S1528" s="61"/>
      <c r="T1528" s="61"/>
    </row>
    <row r="1529" spans="1:20" s="55" customFormat="1" ht="14.15" x14ac:dyDescent="0.4">
      <c r="A1529" s="39"/>
      <c r="E1529" s="74"/>
      <c r="F1529" s="74"/>
      <c r="G1529" s="74"/>
      <c r="S1529" s="61"/>
      <c r="T1529" s="61"/>
    </row>
    <row r="1530" spans="1:20" s="55" customFormat="1" ht="14.15" x14ac:dyDescent="0.4">
      <c r="A1530" s="39"/>
      <c r="E1530" s="74"/>
      <c r="F1530" s="74"/>
      <c r="G1530" s="74"/>
      <c r="S1530" s="61"/>
      <c r="T1530" s="61"/>
    </row>
    <row r="1531" spans="1:20" s="55" customFormat="1" ht="14.15" x14ac:dyDescent="0.4">
      <c r="A1531" s="39"/>
      <c r="E1531" s="74"/>
      <c r="F1531" s="74"/>
      <c r="G1531" s="74"/>
      <c r="S1531" s="61"/>
      <c r="T1531" s="61"/>
    </row>
    <row r="1532" spans="1:20" s="55" customFormat="1" ht="14.15" x14ac:dyDescent="0.4">
      <c r="A1532" s="39"/>
      <c r="E1532" s="74"/>
      <c r="F1532" s="74"/>
      <c r="G1532" s="74"/>
      <c r="S1532" s="61"/>
      <c r="T1532" s="61"/>
    </row>
    <row r="1533" spans="1:20" s="55" customFormat="1" ht="14.15" x14ac:dyDescent="0.4">
      <c r="A1533" s="39"/>
      <c r="E1533" s="74"/>
      <c r="F1533" s="74"/>
      <c r="G1533" s="74"/>
      <c r="S1533" s="61"/>
      <c r="T1533" s="61"/>
    </row>
    <row r="1534" spans="1:20" s="55" customFormat="1" ht="14.15" x14ac:dyDescent="0.4">
      <c r="A1534" s="39"/>
      <c r="E1534" s="74"/>
      <c r="F1534" s="74"/>
      <c r="G1534" s="74"/>
      <c r="S1534" s="61"/>
      <c r="T1534" s="61"/>
    </row>
    <row r="1535" spans="1:20" s="55" customFormat="1" ht="14.15" x14ac:dyDescent="0.4">
      <c r="A1535" s="39"/>
      <c r="E1535" s="74"/>
      <c r="F1535" s="74"/>
      <c r="G1535" s="74"/>
      <c r="S1535" s="61"/>
      <c r="T1535" s="61"/>
    </row>
    <row r="1536" spans="1:20" s="55" customFormat="1" ht="14.15" x14ac:dyDescent="0.4">
      <c r="A1536" s="39"/>
      <c r="E1536" s="74"/>
      <c r="F1536" s="74"/>
      <c r="G1536" s="74"/>
      <c r="S1536" s="61"/>
      <c r="T1536" s="61"/>
    </row>
    <row r="1537" spans="1:20" s="55" customFormat="1" ht="14.15" x14ac:dyDescent="0.4">
      <c r="A1537" s="39"/>
      <c r="E1537" s="74"/>
      <c r="F1537" s="74"/>
      <c r="G1537" s="74"/>
      <c r="S1537" s="61"/>
      <c r="T1537" s="61"/>
    </row>
    <row r="1538" spans="1:20" s="55" customFormat="1" ht="14.15" x14ac:dyDescent="0.4">
      <c r="A1538" s="39"/>
      <c r="E1538" s="74"/>
      <c r="F1538" s="74"/>
      <c r="G1538" s="74"/>
      <c r="S1538" s="61"/>
      <c r="T1538" s="61"/>
    </row>
    <row r="1539" spans="1:20" s="55" customFormat="1" ht="14.15" x14ac:dyDescent="0.4">
      <c r="A1539" s="39"/>
      <c r="E1539" s="74"/>
      <c r="F1539" s="74"/>
      <c r="G1539" s="74"/>
      <c r="S1539" s="61"/>
      <c r="T1539" s="61"/>
    </row>
    <row r="1540" spans="1:20" s="55" customFormat="1" ht="14.15" x14ac:dyDescent="0.4">
      <c r="A1540" s="39"/>
      <c r="E1540" s="74"/>
      <c r="F1540" s="74"/>
      <c r="G1540" s="74"/>
      <c r="S1540" s="61"/>
      <c r="T1540" s="61"/>
    </row>
    <row r="1541" spans="1:20" s="55" customFormat="1" ht="14.15" x14ac:dyDescent="0.4">
      <c r="A1541" s="39"/>
      <c r="E1541" s="74"/>
      <c r="F1541" s="74"/>
      <c r="G1541" s="74"/>
      <c r="S1541" s="61"/>
      <c r="T1541" s="61"/>
    </row>
    <row r="1542" spans="1:20" s="55" customFormat="1" ht="14.15" x14ac:dyDescent="0.4">
      <c r="A1542" s="39"/>
      <c r="E1542" s="74"/>
      <c r="F1542" s="74"/>
      <c r="G1542" s="74"/>
      <c r="S1542" s="61"/>
      <c r="T1542" s="61"/>
    </row>
    <row r="1543" spans="1:20" s="55" customFormat="1" ht="14.15" x14ac:dyDescent="0.4">
      <c r="A1543" s="39"/>
      <c r="E1543" s="74"/>
      <c r="F1543" s="74"/>
      <c r="G1543" s="74"/>
      <c r="S1543" s="61"/>
      <c r="T1543" s="61"/>
    </row>
    <row r="1544" spans="1:20" s="55" customFormat="1" ht="14.15" x14ac:dyDescent="0.4">
      <c r="A1544" s="39"/>
      <c r="E1544" s="74"/>
      <c r="F1544" s="74"/>
      <c r="G1544" s="74"/>
      <c r="S1544" s="61"/>
      <c r="T1544" s="61"/>
    </row>
    <row r="1545" spans="1:20" s="55" customFormat="1" ht="14.15" x14ac:dyDescent="0.4">
      <c r="A1545" s="39"/>
      <c r="E1545" s="74"/>
      <c r="F1545" s="74"/>
      <c r="G1545" s="74"/>
      <c r="S1545" s="61"/>
      <c r="T1545" s="61"/>
    </row>
    <row r="1546" spans="1:20" s="55" customFormat="1" ht="14.15" x14ac:dyDescent="0.4">
      <c r="A1546" s="39"/>
      <c r="E1546" s="74"/>
      <c r="F1546" s="74"/>
      <c r="G1546" s="74"/>
      <c r="S1546" s="61"/>
      <c r="T1546" s="61"/>
    </row>
    <row r="1547" spans="1:20" s="55" customFormat="1" ht="14.15" x14ac:dyDescent="0.4">
      <c r="A1547" s="39"/>
      <c r="E1547" s="74"/>
      <c r="F1547" s="74"/>
      <c r="G1547" s="74"/>
      <c r="S1547" s="61"/>
      <c r="T1547" s="61"/>
    </row>
    <row r="1548" spans="1:20" s="55" customFormat="1" ht="14.15" x14ac:dyDescent="0.4">
      <c r="A1548" s="39"/>
      <c r="E1548" s="74"/>
      <c r="F1548" s="74"/>
      <c r="G1548" s="74"/>
      <c r="S1548" s="61"/>
      <c r="T1548" s="61"/>
    </row>
    <row r="1549" spans="1:20" s="55" customFormat="1" ht="14.15" x14ac:dyDescent="0.4">
      <c r="A1549" s="39"/>
      <c r="E1549" s="74"/>
      <c r="F1549" s="74"/>
      <c r="G1549" s="74"/>
      <c r="S1549" s="61"/>
      <c r="T1549" s="61"/>
    </row>
    <row r="1550" spans="1:20" s="55" customFormat="1" ht="14.15" x14ac:dyDescent="0.4">
      <c r="A1550" s="39"/>
      <c r="E1550" s="74"/>
      <c r="F1550" s="74"/>
      <c r="G1550" s="74"/>
      <c r="S1550" s="61"/>
      <c r="T1550" s="61"/>
    </row>
    <row r="1551" spans="1:20" s="55" customFormat="1" ht="14.15" x14ac:dyDescent="0.4">
      <c r="A1551" s="39"/>
      <c r="E1551" s="74"/>
      <c r="F1551" s="74"/>
      <c r="G1551" s="74"/>
      <c r="S1551" s="61"/>
      <c r="T1551" s="61"/>
    </row>
    <row r="1552" spans="1:20" s="55" customFormat="1" ht="14.15" x14ac:dyDescent="0.4">
      <c r="A1552" s="39"/>
      <c r="E1552" s="74"/>
      <c r="F1552" s="74"/>
      <c r="G1552" s="74"/>
      <c r="S1552" s="61"/>
      <c r="T1552" s="61"/>
    </row>
    <row r="1553" spans="1:20" s="55" customFormat="1" ht="14.15" x14ac:dyDescent="0.4">
      <c r="A1553" s="39"/>
      <c r="E1553" s="74"/>
      <c r="F1553" s="74"/>
      <c r="G1553" s="74"/>
      <c r="S1553" s="61"/>
      <c r="T1553" s="61"/>
    </row>
    <row r="1554" spans="1:20" s="55" customFormat="1" ht="14.15" x14ac:dyDescent="0.4">
      <c r="A1554" s="39"/>
      <c r="E1554" s="74"/>
      <c r="F1554" s="74"/>
      <c r="G1554" s="74"/>
      <c r="S1554" s="61"/>
      <c r="T1554" s="61"/>
    </row>
    <row r="1555" spans="1:20" s="55" customFormat="1" ht="14.15" x14ac:dyDescent="0.4">
      <c r="A1555" s="39"/>
      <c r="E1555" s="74"/>
      <c r="F1555" s="74"/>
      <c r="G1555" s="74"/>
      <c r="S1555" s="61"/>
      <c r="T1555" s="61"/>
    </row>
    <row r="1556" spans="1:20" s="55" customFormat="1" ht="14.15" x14ac:dyDescent="0.4">
      <c r="A1556" s="39"/>
      <c r="E1556" s="74"/>
      <c r="F1556" s="74"/>
      <c r="G1556" s="74"/>
      <c r="S1556" s="61"/>
      <c r="T1556" s="61"/>
    </row>
    <row r="1557" spans="1:20" s="55" customFormat="1" ht="14.15" x14ac:dyDescent="0.4">
      <c r="A1557" s="39"/>
      <c r="E1557" s="74"/>
      <c r="F1557" s="74"/>
      <c r="G1557" s="74"/>
      <c r="S1557" s="61"/>
      <c r="T1557" s="61"/>
    </row>
    <row r="1558" spans="1:20" s="55" customFormat="1" ht="14.15" x14ac:dyDescent="0.4">
      <c r="A1558" s="39"/>
      <c r="E1558" s="74"/>
      <c r="F1558" s="74"/>
      <c r="G1558" s="74"/>
      <c r="S1558" s="61"/>
      <c r="T1558" s="61"/>
    </row>
    <row r="1559" spans="1:20" s="55" customFormat="1" ht="14.15" x14ac:dyDescent="0.4">
      <c r="A1559" s="39"/>
      <c r="E1559" s="74"/>
      <c r="F1559" s="74"/>
      <c r="G1559" s="74"/>
      <c r="S1559" s="61"/>
      <c r="T1559" s="61"/>
    </row>
    <row r="1560" spans="1:20" s="55" customFormat="1" ht="14.15" x14ac:dyDescent="0.4">
      <c r="A1560" s="39"/>
      <c r="E1560" s="74"/>
      <c r="F1560" s="74"/>
      <c r="G1560" s="74"/>
      <c r="S1560" s="61"/>
      <c r="T1560" s="61"/>
    </row>
    <row r="1561" spans="1:20" s="55" customFormat="1" ht="14.15" x14ac:dyDescent="0.4">
      <c r="A1561" s="39"/>
      <c r="E1561" s="74"/>
      <c r="F1561" s="74"/>
      <c r="G1561" s="74"/>
      <c r="S1561" s="61"/>
      <c r="T1561" s="61"/>
    </row>
    <row r="1562" spans="1:20" s="55" customFormat="1" ht="14.15" x14ac:dyDescent="0.4">
      <c r="A1562" s="39"/>
      <c r="E1562" s="74"/>
      <c r="F1562" s="74"/>
      <c r="G1562" s="74"/>
      <c r="S1562" s="61"/>
      <c r="T1562" s="61"/>
    </row>
    <row r="1563" spans="1:20" s="55" customFormat="1" ht="14.15" x14ac:dyDescent="0.4">
      <c r="A1563" s="39"/>
      <c r="E1563" s="74"/>
      <c r="F1563" s="74"/>
      <c r="G1563" s="74"/>
      <c r="S1563" s="61"/>
      <c r="T1563" s="61"/>
    </row>
    <row r="1564" spans="1:20" s="55" customFormat="1" ht="14.15" x14ac:dyDescent="0.4">
      <c r="A1564" s="39"/>
      <c r="E1564" s="74"/>
      <c r="F1564" s="74"/>
      <c r="G1564" s="74"/>
      <c r="S1564" s="61"/>
      <c r="T1564" s="61"/>
    </row>
    <row r="1565" spans="1:20" s="55" customFormat="1" ht="14.15" x14ac:dyDescent="0.4">
      <c r="A1565" s="39"/>
      <c r="E1565" s="74"/>
      <c r="F1565" s="74"/>
      <c r="G1565" s="74"/>
      <c r="S1565" s="61"/>
      <c r="T1565" s="61"/>
    </row>
    <row r="1566" spans="1:20" s="55" customFormat="1" ht="14.15" x14ac:dyDescent="0.4">
      <c r="A1566" s="39"/>
      <c r="E1566" s="74"/>
      <c r="F1566" s="74"/>
      <c r="G1566" s="74"/>
      <c r="S1566" s="61"/>
      <c r="T1566" s="61"/>
    </row>
    <row r="1567" spans="1:20" s="55" customFormat="1" ht="14.15" x14ac:dyDescent="0.4">
      <c r="A1567" s="39"/>
      <c r="E1567" s="74"/>
      <c r="F1567" s="74"/>
      <c r="G1567" s="74"/>
      <c r="S1567" s="61"/>
      <c r="T1567" s="61"/>
    </row>
    <row r="1568" spans="1:20" s="55" customFormat="1" ht="14.15" x14ac:dyDescent="0.4">
      <c r="A1568" s="39"/>
      <c r="E1568" s="74"/>
      <c r="F1568" s="74"/>
      <c r="G1568" s="74"/>
      <c r="S1568" s="61"/>
      <c r="T1568" s="61"/>
    </row>
    <row r="1569" spans="1:20" s="55" customFormat="1" ht="14.15" x14ac:dyDescent="0.4">
      <c r="A1569" s="39"/>
      <c r="E1569" s="74"/>
      <c r="F1569" s="74"/>
      <c r="G1569" s="74"/>
      <c r="S1569" s="61"/>
      <c r="T1569" s="61"/>
    </row>
    <row r="1570" spans="1:20" s="55" customFormat="1" ht="14.15" x14ac:dyDescent="0.4">
      <c r="A1570" s="39"/>
      <c r="E1570" s="74"/>
      <c r="F1570" s="74"/>
      <c r="G1570" s="74"/>
      <c r="S1570" s="61"/>
      <c r="T1570" s="61"/>
    </row>
    <row r="1571" spans="1:20" s="55" customFormat="1" ht="14.15" x14ac:dyDescent="0.4">
      <c r="A1571" s="39"/>
      <c r="E1571" s="74"/>
      <c r="F1571" s="74"/>
      <c r="G1571" s="74"/>
      <c r="S1571" s="61"/>
      <c r="T1571" s="61"/>
    </row>
    <row r="1572" spans="1:20" s="55" customFormat="1" ht="14.15" x14ac:dyDescent="0.4">
      <c r="A1572" s="39"/>
      <c r="E1572" s="74"/>
      <c r="F1572" s="74"/>
      <c r="G1572" s="74"/>
      <c r="S1572" s="61"/>
      <c r="T1572" s="61"/>
    </row>
    <row r="1573" spans="1:20" s="55" customFormat="1" ht="14.15" x14ac:dyDescent="0.4">
      <c r="A1573" s="39"/>
      <c r="E1573" s="74"/>
      <c r="F1573" s="74"/>
      <c r="G1573" s="74"/>
      <c r="S1573" s="61"/>
      <c r="T1573" s="61"/>
    </row>
    <row r="1574" spans="1:20" s="55" customFormat="1" ht="14.15" x14ac:dyDescent="0.4">
      <c r="A1574" s="39"/>
      <c r="E1574" s="74"/>
      <c r="F1574" s="74"/>
      <c r="G1574" s="74"/>
      <c r="S1574" s="61"/>
      <c r="T1574" s="61"/>
    </row>
    <row r="1575" spans="1:20" s="55" customFormat="1" ht="14.15" x14ac:dyDescent="0.4">
      <c r="A1575" s="39"/>
      <c r="E1575" s="74"/>
      <c r="F1575" s="74"/>
      <c r="G1575" s="74"/>
      <c r="S1575" s="61"/>
      <c r="T1575" s="61"/>
    </row>
    <row r="1576" spans="1:20" s="55" customFormat="1" ht="14.15" x14ac:dyDescent="0.4">
      <c r="A1576" s="39"/>
      <c r="E1576" s="74"/>
      <c r="F1576" s="74"/>
      <c r="G1576" s="74"/>
      <c r="S1576" s="61"/>
      <c r="T1576" s="61"/>
    </row>
    <row r="1577" spans="1:20" s="55" customFormat="1" ht="14.15" x14ac:dyDescent="0.4">
      <c r="A1577" s="39"/>
      <c r="E1577" s="74"/>
      <c r="F1577" s="74"/>
      <c r="G1577" s="74"/>
      <c r="S1577" s="61"/>
      <c r="T1577" s="61"/>
    </row>
    <row r="1578" spans="1:20" s="55" customFormat="1" ht="14.15" x14ac:dyDescent="0.4">
      <c r="A1578" s="39"/>
      <c r="E1578" s="74"/>
      <c r="F1578" s="74"/>
      <c r="G1578" s="74"/>
      <c r="S1578" s="61"/>
      <c r="T1578" s="61"/>
    </row>
    <row r="1579" spans="1:20" s="55" customFormat="1" ht="14.15" x14ac:dyDescent="0.4">
      <c r="A1579" s="39"/>
      <c r="E1579" s="74"/>
      <c r="F1579" s="74"/>
      <c r="G1579" s="74"/>
      <c r="S1579" s="61"/>
      <c r="T1579" s="61"/>
    </row>
    <row r="1580" spans="1:20" s="55" customFormat="1" ht="14.15" x14ac:dyDescent="0.4">
      <c r="A1580" s="39"/>
      <c r="E1580" s="74"/>
      <c r="F1580" s="74"/>
      <c r="G1580" s="74"/>
      <c r="S1580" s="61"/>
      <c r="T1580" s="61"/>
    </row>
    <row r="1581" spans="1:20" s="55" customFormat="1" ht="14.15" x14ac:dyDescent="0.4">
      <c r="A1581" s="39"/>
      <c r="E1581" s="74"/>
      <c r="F1581" s="74"/>
      <c r="G1581" s="74"/>
      <c r="S1581" s="61"/>
      <c r="T1581" s="61"/>
    </row>
    <row r="1582" spans="1:20" s="55" customFormat="1" ht="14.15" x14ac:dyDescent="0.4">
      <c r="A1582" s="39"/>
      <c r="E1582" s="74"/>
      <c r="F1582" s="74"/>
      <c r="G1582" s="74"/>
      <c r="S1582" s="61"/>
      <c r="T1582" s="61"/>
    </row>
    <row r="1583" spans="1:20" s="55" customFormat="1" ht="14.15" x14ac:dyDescent="0.4">
      <c r="A1583" s="39"/>
      <c r="E1583" s="74"/>
      <c r="F1583" s="74"/>
      <c r="G1583" s="74"/>
      <c r="S1583" s="61"/>
      <c r="T1583" s="61"/>
    </row>
    <row r="1584" spans="1:20" s="55" customFormat="1" ht="14.15" x14ac:dyDescent="0.4">
      <c r="A1584" s="39"/>
      <c r="E1584" s="74"/>
      <c r="F1584" s="74"/>
      <c r="G1584" s="74"/>
      <c r="S1584" s="61"/>
      <c r="T1584" s="61"/>
    </row>
    <row r="1585" spans="1:20" s="55" customFormat="1" ht="14.15" x14ac:dyDescent="0.4">
      <c r="A1585" s="39"/>
      <c r="E1585" s="74"/>
      <c r="F1585" s="74"/>
      <c r="G1585" s="74"/>
      <c r="S1585" s="61"/>
      <c r="T1585" s="61"/>
    </row>
    <row r="1586" spans="1:20" s="55" customFormat="1" ht="14.15" x14ac:dyDescent="0.4">
      <c r="A1586" s="39"/>
      <c r="E1586" s="74"/>
      <c r="F1586" s="74"/>
      <c r="G1586" s="74"/>
      <c r="S1586" s="61"/>
      <c r="T1586" s="61"/>
    </row>
    <row r="1587" spans="1:20" s="55" customFormat="1" ht="14.15" x14ac:dyDescent="0.4">
      <c r="A1587" s="39"/>
      <c r="E1587" s="74"/>
      <c r="F1587" s="74"/>
      <c r="G1587" s="74"/>
      <c r="S1587" s="61"/>
      <c r="T1587" s="61"/>
    </row>
    <row r="1588" spans="1:20" s="55" customFormat="1" ht="14.15" x14ac:dyDescent="0.4">
      <c r="A1588" s="39"/>
      <c r="E1588" s="74"/>
      <c r="F1588" s="74"/>
      <c r="G1588" s="74"/>
      <c r="S1588" s="61"/>
      <c r="T1588" s="61"/>
    </row>
    <row r="1589" spans="1:20" s="55" customFormat="1" ht="14.15" x14ac:dyDescent="0.4">
      <c r="A1589" s="39"/>
      <c r="E1589" s="74"/>
      <c r="F1589" s="74"/>
      <c r="G1589" s="74"/>
      <c r="S1589" s="61"/>
      <c r="T1589" s="61"/>
    </row>
    <row r="1590" spans="1:20" s="55" customFormat="1" ht="14.15" x14ac:dyDescent="0.4">
      <c r="A1590" s="39"/>
      <c r="E1590" s="74"/>
      <c r="F1590" s="74"/>
      <c r="G1590" s="74"/>
      <c r="S1590" s="61"/>
      <c r="T1590" s="61"/>
    </row>
    <row r="1591" spans="1:20" s="55" customFormat="1" ht="14.15" x14ac:dyDescent="0.4">
      <c r="A1591" s="39"/>
      <c r="E1591" s="74"/>
      <c r="F1591" s="74"/>
      <c r="G1591" s="74"/>
      <c r="S1591" s="61"/>
      <c r="T1591" s="61"/>
    </row>
    <row r="1592" spans="1:20" s="55" customFormat="1" ht="14.15" x14ac:dyDescent="0.4">
      <c r="A1592" s="39"/>
      <c r="E1592" s="74"/>
      <c r="F1592" s="74"/>
      <c r="G1592" s="74"/>
      <c r="S1592" s="61"/>
      <c r="T1592" s="61"/>
    </row>
    <row r="1593" spans="1:20" s="55" customFormat="1" ht="14.15" x14ac:dyDescent="0.4">
      <c r="A1593" s="39"/>
      <c r="E1593" s="74"/>
      <c r="F1593" s="74"/>
      <c r="G1593" s="74"/>
      <c r="S1593" s="61"/>
      <c r="T1593" s="61"/>
    </row>
    <row r="1594" spans="1:20" s="55" customFormat="1" ht="14.15" x14ac:dyDescent="0.4">
      <c r="A1594" s="39"/>
      <c r="E1594" s="74"/>
      <c r="F1594" s="74"/>
      <c r="G1594" s="74"/>
      <c r="S1594" s="61"/>
      <c r="T1594" s="61"/>
    </row>
    <row r="1595" spans="1:20" s="55" customFormat="1" ht="14.15" x14ac:dyDescent="0.4">
      <c r="A1595" s="39"/>
      <c r="E1595" s="74"/>
      <c r="F1595" s="74"/>
      <c r="G1595" s="74"/>
      <c r="S1595" s="61"/>
      <c r="T1595" s="61"/>
    </row>
    <row r="1596" spans="1:20" s="55" customFormat="1" ht="14.15" x14ac:dyDescent="0.4">
      <c r="A1596" s="39"/>
      <c r="E1596" s="74"/>
      <c r="F1596" s="74"/>
      <c r="G1596" s="74"/>
      <c r="S1596" s="61"/>
      <c r="T1596" s="61"/>
    </row>
    <row r="1597" spans="1:20" s="55" customFormat="1" ht="14.15" x14ac:dyDescent="0.4">
      <c r="A1597" s="39"/>
      <c r="E1597" s="74"/>
      <c r="F1597" s="74"/>
      <c r="G1597" s="74"/>
      <c r="S1597" s="61"/>
      <c r="T1597" s="61"/>
    </row>
    <row r="1598" spans="1:20" s="55" customFormat="1" ht="14.15" x14ac:dyDescent="0.4">
      <c r="A1598" s="39"/>
      <c r="E1598" s="74"/>
      <c r="F1598" s="74"/>
      <c r="G1598" s="74"/>
      <c r="S1598" s="61"/>
      <c r="T1598" s="61"/>
    </row>
    <row r="1599" spans="1:20" s="55" customFormat="1" ht="14.15" x14ac:dyDescent="0.4">
      <c r="A1599" s="39"/>
      <c r="E1599" s="74"/>
      <c r="F1599" s="74"/>
      <c r="G1599" s="74"/>
      <c r="S1599" s="61"/>
      <c r="T1599" s="61"/>
    </row>
    <row r="1600" spans="1:20" s="55" customFormat="1" ht="14.15" x14ac:dyDescent="0.4">
      <c r="A1600" s="39"/>
      <c r="E1600" s="74"/>
      <c r="F1600" s="74"/>
      <c r="G1600" s="74"/>
      <c r="S1600" s="61"/>
      <c r="T1600" s="61"/>
    </row>
    <row r="1601" spans="1:20" s="55" customFormat="1" ht="14.15" x14ac:dyDescent="0.4">
      <c r="A1601" s="39"/>
      <c r="E1601" s="74"/>
      <c r="F1601" s="74"/>
      <c r="G1601" s="74"/>
      <c r="S1601" s="61"/>
      <c r="T1601" s="61"/>
    </row>
    <row r="1602" spans="1:20" s="55" customFormat="1" ht="14.15" x14ac:dyDescent="0.4">
      <c r="A1602" s="39"/>
      <c r="E1602" s="74"/>
      <c r="F1602" s="74"/>
      <c r="G1602" s="74"/>
      <c r="S1602" s="61"/>
      <c r="T1602" s="61"/>
    </row>
    <row r="1603" spans="1:20" s="55" customFormat="1" ht="14.15" x14ac:dyDescent="0.4">
      <c r="A1603" s="39"/>
      <c r="E1603" s="74"/>
      <c r="F1603" s="74"/>
      <c r="G1603" s="74"/>
      <c r="S1603" s="61"/>
      <c r="T1603" s="61"/>
    </row>
    <row r="1604" spans="1:20" s="55" customFormat="1" ht="14.15" x14ac:dyDescent="0.4">
      <c r="A1604" s="39"/>
      <c r="E1604" s="74"/>
      <c r="F1604" s="74"/>
      <c r="G1604" s="74"/>
      <c r="S1604" s="61"/>
      <c r="T1604" s="61"/>
    </row>
    <row r="1605" spans="1:20" s="55" customFormat="1" ht="14.15" x14ac:dyDescent="0.4">
      <c r="A1605" s="39"/>
      <c r="E1605" s="74"/>
      <c r="F1605" s="74"/>
      <c r="G1605" s="74"/>
      <c r="S1605" s="61"/>
      <c r="T1605" s="61"/>
    </row>
    <row r="1606" spans="1:20" s="55" customFormat="1" ht="14.15" x14ac:dyDescent="0.4">
      <c r="A1606" s="39"/>
      <c r="E1606" s="74"/>
      <c r="F1606" s="74"/>
      <c r="G1606" s="74"/>
      <c r="S1606" s="61"/>
      <c r="T1606" s="61"/>
    </row>
    <row r="1607" spans="1:20" s="55" customFormat="1" ht="14.15" x14ac:dyDescent="0.4">
      <c r="A1607" s="39"/>
      <c r="E1607" s="74"/>
      <c r="F1607" s="74"/>
      <c r="G1607" s="74"/>
      <c r="S1607" s="61"/>
      <c r="T1607" s="61"/>
    </row>
    <row r="1608" spans="1:20" s="55" customFormat="1" ht="14.15" x14ac:dyDescent="0.4">
      <c r="A1608" s="39"/>
      <c r="E1608" s="74"/>
      <c r="F1608" s="74"/>
      <c r="G1608" s="74"/>
      <c r="S1608" s="61"/>
      <c r="T1608" s="61"/>
    </row>
    <row r="1609" spans="1:20" s="55" customFormat="1" ht="14.15" x14ac:dyDescent="0.4">
      <c r="A1609" s="39"/>
      <c r="E1609" s="74"/>
      <c r="F1609" s="74"/>
      <c r="G1609" s="74"/>
      <c r="S1609" s="61"/>
      <c r="T1609" s="61"/>
    </row>
    <row r="1610" spans="1:20" s="55" customFormat="1" ht="14.15" x14ac:dyDescent="0.4">
      <c r="A1610" s="39"/>
      <c r="E1610" s="74"/>
      <c r="F1610" s="74"/>
      <c r="G1610" s="74"/>
      <c r="S1610" s="61"/>
      <c r="T1610" s="61"/>
    </row>
    <row r="1611" spans="1:20" s="55" customFormat="1" ht="14.15" x14ac:dyDescent="0.4">
      <c r="A1611" s="39"/>
      <c r="E1611" s="74"/>
      <c r="F1611" s="74"/>
      <c r="G1611" s="74"/>
      <c r="S1611" s="61"/>
      <c r="T1611" s="61"/>
    </row>
    <row r="1612" spans="1:20" s="55" customFormat="1" ht="14.15" x14ac:dyDescent="0.4">
      <c r="A1612" s="39"/>
      <c r="E1612" s="74"/>
      <c r="F1612" s="74"/>
      <c r="G1612" s="74"/>
      <c r="S1612" s="61"/>
      <c r="T1612" s="61"/>
    </row>
    <row r="1613" spans="1:20" s="55" customFormat="1" ht="14.15" x14ac:dyDescent="0.4">
      <c r="A1613" s="39"/>
      <c r="E1613" s="74"/>
      <c r="F1613" s="74"/>
      <c r="G1613" s="74"/>
      <c r="S1613" s="61"/>
      <c r="T1613" s="61"/>
    </row>
    <row r="1614" spans="1:20" s="55" customFormat="1" ht="14.15" x14ac:dyDescent="0.4">
      <c r="A1614" s="39"/>
      <c r="E1614" s="74"/>
      <c r="F1614" s="74"/>
      <c r="G1614" s="74"/>
      <c r="S1614" s="61"/>
      <c r="T1614" s="61"/>
    </row>
    <row r="1615" spans="1:20" s="55" customFormat="1" ht="14.15" x14ac:dyDescent="0.4">
      <c r="A1615" s="39"/>
      <c r="E1615" s="74"/>
      <c r="F1615" s="74"/>
      <c r="G1615" s="74"/>
      <c r="S1615" s="61"/>
      <c r="T1615" s="61"/>
    </row>
    <row r="1616" spans="1:20" s="55" customFormat="1" ht="14.15" x14ac:dyDescent="0.4">
      <c r="A1616" s="39"/>
      <c r="E1616" s="74"/>
      <c r="F1616" s="74"/>
      <c r="G1616" s="74"/>
      <c r="S1616" s="61"/>
      <c r="T1616" s="61"/>
    </row>
    <row r="1617" spans="1:20" s="55" customFormat="1" ht="14.15" x14ac:dyDescent="0.4">
      <c r="A1617" s="39"/>
      <c r="E1617" s="74"/>
      <c r="F1617" s="74"/>
      <c r="G1617" s="74"/>
      <c r="S1617" s="61"/>
      <c r="T1617" s="61"/>
    </row>
    <row r="1618" spans="1:20" s="55" customFormat="1" ht="14.15" x14ac:dyDescent="0.4">
      <c r="A1618" s="39"/>
      <c r="E1618" s="74"/>
      <c r="F1618" s="74"/>
      <c r="G1618" s="74"/>
      <c r="S1618" s="61"/>
      <c r="T1618" s="61"/>
    </row>
    <row r="1619" spans="1:20" s="55" customFormat="1" ht="14.15" x14ac:dyDescent="0.4">
      <c r="A1619" s="39"/>
      <c r="E1619" s="74"/>
      <c r="F1619" s="74"/>
      <c r="G1619" s="74"/>
      <c r="S1619" s="61"/>
      <c r="T1619" s="61"/>
    </row>
    <row r="1620" spans="1:20" s="55" customFormat="1" ht="14.15" x14ac:dyDescent="0.4">
      <c r="A1620" s="39"/>
      <c r="E1620" s="74"/>
      <c r="F1620" s="74"/>
      <c r="G1620" s="74"/>
      <c r="S1620" s="61"/>
      <c r="T1620" s="61"/>
    </row>
    <row r="1621" spans="1:20" s="55" customFormat="1" ht="14.15" x14ac:dyDescent="0.4">
      <c r="A1621" s="39"/>
      <c r="E1621" s="74"/>
      <c r="F1621" s="74"/>
      <c r="G1621" s="74"/>
      <c r="S1621" s="61"/>
      <c r="T1621" s="61"/>
    </row>
    <row r="1622" spans="1:20" s="55" customFormat="1" ht="14.15" x14ac:dyDescent="0.4">
      <c r="A1622" s="39"/>
      <c r="E1622" s="74"/>
      <c r="F1622" s="74"/>
      <c r="G1622" s="74"/>
      <c r="S1622" s="61"/>
      <c r="T1622" s="61"/>
    </row>
    <row r="1623" spans="1:20" s="55" customFormat="1" ht="14.15" x14ac:dyDescent="0.4">
      <c r="A1623" s="39"/>
      <c r="E1623" s="74"/>
      <c r="F1623" s="74"/>
      <c r="G1623" s="74"/>
      <c r="S1623" s="61"/>
      <c r="T1623" s="61"/>
    </row>
    <row r="1624" spans="1:20" s="55" customFormat="1" ht="14.15" x14ac:dyDescent="0.4">
      <c r="A1624" s="39"/>
      <c r="E1624" s="74"/>
      <c r="F1624" s="74"/>
      <c r="G1624" s="74"/>
      <c r="S1624" s="61"/>
      <c r="T1624" s="61"/>
    </row>
    <row r="1625" spans="1:20" s="55" customFormat="1" ht="14.15" x14ac:dyDescent="0.4">
      <c r="A1625" s="39"/>
      <c r="E1625" s="74"/>
      <c r="F1625" s="74"/>
      <c r="G1625" s="74"/>
      <c r="S1625" s="61"/>
      <c r="T1625" s="61"/>
    </row>
    <row r="1626" spans="1:20" s="55" customFormat="1" ht="14.15" x14ac:dyDescent="0.4">
      <c r="A1626" s="39"/>
      <c r="E1626" s="74"/>
      <c r="F1626" s="74"/>
      <c r="G1626" s="74"/>
      <c r="S1626" s="61"/>
      <c r="T1626" s="61"/>
    </row>
    <row r="1627" spans="1:20" s="55" customFormat="1" ht="14.15" x14ac:dyDescent="0.4">
      <c r="A1627" s="39"/>
      <c r="E1627" s="74"/>
      <c r="F1627" s="74"/>
      <c r="G1627" s="74"/>
      <c r="S1627" s="61"/>
      <c r="T1627" s="61"/>
    </row>
    <row r="1628" spans="1:20" s="55" customFormat="1" ht="14.15" x14ac:dyDescent="0.4">
      <c r="A1628" s="39"/>
      <c r="E1628" s="74"/>
      <c r="F1628" s="74"/>
      <c r="G1628" s="74"/>
      <c r="S1628" s="61"/>
      <c r="T1628" s="61"/>
    </row>
    <row r="1629" spans="1:20" s="55" customFormat="1" ht="14.15" x14ac:dyDescent="0.4">
      <c r="A1629" s="39"/>
      <c r="E1629" s="74"/>
      <c r="F1629" s="74"/>
      <c r="G1629" s="74"/>
      <c r="S1629" s="61"/>
      <c r="T1629" s="61"/>
    </row>
    <row r="1630" spans="1:20" s="55" customFormat="1" ht="14.15" x14ac:dyDescent="0.4">
      <c r="A1630" s="39"/>
      <c r="E1630" s="74"/>
      <c r="F1630" s="74"/>
      <c r="G1630" s="74"/>
      <c r="S1630" s="61"/>
      <c r="T1630" s="61"/>
    </row>
    <row r="1631" spans="1:20" s="55" customFormat="1" ht="14.15" x14ac:dyDescent="0.4">
      <c r="A1631" s="39"/>
      <c r="E1631" s="74"/>
      <c r="F1631" s="74"/>
      <c r="G1631" s="74"/>
      <c r="S1631" s="61"/>
      <c r="T1631" s="61"/>
    </row>
    <row r="1632" spans="1:20" s="55" customFormat="1" ht="14.15" x14ac:dyDescent="0.4">
      <c r="A1632" s="39"/>
      <c r="E1632" s="74"/>
      <c r="F1632" s="74"/>
      <c r="G1632" s="74"/>
      <c r="S1632" s="61"/>
      <c r="T1632" s="61"/>
    </row>
    <row r="1633" spans="1:20" s="55" customFormat="1" ht="14.15" x14ac:dyDescent="0.4">
      <c r="A1633" s="39"/>
      <c r="E1633" s="74"/>
      <c r="F1633" s="74"/>
      <c r="G1633" s="74"/>
      <c r="S1633" s="61"/>
      <c r="T1633" s="61"/>
    </row>
    <row r="1634" spans="1:20" s="55" customFormat="1" ht="14.15" x14ac:dyDescent="0.4">
      <c r="A1634" s="39"/>
      <c r="E1634" s="74"/>
      <c r="F1634" s="74"/>
      <c r="G1634" s="74"/>
      <c r="S1634" s="61"/>
      <c r="T1634" s="61"/>
    </row>
    <row r="1635" spans="1:20" s="55" customFormat="1" ht="14.15" x14ac:dyDescent="0.4">
      <c r="A1635" s="39"/>
      <c r="E1635" s="74"/>
      <c r="F1635" s="74"/>
      <c r="G1635" s="74"/>
      <c r="S1635" s="61"/>
      <c r="T1635" s="61"/>
    </row>
    <row r="1636" spans="1:20" s="55" customFormat="1" ht="14.15" x14ac:dyDescent="0.4">
      <c r="A1636" s="39"/>
      <c r="E1636" s="74"/>
      <c r="F1636" s="74"/>
      <c r="G1636" s="74"/>
      <c r="S1636" s="61"/>
      <c r="T1636" s="61"/>
    </row>
    <row r="1637" spans="1:20" s="55" customFormat="1" ht="14.15" x14ac:dyDescent="0.4">
      <c r="A1637" s="39"/>
      <c r="E1637" s="74"/>
      <c r="F1637" s="74"/>
      <c r="G1637" s="74"/>
      <c r="S1637" s="61"/>
      <c r="T1637" s="61"/>
    </row>
    <row r="1638" spans="1:20" s="55" customFormat="1" ht="14.15" x14ac:dyDescent="0.4">
      <c r="A1638" s="39"/>
      <c r="E1638" s="74"/>
      <c r="F1638" s="74"/>
      <c r="G1638" s="74"/>
      <c r="S1638" s="61"/>
      <c r="T1638" s="61"/>
    </row>
    <row r="1639" spans="1:20" s="55" customFormat="1" ht="14.15" x14ac:dyDescent="0.4">
      <c r="A1639" s="39"/>
      <c r="E1639" s="74"/>
      <c r="F1639" s="74"/>
      <c r="G1639" s="74"/>
      <c r="S1639" s="61"/>
      <c r="T1639" s="61"/>
    </row>
    <row r="1640" spans="1:20" s="55" customFormat="1" ht="14.15" x14ac:dyDescent="0.4">
      <c r="A1640" s="39"/>
      <c r="E1640" s="74"/>
      <c r="F1640" s="74"/>
      <c r="G1640" s="74"/>
      <c r="S1640" s="61"/>
      <c r="T1640" s="61"/>
    </row>
    <row r="1641" spans="1:20" s="55" customFormat="1" ht="14.15" x14ac:dyDescent="0.4">
      <c r="A1641" s="39"/>
      <c r="E1641" s="74"/>
      <c r="F1641" s="74"/>
      <c r="G1641" s="74"/>
      <c r="S1641" s="61"/>
      <c r="T1641" s="61"/>
    </row>
    <row r="1642" spans="1:20" s="55" customFormat="1" ht="14.15" x14ac:dyDescent="0.4">
      <c r="A1642" s="39"/>
      <c r="E1642" s="74"/>
      <c r="F1642" s="74"/>
      <c r="G1642" s="74"/>
      <c r="S1642" s="61"/>
      <c r="T1642" s="61"/>
    </row>
    <row r="1643" spans="1:20" s="55" customFormat="1" ht="14.15" x14ac:dyDescent="0.4">
      <c r="A1643" s="39"/>
      <c r="E1643" s="74"/>
      <c r="F1643" s="74"/>
      <c r="G1643" s="74"/>
      <c r="S1643" s="61"/>
      <c r="T1643" s="61"/>
    </row>
    <row r="1644" spans="1:20" s="55" customFormat="1" ht="14.15" x14ac:dyDescent="0.4">
      <c r="A1644" s="39"/>
      <c r="E1644" s="74"/>
      <c r="F1644" s="74"/>
      <c r="G1644" s="74"/>
      <c r="S1644" s="61"/>
      <c r="T1644" s="61"/>
    </row>
    <row r="1645" spans="1:20" s="55" customFormat="1" ht="14.15" x14ac:dyDescent="0.4">
      <c r="A1645" s="39"/>
      <c r="E1645" s="74"/>
      <c r="F1645" s="74"/>
      <c r="G1645" s="74"/>
      <c r="S1645" s="61"/>
      <c r="T1645" s="61"/>
    </row>
    <row r="1646" spans="1:20" s="55" customFormat="1" ht="14.15" x14ac:dyDescent="0.4">
      <c r="A1646" s="39"/>
      <c r="E1646" s="74"/>
      <c r="F1646" s="74"/>
      <c r="G1646" s="74"/>
      <c r="S1646" s="61"/>
      <c r="T1646" s="61"/>
    </row>
    <row r="1647" spans="1:20" s="55" customFormat="1" ht="14.15" x14ac:dyDescent="0.4">
      <c r="A1647" s="39"/>
      <c r="E1647" s="74"/>
      <c r="F1647" s="74"/>
      <c r="G1647" s="74"/>
      <c r="S1647" s="61"/>
      <c r="T1647" s="61"/>
    </row>
    <row r="1648" spans="1:20" s="55" customFormat="1" ht="14.15" x14ac:dyDescent="0.4">
      <c r="A1648" s="39"/>
      <c r="E1648" s="74"/>
      <c r="F1648" s="74"/>
      <c r="G1648" s="74"/>
      <c r="S1648" s="61"/>
      <c r="T1648" s="61"/>
    </row>
    <row r="1649" spans="1:20" s="55" customFormat="1" ht="14.15" x14ac:dyDescent="0.4">
      <c r="A1649" s="39"/>
      <c r="E1649" s="74"/>
      <c r="F1649" s="74"/>
      <c r="G1649" s="74"/>
      <c r="S1649" s="61"/>
      <c r="T1649" s="61"/>
    </row>
    <row r="1650" spans="1:20" s="55" customFormat="1" ht="14.15" x14ac:dyDescent="0.4">
      <c r="A1650" s="39"/>
      <c r="E1650" s="74"/>
      <c r="F1650" s="74"/>
      <c r="G1650" s="74"/>
      <c r="S1650" s="61"/>
      <c r="T1650" s="61"/>
    </row>
    <row r="1651" spans="1:20" s="55" customFormat="1" ht="14.15" x14ac:dyDescent="0.4">
      <c r="A1651" s="39"/>
      <c r="E1651" s="74"/>
      <c r="F1651" s="74"/>
      <c r="G1651" s="74"/>
      <c r="S1651" s="61"/>
      <c r="T1651" s="61"/>
    </row>
    <row r="1652" spans="1:20" s="55" customFormat="1" ht="14.15" x14ac:dyDescent="0.4">
      <c r="A1652" s="39"/>
      <c r="E1652" s="74"/>
      <c r="F1652" s="74"/>
      <c r="G1652" s="74"/>
      <c r="S1652" s="61"/>
      <c r="T1652" s="61"/>
    </row>
    <row r="1653" spans="1:20" s="55" customFormat="1" ht="14.15" x14ac:dyDescent="0.4">
      <c r="A1653" s="39"/>
      <c r="E1653" s="74"/>
      <c r="F1653" s="74"/>
      <c r="G1653" s="74"/>
      <c r="S1653" s="61"/>
      <c r="T1653" s="61"/>
    </row>
    <row r="1654" spans="1:20" s="55" customFormat="1" ht="14.15" x14ac:dyDescent="0.4">
      <c r="A1654" s="39"/>
      <c r="E1654" s="74"/>
      <c r="F1654" s="74"/>
      <c r="G1654" s="74"/>
      <c r="S1654" s="61"/>
      <c r="T1654" s="61"/>
    </row>
    <row r="1655" spans="1:20" s="55" customFormat="1" ht="14.15" x14ac:dyDescent="0.4">
      <c r="A1655" s="39"/>
      <c r="E1655" s="74"/>
      <c r="F1655" s="74"/>
      <c r="G1655" s="74"/>
      <c r="S1655" s="61"/>
      <c r="T1655" s="61"/>
    </row>
    <row r="1656" spans="1:20" s="55" customFormat="1" ht="14.15" x14ac:dyDescent="0.4">
      <c r="A1656" s="39"/>
      <c r="E1656" s="74"/>
      <c r="F1656" s="74"/>
      <c r="G1656" s="74"/>
      <c r="S1656" s="61"/>
      <c r="T1656" s="61"/>
    </row>
    <row r="1657" spans="1:20" s="55" customFormat="1" ht="14.15" x14ac:dyDescent="0.4">
      <c r="A1657" s="39"/>
      <c r="E1657" s="74"/>
      <c r="F1657" s="74"/>
      <c r="G1657" s="74"/>
      <c r="S1657" s="61"/>
      <c r="T1657" s="61"/>
    </row>
    <row r="1658" spans="1:20" s="55" customFormat="1" ht="14.15" x14ac:dyDescent="0.4">
      <c r="A1658" s="39"/>
      <c r="E1658" s="74"/>
      <c r="F1658" s="74"/>
      <c r="G1658" s="74"/>
      <c r="S1658" s="61"/>
      <c r="T1658" s="61"/>
    </row>
    <row r="1659" spans="1:20" s="55" customFormat="1" ht="14.15" x14ac:dyDescent="0.4">
      <c r="A1659" s="39"/>
      <c r="E1659" s="74"/>
      <c r="F1659" s="74"/>
      <c r="G1659" s="74"/>
      <c r="S1659" s="61"/>
      <c r="T1659" s="61"/>
    </row>
    <row r="1660" spans="1:20" s="55" customFormat="1" ht="14.15" x14ac:dyDescent="0.4">
      <c r="A1660" s="39"/>
      <c r="E1660" s="74"/>
      <c r="F1660" s="74"/>
      <c r="G1660" s="74"/>
      <c r="S1660" s="61"/>
      <c r="T1660" s="61"/>
    </row>
    <row r="1661" spans="1:20" s="55" customFormat="1" ht="14.15" x14ac:dyDescent="0.4">
      <c r="A1661" s="39"/>
      <c r="E1661" s="74"/>
      <c r="F1661" s="74"/>
      <c r="G1661" s="74"/>
      <c r="S1661" s="61"/>
      <c r="T1661" s="61"/>
    </row>
    <row r="1662" spans="1:20" s="55" customFormat="1" ht="14.15" x14ac:dyDescent="0.4">
      <c r="A1662" s="39"/>
      <c r="E1662" s="74"/>
      <c r="F1662" s="74"/>
      <c r="G1662" s="74"/>
      <c r="S1662" s="61"/>
      <c r="T1662" s="61"/>
    </row>
    <row r="1663" spans="1:20" s="55" customFormat="1" ht="14.15" x14ac:dyDescent="0.4">
      <c r="A1663" s="39"/>
      <c r="E1663" s="74"/>
      <c r="F1663" s="74"/>
      <c r="G1663" s="74"/>
      <c r="S1663" s="61"/>
      <c r="T1663" s="61"/>
    </row>
    <row r="1664" spans="1:20" s="55" customFormat="1" ht="14.15" x14ac:dyDescent="0.4">
      <c r="A1664" s="39"/>
      <c r="E1664" s="74"/>
      <c r="F1664" s="74"/>
      <c r="G1664" s="74"/>
      <c r="S1664" s="61"/>
      <c r="T1664" s="61"/>
    </row>
    <row r="1665" spans="1:20" s="55" customFormat="1" ht="14.15" x14ac:dyDescent="0.4">
      <c r="A1665" s="39"/>
      <c r="E1665" s="74"/>
      <c r="F1665" s="74"/>
      <c r="G1665" s="74"/>
      <c r="S1665" s="61"/>
      <c r="T1665" s="61"/>
    </row>
    <row r="1666" spans="1:20" s="55" customFormat="1" ht="14.15" x14ac:dyDescent="0.4">
      <c r="A1666" s="39"/>
      <c r="E1666" s="74"/>
      <c r="F1666" s="74"/>
      <c r="G1666" s="74"/>
      <c r="S1666" s="61"/>
      <c r="T1666" s="61"/>
    </row>
    <row r="1667" spans="1:20" s="55" customFormat="1" ht="14.15" x14ac:dyDescent="0.4">
      <c r="A1667" s="39"/>
      <c r="E1667" s="74"/>
      <c r="F1667" s="74"/>
      <c r="G1667" s="74"/>
      <c r="S1667" s="61"/>
      <c r="T1667" s="61"/>
    </row>
    <row r="1668" spans="1:20" s="55" customFormat="1" ht="14.15" x14ac:dyDescent="0.4">
      <c r="A1668" s="39"/>
      <c r="E1668" s="74"/>
      <c r="F1668" s="74"/>
      <c r="G1668" s="74"/>
      <c r="S1668" s="61"/>
      <c r="T1668" s="61"/>
    </row>
    <row r="1669" spans="1:20" s="55" customFormat="1" ht="14.15" x14ac:dyDescent="0.4">
      <c r="A1669" s="39"/>
      <c r="E1669" s="74"/>
      <c r="F1669" s="74"/>
      <c r="G1669" s="74"/>
      <c r="S1669" s="61"/>
      <c r="T1669" s="61"/>
    </row>
    <row r="1670" spans="1:20" s="55" customFormat="1" ht="14.15" x14ac:dyDescent="0.4">
      <c r="A1670" s="39"/>
      <c r="E1670" s="74"/>
      <c r="F1670" s="74"/>
      <c r="G1670" s="74"/>
      <c r="S1670" s="61"/>
      <c r="T1670" s="61"/>
    </row>
    <row r="1671" spans="1:20" s="55" customFormat="1" ht="14.15" x14ac:dyDescent="0.4">
      <c r="A1671" s="39"/>
      <c r="E1671" s="74"/>
      <c r="F1671" s="74"/>
      <c r="G1671" s="74"/>
      <c r="S1671" s="61"/>
      <c r="T1671" s="61"/>
    </row>
    <row r="1672" spans="1:20" s="55" customFormat="1" ht="14.15" x14ac:dyDescent="0.4">
      <c r="A1672" s="39"/>
      <c r="E1672" s="74"/>
      <c r="F1672" s="74"/>
      <c r="G1672" s="74"/>
      <c r="S1672" s="61"/>
      <c r="T1672" s="61"/>
    </row>
    <row r="1673" spans="1:20" s="55" customFormat="1" ht="14.15" x14ac:dyDescent="0.4">
      <c r="A1673" s="39"/>
      <c r="E1673" s="74"/>
      <c r="F1673" s="74"/>
      <c r="G1673" s="74"/>
      <c r="S1673" s="61"/>
      <c r="T1673" s="61"/>
    </row>
    <row r="1674" spans="1:20" s="55" customFormat="1" ht="14.15" x14ac:dyDescent="0.4">
      <c r="A1674" s="39"/>
      <c r="E1674" s="74"/>
      <c r="F1674" s="74"/>
      <c r="G1674" s="74"/>
      <c r="S1674" s="61"/>
      <c r="T1674" s="61"/>
    </row>
    <row r="1675" spans="1:20" s="55" customFormat="1" ht="14.15" x14ac:dyDescent="0.4">
      <c r="A1675" s="39"/>
      <c r="E1675" s="74"/>
      <c r="F1675" s="74"/>
      <c r="G1675" s="74"/>
      <c r="S1675" s="61"/>
      <c r="T1675" s="61"/>
    </row>
    <row r="1676" spans="1:20" s="55" customFormat="1" ht="14.15" x14ac:dyDescent="0.4">
      <c r="A1676" s="39"/>
      <c r="E1676" s="74"/>
      <c r="F1676" s="74"/>
      <c r="G1676" s="74"/>
      <c r="S1676" s="61"/>
      <c r="T1676" s="61"/>
    </row>
    <row r="1677" spans="1:20" s="55" customFormat="1" ht="14.15" x14ac:dyDescent="0.4">
      <c r="A1677" s="39"/>
      <c r="E1677" s="74"/>
      <c r="F1677" s="74"/>
      <c r="G1677" s="74"/>
      <c r="S1677" s="61"/>
      <c r="T1677" s="61"/>
    </row>
    <row r="1678" spans="1:20" s="55" customFormat="1" ht="14.15" x14ac:dyDescent="0.4">
      <c r="A1678" s="39"/>
      <c r="E1678" s="74"/>
      <c r="F1678" s="74"/>
      <c r="G1678" s="74"/>
      <c r="S1678" s="61"/>
      <c r="T1678" s="61"/>
    </row>
    <row r="1679" spans="1:20" s="55" customFormat="1" ht="14.15" x14ac:dyDescent="0.4">
      <c r="A1679" s="39"/>
      <c r="E1679" s="74"/>
      <c r="F1679" s="74"/>
      <c r="G1679" s="74"/>
      <c r="S1679" s="61"/>
      <c r="T1679" s="61"/>
    </row>
    <row r="1680" spans="1:20" s="55" customFormat="1" ht="14.15" x14ac:dyDescent="0.4">
      <c r="A1680" s="39"/>
      <c r="E1680" s="74"/>
      <c r="F1680" s="74"/>
      <c r="G1680" s="74"/>
      <c r="S1680" s="61"/>
      <c r="T1680" s="61"/>
    </row>
    <row r="1681" spans="1:20" s="55" customFormat="1" ht="14.15" x14ac:dyDescent="0.4">
      <c r="A1681" s="39"/>
      <c r="E1681" s="74"/>
      <c r="F1681" s="74"/>
      <c r="G1681" s="74"/>
      <c r="S1681" s="61"/>
      <c r="T1681" s="61"/>
    </row>
    <row r="1682" spans="1:20" s="55" customFormat="1" ht="14.15" x14ac:dyDescent="0.4">
      <c r="A1682" s="39"/>
      <c r="E1682" s="74"/>
      <c r="F1682" s="74"/>
      <c r="G1682" s="74"/>
      <c r="S1682" s="61"/>
      <c r="T1682" s="61"/>
    </row>
    <row r="1683" spans="1:20" s="55" customFormat="1" ht="14.15" x14ac:dyDescent="0.4">
      <c r="A1683" s="39"/>
      <c r="E1683" s="74"/>
      <c r="F1683" s="74"/>
      <c r="G1683" s="74"/>
      <c r="S1683" s="61"/>
      <c r="T1683" s="61"/>
    </row>
    <row r="1684" spans="1:20" s="55" customFormat="1" ht="14.15" x14ac:dyDescent="0.4">
      <c r="A1684" s="39"/>
      <c r="E1684" s="74"/>
      <c r="F1684" s="74"/>
      <c r="G1684" s="74"/>
      <c r="S1684" s="61"/>
      <c r="T1684" s="61"/>
    </row>
    <row r="1685" spans="1:20" s="55" customFormat="1" ht="14.15" x14ac:dyDescent="0.4">
      <c r="A1685" s="39"/>
      <c r="E1685" s="74"/>
      <c r="F1685" s="74"/>
      <c r="G1685" s="74"/>
      <c r="S1685" s="61"/>
      <c r="T1685" s="61"/>
    </row>
    <row r="1686" spans="1:20" s="55" customFormat="1" ht="14.15" x14ac:dyDescent="0.4">
      <c r="A1686" s="39"/>
      <c r="E1686" s="74"/>
      <c r="F1686" s="74"/>
      <c r="G1686" s="74"/>
      <c r="S1686" s="61"/>
      <c r="T1686" s="61"/>
    </row>
    <row r="1687" spans="1:20" s="55" customFormat="1" ht="14.15" x14ac:dyDescent="0.4">
      <c r="A1687" s="39"/>
      <c r="E1687" s="74"/>
      <c r="F1687" s="74"/>
      <c r="G1687" s="74"/>
      <c r="S1687" s="61"/>
      <c r="T1687" s="61"/>
    </row>
    <row r="1688" spans="1:20" s="55" customFormat="1" ht="14.15" x14ac:dyDescent="0.4">
      <c r="A1688" s="39"/>
      <c r="E1688" s="74"/>
      <c r="F1688" s="74"/>
      <c r="G1688" s="74"/>
      <c r="S1688" s="61"/>
      <c r="T1688" s="61"/>
    </row>
    <row r="1689" spans="1:20" s="55" customFormat="1" ht="14.15" x14ac:dyDescent="0.4">
      <c r="A1689" s="39"/>
      <c r="E1689" s="74"/>
      <c r="F1689" s="74"/>
      <c r="G1689" s="74"/>
      <c r="S1689" s="61"/>
      <c r="T1689" s="61"/>
    </row>
    <row r="1690" spans="1:20" s="55" customFormat="1" ht="14.15" x14ac:dyDescent="0.4">
      <c r="A1690" s="39"/>
      <c r="E1690" s="74"/>
      <c r="F1690" s="74"/>
      <c r="G1690" s="74"/>
      <c r="S1690" s="61"/>
      <c r="T1690" s="61"/>
    </row>
    <row r="1691" spans="1:20" s="55" customFormat="1" ht="14.15" x14ac:dyDescent="0.4">
      <c r="A1691" s="39"/>
      <c r="E1691" s="74"/>
      <c r="F1691" s="74"/>
      <c r="G1691" s="74"/>
      <c r="S1691" s="61"/>
      <c r="T1691" s="61"/>
    </row>
    <row r="1692" spans="1:20" s="55" customFormat="1" ht="14.15" x14ac:dyDescent="0.4">
      <c r="A1692" s="39"/>
      <c r="E1692" s="74"/>
      <c r="F1692" s="74"/>
      <c r="G1692" s="74"/>
      <c r="S1692" s="61"/>
      <c r="T1692" s="61"/>
    </row>
    <row r="1693" spans="1:20" s="55" customFormat="1" ht="14.15" x14ac:dyDescent="0.4">
      <c r="A1693" s="39"/>
      <c r="E1693" s="74"/>
      <c r="F1693" s="74"/>
      <c r="G1693" s="74"/>
      <c r="S1693" s="61"/>
      <c r="T1693" s="61"/>
    </row>
    <row r="1694" spans="1:20" s="55" customFormat="1" ht="14.15" x14ac:dyDescent="0.4">
      <c r="A1694" s="39"/>
      <c r="E1694" s="74"/>
      <c r="F1694" s="74"/>
      <c r="G1694" s="74"/>
      <c r="S1694" s="61"/>
      <c r="T1694" s="61"/>
    </row>
    <row r="1695" spans="1:20" s="55" customFormat="1" ht="14.15" x14ac:dyDescent="0.4">
      <c r="A1695" s="39"/>
      <c r="E1695" s="74"/>
      <c r="F1695" s="74"/>
      <c r="G1695" s="74"/>
      <c r="S1695" s="61"/>
      <c r="T1695" s="61"/>
    </row>
    <row r="1696" spans="1:20" s="55" customFormat="1" ht="14.15" x14ac:dyDescent="0.4">
      <c r="A1696" s="39"/>
      <c r="E1696" s="74"/>
      <c r="F1696" s="74"/>
      <c r="G1696" s="74"/>
      <c r="S1696" s="61"/>
      <c r="T1696" s="61"/>
    </row>
    <row r="1697" spans="1:20" s="55" customFormat="1" ht="14.15" x14ac:dyDescent="0.4">
      <c r="A1697" s="39"/>
      <c r="E1697" s="74"/>
      <c r="F1697" s="74"/>
      <c r="G1697" s="74"/>
      <c r="S1697" s="61"/>
      <c r="T1697" s="61"/>
    </row>
    <row r="1698" spans="1:20" s="55" customFormat="1" ht="14.15" x14ac:dyDescent="0.4">
      <c r="A1698" s="39"/>
      <c r="E1698" s="74"/>
      <c r="F1698" s="74"/>
      <c r="G1698" s="74"/>
      <c r="S1698" s="61"/>
      <c r="T1698" s="61"/>
    </row>
    <row r="1699" spans="1:20" s="55" customFormat="1" ht="14.15" x14ac:dyDescent="0.4">
      <c r="A1699" s="39"/>
      <c r="E1699" s="74"/>
      <c r="F1699" s="74"/>
      <c r="G1699" s="74"/>
      <c r="S1699" s="61"/>
      <c r="T1699" s="61"/>
    </row>
    <row r="1700" spans="1:20" s="55" customFormat="1" ht="14.15" x14ac:dyDescent="0.4">
      <c r="A1700" s="39"/>
      <c r="E1700" s="74"/>
      <c r="F1700" s="74"/>
      <c r="G1700" s="74"/>
      <c r="S1700" s="61"/>
      <c r="T1700" s="61"/>
    </row>
    <row r="1701" spans="1:20" s="55" customFormat="1" ht="14.15" x14ac:dyDescent="0.4">
      <c r="A1701" s="39"/>
      <c r="E1701" s="74"/>
      <c r="F1701" s="74"/>
      <c r="G1701" s="74"/>
      <c r="S1701" s="61"/>
      <c r="T1701" s="61"/>
    </row>
    <row r="1702" spans="1:20" s="55" customFormat="1" ht="14.15" x14ac:dyDescent="0.4">
      <c r="A1702" s="39"/>
      <c r="E1702" s="74"/>
      <c r="F1702" s="74"/>
      <c r="G1702" s="74"/>
      <c r="S1702" s="61"/>
      <c r="T1702" s="61"/>
    </row>
    <row r="1703" spans="1:20" s="55" customFormat="1" ht="14.15" x14ac:dyDescent="0.4">
      <c r="A1703" s="39"/>
      <c r="E1703" s="74"/>
      <c r="F1703" s="74"/>
      <c r="G1703" s="74"/>
      <c r="S1703" s="61"/>
      <c r="T1703" s="61"/>
    </row>
    <row r="1704" spans="1:20" s="55" customFormat="1" ht="14.15" x14ac:dyDescent="0.4">
      <c r="A1704" s="39"/>
      <c r="E1704" s="74"/>
      <c r="F1704" s="74"/>
      <c r="G1704" s="74"/>
      <c r="S1704" s="61"/>
      <c r="T1704" s="61"/>
    </row>
    <row r="1705" spans="1:20" s="55" customFormat="1" ht="14.15" x14ac:dyDescent="0.4">
      <c r="A1705" s="39"/>
      <c r="E1705" s="74"/>
      <c r="F1705" s="74"/>
      <c r="G1705" s="74"/>
      <c r="S1705" s="61"/>
      <c r="T1705" s="61"/>
    </row>
    <row r="1706" spans="1:20" s="55" customFormat="1" ht="14.15" x14ac:dyDescent="0.4">
      <c r="A1706" s="39"/>
      <c r="E1706" s="74"/>
      <c r="F1706" s="74"/>
      <c r="G1706" s="74"/>
      <c r="S1706" s="61"/>
      <c r="T1706" s="61"/>
    </row>
    <row r="1707" spans="1:20" s="55" customFormat="1" ht="14.15" x14ac:dyDescent="0.4">
      <c r="A1707" s="39"/>
      <c r="E1707" s="74"/>
      <c r="F1707" s="74"/>
      <c r="G1707" s="74"/>
      <c r="S1707" s="61"/>
      <c r="T1707" s="61"/>
    </row>
    <row r="1708" spans="1:20" s="55" customFormat="1" ht="14.15" x14ac:dyDescent="0.4">
      <c r="A1708" s="39"/>
      <c r="E1708" s="74"/>
      <c r="F1708" s="74"/>
      <c r="G1708" s="74"/>
      <c r="S1708" s="61"/>
      <c r="T1708" s="61"/>
    </row>
    <row r="1709" spans="1:20" s="55" customFormat="1" ht="14.15" x14ac:dyDescent="0.4">
      <c r="A1709" s="39"/>
      <c r="E1709" s="74"/>
      <c r="F1709" s="74"/>
      <c r="G1709" s="74"/>
      <c r="S1709" s="61"/>
      <c r="T1709" s="61"/>
    </row>
    <row r="1710" spans="1:20" s="55" customFormat="1" ht="14.15" x14ac:dyDescent="0.4">
      <c r="A1710" s="39"/>
      <c r="E1710" s="74"/>
      <c r="F1710" s="74"/>
      <c r="G1710" s="74"/>
      <c r="S1710" s="61"/>
      <c r="T1710" s="61"/>
    </row>
    <row r="1711" spans="1:20" s="55" customFormat="1" ht="14.15" x14ac:dyDescent="0.4">
      <c r="A1711" s="39"/>
      <c r="E1711" s="74"/>
      <c r="F1711" s="74"/>
      <c r="G1711" s="74"/>
      <c r="S1711" s="61"/>
      <c r="T1711" s="61"/>
    </row>
    <row r="1712" spans="1:20" s="55" customFormat="1" ht="14.15" x14ac:dyDescent="0.4">
      <c r="A1712" s="39"/>
      <c r="E1712" s="74"/>
      <c r="F1712" s="74"/>
      <c r="G1712" s="74"/>
      <c r="S1712" s="61"/>
      <c r="T1712" s="61"/>
    </row>
    <row r="1713" spans="1:20" s="55" customFormat="1" ht="14.15" x14ac:dyDescent="0.4">
      <c r="A1713" s="39"/>
      <c r="E1713" s="74"/>
      <c r="F1713" s="74"/>
      <c r="G1713" s="74"/>
      <c r="S1713" s="61"/>
      <c r="T1713" s="61"/>
    </row>
    <row r="1714" spans="1:20" s="55" customFormat="1" ht="14.15" x14ac:dyDescent="0.4">
      <c r="A1714" s="39"/>
      <c r="E1714" s="74"/>
      <c r="F1714" s="74"/>
      <c r="G1714" s="74"/>
      <c r="S1714" s="61"/>
      <c r="T1714" s="61"/>
    </row>
    <row r="1715" spans="1:20" s="55" customFormat="1" ht="14.15" x14ac:dyDescent="0.4">
      <c r="A1715" s="39"/>
      <c r="E1715" s="74"/>
      <c r="F1715" s="74"/>
      <c r="G1715" s="74"/>
      <c r="S1715" s="61"/>
      <c r="T1715" s="61"/>
    </row>
    <row r="1716" spans="1:20" s="55" customFormat="1" ht="14.15" x14ac:dyDescent="0.4">
      <c r="A1716" s="39"/>
      <c r="E1716" s="74"/>
      <c r="F1716" s="74"/>
      <c r="G1716" s="74"/>
      <c r="S1716" s="61"/>
      <c r="T1716" s="61"/>
    </row>
    <row r="1717" spans="1:20" s="55" customFormat="1" ht="14.15" x14ac:dyDescent="0.4">
      <c r="A1717" s="39"/>
      <c r="E1717" s="74"/>
      <c r="F1717" s="74"/>
      <c r="G1717" s="74"/>
      <c r="S1717" s="61"/>
      <c r="T1717" s="61"/>
    </row>
    <row r="1718" spans="1:20" s="55" customFormat="1" ht="14.15" x14ac:dyDescent="0.4">
      <c r="A1718" s="39"/>
      <c r="E1718" s="74"/>
      <c r="F1718" s="74"/>
      <c r="G1718" s="74"/>
      <c r="S1718" s="61"/>
      <c r="T1718" s="61"/>
    </row>
    <row r="1719" spans="1:20" s="55" customFormat="1" ht="14.15" x14ac:dyDescent="0.4">
      <c r="A1719" s="39"/>
      <c r="E1719" s="74"/>
      <c r="F1719" s="74"/>
      <c r="G1719" s="74"/>
      <c r="S1719" s="61"/>
      <c r="T1719" s="61"/>
    </row>
    <row r="1720" spans="1:20" s="55" customFormat="1" ht="14.15" x14ac:dyDescent="0.4">
      <c r="A1720" s="39"/>
      <c r="E1720" s="74"/>
      <c r="F1720" s="74"/>
      <c r="G1720" s="74"/>
      <c r="S1720" s="61"/>
      <c r="T1720" s="61"/>
    </row>
    <row r="1721" spans="1:20" s="55" customFormat="1" ht="14.15" x14ac:dyDescent="0.4">
      <c r="A1721" s="39"/>
      <c r="E1721" s="74"/>
      <c r="F1721" s="74"/>
      <c r="G1721" s="74"/>
      <c r="S1721" s="61"/>
      <c r="T1721" s="61"/>
    </row>
    <row r="1722" spans="1:20" s="55" customFormat="1" ht="14.15" x14ac:dyDescent="0.4">
      <c r="A1722" s="39"/>
      <c r="E1722" s="74"/>
      <c r="F1722" s="74"/>
      <c r="G1722" s="74"/>
      <c r="S1722" s="61"/>
      <c r="T1722" s="61"/>
    </row>
    <row r="1723" spans="1:20" s="55" customFormat="1" ht="14.15" x14ac:dyDescent="0.4">
      <c r="A1723" s="39"/>
      <c r="E1723" s="74"/>
      <c r="F1723" s="74"/>
      <c r="G1723" s="74"/>
      <c r="S1723" s="61"/>
      <c r="T1723" s="61"/>
    </row>
    <row r="1724" spans="1:20" s="55" customFormat="1" ht="14.15" x14ac:dyDescent="0.4">
      <c r="A1724" s="39"/>
      <c r="E1724" s="74"/>
      <c r="F1724" s="74"/>
      <c r="G1724" s="74"/>
      <c r="S1724" s="61"/>
      <c r="T1724" s="61"/>
    </row>
    <row r="1725" spans="1:20" s="55" customFormat="1" ht="14.15" x14ac:dyDescent="0.4">
      <c r="A1725" s="39"/>
      <c r="E1725" s="74"/>
      <c r="F1725" s="74"/>
      <c r="G1725" s="74"/>
      <c r="S1725" s="61"/>
      <c r="T1725" s="61"/>
    </row>
    <row r="1726" spans="1:20" s="55" customFormat="1" ht="14.15" x14ac:dyDescent="0.4">
      <c r="A1726" s="39"/>
      <c r="E1726" s="74"/>
      <c r="F1726" s="74"/>
      <c r="G1726" s="74"/>
      <c r="S1726" s="61"/>
      <c r="T1726" s="61"/>
    </row>
    <row r="1727" spans="1:20" s="55" customFormat="1" ht="14.15" x14ac:dyDescent="0.4">
      <c r="A1727" s="39"/>
      <c r="E1727" s="74"/>
      <c r="F1727" s="74"/>
      <c r="G1727" s="74"/>
      <c r="S1727" s="61"/>
      <c r="T1727" s="61"/>
    </row>
    <row r="1728" spans="1:20" s="55" customFormat="1" ht="14.15" x14ac:dyDescent="0.4">
      <c r="A1728" s="39"/>
      <c r="E1728" s="74"/>
      <c r="F1728" s="74"/>
      <c r="G1728" s="74"/>
      <c r="S1728" s="61"/>
      <c r="T1728" s="61"/>
    </row>
    <row r="1729" spans="1:20" s="55" customFormat="1" ht="14.15" x14ac:dyDescent="0.4">
      <c r="A1729" s="39"/>
      <c r="E1729" s="74"/>
      <c r="F1729" s="74"/>
      <c r="G1729" s="74"/>
      <c r="S1729" s="61"/>
      <c r="T1729" s="61"/>
    </row>
    <row r="1730" spans="1:20" s="55" customFormat="1" ht="14.15" x14ac:dyDescent="0.4">
      <c r="A1730" s="39"/>
      <c r="E1730" s="74"/>
      <c r="F1730" s="74"/>
      <c r="G1730" s="74"/>
      <c r="S1730" s="61"/>
      <c r="T1730" s="61"/>
    </row>
    <row r="1731" spans="1:20" s="55" customFormat="1" ht="14.15" x14ac:dyDescent="0.4">
      <c r="A1731" s="39"/>
      <c r="E1731" s="74"/>
      <c r="F1731" s="74"/>
      <c r="G1731" s="74"/>
      <c r="S1731" s="61"/>
      <c r="T1731" s="61"/>
    </row>
    <row r="1732" spans="1:20" s="55" customFormat="1" ht="14.15" x14ac:dyDescent="0.4">
      <c r="A1732" s="39"/>
      <c r="E1732" s="74"/>
      <c r="F1732" s="74"/>
      <c r="G1732" s="74"/>
      <c r="S1732" s="61"/>
      <c r="T1732" s="61"/>
    </row>
    <row r="1733" spans="1:20" s="55" customFormat="1" ht="14.15" x14ac:dyDescent="0.4">
      <c r="A1733" s="39"/>
      <c r="E1733" s="74"/>
      <c r="F1733" s="74"/>
      <c r="G1733" s="74"/>
      <c r="S1733" s="61"/>
      <c r="T1733" s="61"/>
    </row>
    <row r="1734" spans="1:20" s="55" customFormat="1" ht="14.15" x14ac:dyDescent="0.4">
      <c r="A1734" s="39"/>
      <c r="E1734" s="74"/>
      <c r="F1734" s="74"/>
      <c r="G1734" s="74"/>
      <c r="S1734" s="61"/>
      <c r="T1734" s="61"/>
    </row>
    <row r="1735" spans="1:20" s="55" customFormat="1" ht="14.15" x14ac:dyDescent="0.4">
      <c r="A1735" s="39"/>
      <c r="E1735" s="74"/>
      <c r="F1735" s="74"/>
      <c r="G1735" s="74"/>
      <c r="S1735" s="61"/>
      <c r="T1735" s="61"/>
    </row>
    <row r="1736" spans="1:20" s="55" customFormat="1" ht="14.15" x14ac:dyDescent="0.4">
      <c r="A1736" s="39"/>
      <c r="E1736" s="74"/>
      <c r="F1736" s="74"/>
      <c r="G1736" s="74"/>
      <c r="S1736" s="61"/>
      <c r="T1736" s="61"/>
    </row>
    <row r="1737" spans="1:20" s="55" customFormat="1" ht="14.15" x14ac:dyDescent="0.4">
      <c r="A1737" s="39"/>
      <c r="E1737" s="74"/>
      <c r="F1737" s="74"/>
      <c r="G1737" s="74"/>
      <c r="S1737" s="61"/>
      <c r="T1737" s="61"/>
    </row>
    <row r="1738" spans="1:20" s="55" customFormat="1" ht="14.15" x14ac:dyDescent="0.4">
      <c r="A1738" s="39"/>
      <c r="E1738" s="74"/>
      <c r="F1738" s="74"/>
      <c r="G1738" s="74"/>
      <c r="S1738" s="61"/>
      <c r="T1738" s="61"/>
    </row>
    <row r="1739" spans="1:20" s="55" customFormat="1" ht="14.15" x14ac:dyDescent="0.4">
      <c r="A1739" s="39"/>
      <c r="E1739" s="74"/>
      <c r="F1739" s="74"/>
      <c r="G1739" s="74"/>
      <c r="S1739" s="61"/>
      <c r="T1739" s="61"/>
    </row>
    <row r="1740" spans="1:20" s="55" customFormat="1" ht="14.15" x14ac:dyDescent="0.4">
      <c r="A1740" s="39"/>
      <c r="E1740" s="74"/>
      <c r="F1740" s="74"/>
      <c r="G1740" s="74"/>
      <c r="S1740" s="61"/>
      <c r="T1740" s="61"/>
    </row>
    <row r="1741" spans="1:20" s="55" customFormat="1" ht="14.15" x14ac:dyDescent="0.4">
      <c r="A1741" s="39"/>
      <c r="E1741" s="74"/>
      <c r="F1741" s="74"/>
      <c r="G1741" s="74"/>
      <c r="S1741" s="61"/>
      <c r="T1741" s="61"/>
    </row>
    <row r="1742" spans="1:20" s="55" customFormat="1" ht="14.15" x14ac:dyDescent="0.4">
      <c r="A1742" s="39"/>
      <c r="E1742" s="74"/>
      <c r="F1742" s="74"/>
      <c r="G1742" s="74"/>
      <c r="S1742" s="61"/>
      <c r="T1742" s="61"/>
    </row>
    <row r="1743" spans="1:20" s="55" customFormat="1" ht="14.15" x14ac:dyDescent="0.4">
      <c r="A1743" s="39"/>
      <c r="E1743" s="74"/>
      <c r="F1743" s="74"/>
      <c r="G1743" s="74"/>
      <c r="S1743" s="61"/>
      <c r="T1743" s="61"/>
    </row>
    <row r="1744" spans="1:20" s="55" customFormat="1" ht="14.15" x14ac:dyDescent="0.4">
      <c r="A1744" s="39"/>
      <c r="E1744" s="74"/>
      <c r="F1744" s="74"/>
      <c r="G1744" s="74"/>
      <c r="S1744" s="61"/>
      <c r="T1744" s="61"/>
    </row>
    <row r="1745" spans="1:20" s="55" customFormat="1" ht="14.15" x14ac:dyDescent="0.4">
      <c r="A1745" s="39"/>
      <c r="E1745" s="74"/>
      <c r="F1745" s="74"/>
      <c r="G1745" s="74"/>
      <c r="S1745" s="61"/>
      <c r="T1745" s="61"/>
    </row>
    <row r="1746" spans="1:20" s="55" customFormat="1" ht="14.15" x14ac:dyDescent="0.4">
      <c r="A1746" s="39"/>
      <c r="E1746" s="74"/>
      <c r="F1746" s="74"/>
      <c r="G1746" s="74"/>
      <c r="S1746" s="61"/>
      <c r="T1746" s="61"/>
    </row>
    <row r="1747" spans="1:20" s="55" customFormat="1" ht="14.15" x14ac:dyDescent="0.4">
      <c r="A1747" s="39"/>
      <c r="E1747" s="74"/>
      <c r="F1747" s="74"/>
      <c r="G1747" s="74"/>
      <c r="S1747" s="61"/>
      <c r="T1747" s="61"/>
    </row>
    <row r="1748" spans="1:20" s="55" customFormat="1" ht="14.15" x14ac:dyDescent="0.4">
      <c r="A1748" s="39"/>
      <c r="E1748" s="74"/>
      <c r="F1748" s="74"/>
      <c r="G1748" s="74"/>
      <c r="S1748" s="61"/>
      <c r="T1748" s="61"/>
    </row>
    <row r="1749" spans="1:20" s="55" customFormat="1" ht="14.15" x14ac:dyDescent="0.4">
      <c r="A1749" s="39"/>
      <c r="E1749" s="74"/>
      <c r="F1749" s="74"/>
      <c r="G1749" s="74"/>
      <c r="S1749" s="61"/>
      <c r="T1749" s="61"/>
    </row>
    <row r="1750" spans="1:20" s="55" customFormat="1" ht="14.15" x14ac:dyDescent="0.4">
      <c r="A1750" s="39"/>
      <c r="E1750" s="74"/>
      <c r="F1750" s="74"/>
      <c r="G1750" s="74"/>
      <c r="S1750" s="61"/>
      <c r="T1750" s="61"/>
    </row>
    <row r="1751" spans="1:20" s="55" customFormat="1" ht="14.15" x14ac:dyDescent="0.4">
      <c r="A1751" s="39"/>
      <c r="E1751" s="74"/>
      <c r="F1751" s="74"/>
      <c r="G1751" s="74"/>
      <c r="S1751" s="61"/>
      <c r="T1751" s="61"/>
    </row>
    <row r="1752" spans="1:20" s="55" customFormat="1" ht="14.15" x14ac:dyDescent="0.4">
      <c r="A1752" s="39"/>
      <c r="E1752" s="74"/>
      <c r="F1752" s="74"/>
      <c r="G1752" s="74"/>
      <c r="S1752" s="61"/>
      <c r="T1752" s="61"/>
    </row>
    <row r="1753" spans="1:20" s="55" customFormat="1" ht="14.15" x14ac:dyDescent="0.4">
      <c r="A1753" s="39"/>
      <c r="E1753" s="74"/>
      <c r="F1753" s="74"/>
      <c r="G1753" s="74"/>
      <c r="S1753" s="61"/>
      <c r="T1753" s="61"/>
    </row>
    <row r="1754" spans="1:20" s="55" customFormat="1" ht="14.15" x14ac:dyDescent="0.4">
      <c r="A1754" s="39"/>
      <c r="E1754" s="74"/>
      <c r="F1754" s="74"/>
      <c r="G1754" s="74"/>
      <c r="S1754" s="61"/>
      <c r="T1754" s="61"/>
    </row>
    <row r="1755" spans="1:20" s="55" customFormat="1" ht="14.15" x14ac:dyDescent="0.4">
      <c r="A1755" s="39"/>
      <c r="E1755" s="74"/>
      <c r="F1755" s="74"/>
      <c r="G1755" s="74"/>
      <c r="S1755" s="61"/>
      <c r="T1755" s="61"/>
    </row>
    <row r="1756" spans="1:20" s="55" customFormat="1" ht="14.15" x14ac:dyDescent="0.4">
      <c r="A1756" s="39"/>
      <c r="E1756" s="74"/>
      <c r="F1756" s="74"/>
      <c r="G1756" s="74"/>
      <c r="S1756" s="61"/>
      <c r="T1756" s="61"/>
    </row>
    <row r="1757" spans="1:20" s="55" customFormat="1" ht="14.15" x14ac:dyDescent="0.4">
      <c r="A1757" s="39"/>
      <c r="E1757" s="74"/>
      <c r="F1757" s="74"/>
      <c r="G1757" s="74"/>
      <c r="S1757" s="61"/>
      <c r="T1757" s="61"/>
    </row>
    <row r="1758" spans="1:20" s="55" customFormat="1" ht="14.15" x14ac:dyDescent="0.4">
      <c r="A1758" s="39"/>
      <c r="E1758" s="74"/>
      <c r="F1758" s="74"/>
      <c r="G1758" s="74"/>
      <c r="S1758" s="61"/>
      <c r="T1758" s="61"/>
    </row>
    <row r="1759" spans="1:20" s="55" customFormat="1" ht="14.15" x14ac:dyDescent="0.4">
      <c r="A1759" s="39"/>
      <c r="E1759" s="74"/>
      <c r="F1759" s="74"/>
      <c r="G1759" s="74"/>
      <c r="S1759" s="61"/>
      <c r="T1759" s="61"/>
    </row>
    <row r="1760" spans="1:20" s="55" customFormat="1" ht="14.15" x14ac:dyDescent="0.4">
      <c r="A1760" s="39"/>
      <c r="E1760" s="74"/>
      <c r="F1760" s="74"/>
      <c r="G1760" s="74"/>
      <c r="S1760" s="61"/>
      <c r="T1760" s="61"/>
    </row>
    <row r="1761" spans="1:20" s="55" customFormat="1" ht="14.15" x14ac:dyDescent="0.4">
      <c r="A1761" s="39"/>
      <c r="E1761" s="74"/>
      <c r="F1761" s="74"/>
      <c r="G1761" s="74"/>
      <c r="S1761" s="61"/>
      <c r="T1761" s="61"/>
    </row>
    <row r="1762" spans="1:20" s="55" customFormat="1" ht="14.15" x14ac:dyDescent="0.4">
      <c r="A1762" s="39"/>
      <c r="E1762" s="74"/>
      <c r="F1762" s="74"/>
      <c r="G1762" s="74"/>
      <c r="S1762" s="61"/>
      <c r="T1762" s="61"/>
    </row>
    <row r="1763" spans="1:20" s="55" customFormat="1" ht="14.15" x14ac:dyDescent="0.4">
      <c r="A1763" s="39"/>
      <c r="E1763" s="74"/>
      <c r="F1763" s="74"/>
      <c r="G1763" s="74"/>
      <c r="S1763" s="61"/>
      <c r="T1763" s="61"/>
    </row>
    <row r="1764" spans="1:20" s="55" customFormat="1" ht="14.15" x14ac:dyDescent="0.4">
      <c r="A1764" s="39"/>
      <c r="E1764" s="74"/>
      <c r="F1764" s="74"/>
      <c r="G1764" s="74"/>
      <c r="S1764" s="61"/>
      <c r="T1764" s="61"/>
    </row>
    <row r="1765" spans="1:20" s="55" customFormat="1" ht="14.15" x14ac:dyDescent="0.4">
      <c r="A1765" s="39"/>
      <c r="E1765" s="74"/>
      <c r="F1765" s="74"/>
      <c r="G1765" s="74"/>
      <c r="S1765" s="61"/>
      <c r="T1765" s="61"/>
    </row>
    <row r="1766" spans="1:20" s="55" customFormat="1" ht="14.15" x14ac:dyDescent="0.4">
      <c r="A1766" s="39"/>
      <c r="E1766" s="74"/>
      <c r="F1766" s="74"/>
      <c r="G1766" s="74"/>
      <c r="S1766" s="61"/>
      <c r="T1766" s="61"/>
    </row>
    <row r="1767" spans="1:20" s="55" customFormat="1" ht="14.15" x14ac:dyDescent="0.4">
      <c r="A1767" s="39"/>
      <c r="E1767" s="74"/>
      <c r="F1767" s="74"/>
      <c r="G1767" s="74"/>
      <c r="S1767" s="61"/>
      <c r="T1767" s="61"/>
    </row>
    <row r="1768" spans="1:20" s="55" customFormat="1" ht="14.15" x14ac:dyDescent="0.4">
      <c r="A1768" s="39"/>
      <c r="E1768" s="74"/>
      <c r="F1768" s="74"/>
      <c r="G1768" s="74"/>
      <c r="S1768" s="61"/>
      <c r="T1768" s="61"/>
    </row>
    <row r="1769" spans="1:20" s="55" customFormat="1" ht="14.15" x14ac:dyDescent="0.4">
      <c r="A1769" s="39"/>
      <c r="E1769" s="74"/>
      <c r="F1769" s="74"/>
      <c r="G1769" s="74"/>
      <c r="S1769" s="61"/>
      <c r="T1769" s="61"/>
    </row>
    <row r="1770" spans="1:20" s="55" customFormat="1" ht="14.15" x14ac:dyDescent="0.4">
      <c r="A1770" s="39"/>
      <c r="E1770" s="74"/>
      <c r="F1770" s="74"/>
      <c r="G1770" s="74"/>
      <c r="S1770" s="61"/>
      <c r="T1770" s="61"/>
    </row>
    <row r="1771" spans="1:20" s="55" customFormat="1" ht="14.15" x14ac:dyDescent="0.4">
      <c r="A1771" s="39"/>
      <c r="E1771" s="74"/>
      <c r="F1771" s="74"/>
      <c r="G1771" s="74"/>
      <c r="S1771" s="61"/>
      <c r="T1771" s="61"/>
    </row>
    <row r="1772" spans="1:20" s="55" customFormat="1" ht="14.15" x14ac:dyDescent="0.4">
      <c r="A1772" s="39"/>
      <c r="E1772" s="74"/>
      <c r="F1772" s="74"/>
      <c r="G1772" s="74"/>
      <c r="S1772" s="61"/>
      <c r="T1772" s="61"/>
    </row>
    <row r="1773" spans="1:20" s="55" customFormat="1" ht="14.15" x14ac:dyDescent="0.4">
      <c r="A1773" s="39"/>
      <c r="E1773" s="74"/>
      <c r="F1773" s="74"/>
      <c r="G1773" s="74"/>
      <c r="S1773" s="61"/>
      <c r="T1773" s="61"/>
    </row>
    <row r="1774" spans="1:20" s="55" customFormat="1" ht="14.15" x14ac:dyDescent="0.4">
      <c r="A1774" s="39"/>
      <c r="E1774" s="74"/>
      <c r="F1774" s="74"/>
      <c r="G1774" s="74"/>
      <c r="S1774" s="61"/>
      <c r="T1774" s="61"/>
    </row>
    <row r="1775" spans="1:20" s="55" customFormat="1" ht="14.15" x14ac:dyDescent="0.4">
      <c r="A1775" s="39"/>
      <c r="E1775" s="74"/>
      <c r="F1775" s="74"/>
      <c r="G1775" s="74"/>
      <c r="S1775" s="61"/>
      <c r="T1775" s="61"/>
    </row>
    <row r="1776" spans="1:20" s="55" customFormat="1" ht="14.15" x14ac:dyDescent="0.4">
      <c r="A1776" s="39"/>
      <c r="E1776" s="74"/>
      <c r="F1776" s="74"/>
      <c r="G1776" s="74"/>
      <c r="S1776" s="61"/>
      <c r="T1776" s="61"/>
    </row>
    <row r="1777" spans="1:20" s="55" customFormat="1" ht="14.15" x14ac:dyDescent="0.4">
      <c r="A1777" s="39"/>
      <c r="E1777" s="74"/>
      <c r="F1777" s="74"/>
      <c r="G1777" s="74"/>
      <c r="S1777" s="61"/>
      <c r="T1777" s="61"/>
    </row>
    <row r="1778" spans="1:20" s="55" customFormat="1" ht="14.15" x14ac:dyDescent="0.4">
      <c r="A1778" s="39"/>
      <c r="E1778" s="74"/>
      <c r="F1778" s="74"/>
      <c r="G1778" s="74"/>
      <c r="S1778" s="61"/>
      <c r="T1778" s="61"/>
    </row>
    <row r="1779" spans="1:20" s="55" customFormat="1" ht="14.15" x14ac:dyDescent="0.4">
      <c r="A1779" s="39"/>
      <c r="E1779" s="74"/>
      <c r="F1779" s="74"/>
      <c r="G1779" s="74"/>
      <c r="S1779" s="61"/>
      <c r="T1779" s="61"/>
    </row>
    <row r="1780" spans="1:20" s="55" customFormat="1" ht="14.15" x14ac:dyDescent="0.4">
      <c r="A1780" s="39"/>
      <c r="E1780" s="74"/>
      <c r="F1780" s="74"/>
      <c r="G1780" s="74"/>
      <c r="S1780" s="61"/>
      <c r="T1780" s="61"/>
    </row>
    <row r="1781" spans="1:20" s="55" customFormat="1" ht="14.15" x14ac:dyDescent="0.4">
      <c r="A1781" s="39"/>
      <c r="E1781" s="74"/>
      <c r="F1781" s="74"/>
      <c r="G1781" s="74"/>
      <c r="S1781" s="61"/>
      <c r="T1781" s="61"/>
    </row>
    <row r="1782" spans="1:20" s="55" customFormat="1" ht="14.15" x14ac:dyDescent="0.4">
      <c r="A1782" s="39"/>
      <c r="E1782" s="74"/>
      <c r="F1782" s="74"/>
      <c r="G1782" s="74"/>
      <c r="S1782" s="61"/>
      <c r="T1782" s="61"/>
    </row>
    <row r="1783" spans="1:20" s="55" customFormat="1" ht="14.15" x14ac:dyDescent="0.4">
      <c r="A1783" s="39"/>
      <c r="E1783" s="74"/>
      <c r="F1783" s="74"/>
      <c r="G1783" s="74"/>
      <c r="S1783" s="61"/>
      <c r="T1783" s="61"/>
    </row>
    <row r="1784" spans="1:20" s="55" customFormat="1" ht="14.15" x14ac:dyDescent="0.4">
      <c r="A1784" s="39"/>
      <c r="E1784" s="74"/>
      <c r="F1784" s="74"/>
      <c r="G1784" s="74"/>
      <c r="S1784" s="61"/>
      <c r="T1784" s="61"/>
    </row>
    <row r="1785" spans="1:20" s="55" customFormat="1" ht="14.15" x14ac:dyDescent="0.4">
      <c r="A1785" s="39"/>
      <c r="E1785" s="74"/>
      <c r="F1785" s="74"/>
      <c r="G1785" s="74"/>
      <c r="S1785" s="61"/>
      <c r="T1785" s="61"/>
    </row>
    <row r="1786" spans="1:20" s="55" customFormat="1" ht="14.15" x14ac:dyDescent="0.4">
      <c r="A1786" s="39"/>
      <c r="E1786" s="74"/>
      <c r="F1786" s="74"/>
      <c r="G1786" s="74"/>
      <c r="S1786" s="61"/>
      <c r="T1786" s="61"/>
    </row>
    <row r="1787" spans="1:20" s="55" customFormat="1" ht="14.15" x14ac:dyDescent="0.4">
      <c r="A1787" s="39"/>
      <c r="E1787" s="74"/>
      <c r="F1787" s="74"/>
      <c r="G1787" s="74"/>
      <c r="S1787" s="61"/>
      <c r="T1787" s="61"/>
    </row>
    <row r="1788" spans="1:20" s="55" customFormat="1" ht="14.15" x14ac:dyDescent="0.4">
      <c r="A1788" s="39"/>
      <c r="E1788" s="74"/>
      <c r="F1788" s="74"/>
      <c r="G1788" s="74"/>
      <c r="S1788" s="61"/>
      <c r="T1788" s="61"/>
    </row>
    <row r="1789" spans="1:20" s="55" customFormat="1" ht="14.15" x14ac:dyDescent="0.4">
      <c r="A1789" s="39"/>
      <c r="E1789" s="74"/>
      <c r="F1789" s="74"/>
      <c r="G1789" s="74"/>
      <c r="S1789" s="61"/>
      <c r="T1789" s="61"/>
    </row>
    <row r="1790" spans="1:20" s="55" customFormat="1" ht="14.15" x14ac:dyDescent="0.4">
      <c r="A1790" s="39"/>
      <c r="E1790" s="74"/>
      <c r="F1790" s="74"/>
      <c r="G1790" s="74"/>
      <c r="S1790" s="61"/>
      <c r="T1790" s="61"/>
    </row>
    <row r="1791" spans="1:20" s="55" customFormat="1" ht="14.15" x14ac:dyDescent="0.4">
      <c r="A1791" s="39"/>
      <c r="E1791" s="74"/>
      <c r="F1791" s="74"/>
      <c r="G1791" s="74"/>
      <c r="S1791" s="61"/>
      <c r="T1791" s="61"/>
    </row>
    <row r="1792" spans="1:20" s="55" customFormat="1" ht="14.15" x14ac:dyDescent="0.4">
      <c r="A1792" s="39"/>
      <c r="E1792" s="74"/>
      <c r="F1792" s="74"/>
      <c r="G1792" s="74"/>
      <c r="S1792" s="61"/>
      <c r="T1792" s="61"/>
    </row>
    <row r="1793" spans="1:20" s="55" customFormat="1" ht="14.15" x14ac:dyDescent="0.4">
      <c r="A1793" s="39"/>
      <c r="E1793" s="74"/>
      <c r="F1793" s="74"/>
      <c r="G1793" s="74"/>
      <c r="S1793" s="61"/>
      <c r="T1793" s="61"/>
    </row>
    <row r="1794" spans="1:20" s="55" customFormat="1" ht="14.15" x14ac:dyDescent="0.4">
      <c r="A1794" s="39"/>
      <c r="E1794" s="74"/>
      <c r="F1794" s="74"/>
      <c r="G1794" s="74"/>
      <c r="S1794" s="61"/>
      <c r="T1794" s="61"/>
    </row>
    <row r="1795" spans="1:20" s="55" customFormat="1" ht="14.15" x14ac:dyDescent="0.4">
      <c r="A1795" s="39"/>
      <c r="E1795" s="74"/>
      <c r="F1795" s="74"/>
      <c r="G1795" s="74"/>
      <c r="S1795" s="61"/>
      <c r="T1795" s="61"/>
    </row>
    <row r="1796" spans="1:20" s="55" customFormat="1" ht="14.15" x14ac:dyDescent="0.4">
      <c r="A1796" s="39"/>
      <c r="E1796" s="74"/>
      <c r="F1796" s="74"/>
      <c r="G1796" s="74"/>
      <c r="S1796" s="61"/>
      <c r="T1796" s="61"/>
    </row>
    <row r="1797" spans="1:20" s="55" customFormat="1" ht="14.15" x14ac:dyDescent="0.4">
      <c r="A1797" s="39"/>
      <c r="E1797" s="74"/>
      <c r="F1797" s="74"/>
      <c r="G1797" s="74"/>
      <c r="S1797" s="61"/>
      <c r="T1797" s="61"/>
    </row>
    <row r="1798" spans="1:20" s="55" customFormat="1" ht="14.15" x14ac:dyDescent="0.4">
      <c r="A1798" s="39"/>
      <c r="E1798" s="74"/>
      <c r="F1798" s="74"/>
      <c r="G1798" s="74"/>
      <c r="S1798" s="61"/>
      <c r="T1798" s="61"/>
    </row>
    <row r="1799" spans="1:20" s="55" customFormat="1" ht="14.15" x14ac:dyDescent="0.4">
      <c r="A1799" s="39"/>
      <c r="E1799" s="74"/>
      <c r="F1799" s="74"/>
      <c r="G1799" s="74"/>
      <c r="S1799" s="61"/>
      <c r="T1799" s="61"/>
    </row>
    <row r="1800" spans="1:20" s="55" customFormat="1" ht="14.15" x14ac:dyDescent="0.4">
      <c r="A1800" s="39"/>
      <c r="E1800" s="74"/>
      <c r="F1800" s="74"/>
      <c r="G1800" s="74"/>
      <c r="S1800" s="61"/>
      <c r="T1800" s="61"/>
    </row>
    <row r="1801" spans="1:20" s="55" customFormat="1" ht="14.15" x14ac:dyDescent="0.4">
      <c r="A1801" s="39"/>
      <c r="E1801" s="74"/>
      <c r="F1801" s="74"/>
      <c r="G1801" s="74"/>
      <c r="S1801" s="61"/>
      <c r="T1801" s="61"/>
    </row>
    <row r="1802" spans="1:20" s="55" customFormat="1" ht="14.15" x14ac:dyDescent="0.4">
      <c r="A1802" s="39"/>
      <c r="E1802" s="74"/>
      <c r="F1802" s="74"/>
      <c r="G1802" s="74"/>
      <c r="S1802" s="61"/>
      <c r="T1802" s="61"/>
    </row>
    <row r="1803" spans="1:20" s="55" customFormat="1" ht="14.15" x14ac:dyDescent="0.4">
      <c r="A1803" s="39"/>
      <c r="E1803" s="74"/>
      <c r="F1803" s="74"/>
      <c r="G1803" s="74"/>
      <c r="S1803" s="61"/>
      <c r="T1803" s="61"/>
    </row>
    <row r="1804" spans="1:20" s="55" customFormat="1" ht="14.15" x14ac:dyDescent="0.4">
      <c r="A1804" s="39"/>
      <c r="E1804" s="74"/>
      <c r="F1804" s="74"/>
      <c r="G1804" s="74"/>
      <c r="S1804" s="61"/>
      <c r="T1804" s="61"/>
    </row>
    <row r="1805" spans="1:20" s="55" customFormat="1" ht="14.15" x14ac:dyDescent="0.4">
      <c r="A1805" s="39"/>
      <c r="E1805" s="74"/>
      <c r="F1805" s="74"/>
      <c r="G1805" s="74"/>
      <c r="S1805" s="61"/>
      <c r="T1805" s="61"/>
    </row>
    <row r="1806" spans="1:20" s="55" customFormat="1" ht="14.15" x14ac:dyDescent="0.4">
      <c r="A1806" s="39"/>
      <c r="E1806" s="74"/>
      <c r="F1806" s="74"/>
      <c r="G1806" s="74"/>
      <c r="S1806" s="61"/>
      <c r="T1806" s="61"/>
    </row>
    <row r="1807" spans="1:20" s="55" customFormat="1" ht="14.15" x14ac:dyDescent="0.4">
      <c r="A1807" s="39"/>
      <c r="E1807" s="74"/>
      <c r="F1807" s="74"/>
      <c r="G1807" s="74"/>
      <c r="S1807" s="61"/>
      <c r="T1807" s="61"/>
    </row>
    <row r="1808" spans="1:20" s="55" customFormat="1" ht="14.15" x14ac:dyDescent="0.4">
      <c r="A1808" s="39"/>
      <c r="E1808" s="74"/>
      <c r="F1808" s="74"/>
      <c r="G1808" s="74"/>
      <c r="S1808" s="61"/>
      <c r="T1808" s="61"/>
    </row>
    <row r="1809" spans="1:20" s="55" customFormat="1" ht="14.15" x14ac:dyDescent="0.4">
      <c r="A1809" s="39"/>
      <c r="E1809" s="74"/>
      <c r="F1809" s="74"/>
      <c r="G1809" s="74"/>
      <c r="S1809" s="61"/>
      <c r="T1809" s="61"/>
    </row>
    <row r="1810" spans="1:20" s="55" customFormat="1" ht="14.15" x14ac:dyDescent="0.4">
      <c r="A1810" s="39"/>
      <c r="E1810" s="74"/>
      <c r="F1810" s="74"/>
      <c r="G1810" s="74"/>
      <c r="S1810" s="61"/>
      <c r="T1810" s="61"/>
    </row>
    <row r="1811" spans="1:20" s="55" customFormat="1" ht="14.15" x14ac:dyDescent="0.4">
      <c r="A1811" s="39"/>
      <c r="E1811" s="74"/>
      <c r="F1811" s="74"/>
      <c r="G1811" s="74"/>
      <c r="S1811" s="61"/>
      <c r="T1811" s="61"/>
    </row>
    <row r="1812" spans="1:20" s="55" customFormat="1" ht="14.15" x14ac:dyDescent="0.4">
      <c r="A1812" s="39"/>
      <c r="E1812" s="74"/>
      <c r="F1812" s="74"/>
      <c r="G1812" s="74"/>
      <c r="S1812" s="61"/>
      <c r="T1812" s="61"/>
    </row>
    <row r="1813" spans="1:20" s="55" customFormat="1" ht="14.15" x14ac:dyDescent="0.4">
      <c r="A1813" s="39"/>
      <c r="E1813" s="74"/>
      <c r="F1813" s="74"/>
      <c r="G1813" s="74"/>
      <c r="S1813" s="61"/>
      <c r="T1813" s="61"/>
    </row>
    <row r="1814" spans="1:20" s="55" customFormat="1" ht="14.15" x14ac:dyDescent="0.4">
      <c r="A1814" s="39"/>
      <c r="E1814" s="74"/>
      <c r="F1814" s="74"/>
      <c r="G1814" s="74"/>
      <c r="S1814" s="61"/>
      <c r="T1814" s="61"/>
    </row>
    <row r="1815" spans="1:20" s="55" customFormat="1" ht="14.15" x14ac:dyDescent="0.4">
      <c r="A1815" s="39"/>
      <c r="E1815" s="74"/>
      <c r="F1815" s="74"/>
      <c r="G1815" s="74"/>
      <c r="S1815" s="61"/>
      <c r="T1815" s="61"/>
    </row>
    <row r="1816" spans="1:20" s="55" customFormat="1" ht="14.15" x14ac:dyDescent="0.4">
      <c r="A1816" s="39"/>
      <c r="E1816" s="74"/>
      <c r="F1816" s="74"/>
      <c r="G1816" s="74"/>
      <c r="S1816" s="61"/>
      <c r="T1816" s="61"/>
    </row>
    <row r="1817" spans="1:20" s="55" customFormat="1" ht="14.15" x14ac:dyDescent="0.4">
      <c r="A1817" s="39"/>
      <c r="E1817" s="74"/>
      <c r="F1817" s="74"/>
      <c r="G1817" s="74"/>
      <c r="S1817" s="61"/>
      <c r="T1817" s="61"/>
    </row>
    <row r="1818" spans="1:20" s="55" customFormat="1" ht="14.15" x14ac:dyDescent="0.4">
      <c r="A1818" s="39"/>
      <c r="E1818" s="74"/>
      <c r="F1818" s="74"/>
      <c r="G1818" s="74"/>
      <c r="S1818" s="61"/>
      <c r="T1818" s="61"/>
    </row>
    <row r="1819" spans="1:20" s="55" customFormat="1" ht="14.15" x14ac:dyDescent="0.4">
      <c r="A1819" s="39"/>
      <c r="E1819" s="74"/>
      <c r="F1819" s="74"/>
      <c r="G1819" s="74"/>
      <c r="S1819" s="61"/>
      <c r="T1819" s="61"/>
    </row>
    <row r="1820" spans="1:20" s="55" customFormat="1" ht="14.15" x14ac:dyDescent="0.4">
      <c r="A1820" s="39"/>
      <c r="E1820" s="74"/>
      <c r="F1820" s="74"/>
      <c r="G1820" s="74"/>
      <c r="S1820" s="61"/>
      <c r="T1820" s="61"/>
    </row>
    <row r="1821" spans="1:20" s="55" customFormat="1" ht="14.15" x14ac:dyDescent="0.4">
      <c r="A1821" s="39"/>
      <c r="E1821" s="74"/>
      <c r="F1821" s="74"/>
      <c r="G1821" s="74"/>
      <c r="S1821" s="61"/>
      <c r="T1821" s="61"/>
    </row>
    <row r="1822" spans="1:20" s="55" customFormat="1" ht="14.15" x14ac:dyDescent="0.4">
      <c r="A1822" s="39"/>
      <c r="E1822" s="74"/>
      <c r="F1822" s="74"/>
      <c r="G1822" s="74"/>
      <c r="S1822" s="61"/>
      <c r="T1822" s="61"/>
    </row>
    <row r="1823" spans="1:20" s="55" customFormat="1" ht="14.15" x14ac:dyDescent="0.4">
      <c r="A1823" s="39"/>
      <c r="E1823" s="74"/>
      <c r="F1823" s="74"/>
      <c r="G1823" s="74"/>
      <c r="S1823" s="61"/>
      <c r="T1823" s="61"/>
    </row>
    <row r="1824" spans="1:20" s="55" customFormat="1" ht="14.15" x14ac:dyDescent="0.4">
      <c r="A1824" s="39"/>
      <c r="E1824" s="74"/>
      <c r="F1824" s="74"/>
      <c r="G1824" s="74"/>
      <c r="S1824" s="61"/>
      <c r="T1824" s="61"/>
    </row>
    <row r="1825" spans="1:20" s="55" customFormat="1" ht="14.15" x14ac:dyDescent="0.4">
      <c r="A1825" s="39"/>
      <c r="E1825" s="74"/>
      <c r="F1825" s="74"/>
      <c r="G1825" s="74"/>
      <c r="S1825" s="61"/>
      <c r="T1825" s="61"/>
    </row>
    <row r="1826" spans="1:20" s="55" customFormat="1" ht="14.15" x14ac:dyDescent="0.4">
      <c r="A1826" s="39"/>
      <c r="E1826" s="74"/>
      <c r="F1826" s="74"/>
      <c r="G1826" s="74"/>
      <c r="S1826" s="61"/>
      <c r="T1826" s="61"/>
    </row>
    <row r="1827" spans="1:20" s="55" customFormat="1" ht="14.15" x14ac:dyDescent="0.4">
      <c r="A1827" s="39"/>
      <c r="E1827" s="74"/>
      <c r="F1827" s="74"/>
      <c r="G1827" s="74"/>
      <c r="S1827" s="61"/>
      <c r="T1827" s="61"/>
    </row>
    <row r="1828" spans="1:20" s="55" customFormat="1" ht="14.15" x14ac:dyDescent="0.4">
      <c r="A1828" s="39"/>
      <c r="E1828" s="74"/>
      <c r="F1828" s="74"/>
      <c r="G1828" s="74"/>
      <c r="S1828" s="61"/>
      <c r="T1828" s="61"/>
    </row>
    <row r="1829" spans="1:20" s="55" customFormat="1" ht="14.15" x14ac:dyDescent="0.4">
      <c r="A1829" s="39"/>
      <c r="E1829" s="74"/>
      <c r="F1829" s="74"/>
      <c r="G1829" s="74"/>
      <c r="S1829" s="61"/>
      <c r="T1829" s="61"/>
    </row>
    <row r="1830" spans="1:20" s="55" customFormat="1" ht="14.15" x14ac:dyDescent="0.4">
      <c r="A1830" s="39"/>
      <c r="E1830" s="74"/>
      <c r="F1830" s="74"/>
      <c r="G1830" s="74"/>
      <c r="S1830" s="61"/>
      <c r="T1830" s="61"/>
    </row>
    <row r="1831" spans="1:20" s="55" customFormat="1" ht="14.15" x14ac:dyDescent="0.4">
      <c r="A1831" s="39"/>
      <c r="E1831" s="74"/>
      <c r="F1831" s="74"/>
      <c r="G1831" s="74"/>
      <c r="S1831" s="61"/>
      <c r="T1831" s="61"/>
    </row>
    <row r="1832" spans="1:20" s="55" customFormat="1" ht="14.15" x14ac:dyDescent="0.4">
      <c r="A1832" s="39"/>
      <c r="E1832" s="74"/>
      <c r="F1832" s="74"/>
      <c r="G1832" s="74"/>
      <c r="S1832" s="61"/>
      <c r="T1832" s="61"/>
    </row>
    <row r="1833" spans="1:20" s="55" customFormat="1" ht="14.15" x14ac:dyDescent="0.4">
      <c r="A1833" s="39"/>
      <c r="E1833" s="74"/>
      <c r="F1833" s="74"/>
      <c r="G1833" s="74"/>
      <c r="S1833" s="61"/>
      <c r="T1833" s="61"/>
    </row>
    <row r="1834" spans="1:20" s="55" customFormat="1" ht="14.15" x14ac:dyDescent="0.4">
      <c r="A1834" s="39"/>
      <c r="E1834" s="74"/>
      <c r="F1834" s="74"/>
      <c r="G1834" s="74"/>
      <c r="S1834" s="61"/>
      <c r="T1834" s="61"/>
    </row>
    <row r="1835" spans="1:20" s="55" customFormat="1" ht="14.15" x14ac:dyDescent="0.4">
      <c r="A1835" s="39"/>
      <c r="E1835" s="74"/>
      <c r="F1835" s="74"/>
      <c r="G1835" s="74"/>
      <c r="S1835" s="61"/>
      <c r="T1835" s="61"/>
    </row>
    <row r="1836" spans="1:20" s="55" customFormat="1" ht="14.15" x14ac:dyDescent="0.4">
      <c r="A1836" s="39"/>
      <c r="E1836" s="74"/>
      <c r="F1836" s="74"/>
      <c r="G1836" s="74"/>
      <c r="S1836" s="61"/>
      <c r="T1836" s="61"/>
    </row>
    <row r="1837" spans="1:20" s="55" customFormat="1" ht="14.15" x14ac:dyDescent="0.4">
      <c r="A1837" s="39"/>
      <c r="E1837" s="74"/>
      <c r="F1837" s="74"/>
      <c r="G1837" s="74"/>
      <c r="S1837" s="61"/>
      <c r="T1837" s="61"/>
    </row>
    <row r="1838" spans="1:20" s="55" customFormat="1" ht="14.15" x14ac:dyDescent="0.4">
      <c r="A1838" s="39"/>
      <c r="E1838" s="74"/>
      <c r="F1838" s="74"/>
      <c r="G1838" s="74"/>
      <c r="S1838" s="61"/>
      <c r="T1838" s="61"/>
    </row>
    <row r="1839" spans="1:20" s="55" customFormat="1" ht="14.15" x14ac:dyDescent="0.4">
      <c r="A1839" s="39"/>
      <c r="E1839" s="74"/>
      <c r="F1839" s="74"/>
      <c r="G1839" s="74"/>
      <c r="S1839" s="61"/>
      <c r="T1839" s="61"/>
    </row>
    <row r="1840" spans="1:20" s="55" customFormat="1" ht="14.15" x14ac:dyDescent="0.4">
      <c r="A1840" s="39"/>
      <c r="E1840" s="74"/>
      <c r="F1840" s="74"/>
      <c r="G1840" s="74"/>
      <c r="S1840" s="61"/>
      <c r="T1840" s="61"/>
    </row>
    <row r="1841" spans="1:20" s="55" customFormat="1" ht="14.15" x14ac:dyDescent="0.4">
      <c r="A1841" s="39"/>
      <c r="E1841" s="74"/>
      <c r="F1841" s="74"/>
      <c r="G1841" s="74"/>
      <c r="S1841" s="61"/>
      <c r="T1841" s="61"/>
    </row>
    <row r="1842" spans="1:20" s="55" customFormat="1" ht="14.15" x14ac:dyDescent="0.4">
      <c r="A1842" s="39"/>
      <c r="E1842" s="74"/>
      <c r="F1842" s="74"/>
      <c r="G1842" s="74"/>
      <c r="S1842" s="61"/>
      <c r="T1842" s="61"/>
    </row>
    <row r="1843" spans="1:20" s="55" customFormat="1" ht="14.15" x14ac:dyDescent="0.4">
      <c r="A1843" s="39"/>
      <c r="E1843" s="74"/>
      <c r="F1843" s="74"/>
      <c r="G1843" s="74"/>
      <c r="S1843" s="61"/>
      <c r="T1843" s="61"/>
    </row>
    <row r="1844" spans="1:20" s="55" customFormat="1" ht="14.15" x14ac:dyDescent="0.4">
      <c r="A1844" s="39"/>
      <c r="E1844" s="74"/>
      <c r="F1844" s="74"/>
      <c r="G1844" s="74"/>
      <c r="S1844" s="61"/>
      <c r="T1844" s="61"/>
    </row>
    <row r="1845" spans="1:20" s="55" customFormat="1" ht="14.15" x14ac:dyDescent="0.4">
      <c r="A1845" s="39"/>
      <c r="E1845" s="74"/>
      <c r="F1845" s="74"/>
      <c r="G1845" s="74"/>
      <c r="S1845" s="61"/>
      <c r="T1845" s="61"/>
    </row>
    <row r="1846" spans="1:20" s="55" customFormat="1" ht="14.15" x14ac:dyDescent="0.4">
      <c r="A1846" s="39"/>
      <c r="E1846" s="74"/>
      <c r="F1846" s="74"/>
      <c r="G1846" s="74"/>
      <c r="S1846" s="61"/>
      <c r="T1846" s="61"/>
    </row>
    <row r="1847" spans="1:20" s="55" customFormat="1" ht="14.15" x14ac:dyDescent="0.4">
      <c r="A1847" s="39"/>
      <c r="E1847" s="74"/>
      <c r="F1847" s="74"/>
      <c r="G1847" s="74"/>
      <c r="S1847" s="61"/>
      <c r="T1847" s="61"/>
    </row>
    <row r="1848" spans="1:20" s="55" customFormat="1" ht="14.15" x14ac:dyDescent="0.4">
      <c r="A1848" s="39"/>
      <c r="E1848" s="74"/>
      <c r="F1848" s="74"/>
      <c r="G1848" s="74"/>
      <c r="S1848" s="61"/>
      <c r="T1848" s="61"/>
    </row>
    <row r="1849" spans="1:20" s="55" customFormat="1" ht="14.15" x14ac:dyDescent="0.4">
      <c r="A1849" s="39"/>
      <c r="E1849" s="74"/>
      <c r="F1849" s="74"/>
      <c r="G1849" s="74"/>
      <c r="S1849" s="61"/>
      <c r="T1849" s="61"/>
    </row>
    <row r="1850" spans="1:20" s="55" customFormat="1" ht="14.15" x14ac:dyDescent="0.4">
      <c r="A1850" s="39"/>
      <c r="E1850" s="74"/>
      <c r="F1850" s="74"/>
      <c r="G1850" s="74"/>
      <c r="S1850" s="61"/>
      <c r="T1850" s="61"/>
    </row>
    <row r="1851" spans="1:20" s="55" customFormat="1" ht="14.15" x14ac:dyDescent="0.4">
      <c r="A1851" s="39"/>
      <c r="E1851" s="74"/>
      <c r="F1851" s="74"/>
      <c r="G1851" s="74"/>
      <c r="S1851" s="61"/>
      <c r="T1851" s="61"/>
    </row>
    <row r="1852" spans="1:20" s="55" customFormat="1" ht="14.15" x14ac:dyDescent="0.4">
      <c r="A1852" s="39"/>
      <c r="E1852" s="74"/>
      <c r="F1852" s="74"/>
      <c r="G1852" s="74"/>
      <c r="S1852" s="61"/>
      <c r="T1852" s="61"/>
    </row>
    <row r="1853" spans="1:20" s="55" customFormat="1" ht="14.15" x14ac:dyDescent="0.4">
      <c r="A1853" s="39"/>
      <c r="E1853" s="74"/>
      <c r="F1853" s="74"/>
      <c r="G1853" s="74"/>
      <c r="S1853" s="61"/>
      <c r="T1853" s="61"/>
    </row>
    <row r="1854" spans="1:20" s="55" customFormat="1" ht="14.15" x14ac:dyDescent="0.4">
      <c r="A1854" s="39"/>
      <c r="E1854" s="74"/>
      <c r="F1854" s="74"/>
      <c r="G1854" s="74"/>
      <c r="S1854" s="61"/>
      <c r="T1854" s="61"/>
    </row>
    <row r="1855" spans="1:20" s="55" customFormat="1" ht="14.15" x14ac:dyDescent="0.4">
      <c r="A1855" s="39"/>
      <c r="E1855" s="74"/>
      <c r="F1855" s="74"/>
      <c r="G1855" s="74"/>
      <c r="S1855" s="61"/>
      <c r="T1855" s="61"/>
    </row>
    <row r="1856" spans="1:20" s="55" customFormat="1" ht="14.15" x14ac:dyDescent="0.4">
      <c r="A1856" s="39"/>
      <c r="E1856" s="74"/>
      <c r="F1856" s="74"/>
      <c r="G1856" s="74"/>
      <c r="S1856" s="61"/>
      <c r="T1856" s="61"/>
    </row>
    <row r="1857" spans="1:20" s="55" customFormat="1" ht="14.15" x14ac:dyDescent="0.4">
      <c r="A1857" s="39"/>
      <c r="E1857" s="74"/>
      <c r="F1857" s="74"/>
      <c r="G1857" s="74"/>
      <c r="S1857" s="61"/>
      <c r="T1857" s="61"/>
    </row>
    <row r="1858" spans="1:20" s="55" customFormat="1" ht="14.15" x14ac:dyDescent="0.4">
      <c r="A1858" s="39"/>
      <c r="E1858" s="74"/>
      <c r="F1858" s="74"/>
      <c r="G1858" s="74"/>
      <c r="S1858" s="61"/>
      <c r="T1858" s="61"/>
    </row>
    <row r="1859" spans="1:20" s="55" customFormat="1" ht="14.15" x14ac:dyDescent="0.4">
      <c r="A1859" s="39"/>
      <c r="E1859" s="74"/>
      <c r="F1859" s="74"/>
      <c r="G1859" s="74"/>
      <c r="S1859" s="61"/>
      <c r="T1859" s="61"/>
    </row>
    <row r="1860" spans="1:20" s="55" customFormat="1" ht="14.15" x14ac:dyDescent="0.4">
      <c r="A1860" s="39"/>
      <c r="E1860" s="74"/>
      <c r="F1860" s="74"/>
      <c r="G1860" s="74"/>
      <c r="S1860" s="61"/>
      <c r="T1860" s="61"/>
    </row>
    <row r="1861" spans="1:20" s="55" customFormat="1" ht="14.15" x14ac:dyDescent="0.4">
      <c r="A1861" s="39"/>
      <c r="E1861" s="74"/>
      <c r="F1861" s="74"/>
      <c r="G1861" s="74"/>
      <c r="S1861" s="61"/>
      <c r="T1861" s="61"/>
    </row>
    <row r="1862" spans="1:20" s="55" customFormat="1" ht="14.15" x14ac:dyDescent="0.4">
      <c r="A1862" s="39"/>
      <c r="E1862" s="74"/>
      <c r="F1862" s="74"/>
      <c r="G1862" s="74"/>
      <c r="S1862" s="61"/>
      <c r="T1862" s="61"/>
    </row>
    <row r="1863" spans="1:20" s="55" customFormat="1" ht="14.15" x14ac:dyDescent="0.4">
      <c r="A1863" s="39"/>
      <c r="E1863" s="74"/>
      <c r="F1863" s="74"/>
      <c r="G1863" s="74"/>
      <c r="S1863" s="61"/>
      <c r="T1863" s="61"/>
    </row>
    <row r="1864" spans="1:20" s="55" customFormat="1" ht="14.15" x14ac:dyDescent="0.4">
      <c r="A1864" s="39"/>
      <c r="E1864" s="74"/>
      <c r="F1864" s="74"/>
      <c r="G1864" s="74"/>
      <c r="S1864" s="61"/>
      <c r="T1864" s="61"/>
    </row>
    <row r="1865" spans="1:20" s="55" customFormat="1" ht="14.15" x14ac:dyDescent="0.4">
      <c r="A1865" s="39"/>
      <c r="E1865" s="74"/>
      <c r="F1865" s="74"/>
      <c r="G1865" s="74"/>
      <c r="S1865" s="61"/>
      <c r="T1865" s="61"/>
    </row>
    <row r="1866" spans="1:20" s="55" customFormat="1" ht="14.15" x14ac:dyDescent="0.4">
      <c r="A1866" s="39"/>
      <c r="E1866" s="74"/>
      <c r="F1866" s="74"/>
      <c r="G1866" s="74"/>
      <c r="S1866" s="61"/>
      <c r="T1866" s="61"/>
    </row>
    <row r="1867" spans="1:20" s="55" customFormat="1" ht="14.15" x14ac:dyDescent="0.4">
      <c r="A1867" s="39"/>
      <c r="E1867" s="74"/>
      <c r="F1867" s="74"/>
      <c r="G1867" s="74"/>
      <c r="S1867" s="61"/>
      <c r="T1867" s="61"/>
    </row>
    <row r="1868" spans="1:20" s="55" customFormat="1" ht="14.15" x14ac:dyDescent="0.4">
      <c r="A1868" s="39"/>
      <c r="E1868" s="74"/>
      <c r="F1868" s="74"/>
      <c r="G1868" s="74"/>
      <c r="S1868" s="61"/>
      <c r="T1868" s="61"/>
    </row>
    <row r="1869" spans="1:20" s="55" customFormat="1" ht="14.15" x14ac:dyDescent="0.4">
      <c r="A1869" s="39"/>
      <c r="E1869" s="74"/>
      <c r="F1869" s="74"/>
      <c r="G1869" s="74"/>
      <c r="S1869" s="61"/>
      <c r="T1869" s="61"/>
    </row>
    <row r="1870" spans="1:20" s="55" customFormat="1" ht="14.15" x14ac:dyDescent="0.4">
      <c r="A1870" s="39"/>
      <c r="E1870" s="74"/>
      <c r="F1870" s="74"/>
      <c r="G1870" s="74"/>
      <c r="S1870" s="61"/>
      <c r="T1870" s="61"/>
    </row>
    <row r="1871" spans="1:20" s="55" customFormat="1" ht="14.15" x14ac:dyDescent="0.4">
      <c r="A1871" s="39"/>
      <c r="E1871" s="74"/>
      <c r="F1871" s="74"/>
      <c r="G1871" s="74"/>
      <c r="S1871" s="61"/>
      <c r="T1871" s="61"/>
    </row>
    <row r="1872" spans="1:20" s="55" customFormat="1" ht="14.15" x14ac:dyDescent="0.4">
      <c r="A1872" s="39"/>
      <c r="E1872" s="74"/>
      <c r="F1872" s="74"/>
      <c r="G1872" s="74"/>
      <c r="S1872" s="61"/>
      <c r="T1872" s="61"/>
    </row>
    <row r="1873" spans="1:20" s="55" customFormat="1" ht="14.15" x14ac:dyDescent="0.4">
      <c r="A1873" s="39"/>
      <c r="E1873" s="74"/>
      <c r="F1873" s="74"/>
      <c r="G1873" s="74"/>
      <c r="S1873" s="61"/>
      <c r="T1873" s="61"/>
    </row>
    <row r="1874" spans="1:20" s="55" customFormat="1" ht="14.15" x14ac:dyDescent="0.4">
      <c r="A1874" s="39"/>
      <c r="E1874" s="74"/>
      <c r="F1874" s="74"/>
      <c r="G1874" s="74"/>
      <c r="S1874" s="61"/>
      <c r="T1874" s="61"/>
    </row>
    <row r="1875" spans="1:20" s="55" customFormat="1" ht="14.15" x14ac:dyDescent="0.4">
      <c r="A1875" s="39"/>
      <c r="E1875" s="74"/>
      <c r="F1875" s="74"/>
      <c r="G1875" s="74"/>
      <c r="S1875" s="61"/>
      <c r="T1875" s="61"/>
    </row>
    <row r="1876" spans="1:20" s="55" customFormat="1" ht="14.15" x14ac:dyDescent="0.4">
      <c r="A1876" s="39"/>
      <c r="E1876" s="74"/>
      <c r="F1876" s="74"/>
      <c r="G1876" s="74"/>
      <c r="S1876" s="61"/>
      <c r="T1876" s="61"/>
    </row>
    <row r="1877" spans="1:20" s="55" customFormat="1" ht="14.15" x14ac:dyDescent="0.4">
      <c r="A1877" s="39"/>
      <c r="E1877" s="74"/>
      <c r="F1877" s="74"/>
      <c r="G1877" s="74"/>
      <c r="S1877" s="61"/>
      <c r="T1877" s="61"/>
    </row>
    <row r="1878" spans="1:20" s="55" customFormat="1" ht="14.15" x14ac:dyDescent="0.4">
      <c r="A1878" s="39"/>
      <c r="E1878" s="74"/>
      <c r="F1878" s="74"/>
      <c r="G1878" s="74"/>
      <c r="S1878" s="61"/>
      <c r="T1878" s="61"/>
    </row>
    <row r="1879" spans="1:20" s="55" customFormat="1" ht="14.15" x14ac:dyDescent="0.4">
      <c r="A1879" s="39"/>
      <c r="E1879" s="74"/>
      <c r="F1879" s="74"/>
      <c r="G1879" s="74"/>
      <c r="S1879" s="61"/>
      <c r="T1879" s="61"/>
    </row>
    <row r="1880" spans="1:20" s="55" customFormat="1" ht="14.15" x14ac:dyDescent="0.4">
      <c r="A1880" s="39"/>
      <c r="E1880" s="74"/>
      <c r="F1880" s="74"/>
      <c r="G1880" s="74"/>
      <c r="S1880" s="61"/>
      <c r="T1880" s="61"/>
    </row>
    <row r="1881" spans="1:20" s="55" customFormat="1" ht="14.15" x14ac:dyDescent="0.4">
      <c r="A1881" s="39"/>
      <c r="E1881" s="74"/>
      <c r="F1881" s="74"/>
      <c r="G1881" s="74"/>
      <c r="S1881" s="61"/>
      <c r="T1881" s="61"/>
    </row>
    <row r="1882" spans="1:20" s="55" customFormat="1" ht="14.15" x14ac:dyDescent="0.4">
      <c r="A1882" s="39"/>
      <c r="E1882" s="74"/>
      <c r="F1882" s="74"/>
      <c r="G1882" s="74"/>
      <c r="S1882" s="61"/>
      <c r="T1882" s="61"/>
    </row>
    <row r="1883" spans="1:20" s="55" customFormat="1" ht="14.15" x14ac:dyDescent="0.4">
      <c r="A1883" s="39"/>
      <c r="E1883" s="74"/>
      <c r="F1883" s="74"/>
      <c r="G1883" s="74"/>
      <c r="S1883" s="61"/>
      <c r="T1883" s="61"/>
    </row>
    <row r="1884" spans="1:20" s="55" customFormat="1" ht="14.15" x14ac:dyDescent="0.4">
      <c r="A1884" s="39"/>
      <c r="E1884" s="74"/>
      <c r="F1884" s="74"/>
      <c r="G1884" s="74"/>
      <c r="S1884" s="61"/>
      <c r="T1884" s="61"/>
    </row>
    <row r="1885" spans="1:20" s="55" customFormat="1" ht="14.15" x14ac:dyDescent="0.4">
      <c r="A1885" s="39"/>
      <c r="E1885" s="74"/>
      <c r="F1885" s="74"/>
      <c r="G1885" s="74"/>
      <c r="S1885" s="61"/>
      <c r="T1885" s="61"/>
    </row>
    <row r="1886" spans="1:20" s="55" customFormat="1" ht="14.15" x14ac:dyDescent="0.4">
      <c r="A1886" s="39"/>
      <c r="E1886" s="74"/>
      <c r="F1886" s="74"/>
      <c r="G1886" s="74"/>
      <c r="S1886" s="61"/>
      <c r="T1886" s="61"/>
    </row>
    <row r="1887" spans="1:20" s="55" customFormat="1" ht="14.15" x14ac:dyDescent="0.4">
      <c r="A1887" s="39"/>
      <c r="E1887" s="74"/>
      <c r="F1887" s="74"/>
      <c r="G1887" s="74"/>
      <c r="S1887" s="61"/>
      <c r="T1887" s="61"/>
    </row>
    <row r="1888" spans="1:20" s="55" customFormat="1" ht="14.15" x14ac:dyDescent="0.4">
      <c r="A1888" s="39"/>
      <c r="E1888" s="74"/>
      <c r="F1888" s="74"/>
      <c r="G1888" s="74"/>
      <c r="S1888" s="61"/>
      <c r="T1888" s="61"/>
    </row>
    <row r="1889" spans="1:20" s="55" customFormat="1" ht="14.15" x14ac:dyDescent="0.4">
      <c r="A1889" s="39"/>
      <c r="E1889" s="74"/>
      <c r="F1889" s="74"/>
      <c r="G1889" s="74"/>
      <c r="S1889" s="61"/>
      <c r="T1889" s="61"/>
    </row>
    <row r="1890" spans="1:20" s="55" customFormat="1" ht="14.15" x14ac:dyDescent="0.4">
      <c r="A1890" s="39"/>
      <c r="E1890" s="74"/>
      <c r="F1890" s="74"/>
      <c r="G1890" s="74"/>
      <c r="S1890" s="61"/>
      <c r="T1890" s="61"/>
    </row>
    <row r="1891" spans="1:20" s="55" customFormat="1" ht="14.15" x14ac:dyDescent="0.4">
      <c r="A1891" s="39"/>
      <c r="E1891" s="74"/>
      <c r="F1891" s="74"/>
      <c r="G1891" s="74"/>
      <c r="S1891" s="61"/>
      <c r="T1891" s="61"/>
    </row>
    <row r="1892" spans="1:20" s="55" customFormat="1" ht="14.15" x14ac:dyDescent="0.4">
      <c r="A1892" s="39"/>
      <c r="E1892" s="74"/>
      <c r="F1892" s="74"/>
      <c r="G1892" s="74"/>
      <c r="S1892" s="61"/>
      <c r="T1892" s="61"/>
    </row>
    <row r="1893" spans="1:20" s="55" customFormat="1" ht="14.15" x14ac:dyDescent="0.4">
      <c r="A1893" s="39"/>
      <c r="E1893" s="74"/>
      <c r="F1893" s="74"/>
      <c r="G1893" s="74"/>
      <c r="S1893" s="61"/>
      <c r="T1893" s="61"/>
    </row>
    <row r="1894" spans="1:20" s="55" customFormat="1" ht="14.15" x14ac:dyDescent="0.4">
      <c r="A1894" s="39"/>
      <c r="E1894" s="74"/>
      <c r="F1894" s="74"/>
      <c r="G1894" s="74"/>
      <c r="S1894" s="61"/>
      <c r="T1894" s="61"/>
    </row>
    <row r="1895" spans="1:20" s="55" customFormat="1" ht="14.15" x14ac:dyDescent="0.4">
      <c r="A1895" s="39"/>
      <c r="E1895" s="74"/>
      <c r="F1895" s="74"/>
      <c r="G1895" s="74"/>
      <c r="S1895" s="61"/>
      <c r="T1895" s="61"/>
    </row>
    <row r="1896" spans="1:20" s="55" customFormat="1" ht="14.15" x14ac:dyDescent="0.4">
      <c r="A1896" s="39"/>
      <c r="E1896" s="74"/>
      <c r="F1896" s="74"/>
      <c r="G1896" s="74"/>
      <c r="S1896" s="61"/>
      <c r="T1896" s="61"/>
    </row>
    <row r="1897" spans="1:20" s="55" customFormat="1" ht="14.15" x14ac:dyDescent="0.4">
      <c r="A1897" s="39"/>
      <c r="E1897" s="74"/>
      <c r="F1897" s="74"/>
      <c r="G1897" s="74"/>
      <c r="S1897" s="61"/>
      <c r="T1897" s="61"/>
    </row>
    <row r="1898" spans="1:20" s="55" customFormat="1" ht="14.15" x14ac:dyDescent="0.4">
      <c r="A1898" s="39"/>
      <c r="E1898" s="74"/>
      <c r="F1898" s="74"/>
      <c r="G1898" s="74"/>
      <c r="S1898" s="61"/>
      <c r="T1898" s="61"/>
    </row>
    <row r="1899" spans="1:20" s="55" customFormat="1" ht="14.15" x14ac:dyDescent="0.4">
      <c r="A1899" s="39"/>
      <c r="E1899" s="74"/>
      <c r="F1899" s="74"/>
      <c r="G1899" s="74"/>
      <c r="S1899" s="61"/>
      <c r="T1899" s="61"/>
    </row>
    <row r="1900" spans="1:20" s="55" customFormat="1" ht="14.15" x14ac:dyDescent="0.4">
      <c r="A1900" s="39"/>
      <c r="E1900" s="74"/>
      <c r="F1900" s="74"/>
      <c r="G1900" s="74"/>
      <c r="S1900" s="61"/>
      <c r="T1900" s="61"/>
    </row>
    <row r="1901" spans="1:20" s="55" customFormat="1" ht="14.15" x14ac:dyDescent="0.4">
      <c r="A1901" s="39"/>
      <c r="E1901" s="74"/>
      <c r="F1901" s="74"/>
      <c r="G1901" s="74"/>
      <c r="S1901" s="61"/>
      <c r="T1901" s="61"/>
    </row>
    <row r="1902" spans="1:20" s="55" customFormat="1" ht="14.15" x14ac:dyDescent="0.4">
      <c r="A1902" s="39"/>
      <c r="E1902" s="74"/>
      <c r="F1902" s="74"/>
      <c r="G1902" s="74"/>
      <c r="S1902" s="61"/>
      <c r="T1902" s="61"/>
    </row>
    <row r="1903" spans="1:20" s="55" customFormat="1" ht="14.15" x14ac:dyDescent="0.4">
      <c r="A1903" s="39"/>
      <c r="E1903" s="74"/>
      <c r="F1903" s="74"/>
      <c r="G1903" s="74"/>
      <c r="S1903" s="61"/>
      <c r="T1903" s="61"/>
    </row>
    <row r="1904" spans="1:20" s="55" customFormat="1" ht="14.15" x14ac:dyDescent="0.4">
      <c r="A1904" s="39"/>
      <c r="E1904" s="74"/>
      <c r="F1904" s="74"/>
      <c r="G1904" s="74"/>
      <c r="S1904" s="61"/>
      <c r="T1904" s="61"/>
    </row>
    <row r="1905" spans="1:20" s="55" customFormat="1" ht="14.15" x14ac:dyDescent="0.4">
      <c r="A1905" s="39"/>
      <c r="E1905" s="74"/>
      <c r="F1905" s="74"/>
      <c r="G1905" s="74"/>
      <c r="S1905" s="61"/>
      <c r="T1905" s="61"/>
    </row>
    <row r="1906" spans="1:20" s="55" customFormat="1" ht="14.15" x14ac:dyDescent="0.4">
      <c r="A1906" s="39"/>
      <c r="E1906" s="74"/>
      <c r="F1906" s="74"/>
      <c r="G1906" s="74"/>
      <c r="S1906" s="61"/>
      <c r="T1906" s="61"/>
    </row>
    <row r="1907" spans="1:20" s="55" customFormat="1" ht="14.15" x14ac:dyDescent="0.4">
      <c r="A1907" s="39"/>
      <c r="E1907" s="74"/>
      <c r="F1907" s="74"/>
      <c r="G1907" s="74"/>
      <c r="S1907" s="61"/>
      <c r="T1907" s="61"/>
    </row>
    <row r="1908" spans="1:20" s="55" customFormat="1" ht="14.15" x14ac:dyDescent="0.4">
      <c r="A1908" s="39"/>
      <c r="E1908" s="74"/>
      <c r="F1908" s="74"/>
      <c r="G1908" s="74"/>
      <c r="S1908" s="61"/>
      <c r="T1908" s="61"/>
    </row>
    <row r="1909" spans="1:20" s="55" customFormat="1" ht="14.15" x14ac:dyDescent="0.4">
      <c r="A1909" s="39"/>
      <c r="E1909" s="74"/>
      <c r="F1909" s="74"/>
      <c r="G1909" s="74"/>
      <c r="S1909" s="61"/>
      <c r="T1909" s="61"/>
    </row>
    <row r="1910" spans="1:20" s="55" customFormat="1" ht="14.15" x14ac:dyDescent="0.4">
      <c r="A1910" s="39"/>
      <c r="E1910" s="74"/>
      <c r="F1910" s="74"/>
      <c r="G1910" s="74"/>
      <c r="S1910" s="61"/>
      <c r="T1910" s="61"/>
    </row>
    <row r="1911" spans="1:20" s="55" customFormat="1" ht="14.15" x14ac:dyDescent="0.4">
      <c r="A1911" s="39"/>
      <c r="E1911" s="74"/>
      <c r="F1911" s="74"/>
      <c r="G1911" s="74"/>
      <c r="S1911" s="61"/>
      <c r="T1911" s="61"/>
    </row>
    <row r="1912" spans="1:20" s="55" customFormat="1" ht="14.15" x14ac:dyDescent="0.4">
      <c r="A1912" s="39"/>
      <c r="E1912" s="74"/>
      <c r="F1912" s="74"/>
      <c r="G1912" s="74"/>
      <c r="S1912" s="61"/>
      <c r="T1912" s="61"/>
    </row>
    <row r="1913" spans="1:20" s="55" customFormat="1" ht="14.15" x14ac:dyDescent="0.4">
      <c r="A1913" s="39"/>
      <c r="E1913" s="74"/>
      <c r="F1913" s="74"/>
      <c r="G1913" s="74"/>
      <c r="S1913" s="61"/>
      <c r="T1913" s="61"/>
    </row>
    <row r="1914" spans="1:20" s="55" customFormat="1" ht="14.15" x14ac:dyDescent="0.4">
      <c r="A1914" s="39"/>
      <c r="E1914" s="74"/>
      <c r="F1914" s="74"/>
      <c r="G1914" s="74"/>
      <c r="S1914" s="61"/>
      <c r="T1914" s="61"/>
    </row>
    <row r="1915" spans="1:20" s="55" customFormat="1" ht="14.15" x14ac:dyDescent="0.4">
      <c r="A1915" s="39"/>
      <c r="E1915" s="74"/>
      <c r="F1915" s="74"/>
      <c r="G1915" s="74"/>
      <c r="S1915" s="61"/>
      <c r="T1915" s="61"/>
    </row>
    <row r="1916" spans="1:20" s="55" customFormat="1" ht="14.15" x14ac:dyDescent="0.4">
      <c r="A1916" s="39"/>
      <c r="E1916" s="74"/>
      <c r="F1916" s="74"/>
      <c r="G1916" s="74"/>
      <c r="S1916" s="61"/>
      <c r="T1916" s="61"/>
    </row>
    <row r="1917" spans="1:20" s="55" customFormat="1" ht="14.15" x14ac:dyDescent="0.4">
      <c r="A1917" s="39"/>
      <c r="E1917" s="74"/>
      <c r="F1917" s="74"/>
      <c r="G1917" s="74"/>
      <c r="S1917" s="61"/>
      <c r="T1917" s="61"/>
    </row>
    <row r="1918" spans="1:20" s="55" customFormat="1" ht="14.15" x14ac:dyDescent="0.4">
      <c r="A1918" s="39"/>
      <c r="E1918" s="74"/>
      <c r="F1918" s="74"/>
      <c r="G1918" s="74"/>
      <c r="S1918" s="61"/>
      <c r="T1918" s="61"/>
    </row>
    <row r="1919" spans="1:20" s="55" customFormat="1" ht="14.15" x14ac:dyDescent="0.4">
      <c r="A1919" s="39"/>
      <c r="E1919" s="74"/>
      <c r="F1919" s="74"/>
      <c r="G1919" s="74"/>
      <c r="S1919" s="61"/>
      <c r="T1919" s="61"/>
    </row>
    <row r="1920" spans="1:20" s="55" customFormat="1" ht="14.15" x14ac:dyDescent="0.4">
      <c r="A1920" s="39"/>
      <c r="E1920" s="74"/>
      <c r="F1920" s="74"/>
      <c r="G1920" s="74"/>
      <c r="S1920" s="61"/>
      <c r="T1920" s="61"/>
    </row>
    <row r="1921" spans="1:20" s="55" customFormat="1" ht="14.15" x14ac:dyDescent="0.4">
      <c r="A1921" s="39"/>
      <c r="E1921" s="74"/>
      <c r="F1921" s="74"/>
      <c r="G1921" s="74"/>
      <c r="S1921" s="61"/>
      <c r="T1921" s="61"/>
    </row>
    <row r="1922" spans="1:20" s="55" customFormat="1" ht="14.15" x14ac:dyDescent="0.4">
      <c r="A1922" s="39"/>
      <c r="E1922" s="74"/>
      <c r="F1922" s="74"/>
      <c r="G1922" s="74"/>
      <c r="S1922" s="61"/>
      <c r="T1922" s="61"/>
    </row>
    <row r="1923" spans="1:20" s="55" customFormat="1" ht="14.15" x14ac:dyDescent="0.4">
      <c r="A1923" s="39"/>
      <c r="E1923" s="74"/>
      <c r="F1923" s="74"/>
      <c r="G1923" s="74"/>
      <c r="S1923" s="61"/>
      <c r="T1923" s="61"/>
    </row>
    <row r="1924" spans="1:20" s="55" customFormat="1" ht="14.15" x14ac:dyDescent="0.4">
      <c r="A1924" s="39"/>
      <c r="E1924" s="74"/>
      <c r="F1924" s="74"/>
      <c r="G1924" s="74"/>
      <c r="S1924" s="61"/>
      <c r="T1924" s="61"/>
    </row>
    <row r="1925" spans="1:20" s="55" customFormat="1" ht="14.15" x14ac:dyDescent="0.4">
      <c r="A1925" s="39"/>
      <c r="E1925" s="74"/>
      <c r="F1925" s="74"/>
      <c r="G1925" s="74"/>
      <c r="S1925" s="61"/>
      <c r="T1925" s="61"/>
    </row>
    <row r="1926" spans="1:20" s="55" customFormat="1" ht="14.15" x14ac:dyDescent="0.4">
      <c r="A1926" s="39"/>
      <c r="E1926" s="74"/>
      <c r="F1926" s="74"/>
      <c r="G1926" s="74"/>
      <c r="S1926" s="61"/>
      <c r="T1926" s="61"/>
    </row>
    <row r="1927" spans="1:20" s="55" customFormat="1" ht="14.15" x14ac:dyDescent="0.4">
      <c r="A1927" s="39"/>
      <c r="E1927" s="74"/>
      <c r="F1927" s="74"/>
      <c r="G1927" s="74"/>
      <c r="S1927" s="61"/>
      <c r="T1927" s="61"/>
    </row>
    <row r="1928" spans="1:20" s="55" customFormat="1" ht="14.15" x14ac:dyDescent="0.4">
      <c r="A1928" s="39"/>
      <c r="E1928" s="74"/>
      <c r="F1928" s="74"/>
      <c r="G1928" s="74"/>
      <c r="S1928" s="61"/>
      <c r="T1928" s="61"/>
    </row>
    <row r="1929" spans="1:20" s="55" customFormat="1" ht="14.15" x14ac:dyDescent="0.4">
      <c r="A1929" s="39"/>
      <c r="E1929" s="74"/>
      <c r="F1929" s="74"/>
      <c r="G1929" s="74"/>
      <c r="S1929" s="61"/>
      <c r="T1929" s="61"/>
    </row>
    <row r="1930" spans="1:20" s="55" customFormat="1" ht="14.15" x14ac:dyDescent="0.4">
      <c r="A1930" s="39"/>
      <c r="E1930" s="74"/>
      <c r="F1930" s="74"/>
      <c r="G1930" s="74"/>
      <c r="S1930" s="61"/>
      <c r="T1930" s="61"/>
    </row>
    <row r="1931" spans="1:20" s="55" customFormat="1" ht="14.15" x14ac:dyDescent="0.4">
      <c r="A1931" s="39"/>
      <c r="E1931" s="74"/>
      <c r="F1931" s="74"/>
      <c r="G1931" s="74"/>
      <c r="S1931" s="61"/>
      <c r="T1931" s="61"/>
    </row>
    <row r="1932" spans="1:20" s="55" customFormat="1" ht="14.15" x14ac:dyDescent="0.4">
      <c r="A1932" s="39"/>
      <c r="E1932" s="74"/>
      <c r="F1932" s="74"/>
      <c r="G1932" s="74"/>
      <c r="S1932" s="61"/>
      <c r="T1932" s="61"/>
    </row>
    <row r="1933" spans="1:20" s="55" customFormat="1" ht="14.15" x14ac:dyDescent="0.4">
      <c r="A1933" s="39"/>
      <c r="E1933" s="74"/>
      <c r="F1933" s="74"/>
      <c r="G1933" s="74"/>
      <c r="S1933" s="61"/>
      <c r="T1933" s="61"/>
    </row>
    <row r="1934" spans="1:20" s="55" customFormat="1" ht="14.15" x14ac:dyDescent="0.4">
      <c r="A1934" s="39"/>
      <c r="E1934" s="74"/>
      <c r="F1934" s="74"/>
      <c r="G1934" s="74"/>
      <c r="S1934" s="61"/>
      <c r="T1934" s="61"/>
    </row>
    <row r="1935" spans="1:20" s="55" customFormat="1" ht="14.15" x14ac:dyDescent="0.4">
      <c r="A1935" s="39"/>
      <c r="E1935" s="74"/>
      <c r="F1935" s="74"/>
      <c r="G1935" s="74"/>
      <c r="S1935" s="61"/>
      <c r="T1935" s="61"/>
    </row>
    <row r="1936" spans="1:20" s="55" customFormat="1" ht="14.15" x14ac:dyDescent="0.4">
      <c r="A1936" s="39"/>
      <c r="E1936" s="74"/>
      <c r="F1936" s="74"/>
      <c r="G1936" s="74"/>
      <c r="S1936" s="61"/>
      <c r="T1936" s="61"/>
    </row>
    <row r="1937" spans="1:20" s="55" customFormat="1" ht="14.15" x14ac:dyDescent="0.4">
      <c r="A1937" s="39"/>
      <c r="E1937" s="74"/>
      <c r="F1937" s="74"/>
      <c r="G1937" s="74"/>
      <c r="S1937" s="61"/>
      <c r="T1937" s="61"/>
    </row>
    <row r="1938" spans="1:20" s="55" customFormat="1" ht="14.15" x14ac:dyDescent="0.4">
      <c r="A1938" s="39"/>
      <c r="E1938" s="74"/>
      <c r="F1938" s="74"/>
      <c r="G1938" s="74"/>
      <c r="S1938" s="61"/>
      <c r="T1938" s="61"/>
    </row>
    <row r="1939" spans="1:20" s="55" customFormat="1" ht="14.15" x14ac:dyDescent="0.4">
      <c r="A1939" s="39"/>
      <c r="E1939" s="74"/>
      <c r="F1939" s="74"/>
      <c r="G1939" s="74"/>
      <c r="S1939" s="61"/>
      <c r="T1939" s="61"/>
    </row>
    <row r="1940" spans="1:20" s="55" customFormat="1" ht="14.15" x14ac:dyDescent="0.4">
      <c r="A1940" s="39"/>
      <c r="E1940" s="74"/>
      <c r="F1940" s="74"/>
      <c r="G1940" s="74"/>
      <c r="S1940" s="61"/>
      <c r="T1940" s="61"/>
    </row>
    <row r="1941" spans="1:20" s="55" customFormat="1" ht="14.15" x14ac:dyDescent="0.4">
      <c r="A1941" s="39"/>
      <c r="E1941" s="74"/>
      <c r="F1941" s="74"/>
      <c r="G1941" s="74"/>
      <c r="S1941" s="61"/>
      <c r="T1941" s="61"/>
    </row>
    <row r="1942" spans="1:20" s="55" customFormat="1" ht="14.15" x14ac:dyDescent="0.4">
      <c r="A1942" s="39"/>
      <c r="E1942" s="74"/>
      <c r="F1942" s="74"/>
      <c r="G1942" s="74"/>
      <c r="S1942" s="61"/>
      <c r="T1942" s="61"/>
    </row>
    <row r="1943" spans="1:20" s="55" customFormat="1" ht="14.15" x14ac:dyDescent="0.4">
      <c r="A1943" s="39"/>
      <c r="E1943" s="74"/>
      <c r="F1943" s="74"/>
      <c r="G1943" s="74"/>
      <c r="S1943" s="61"/>
      <c r="T1943" s="61"/>
    </row>
    <row r="1944" spans="1:20" s="55" customFormat="1" ht="14.15" x14ac:dyDescent="0.4">
      <c r="A1944" s="39"/>
      <c r="E1944" s="74"/>
      <c r="F1944" s="74"/>
      <c r="G1944" s="74"/>
      <c r="S1944" s="61"/>
      <c r="T1944" s="61"/>
    </row>
    <row r="1945" spans="1:20" s="55" customFormat="1" ht="14.15" x14ac:dyDescent="0.4">
      <c r="A1945" s="39"/>
      <c r="E1945" s="74"/>
      <c r="F1945" s="74"/>
      <c r="G1945" s="74"/>
      <c r="S1945" s="61"/>
      <c r="T1945" s="61"/>
    </row>
    <row r="1946" spans="1:20" s="55" customFormat="1" ht="14.15" x14ac:dyDescent="0.4">
      <c r="A1946" s="39"/>
      <c r="E1946" s="74"/>
      <c r="F1946" s="74"/>
      <c r="G1946" s="74"/>
      <c r="S1946" s="61"/>
      <c r="T1946" s="61"/>
    </row>
    <row r="1947" spans="1:20" s="55" customFormat="1" ht="14.15" x14ac:dyDescent="0.4">
      <c r="A1947" s="39"/>
      <c r="E1947" s="74"/>
      <c r="F1947" s="74"/>
      <c r="G1947" s="74"/>
      <c r="S1947" s="61"/>
      <c r="T1947" s="61"/>
    </row>
    <row r="1948" spans="1:20" s="55" customFormat="1" ht="14.15" x14ac:dyDescent="0.4">
      <c r="A1948" s="39"/>
      <c r="E1948" s="74"/>
      <c r="F1948" s="74"/>
      <c r="G1948" s="74"/>
      <c r="S1948" s="61"/>
      <c r="T1948" s="61"/>
    </row>
    <row r="1949" spans="1:20" s="55" customFormat="1" ht="14.15" x14ac:dyDescent="0.4">
      <c r="A1949" s="39"/>
      <c r="E1949" s="74"/>
      <c r="F1949" s="74"/>
      <c r="G1949" s="74"/>
      <c r="S1949" s="61"/>
      <c r="T1949" s="61"/>
    </row>
    <row r="1950" spans="1:20" s="55" customFormat="1" ht="14.15" x14ac:dyDescent="0.4">
      <c r="A1950" s="39"/>
      <c r="E1950" s="74"/>
      <c r="F1950" s="74"/>
      <c r="G1950" s="74"/>
      <c r="S1950" s="61"/>
      <c r="T1950" s="61"/>
    </row>
    <row r="1951" spans="1:20" s="55" customFormat="1" ht="14.15" x14ac:dyDescent="0.4">
      <c r="A1951" s="39"/>
      <c r="E1951" s="74"/>
      <c r="F1951" s="74"/>
      <c r="G1951" s="74"/>
      <c r="S1951" s="61"/>
      <c r="T1951" s="61"/>
    </row>
    <row r="1952" spans="1:20" s="55" customFormat="1" ht="14.15" x14ac:dyDescent="0.4">
      <c r="A1952" s="39"/>
      <c r="E1952" s="74"/>
      <c r="F1952" s="74"/>
      <c r="G1952" s="74"/>
      <c r="S1952" s="61"/>
      <c r="T1952" s="61"/>
    </row>
    <row r="1953" spans="1:20" s="55" customFormat="1" ht="14.15" x14ac:dyDescent="0.4">
      <c r="A1953" s="39"/>
      <c r="E1953" s="74"/>
      <c r="F1953" s="74"/>
      <c r="G1953" s="74"/>
      <c r="S1953" s="61"/>
      <c r="T1953" s="61"/>
    </row>
    <row r="1954" spans="1:20" s="55" customFormat="1" ht="14.15" x14ac:dyDescent="0.4">
      <c r="A1954" s="39"/>
      <c r="E1954" s="74"/>
      <c r="F1954" s="74"/>
      <c r="G1954" s="74"/>
      <c r="S1954" s="61"/>
      <c r="T1954" s="61"/>
    </row>
    <row r="1955" spans="1:20" s="55" customFormat="1" ht="14.15" x14ac:dyDescent="0.4">
      <c r="A1955" s="39"/>
      <c r="E1955" s="74"/>
      <c r="F1955" s="74"/>
      <c r="G1955" s="74"/>
      <c r="S1955" s="61"/>
      <c r="T1955" s="61"/>
    </row>
    <row r="1956" spans="1:20" s="55" customFormat="1" ht="14.15" x14ac:dyDescent="0.4">
      <c r="A1956" s="39"/>
      <c r="E1956" s="74"/>
      <c r="F1956" s="74"/>
      <c r="G1956" s="74"/>
      <c r="S1956" s="61"/>
      <c r="T1956" s="61"/>
    </row>
    <row r="1957" spans="1:20" s="55" customFormat="1" ht="14.15" x14ac:dyDescent="0.4">
      <c r="A1957" s="39"/>
      <c r="E1957" s="74"/>
      <c r="F1957" s="74"/>
      <c r="G1957" s="74"/>
      <c r="S1957" s="61"/>
      <c r="T1957" s="61"/>
    </row>
    <row r="1958" spans="1:20" s="55" customFormat="1" ht="14.15" x14ac:dyDescent="0.4">
      <c r="A1958" s="39"/>
      <c r="E1958" s="74"/>
      <c r="F1958" s="74"/>
      <c r="G1958" s="74"/>
      <c r="S1958" s="61"/>
      <c r="T1958" s="61"/>
    </row>
    <row r="1959" spans="1:20" s="55" customFormat="1" ht="14.15" x14ac:dyDescent="0.4">
      <c r="A1959" s="39"/>
      <c r="E1959" s="74"/>
      <c r="F1959" s="74"/>
      <c r="G1959" s="74"/>
      <c r="S1959" s="61"/>
      <c r="T1959" s="61"/>
    </row>
    <row r="1960" spans="1:20" s="55" customFormat="1" ht="14.15" x14ac:dyDescent="0.4">
      <c r="A1960" s="39"/>
      <c r="E1960" s="74"/>
      <c r="F1960" s="74"/>
      <c r="G1960" s="74"/>
      <c r="S1960" s="61"/>
      <c r="T1960" s="61"/>
    </row>
    <row r="1961" spans="1:20" s="55" customFormat="1" ht="14.15" x14ac:dyDescent="0.4">
      <c r="A1961" s="39"/>
      <c r="E1961" s="74"/>
      <c r="F1961" s="74"/>
      <c r="G1961" s="74"/>
      <c r="S1961" s="61"/>
      <c r="T1961" s="61"/>
    </row>
    <row r="1962" spans="1:20" s="55" customFormat="1" ht="14.15" x14ac:dyDescent="0.4">
      <c r="A1962" s="39"/>
      <c r="E1962" s="74"/>
      <c r="F1962" s="74"/>
      <c r="G1962" s="74"/>
      <c r="S1962" s="61"/>
      <c r="T1962" s="61"/>
    </row>
    <row r="1963" spans="1:20" s="55" customFormat="1" ht="14.15" x14ac:dyDescent="0.4">
      <c r="A1963" s="39"/>
      <c r="E1963" s="74"/>
      <c r="F1963" s="74"/>
      <c r="G1963" s="74"/>
      <c r="S1963" s="61"/>
      <c r="T1963" s="61"/>
    </row>
    <row r="1964" spans="1:20" s="55" customFormat="1" ht="14.15" x14ac:dyDescent="0.4">
      <c r="A1964" s="39"/>
      <c r="E1964" s="74"/>
      <c r="F1964" s="74"/>
      <c r="G1964" s="74"/>
      <c r="S1964" s="61"/>
      <c r="T1964" s="61"/>
    </row>
    <row r="1965" spans="1:20" s="55" customFormat="1" ht="14.15" x14ac:dyDescent="0.4">
      <c r="A1965" s="39"/>
      <c r="E1965" s="74"/>
      <c r="F1965" s="74"/>
      <c r="G1965" s="74"/>
      <c r="S1965" s="61"/>
      <c r="T1965" s="61"/>
    </row>
    <row r="1966" spans="1:20" s="55" customFormat="1" ht="14.15" x14ac:dyDescent="0.4">
      <c r="A1966" s="39"/>
      <c r="E1966" s="74"/>
      <c r="F1966" s="74"/>
      <c r="G1966" s="74"/>
      <c r="S1966" s="61"/>
      <c r="T1966" s="61"/>
    </row>
    <row r="1967" spans="1:20" s="55" customFormat="1" ht="14.15" x14ac:dyDescent="0.4">
      <c r="A1967" s="39"/>
      <c r="E1967" s="74"/>
      <c r="F1967" s="74"/>
      <c r="G1967" s="74"/>
      <c r="S1967" s="61"/>
      <c r="T1967" s="61"/>
    </row>
    <row r="1968" spans="1:20" s="55" customFormat="1" ht="14.15" x14ac:dyDescent="0.4">
      <c r="A1968" s="39"/>
      <c r="E1968" s="74"/>
      <c r="F1968" s="74"/>
      <c r="G1968" s="74"/>
      <c r="S1968" s="61"/>
      <c r="T1968" s="61"/>
    </row>
    <row r="1969" spans="1:20" s="55" customFormat="1" ht="14.15" x14ac:dyDescent="0.4">
      <c r="A1969" s="39"/>
      <c r="E1969" s="74"/>
      <c r="F1969" s="74"/>
      <c r="G1969" s="74"/>
      <c r="S1969" s="61"/>
      <c r="T1969" s="61"/>
    </row>
    <row r="1970" spans="1:20" s="55" customFormat="1" ht="14.15" x14ac:dyDescent="0.4">
      <c r="A1970" s="39"/>
      <c r="E1970" s="74"/>
      <c r="F1970" s="74"/>
      <c r="G1970" s="74"/>
      <c r="S1970" s="61"/>
      <c r="T1970" s="61"/>
    </row>
    <row r="1971" spans="1:20" s="55" customFormat="1" ht="14.15" x14ac:dyDescent="0.4">
      <c r="A1971" s="39"/>
      <c r="E1971" s="74"/>
      <c r="F1971" s="74"/>
      <c r="G1971" s="74"/>
      <c r="S1971" s="61"/>
      <c r="T1971" s="61"/>
    </row>
    <row r="1972" spans="1:20" s="55" customFormat="1" ht="14.15" x14ac:dyDescent="0.4">
      <c r="A1972" s="39"/>
      <c r="E1972" s="74"/>
      <c r="F1972" s="74"/>
      <c r="G1972" s="74"/>
      <c r="S1972" s="61"/>
      <c r="T1972" s="61"/>
    </row>
    <row r="1973" spans="1:20" s="55" customFormat="1" ht="14.15" x14ac:dyDescent="0.4">
      <c r="A1973" s="39"/>
      <c r="E1973" s="74"/>
      <c r="F1973" s="74"/>
      <c r="G1973" s="74"/>
      <c r="S1973" s="61"/>
      <c r="T1973" s="61"/>
    </row>
    <row r="1974" spans="1:20" s="55" customFormat="1" ht="14.15" x14ac:dyDescent="0.4">
      <c r="A1974" s="39"/>
      <c r="E1974" s="74"/>
      <c r="F1974" s="74"/>
      <c r="G1974" s="74"/>
      <c r="S1974" s="61"/>
      <c r="T1974" s="61"/>
    </row>
    <row r="1975" spans="1:20" s="55" customFormat="1" ht="14.15" x14ac:dyDescent="0.4">
      <c r="A1975" s="39"/>
      <c r="E1975" s="74"/>
      <c r="F1975" s="74"/>
      <c r="G1975" s="74"/>
      <c r="S1975" s="61"/>
      <c r="T1975" s="61"/>
    </row>
    <row r="1976" spans="1:20" s="55" customFormat="1" ht="14.15" x14ac:dyDescent="0.4">
      <c r="A1976" s="39"/>
      <c r="E1976" s="74"/>
      <c r="F1976" s="74"/>
      <c r="G1976" s="74"/>
      <c r="S1976" s="61"/>
      <c r="T1976" s="61"/>
    </row>
    <row r="1977" spans="1:20" s="55" customFormat="1" ht="14.15" x14ac:dyDescent="0.4">
      <c r="A1977" s="39"/>
      <c r="E1977" s="74"/>
      <c r="F1977" s="74"/>
      <c r="G1977" s="74"/>
      <c r="S1977" s="61"/>
      <c r="T1977" s="61"/>
    </row>
    <row r="1978" spans="1:20" s="55" customFormat="1" ht="14.15" x14ac:dyDescent="0.4">
      <c r="A1978" s="39"/>
      <c r="E1978" s="74"/>
      <c r="F1978" s="74"/>
      <c r="G1978" s="74"/>
      <c r="S1978" s="61"/>
      <c r="T1978" s="61"/>
    </row>
    <row r="1979" spans="1:20" s="55" customFormat="1" ht="14.15" x14ac:dyDescent="0.4">
      <c r="A1979" s="39"/>
      <c r="E1979" s="74"/>
      <c r="F1979" s="74"/>
      <c r="G1979" s="74"/>
      <c r="S1979" s="61"/>
      <c r="T1979" s="61"/>
    </row>
    <row r="1980" spans="1:20" s="55" customFormat="1" ht="14.15" x14ac:dyDescent="0.4">
      <c r="A1980" s="39"/>
      <c r="E1980" s="74"/>
      <c r="F1980" s="74"/>
      <c r="G1980" s="74"/>
      <c r="S1980" s="61"/>
      <c r="T1980" s="61"/>
    </row>
    <row r="1981" spans="1:20" s="55" customFormat="1" ht="14.15" x14ac:dyDescent="0.4">
      <c r="A1981" s="39"/>
      <c r="E1981" s="74"/>
      <c r="F1981" s="74"/>
      <c r="G1981" s="74"/>
      <c r="S1981" s="61"/>
      <c r="T1981" s="61"/>
    </row>
    <row r="1982" spans="1:20" s="55" customFormat="1" ht="14.15" x14ac:dyDescent="0.4">
      <c r="A1982" s="39"/>
      <c r="E1982" s="74"/>
      <c r="F1982" s="74"/>
      <c r="G1982" s="74"/>
      <c r="S1982" s="61"/>
      <c r="T1982" s="61"/>
    </row>
    <row r="1983" spans="1:20" s="55" customFormat="1" ht="14.15" x14ac:dyDescent="0.4">
      <c r="A1983" s="39"/>
      <c r="E1983" s="74"/>
      <c r="F1983" s="74"/>
      <c r="G1983" s="74"/>
      <c r="S1983" s="61"/>
      <c r="T1983" s="61"/>
    </row>
    <row r="1984" spans="1:20" s="55" customFormat="1" ht="14.15" x14ac:dyDescent="0.4">
      <c r="A1984" s="39"/>
      <c r="E1984" s="74"/>
      <c r="F1984" s="74"/>
      <c r="G1984" s="74"/>
      <c r="S1984" s="61"/>
      <c r="T1984" s="61"/>
    </row>
    <row r="1985" spans="1:20" s="55" customFormat="1" ht="14.15" x14ac:dyDescent="0.4">
      <c r="A1985" s="39"/>
      <c r="E1985" s="74"/>
      <c r="F1985" s="74"/>
      <c r="G1985" s="74"/>
      <c r="S1985" s="61"/>
      <c r="T1985" s="61"/>
    </row>
    <row r="1986" spans="1:20" s="55" customFormat="1" ht="14.15" x14ac:dyDescent="0.4">
      <c r="A1986" s="39"/>
      <c r="E1986" s="74"/>
      <c r="F1986" s="74"/>
      <c r="G1986" s="74"/>
      <c r="S1986" s="61"/>
      <c r="T1986" s="61"/>
    </row>
    <row r="1987" spans="1:20" s="55" customFormat="1" ht="14.15" x14ac:dyDescent="0.4">
      <c r="A1987" s="39"/>
      <c r="E1987" s="74"/>
      <c r="F1987" s="74"/>
      <c r="G1987" s="74"/>
      <c r="S1987" s="61"/>
      <c r="T1987" s="61"/>
    </row>
    <row r="1988" spans="1:20" s="55" customFormat="1" ht="14.15" x14ac:dyDescent="0.4">
      <c r="A1988" s="39"/>
      <c r="E1988" s="74"/>
      <c r="F1988" s="74"/>
      <c r="G1988" s="74"/>
      <c r="S1988" s="61"/>
      <c r="T1988" s="61"/>
    </row>
    <row r="1989" spans="1:20" s="55" customFormat="1" ht="14.15" x14ac:dyDescent="0.4">
      <c r="A1989" s="39"/>
      <c r="E1989" s="74"/>
      <c r="F1989" s="74"/>
      <c r="G1989" s="74"/>
      <c r="S1989" s="61"/>
      <c r="T1989" s="61"/>
    </row>
    <row r="1990" spans="1:20" s="55" customFormat="1" ht="14.15" x14ac:dyDescent="0.4">
      <c r="A1990" s="39"/>
      <c r="E1990" s="74"/>
      <c r="F1990" s="74"/>
      <c r="G1990" s="74"/>
      <c r="S1990" s="61"/>
      <c r="T1990" s="61"/>
    </row>
    <row r="1991" spans="1:20" s="55" customFormat="1" ht="14.15" x14ac:dyDescent="0.4">
      <c r="A1991" s="39"/>
      <c r="E1991" s="74"/>
      <c r="F1991" s="74"/>
      <c r="G1991" s="74"/>
      <c r="S1991" s="61"/>
      <c r="T1991" s="61"/>
    </row>
    <row r="1992" spans="1:20" s="55" customFormat="1" ht="14.15" x14ac:dyDescent="0.4">
      <c r="A1992" s="39"/>
      <c r="E1992" s="74"/>
      <c r="F1992" s="74"/>
      <c r="G1992" s="74"/>
      <c r="S1992" s="61"/>
      <c r="T1992" s="61"/>
    </row>
    <row r="1993" spans="1:20" s="55" customFormat="1" ht="14.15" x14ac:dyDescent="0.4">
      <c r="A1993" s="39"/>
      <c r="E1993" s="74"/>
      <c r="F1993" s="74"/>
      <c r="G1993" s="74"/>
      <c r="S1993" s="61"/>
      <c r="T1993" s="61"/>
    </row>
    <row r="1994" spans="1:20" s="55" customFormat="1" ht="14.15" x14ac:dyDescent="0.4">
      <c r="A1994" s="39"/>
      <c r="E1994" s="74"/>
      <c r="F1994" s="74"/>
      <c r="G1994" s="74"/>
      <c r="S1994" s="61"/>
      <c r="T1994" s="61"/>
    </row>
    <row r="1995" spans="1:20" s="55" customFormat="1" ht="14.15" x14ac:dyDescent="0.4">
      <c r="A1995" s="39"/>
      <c r="E1995" s="74"/>
      <c r="F1995" s="74"/>
      <c r="G1995" s="74"/>
      <c r="S1995" s="61"/>
      <c r="T1995" s="61"/>
    </row>
    <row r="1996" spans="1:20" s="55" customFormat="1" ht="14.15" x14ac:dyDescent="0.4">
      <c r="A1996" s="39"/>
      <c r="E1996" s="74"/>
      <c r="F1996" s="74"/>
      <c r="G1996" s="74"/>
      <c r="S1996" s="61"/>
      <c r="T1996" s="61"/>
    </row>
    <row r="1997" spans="1:20" s="55" customFormat="1" ht="14.15" x14ac:dyDescent="0.4">
      <c r="A1997" s="39"/>
      <c r="E1997" s="74"/>
      <c r="F1997" s="74"/>
      <c r="G1997" s="74"/>
      <c r="S1997" s="61"/>
      <c r="T1997" s="61"/>
    </row>
    <row r="1998" spans="1:20" s="55" customFormat="1" ht="14.15" x14ac:dyDescent="0.4">
      <c r="A1998" s="39"/>
      <c r="E1998" s="74"/>
      <c r="F1998" s="74"/>
      <c r="G1998" s="74"/>
      <c r="S1998" s="61"/>
      <c r="T1998" s="61"/>
    </row>
    <row r="1999" spans="1:20" s="55" customFormat="1" ht="14.15" x14ac:dyDescent="0.4">
      <c r="A1999" s="39"/>
      <c r="E1999" s="74"/>
      <c r="F1999" s="74"/>
      <c r="G1999" s="74"/>
      <c r="S1999" s="61"/>
      <c r="T1999" s="61"/>
    </row>
    <row r="2000" spans="1:20" s="55" customFormat="1" ht="14.15" x14ac:dyDescent="0.4">
      <c r="A2000" s="39"/>
      <c r="E2000" s="74"/>
      <c r="F2000" s="74"/>
      <c r="G2000" s="74"/>
      <c r="S2000" s="61"/>
      <c r="T2000" s="61"/>
    </row>
    <row r="2001" spans="1:20" s="55" customFormat="1" ht="14.15" x14ac:dyDescent="0.4">
      <c r="A2001" s="39"/>
      <c r="E2001" s="74"/>
      <c r="F2001" s="74"/>
      <c r="G2001" s="74"/>
      <c r="S2001" s="61"/>
      <c r="T2001" s="61"/>
    </row>
    <row r="2002" spans="1:20" s="55" customFormat="1" ht="14.15" x14ac:dyDescent="0.4">
      <c r="A2002" s="39"/>
      <c r="E2002" s="74"/>
      <c r="F2002" s="74"/>
      <c r="G2002" s="74"/>
      <c r="S2002" s="61"/>
      <c r="T2002" s="61"/>
    </row>
    <row r="2003" spans="1:20" s="55" customFormat="1" ht="14.15" x14ac:dyDescent="0.4">
      <c r="A2003" s="39"/>
      <c r="E2003" s="74"/>
      <c r="F2003" s="74"/>
      <c r="G2003" s="74"/>
      <c r="S2003" s="61"/>
      <c r="T2003" s="61"/>
    </row>
    <row r="2004" spans="1:20" s="55" customFormat="1" ht="14.15" x14ac:dyDescent="0.4">
      <c r="A2004" s="39"/>
      <c r="E2004" s="74"/>
      <c r="F2004" s="74"/>
      <c r="G2004" s="74"/>
      <c r="S2004" s="61"/>
      <c r="T2004" s="61"/>
    </row>
    <row r="2005" spans="1:20" s="55" customFormat="1" ht="14.15" x14ac:dyDescent="0.4">
      <c r="A2005" s="39"/>
      <c r="E2005" s="74"/>
      <c r="F2005" s="74"/>
      <c r="G2005" s="74"/>
      <c r="S2005" s="61"/>
      <c r="T2005" s="61"/>
    </row>
    <row r="2006" spans="1:20" s="55" customFormat="1" ht="14.15" x14ac:dyDescent="0.4">
      <c r="A2006" s="39"/>
      <c r="E2006" s="74"/>
      <c r="F2006" s="74"/>
      <c r="G2006" s="74"/>
      <c r="S2006" s="61"/>
      <c r="T2006" s="61"/>
    </row>
    <row r="2007" spans="1:20" s="55" customFormat="1" ht="14.15" x14ac:dyDescent="0.4">
      <c r="A2007" s="39"/>
      <c r="E2007" s="74"/>
      <c r="F2007" s="74"/>
      <c r="G2007" s="74"/>
      <c r="S2007" s="61"/>
      <c r="T2007" s="61"/>
    </row>
    <row r="2008" spans="1:20" s="55" customFormat="1" ht="14.15" x14ac:dyDescent="0.4">
      <c r="A2008" s="39"/>
      <c r="E2008" s="74"/>
      <c r="F2008" s="74"/>
      <c r="G2008" s="74"/>
      <c r="S2008" s="61"/>
      <c r="T2008" s="61"/>
    </row>
    <row r="2009" spans="1:20" s="55" customFormat="1" ht="14.15" x14ac:dyDescent="0.4">
      <c r="A2009" s="39"/>
      <c r="E2009" s="74"/>
      <c r="F2009" s="74"/>
      <c r="G2009" s="74"/>
      <c r="S2009" s="61"/>
      <c r="T2009" s="61"/>
    </row>
    <row r="2010" spans="1:20" s="55" customFormat="1" ht="14.15" x14ac:dyDescent="0.4">
      <c r="A2010" s="39"/>
      <c r="E2010" s="74"/>
      <c r="F2010" s="74"/>
      <c r="G2010" s="74"/>
      <c r="S2010" s="61"/>
      <c r="T2010" s="61"/>
    </row>
    <row r="2011" spans="1:20" s="55" customFormat="1" ht="14.15" x14ac:dyDescent="0.4">
      <c r="A2011" s="39"/>
      <c r="E2011" s="74"/>
      <c r="F2011" s="74"/>
      <c r="G2011" s="74"/>
      <c r="S2011" s="61"/>
      <c r="T2011" s="61"/>
    </row>
    <row r="2012" spans="1:20" s="55" customFormat="1" ht="14.15" x14ac:dyDescent="0.4">
      <c r="A2012" s="39"/>
      <c r="E2012" s="74"/>
      <c r="F2012" s="74"/>
      <c r="G2012" s="74"/>
      <c r="S2012" s="61"/>
      <c r="T2012" s="61"/>
    </row>
    <row r="2013" spans="1:20" s="55" customFormat="1" ht="14.15" x14ac:dyDescent="0.4">
      <c r="A2013" s="39"/>
      <c r="E2013" s="74"/>
      <c r="F2013" s="74"/>
      <c r="G2013" s="74"/>
      <c r="S2013" s="61"/>
      <c r="T2013" s="61"/>
    </row>
    <row r="2014" spans="1:20" s="55" customFormat="1" ht="14.15" x14ac:dyDescent="0.4">
      <c r="A2014" s="39"/>
      <c r="E2014" s="74"/>
      <c r="F2014" s="74"/>
      <c r="G2014" s="74"/>
      <c r="S2014" s="61"/>
      <c r="T2014" s="61"/>
    </row>
    <row r="2015" spans="1:20" s="55" customFormat="1" ht="14.15" x14ac:dyDescent="0.4">
      <c r="A2015" s="39"/>
      <c r="E2015" s="74"/>
      <c r="F2015" s="74"/>
      <c r="G2015" s="74"/>
      <c r="S2015" s="61"/>
      <c r="T2015" s="61"/>
    </row>
    <row r="2016" spans="1:20" s="55" customFormat="1" ht="14.15" x14ac:dyDescent="0.4">
      <c r="A2016" s="39"/>
      <c r="E2016" s="74"/>
      <c r="F2016" s="74"/>
      <c r="G2016" s="74"/>
      <c r="S2016" s="61"/>
      <c r="T2016" s="61"/>
    </row>
    <row r="2017" spans="1:20" s="55" customFormat="1" ht="14.15" x14ac:dyDescent="0.4">
      <c r="A2017" s="39"/>
      <c r="E2017" s="74"/>
      <c r="F2017" s="74"/>
      <c r="G2017" s="74"/>
      <c r="S2017" s="61"/>
      <c r="T2017" s="61"/>
    </row>
    <row r="2018" spans="1:20" s="55" customFormat="1" ht="14.15" x14ac:dyDescent="0.4">
      <c r="A2018" s="39"/>
      <c r="E2018" s="74"/>
      <c r="F2018" s="74"/>
      <c r="G2018" s="74"/>
      <c r="S2018" s="61"/>
      <c r="T2018" s="61"/>
    </row>
    <row r="2019" spans="1:20" s="55" customFormat="1" ht="14.15" x14ac:dyDescent="0.4">
      <c r="A2019" s="39"/>
      <c r="E2019" s="74"/>
      <c r="F2019" s="74"/>
      <c r="G2019" s="74"/>
      <c r="S2019" s="61"/>
      <c r="T2019" s="61"/>
    </row>
    <row r="2020" spans="1:20" s="55" customFormat="1" ht="14.15" x14ac:dyDescent="0.4">
      <c r="A2020" s="39"/>
      <c r="E2020" s="74"/>
      <c r="F2020" s="74"/>
      <c r="G2020" s="74"/>
      <c r="S2020" s="61"/>
      <c r="T2020" s="61"/>
    </row>
    <row r="2021" spans="1:20" s="55" customFormat="1" ht="14.15" x14ac:dyDescent="0.4">
      <c r="A2021" s="39"/>
      <c r="E2021" s="74"/>
      <c r="F2021" s="74"/>
      <c r="G2021" s="74"/>
      <c r="S2021" s="61"/>
      <c r="T2021" s="61"/>
    </row>
    <row r="2022" spans="1:20" s="55" customFormat="1" ht="14.15" x14ac:dyDescent="0.4">
      <c r="A2022" s="39"/>
      <c r="E2022" s="74"/>
      <c r="F2022" s="74"/>
      <c r="G2022" s="74"/>
      <c r="S2022" s="61"/>
      <c r="T2022" s="61"/>
    </row>
    <row r="2023" spans="1:20" s="55" customFormat="1" ht="14.15" x14ac:dyDescent="0.4">
      <c r="A2023" s="39"/>
      <c r="E2023" s="74"/>
      <c r="F2023" s="74"/>
      <c r="G2023" s="74"/>
      <c r="S2023" s="61"/>
      <c r="T2023" s="61"/>
    </row>
    <row r="2024" spans="1:20" s="55" customFormat="1" ht="14.15" x14ac:dyDescent="0.4">
      <c r="A2024" s="39"/>
      <c r="E2024" s="74"/>
      <c r="F2024" s="74"/>
      <c r="G2024" s="74"/>
      <c r="S2024" s="61"/>
      <c r="T2024" s="61"/>
    </row>
    <row r="2025" spans="1:20" s="55" customFormat="1" ht="14.15" x14ac:dyDescent="0.4">
      <c r="A2025" s="39"/>
      <c r="E2025" s="74"/>
      <c r="F2025" s="74"/>
      <c r="G2025" s="74"/>
      <c r="S2025" s="61"/>
      <c r="T2025" s="61"/>
    </row>
    <row r="2026" spans="1:20" s="55" customFormat="1" ht="14.15" x14ac:dyDescent="0.4">
      <c r="A2026" s="39"/>
      <c r="E2026" s="74"/>
      <c r="F2026" s="74"/>
      <c r="G2026" s="74"/>
      <c r="S2026" s="61"/>
      <c r="T2026" s="61"/>
    </row>
    <row r="2027" spans="1:20" s="55" customFormat="1" ht="14.15" x14ac:dyDescent="0.4">
      <c r="A2027" s="39"/>
      <c r="E2027" s="74"/>
      <c r="F2027" s="74"/>
      <c r="G2027" s="74"/>
      <c r="S2027" s="61"/>
      <c r="T2027" s="61"/>
    </row>
    <row r="2028" spans="1:20" s="55" customFormat="1" ht="14.15" x14ac:dyDescent="0.4">
      <c r="A2028" s="39"/>
      <c r="E2028" s="74"/>
      <c r="F2028" s="74"/>
      <c r="G2028" s="74"/>
      <c r="S2028" s="61"/>
      <c r="T2028" s="61"/>
    </row>
    <row r="2029" spans="1:20" s="55" customFormat="1" ht="14.15" x14ac:dyDescent="0.4">
      <c r="A2029" s="39"/>
      <c r="E2029" s="74"/>
      <c r="F2029" s="74"/>
      <c r="G2029" s="74"/>
      <c r="S2029" s="61"/>
      <c r="T2029" s="61"/>
    </row>
    <row r="2030" spans="1:20" s="55" customFormat="1" ht="14.15" x14ac:dyDescent="0.4">
      <c r="A2030" s="39"/>
      <c r="E2030" s="74"/>
      <c r="F2030" s="74"/>
      <c r="G2030" s="74"/>
      <c r="S2030" s="61"/>
      <c r="T2030" s="61"/>
    </row>
    <row r="2031" spans="1:20" s="55" customFormat="1" ht="14.15" x14ac:dyDescent="0.4">
      <c r="A2031" s="39"/>
      <c r="E2031" s="74"/>
      <c r="F2031" s="74"/>
      <c r="G2031" s="74"/>
      <c r="S2031" s="61"/>
      <c r="T2031" s="61"/>
    </row>
    <row r="2032" spans="1:20" s="55" customFormat="1" ht="14.15" x14ac:dyDescent="0.4">
      <c r="A2032" s="39"/>
      <c r="E2032" s="74"/>
      <c r="F2032" s="74"/>
      <c r="G2032" s="74"/>
      <c r="S2032" s="61"/>
      <c r="T2032" s="61"/>
    </row>
    <row r="2033" spans="1:20" s="55" customFormat="1" ht="14.15" x14ac:dyDescent="0.4">
      <c r="A2033" s="39"/>
      <c r="E2033" s="74"/>
      <c r="F2033" s="74"/>
      <c r="G2033" s="74"/>
      <c r="S2033" s="61"/>
      <c r="T2033" s="61"/>
    </row>
    <row r="2034" spans="1:20" s="55" customFormat="1" ht="14.15" x14ac:dyDescent="0.4">
      <c r="A2034" s="39"/>
      <c r="E2034" s="74"/>
      <c r="F2034" s="74"/>
      <c r="G2034" s="74"/>
      <c r="S2034" s="61"/>
      <c r="T2034" s="61"/>
    </row>
    <row r="2035" spans="1:20" s="55" customFormat="1" ht="14.15" x14ac:dyDescent="0.4">
      <c r="A2035" s="39"/>
      <c r="E2035" s="74"/>
      <c r="F2035" s="74"/>
      <c r="G2035" s="74"/>
      <c r="S2035" s="61"/>
      <c r="T2035" s="61"/>
    </row>
    <row r="2036" spans="1:20" s="55" customFormat="1" ht="14.15" x14ac:dyDescent="0.4">
      <c r="A2036" s="39"/>
      <c r="E2036" s="74"/>
      <c r="F2036" s="74"/>
      <c r="G2036" s="74"/>
      <c r="S2036" s="61"/>
      <c r="T2036" s="61"/>
    </row>
    <row r="2037" spans="1:20" s="55" customFormat="1" ht="14.15" x14ac:dyDescent="0.4">
      <c r="A2037" s="39"/>
      <c r="E2037" s="74"/>
      <c r="F2037" s="74"/>
      <c r="G2037" s="74"/>
      <c r="S2037" s="61"/>
      <c r="T2037" s="61"/>
    </row>
    <row r="2038" spans="1:20" s="55" customFormat="1" ht="14.15" x14ac:dyDescent="0.4">
      <c r="A2038" s="39"/>
      <c r="E2038" s="74"/>
      <c r="F2038" s="74"/>
      <c r="G2038" s="74"/>
      <c r="S2038" s="61"/>
      <c r="T2038" s="61"/>
    </row>
    <row r="2039" spans="1:20" s="55" customFormat="1" ht="14.15" x14ac:dyDescent="0.4">
      <c r="A2039" s="39"/>
      <c r="E2039" s="74"/>
      <c r="F2039" s="74"/>
      <c r="G2039" s="74"/>
      <c r="S2039" s="61"/>
      <c r="T2039" s="61"/>
    </row>
    <row r="2040" spans="1:20" s="55" customFormat="1" ht="14.15" x14ac:dyDescent="0.4">
      <c r="A2040" s="39"/>
      <c r="E2040" s="74"/>
      <c r="F2040" s="74"/>
      <c r="G2040" s="74"/>
      <c r="S2040" s="61"/>
      <c r="T2040" s="61"/>
    </row>
    <row r="2041" spans="1:20" s="55" customFormat="1" ht="14.15" x14ac:dyDescent="0.4">
      <c r="A2041" s="39"/>
      <c r="E2041" s="74"/>
      <c r="F2041" s="74"/>
      <c r="G2041" s="74"/>
      <c r="S2041" s="61"/>
      <c r="T2041" s="61"/>
    </row>
    <row r="2042" spans="1:20" s="55" customFormat="1" ht="14.15" x14ac:dyDescent="0.4">
      <c r="A2042" s="39"/>
      <c r="E2042" s="74"/>
      <c r="F2042" s="74"/>
      <c r="G2042" s="74"/>
      <c r="S2042" s="61"/>
      <c r="T2042" s="61"/>
    </row>
    <row r="2043" spans="1:20" s="55" customFormat="1" ht="14.15" x14ac:dyDescent="0.4">
      <c r="A2043" s="39"/>
      <c r="E2043" s="74"/>
      <c r="F2043" s="74"/>
      <c r="G2043" s="74"/>
      <c r="S2043" s="61"/>
      <c r="T2043" s="61"/>
    </row>
    <row r="2044" spans="1:20" s="55" customFormat="1" ht="14.15" x14ac:dyDescent="0.4">
      <c r="A2044" s="39"/>
      <c r="E2044" s="74"/>
      <c r="F2044" s="74"/>
      <c r="G2044" s="74"/>
      <c r="S2044" s="61"/>
      <c r="T2044" s="61"/>
    </row>
    <row r="2045" spans="1:20" s="55" customFormat="1" ht="14.15" x14ac:dyDescent="0.4">
      <c r="A2045" s="39"/>
      <c r="E2045" s="74"/>
      <c r="F2045" s="74"/>
      <c r="G2045" s="74"/>
      <c r="S2045" s="61"/>
      <c r="T2045" s="61"/>
    </row>
    <row r="2046" spans="1:20" s="55" customFormat="1" ht="14.15" x14ac:dyDescent="0.4">
      <c r="A2046" s="39"/>
      <c r="E2046" s="74"/>
      <c r="F2046" s="74"/>
      <c r="G2046" s="74"/>
      <c r="S2046" s="61"/>
      <c r="T2046" s="61"/>
    </row>
    <row r="2047" spans="1:20" s="55" customFormat="1" ht="14.15" x14ac:dyDescent="0.4">
      <c r="A2047" s="39"/>
      <c r="E2047" s="74"/>
      <c r="F2047" s="74"/>
      <c r="G2047" s="74"/>
      <c r="S2047" s="61"/>
      <c r="T2047" s="61"/>
    </row>
    <row r="2048" spans="1:20" s="55" customFormat="1" ht="14.15" x14ac:dyDescent="0.4">
      <c r="A2048" s="39"/>
      <c r="E2048" s="74"/>
      <c r="F2048" s="74"/>
      <c r="G2048" s="74"/>
      <c r="S2048" s="61"/>
      <c r="T2048" s="61"/>
    </row>
    <row r="2049" spans="1:20" s="55" customFormat="1" ht="14.15" x14ac:dyDescent="0.4">
      <c r="A2049" s="39"/>
      <c r="E2049" s="74"/>
      <c r="F2049" s="74"/>
      <c r="G2049" s="74"/>
      <c r="S2049" s="61"/>
      <c r="T2049" s="61"/>
    </row>
    <row r="2050" spans="1:20" s="55" customFormat="1" ht="14.15" x14ac:dyDescent="0.4">
      <c r="A2050" s="39"/>
      <c r="E2050" s="74"/>
      <c r="F2050" s="74"/>
      <c r="G2050" s="74"/>
      <c r="S2050" s="61"/>
      <c r="T2050" s="61"/>
    </row>
    <row r="2051" spans="1:20" s="55" customFormat="1" ht="14.15" x14ac:dyDescent="0.4">
      <c r="A2051" s="39"/>
      <c r="E2051" s="74"/>
      <c r="F2051" s="74"/>
      <c r="G2051" s="74"/>
      <c r="S2051" s="61"/>
      <c r="T2051" s="61"/>
    </row>
    <row r="2052" spans="1:20" s="55" customFormat="1" ht="14.15" x14ac:dyDescent="0.4">
      <c r="A2052" s="39"/>
      <c r="E2052" s="74"/>
      <c r="F2052" s="74"/>
      <c r="G2052" s="74"/>
      <c r="S2052" s="61"/>
      <c r="T2052" s="61"/>
    </row>
    <row r="2053" spans="1:20" s="55" customFormat="1" ht="14.15" x14ac:dyDescent="0.4">
      <c r="A2053" s="39"/>
      <c r="E2053" s="74"/>
      <c r="F2053" s="74"/>
      <c r="G2053" s="74"/>
      <c r="S2053" s="61"/>
      <c r="T2053" s="61"/>
    </row>
    <row r="2054" spans="1:20" s="55" customFormat="1" ht="14.15" x14ac:dyDescent="0.4">
      <c r="A2054" s="39"/>
      <c r="E2054" s="74"/>
      <c r="F2054" s="74"/>
      <c r="G2054" s="74"/>
      <c r="S2054" s="61"/>
      <c r="T2054" s="61"/>
    </row>
    <row r="2055" spans="1:20" s="55" customFormat="1" ht="14.15" x14ac:dyDescent="0.4">
      <c r="A2055" s="39"/>
      <c r="E2055" s="74"/>
      <c r="F2055" s="74"/>
      <c r="G2055" s="74"/>
      <c r="S2055" s="61"/>
      <c r="T2055" s="61"/>
    </row>
    <row r="2056" spans="1:20" s="55" customFormat="1" ht="14.15" x14ac:dyDescent="0.4">
      <c r="A2056" s="39"/>
      <c r="E2056" s="74"/>
      <c r="F2056" s="74"/>
      <c r="G2056" s="74"/>
      <c r="S2056" s="61"/>
      <c r="T2056" s="61"/>
    </row>
    <row r="2057" spans="1:20" s="55" customFormat="1" ht="14.15" x14ac:dyDescent="0.4">
      <c r="A2057" s="39"/>
      <c r="E2057" s="74"/>
      <c r="F2057" s="74"/>
      <c r="G2057" s="74"/>
      <c r="S2057" s="61"/>
      <c r="T2057" s="61"/>
    </row>
    <row r="2058" spans="1:20" s="55" customFormat="1" ht="14.15" x14ac:dyDescent="0.4">
      <c r="A2058" s="39"/>
      <c r="E2058" s="74"/>
      <c r="F2058" s="74"/>
      <c r="G2058" s="74"/>
      <c r="S2058" s="61"/>
      <c r="T2058" s="61"/>
    </row>
    <row r="2059" spans="1:20" s="55" customFormat="1" ht="14.15" x14ac:dyDescent="0.4">
      <c r="A2059" s="39"/>
      <c r="E2059" s="74"/>
      <c r="F2059" s="74"/>
      <c r="G2059" s="74"/>
      <c r="S2059" s="61"/>
      <c r="T2059" s="61"/>
    </row>
    <row r="2060" spans="1:20" s="55" customFormat="1" ht="14.15" x14ac:dyDescent="0.4">
      <c r="A2060" s="39"/>
      <c r="E2060" s="74"/>
      <c r="F2060" s="74"/>
      <c r="G2060" s="74"/>
      <c r="S2060" s="61"/>
      <c r="T2060" s="61"/>
    </row>
    <row r="2061" spans="1:20" s="55" customFormat="1" ht="14.15" x14ac:dyDescent="0.4">
      <c r="A2061" s="39"/>
      <c r="E2061" s="74"/>
      <c r="F2061" s="74"/>
      <c r="G2061" s="74"/>
      <c r="S2061" s="61"/>
      <c r="T2061" s="61"/>
    </row>
    <row r="2062" spans="1:20" s="55" customFormat="1" ht="14.15" x14ac:dyDescent="0.4">
      <c r="A2062" s="39"/>
      <c r="E2062" s="74"/>
      <c r="F2062" s="74"/>
      <c r="G2062" s="74"/>
      <c r="S2062" s="61"/>
      <c r="T2062" s="61"/>
    </row>
    <row r="2063" spans="1:20" s="55" customFormat="1" ht="14.15" x14ac:dyDescent="0.4">
      <c r="A2063" s="39"/>
      <c r="E2063" s="74"/>
      <c r="F2063" s="74"/>
      <c r="G2063" s="74"/>
      <c r="S2063" s="61"/>
      <c r="T2063" s="61"/>
    </row>
    <row r="2064" spans="1:20" s="55" customFormat="1" ht="14.15" x14ac:dyDescent="0.4">
      <c r="A2064" s="39"/>
      <c r="E2064" s="74"/>
      <c r="F2064" s="74"/>
      <c r="G2064" s="74"/>
      <c r="S2064" s="61"/>
      <c r="T2064" s="61"/>
    </row>
    <row r="2065" spans="1:20" s="55" customFormat="1" ht="14.15" x14ac:dyDescent="0.4">
      <c r="A2065" s="39"/>
      <c r="E2065" s="74"/>
      <c r="F2065" s="74"/>
      <c r="G2065" s="74"/>
      <c r="S2065" s="61"/>
      <c r="T2065" s="61"/>
    </row>
    <row r="2066" spans="1:20" s="55" customFormat="1" ht="14.15" x14ac:dyDescent="0.4">
      <c r="A2066" s="39"/>
      <c r="E2066" s="74"/>
      <c r="F2066" s="74"/>
      <c r="G2066" s="74"/>
      <c r="S2066" s="61"/>
      <c r="T2066" s="61"/>
    </row>
    <row r="2067" spans="1:20" s="55" customFormat="1" ht="14.15" x14ac:dyDescent="0.4">
      <c r="A2067" s="39"/>
      <c r="E2067" s="74"/>
      <c r="F2067" s="74"/>
      <c r="G2067" s="74"/>
      <c r="S2067" s="61"/>
      <c r="T2067" s="61"/>
    </row>
    <row r="2068" spans="1:20" s="55" customFormat="1" ht="14.15" x14ac:dyDescent="0.4">
      <c r="A2068" s="39"/>
      <c r="E2068" s="74"/>
      <c r="F2068" s="74"/>
      <c r="G2068" s="74"/>
      <c r="S2068" s="61"/>
      <c r="T2068" s="61"/>
    </row>
    <row r="2069" spans="1:20" s="55" customFormat="1" ht="14.15" x14ac:dyDescent="0.4">
      <c r="A2069" s="39"/>
      <c r="E2069" s="74"/>
      <c r="F2069" s="74"/>
      <c r="G2069" s="74"/>
      <c r="S2069" s="61"/>
      <c r="T2069" s="61"/>
    </row>
    <row r="2070" spans="1:20" s="55" customFormat="1" ht="14.15" x14ac:dyDescent="0.4">
      <c r="A2070" s="39"/>
      <c r="E2070" s="74"/>
      <c r="F2070" s="74"/>
      <c r="G2070" s="74"/>
      <c r="S2070" s="61"/>
      <c r="T2070" s="61"/>
    </row>
    <row r="2071" spans="1:20" s="55" customFormat="1" ht="14.15" x14ac:dyDescent="0.4">
      <c r="A2071" s="39"/>
      <c r="E2071" s="74"/>
      <c r="F2071" s="74"/>
      <c r="G2071" s="74"/>
      <c r="S2071" s="61"/>
      <c r="T2071" s="61"/>
    </row>
    <row r="2072" spans="1:20" s="55" customFormat="1" ht="14.15" x14ac:dyDescent="0.4">
      <c r="A2072" s="39"/>
      <c r="E2072" s="74"/>
      <c r="F2072" s="74"/>
      <c r="G2072" s="74"/>
      <c r="S2072" s="61"/>
      <c r="T2072" s="61"/>
    </row>
    <row r="2073" spans="1:20" s="55" customFormat="1" ht="14.15" x14ac:dyDescent="0.4">
      <c r="A2073" s="39"/>
      <c r="E2073" s="74"/>
      <c r="F2073" s="74"/>
      <c r="G2073" s="74"/>
      <c r="S2073" s="61"/>
      <c r="T2073" s="61"/>
    </row>
    <row r="2074" spans="1:20" s="55" customFormat="1" ht="14.15" x14ac:dyDescent="0.4">
      <c r="A2074" s="39"/>
      <c r="E2074" s="74"/>
      <c r="F2074" s="74"/>
      <c r="G2074" s="74"/>
      <c r="S2074" s="61"/>
      <c r="T2074" s="61"/>
    </row>
    <row r="2075" spans="1:20" s="55" customFormat="1" ht="14.15" x14ac:dyDescent="0.4">
      <c r="A2075" s="39"/>
      <c r="E2075" s="74"/>
      <c r="F2075" s="74"/>
      <c r="G2075" s="74"/>
      <c r="S2075" s="61"/>
      <c r="T2075" s="61"/>
    </row>
    <row r="2076" spans="1:20" s="55" customFormat="1" ht="14.15" x14ac:dyDescent="0.4">
      <c r="A2076" s="39"/>
      <c r="E2076" s="74"/>
      <c r="F2076" s="74"/>
      <c r="G2076" s="74"/>
      <c r="S2076" s="61"/>
      <c r="T2076" s="61"/>
    </row>
    <row r="2077" spans="1:20" s="55" customFormat="1" ht="14.15" x14ac:dyDescent="0.4">
      <c r="A2077" s="39"/>
      <c r="E2077" s="74"/>
      <c r="F2077" s="74"/>
      <c r="G2077" s="74"/>
      <c r="S2077" s="61"/>
      <c r="T2077" s="61"/>
    </row>
    <row r="2078" spans="1:20" s="55" customFormat="1" ht="14.15" x14ac:dyDescent="0.4">
      <c r="A2078" s="39"/>
      <c r="E2078" s="74"/>
      <c r="F2078" s="74"/>
      <c r="G2078" s="74"/>
      <c r="S2078" s="61"/>
      <c r="T2078" s="61"/>
    </row>
    <row r="2079" spans="1:20" s="55" customFormat="1" ht="14.15" x14ac:dyDescent="0.4">
      <c r="A2079" s="39"/>
      <c r="E2079" s="74"/>
      <c r="F2079" s="74"/>
      <c r="G2079" s="74"/>
      <c r="S2079" s="61"/>
      <c r="T2079" s="61"/>
    </row>
    <row r="2080" spans="1:20" s="55" customFormat="1" ht="14.15" x14ac:dyDescent="0.4">
      <c r="A2080" s="39"/>
      <c r="E2080" s="74"/>
      <c r="F2080" s="74"/>
      <c r="G2080" s="74"/>
      <c r="S2080" s="61"/>
      <c r="T2080" s="61"/>
    </row>
    <row r="2081" spans="1:20" s="55" customFormat="1" ht="14.15" x14ac:dyDescent="0.4">
      <c r="A2081" s="39"/>
      <c r="E2081" s="74"/>
      <c r="F2081" s="74"/>
      <c r="G2081" s="74"/>
      <c r="S2081" s="61"/>
      <c r="T2081" s="61"/>
    </row>
    <row r="2082" spans="1:20" s="55" customFormat="1" ht="14.15" x14ac:dyDescent="0.4">
      <c r="A2082" s="39"/>
      <c r="E2082" s="74"/>
      <c r="F2082" s="74"/>
      <c r="G2082" s="74"/>
      <c r="S2082" s="61"/>
      <c r="T2082" s="61"/>
    </row>
    <row r="2083" spans="1:20" s="55" customFormat="1" ht="14.15" x14ac:dyDescent="0.4">
      <c r="A2083" s="39"/>
      <c r="E2083" s="74"/>
      <c r="F2083" s="74"/>
      <c r="G2083" s="74"/>
      <c r="S2083" s="61"/>
      <c r="T2083" s="61"/>
    </row>
    <row r="2084" spans="1:20" s="55" customFormat="1" ht="14.15" x14ac:dyDescent="0.4">
      <c r="A2084" s="39"/>
      <c r="E2084" s="74"/>
      <c r="F2084" s="74"/>
      <c r="G2084" s="74"/>
      <c r="S2084" s="61"/>
      <c r="T2084" s="61"/>
    </row>
    <row r="2085" spans="1:20" s="55" customFormat="1" ht="14.15" x14ac:dyDescent="0.4">
      <c r="A2085" s="39"/>
      <c r="E2085" s="74"/>
      <c r="F2085" s="74"/>
      <c r="G2085" s="74"/>
      <c r="S2085" s="61"/>
      <c r="T2085" s="61"/>
    </row>
    <row r="2086" spans="1:20" s="55" customFormat="1" ht="14.15" x14ac:dyDescent="0.4">
      <c r="A2086" s="39"/>
      <c r="E2086" s="74"/>
      <c r="F2086" s="74"/>
      <c r="G2086" s="74"/>
      <c r="S2086" s="61"/>
      <c r="T2086" s="61"/>
    </row>
    <row r="2087" spans="1:20" s="55" customFormat="1" ht="14.15" x14ac:dyDescent="0.4">
      <c r="A2087" s="39"/>
      <c r="E2087" s="74"/>
      <c r="F2087" s="74"/>
      <c r="G2087" s="74"/>
      <c r="S2087" s="61"/>
      <c r="T2087" s="61"/>
    </row>
    <row r="2088" spans="1:20" s="55" customFormat="1" ht="14.15" x14ac:dyDescent="0.4">
      <c r="A2088" s="39"/>
      <c r="E2088" s="74"/>
      <c r="F2088" s="74"/>
      <c r="G2088" s="74"/>
      <c r="S2088" s="61"/>
      <c r="T2088" s="61"/>
    </row>
    <row r="2089" spans="1:20" s="55" customFormat="1" ht="14.15" x14ac:dyDescent="0.4">
      <c r="A2089" s="39"/>
      <c r="E2089" s="74"/>
      <c r="F2089" s="74"/>
      <c r="G2089" s="74"/>
      <c r="S2089" s="61"/>
      <c r="T2089" s="61"/>
    </row>
    <row r="2090" spans="1:20" s="55" customFormat="1" ht="14.15" x14ac:dyDescent="0.4">
      <c r="A2090" s="39"/>
      <c r="E2090" s="74"/>
      <c r="F2090" s="74"/>
      <c r="G2090" s="74"/>
      <c r="S2090" s="61"/>
      <c r="T2090" s="61"/>
    </row>
    <row r="2091" spans="1:20" s="55" customFormat="1" ht="14.15" x14ac:dyDescent="0.4">
      <c r="A2091" s="39"/>
      <c r="E2091" s="74"/>
      <c r="F2091" s="74"/>
      <c r="G2091" s="74"/>
      <c r="S2091" s="61"/>
      <c r="T2091" s="61"/>
    </row>
    <row r="2092" spans="1:20" s="55" customFormat="1" ht="14.15" x14ac:dyDescent="0.4">
      <c r="A2092" s="39"/>
      <c r="E2092" s="74"/>
      <c r="F2092" s="74"/>
      <c r="G2092" s="74"/>
      <c r="S2092" s="61"/>
      <c r="T2092" s="61"/>
    </row>
    <row r="2093" spans="1:20" s="55" customFormat="1" ht="14.15" x14ac:dyDescent="0.4">
      <c r="A2093" s="39"/>
      <c r="E2093" s="74"/>
      <c r="F2093" s="74"/>
      <c r="G2093" s="74"/>
      <c r="S2093" s="61"/>
      <c r="T2093" s="61"/>
    </row>
    <row r="2094" spans="1:20" s="55" customFormat="1" ht="14.15" x14ac:dyDescent="0.4">
      <c r="A2094" s="39"/>
      <c r="E2094" s="74"/>
      <c r="F2094" s="74"/>
      <c r="G2094" s="74"/>
      <c r="S2094" s="61"/>
      <c r="T2094" s="61"/>
    </row>
    <row r="2095" spans="1:20" s="55" customFormat="1" ht="14.15" x14ac:dyDescent="0.4">
      <c r="A2095" s="39"/>
      <c r="E2095" s="74"/>
      <c r="F2095" s="74"/>
      <c r="G2095" s="74"/>
      <c r="S2095" s="61"/>
      <c r="T2095" s="61"/>
    </row>
    <row r="2096" spans="1:20" s="55" customFormat="1" ht="14.15" x14ac:dyDescent="0.4">
      <c r="A2096" s="39"/>
      <c r="E2096" s="74"/>
      <c r="F2096" s="74"/>
      <c r="G2096" s="74"/>
      <c r="S2096" s="61"/>
      <c r="T2096" s="61"/>
    </row>
    <row r="2097" spans="1:20" s="55" customFormat="1" ht="14.15" x14ac:dyDescent="0.4">
      <c r="A2097" s="39"/>
      <c r="E2097" s="74"/>
      <c r="F2097" s="74"/>
      <c r="G2097" s="74"/>
      <c r="S2097" s="61"/>
      <c r="T2097" s="61"/>
    </row>
    <row r="2098" spans="1:20" s="55" customFormat="1" ht="14.15" x14ac:dyDescent="0.4">
      <c r="A2098" s="39"/>
      <c r="E2098" s="74"/>
      <c r="F2098" s="74"/>
      <c r="G2098" s="74"/>
      <c r="S2098" s="61"/>
      <c r="T2098" s="61"/>
    </row>
    <row r="2099" spans="1:20" s="55" customFormat="1" ht="14.15" x14ac:dyDescent="0.4">
      <c r="A2099" s="39"/>
      <c r="E2099" s="74"/>
      <c r="F2099" s="74"/>
      <c r="G2099" s="74"/>
      <c r="S2099" s="61"/>
      <c r="T2099" s="61"/>
    </row>
    <row r="2100" spans="1:20" s="55" customFormat="1" ht="14.15" x14ac:dyDescent="0.4">
      <c r="A2100" s="39"/>
      <c r="E2100" s="74"/>
      <c r="F2100" s="74"/>
      <c r="G2100" s="74"/>
      <c r="S2100" s="61"/>
      <c r="T2100" s="61"/>
    </row>
    <row r="2101" spans="1:20" s="55" customFormat="1" ht="14.15" x14ac:dyDescent="0.4">
      <c r="A2101" s="39"/>
      <c r="E2101" s="74"/>
      <c r="F2101" s="74"/>
      <c r="G2101" s="74"/>
      <c r="S2101" s="61"/>
      <c r="T2101" s="61"/>
    </row>
    <row r="2102" spans="1:20" s="55" customFormat="1" ht="14.15" x14ac:dyDescent="0.4">
      <c r="A2102" s="39"/>
      <c r="E2102" s="74"/>
      <c r="F2102" s="74"/>
      <c r="G2102" s="74"/>
      <c r="S2102" s="61"/>
      <c r="T2102" s="61"/>
    </row>
    <row r="2103" spans="1:20" s="55" customFormat="1" ht="14.15" x14ac:dyDescent="0.4">
      <c r="A2103" s="39"/>
      <c r="E2103" s="74"/>
      <c r="F2103" s="74"/>
      <c r="G2103" s="74"/>
      <c r="S2103" s="61"/>
      <c r="T2103" s="61"/>
    </row>
    <row r="2104" spans="1:20" s="55" customFormat="1" ht="14.15" x14ac:dyDescent="0.4">
      <c r="A2104" s="39"/>
      <c r="E2104" s="74"/>
      <c r="F2104" s="74"/>
      <c r="G2104" s="74"/>
      <c r="S2104" s="61"/>
      <c r="T2104" s="61"/>
    </row>
    <row r="2105" spans="1:20" s="55" customFormat="1" ht="14.15" x14ac:dyDescent="0.4">
      <c r="A2105" s="39"/>
      <c r="E2105" s="74"/>
      <c r="F2105" s="74"/>
      <c r="G2105" s="74"/>
      <c r="S2105" s="61"/>
      <c r="T2105" s="61"/>
    </row>
    <row r="2106" spans="1:20" s="55" customFormat="1" ht="14.15" x14ac:dyDescent="0.4">
      <c r="A2106" s="39"/>
      <c r="E2106" s="74"/>
      <c r="F2106" s="74"/>
      <c r="G2106" s="74"/>
      <c r="S2106" s="61"/>
      <c r="T2106" s="61"/>
    </row>
    <row r="2107" spans="1:20" s="55" customFormat="1" ht="14.15" x14ac:dyDescent="0.4">
      <c r="A2107" s="39"/>
      <c r="E2107" s="74"/>
      <c r="F2107" s="74"/>
      <c r="G2107" s="74"/>
      <c r="S2107" s="61"/>
      <c r="T2107" s="61"/>
    </row>
    <row r="2108" spans="1:20" s="55" customFormat="1" ht="14.15" x14ac:dyDescent="0.4">
      <c r="A2108" s="39"/>
      <c r="E2108" s="74"/>
      <c r="F2108" s="74"/>
      <c r="G2108" s="74"/>
      <c r="S2108" s="61"/>
      <c r="T2108" s="61"/>
    </row>
    <row r="2109" spans="1:20" s="55" customFormat="1" ht="14.15" x14ac:dyDescent="0.4">
      <c r="A2109" s="39"/>
      <c r="E2109" s="74"/>
      <c r="F2109" s="74"/>
      <c r="G2109" s="74"/>
      <c r="S2109" s="61"/>
      <c r="T2109" s="61"/>
    </row>
    <row r="2110" spans="1:20" s="55" customFormat="1" ht="14.15" x14ac:dyDescent="0.4">
      <c r="A2110" s="39"/>
      <c r="E2110" s="74"/>
      <c r="F2110" s="74"/>
      <c r="G2110" s="74"/>
      <c r="S2110" s="61"/>
      <c r="T2110" s="61"/>
    </row>
    <row r="2111" spans="1:20" s="55" customFormat="1" ht="14.15" x14ac:dyDescent="0.4">
      <c r="A2111" s="39"/>
      <c r="E2111" s="74"/>
      <c r="F2111" s="74"/>
      <c r="G2111" s="74"/>
      <c r="S2111" s="61"/>
      <c r="T2111" s="61"/>
    </row>
    <row r="2112" spans="1:20" s="55" customFormat="1" ht="14.15" x14ac:dyDescent="0.4">
      <c r="A2112" s="39"/>
      <c r="E2112" s="74"/>
      <c r="F2112" s="74"/>
      <c r="G2112" s="74"/>
      <c r="S2112" s="61"/>
      <c r="T2112" s="61"/>
    </row>
    <row r="2113" spans="1:20" s="55" customFormat="1" ht="14.15" x14ac:dyDescent="0.4">
      <c r="A2113" s="39"/>
      <c r="E2113" s="74"/>
      <c r="F2113" s="74"/>
      <c r="G2113" s="74"/>
      <c r="S2113" s="61"/>
      <c r="T2113" s="61"/>
    </row>
    <row r="2114" spans="1:20" s="55" customFormat="1" ht="14.15" x14ac:dyDescent="0.4">
      <c r="A2114" s="39"/>
      <c r="E2114" s="74"/>
      <c r="F2114" s="74"/>
      <c r="G2114" s="74"/>
      <c r="S2114" s="61"/>
      <c r="T2114" s="61"/>
    </row>
    <row r="2115" spans="1:20" s="55" customFormat="1" ht="14.15" x14ac:dyDescent="0.4">
      <c r="A2115" s="39"/>
      <c r="E2115" s="74"/>
      <c r="F2115" s="74"/>
      <c r="G2115" s="74"/>
      <c r="S2115" s="61"/>
      <c r="T2115" s="61"/>
    </row>
    <row r="2116" spans="1:20" s="55" customFormat="1" ht="14.15" x14ac:dyDescent="0.4">
      <c r="A2116" s="39"/>
      <c r="E2116" s="74"/>
      <c r="F2116" s="74"/>
      <c r="G2116" s="74"/>
      <c r="S2116" s="61"/>
      <c r="T2116" s="61"/>
    </row>
    <row r="2117" spans="1:20" s="55" customFormat="1" ht="14.15" x14ac:dyDescent="0.4">
      <c r="A2117" s="39"/>
      <c r="E2117" s="74"/>
      <c r="F2117" s="74"/>
      <c r="G2117" s="74"/>
      <c r="S2117" s="61"/>
      <c r="T2117" s="61"/>
    </row>
    <row r="2118" spans="1:20" s="55" customFormat="1" ht="14.15" x14ac:dyDescent="0.4">
      <c r="A2118" s="39"/>
      <c r="E2118" s="74"/>
      <c r="F2118" s="74"/>
      <c r="G2118" s="74"/>
      <c r="S2118" s="61"/>
      <c r="T2118" s="61"/>
    </row>
    <row r="2119" spans="1:20" s="55" customFormat="1" ht="14.15" x14ac:dyDescent="0.4">
      <c r="A2119" s="39"/>
      <c r="E2119" s="74"/>
      <c r="F2119" s="74"/>
      <c r="G2119" s="74"/>
      <c r="S2119" s="61"/>
      <c r="T2119" s="61"/>
    </row>
    <row r="2120" spans="1:20" s="55" customFormat="1" ht="14.15" x14ac:dyDescent="0.4">
      <c r="A2120" s="39"/>
      <c r="E2120" s="74"/>
      <c r="F2120" s="74"/>
      <c r="G2120" s="74"/>
      <c r="S2120" s="61"/>
      <c r="T2120" s="61"/>
    </row>
    <row r="2121" spans="1:20" s="55" customFormat="1" ht="14.15" x14ac:dyDescent="0.4">
      <c r="A2121" s="39"/>
      <c r="E2121" s="74"/>
      <c r="F2121" s="74"/>
      <c r="G2121" s="74"/>
      <c r="S2121" s="61"/>
      <c r="T2121" s="61"/>
    </row>
    <row r="2122" spans="1:20" s="55" customFormat="1" ht="14.15" x14ac:dyDescent="0.4">
      <c r="A2122" s="39"/>
      <c r="E2122" s="74"/>
      <c r="F2122" s="74"/>
      <c r="G2122" s="74"/>
      <c r="S2122" s="61"/>
      <c r="T2122" s="61"/>
    </row>
    <row r="2123" spans="1:20" s="55" customFormat="1" ht="14.15" x14ac:dyDescent="0.4">
      <c r="A2123" s="39"/>
      <c r="E2123" s="74"/>
      <c r="F2123" s="74"/>
      <c r="G2123" s="74"/>
      <c r="S2123" s="61"/>
      <c r="T2123" s="61"/>
    </row>
    <row r="2124" spans="1:20" s="55" customFormat="1" ht="14.15" x14ac:dyDescent="0.4">
      <c r="A2124" s="39"/>
      <c r="E2124" s="74"/>
      <c r="F2124" s="74"/>
      <c r="G2124" s="74"/>
      <c r="S2124" s="61"/>
      <c r="T2124" s="61"/>
    </row>
    <row r="2125" spans="1:20" s="55" customFormat="1" ht="14.15" x14ac:dyDescent="0.4">
      <c r="A2125" s="39"/>
      <c r="E2125" s="74"/>
      <c r="F2125" s="74"/>
      <c r="G2125" s="74"/>
      <c r="S2125" s="61"/>
      <c r="T2125" s="61"/>
    </row>
    <row r="2126" spans="1:20" s="55" customFormat="1" ht="14.15" x14ac:dyDescent="0.4">
      <c r="A2126" s="39"/>
      <c r="E2126" s="74"/>
      <c r="F2126" s="74"/>
      <c r="G2126" s="74"/>
      <c r="S2126" s="61"/>
      <c r="T2126" s="61"/>
    </row>
    <row r="2127" spans="1:20" s="55" customFormat="1" ht="14.15" x14ac:dyDescent="0.4">
      <c r="A2127" s="39"/>
      <c r="E2127" s="74"/>
      <c r="F2127" s="74"/>
      <c r="G2127" s="74"/>
      <c r="S2127" s="61"/>
      <c r="T2127" s="61"/>
    </row>
    <row r="2128" spans="1:20" s="55" customFormat="1" ht="14.15" x14ac:dyDescent="0.4">
      <c r="A2128" s="39"/>
      <c r="E2128" s="74"/>
      <c r="F2128" s="74"/>
      <c r="G2128" s="74"/>
      <c r="S2128" s="61"/>
      <c r="T2128" s="61"/>
    </row>
    <row r="2129" spans="1:20" s="55" customFormat="1" ht="14.15" x14ac:dyDescent="0.4">
      <c r="A2129" s="39"/>
      <c r="E2129" s="74"/>
      <c r="F2129" s="74"/>
      <c r="G2129" s="74"/>
      <c r="S2129" s="61"/>
      <c r="T2129" s="61"/>
    </row>
    <row r="2130" spans="1:20" s="55" customFormat="1" ht="14.15" x14ac:dyDescent="0.4">
      <c r="A2130" s="39"/>
      <c r="E2130" s="74"/>
      <c r="F2130" s="74"/>
      <c r="G2130" s="74"/>
      <c r="S2130" s="61"/>
      <c r="T2130" s="61"/>
    </row>
    <row r="2131" spans="1:20" s="55" customFormat="1" ht="14.15" x14ac:dyDescent="0.4">
      <c r="A2131" s="39"/>
      <c r="E2131" s="74"/>
      <c r="F2131" s="74"/>
      <c r="G2131" s="74"/>
      <c r="S2131" s="61"/>
      <c r="T2131" s="61"/>
    </row>
    <row r="2132" spans="1:20" s="55" customFormat="1" ht="14.15" x14ac:dyDescent="0.4">
      <c r="A2132" s="39"/>
      <c r="E2132" s="74"/>
      <c r="F2132" s="74"/>
      <c r="G2132" s="74"/>
      <c r="S2132" s="61"/>
      <c r="T2132" s="61"/>
    </row>
    <row r="2133" spans="1:20" s="55" customFormat="1" ht="14.15" x14ac:dyDescent="0.4">
      <c r="A2133" s="39"/>
      <c r="E2133" s="74"/>
      <c r="F2133" s="74"/>
      <c r="G2133" s="74"/>
      <c r="S2133" s="61"/>
      <c r="T2133" s="61"/>
    </row>
    <row r="2134" spans="1:20" s="55" customFormat="1" ht="14.15" x14ac:dyDescent="0.4">
      <c r="A2134" s="39"/>
      <c r="E2134" s="74"/>
      <c r="F2134" s="74"/>
      <c r="G2134" s="74"/>
      <c r="S2134" s="61"/>
      <c r="T2134" s="61"/>
    </row>
    <row r="2135" spans="1:20" s="55" customFormat="1" ht="14.15" x14ac:dyDescent="0.4">
      <c r="A2135" s="39"/>
      <c r="E2135" s="74"/>
      <c r="F2135" s="74"/>
      <c r="G2135" s="74"/>
      <c r="S2135" s="61"/>
      <c r="T2135" s="61"/>
    </row>
    <row r="2136" spans="1:20" s="55" customFormat="1" ht="14.15" x14ac:dyDescent="0.4">
      <c r="A2136" s="39"/>
      <c r="E2136" s="74"/>
      <c r="F2136" s="74"/>
      <c r="G2136" s="74"/>
      <c r="S2136" s="61"/>
      <c r="T2136" s="61"/>
    </row>
    <row r="2137" spans="1:20" s="55" customFormat="1" ht="14.15" x14ac:dyDescent="0.4">
      <c r="A2137" s="39"/>
      <c r="E2137" s="74"/>
      <c r="F2137" s="74"/>
      <c r="G2137" s="74"/>
      <c r="S2137" s="61"/>
      <c r="T2137" s="61"/>
    </row>
    <row r="2138" spans="1:20" s="55" customFormat="1" ht="14.15" x14ac:dyDescent="0.4">
      <c r="A2138" s="39"/>
      <c r="E2138" s="74"/>
      <c r="F2138" s="74"/>
      <c r="G2138" s="74"/>
      <c r="S2138" s="61"/>
      <c r="T2138" s="61"/>
    </row>
    <row r="2139" spans="1:20" s="55" customFormat="1" ht="14.15" x14ac:dyDescent="0.4">
      <c r="A2139" s="39"/>
      <c r="E2139" s="74"/>
      <c r="F2139" s="74"/>
      <c r="G2139" s="74"/>
      <c r="S2139" s="61"/>
      <c r="T2139" s="61"/>
    </row>
    <row r="2140" spans="1:20" s="55" customFormat="1" ht="14.15" x14ac:dyDescent="0.4">
      <c r="A2140" s="39"/>
      <c r="E2140" s="74"/>
      <c r="F2140" s="74"/>
      <c r="G2140" s="74"/>
      <c r="S2140" s="61"/>
      <c r="T2140" s="61"/>
    </row>
    <row r="2141" spans="1:20" s="55" customFormat="1" ht="14.15" x14ac:dyDescent="0.4">
      <c r="A2141" s="39"/>
      <c r="E2141" s="74"/>
      <c r="F2141" s="74"/>
      <c r="G2141" s="74"/>
      <c r="S2141" s="61"/>
      <c r="T2141" s="61"/>
    </row>
    <row r="2142" spans="1:20" s="55" customFormat="1" ht="14.15" x14ac:dyDescent="0.4">
      <c r="A2142" s="39"/>
      <c r="E2142" s="74"/>
      <c r="F2142" s="74"/>
      <c r="G2142" s="74"/>
      <c r="S2142" s="61"/>
      <c r="T2142" s="61"/>
    </row>
    <row r="2143" spans="1:20" s="55" customFormat="1" ht="14.15" x14ac:dyDescent="0.4">
      <c r="A2143" s="39"/>
      <c r="E2143" s="74"/>
      <c r="F2143" s="74"/>
      <c r="G2143" s="74"/>
      <c r="S2143" s="61"/>
      <c r="T2143" s="61"/>
    </row>
    <row r="2144" spans="1:20" s="55" customFormat="1" ht="14.15" x14ac:dyDescent="0.4">
      <c r="A2144" s="39"/>
      <c r="E2144" s="74"/>
      <c r="F2144" s="74"/>
      <c r="G2144" s="74"/>
      <c r="S2144" s="61"/>
      <c r="T2144" s="61"/>
    </row>
    <row r="2145" spans="1:20" s="55" customFormat="1" ht="14.15" x14ac:dyDescent="0.4">
      <c r="A2145" s="39"/>
      <c r="E2145" s="74"/>
      <c r="F2145" s="74"/>
      <c r="G2145" s="74"/>
      <c r="S2145" s="61"/>
      <c r="T2145" s="61"/>
    </row>
    <row r="2146" spans="1:20" s="55" customFormat="1" ht="14.15" x14ac:dyDescent="0.4">
      <c r="A2146" s="39"/>
      <c r="E2146" s="74"/>
      <c r="F2146" s="74"/>
      <c r="G2146" s="74"/>
      <c r="S2146" s="61"/>
      <c r="T2146" s="61"/>
    </row>
    <row r="2147" spans="1:20" s="55" customFormat="1" ht="14.15" x14ac:dyDescent="0.4">
      <c r="A2147" s="39"/>
      <c r="E2147" s="74"/>
      <c r="F2147" s="74"/>
      <c r="G2147" s="74"/>
      <c r="S2147" s="61"/>
      <c r="T2147" s="61"/>
    </row>
    <row r="2148" spans="1:20" s="55" customFormat="1" ht="14.15" x14ac:dyDescent="0.4">
      <c r="A2148" s="39"/>
      <c r="E2148" s="74"/>
      <c r="F2148" s="74"/>
      <c r="G2148" s="74"/>
      <c r="S2148" s="61"/>
      <c r="T2148" s="61"/>
    </row>
    <row r="2149" spans="1:20" s="55" customFormat="1" ht="14.15" x14ac:dyDescent="0.4">
      <c r="A2149" s="39"/>
      <c r="E2149" s="74"/>
      <c r="F2149" s="74"/>
      <c r="G2149" s="74"/>
      <c r="S2149" s="61"/>
      <c r="T2149" s="61"/>
    </row>
    <row r="2150" spans="1:20" s="55" customFormat="1" ht="14.15" x14ac:dyDescent="0.4">
      <c r="A2150" s="39"/>
      <c r="E2150" s="74"/>
      <c r="F2150" s="74"/>
      <c r="G2150" s="74"/>
      <c r="S2150" s="61"/>
      <c r="T2150" s="61"/>
    </row>
    <row r="2151" spans="1:20" s="55" customFormat="1" ht="14.15" x14ac:dyDescent="0.4">
      <c r="A2151" s="39"/>
      <c r="E2151" s="74"/>
      <c r="F2151" s="74"/>
      <c r="G2151" s="74"/>
      <c r="S2151" s="61"/>
      <c r="T2151" s="61"/>
    </row>
    <row r="2152" spans="1:20" s="55" customFormat="1" ht="14.15" x14ac:dyDescent="0.4">
      <c r="A2152" s="39"/>
      <c r="E2152" s="74"/>
      <c r="F2152" s="74"/>
      <c r="G2152" s="74"/>
      <c r="S2152" s="61"/>
      <c r="T2152" s="61"/>
    </row>
    <row r="2153" spans="1:20" s="55" customFormat="1" ht="14.15" x14ac:dyDescent="0.4">
      <c r="A2153" s="39"/>
      <c r="E2153" s="74"/>
      <c r="F2153" s="74"/>
      <c r="G2153" s="74"/>
      <c r="S2153" s="61"/>
      <c r="T2153" s="61"/>
    </row>
    <row r="2154" spans="1:20" s="55" customFormat="1" ht="14.15" x14ac:dyDescent="0.4">
      <c r="A2154" s="39"/>
      <c r="E2154" s="74"/>
      <c r="F2154" s="74"/>
      <c r="G2154" s="74"/>
      <c r="S2154" s="61"/>
      <c r="T2154" s="61"/>
    </row>
    <row r="2155" spans="1:20" s="55" customFormat="1" ht="14.15" x14ac:dyDescent="0.4">
      <c r="A2155" s="39"/>
      <c r="E2155" s="74"/>
      <c r="F2155" s="74"/>
      <c r="G2155" s="74"/>
      <c r="S2155" s="61"/>
      <c r="T2155" s="61"/>
    </row>
    <row r="2156" spans="1:20" s="55" customFormat="1" ht="14.15" x14ac:dyDescent="0.4">
      <c r="A2156" s="39"/>
      <c r="E2156" s="74"/>
      <c r="F2156" s="74"/>
      <c r="G2156" s="74"/>
      <c r="S2156" s="61"/>
      <c r="T2156" s="61"/>
    </row>
    <row r="2157" spans="1:20" s="55" customFormat="1" ht="14.15" x14ac:dyDescent="0.4">
      <c r="A2157" s="39"/>
      <c r="E2157" s="74"/>
      <c r="F2157" s="74"/>
      <c r="G2157" s="74"/>
      <c r="S2157" s="61"/>
      <c r="T2157" s="61"/>
    </row>
    <row r="2158" spans="1:20" s="55" customFormat="1" ht="14.15" x14ac:dyDescent="0.4">
      <c r="A2158" s="39"/>
      <c r="E2158" s="74"/>
      <c r="F2158" s="74"/>
      <c r="G2158" s="74"/>
      <c r="S2158" s="61"/>
      <c r="T2158" s="61"/>
    </row>
    <row r="2159" spans="1:20" s="55" customFormat="1" ht="14.15" x14ac:dyDescent="0.4">
      <c r="A2159" s="39"/>
      <c r="E2159" s="74"/>
      <c r="F2159" s="74"/>
      <c r="G2159" s="74"/>
      <c r="S2159" s="61"/>
      <c r="T2159" s="61"/>
    </row>
    <row r="2160" spans="1:20" s="55" customFormat="1" ht="14.15" x14ac:dyDescent="0.4">
      <c r="A2160" s="39"/>
      <c r="E2160" s="74"/>
      <c r="F2160" s="74"/>
      <c r="G2160" s="74"/>
      <c r="S2160" s="61"/>
      <c r="T2160" s="61"/>
    </row>
    <row r="2161" spans="1:20" s="55" customFormat="1" ht="14.15" x14ac:dyDescent="0.4">
      <c r="A2161" s="39"/>
      <c r="E2161" s="74"/>
      <c r="F2161" s="74"/>
      <c r="G2161" s="74"/>
      <c r="S2161" s="61"/>
      <c r="T2161" s="61"/>
    </row>
    <row r="2162" spans="1:20" s="55" customFormat="1" ht="14.15" x14ac:dyDescent="0.4">
      <c r="A2162" s="39"/>
      <c r="E2162" s="74"/>
      <c r="F2162" s="74"/>
      <c r="G2162" s="74"/>
      <c r="S2162" s="61"/>
      <c r="T2162" s="61"/>
    </row>
    <row r="2163" spans="1:20" s="55" customFormat="1" ht="14.15" x14ac:dyDescent="0.4">
      <c r="A2163" s="39"/>
      <c r="E2163" s="74"/>
      <c r="F2163" s="74"/>
      <c r="G2163" s="74"/>
      <c r="S2163" s="61"/>
      <c r="T2163" s="61"/>
    </row>
    <row r="2164" spans="1:20" s="55" customFormat="1" ht="14.15" x14ac:dyDescent="0.4">
      <c r="A2164" s="39"/>
      <c r="E2164" s="74"/>
      <c r="F2164" s="74"/>
      <c r="G2164" s="74"/>
      <c r="S2164" s="61"/>
      <c r="T2164" s="61"/>
    </row>
    <row r="2165" spans="1:20" s="55" customFormat="1" ht="14.15" x14ac:dyDescent="0.4">
      <c r="A2165" s="39"/>
      <c r="E2165" s="74"/>
      <c r="F2165" s="74"/>
      <c r="G2165" s="74"/>
      <c r="S2165" s="61"/>
      <c r="T2165" s="61"/>
    </row>
    <row r="2166" spans="1:20" s="55" customFormat="1" ht="14.15" x14ac:dyDescent="0.4">
      <c r="A2166" s="39"/>
      <c r="E2166" s="74"/>
      <c r="F2166" s="74"/>
      <c r="G2166" s="74"/>
      <c r="S2166" s="61"/>
      <c r="T2166" s="61"/>
    </row>
    <row r="2167" spans="1:20" s="55" customFormat="1" ht="14.15" x14ac:dyDescent="0.4">
      <c r="A2167" s="39"/>
      <c r="E2167" s="74"/>
      <c r="F2167" s="74"/>
      <c r="G2167" s="74"/>
      <c r="S2167" s="61"/>
      <c r="T2167" s="61"/>
    </row>
    <row r="2168" spans="1:20" s="55" customFormat="1" ht="14.15" x14ac:dyDescent="0.4">
      <c r="A2168" s="39"/>
      <c r="E2168" s="74"/>
      <c r="F2168" s="74"/>
      <c r="G2168" s="74"/>
      <c r="S2168" s="61"/>
      <c r="T2168" s="61"/>
    </row>
    <row r="2169" spans="1:20" s="55" customFormat="1" ht="14.15" x14ac:dyDescent="0.4">
      <c r="A2169" s="39"/>
      <c r="E2169" s="74"/>
      <c r="F2169" s="74"/>
      <c r="G2169" s="74"/>
      <c r="S2169" s="61"/>
      <c r="T2169" s="61"/>
    </row>
    <row r="2170" spans="1:20" s="55" customFormat="1" ht="14.15" x14ac:dyDescent="0.4">
      <c r="A2170" s="39"/>
      <c r="E2170" s="74"/>
      <c r="F2170" s="74"/>
      <c r="G2170" s="74"/>
      <c r="S2170" s="61"/>
      <c r="T2170" s="61"/>
    </row>
    <row r="2171" spans="1:20" s="55" customFormat="1" ht="14.15" x14ac:dyDescent="0.4">
      <c r="A2171" s="39"/>
      <c r="E2171" s="74"/>
      <c r="F2171" s="74"/>
      <c r="G2171" s="74"/>
      <c r="S2171" s="61"/>
      <c r="T2171" s="61"/>
    </row>
    <row r="2172" spans="1:20" s="55" customFormat="1" ht="14.15" x14ac:dyDescent="0.4">
      <c r="A2172" s="39"/>
      <c r="E2172" s="74"/>
      <c r="F2172" s="74"/>
      <c r="G2172" s="74"/>
      <c r="S2172" s="61"/>
      <c r="T2172" s="61"/>
    </row>
    <row r="2173" spans="1:20" s="55" customFormat="1" ht="14.15" x14ac:dyDescent="0.4">
      <c r="A2173" s="39"/>
      <c r="E2173" s="74"/>
      <c r="F2173" s="74"/>
      <c r="G2173" s="74"/>
      <c r="S2173" s="61"/>
      <c r="T2173" s="61"/>
    </row>
    <row r="2174" spans="1:20" s="55" customFormat="1" ht="14.15" x14ac:dyDescent="0.4">
      <c r="A2174" s="39"/>
      <c r="E2174" s="74"/>
      <c r="F2174" s="74"/>
      <c r="G2174" s="74"/>
      <c r="S2174" s="61"/>
      <c r="T2174" s="61"/>
    </row>
    <row r="2175" spans="1:20" s="55" customFormat="1" ht="14.15" x14ac:dyDescent="0.4">
      <c r="A2175" s="39"/>
      <c r="E2175" s="74"/>
      <c r="F2175" s="74"/>
      <c r="G2175" s="74"/>
      <c r="S2175" s="61"/>
      <c r="T2175" s="61"/>
    </row>
    <row r="2176" spans="1:20" s="55" customFormat="1" ht="14.15" x14ac:dyDescent="0.4">
      <c r="A2176" s="39"/>
      <c r="E2176" s="74"/>
      <c r="F2176" s="74"/>
      <c r="G2176" s="74"/>
      <c r="S2176" s="61"/>
      <c r="T2176" s="61"/>
    </row>
    <row r="2177" spans="1:20" s="55" customFormat="1" ht="14.15" x14ac:dyDescent="0.4">
      <c r="A2177" s="39"/>
      <c r="E2177" s="74"/>
      <c r="F2177" s="74"/>
      <c r="G2177" s="74"/>
      <c r="S2177" s="61"/>
      <c r="T2177" s="61"/>
    </row>
    <row r="2178" spans="1:20" s="55" customFormat="1" ht="14.15" x14ac:dyDescent="0.4">
      <c r="A2178" s="39"/>
      <c r="E2178" s="74"/>
      <c r="F2178" s="74"/>
      <c r="G2178" s="74"/>
      <c r="S2178" s="61"/>
      <c r="T2178" s="61"/>
    </row>
    <row r="2179" spans="1:20" s="55" customFormat="1" ht="14.15" x14ac:dyDescent="0.4">
      <c r="A2179" s="39"/>
      <c r="E2179" s="74"/>
      <c r="F2179" s="74"/>
      <c r="G2179" s="74"/>
      <c r="S2179" s="61"/>
      <c r="T2179" s="61"/>
    </row>
    <row r="2180" spans="1:20" s="55" customFormat="1" ht="14.15" x14ac:dyDescent="0.4">
      <c r="A2180" s="39"/>
      <c r="E2180" s="74"/>
      <c r="F2180" s="74"/>
      <c r="G2180" s="74"/>
      <c r="S2180" s="61"/>
      <c r="T2180" s="61"/>
    </row>
    <row r="2181" spans="1:20" s="55" customFormat="1" ht="14.15" x14ac:dyDescent="0.4">
      <c r="A2181" s="39"/>
      <c r="E2181" s="74"/>
      <c r="F2181" s="74"/>
      <c r="G2181" s="74"/>
      <c r="S2181" s="61"/>
      <c r="T2181" s="61"/>
    </row>
    <row r="2182" spans="1:20" s="55" customFormat="1" ht="14.15" x14ac:dyDescent="0.4">
      <c r="A2182" s="39"/>
      <c r="E2182" s="74"/>
      <c r="F2182" s="74"/>
      <c r="G2182" s="74"/>
      <c r="S2182" s="61"/>
      <c r="T2182" s="61"/>
    </row>
    <row r="2183" spans="1:20" s="55" customFormat="1" ht="14.15" x14ac:dyDescent="0.4">
      <c r="A2183" s="39"/>
      <c r="E2183" s="74"/>
      <c r="F2183" s="74"/>
      <c r="G2183" s="74"/>
      <c r="S2183" s="61"/>
      <c r="T2183" s="61"/>
    </row>
    <row r="2184" spans="1:20" s="55" customFormat="1" ht="14.15" x14ac:dyDescent="0.4">
      <c r="A2184" s="39"/>
      <c r="E2184" s="74"/>
      <c r="F2184" s="74"/>
      <c r="G2184" s="74"/>
      <c r="S2184" s="61"/>
      <c r="T2184" s="61"/>
    </row>
    <row r="2185" spans="1:20" s="55" customFormat="1" ht="14.15" x14ac:dyDescent="0.4">
      <c r="A2185" s="39"/>
      <c r="E2185" s="74"/>
      <c r="F2185" s="74"/>
      <c r="G2185" s="74"/>
      <c r="S2185" s="61"/>
      <c r="T2185" s="61"/>
    </row>
    <row r="2186" spans="1:20" s="55" customFormat="1" ht="14.15" x14ac:dyDescent="0.4">
      <c r="A2186" s="39"/>
      <c r="E2186" s="74"/>
      <c r="F2186" s="74"/>
      <c r="G2186" s="74"/>
      <c r="S2186" s="61"/>
      <c r="T2186" s="61"/>
    </row>
    <row r="2187" spans="1:20" s="55" customFormat="1" ht="14.15" x14ac:dyDescent="0.4">
      <c r="A2187" s="39"/>
      <c r="E2187" s="74"/>
      <c r="F2187" s="74"/>
      <c r="G2187" s="74"/>
      <c r="S2187" s="61"/>
      <c r="T2187" s="61"/>
    </row>
    <row r="2188" spans="1:20" s="55" customFormat="1" ht="14.15" x14ac:dyDescent="0.4">
      <c r="A2188" s="39"/>
      <c r="E2188" s="74"/>
      <c r="F2188" s="74"/>
      <c r="G2188" s="74"/>
      <c r="S2188" s="61"/>
      <c r="T2188" s="61"/>
    </row>
    <row r="2189" spans="1:20" s="55" customFormat="1" ht="14.15" x14ac:dyDescent="0.4">
      <c r="A2189" s="39"/>
      <c r="E2189" s="74"/>
      <c r="F2189" s="74"/>
      <c r="G2189" s="74"/>
      <c r="S2189" s="61"/>
      <c r="T2189" s="61"/>
    </row>
    <row r="2190" spans="1:20" s="55" customFormat="1" ht="14.15" x14ac:dyDescent="0.4">
      <c r="A2190" s="39"/>
      <c r="E2190" s="74"/>
      <c r="F2190" s="74"/>
      <c r="G2190" s="74"/>
      <c r="S2190" s="61"/>
      <c r="T2190" s="61"/>
    </row>
    <row r="2191" spans="1:20" s="55" customFormat="1" ht="14.15" x14ac:dyDescent="0.4">
      <c r="A2191" s="39"/>
      <c r="E2191" s="74"/>
      <c r="F2191" s="74"/>
      <c r="G2191" s="74"/>
      <c r="S2191" s="61"/>
      <c r="T2191" s="61"/>
    </row>
    <row r="2192" spans="1:20" s="55" customFormat="1" ht="14.15" x14ac:dyDescent="0.4">
      <c r="A2192" s="39"/>
      <c r="E2192" s="74"/>
      <c r="F2192" s="74"/>
      <c r="G2192" s="74"/>
      <c r="S2192" s="61"/>
      <c r="T2192" s="61"/>
    </row>
    <row r="2193" spans="1:20" s="55" customFormat="1" ht="14.15" x14ac:dyDescent="0.4">
      <c r="A2193" s="39"/>
      <c r="E2193" s="74"/>
      <c r="F2193" s="74"/>
      <c r="G2193" s="74"/>
      <c r="S2193" s="61"/>
      <c r="T2193" s="61"/>
    </row>
    <row r="2194" spans="1:20" s="55" customFormat="1" ht="14.15" x14ac:dyDescent="0.4">
      <c r="A2194" s="39"/>
      <c r="E2194" s="74"/>
      <c r="F2194" s="74"/>
      <c r="G2194" s="74"/>
      <c r="S2194" s="61"/>
      <c r="T2194" s="61"/>
    </row>
    <row r="2195" spans="1:20" s="55" customFormat="1" ht="14.15" x14ac:dyDescent="0.4">
      <c r="A2195" s="39"/>
      <c r="E2195" s="74"/>
      <c r="F2195" s="74"/>
      <c r="G2195" s="74"/>
      <c r="S2195" s="61"/>
      <c r="T2195" s="61"/>
    </row>
    <row r="2196" spans="1:20" s="55" customFormat="1" ht="14.15" x14ac:dyDescent="0.4">
      <c r="A2196" s="39"/>
      <c r="E2196" s="74"/>
      <c r="F2196" s="74"/>
      <c r="G2196" s="74"/>
      <c r="S2196" s="61"/>
      <c r="T2196" s="61"/>
    </row>
    <row r="2197" spans="1:20" s="55" customFormat="1" ht="14.15" x14ac:dyDescent="0.4">
      <c r="A2197" s="39"/>
      <c r="E2197" s="74"/>
      <c r="F2197" s="74"/>
      <c r="G2197" s="74"/>
      <c r="S2197" s="61"/>
      <c r="T2197" s="61"/>
    </row>
    <row r="2198" spans="1:20" s="55" customFormat="1" ht="14.15" x14ac:dyDescent="0.4">
      <c r="A2198" s="39"/>
      <c r="E2198" s="74"/>
      <c r="F2198" s="74"/>
      <c r="G2198" s="74"/>
      <c r="S2198" s="61"/>
      <c r="T2198" s="61"/>
    </row>
    <row r="2199" spans="1:20" s="55" customFormat="1" ht="14.15" x14ac:dyDescent="0.4">
      <c r="A2199" s="39"/>
      <c r="E2199" s="74"/>
      <c r="F2199" s="74"/>
      <c r="G2199" s="74"/>
      <c r="S2199" s="61"/>
      <c r="T2199" s="61"/>
    </row>
    <row r="2200" spans="1:20" s="55" customFormat="1" ht="14.15" x14ac:dyDescent="0.4">
      <c r="A2200" s="39"/>
      <c r="E2200" s="74"/>
      <c r="F2200" s="74"/>
      <c r="G2200" s="74"/>
      <c r="S2200" s="61"/>
      <c r="T2200" s="61"/>
    </row>
    <row r="2201" spans="1:20" s="55" customFormat="1" ht="14.15" x14ac:dyDescent="0.4">
      <c r="A2201" s="39"/>
      <c r="E2201" s="74"/>
      <c r="F2201" s="74"/>
      <c r="G2201" s="74"/>
      <c r="S2201" s="61"/>
      <c r="T2201" s="61"/>
    </row>
    <row r="2202" spans="1:20" s="55" customFormat="1" ht="14.15" x14ac:dyDescent="0.4">
      <c r="A2202" s="39"/>
      <c r="E2202" s="74"/>
      <c r="F2202" s="74"/>
      <c r="G2202" s="74"/>
      <c r="S2202" s="61"/>
      <c r="T2202" s="61"/>
    </row>
    <row r="2203" spans="1:20" s="55" customFormat="1" ht="14.15" x14ac:dyDescent="0.4">
      <c r="A2203" s="39"/>
      <c r="E2203" s="74"/>
      <c r="F2203" s="74"/>
      <c r="G2203" s="74"/>
      <c r="S2203" s="61"/>
      <c r="T2203" s="61"/>
    </row>
    <row r="2204" spans="1:20" s="55" customFormat="1" ht="14.15" x14ac:dyDescent="0.4">
      <c r="A2204" s="39"/>
      <c r="E2204" s="74"/>
      <c r="F2204" s="74"/>
      <c r="G2204" s="74"/>
      <c r="S2204" s="61"/>
      <c r="T2204" s="61"/>
    </row>
    <row r="2205" spans="1:20" s="55" customFormat="1" ht="14.15" x14ac:dyDescent="0.4">
      <c r="A2205" s="39"/>
      <c r="E2205" s="74"/>
      <c r="F2205" s="74"/>
      <c r="G2205" s="74"/>
      <c r="S2205" s="61"/>
      <c r="T2205" s="61"/>
    </row>
    <row r="2206" spans="1:20" s="55" customFormat="1" ht="14.15" x14ac:dyDescent="0.4">
      <c r="A2206" s="39"/>
      <c r="E2206" s="74"/>
      <c r="F2206" s="74"/>
      <c r="G2206" s="74"/>
      <c r="S2206" s="61"/>
      <c r="T2206" s="61"/>
    </row>
    <row r="2207" spans="1:20" s="55" customFormat="1" ht="14.15" x14ac:dyDescent="0.4">
      <c r="A2207" s="39"/>
      <c r="E2207" s="74"/>
      <c r="F2207" s="74"/>
      <c r="G2207" s="74"/>
      <c r="S2207" s="61"/>
      <c r="T2207" s="61"/>
    </row>
    <row r="2208" spans="1:20" s="55" customFormat="1" ht="14.15" x14ac:dyDescent="0.4">
      <c r="A2208" s="39"/>
      <c r="E2208" s="74"/>
      <c r="F2208" s="74"/>
      <c r="G2208" s="74"/>
      <c r="S2208" s="61"/>
      <c r="T2208" s="61"/>
    </row>
    <row r="2209" spans="1:20" s="55" customFormat="1" ht="14.15" x14ac:dyDescent="0.4">
      <c r="A2209" s="39"/>
      <c r="E2209" s="74"/>
      <c r="F2209" s="74"/>
      <c r="G2209" s="74"/>
      <c r="S2209" s="61"/>
      <c r="T2209" s="61"/>
    </row>
    <row r="2210" spans="1:20" s="55" customFormat="1" ht="14.15" x14ac:dyDescent="0.4">
      <c r="A2210" s="39"/>
      <c r="E2210" s="74"/>
      <c r="F2210" s="74"/>
      <c r="G2210" s="74"/>
      <c r="S2210" s="61"/>
      <c r="T2210" s="61"/>
    </row>
    <row r="2211" spans="1:20" s="55" customFormat="1" ht="14.15" x14ac:dyDescent="0.4">
      <c r="A2211" s="39"/>
      <c r="E2211" s="74"/>
      <c r="F2211" s="74"/>
      <c r="G2211" s="74"/>
      <c r="S2211" s="61"/>
      <c r="T2211" s="61"/>
    </row>
    <row r="2212" spans="1:20" s="55" customFormat="1" ht="14.15" x14ac:dyDescent="0.4">
      <c r="A2212" s="39"/>
      <c r="E2212" s="74"/>
      <c r="F2212" s="74"/>
      <c r="G2212" s="74"/>
      <c r="S2212" s="61"/>
      <c r="T2212" s="61"/>
    </row>
    <row r="2213" spans="1:20" s="55" customFormat="1" ht="14.15" x14ac:dyDescent="0.4">
      <c r="A2213" s="39"/>
      <c r="E2213" s="74"/>
      <c r="F2213" s="74"/>
      <c r="G2213" s="74"/>
      <c r="S2213" s="61"/>
      <c r="T2213" s="61"/>
    </row>
    <row r="2214" spans="1:20" s="55" customFormat="1" ht="14.15" x14ac:dyDescent="0.4">
      <c r="A2214" s="39"/>
      <c r="E2214" s="74"/>
      <c r="F2214" s="74"/>
      <c r="G2214" s="74"/>
      <c r="S2214" s="61"/>
      <c r="T2214" s="61"/>
    </row>
    <row r="2215" spans="1:20" s="55" customFormat="1" ht="14.15" x14ac:dyDescent="0.4">
      <c r="A2215" s="39"/>
      <c r="E2215" s="74"/>
      <c r="F2215" s="74"/>
      <c r="G2215" s="74"/>
      <c r="S2215" s="61"/>
      <c r="T2215" s="61"/>
    </row>
    <row r="2216" spans="1:20" s="55" customFormat="1" ht="14.15" x14ac:dyDescent="0.4">
      <c r="A2216" s="39"/>
      <c r="E2216" s="74"/>
      <c r="F2216" s="74"/>
      <c r="G2216" s="74"/>
      <c r="S2216" s="61"/>
      <c r="T2216" s="61"/>
    </row>
    <row r="2217" spans="1:20" s="55" customFormat="1" ht="14.15" x14ac:dyDescent="0.4">
      <c r="A2217" s="39"/>
      <c r="E2217" s="74"/>
      <c r="F2217" s="74"/>
      <c r="G2217" s="74"/>
      <c r="S2217" s="61"/>
      <c r="T2217" s="61"/>
    </row>
    <row r="2218" spans="1:20" s="55" customFormat="1" ht="14.15" x14ac:dyDescent="0.4">
      <c r="A2218" s="39"/>
      <c r="E2218" s="74"/>
      <c r="F2218" s="74"/>
      <c r="G2218" s="74"/>
      <c r="S2218" s="61"/>
      <c r="T2218" s="61"/>
    </row>
    <row r="2219" spans="1:20" s="55" customFormat="1" ht="14.15" x14ac:dyDescent="0.4">
      <c r="A2219" s="39"/>
      <c r="E2219" s="74"/>
      <c r="F2219" s="74"/>
      <c r="G2219" s="74"/>
      <c r="S2219" s="61"/>
      <c r="T2219" s="61"/>
    </row>
    <row r="2220" spans="1:20" s="55" customFormat="1" ht="14.15" x14ac:dyDescent="0.4">
      <c r="A2220" s="39"/>
      <c r="E2220" s="74"/>
      <c r="F2220" s="74"/>
      <c r="G2220" s="74"/>
      <c r="S2220" s="61"/>
      <c r="T2220" s="61"/>
    </row>
    <row r="2221" spans="1:20" s="55" customFormat="1" ht="14.15" x14ac:dyDescent="0.4">
      <c r="A2221" s="39"/>
      <c r="E2221" s="74"/>
      <c r="F2221" s="74"/>
      <c r="G2221" s="74"/>
      <c r="S2221" s="61"/>
      <c r="T2221" s="61"/>
    </row>
    <row r="2222" spans="1:20" s="55" customFormat="1" ht="14.15" x14ac:dyDescent="0.4">
      <c r="A2222" s="39"/>
      <c r="E2222" s="74"/>
      <c r="F2222" s="74"/>
      <c r="G2222" s="74"/>
      <c r="S2222" s="61"/>
      <c r="T2222" s="61"/>
    </row>
    <row r="2223" spans="1:20" s="55" customFormat="1" ht="14.15" x14ac:dyDescent="0.4">
      <c r="A2223" s="39"/>
      <c r="E2223" s="74"/>
      <c r="F2223" s="74"/>
      <c r="G2223" s="74"/>
      <c r="S2223" s="61"/>
      <c r="T2223" s="61"/>
    </row>
    <row r="2224" spans="1:20" s="55" customFormat="1" ht="14.15" x14ac:dyDescent="0.4">
      <c r="A2224" s="39"/>
      <c r="E2224" s="74"/>
      <c r="F2224" s="74"/>
      <c r="G2224" s="74"/>
      <c r="S2224" s="61"/>
      <c r="T2224" s="61"/>
    </row>
    <row r="2225" spans="1:20" s="55" customFormat="1" ht="14.15" x14ac:dyDescent="0.4">
      <c r="A2225" s="39"/>
      <c r="E2225" s="74"/>
      <c r="F2225" s="74"/>
      <c r="G2225" s="74"/>
      <c r="S2225" s="61"/>
      <c r="T2225" s="61"/>
    </row>
    <row r="2226" spans="1:20" s="55" customFormat="1" ht="14.15" x14ac:dyDescent="0.4">
      <c r="A2226" s="39"/>
      <c r="E2226" s="74"/>
      <c r="F2226" s="74"/>
      <c r="G2226" s="74"/>
      <c r="S2226" s="61"/>
      <c r="T2226" s="61"/>
    </row>
    <row r="2227" spans="1:20" s="55" customFormat="1" ht="14.15" x14ac:dyDescent="0.4">
      <c r="A2227" s="39"/>
      <c r="E2227" s="74"/>
      <c r="F2227" s="74"/>
      <c r="G2227" s="74"/>
      <c r="S2227" s="61"/>
      <c r="T2227" s="61"/>
    </row>
    <row r="2228" spans="1:20" s="55" customFormat="1" ht="14.15" x14ac:dyDescent="0.4">
      <c r="A2228" s="39"/>
      <c r="E2228" s="74"/>
      <c r="F2228" s="74"/>
      <c r="G2228" s="74"/>
      <c r="S2228" s="61"/>
      <c r="T2228" s="61"/>
    </row>
    <row r="2229" spans="1:20" s="55" customFormat="1" ht="14.15" x14ac:dyDescent="0.4">
      <c r="A2229" s="39"/>
      <c r="E2229" s="74"/>
      <c r="F2229" s="74"/>
      <c r="G2229" s="74"/>
      <c r="S2229" s="61"/>
      <c r="T2229" s="61"/>
    </row>
    <row r="2230" spans="1:20" s="55" customFormat="1" ht="14.15" x14ac:dyDescent="0.4">
      <c r="A2230" s="39"/>
      <c r="E2230" s="74"/>
      <c r="F2230" s="74"/>
      <c r="G2230" s="74"/>
      <c r="S2230" s="61"/>
      <c r="T2230" s="61"/>
    </row>
    <row r="2231" spans="1:20" s="55" customFormat="1" ht="14.15" x14ac:dyDescent="0.4">
      <c r="A2231" s="39"/>
      <c r="E2231" s="74"/>
      <c r="F2231" s="74"/>
      <c r="G2231" s="74"/>
      <c r="S2231" s="61"/>
      <c r="T2231" s="61"/>
    </row>
    <row r="2232" spans="1:20" s="55" customFormat="1" ht="14.15" x14ac:dyDescent="0.4">
      <c r="A2232" s="39"/>
      <c r="E2232" s="74"/>
      <c r="F2232" s="74"/>
      <c r="G2232" s="74"/>
      <c r="S2232" s="61"/>
      <c r="T2232" s="61"/>
    </row>
    <row r="2233" spans="1:20" s="55" customFormat="1" ht="14.15" x14ac:dyDescent="0.4">
      <c r="A2233" s="39"/>
      <c r="E2233" s="74"/>
      <c r="F2233" s="74"/>
      <c r="G2233" s="74"/>
      <c r="S2233" s="61"/>
      <c r="T2233" s="61"/>
    </row>
    <row r="2234" spans="1:20" s="55" customFormat="1" ht="14.15" x14ac:dyDescent="0.4">
      <c r="A2234" s="39"/>
      <c r="E2234" s="74"/>
      <c r="F2234" s="74"/>
      <c r="G2234" s="74"/>
      <c r="S2234" s="61"/>
      <c r="T2234" s="61"/>
    </row>
    <row r="2235" spans="1:20" s="55" customFormat="1" ht="14.15" x14ac:dyDescent="0.4">
      <c r="A2235" s="39"/>
      <c r="E2235" s="74"/>
      <c r="F2235" s="74"/>
      <c r="G2235" s="74"/>
      <c r="S2235" s="61"/>
      <c r="T2235" s="61"/>
    </row>
    <row r="2236" spans="1:20" s="55" customFormat="1" ht="14.15" x14ac:dyDescent="0.4">
      <c r="A2236" s="39"/>
      <c r="E2236" s="74"/>
      <c r="F2236" s="74"/>
      <c r="G2236" s="74"/>
      <c r="S2236" s="61"/>
      <c r="T2236" s="61"/>
    </row>
    <row r="2237" spans="1:20" s="55" customFormat="1" ht="14.15" x14ac:dyDescent="0.4">
      <c r="A2237" s="39"/>
      <c r="E2237" s="74"/>
      <c r="F2237" s="74"/>
      <c r="G2237" s="74"/>
      <c r="S2237" s="61"/>
      <c r="T2237" s="61"/>
    </row>
    <row r="2238" spans="1:20" s="55" customFormat="1" ht="14.15" x14ac:dyDescent="0.4">
      <c r="A2238" s="39"/>
      <c r="E2238" s="74"/>
      <c r="F2238" s="74"/>
      <c r="G2238" s="74"/>
      <c r="S2238" s="61"/>
      <c r="T2238" s="61"/>
    </row>
    <row r="2239" spans="1:20" s="55" customFormat="1" ht="14.15" x14ac:dyDescent="0.4">
      <c r="A2239" s="39"/>
      <c r="E2239" s="74"/>
      <c r="F2239" s="74"/>
      <c r="G2239" s="74"/>
      <c r="S2239" s="61"/>
      <c r="T2239" s="61"/>
    </row>
    <row r="2240" spans="1:20" s="55" customFormat="1" ht="14.15" x14ac:dyDescent="0.4">
      <c r="A2240" s="39"/>
      <c r="E2240" s="74"/>
      <c r="F2240" s="74"/>
      <c r="G2240" s="74"/>
      <c r="S2240" s="61"/>
      <c r="T2240" s="61"/>
    </row>
    <row r="2241" spans="1:20" s="55" customFormat="1" ht="14.15" x14ac:dyDescent="0.4">
      <c r="A2241" s="39"/>
      <c r="E2241" s="74"/>
      <c r="F2241" s="74"/>
      <c r="G2241" s="74"/>
      <c r="S2241" s="61"/>
      <c r="T2241" s="61"/>
    </row>
    <row r="2242" spans="1:20" s="55" customFormat="1" ht="14.15" x14ac:dyDescent="0.4">
      <c r="A2242" s="39"/>
      <c r="E2242" s="74"/>
      <c r="F2242" s="74"/>
      <c r="G2242" s="74"/>
      <c r="S2242" s="61"/>
      <c r="T2242" s="61"/>
    </row>
    <row r="2243" spans="1:20" s="55" customFormat="1" ht="14.15" x14ac:dyDescent="0.4">
      <c r="A2243" s="39"/>
      <c r="E2243" s="74"/>
      <c r="F2243" s="74"/>
      <c r="G2243" s="74"/>
      <c r="S2243" s="61"/>
      <c r="T2243" s="61"/>
    </row>
    <row r="2244" spans="1:20" s="55" customFormat="1" ht="14.15" x14ac:dyDescent="0.4">
      <c r="A2244" s="39"/>
      <c r="E2244" s="74"/>
      <c r="F2244" s="74"/>
      <c r="G2244" s="74"/>
      <c r="S2244" s="61"/>
      <c r="T2244" s="61"/>
    </row>
    <row r="2245" spans="1:20" s="55" customFormat="1" ht="14.15" x14ac:dyDescent="0.4">
      <c r="A2245" s="39"/>
      <c r="E2245" s="74"/>
      <c r="F2245" s="74"/>
      <c r="G2245" s="74"/>
      <c r="S2245" s="61"/>
      <c r="T2245" s="61"/>
    </row>
    <row r="2246" spans="1:20" s="55" customFormat="1" ht="14.15" x14ac:dyDescent="0.4">
      <c r="A2246" s="39"/>
      <c r="E2246" s="74"/>
      <c r="F2246" s="74"/>
      <c r="G2246" s="74"/>
      <c r="S2246" s="61"/>
      <c r="T2246" s="61"/>
    </row>
    <row r="2247" spans="1:20" s="55" customFormat="1" ht="14.15" x14ac:dyDescent="0.4">
      <c r="A2247" s="39"/>
      <c r="E2247" s="74"/>
      <c r="F2247" s="74"/>
      <c r="G2247" s="74"/>
      <c r="S2247" s="61"/>
      <c r="T2247" s="61"/>
    </row>
    <row r="2248" spans="1:20" s="55" customFormat="1" ht="14.15" x14ac:dyDescent="0.4">
      <c r="A2248" s="39"/>
      <c r="E2248" s="74"/>
      <c r="F2248" s="74"/>
      <c r="G2248" s="74"/>
      <c r="S2248" s="61"/>
      <c r="T2248" s="61"/>
    </row>
    <row r="2249" spans="1:20" s="55" customFormat="1" ht="14.15" x14ac:dyDescent="0.4">
      <c r="A2249" s="39"/>
      <c r="E2249" s="74"/>
      <c r="F2249" s="74"/>
      <c r="G2249" s="74"/>
      <c r="S2249" s="61"/>
      <c r="T2249" s="61"/>
    </row>
    <row r="2250" spans="1:20" s="55" customFormat="1" ht="14.15" x14ac:dyDescent="0.4">
      <c r="A2250" s="39"/>
      <c r="E2250" s="74"/>
      <c r="F2250" s="74"/>
      <c r="G2250" s="74"/>
      <c r="S2250" s="61"/>
      <c r="T2250" s="61"/>
    </row>
    <row r="2251" spans="1:20" s="55" customFormat="1" ht="14.15" x14ac:dyDescent="0.4">
      <c r="A2251" s="39"/>
      <c r="E2251" s="74"/>
      <c r="F2251" s="74"/>
      <c r="G2251" s="74"/>
      <c r="S2251" s="61"/>
      <c r="T2251" s="61"/>
    </row>
    <row r="2252" spans="1:20" s="55" customFormat="1" ht="14.15" x14ac:dyDescent="0.4">
      <c r="A2252" s="39"/>
      <c r="E2252" s="74"/>
      <c r="F2252" s="74"/>
      <c r="G2252" s="74"/>
      <c r="S2252" s="61"/>
      <c r="T2252" s="61"/>
    </row>
    <row r="2253" spans="1:20" s="55" customFormat="1" ht="14.15" x14ac:dyDescent="0.4">
      <c r="A2253" s="39"/>
      <c r="E2253" s="74"/>
      <c r="F2253" s="74"/>
      <c r="G2253" s="74"/>
      <c r="S2253" s="61"/>
      <c r="T2253" s="61"/>
    </row>
    <row r="2254" spans="1:20" s="55" customFormat="1" ht="14.15" x14ac:dyDescent="0.4">
      <c r="A2254" s="39"/>
      <c r="E2254" s="74"/>
      <c r="F2254" s="74"/>
      <c r="G2254" s="74"/>
      <c r="S2254" s="61"/>
      <c r="T2254" s="61"/>
    </row>
    <row r="2255" spans="1:20" s="55" customFormat="1" ht="14.15" x14ac:dyDescent="0.4">
      <c r="A2255" s="39"/>
      <c r="E2255" s="74"/>
      <c r="F2255" s="74"/>
      <c r="G2255" s="74"/>
      <c r="S2255" s="61"/>
      <c r="T2255" s="61"/>
    </row>
    <row r="2256" spans="1:20" s="55" customFormat="1" ht="14.15" x14ac:dyDescent="0.4">
      <c r="A2256" s="39"/>
      <c r="E2256" s="74"/>
      <c r="F2256" s="74"/>
      <c r="G2256" s="74"/>
      <c r="S2256" s="61"/>
      <c r="T2256" s="61"/>
    </row>
    <row r="2257" spans="1:20" s="55" customFormat="1" ht="14.15" x14ac:dyDescent="0.4">
      <c r="A2257" s="39"/>
      <c r="E2257" s="74"/>
      <c r="F2257" s="74"/>
      <c r="G2257" s="74"/>
      <c r="S2257" s="61"/>
      <c r="T2257" s="61"/>
    </row>
    <row r="2258" spans="1:20" s="55" customFormat="1" ht="14.15" x14ac:dyDescent="0.4">
      <c r="A2258" s="39"/>
      <c r="E2258" s="74"/>
      <c r="F2258" s="74"/>
      <c r="G2258" s="74"/>
      <c r="S2258" s="61"/>
      <c r="T2258" s="61"/>
    </row>
    <row r="2259" spans="1:20" s="55" customFormat="1" ht="14.15" x14ac:dyDescent="0.4">
      <c r="A2259" s="39"/>
      <c r="E2259" s="74"/>
      <c r="F2259" s="74"/>
      <c r="G2259" s="74"/>
      <c r="S2259" s="61"/>
      <c r="T2259" s="61"/>
    </row>
    <row r="2260" spans="1:20" s="55" customFormat="1" ht="14.15" x14ac:dyDescent="0.4">
      <c r="A2260" s="39"/>
      <c r="E2260" s="74"/>
      <c r="F2260" s="74"/>
      <c r="G2260" s="74"/>
      <c r="S2260" s="61"/>
      <c r="T2260" s="61"/>
    </row>
    <row r="2261" spans="1:20" s="55" customFormat="1" ht="14.15" x14ac:dyDescent="0.4">
      <c r="A2261" s="39"/>
      <c r="E2261" s="74"/>
      <c r="F2261" s="74"/>
      <c r="G2261" s="74"/>
      <c r="S2261" s="61"/>
      <c r="T2261" s="61"/>
    </row>
    <row r="2262" spans="1:20" s="55" customFormat="1" ht="14.15" x14ac:dyDescent="0.4">
      <c r="A2262" s="39"/>
      <c r="E2262" s="74"/>
      <c r="F2262" s="74"/>
      <c r="G2262" s="74"/>
      <c r="S2262" s="61"/>
      <c r="T2262" s="61"/>
    </row>
    <row r="2263" spans="1:20" s="55" customFormat="1" ht="14.15" x14ac:dyDescent="0.4">
      <c r="A2263" s="39"/>
      <c r="E2263" s="74"/>
      <c r="F2263" s="74"/>
      <c r="G2263" s="74"/>
      <c r="S2263" s="61"/>
      <c r="T2263" s="61"/>
    </row>
    <row r="2264" spans="1:20" s="55" customFormat="1" ht="14.15" x14ac:dyDescent="0.4">
      <c r="A2264" s="39"/>
      <c r="E2264" s="74"/>
      <c r="F2264" s="74"/>
      <c r="G2264" s="74"/>
      <c r="S2264" s="61"/>
      <c r="T2264" s="61"/>
    </row>
    <row r="2265" spans="1:20" s="55" customFormat="1" ht="14.15" x14ac:dyDescent="0.4">
      <c r="A2265" s="39"/>
      <c r="E2265" s="74"/>
      <c r="F2265" s="74"/>
      <c r="G2265" s="74"/>
      <c r="S2265" s="61"/>
      <c r="T2265" s="61"/>
    </row>
    <row r="2266" spans="1:20" s="55" customFormat="1" ht="14.15" x14ac:dyDescent="0.4">
      <c r="A2266" s="39"/>
      <c r="E2266" s="74"/>
      <c r="F2266" s="74"/>
      <c r="G2266" s="74"/>
      <c r="S2266" s="61"/>
      <c r="T2266" s="61"/>
    </row>
    <row r="2267" spans="1:20" s="55" customFormat="1" ht="14.15" x14ac:dyDescent="0.4">
      <c r="A2267" s="39"/>
      <c r="E2267" s="74"/>
      <c r="F2267" s="74"/>
      <c r="G2267" s="74"/>
      <c r="S2267" s="61"/>
      <c r="T2267" s="61"/>
    </row>
    <row r="2268" spans="1:20" s="55" customFormat="1" ht="14.15" x14ac:dyDescent="0.4">
      <c r="A2268" s="39"/>
      <c r="E2268" s="74"/>
      <c r="F2268" s="74"/>
      <c r="G2268" s="74"/>
      <c r="S2268" s="61"/>
      <c r="T2268" s="61"/>
    </row>
    <row r="2269" spans="1:20" s="55" customFormat="1" ht="14.15" x14ac:dyDescent="0.4">
      <c r="A2269" s="39"/>
      <c r="E2269" s="74"/>
      <c r="F2269" s="74"/>
      <c r="G2269" s="74"/>
      <c r="S2269" s="61"/>
      <c r="T2269" s="61"/>
    </row>
    <row r="2270" spans="1:20" s="55" customFormat="1" ht="14.15" x14ac:dyDescent="0.4">
      <c r="A2270" s="39"/>
      <c r="E2270" s="74"/>
      <c r="F2270" s="74"/>
      <c r="G2270" s="74"/>
      <c r="S2270" s="61"/>
      <c r="T2270" s="61"/>
    </row>
    <row r="2271" spans="1:20" s="55" customFormat="1" ht="14.15" x14ac:dyDescent="0.4">
      <c r="A2271" s="39"/>
      <c r="E2271" s="74"/>
      <c r="F2271" s="74"/>
      <c r="G2271" s="74"/>
      <c r="S2271" s="61"/>
      <c r="T2271" s="61"/>
    </row>
    <row r="2272" spans="1:20" s="55" customFormat="1" ht="14.15" x14ac:dyDescent="0.4">
      <c r="A2272" s="39"/>
      <c r="E2272" s="74"/>
      <c r="F2272" s="74"/>
      <c r="G2272" s="74"/>
      <c r="S2272" s="61"/>
      <c r="T2272" s="61"/>
    </row>
    <row r="2273" spans="1:20" s="55" customFormat="1" ht="14.15" x14ac:dyDescent="0.4">
      <c r="A2273" s="39"/>
      <c r="E2273" s="74"/>
      <c r="F2273" s="74"/>
      <c r="G2273" s="74"/>
      <c r="S2273" s="61"/>
      <c r="T2273" s="61"/>
    </row>
    <row r="2274" spans="1:20" s="55" customFormat="1" ht="14.15" x14ac:dyDescent="0.4">
      <c r="A2274" s="39"/>
      <c r="E2274" s="74"/>
      <c r="F2274" s="74"/>
      <c r="G2274" s="74"/>
      <c r="S2274" s="61"/>
      <c r="T2274" s="61"/>
    </row>
    <row r="2275" spans="1:20" s="55" customFormat="1" ht="14.15" x14ac:dyDescent="0.4">
      <c r="A2275" s="39"/>
      <c r="E2275" s="74"/>
      <c r="F2275" s="74"/>
      <c r="G2275" s="74"/>
      <c r="S2275" s="61"/>
      <c r="T2275" s="61"/>
    </row>
    <row r="2276" spans="1:20" s="55" customFormat="1" ht="14.15" x14ac:dyDescent="0.4">
      <c r="A2276" s="39"/>
      <c r="E2276" s="74"/>
      <c r="F2276" s="74"/>
      <c r="G2276" s="74"/>
      <c r="S2276" s="61"/>
      <c r="T2276" s="61"/>
    </row>
    <row r="2277" spans="1:20" s="55" customFormat="1" ht="14.15" x14ac:dyDescent="0.4">
      <c r="A2277" s="39"/>
      <c r="E2277" s="74"/>
      <c r="F2277" s="74"/>
      <c r="G2277" s="74"/>
      <c r="S2277" s="61"/>
      <c r="T2277" s="61"/>
    </row>
    <row r="2278" spans="1:20" s="55" customFormat="1" ht="14.15" x14ac:dyDescent="0.4">
      <c r="A2278" s="39"/>
      <c r="E2278" s="74"/>
      <c r="F2278" s="74"/>
      <c r="G2278" s="74"/>
      <c r="S2278" s="61"/>
      <c r="T2278" s="61"/>
    </row>
    <row r="2279" spans="1:20" s="55" customFormat="1" ht="14.15" x14ac:dyDescent="0.4">
      <c r="A2279" s="39"/>
      <c r="E2279" s="74"/>
      <c r="F2279" s="74"/>
      <c r="G2279" s="74"/>
      <c r="S2279" s="61"/>
      <c r="T2279" s="61"/>
    </row>
    <row r="2280" spans="1:20" s="55" customFormat="1" ht="14.15" x14ac:dyDescent="0.4">
      <c r="A2280" s="39"/>
      <c r="E2280" s="74"/>
      <c r="F2280" s="74"/>
      <c r="G2280" s="74"/>
      <c r="S2280" s="61"/>
      <c r="T2280" s="61"/>
    </row>
    <row r="2281" spans="1:20" s="55" customFormat="1" ht="14.15" x14ac:dyDescent="0.4">
      <c r="A2281" s="39"/>
      <c r="E2281" s="74"/>
      <c r="F2281" s="74"/>
      <c r="G2281" s="74"/>
      <c r="S2281" s="61"/>
      <c r="T2281" s="61"/>
    </row>
    <row r="2282" spans="1:20" s="55" customFormat="1" ht="14.15" x14ac:dyDescent="0.4">
      <c r="A2282" s="39"/>
      <c r="E2282" s="74"/>
      <c r="F2282" s="74"/>
      <c r="G2282" s="74"/>
      <c r="S2282" s="61"/>
      <c r="T2282" s="61"/>
    </row>
    <row r="2283" spans="1:20" s="55" customFormat="1" ht="14.15" x14ac:dyDescent="0.4">
      <c r="A2283" s="39"/>
      <c r="E2283" s="74"/>
      <c r="F2283" s="74"/>
      <c r="G2283" s="74"/>
      <c r="S2283" s="61"/>
      <c r="T2283" s="61"/>
    </row>
    <row r="2284" spans="1:20" s="55" customFormat="1" ht="14.15" x14ac:dyDescent="0.4">
      <c r="A2284" s="39"/>
      <c r="E2284" s="74"/>
      <c r="F2284" s="74"/>
      <c r="G2284" s="74"/>
      <c r="S2284" s="61"/>
      <c r="T2284" s="61"/>
    </row>
    <row r="2285" spans="1:20" s="55" customFormat="1" ht="14.15" x14ac:dyDescent="0.4">
      <c r="A2285" s="39"/>
      <c r="E2285" s="74"/>
      <c r="F2285" s="74"/>
      <c r="G2285" s="74"/>
      <c r="S2285" s="61"/>
      <c r="T2285" s="61"/>
    </row>
    <row r="2286" spans="1:20" s="55" customFormat="1" ht="14.15" x14ac:dyDescent="0.4">
      <c r="A2286" s="39"/>
      <c r="E2286" s="74"/>
      <c r="F2286" s="74"/>
      <c r="G2286" s="74"/>
      <c r="S2286" s="61"/>
      <c r="T2286" s="61"/>
    </row>
    <row r="2287" spans="1:20" s="55" customFormat="1" ht="14.15" x14ac:dyDescent="0.4">
      <c r="A2287" s="39"/>
      <c r="E2287" s="74"/>
      <c r="F2287" s="74"/>
      <c r="G2287" s="74"/>
      <c r="S2287" s="61"/>
      <c r="T2287" s="61"/>
    </row>
    <row r="2288" spans="1:20" s="55" customFormat="1" ht="14.15" x14ac:dyDescent="0.4">
      <c r="A2288" s="39"/>
      <c r="E2288" s="74"/>
      <c r="F2288" s="74"/>
      <c r="G2288" s="74"/>
      <c r="S2288" s="61"/>
      <c r="T2288" s="61"/>
    </row>
    <row r="2289" spans="1:20" s="55" customFormat="1" ht="14.15" x14ac:dyDescent="0.4">
      <c r="A2289" s="39"/>
      <c r="E2289" s="74"/>
      <c r="F2289" s="74"/>
      <c r="G2289" s="74"/>
      <c r="S2289" s="61"/>
      <c r="T2289" s="61"/>
    </row>
    <row r="2290" spans="1:20" s="55" customFormat="1" ht="14.15" x14ac:dyDescent="0.4">
      <c r="A2290" s="39"/>
      <c r="E2290" s="74"/>
      <c r="F2290" s="74"/>
      <c r="G2290" s="74"/>
      <c r="S2290" s="61"/>
      <c r="T2290" s="61"/>
    </row>
    <row r="2291" spans="1:20" s="55" customFormat="1" ht="14.15" x14ac:dyDescent="0.4">
      <c r="A2291" s="39"/>
      <c r="E2291" s="74"/>
      <c r="F2291" s="74"/>
      <c r="G2291" s="74"/>
      <c r="S2291" s="61"/>
      <c r="T2291" s="61"/>
    </row>
    <row r="2292" spans="1:20" s="55" customFormat="1" ht="14.15" x14ac:dyDescent="0.4">
      <c r="A2292" s="39"/>
      <c r="E2292" s="74"/>
      <c r="F2292" s="74"/>
      <c r="G2292" s="74"/>
      <c r="S2292" s="61"/>
      <c r="T2292" s="61"/>
    </row>
    <row r="2293" spans="1:20" s="55" customFormat="1" ht="14.15" x14ac:dyDescent="0.4">
      <c r="A2293" s="39"/>
      <c r="E2293" s="74"/>
      <c r="F2293" s="74"/>
      <c r="G2293" s="74"/>
      <c r="S2293" s="61"/>
      <c r="T2293" s="61"/>
    </row>
    <row r="2294" spans="1:20" s="55" customFormat="1" ht="14.15" x14ac:dyDescent="0.4">
      <c r="A2294" s="39"/>
      <c r="E2294" s="74"/>
      <c r="F2294" s="74"/>
      <c r="G2294" s="74"/>
      <c r="S2294" s="61"/>
      <c r="T2294" s="61"/>
    </row>
    <row r="2295" spans="1:20" s="55" customFormat="1" ht="14.15" x14ac:dyDescent="0.4">
      <c r="A2295" s="39"/>
      <c r="E2295" s="74"/>
      <c r="F2295" s="74"/>
      <c r="G2295" s="74"/>
      <c r="S2295" s="61"/>
      <c r="T2295" s="61"/>
    </row>
    <row r="2296" spans="1:20" s="55" customFormat="1" ht="14.15" x14ac:dyDescent="0.4">
      <c r="A2296" s="39"/>
      <c r="E2296" s="74"/>
      <c r="F2296" s="74"/>
      <c r="G2296" s="74"/>
      <c r="S2296" s="61"/>
      <c r="T2296" s="61"/>
    </row>
    <row r="2297" spans="1:20" s="55" customFormat="1" ht="14.15" x14ac:dyDescent="0.4">
      <c r="A2297" s="39"/>
      <c r="E2297" s="74"/>
      <c r="F2297" s="74"/>
      <c r="G2297" s="74"/>
      <c r="S2297" s="61"/>
      <c r="T2297" s="61"/>
    </row>
    <row r="2298" spans="1:20" s="55" customFormat="1" ht="14.15" x14ac:dyDescent="0.4">
      <c r="A2298" s="39"/>
      <c r="E2298" s="74"/>
      <c r="F2298" s="74"/>
      <c r="G2298" s="74"/>
      <c r="S2298" s="61"/>
      <c r="T2298" s="61"/>
    </row>
    <row r="2299" spans="1:20" s="55" customFormat="1" ht="14.15" x14ac:dyDescent="0.4">
      <c r="A2299" s="39"/>
      <c r="E2299" s="74"/>
      <c r="F2299" s="74"/>
      <c r="G2299" s="74"/>
      <c r="S2299" s="61"/>
      <c r="T2299" s="61"/>
    </row>
    <row r="2300" spans="1:20" s="55" customFormat="1" ht="14.15" x14ac:dyDescent="0.4">
      <c r="A2300" s="39"/>
      <c r="E2300" s="74"/>
      <c r="F2300" s="74"/>
      <c r="G2300" s="74"/>
      <c r="S2300" s="61"/>
      <c r="T2300" s="61"/>
    </row>
    <row r="2301" spans="1:20" s="55" customFormat="1" ht="14.15" x14ac:dyDescent="0.4">
      <c r="A2301" s="39"/>
      <c r="E2301" s="74"/>
      <c r="F2301" s="74"/>
      <c r="G2301" s="74"/>
      <c r="S2301" s="61"/>
      <c r="T2301" s="61"/>
    </row>
    <row r="2302" spans="1:20" s="55" customFormat="1" ht="14.15" x14ac:dyDescent="0.4">
      <c r="A2302" s="39"/>
      <c r="E2302" s="74"/>
      <c r="F2302" s="74"/>
      <c r="G2302" s="74"/>
      <c r="S2302" s="61"/>
      <c r="T2302" s="61"/>
    </row>
    <row r="2303" spans="1:20" s="55" customFormat="1" ht="14.15" x14ac:dyDescent="0.4">
      <c r="A2303" s="39"/>
      <c r="E2303" s="74"/>
      <c r="F2303" s="74"/>
      <c r="G2303" s="74"/>
      <c r="S2303" s="61"/>
      <c r="T2303" s="61"/>
    </row>
    <row r="2304" spans="1:20" s="55" customFormat="1" ht="14.15" x14ac:dyDescent="0.4">
      <c r="A2304" s="39"/>
      <c r="E2304" s="74"/>
      <c r="F2304" s="74"/>
      <c r="G2304" s="74"/>
      <c r="S2304" s="61"/>
      <c r="T2304" s="61"/>
    </row>
    <row r="2305" spans="1:20" s="55" customFormat="1" ht="14.15" x14ac:dyDescent="0.4">
      <c r="A2305" s="39"/>
      <c r="E2305" s="74"/>
      <c r="F2305" s="74"/>
      <c r="G2305" s="74"/>
      <c r="S2305" s="61"/>
      <c r="T2305" s="61"/>
    </row>
    <row r="2306" spans="1:20" s="55" customFormat="1" ht="14.15" x14ac:dyDescent="0.4">
      <c r="A2306" s="39"/>
      <c r="E2306" s="74"/>
      <c r="F2306" s="74"/>
      <c r="G2306" s="74"/>
      <c r="S2306" s="61"/>
      <c r="T2306" s="61"/>
    </row>
    <row r="2307" spans="1:20" s="55" customFormat="1" ht="14.15" x14ac:dyDescent="0.4">
      <c r="A2307" s="39"/>
      <c r="E2307" s="74"/>
      <c r="F2307" s="74"/>
      <c r="G2307" s="74"/>
      <c r="S2307" s="61"/>
      <c r="T2307" s="61"/>
    </row>
    <row r="2308" spans="1:20" s="55" customFormat="1" ht="14.15" x14ac:dyDescent="0.4">
      <c r="A2308" s="39"/>
      <c r="E2308" s="74"/>
      <c r="F2308" s="74"/>
      <c r="G2308" s="74"/>
      <c r="S2308" s="61"/>
      <c r="T2308" s="61"/>
    </row>
    <row r="2309" spans="1:20" s="55" customFormat="1" ht="14.15" x14ac:dyDescent="0.4">
      <c r="A2309" s="39"/>
      <c r="E2309" s="74"/>
      <c r="F2309" s="74"/>
      <c r="G2309" s="74"/>
      <c r="S2309" s="61"/>
      <c r="T2309" s="61"/>
    </row>
    <row r="2310" spans="1:20" s="55" customFormat="1" ht="14.15" x14ac:dyDescent="0.4">
      <c r="A2310" s="39"/>
      <c r="E2310" s="74"/>
      <c r="F2310" s="74"/>
      <c r="G2310" s="74"/>
      <c r="S2310" s="61"/>
      <c r="T2310" s="61"/>
    </row>
    <row r="2311" spans="1:20" s="55" customFormat="1" ht="14.15" x14ac:dyDescent="0.4">
      <c r="A2311" s="39"/>
      <c r="E2311" s="74"/>
      <c r="F2311" s="74"/>
      <c r="G2311" s="74"/>
      <c r="S2311" s="61"/>
      <c r="T2311" s="61"/>
    </row>
    <row r="2312" spans="1:20" s="55" customFormat="1" ht="14.15" x14ac:dyDescent="0.4">
      <c r="A2312" s="39"/>
      <c r="E2312" s="74"/>
      <c r="F2312" s="74"/>
      <c r="G2312" s="74"/>
      <c r="S2312" s="61"/>
      <c r="T2312" s="61"/>
    </row>
    <row r="2313" spans="1:20" s="55" customFormat="1" ht="14.15" x14ac:dyDescent="0.4">
      <c r="A2313" s="39"/>
      <c r="E2313" s="74"/>
      <c r="F2313" s="74"/>
      <c r="G2313" s="74"/>
      <c r="S2313" s="61"/>
      <c r="T2313" s="61"/>
    </row>
    <row r="2314" spans="1:20" s="55" customFormat="1" ht="14.15" x14ac:dyDescent="0.4">
      <c r="A2314" s="39"/>
      <c r="E2314" s="74"/>
      <c r="F2314" s="74"/>
      <c r="G2314" s="74"/>
      <c r="S2314" s="61"/>
      <c r="T2314" s="61"/>
    </row>
    <row r="2315" spans="1:20" s="55" customFormat="1" ht="14.15" x14ac:dyDescent="0.4">
      <c r="A2315" s="39"/>
      <c r="E2315" s="74"/>
      <c r="F2315" s="74"/>
      <c r="G2315" s="74"/>
      <c r="S2315" s="61"/>
      <c r="T2315" s="61"/>
    </row>
    <row r="2316" spans="1:20" s="55" customFormat="1" ht="14.15" x14ac:dyDescent="0.4">
      <c r="A2316" s="39"/>
      <c r="E2316" s="74"/>
      <c r="F2316" s="74"/>
      <c r="G2316" s="74"/>
      <c r="S2316" s="61"/>
      <c r="T2316" s="61"/>
    </row>
    <row r="2317" spans="1:20" s="55" customFormat="1" ht="14.15" x14ac:dyDescent="0.4">
      <c r="A2317" s="39"/>
      <c r="E2317" s="74"/>
      <c r="F2317" s="74"/>
      <c r="G2317" s="74"/>
      <c r="S2317" s="61"/>
      <c r="T2317" s="61"/>
    </row>
    <row r="2318" spans="1:20" s="55" customFormat="1" ht="14.15" x14ac:dyDescent="0.4">
      <c r="A2318" s="39"/>
      <c r="E2318" s="74"/>
      <c r="F2318" s="74"/>
      <c r="G2318" s="74"/>
      <c r="S2318" s="61"/>
      <c r="T2318" s="61"/>
    </row>
    <row r="2319" spans="1:20" s="55" customFormat="1" ht="14.15" x14ac:dyDescent="0.4">
      <c r="A2319" s="39"/>
      <c r="E2319" s="74"/>
      <c r="F2319" s="74"/>
      <c r="G2319" s="74"/>
      <c r="S2319" s="61"/>
      <c r="T2319" s="61"/>
    </row>
    <row r="2320" spans="1:20" s="55" customFormat="1" ht="14.15" x14ac:dyDescent="0.4">
      <c r="A2320" s="39"/>
      <c r="E2320" s="74"/>
      <c r="F2320" s="74"/>
      <c r="G2320" s="74"/>
      <c r="S2320" s="61"/>
      <c r="T2320" s="61"/>
    </row>
    <row r="2321" spans="1:20" s="55" customFormat="1" ht="14.15" x14ac:dyDescent="0.4">
      <c r="A2321" s="39"/>
      <c r="E2321" s="74"/>
      <c r="F2321" s="74"/>
      <c r="G2321" s="74"/>
      <c r="S2321" s="61"/>
      <c r="T2321" s="61"/>
    </row>
    <row r="2322" spans="1:20" s="55" customFormat="1" ht="14.15" x14ac:dyDescent="0.4">
      <c r="A2322" s="39"/>
      <c r="E2322" s="74"/>
      <c r="F2322" s="74"/>
      <c r="G2322" s="74"/>
      <c r="S2322" s="61"/>
      <c r="T2322" s="61"/>
    </row>
    <row r="2323" spans="1:20" s="55" customFormat="1" ht="14.15" x14ac:dyDescent="0.4">
      <c r="A2323" s="39"/>
      <c r="E2323" s="74"/>
      <c r="F2323" s="74"/>
      <c r="G2323" s="74"/>
      <c r="S2323" s="61"/>
      <c r="T2323" s="61"/>
    </row>
    <row r="2324" spans="1:20" s="55" customFormat="1" ht="14.15" x14ac:dyDescent="0.4">
      <c r="A2324" s="39"/>
      <c r="E2324" s="74"/>
      <c r="F2324" s="74"/>
      <c r="G2324" s="74"/>
      <c r="S2324" s="61"/>
      <c r="T2324" s="61"/>
    </row>
    <row r="2325" spans="1:20" s="55" customFormat="1" ht="14.15" x14ac:dyDescent="0.4">
      <c r="A2325" s="39"/>
      <c r="E2325" s="74"/>
      <c r="F2325" s="74"/>
      <c r="G2325" s="74"/>
      <c r="S2325" s="61"/>
      <c r="T2325" s="61"/>
    </row>
    <row r="2326" spans="1:20" s="55" customFormat="1" ht="14.15" x14ac:dyDescent="0.4">
      <c r="A2326" s="39"/>
      <c r="E2326" s="74"/>
      <c r="F2326" s="74"/>
      <c r="G2326" s="74"/>
      <c r="S2326" s="61"/>
      <c r="T2326" s="61"/>
    </row>
    <row r="2327" spans="1:20" s="55" customFormat="1" ht="14.15" x14ac:dyDescent="0.4">
      <c r="A2327" s="39"/>
      <c r="E2327" s="74"/>
      <c r="F2327" s="74"/>
      <c r="G2327" s="74"/>
      <c r="S2327" s="61"/>
      <c r="T2327" s="61"/>
    </row>
    <row r="2328" spans="1:20" s="55" customFormat="1" ht="14.15" x14ac:dyDescent="0.4">
      <c r="A2328" s="39"/>
      <c r="E2328" s="74"/>
      <c r="F2328" s="74"/>
      <c r="G2328" s="74"/>
      <c r="S2328" s="61"/>
      <c r="T2328" s="61"/>
    </row>
    <row r="2329" spans="1:20" s="55" customFormat="1" ht="14.15" x14ac:dyDescent="0.4">
      <c r="A2329" s="39"/>
      <c r="E2329" s="74"/>
      <c r="F2329" s="74"/>
      <c r="G2329" s="74"/>
      <c r="S2329" s="61"/>
      <c r="T2329" s="61"/>
    </row>
    <row r="2330" spans="1:20" s="55" customFormat="1" ht="14.15" x14ac:dyDescent="0.4">
      <c r="A2330" s="39"/>
      <c r="E2330" s="74"/>
      <c r="F2330" s="74"/>
      <c r="G2330" s="74"/>
      <c r="S2330" s="61"/>
      <c r="T2330" s="61"/>
    </row>
    <row r="2331" spans="1:20" s="55" customFormat="1" ht="14.15" x14ac:dyDescent="0.4">
      <c r="A2331" s="39"/>
      <c r="E2331" s="74"/>
      <c r="F2331" s="74"/>
      <c r="G2331" s="74"/>
      <c r="S2331" s="61"/>
      <c r="T2331" s="61"/>
    </row>
    <row r="2332" spans="1:20" s="55" customFormat="1" ht="14.15" x14ac:dyDescent="0.4">
      <c r="A2332" s="39"/>
      <c r="E2332" s="74"/>
      <c r="F2332" s="74"/>
      <c r="G2332" s="74"/>
      <c r="S2332" s="61"/>
      <c r="T2332" s="61"/>
    </row>
    <row r="2333" spans="1:20" s="55" customFormat="1" ht="14.15" x14ac:dyDescent="0.4">
      <c r="A2333" s="39"/>
      <c r="E2333" s="74"/>
      <c r="F2333" s="74"/>
      <c r="G2333" s="74"/>
      <c r="S2333" s="61"/>
      <c r="T2333" s="61"/>
    </row>
    <row r="2334" spans="1:20" s="55" customFormat="1" ht="14.15" x14ac:dyDescent="0.4">
      <c r="A2334" s="39"/>
      <c r="E2334" s="74"/>
      <c r="F2334" s="74"/>
      <c r="G2334" s="74"/>
      <c r="S2334" s="61"/>
      <c r="T2334" s="61"/>
    </row>
    <row r="2335" spans="1:20" s="55" customFormat="1" ht="14.15" x14ac:dyDescent="0.4">
      <c r="A2335" s="39"/>
      <c r="E2335" s="74"/>
      <c r="F2335" s="74"/>
      <c r="G2335" s="74"/>
      <c r="S2335" s="61"/>
      <c r="T2335" s="61"/>
    </row>
    <row r="2336" spans="1:20" s="55" customFormat="1" ht="14.15" x14ac:dyDescent="0.4">
      <c r="A2336" s="39"/>
      <c r="E2336" s="74"/>
      <c r="F2336" s="74"/>
      <c r="G2336" s="74"/>
      <c r="S2336" s="61"/>
      <c r="T2336" s="61"/>
    </row>
    <row r="2337" spans="1:20" s="55" customFormat="1" ht="14.15" x14ac:dyDescent="0.4">
      <c r="A2337" s="39"/>
      <c r="E2337" s="74"/>
      <c r="F2337" s="74"/>
      <c r="G2337" s="74"/>
      <c r="S2337" s="61"/>
      <c r="T2337" s="61"/>
    </row>
    <row r="2338" spans="1:20" s="55" customFormat="1" ht="14.15" x14ac:dyDescent="0.4">
      <c r="A2338" s="39"/>
      <c r="E2338" s="74"/>
      <c r="F2338" s="74"/>
      <c r="G2338" s="74"/>
      <c r="S2338" s="61"/>
      <c r="T2338" s="61"/>
    </row>
    <row r="2339" spans="1:20" s="55" customFormat="1" ht="14.15" x14ac:dyDescent="0.4">
      <c r="A2339" s="39"/>
      <c r="E2339" s="74"/>
      <c r="F2339" s="74"/>
      <c r="G2339" s="74"/>
      <c r="S2339" s="61"/>
      <c r="T2339" s="61"/>
    </row>
    <row r="2340" spans="1:20" s="55" customFormat="1" ht="14.15" x14ac:dyDescent="0.4">
      <c r="A2340" s="39"/>
      <c r="E2340" s="74"/>
      <c r="F2340" s="74"/>
      <c r="G2340" s="74"/>
      <c r="S2340" s="61"/>
      <c r="T2340" s="61"/>
    </row>
    <row r="2341" spans="1:20" s="55" customFormat="1" ht="14.15" x14ac:dyDescent="0.4">
      <c r="A2341" s="39"/>
      <c r="E2341" s="74"/>
      <c r="F2341" s="74"/>
      <c r="G2341" s="74"/>
      <c r="S2341" s="61"/>
      <c r="T2341" s="61"/>
    </row>
    <row r="2342" spans="1:20" s="55" customFormat="1" ht="14.15" x14ac:dyDescent="0.4">
      <c r="A2342" s="39"/>
      <c r="E2342" s="74"/>
      <c r="F2342" s="74"/>
      <c r="G2342" s="74"/>
      <c r="S2342" s="61"/>
      <c r="T2342" s="61"/>
    </row>
    <row r="2343" spans="1:20" s="55" customFormat="1" ht="14.15" x14ac:dyDescent="0.4">
      <c r="A2343" s="39"/>
      <c r="E2343" s="74"/>
      <c r="F2343" s="74"/>
      <c r="G2343" s="74"/>
      <c r="S2343" s="61"/>
      <c r="T2343" s="61"/>
    </row>
    <row r="2344" spans="1:20" s="55" customFormat="1" ht="14.15" x14ac:dyDescent="0.4">
      <c r="A2344" s="39"/>
      <c r="E2344" s="74"/>
      <c r="F2344" s="74"/>
      <c r="G2344" s="74"/>
      <c r="S2344" s="61"/>
      <c r="T2344" s="61"/>
    </row>
    <row r="2345" spans="1:20" s="55" customFormat="1" ht="14.15" x14ac:dyDescent="0.4">
      <c r="A2345" s="39"/>
      <c r="E2345" s="74"/>
      <c r="F2345" s="74"/>
      <c r="G2345" s="74"/>
      <c r="S2345" s="61"/>
      <c r="T2345" s="61"/>
    </row>
    <row r="2346" spans="1:20" s="55" customFormat="1" ht="14.15" x14ac:dyDescent="0.4">
      <c r="A2346" s="39"/>
      <c r="E2346" s="74"/>
      <c r="F2346" s="74"/>
      <c r="G2346" s="74"/>
      <c r="S2346" s="61"/>
      <c r="T2346" s="61"/>
    </row>
    <row r="2347" spans="1:20" s="55" customFormat="1" ht="14.15" x14ac:dyDescent="0.4">
      <c r="A2347" s="39"/>
      <c r="E2347" s="74"/>
      <c r="F2347" s="74"/>
      <c r="G2347" s="74"/>
      <c r="S2347" s="61"/>
      <c r="T2347" s="61"/>
    </row>
    <row r="2348" spans="1:20" s="55" customFormat="1" ht="14.15" x14ac:dyDescent="0.4">
      <c r="A2348" s="39"/>
      <c r="E2348" s="74"/>
      <c r="F2348" s="74"/>
      <c r="G2348" s="74"/>
      <c r="S2348" s="61"/>
      <c r="T2348" s="61"/>
    </row>
    <row r="2349" spans="1:20" s="55" customFormat="1" ht="14.15" x14ac:dyDescent="0.4">
      <c r="A2349" s="39"/>
      <c r="E2349" s="74"/>
      <c r="F2349" s="74"/>
      <c r="G2349" s="74"/>
      <c r="S2349" s="61"/>
      <c r="T2349" s="61"/>
    </row>
    <row r="2350" spans="1:20" s="55" customFormat="1" ht="14.15" x14ac:dyDescent="0.4">
      <c r="A2350" s="39"/>
      <c r="E2350" s="74"/>
      <c r="F2350" s="74"/>
      <c r="G2350" s="74"/>
      <c r="S2350" s="61"/>
      <c r="T2350" s="61"/>
    </row>
    <row r="2351" spans="1:20" s="55" customFormat="1" ht="14.15" x14ac:dyDescent="0.4">
      <c r="A2351" s="39"/>
      <c r="E2351" s="74"/>
      <c r="F2351" s="74"/>
      <c r="G2351" s="74"/>
      <c r="S2351" s="61"/>
      <c r="T2351" s="61"/>
    </row>
    <row r="2352" spans="1:20" s="55" customFormat="1" ht="14.15" x14ac:dyDescent="0.4">
      <c r="A2352" s="39"/>
      <c r="E2352" s="74"/>
      <c r="F2352" s="74"/>
      <c r="G2352" s="74"/>
      <c r="S2352" s="61"/>
      <c r="T2352" s="61"/>
    </row>
    <row r="2353" spans="1:20" s="55" customFormat="1" ht="14.15" x14ac:dyDescent="0.4">
      <c r="A2353" s="39"/>
      <c r="E2353" s="74"/>
      <c r="F2353" s="74"/>
      <c r="G2353" s="74"/>
      <c r="S2353" s="61"/>
      <c r="T2353" s="61"/>
    </row>
    <row r="2354" spans="1:20" s="55" customFormat="1" ht="14.15" x14ac:dyDescent="0.4">
      <c r="A2354" s="39"/>
      <c r="E2354" s="74"/>
      <c r="F2354" s="74"/>
      <c r="G2354" s="74"/>
      <c r="S2354" s="61"/>
      <c r="T2354" s="61"/>
    </row>
    <row r="2355" spans="1:20" s="55" customFormat="1" ht="14.15" x14ac:dyDescent="0.4">
      <c r="A2355" s="39"/>
      <c r="E2355" s="74"/>
      <c r="F2355" s="74"/>
      <c r="G2355" s="74"/>
      <c r="S2355" s="61"/>
      <c r="T2355" s="61"/>
    </row>
    <row r="2356" spans="1:20" s="55" customFormat="1" ht="14.15" x14ac:dyDescent="0.4">
      <c r="A2356" s="39"/>
      <c r="E2356" s="74"/>
      <c r="F2356" s="74"/>
      <c r="G2356" s="74"/>
      <c r="S2356" s="61"/>
      <c r="T2356" s="61"/>
    </row>
    <row r="2357" spans="1:20" s="55" customFormat="1" ht="14.15" x14ac:dyDescent="0.4">
      <c r="A2357" s="39"/>
      <c r="E2357" s="74"/>
      <c r="F2357" s="74"/>
      <c r="G2357" s="74"/>
      <c r="S2357" s="61"/>
      <c r="T2357" s="61"/>
    </row>
    <row r="2358" spans="1:20" s="55" customFormat="1" ht="14.15" x14ac:dyDescent="0.4">
      <c r="A2358" s="39"/>
      <c r="E2358" s="74"/>
      <c r="F2358" s="74"/>
      <c r="G2358" s="74"/>
      <c r="S2358" s="61"/>
      <c r="T2358" s="61"/>
    </row>
    <row r="2359" spans="1:20" s="55" customFormat="1" ht="14.15" x14ac:dyDescent="0.4">
      <c r="A2359" s="39"/>
      <c r="E2359" s="74"/>
      <c r="F2359" s="74"/>
      <c r="G2359" s="74"/>
      <c r="S2359" s="61"/>
      <c r="T2359" s="61"/>
    </row>
    <row r="2360" spans="1:20" s="55" customFormat="1" ht="14.15" x14ac:dyDescent="0.4">
      <c r="A2360" s="39"/>
      <c r="E2360" s="74"/>
      <c r="F2360" s="74"/>
      <c r="G2360" s="74"/>
      <c r="S2360" s="61"/>
      <c r="T2360" s="61"/>
    </row>
    <row r="2361" spans="1:20" s="55" customFormat="1" ht="14.15" x14ac:dyDescent="0.4">
      <c r="A2361" s="39"/>
      <c r="E2361" s="74"/>
      <c r="F2361" s="74"/>
      <c r="G2361" s="74"/>
      <c r="S2361" s="61"/>
      <c r="T2361" s="61"/>
    </row>
    <row r="2362" spans="1:20" s="55" customFormat="1" ht="14.15" x14ac:dyDescent="0.4">
      <c r="A2362" s="39"/>
      <c r="E2362" s="74"/>
      <c r="F2362" s="74"/>
      <c r="G2362" s="74"/>
      <c r="S2362" s="61"/>
      <c r="T2362" s="61"/>
    </row>
    <row r="2363" spans="1:20" s="55" customFormat="1" ht="14.15" x14ac:dyDescent="0.4">
      <c r="A2363" s="39"/>
      <c r="E2363" s="74"/>
      <c r="F2363" s="74"/>
      <c r="G2363" s="74"/>
      <c r="S2363" s="61"/>
      <c r="T2363" s="61"/>
    </row>
    <row r="2364" spans="1:20" s="55" customFormat="1" ht="14.15" x14ac:dyDescent="0.4">
      <c r="A2364" s="39"/>
      <c r="E2364" s="74"/>
      <c r="F2364" s="74"/>
      <c r="G2364" s="74"/>
      <c r="S2364" s="61"/>
      <c r="T2364" s="61"/>
    </row>
    <row r="2365" spans="1:20" s="55" customFormat="1" ht="14.15" x14ac:dyDescent="0.4">
      <c r="A2365" s="39"/>
      <c r="E2365" s="74"/>
      <c r="F2365" s="74"/>
      <c r="G2365" s="74"/>
      <c r="S2365" s="61"/>
      <c r="T2365" s="61"/>
    </row>
    <row r="2366" spans="1:20" s="55" customFormat="1" ht="14.15" x14ac:dyDescent="0.4">
      <c r="A2366" s="39"/>
      <c r="E2366" s="74"/>
      <c r="F2366" s="74"/>
      <c r="G2366" s="74"/>
      <c r="S2366" s="61"/>
      <c r="T2366" s="61"/>
    </row>
    <row r="2367" spans="1:20" s="55" customFormat="1" ht="14.15" x14ac:dyDescent="0.4">
      <c r="A2367" s="39"/>
      <c r="E2367" s="74"/>
      <c r="F2367" s="74"/>
      <c r="G2367" s="74"/>
      <c r="S2367" s="61"/>
      <c r="T2367" s="61"/>
    </row>
    <row r="2368" spans="1:20" s="55" customFormat="1" ht="14.15" x14ac:dyDescent="0.4">
      <c r="A2368" s="39"/>
      <c r="E2368" s="74"/>
      <c r="F2368" s="74"/>
      <c r="G2368" s="74"/>
      <c r="S2368" s="61"/>
      <c r="T2368" s="61"/>
    </row>
    <row r="2369" spans="1:20" s="55" customFormat="1" ht="14.15" x14ac:dyDescent="0.4">
      <c r="A2369" s="39"/>
      <c r="E2369" s="74"/>
      <c r="F2369" s="74"/>
      <c r="G2369" s="74"/>
      <c r="S2369" s="61"/>
      <c r="T2369" s="61"/>
    </row>
    <row r="2370" spans="1:20" s="55" customFormat="1" ht="14.15" x14ac:dyDescent="0.4">
      <c r="A2370" s="39"/>
      <c r="E2370" s="74"/>
      <c r="F2370" s="74"/>
      <c r="G2370" s="74"/>
      <c r="S2370" s="61"/>
      <c r="T2370" s="61"/>
    </row>
    <row r="2371" spans="1:20" s="55" customFormat="1" ht="14.15" x14ac:dyDescent="0.4">
      <c r="A2371" s="39"/>
      <c r="E2371" s="74"/>
      <c r="F2371" s="74"/>
      <c r="G2371" s="74"/>
      <c r="S2371" s="61"/>
      <c r="T2371" s="61"/>
    </row>
    <row r="2372" spans="1:20" s="55" customFormat="1" ht="14.15" x14ac:dyDescent="0.4">
      <c r="A2372" s="39"/>
      <c r="E2372" s="74"/>
      <c r="F2372" s="74"/>
      <c r="G2372" s="74"/>
      <c r="S2372" s="61"/>
      <c r="T2372" s="61"/>
    </row>
    <row r="2373" spans="1:20" s="55" customFormat="1" ht="14.15" x14ac:dyDescent="0.4">
      <c r="A2373" s="39"/>
      <c r="E2373" s="74"/>
      <c r="F2373" s="74"/>
      <c r="G2373" s="74"/>
      <c r="S2373" s="61"/>
      <c r="T2373" s="61"/>
    </row>
    <row r="2374" spans="1:20" s="55" customFormat="1" ht="14.15" x14ac:dyDescent="0.4">
      <c r="A2374" s="39"/>
      <c r="E2374" s="74"/>
      <c r="F2374" s="74"/>
      <c r="G2374" s="74"/>
      <c r="S2374" s="61"/>
      <c r="T2374" s="61"/>
    </row>
    <row r="2375" spans="1:20" s="55" customFormat="1" ht="14.15" x14ac:dyDescent="0.4">
      <c r="A2375" s="39"/>
      <c r="E2375" s="74"/>
      <c r="F2375" s="74"/>
      <c r="G2375" s="74"/>
      <c r="S2375" s="61"/>
      <c r="T2375" s="61"/>
    </row>
    <row r="2376" spans="1:20" s="55" customFormat="1" ht="14.15" x14ac:dyDescent="0.4">
      <c r="A2376" s="39"/>
      <c r="E2376" s="74"/>
      <c r="F2376" s="74"/>
      <c r="G2376" s="74"/>
      <c r="S2376" s="61"/>
      <c r="T2376" s="61"/>
    </row>
    <row r="2377" spans="1:20" s="55" customFormat="1" ht="14.15" x14ac:dyDescent="0.4">
      <c r="A2377" s="39"/>
      <c r="E2377" s="74"/>
      <c r="F2377" s="74"/>
      <c r="G2377" s="74"/>
      <c r="S2377" s="61"/>
      <c r="T2377" s="61"/>
    </row>
    <row r="2378" spans="1:20" s="55" customFormat="1" ht="14.15" x14ac:dyDescent="0.4">
      <c r="A2378" s="39"/>
      <c r="E2378" s="74"/>
      <c r="F2378" s="74"/>
      <c r="G2378" s="74"/>
      <c r="S2378" s="61"/>
      <c r="T2378" s="61"/>
    </row>
    <row r="2379" spans="1:20" s="55" customFormat="1" ht="14.15" x14ac:dyDescent="0.4">
      <c r="A2379" s="39"/>
      <c r="E2379" s="74"/>
      <c r="F2379" s="74"/>
      <c r="G2379" s="74"/>
      <c r="S2379" s="61"/>
      <c r="T2379" s="61"/>
    </row>
    <row r="2380" spans="1:20" s="55" customFormat="1" ht="14.15" x14ac:dyDescent="0.4">
      <c r="A2380" s="39"/>
      <c r="E2380" s="74"/>
      <c r="F2380" s="74"/>
      <c r="G2380" s="74"/>
      <c r="S2380" s="61"/>
      <c r="T2380" s="61"/>
    </row>
    <row r="2381" spans="1:20" s="55" customFormat="1" ht="14.15" x14ac:dyDescent="0.4">
      <c r="A2381" s="39"/>
      <c r="E2381" s="74"/>
      <c r="F2381" s="74"/>
      <c r="G2381" s="74"/>
      <c r="S2381" s="61"/>
      <c r="T2381" s="61"/>
    </row>
    <row r="2382" spans="1:20" s="55" customFormat="1" ht="14.15" x14ac:dyDescent="0.4">
      <c r="A2382" s="39"/>
      <c r="E2382" s="74"/>
      <c r="F2382" s="74"/>
      <c r="G2382" s="74"/>
      <c r="S2382" s="61"/>
      <c r="T2382" s="61"/>
    </row>
    <row r="2383" spans="1:20" s="55" customFormat="1" ht="14.15" x14ac:dyDescent="0.4">
      <c r="A2383" s="39"/>
      <c r="E2383" s="74"/>
      <c r="F2383" s="74"/>
      <c r="G2383" s="74"/>
      <c r="S2383" s="61"/>
      <c r="T2383" s="61"/>
    </row>
    <row r="2384" spans="1:20" s="55" customFormat="1" ht="14.15" x14ac:dyDescent="0.4">
      <c r="A2384" s="39"/>
      <c r="E2384" s="74"/>
      <c r="F2384" s="74"/>
      <c r="G2384" s="74"/>
      <c r="S2384" s="61"/>
      <c r="T2384" s="61"/>
    </row>
    <row r="2385" spans="1:20" s="55" customFormat="1" ht="14.15" x14ac:dyDescent="0.4">
      <c r="A2385" s="39"/>
      <c r="E2385" s="74"/>
      <c r="F2385" s="74"/>
      <c r="G2385" s="74"/>
      <c r="S2385" s="61"/>
      <c r="T2385" s="61"/>
    </row>
    <row r="2386" spans="1:20" s="55" customFormat="1" ht="14.15" x14ac:dyDescent="0.4">
      <c r="A2386" s="39"/>
      <c r="E2386" s="74"/>
      <c r="F2386" s="74"/>
      <c r="G2386" s="74"/>
      <c r="S2386" s="61"/>
      <c r="T2386" s="61"/>
    </row>
    <row r="2387" spans="1:20" s="55" customFormat="1" ht="14.15" x14ac:dyDescent="0.4">
      <c r="A2387" s="39"/>
      <c r="E2387" s="74"/>
      <c r="F2387" s="74"/>
      <c r="G2387" s="74"/>
      <c r="S2387" s="61"/>
      <c r="T2387" s="61"/>
    </row>
    <row r="2388" spans="1:20" s="55" customFormat="1" ht="14.15" x14ac:dyDescent="0.4">
      <c r="A2388" s="39"/>
      <c r="E2388" s="74"/>
      <c r="F2388" s="74"/>
      <c r="G2388" s="74"/>
      <c r="S2388" s="61"/>
      <c r="T2388" s="61"/>
    </row>
    <row r="2389" spans="1:20" s="55" customFormat="1" ht="14.15" x14ac:dyDescent="0.4">
      <c r="A2389" s="39"/>
      <c r="E2389" s="74"/>
      <c r="F2389" s="74"/>
      <c r="G2389" s="74"/>
      <c r="S2389" s="61"/>
      <c r="T2389" s="61"/>
    </row>
    <row r="2390" spans="1:20" s="55" customFormat="1" ht="14.15" x14ac:dyDescent="0.4">
      <c r="A2390" s="39"/>
      <c r="E2390" s="74"/>
      <c r="F2390" s="74"/>
      <c r="G2390" s="74"/>
      <c r="S2390" s="61"/>
      <c r="T2390" s="61"/>
    </row>
    <row r="2391" spans="1:20" s="55" customFormat="1" ht="14.15" x14ac:dyDescent="0.4">
      <c r="A2391" s="39"/>
      <c r="E2391" s="74"/>
      <c r="F2391" s="74"/>
      <c r="G2391" s="74"/>
      <c r="S2391" s="61"/>
      <c r="T2391" s="61"/>
    </row>
    <row r="2392" spans="1:20" s="55" customFormat="1" ht="14.15" x14ac:dyDescent="0.4">
      <c r="A2392" s="39"/>
      <c r="E2392" s="74"/>
      <c r="F2392" s="74"/>
      <c r="G2392" s="74"/>
      <c r="S2392" s="61"/>
      <c r="T2392" s="61"/>
    </row>
    <row r="2393" spans="1:20" s="55" customFormat="1" ht="14.15" x14ac:dyDescent="0.4">
      <c r="A2393" s="39"/>
      <c r="E2393" s="74"/>
      <c r="F2393" s="74"/>
      <c r="G2393" s="74"/>
      <c r="S2393" s="61"/>
      <c r="T2393" s="61"/>
    </row>
    <row r="2394" spans="1:20" s="55" customFormat="1" ht="14.15" x14ac:dyDescent="0.4">
      <c r="A2394" s="39"/>
      <c r="E2394" s="74"/>
      <c r="F2394" s="74"/>
      <c r="G2394" s="74"/>
      <c r="S2394" s="61"/>
      <c r="T2394" s="61"/>
    </row>
    <row r="2395" spans="1:20" s="55" customFormat="1" ht="14.15" x14ac:dyDescent="0.4">
      <c r="A2395" s="39"/>
      <c r="E2395" s="74"/>
      <c r="F2395" s="74"/>
      <c r="G2395" s="74"/>
      <c r="S2395" s="61"/>
      <c r="T2395" s="61"/>
    </row>
    <row r="2396" spans="1:20" s="55" customFormat="1" ht="14.15" x14ac:dyDescent="0.4">
      <c r="A2396" s="39"/>
      <c r="E2396" s="74"/>
      <c r="F2396" s="74"/>
      <c r="G2396" s="74"/>
      <c r="S2396" s="61"/>
      <c r="T2396" s="61"/>
    </row>
    <row r="2397" spans="1:20" s="55" customFormat="1" ht="14.15" x14ac:dyDescent="0.4">
      <c r="A2397" s="39"/>
      <c r="E2397" s="74"/>
      <c r="F2397" s="74"/>
      <c r="G2397" s="74"/>
      <c r="S2397" s="61"/>
      <c r="T2397" s="61"/>
    </row>
    <row r="2398" spans="1:20" s="55" customFormat="1" ht="14.15" x14ac:dyDescent="0.4">
      <c r="A2398" s="39"/>
      <c r="E2398" s="74"/>
      <c r="F2398" s="74"/>
      <c r="G2398" s="74"/>
      <c r="S2398" s="61"/>
      <c r="T2398" s="61"/>
    </row>
    <row r="2399" spans="1:20" s="55" customFormat="1" ht="14.15" x14ac:dyDescent="0.4">
      <c r="A2399" s="39"/>
      <c r="E2399" s="74"/>
      <c r="F2399" s="74"/>
      <c r="G2399" s="74"/>
      <c r="S2399" s="61"/>
      <c r="T2399" s="61"/>
    </row>
    <row r="2400" spans="1:20" s="55" customFormat="1" ht="14.15" x14ac:dyDescent="0.4">
      <c r="A2400" s="39"/>
      <c r="E2400" s="74"/>
      <c r="F2400" s="74"/>
      <c r="G2400" s="74"/>
      <c r="S2400" s="61"/>
      <c r="T2400" s="61"/>
    </row>
    <row r="2401" spans="1:20" s="55" customFormat="1" ht="14.15" x14ac:dyDescent="0.4">
      <c r="A2401" s="39"/>
      <c r="E2401" s="74"/>
      <c r="F2401" s="74"/>
      <c r="G2401" s="74"/>
      <c r="S2401" s="61"/>
      <c r="T2401" s="61"/>
    </row>
    <row r="2402" spans="1:20" s="55" customFormat="1" ht="14.15" x14ac:dyDescent="0.4">
      <c r="A2402" s="39"/>
      <c r="E2402" s="74"/>
      <c r="F2402" s="74"/>
      <c r="G2402" s="74"/>
      <c r="S2402" s="61"/>
      <c r="T2402" s="61"/>
    </row>
    <row r="2403" spans="1:20" s="55" customFormat="1" ht="14.15" x14ac:dyDescent="0.4">
      <c r="A2403" s="39"/>
      <c r="E2403" s="74"/>
      <c r="F2403" s="74"/>
      <c r="G2403" s="74"/>
      <c r="S2403" s="61"/>
      <c r="T2403" s="61"/>
    </row>
    <row r="2404" spans="1:20" s="55" customFormat="1" ht="14.15" x14ac:dyDescent="0.4">
      <c r="A2404" s="39"/>
      <c r="E2404" s="74"/>
      <c r="F2404" s="74"/>
      <c r="G2404" s="74"/>
      <c r="S2404" s="61"/>
      <c r="T2404" s="61"/>
    </row>
    <row r="2405" spans="1:20" s="55" customFormat="1" ht="14.15" x14ac:dyDescent="0.4">
      <c r="A2405" s="39"/>
      <c r="E2405" s="74"/>
      <c r="F2405" s="74"/>
      <c r="G2405" s="74"/>
      <c r="S2405" s="61"/>
      <c r="T2405" s="61"/>
    </row>
    <row r="2406" spans="1:20" s="55" customFormat="1" ht="14.15" x14ac:dyDescent="0.4">
      <c r="A2406" s="39"/>
      <c r="E2406" s="74"/>
      <c r="F2406" s="74"/>
      <c r="G2406" s="74"/>
      <c r="S2406" s="61"/>
      <c r="T2406" s="61"/>
    </row>
    <row r="2407" spans="1:20" s="55" customFormat="1" ht="14.15" x14ac:dyDescent="0.4">
      <c r="A2407" s="39"/>
      <c r="E2407" s="74"/>
      <c r="F2407" s="74"/>
      <c r="G2407" s="74"/>
      <c r="S2407" s="61"/>
      <c r="T2407" s="61"/>
    </row>
    <row r="2408" spans="1:20" s="55" customFormat="1" ht="14.15" x14ac:dyDescent="0.4">
      <c r="A2408" s="39"/>
      <c r="E2408" s="74"/>
      <c r="F2408" s="74"/>
      <c r="G2408" s="74"/>
      <c r="S2408" s="61"/>
      <c r="T2408" s="61"/>
    </row>
    <row r="2409" spans="1:20" s="55" customFormat="1" ht="14.15" x14ac:dyDescent="0.4">
      <c r="A2409" s="39"/>
      <c r="E2409" s="74"/>
      <c r="F2409" s="74"/>
      <c r="G2409" s="74"/>
      <c r="S2409" s="61"/>
      <c r="T2409" s="61"/>
    </row>
    <row r="2410" spans="1:20" s="55" customFormat="1" ht="14.15" x14ac:dyDescent="0.4">
      <c r="A2410" s="39"/>
      <c r="E2410" s="74"/>
      <c r="F2410" s="74"/>
      <c r="G2410" s="74"/>
      <c r="S2410" s="61"/>
      <c r="T2410" s="61"/>
    </row>
    <row r="2411" spans="1:20" s="55" customFormat="1" ht="14.15" x14ac:dyDescent="0.4">
      <c r="A2411" s="39"/>
      <c r="E2411" s="74"/>
      <c r="F2411" s="74"/>
      <c r="G2411" s="74"/>
      <c r="S2411" s="61"/>
      <c r="T2411" s="61"/>
    </row>
    <row r="2412" spans="1:20" s="55" customFormat="1" ht="14.15" x14ac:dyDescent="0.4">
      <c r="A2412" s="39"/>
      <c r="E2412" s="74"/>
      <c r="F2412" s="74"/>
      <c r="G2412" s="74"/>
      <c r="S2412" s="61"/>
      <c r="T2412" s="61"/>
    </row>
    <row r="2413" spans="1:20" s="55" customFormat="1" ht="14.15" x14ac:dyDescent="0.4">
      <c r="A2413" s="39"/>
      <c r="E2413" s="74"/>
      <c r="F2413" s="74"/>
      <c r="G2413" s="74"/>
      <c r="S2413" s="61"/>
      <c r="T2413" s="61"/>
    </row>
    <row r="2414" spans="1:20" s="55" customFormat="1" ht="14.15" x14ac:dyDescent="0.4">
      <c r="A2414" s="39"/>
      <c r="E2414" s="74"/>
      <c r="F2414" s="74"/>
      <c r="G2414" s="74"/>
      <c r="S2414" s="61"/>
      <c r="T2414" s="61"/>
    </row>
    <row r="2415" spans="1:20" s="55" customFormat="1" ht="14.15" x14ac:dyDescent="0.4">
      <c r="A2415" s="39"/>
      <c r="E2415" s="74"/>
      <c r="F2415" s="74"/>
      <c r="G2415" s="74"/>
      <c r="S2415" s="61"/>
      <c r="T2415" s="61"/>
    </row>
    <row r="2416" spans="1:20" s="55" customFormat="1" ht="14.15" x14ac:dyDescent="0.4">
      <c r="A2416" s="39"/>
      <c r="E2416" s="74"/>
      <c r="F2416" s="74"/>
      <c r="G2416" s="74"/>
      <c r="S2416" s="61"/>
      <c r="T2416" s="61"/>
    </row>
    <row r="2417" spans="1:20" s="55" customFormat="1" ht="14.15" x14ac:dyDescent="0.4">
      <c r="A2417" s="39"/>
      <c r="E2417" s="74"/>
      <c r="F2417" s="74"/>
      <c r="G2417" s="74"/>
      <c r="S2417" s="61"/>
      <c r="T2417" s="61"/>
    </row>
    <row r="2418" spans="1:20" s="55" customFormat="1" ht="14.15" x14ac:dyDescent="0.4">
      <c r="A2418" s="39"/>
      <c r="E2418" s="74"/>
      <c r="F2418" s="74"/>
      <c r="G2418" s="74"/>
      <c r="S2418" s="61"/>
      <c r="T2418" s="61"/>
    </row>
    <row r="2419" spans="1:20" s="55" customFormat="1" ht="14.15" x14ac:dyDescent="0.4">
      <c r="A2419" s="39"/>
      <c r="E2419" s="74"/>
      <c r="F2419" s="74"/>
      <c r="G2419" s="74"/>
      <c r="S2419" s="61"/>
      <c r="T2419" s="61"/>
    </row>
    <row r="2420" spans="1:20" s="55" customFormat="1" ht="14.15" x14ac:dyDescent="0.4">
      <c r="A2420" s="39"/>
      <c r="E2420" s="74"/>
      <c r="F2420" s="74"/>
      <c r="G2420" s="74"/>
      <c r="S2420" s="61"/>
      <c r="T2420" s="61"/>
    </row>
    <row r="2421" spans="1:20" s="55" customFormat="1" ht="14.15" x14ac:dyDescent="0.4">
      <c r="A2421" s="39"/>
      <c r="E2421" s="74"/>
      <c r="F2421" s="74"/>
      <c r="G2421" s="74"/>
      <c r="S2421" s="61"/>
      <c r="T2421" s="61"/>
    </row>
    <row r="2422" spans="1:20" s="55" customFormat="1" ht="14.15" x14ac:dyDescent="0.4">
      <c r="A2422" s="39"/>
      <c r="E2422" s="74"/>
      <c r="F2422" s="74"/>
      <c r="G2422" s="74"/>
      <c r="S2422" s="61"/>
      <c r="T2422" s="61"/>
    </row>
    <row r="2423" spans="1:20" s="55" customFormat="1" ht="14.15" x14ac:dyDescent="0.4">
      <c r="A2423" s="39"/>
      <c r="E2423" s="74"/>
      <c r="F2423" s="74"/>
      <c r="G2423" s="74"/>
      <c r="S2423" s="61"/>
      <c r="T2423" s="61"/>
    </row>
    <row r="2424" spans="1:20" s="55" customFormat="1" ht="14.15" x14ac:dyDescent="0.4">
      <c r="A2424" s="39"/>
      <c r="E2424" s="74"/>
      <c r="F2424" s="74"/>
      <c r="G2424" s="74"/>
      <c r="S2424" s="61"/>
      <c r="T2424" s="61"/>
    </row>
    <row r="2425" spans="1:20" s="55" customFormat="1" ht="14.15" x14ac:dyDescent="0.4">
      <c r="A2425" s="39"/>
      <c r="E2425" s="74"/>
      <c r="F2425" s="74"/>
      <c r="G2425" s="74"/>
      <c r="S2425" s="61"/>
      <c r="T2425" s="61"/>
    </row>
    <row r="2426" spans="1:20" s="55" customFormat="1" ht="14.15" x14ac:dyDescent="0.4">
      <c r="A2426" s="39"/>
      <c r="E2426" s="74"/>
      <c r="F2426" s="74"/>
      <c r="G2426" s="74"/>
      <c r="S2426" s="61"/>
      <c r="T2426" s="61"/>
    </row>
    <row r="2427" spans="1:20" s="55" customFormat="1" ht="14.15" x14ac:dyDescent="0.4">
      <c r="A2427" s="39"/>
      <c r="E2427" s="74"/>
      <c r="F2427" s="74"/>
      <c r="G2427" s="74"/>
      <c r="S2427" s="61"/>
      <c r="T2427" s="61"/>
    </row>
    <row r="2428" spans="1:20" s="55" customFormat="1" ht="14.15" x14ac:dyDescent="0.4">
      <c r="A2428" s="39"/>
      <c r="E2428" s="74"/>
      <c r="F2428" s="74"/>
      <c r="G2428" s="74"/>
      <c r="S2428" s="61"/>
      <c r="T2428" s="61"/>
    </row>
    <row r="2429" spans="1:20" s="55" customFormat="1" ht="14.15" x14ac:dyDescent="0.4">
      <c r="A2429" s="39"/>
      <c r="E2429" s="74"/>
      <c r="F2429" s="74"/>
      <c r="G2429" s="74"/>
      <c r="S2429" s="61"/>
      <c r="T2429" s="61"/>
    </row>
    <row r="2430" spans="1:20" s="55" customFormat="1" ht="14.15" x14ac:dyDescent="0.4">
      <c r="A2430" s="39"/>
      <c r="E2430" s="74"/>
      <c r="F2430" s="74"/>
      <c r="G2430" s="74"/>
      <c r="S2430" s="61"/>
      <c r="T2430" s="61"/>
    </row>
    <row r="2431" spans="1:20" s="55" customFormat="1" ht="14.15" x14ac:dyDescent="0.4">
      <c r="A2431" s="39"/>
      <c r="E2431" s="74"/>
      <c r="F2431" s="74"/>
      <c r="G2431" s="74"/>
      <c r="S2431" s="61"/>
      <c r="T2431" s="61"/>
    </row>
    <row r="2432" spans="1:20" s="55" customFormat="1" ht="14.15" x14ac:dyDescent="0.4">
      <c r="A2432" s="39"/>
      <c r="E2432" s="74"/>
      <c r="F2432" s="74"/>
      <c r="G2432" s="74"/>
      <c r="S2432" s="61"/>
      <c r="T2432" s="61"/>
    </row>
    <row r="2433" spans="1:20" s="55" customFormat="1" ht="14.15" x14ac:dyDescent="0.4">
      <c r="A2433" s="39"/>
      <c r="E2433" s="74"/>
      <c r="F2433" s="74"/>
      <c r="G2433" s="74"/>
      <c r="S2433" s="61"/>
      <c r="T2433" s="61"/>
    </row>
    <row r="2434" spans="1:20" s="55" customFormat="1" ht="14.15" x14ac:dyDescent="0.4">
      <c r="A2434" s="39"/>
      <c r="E2434" s="74"/>
      <c r="F2434" s="74"/>
      <c r="G2434" s="74"/>
      <c r="S2434" s="61"/>
      <c r="T2434" s="61"/>
    </row>
    <row r="2435" spans="1:20" s="55" customFormat="1" ht="14.15" x14ac:dyDescent="0.4">
      <c r="A2435" s="39"/>
      <c r="E2435" s="74"/>
      <c r="F2435" s="74"/>
      <c r="G2435" s="74"/>
      <c r="S2435" s="61"/>
      <c r="T2435" s="61"/>
    </row>
    <row r="2436" spans="1:20" s="55" customFormat="1" ht="14.15" x14ac:dyDescent="0.4">
      <c r="A2436" s="39"/>
      <c r="E2436" s="74"/>
      <c r="F2436" s="74"/>
      <c r="G2436" s="74"/>
      <c r="S2436" s="61"/>
      <c r="T2436" s="61"/>
    </row>
    <row r="2437" spans="1:20" s="55" customFormat="1" ht="14.15" x14ac:dyDescent="0.4">
      <c r="A2437" s="39"/>
      <c r="E2437" s="74"/>
      <c r="F2437" s="74"/>
      <c r="G2437" s="74"/>
      <c r="S2437" s="61"/>
      <c r="T2437" s="61"/>
    </row>
    <row r="2438" spans="1:20" s="55" customFormat="1" ht="14.15" x14ac:dyDescent="0.4">
      <c r="A2438" s="39"/>
      <c r="E2438" s="74"/>
      <c r="F2438" s="74"/>
      <c r="G2438" s="74"/>
      <c r="S2438" s="61"/>
      <c r="T2438" s="61"/>
    </row>
    <row r="2439" spans="1:20" s="55" customFormat="1" ht="14.15" x14ac:dyDescent="0.4">
      <c r="A2439" s="39"/>
      <c r="E2439" s="74"/>
      <c r="F2439" s="74"/>
      <c r="G2439" s="74"/>
      <c r="S2439" s="61"/>
      <c r="T2439" s="61"/>
    </row>
    <row r="2440" spans="1:20" s="55" customFormat="1" ht="14.15" x14ac:dyDescent="0.4">
      <c r="A2440" s="39"/>
      <c r="E2440" s="74"/>
      <c r="F2440" s="74"/>
      <c r="G2440" s="74"/>
      <c r="S2440" s="61"/>
      <c r="T2440" s="61"/>
    </row>
    <row r="2441" spans="1:20" s="55" customFormat="1" ht="14.15" x14ac:dyDescent="0.4">
      <c r="A2441" s="39"/>
      <c r="E2441" s="74"/>
      <c r="F2441" s="74"/>
      <c r="G2441" s="74"/>
      <c r="S2441" s="61"/>
      <c r="T2441" s="61"/>
    </row>
    <row r="2442" spans="1:20" s="55" customFormat="1" ht="14.15" x14ac:dyDescent="0.4">
      <c r="A2442" s="39"/>
      <c r="E2442" s="74"/>
      <c r="F2442" s="74"/>
      <c r="G2442" s="74"/>
      <c r="S2442" s="61"/>
      <c r="T2442" s="61"/>
    </row>
    <row r="2443" spans="1:20" s="55" customFormat="1" ht="14.15" x14ac:dyDescent="0.4">
      <c r="A2443" s="39"/>
      <c r="E2443" s="74"/>
      <c r="F2443" s="74"/>
      <c r="G2443" s="74"/>
      <c r="S2443" s="61"/>
      <c r="T2443" s="61"/>
    </row>
    <row r="2444" spans="1:20" s="55" customFormat="1" ht="14.15" x14ac:dyDescent="0.4">
      <c r="A2444" s="39"/>
      <c r="E2444" s="74"/>
      <c r="F2444" s="74"/>
      <c r="G2444" s="74"/>
      <c r="S2444" s="61"/>
      <c r="T2444" s="61"/>
    </row>
    <row r="2445" spans="1:20" s="55" customFormat="1" ht="14.15" x14ac:dyDescent="0.4">
      <c r="A2445" s="39"/>
      <c r="E2445" s="74"/>
      <c r="F2445" s="74"/>
      <c r="G2445" s="74"/>
      <c r="S2445" s="61"/>
      <c r="T2445" s="61"/>
    </row>
    <row r="2446" spans="1:20" s="55" customFormat="1" ht="14.15" x14ac:dyDescent="0.4">
      <c r="A2446" s="39"/>
      <c r="E2446" s="74"/>
      <c r="F2446" s="74"/>
      <c r="G2446" s="74"/>
      <c r="S2446" s="61"/>
      <c r="T2446" s="61"/>
    </row>
    <row r="2447" spans="1:20" s="55" customFormat="1" ht="14.15" x14ac:dyDescent="0.4">
      <c r="A2447" s="39"/>
      <c r="E2447" s="74"/>
      <c r="F2447" s="74"/>
      <c r="G2447" s="74"/>
      <c r="S2447" s="61"/>
      <c r="T2447" s="61"/>
    </row>
    <row r="2448" spans="1:20" s="55" customFormat="1" ht="14.15" x14ac:dyDescent="0.4">
      <c r="A2448" s="39"/>
      <c r="E2448" s="74"/>
      <c r="F2448" s="74"/>
      <c r="G2448" s="74"/>
      <c r="S2448" s="61"/>
      <c r="T2448" s="61"/>
    </row>
    <row r="2449" spans="1:20" s="55" customFormat="1" ht="14.15" x14ac:dyDescent="0.4">
      <c r="A2449" s="39"/>
      <c r="E2449" s="74"/>
      <c r="F2449" s="74"/>
      <c r="G2449" s="74"/>
      <c r="S2449" s="61"/>
      <c r="T2449" s="61"/>
    </row>
    <row r="2450" spans="1:20" s="55" customFormat="1" ht="14.15" x14ac:dyDescent="0.4">
      <c r="A2450" s="39"/>
      <c r="E2450" s="74"/>
      <c r="F2450" s="74"/>
      <c r="G2450" s="74"/>
      <c r="S2450" s="61"/>
      <c r="T2450" s="61"/>
    </row>
    <row r="2451" spans="1:20" s="55" customFormat="1" ht="14.15" x14ac:dyDescent="0.4">
      <c r="A2451" s="39"/>
      <c r="E2451" s="74"/>
      <c r="F2451" s="74"/>
      <c r="G2451" s="74"/>
      <c r="S2451" s="61"/>
      <c r="T2451" s="61"/>
    </row>
    <row r="2452" spans="1:20" s="55" customFormat="1" ht="14.15" x14ac:dyDescent="0.4">
      <c r="A2452" s="39"/>
      <c r="E2452" s="74"/>
      <c r="F2452" s="74"/>
      <c r="G2452" s="74"/>
      <c r="S2452" s="61"/>
      <c r="T2452" s="61"/>
    </row>
    <row r="2453" spans="1:20" s="55" customFormat="1" ht="14.15" x14ac:dyDescent="0.4">
      <c r="A2453" s="39"/>
      <c r="E2453" s="74"/>
      <c r="F2453" s="74"/>
      <c r="G2453" s="74"/>
      <c r="S2453" s="61"/>
      <c r="T2453" s="61"/>
    </row>
    <row r="2454" spans="1:20" s="55" customFormat="1" ht="14.15" x14ac:dyDescent="0.4">
      <c r="A2454" s="39"/>
      <c r="E2454" s="74"/>
      <c r="F2454" s="74"/>
      <c r="G2454" s="74"/>
      <c r="S2454" s="61"/>
      <c r="T2454" s="61"/>
    </row>
    <row r="2455" spans="1:20" s="55" customFormat="1" ht="14.15" x14ac:dyDescent="0.4">
      <c r="A2455" s="39"/>
      <c r="E2455" s="74"/>
      <c r="F2455" s="74"/>
      <c r="G2455" s="74"/>
      <c r="S2455" s="61"/>
      <c r="T2455" s="61"/>
    </row>
    <row r="2456" spans="1:20" s="55" customFormat="1" ht="14.15" x14ac:dyDescent="0.4">
      <c r="A2456" s="39"/>
      <c r="E2456" s="74"/>
      <c r="F2456" s="74"/>
      <c r="G2456" s="74"/>
      <c r="S2456" s="61"/>
      <c r="T2456" s="61"/>
    </row>
    <row r="2457" spans="1:20" s="55" customFormat="1" ht="14.15" x14ac:dyDescent="0.4">
      <c r="A2457" s="39"/>
      <c r="E2457" s="74"/>
      <c r="F2457" s="74"/>
      <c r="G2457" s="74"/>
      <c r="S2457" s="61"/>
      <c r="T2457" s="61"/>
    </row>
    <row r="2458" spans="1:20" s="55" customFormat="1" ht="14.15" x14ac:dyDescent="0.4">
      <c r="A2458" s="39"/>
      <c r="E2458" s="74"/>
      <c r="F2458" s="74"/>
      <c r="G2458" s="74"/>
      <c r="S2458" s="61"/>
      <c r="T2458" s="61"/>
    </row>
    <row r="2459" spans="1:20" s="55" customFormat="1" ht="14.15" x14ac:dyDescent="0.4">
      <c r="A2459" s="39"/>
      <c r="E2459" s="74"/>
      <c r="F2459" s="74"/>
      <c r="G2459" s="74"/>
      <c r="S2459" s="61"/>
      <c r="T2459" s="61"/>
    </row>
    <row r="2460" spans="1:20" s="55" customFormat="1" ht="14.15" x14ac:dyDescent="0.4">
      <c r="A2460" s="39"/>
      <c r="E2460" s="74"/>
      <c r="F2460" s="74"/>
      <c r="G2460" s="74"/>
      <c r="S2460" s="61"/>
      <c r="T2460" s="61"/>
    </row>
    <row r="2461" spans="1:20" s="55" customFormat="1" ht="14.15" x14ac:dyDescent="0.4">
      <c r="A2461" s="39"/>
      <c r="E2461" s="74"/>
      <c r="F2461" s="74"/>
      <c r="G2461" s="74"/>
      <c r="S2461" s="61"/>
      <c r="T2461" s="61"/>
    </row>
    <row r="2462" spans="1:20" s="55" customFormat="1" ht="14.15" x14ac:dyDescent="0.4">
      <c r="A2462" s="39"/>
      <c r="E2462" s="74"/>
      <c r="F2462" s="74"/>
      <c r="G2462" s="74"/>
      <c r="S2462" s="61"/>
      <c r="T2462" s="61"/>
    </row>
    <row r="2463" spans="1:20" s="55" customFormat="1" ht="14.15" x14ac:dyDescent="0.4">
      <c r="A2463" s="39"/>
      <c r="E2463" s="74"/>
      <c r="F2463" s="74"/>
      <c r="G2463" s="74"/>
      <c r="S2463" s="61"/>
      <c r="T2463" s="61"/>
    </row>
    <row r="2464" spans="1:20" s="55" customFormat="1" ht="14.15" x14ac:dyDescent="0.4">
      <c r="A2464" s="39"/>
      <c r="E2464" s="74"/>
      <c r="F2464" s="74"/>
      <c r="G2464" s="74"/>
      <c r="S2464" s="61"/>
      <c r="T2464" s="61"/>
    </row>
    <row r="2465" spans="1:20" s="55" customFormat="1" ht="14.15" x14ac:dyDescent="0.4">
      <c r="A2465" s="39"/>
      <c r="E2465" s="74"/>
      <c r="F2465" s="74"/>
      <c r="G2465" s="74"/>
      <c r="S2465" s="61"/>
      <c r="T2465" s="61"/>
    </row>
    <row r="2466" spans="1:20" s="55" customFormat="1" ht="14.15" x14ac:dyDescent="0.4">
      <c r="A2466" s="39"/>
      <c r="E2466" s="74"/>
      <c r="F2466" s="74"/>
      <c r="G2466" s="74"/>
      <c r="S2466" s="61"/>
      <c r="T2466" s="61"/>
    </row>
    <row r="2467" spans="1:20" s="55" customFormat="1" ht="14.15" x14ac:dyDescent="0.4">
      <c r="A2467" s="39"/>
      <c r="E2467" s="74"/>
      <c r="F2467" s="74"/>
      <c r="G2467" s="74"/>
      <c r="S2467" s="61"/>
      <c r="T2467" s="61"/>
    </row>
    <row r="2468" spans="1:20" s="55" customFormat="1" ht="14.15" x14ac:dyDescent="0.4">
      <c r="A2468" s="39"/>
      <c r="E2468" s="74"/>
      <c r="F2468" s="74"/>
      <c r="G2468" s="74"/>
      <c r="S2468" s="61"/>
      <c r="T2468" s="61"/>
    </row>
    <row r="2469" spans="1:20" s="55" customFormat="1" ht="14.15" x14ac:dyDescent="0.4">
      <c r="A2469" s="39"/>
      <c r="E2469" s="74"/>
      <c r="F2469" s="74"/>
      <c r="G2469" s="74"/>
      <c r="S2469" s="61"/>
      <c r="T2469" s="61"/>
    </row>
    <row r="2470" spans="1:20" s="55" customFormat="1" ht="14.15" x14ac:dyDescent="0.4">
      <c r="A2470" s="39"/>
      <c r="E2470" s="74"/>
      <c r="F2470" s="74"/>
      <c r="G2470" s="74"/>
      <c r="S2470" s="61"/>
      <c r="T2470" s="61"/>
    </row>
    <row r="2471" spans="1:20" s="55" customFormat="1" ht="14.15" x14ac:dyDescent="0.4">
      <c r="A2471" s="39"/>
      <c r="E2471" s="74"/>
      <c r="F2471" s="74"/>
      <c r="G2471" s="74"/>
      <c r="S2471" s="61"/>
      <c r="T2471" s="61"/>
    </row>
    <row r="2472" spans="1:20" s="55" customFormat="1" ht="14.15" x14ac:dyDescent="0.4">
      <c r="A2472" s="39"/>
      <c r="E2472" s="74"/>
      <c r="F2472" s="74"/>
      <c r="G2472" s="74"/>
      <c r="S2472" s="61"/>
      <c r="T2472" s="61"/>
    </row>
    <row r="2473" spans="1:20" s="55" customFormat="1" ht="14.15" x14ac:dyDescent="0.4">
      <c r="A2473" s="39"/>
      <c r="E2473" s="74"/>
      <c r="F2473" s="74"/>
      <c r="G2473" s="74"/>
      <c r="S2473" s="61"/>
      <c r="T2473" s="61"/>
    </row>
    <row r="2474" spans="1:20" s="55" customFormat="1" ht="14.15" x14ac:dyDescent="0.4">
      <c r="A2474" s="39"/>
      <c r="E2474" s="74"/>
      <c r="F2474" s="74"/>
      <c r="G2474" s="74"/>
      <c r="S2474" s="61"/>
      <c r="T2474" s="61"/>
    </row>
    <row r="2475" spans="1:20" s="55" customFormat="1" ht="14.15" x14ac:dyDescent="0.4">
      <c r="A2475" s="39"/>
      <c r="E2475" s="74"/>
      <c r="F2475" s="74"/>
      <c r="G2475" s="74"/>
      <c r="S2475" s="61"/>
      <c r="T2475" s="61"/>
    </row>
    <row r="2476" spans="1:20" s="55" customFormat="1" ht="14.15" x14ac:dyDescent="0.4">
      <c r="A2476" s="39"/>
      <c r="E2476" s="74"/>
      <c r="F2476" s="74"/>
      <c r="G2476" s="74"/>
      <c r="S2476" s="61"/>
      <c r="T2476" s="61"/>
    </row>
    <row r="2477" spans="1:20" s="55" customFormat="1" ht="14.15" x14ac:dyDescent="0.4">
      <c r="A2477" s="39"/>
      <c r="E2477" s="74"/>
      <c r="F2477" s="74"/>
      <c r="G2477" s="74"/>
      <c r="S2477" s="61"/>
      <c r="T2477" s="61"/>
    </row>
    <row r="2478" spans="1:20" s="55" customFormat="1" ht="14.15" x14ac:dyDescent="0.4">
      <c r="A2478" s="39"/>
      <c r="E2478" s="74"/>
      <c r="F2478" s="74"/>
      <c r="G2478" s="74"/>
      <c r="S2478" s="61"/>
      <c r="T2478" s="61"/>
    </row>
    <row r="2479" spans="1:20" s="55" customFormat="1" ht="14.15" x14ac:dyDescent="0.4">
      <c r="A2479" s="39"/>
      <c r="E2479" s="74"/>
      <c r="F2479" s="74"/>
      <c r="G2479" s="74"/>
      <c r="S2479" s="61"/>
      <c r="T2479" s="61"/>
    </row>
    <row r="2480" spans="1:20" s="55" customFormat="1" ht="14.15" x14ac:dyDescent="0.4">
      <c r="A2480" s="39"/>
      <c r="E2480" s="74"/>
      <c r="F2480" s="74"/>
      <c r="G2480" s="74"/>
      <c r="S2480" s="61"/>
      <c r="T2480" s="61"/>
    </row>
    <row r="2481" spans="1:20" s="55" customFormat="1" ht="14.15" x14ac:dyDescent="0.4">
      <c r="A2481" s="39"/>
      <c r="E2481" s="74"/>
      <c r="F2481" s="74"/>
      <c r="G2481" s="74"/>
      <c r="S2481" s="61"/>
      <c r="T2481" s="61"/>
    </row>
    <row r="2482" spans="1:20" s="55" customFormat="1" ht="14.15" x14ac:dyDescent="0.4">
      <c r="A2482" s="39"/>
      <c r="E2482" s="74"/>
      <c r="F2482" s="74"/>
      <c r="G2482" s="74"/>
      <c r="S2482" s="61"/>
      <c r="T2482" s="61"/>
    </row>
    <row r="2483" spans="1:20" s="55" customFormat="1" ht="14.15" x14ac:dyDescent="0.4">
      <c r="A2483" s="39"/>
      <c r="E2483" s="74"/>
      <c r="F2483" s="74"/>
      <c r="G2483" s="74"/>
      <c r="S2483" s="61"/>
      <c r="T2483" s="61"/>
    </row>
    <row r="2484" spans="1:20" s="55" customFormat="1" ht="14.15" x14ac:dyDescent="0.4">
      <c r="A2484" s="39"/>
      <c r="E2484" s="74"/>
      <c r="F2484" s="74"/>
      <c r="G2484" s="74"/>
      <c r="S2484" s="61"/>
      <c r="T2484" s="61"/>
    </row>
    <row r="2485" spans="1:20" s="55" customFormat="1" ht="14.15" x14ac:dyDescent="0.4">
      <c r="A2485" s="39"/>
      <c r="E2485" s="74"/>
      <c r="F2485" s="74"/>
      <c r="G2485" s="74"/>
      <c r="S2485" s="61"/>
      <c r="T2485" s="61"/>
    </row>
    <row r="2486" spans="1:20" s="55" customFormat="1" ht="14.15" x14ac:dyDescent="0.4">
      <c r="A2486" s="39"/>
      <c r="E2486" s="74"/>
      <c r="F2486" s="74"/>
      <c r="G2486" s="74"/>
      <c r="S2486" s="61"/>
      <c r="T2486" s="61"/>
    </row>
    <row r="2487" spans="1:20" s="55" customFormat="1" ht="14.15" x14ac:dyDescent="0.4">
      <c r="A2487" s="39"/>
      <c r="E2487" s="74"/>
      <c r="F2487" s="74"/>
      <c r="G2487" s="74"/>
      <c r="S2487" s="61"/>
      <c r="T2487" s="61"/>
    </row>
    <row r="2488" spans="1:20" s="55" customFormat="1" ht="14.15" x14ac:dyDescent="0.4">
      <c r="A2488" s="39"/>
      <c r="E2488" s="74"/>
      <c r="F2488" s="74"/>
      <c r="G2488" s="74"/>
      <c r="S2488" s="61"/>
      <c r="T2488" s="61"/>
    </row>
    <row r="2489" spans="1:20" s="55" customFormat="1" ht="14.15" x14ac:dyDescent="0.4">
      <c r="A2489" s="39"/>
      <c r="E2489" s="74"/>
      <c r="F2489" s="74"/>
      <c r="G2489" s="74"/>
      <c r="S2489" s="61"/>
      <c r="T2489" s="61"/>
    </row>
    <row r="2490" spans="1:20" s="55" customFormat="1" ht="14.15" x14ac:dyDescent="0.4">
      <c r="A2490" s="39"/>
      <c r="E2490" s="74"/>
      <c r="F2490" s="74"/>
      <c r="G2490" s="74"/>
      <c r="S2490" s="61"/>
      <c r="T2490" s="61"/>
    </row>
    <row r="2491" spans="1:20" s="55" customFormat="1" ht="14.15" x14ac:dyDescent="0.4">
      <c r="A2491" s="39"/>
      <c r="E2491" s="74"/>
      <c r="F2491" s="74"/>
      <c r="G2491" s="74"/>
      <c r="S2491" s="61"/>
      <c r="T2491" s="61"/>
    </row>
    <row r="2492" spans="1:20" s="55" customFormat="1" ht="14.15" x14ac:dyDescent="0.4">
      <c r="A2492" s="39"/>
      <c r="E2492" s="74"/>
      <c r="F2492" s="74"/>
      <c r="G2492" s="74"/>
      <c r="S2492" s="61"/>
      <c r="T2492" s="61"/>
    </row>
    <row r="2493" spans="1:20" s="55" customFormat="1" ht="14.15" x14ac:dyDescent="0.4">
      <c r="A2493" s="39"/>
      <c r="E2493" s="74"/>
      <c r="F2493" s="74"/>
      <c r="G2493" s="74"/>
      <c r="S2493" s="61"/>
      <c r="T2493" s="61"/>
    </row>
    <row r="2494" spans="1:20" s="55" customFormat="1" ht="14.15" x14ac:dyDescent="0.4">
      <c r="A2494" s="39"/>
      <c r="E2494" s="74"/>
      <c r="F2494" s="74"/>
      <c r="G2494" s="74"/>
      <c r="S2494" s="61"/>
      <c r="T2494" s="61"/>
    </row>
    <row r="2495" spans="1:20" s="55" customFormat="1" ht="14.15" x14ac:dyDescent="0.4">
      <c r="A2495" s="39"/>
      <c r="E2495" s="74"/>
      <c r="F2495" s="74"/>
      <c r="G2495" s="74"/>
      <c r="S2495" s="61"/>
      <c r="T2495" s="61"/>
    </row>
    <row r="2496" spans="1:20" s="55" customFormat="1" ht="14.15" x14ac:dyDescent="0.4">
      <c r="A2496" s="39"/>
      <c r="E2496" s="74"/>
      <c r="F2496" s="74"/>
      <c r="G2496" s="74"/>
      <c r="S2496" s="61"/>
      <c r="T2496" s="61"/>
    </row>
    <row r="2497" spans="1:20" s="55" customFormat="1" ht="14.15" x14ac:dyDescent="0.4">
      <c r="A2497" s="39"/>
      <c r="E2497" s="74"/>
      <c r="F2497" s="74"/>
      <c r="G2497" s="74"/>
      <c r="S2497" s="61"/>
      <c r="T2497" s="61"/>
    </row>
    <row r="2498" spans="1:20" s="55" customFormat="1" ht="14.15" x14ac:dyDescent="0.4">
      <c r="A2498" s="39"/>
      <c r="E2498" s="74"/>
      <c r="F2498" s="74"/>
      <c r="G2498" s="74"/>
      <c r="S2498" s="61"/>
      <c r="T2498" s="61"/>
    </row>
    <row r="2499" spans="1:20" s="55" customFormat="1" ht="14.15" x14ac:dyDescent="0.4">
      <c r="A2499" s="39"/>
      <c r="E2499" s="74"/>
      <c r="F2499" s="74"/>
      <c r="G2499" s="74"/>
      <c r="S2499" s="61"/>
      <c r="T2499" s="61"/>
    </row>
    <row r="2500" spans="1:20" s="55" customFormat="1" ht="14.15" x14ac:dyDescent="0.4">
      <c r="A2500" s="39"/>
      <c r="E2500" s="74"/>
      <c r="F2500" s="74"/>
      <c r="G2500" s="74"/>
      <c r="S2500" s="61"/>
      <c r="T2500" s="61"/>
    </row>
    <row r="2501" spans="1:20" s="55" customFormat="1" ht="14.15" x14ac:dyDescent="0.4">
      <c r="A2501" s="39"/>
      <c r="E2501" s="74"/>
      <c r="F2501" s="74"/>
      <c r="G2501" s="74"/>
      <c r="S2501" s="61"/>
      <c r="T2501" s="61"/>
    </row>
    <row r="2502" spans="1:20" s="55" customFormat="1" ht="14.15" x14ac:dyDescent="0.4">
      <c r="A2502" s="39"/>
      <c r="E2502" s="74"/>
      <c r="F2502" s="74"/>
      <c r="G2502" s="74"/>
      <c r="S2502" s="61"/>
      <c r="T2502" s="61"/>
    </row>
    <row r="2503" spans="1:20" s="55" customFormat="1" ht="14.15" x14ac:dyDescent="0.4">
      <c r="A2503" s="39"/>
      <c r="E2503" s="74"/>
      <c r="F2503" s="74"/>
      <c r="G2503" s="74"/>
      <c r="S2503" s="61"/>
      <c r="T2503" s="61"/>
    </row>
    <row r="2504" spans="1:20" s="55" customFormat="1" ht="14.15" x14ac:dyDescent="0.4">
      <c r="A2504" s="39"/>
      <c r="E2504" s="74"/>
      <c r="F2504" s="74"/>
      <c r="G2504" s="74"/>
      <c r="S2504" s="61"/>
      <c r="T2504" s="61"/>
    </row>
    <row r="2505" spans="1:20" s="55" customFormat="1" ht="14.15" x14ac:dyDescent="0.4">
      <c r="A2505" s="39"/>
      <c r="E2505" s="74"/>
      <c r="F2505" s="74"/>
      <c r="G2505" s="74"/>
      <c r="S2505" s="61"/>
      <c r="T2505" s="61"/>
    </row>
    <row r="2506" spans="1:20" s="55" customFormat="1" ht="14.15" x14ac:dyDescent="0.4">
      <c r="A2506" s="39"/>
      <c r="E2506" s="74"/>
      <c r="F2506" s="74"/>
      <c r="G2506" s="74"/>
      <c r="S2506" s="61"/>
      <c r="T2506" s="61"/>
    </row>
    <row r="2507" spans="1:20" s="55" customFormat="1" ht="14.15" x14ac:dyDescent="0.4">
      <c r="A2507" s="39"/>
      <c r="E2507" s="74"/>
      <c r="F2507" s="74"/>
      <c r="G2507" s="74"/>
      <c r="S2507" s="61"/>
      <c r="T2507" s="61"/>
    </row>
    <row r="2508" spans="1:20" s="55" customFormat="1" ht="14.15" x14ac:dyDescent="0.4">
      <c r="A2508" s="39"/>
      <c r="E2508" s="74"/>
      <c r="F2508" s="74"/>
      <c r="G2508" s="74"/>
      <c r="S2508" s="61"/>
      <c r="T2508" s="61"/>
    </row>
    <row r="2509" spans="1:20" s="55" customFormat="1" ht="14.15" x14ac:dyDescent="0.4">
      <c r="A2509" s="39"/>
      <c r="E2509" s="74"/>
      <c r="F2509" s="74"/>
      <c r="G2509" s="74"/>
      <c r="S2509" s="61"/>
      <c r="T2509" s="61"/>
    </row>
    <row r="2510" spans="1:20" s="55" customFormat="1" ht="14.15" x14ac:dyDescent="0.4">
      <c r="A2510" s="39"/>
      <c r="E2510" s="74"/>
      <c r="F2510" s="74"/>
      <c r="G2510" s="74"/>
      <c r="S2510" s="61"/>
      <c r="T2510" s="61"/>
    </row>
    <row r="2511" spans="1:20" s="55" customFormat="1" ht="14.15" x14ac:dyDescent="0.4">
      <c r="A2511" s="39"/>
      <c r="E2511" s="74"/>
      <c r="F2511" s="74"/>
      <c r="G2511" s="74"/>
      <c r="S2511" s="61"/>
      <c r="T2511" s="61"/>
    </row>
    <row r="2512" spans="1:20" s="55" customFormat="1" ht="14.15" x14ac:dyDescent="0.4">
      <c r="A2512" s="39"/>
      <c r="E2512" s="74"/>
      <c r="F2512" s="74"/>
      <c r="G2512" s="74"/>
      <c r="S2512" s="61"/>
      <c r="T2512" s="61"/>
    </row>
    <row r="2513" spans="1:20" s="55" customFormat="1" ht="14.15" x14ac:dyDescent="0.4">
      <c r="A2513" s="39"/>
      <c r="E2513" s="74"/>
      <c r="F2513" s="74"/>
      <c r="G2513" s="74"/>
      <c r="S2513" s="61"/>
      <c r="T2513" s="61"/>
    </row>
    <row r="2514" spans="1:20" s="55" customFormat="1" ht="14.15" x14ac:dyDescent="0.4">
      <c r="A2514" s="39"/>
      <c r="E2514" s="74"/>
      <c r="F2514" s="74"/>
      <c r="G2514" s="74"/>
      <c r="S2514" s="61"/>
      <c r="T2514" s="61"/>
    </row>
    <row r="2515" spans="1:20" s="55" customFormat="1" ht="14.15" x14ac:dyDescent="0.4">
      <c r="A2515" s="39"/>
      <c r="E2515" s="74"/>
      <c r="F2515" s="74"/>
      <c r="G2515" s="74"/>
      <c r="S2515" s="61"/>
      <c r="T2515" s="61"/>
    </row>
    <row r="2516" spans="1:20" s="55" customFormat="1" ht="14.15" x14ac:dyDescent="0.4">
      <c r="A2516" s="39"/>
      <c r="E2516" s="74"/>
      <c r="F2516" s="74"/>
      <c r="G2516" s="74"/>
      <c r="S2516" s="61"/>
      <c r="T2516" s="61"/>
    </row>
    <row r="2517" spans="1:20" s="55" customFormat="1" ht="14.15" x14ac:dyDescent="0.4">
      <c r="A2517" s="39"/>
      <c r="E2517" s="74"/>
      <c r="F2517" s="74"/>
      <c r="G2517" s="74"/>
      <c r="S2517" s="61"/>
      <c r="T2517" s="61"/>
    </row>
    <row r="2518" spans="1:20" s="55" customFormat="1" ht="14.15" x14ac:dyDescent="0.4">
      <c r="A2518" s="39"/>
      <c r="E2518" s="74"/>
      <c r="F2518" s="74"/>
      <c r="G2518" s="74"/>
      <c r="S2518" s="61"/>
      <c r="T2518" s="61"/>
    </row>
    <row r="2519" spans="1:20" s="55" customFormat="1" ht="14.15" x14ac:dyDescent="0.4">
      <c r="A2519" s="39"/>
      <c r="E2519" s="74"/>
      <c r="F2519" s="74"/>
      <c r="G2519" s="74"/>
      <c r="S2519" s="61"/>
      <c r="T2519" s="61"/>
    </row>
    <row r="2520" spans="1:20" s="55" customFormat="1" ht="14.15" x14ac:dyDescent="0.4">
      <c r="A2520" s="39"/>
      <c r="E2520" s="74"/>
      <c r="F2520" s="74"/>
      <c r="G2520" s="74"/>
      <c r="S2520" s="61"/>
      <c r="T2520" s="61"/>
    </row>
    <row r="2521" spans="1:20" s="55" customFormat="1" ht="14.15" x14ac:dyDescent="0.4">
      <c r="A2521" s="39"/>
      <c r="E2521" s="74"/>
      <c r="F2521" s="74"/>
      <c r="G2521" s="74"/>
      <c r="S2521" s="61"/>
      <c r="T2521" s="61"/>
    </row>
    <row r="2522" spans="1:20" s="55" customFormat="1" ht="14.15" x14ac:dyDescent="0.4">
      <c r="A2522" s="39"/>
      <c r="E2522" s="74"/>
      <c r="F2522" s="74"/>
      <c r="G2522" s="74"/>
      <c r="S2522" s="61"/>
      <c r="T2522" s="61"/>
    </row>
    <row r="2523" spans="1:20" s="55" customFormat="1" ht="14.15" x14ac:dyDescent="0.4">
      <c r="A2523" s="39"/>
      <c r="E2523" s="74"/>
      <c r="F2523" s="74"/>
      <c r="G2523" s="74"/>
      <c r="S2523" s="61"/>
      <c r="T2523" s="61"/>
    </row>
    <row r="2524" spans="1:20" s="55" customFormat="1" ht="14.15" x14ac:dyDescent="0.4">
      <c r="A2524" s="39"/>
      <c r="E2524" s="74"/>
      <c r="F2524" s="74"/>
      <c r="G2524" s="74"/>
      <c r="S2524" s="61"/>
      <c r="T2524" s="61"/>
    </row>
    <row r="2525" spans="1:20" s="55" customFormat="1" ht="14.15" x14ac:dyDescent="0.4">
      <c r="A2525" s="39"/>
      <c r="E2525" s="74"/>
      <c r="F2525" s="74"/>
      <c r="G2525" s="74"/>
      <c r="S2525" s="61"/>
      <c r="T2525" s="61"/>
    </row>
    <row r="2526" spans="1:20" s="55" customFormat="1" ht="14.15" x14ac:dyDescent="0.4">
      <c r="A2526" s="39"/>
      <c r="E2526" s="74"/>
      <c r="F2526" s="74"/>
      <c r="G2526" s="74"/>
      <c r="S2526" s="61"/>
      <c r="T2526" s="61"/>
    </row>
    <row r="2527" spans="1:20" s="55" customFormat="1" ht="14.15" x14ac:dyDescent="0.4">
      <c r="A2527" s="39"/>
      <c r="E2527" s="74"/>
      <c r="F2527" s="74"/>
      <c r="G2527" s="74"/>
      <c r="S2527" s="61"/>
      <c r="T2527" s="61"/>
    </row>
    <row r="2528" spans="1:20" s="55" customFormat="1" ht="14.15" x14ac:dyDescent="0.4">
      <c r="A2528" s="39"/>
      <c r="E2528" s="74"/>
      <c r="F2528" s="74"/>
      <c r="G2528" s="74"/>
      <c r="S2528" s="61"/>
      <c r="T2528" s="61"/>
    </row>
    <row r="2529" spans="1:20" s="55" customFormat="1" ht="14.15" x14ac:dyDescent="0.4">
      <c r="A2529" s="39"/>
      <c r="E2529" s="74"/>
      <c r="F2529" s="74"/>
      <c r="G2529" s="74"/>
      <c r="S2529" s="61"/>
      <c r="T2529" s="61"/>
    </row>
    <row r="2530" spans="1:20" s="55" customFormat="1" ht="14.15" x14ac:dyDescent="0.4">
      <c r="A2530" s="39"/>
      <c r="E2530" s="74"/>
      <c r="F2530" s="74"/>
      <c r="G2530" s="74"/>
      <c r="S2530" s="61"/>
      <c r="T2530" s="61"/>
    </row>
    <row r="2531" spans="1:20" s="55" customFormat="1" ht="14.15" x14ac:dyDescent="0.4">
      <c r="A2531" s="39"/>
      <c r="E2531" s="74"/>
      <c r="F2531" s="74"/>
      <c r="G2531" s="74"/>
      <c r="S2531" s="61"/>
      <c r="T2531" s="61"/>
    </row>
    <row r="2532" spans="1:20" s="55" customFormat="1" ht="14.15" x14ac:dyDescent="0.4">
      <c r="A2532" s="39"/>
      <c r="E2532" s="74"/>
      <c r="F2532" s="74"/>
      <c r="G2532" s="74"/>
      <c r="S2532" s="61"/>
      <c r="T2532" s="61"/>
    </row>
    <row r="2533" spans="1:20" s="55" customFormat="1" ht="14.15" x14ac:dyDescent="0.4">
      <c r="A2533" s="39"/>
      <c r="E2533" s="74"/>
      <c r="F2533" s="74"/>
      <c r="G2533" s="74"/>
      <c r="S2533" s="61"/>
      <c r="T2533" s="61"/>
    </row>
    <row r="2534" spans="1:20" s="55" customFormat="1" ht="14.15" x14ac:dyDescent="0.4">
      <c r="A2534" s="39"/>
      <c r="E2534" s="74"/>
      <c r="F2534" s="74"/>
      <c r="G2534" s="74"/>
      <c r="S2534" s="61"/>
      <c r="T2534" s="61"/>
    </row>
    <row r="2535" spans="1:20" s="55" customFormat="1" ht="14.15" x14ac:dyDescent="0.4">
      <c r="A2535" s="39"/>
      <c r="E2535" s="74"/>
      <c r="F2535" s="74"/>
      <c r="G2535" s="74"/>
      <c r="S2535" s="61"/>
      <c r="T2535" s="61"/>
    </row>
    <row r="2536" spans="1:20" s="55" customFormat="1" ht="14.15" x14ac:dyDescent="0.4">
      <c r="A2536" s="39"/>
      <c r="E2536" s="74"/>
      <c r="F2536" s="74"/>
      <c r="G2536" s="74"/>
      <c r="S2536" s="61"/>
      <c r="T2536" s="61"/>
    </row>
    <row r="2537" spans="1:20" s="55" customFormat="1" ht="14.15" x14ac:dyDescent="0.4">
      <c r="A2537" s="39"/>
      <c r="E2537" s="74"/>
      <c r="F2537" s="74"/>
      <c r="G2537" s="74"/>
      <c r="S2537" s="61"/>
      <c r="T2537" s="61"/>
    </row>
    <row r="2538" spans="1:20" s="55" customFormat="1" ht="14.15" x14ac:dyDescent="0.4">
      <c r="A2538" s="39"/>
      <c r="E2538" s="74"/>
      <c r="F2538" s="74"/>
      <c r="G2538" s="74"/>
      <c r="S2538" s="61"/>
      <c r="T2538" s="61"/>
    </row>
    <row r="2539" spans="1:20" s="55" customFormat="1" ht="14.15" x14ac:dyDescent="0.4">
      <c r="A2539" s="39"/>
      <c r="E2539" s="74"/>
      <c r="F2539" s="74"/>
      <c r="G2539" s="74"/>
      <c r="S2539" s="61"/>
      <c r="T2539" s="61"/>
    </row>
    <row r="2540" spans="1:20" s="55" customFormat="1" ht="14.15" x14ac:dyDescent="0.4">
      <c r="A2540" s="39"/>
      <c r="E2540" s="74"/>
      <c r="F2540" s="74"/>
      <c r="G2540" s="74"/>
      <c r="S2540" s="61"/>
      <c r="T2540" s="61"/>
    </row>
    <row r="2541" spans="1:20" s="55" customFormat="1" ht="14.15" x14ac:dyDescent="0.4">
      <c r="A2541" s="39"/>
      <c r="E2541" s="74"/>
      <c r="F2541" s="74"/>
      <c r="G2541" s="74"/>
      <c r="S2541" s="61"/>
      <c r="T2541" s="61"/>
    </row>
    <row r="2542" spans="1:20" s="55" customFormat="1" ht="14.15" x14ac:dyDescent="0.4">
      <c r="A2542" s="39"/>
      <c r="E2542" s="74"/>
      <c r="F2542" s="74"/>
      <c r="G2542" s="74"/>
      <c r="S2542" s="61"/>
      <c r="T2542" s="61"/>
    </row>
    <row r="2543" spans="1:20" s="55" customFormat="1" ht="14.15" x14ac:dyDescent="0.4">
      <c r="A2543" s="39"/>
      <c r="E2543" s="74"/>
      <c r="F2543" s="74"/>
      <c r="G2543" s="74"/>
      <c r="S2543" s="61"/>
      <c r="T2543" s="61"/>
    </row>
    <row r="2544" spans="1:20" s="55" customFormat="1" ht="14.15" x14ac:dyDescent="0.4">
      <c r="A2544" s="39"/>
      <c r="E2544" s="74"/>
      <c r="F2544" s="74"/>
      <c r="G2544" s="74"/>
      <c r="S2544" s="61"/>
      <c r="T2544" s="61"/>
    </row>
    <row r="2545" spans="1:20" s="55" customFormat="1" ht="14.15" x14ac:dyDescent="0.4">
      <c r="A2545" s="39"/>
      <c r="E2545" s="74"/>
      <c r="F2545" s="74"/>
      <c r="G2545" s="74"/>
      <c r="S2545" s="61"/>
      <c r="T2545" s="61"/>
    </row>
    <row r="2546" spans="1:20" s="55" customFormat="1" ht="14.15" x14ac:dyDescent="0.4">
      <c r="A2546" s="39"/>
      <c r="E2546" s="74"/>
      <c r="F2546" s="74"/>
      <c r="G2546" s="74"/>
      <c r="S2546" s="61"/>
      <c r="T2546" s="61"/>
    </row>
    <row r="2547" spans="1:20" s="55" customFormat="1" ht="14.15" x14ac:dyDescent="0.4">
      <c r="A2547" s="39"/>
      <c r="E2547" s="74"/>
      <c r="F2547" s="74"/>
      <c r="G2547" s="74"/>
      <c r="S2547" s="61"/>
      <c r="T2547" s="61"/>
    </row>
    <row r="2548" spans="1:20" s="55" customFormat="1" ht="14.15" x14ac:dyDescent="0.4">
      <c r="A2548" s="39"/>
      <c r="E2548" s="74"/>
      <c r="F2548" s="74"/>
      <c r="G2548" s="74"/>
      <c r="S2548" s="61"/>
      <c r="T2548" s="61"/>
    </row>
    <row r="2549" spans="1:20" s="55" customFormat="1" ht="14.15" x14ac:dyDescent="0.4">
      <c r="A2549" s="39"/>
      <c r="E2549" s="74"/>
      <c r="F2549" s="74"/>
      <c r="G2549" s="74"/>
      <c r="S2549" s="61"/>
      <c r="T2549" s="61"/>
    </row>
    <row r="2550" spans="1:20" s="55" customFormat="1" ht="14.15" x14ac:dyDescent="0.4">
      <c r="A2550" s="39"/>
      <c r="E2550" s="74"/>
      <c r="F2550" s="74"/>
      <c r="G2550" s="74"/>
      <c r="S2550" s="61"/>
      <c r="T2550" s="61"/>
    </row>
    <row r="2551" spans="1:20" s="55" customFormat="1" ht="14.15" x14ac:dyDescent="0.4">
      <c r="A2551" s="39"/>
      <c r="E2551" s="74"/>
      <c r="F2551" s="74"/>
      <c r="G2551" s="74"/>
      <c r="S2551" s="61"/>
      <c r="T2551" s="61"/>
    </row>
    <row r="2552" spans="1:20" s="55" customFormat="1" ht="14.15" x14ac:dyDescent="0.4">
      <c r="A2552" s="39"/>
      <c r="E2552" s="74"/>
      <c r="F2552" s="74"/>
      <c r="G2552" s="74"/>
      <c r="S2552" s="61"/>
      <c r="T2552" s="61"/>
    </row>
    <row r="2553" spans="1:20" s="55" customFormat="1" ht="14.15" x14ac:dyDescent="0.4">
      <c r="A2553" s="39"/>
      <c r="E2553" s="74"/>
      <c r="F2553" s="74"/>
      <c r="G2553" s="74"/>
      <c r="S2553" s="61"/>
      <c r="T2553" s="61"/>
    </row>
    <row r="2554" spans="1:20" s="55" customFormat="1" ht="14.15" x14ac:dyDescent="0.4">
      <c r="A2554" s="39"/>
      <c r="E2554" s="74"/>
      <c r="F2554" s="74"/>
      <c r="G2554" s="74"/>
      <c r="S2554" s="61"/>
      <c r="T2554" s="61"/>
    </row>
    <row r="2555" spans="1:20" s="55" customFormat="1" ht="14.15" x14ac:dyDescent="0.4">
      <c r="A2555" s="39"/>
      <c r="E2555" s="74"/>
      <c r="F2555" s="74"/>
      <c r="G2555" s="74"/>
      <c r="S2555" s="61"/>
      <c r="T2555" s="61"/>
    </row>
    <row r="2556" spans="1:20" s="55" customFormat="1" ht="14.15" x14ac:dyDescent="0.4">
      <c r="A2556" s="39"/>
      <c r="E2556" s="74"/>
      <c r="F2556" s="74"/>
      <c r="G2556" s="74"/>
      <c r="S2556" s="61"/>
      <c r="T2556" s="61"/>
    </row>
    <row r="2557" spans="1:20" s="55" customFormat="1" ht="14.15" x14ac:dyDescent="0.4">
      <c r="A2557" s="39"/>
      <c r="E2557" s="74"/>
      <c r="F2557" s="74"/>
      <c r="G2557" s="74"/>
      <c r="S2557" s="61"/>
      <c r="T2557" s="61"/>
    </row>
    <row r="2558" spans="1:20" s="55" customFormat="1" ht="14.15" x14ac:dyDescent="0.4">
      <c r="A2558" s="39"/>
      <c r="E2558" s="74"/>
      <c r="F2558" s="74"/>
      <c r="G2558" s="74"/>
      <c r="S2558" s="61"/>
      <c r="T2558" s="61"/>
    </row>
    <row r="2559" spans="1:20" s="55" customFormat="1" ht="14.15" x14ac:dyDescent="0.4">
      <c r="A2559" s="39"/>
      <c r="E2559" s="74"/>
      <c r="F2559" s="74"/>
      <c r="G2559" s="74"/>
      <c r="S2559" s="61"/>
      <c r="T2559" s="61"/>
    </row>
    <row r="2560" spans="1:20" s="55" customFormat="1" ht="14.15" x14ac:dyDescent="0.4">
      <c r="A2560" s="39"/>
      <c r="E2560" s="74"/>
      <c r="F2560" s="74"/>
      <c r="G2560" s="74"/>
      <c r="S2560" s="61"/>
      <c r="T2560" s="61"/>
    </row>
    <row r="2561" spans="1:20" s="55" customFormat="1" ht="14.15" x14ac:dyDescent="0.4">
      <c r="A2561" s="39"/>
      <c r="E2561" s="74"/>
      <c r="F2561" s="74"/>
      <c r="G2561" s="74"/>
      <c r="S2561" s="61"/>
      <c r="T2561" s="61"/>
    </row>
    <row r="2562" spans="1:20" s="55" customFormat="1" ht="14.15" x14ac:dyDescent="0.4">
      <c r="A2562" s="39"/>
      <c r="E2562" s="74"/>
      <c r="F2562" s="74"/>
      <c r="G2562" s="74"/>
      <c r="S2562" s="61"/>
      <c r="T2562" s="61"/>
    </row>
    <row r="2563" spans="1:20" s="55" customFormat="1" ht="14.15" x14ac:dyDescent="0.4">
      <c r="A2563" s="39"/>
      <c r="E2563" s="74"/>
      <c r="F2563" s="74"/>
      <c r="G2563" s="74"/>
      <c r="S2563" s="61"/>
      <c r="T2563" s="61"/>
    </row>
    <row r="2564" spans="1:20" s="55" customFormat="1" ht="14.15" x14ac:dyDescent="0.4">
      <c r="A2564" s="39"/>
      <c r="E2564" s="74"/>
      <c r="F2564" s="74"/>
      <c r="G2564" s="74"/>
      <c r="S2564" s="61"/>
      <c r="T2564" s="61"/>
    </row>
    <row r="2565" spans="1:20" s="55" customFormat="1" ht="14.15" x14ac:dyDescent="0.4">
      <c r="A2565" s="39"/>
      <c r="E2565" s="74"/>
      <c r="F2565" s="74"/>
      <c r="G2565" s="74"/>
      <c r="S2565" s="61"/>
      <c r="T2565" s="61"/>
    </row>
    <row r="2566" spans="1:20" s="55" customFormat="1" ht="14.15" x14ac:dyDescent="0.4">
      <c r="A2566" s="39"/>
      <c r="E2566" s="74"/>
      <c r="F2566" s="74"/>
      <c r="G2566" s="74"/>
      <c r="S2566" s="61"/>
      <c r="T2566" s="61"/>
    </row>
    <row r="2567" spans="1:20" s="55" customFormat="1" ht="14.15" x14ac:dyDescent="0.4">
      <c r="A2567" s="39"/>
      <c r="E2567" s="74"/>
      <c r="F2567" s="74"/>
      <c r="G2567" s="74"/>
      <c r="S2567" s="61"/>
      <c r="T2567" s="61"/>
    </row>
    <row r="2568" spans="1:20" s="55" customFormat="1" ht="14.15" x14ac:dyDescent="0.4">
      <c r="A2568" s="39"/>
      <c r="E2568" s="74"/>
      <c r="F2568" s="74"/>
      <c r="G2568" s="74"/>
      <c r="S2568" s="61"/>
      <c r="T2568" s="61"/>
    </row>
    <row r="2569" spans="1:20" s="55" customFormat="1" ht="14.15" x14ac:dyDescent="0.4">
      <c r="A2569" s="39"/>
      <c r="E2569" s="74"/>
      <c r="F2569" s="74"/>
      <c r="G2569" s="74"/>
      <c r="S2569" s="61"/>
      <c r="T2569" s="61"/>
    </row>
    <row r="2570" spans="1:20" s="55" customFormat="1" ht="14.15" x14ac:dyDescent="0.4">
      <c r="A2570" s="39"/>
      <c r="E2570" s="74"/>
      <c r="F2570" s="74"/>
      <c r="G2570" s="74"/>
      <c r="S2570" s="61"/>
      <c r="T2570" s="61"/>
    </row>
    <row r="2571" spans="1:20" s="55" customFormat="1" ht="14.15" x14ac:dyDescent="0.4">
      <c r="A2571" s="39"/>
      <c r="E2571" s="74"/>
      <c r="F2571" s="74"/>
      <c r="G2571" s="74"/>
      <c r="S2571" s="61"/>
      <c r="T2571" s="61"/>
    </row>
    <row r="2572" spans="1:20" s="55" customFormat="1" ht="14.15" x14ac:dyDescent="0.4">
      <c r="A2572" s="39"/>
      <c r="E2572" s="74"/>
      <c r="F2572" s="74"/>
      <c r="G2572" s="74"/>
      <c r="S2572" s="61"/>
      <c r="T2572" s="61"/>
    </row>
    <row r="2573" spans="1:20" s="55" customFormat="1" ht="14.15" x14ac:dyDescent="0.4">
      <c r="A2573" s="39"/>
      <c r="E2573" s="74"/>
      <c r="F2573" s="74"/>
      <c r="G2573" s="74"/>
      <c r="S2573" s="61"/>
      <c r="T2573" s="61"/>
    </row>
    <row r="2574" spans="1:20" s="55" customFormat="1" ht="14.15" x14ac:dyDescent="0.4">
      <c r="A2574" s="39"/>
      <c r="E2574" s="74"/>
      <c r="F2574" s="74"/>
      <c r="G2574" s="74"/>
      <c r="S2574" s="61"/>
      <c r="T2574" s="61"/>
    </row>
    <row r="2575" spans="1:20" s="55" customFormat="1" ht="14.15" x14ac:dyDescent="0.4">
      <c r="A2575" s="39"/>
      <c r="E2575" s="74"/>
      <c r="F2575" s="74"/>
      <c r="G2575" s="74"/>
      <c r="S2575" s="61"/>
      <c r="T2575" s="61"/>
    </row>
    <row r="2576" spans="1:20" s="55" customFormat="1" ht="14.15" x14ac:dyDescent="0.4">
      <c r="A2576" s="39"/>
      <c r="E2576" s="74"/>
      <c r="F2576" s="74"/>
      <c r="G2576" s="74"/>
      <c r="S2576" s="61"/>
      <c r="T2576" s="61"/>
    </row>
    <row r="2577" spans="1:20" s="55" customFormat="1" ht="14.15" x14ac:dyDescent="0.4">
      <c r="A2577" s="39"/>
      <c r="E2577" s="74"/>
      <c r="F2577" s="74"/>
      <c r="G2577" s="74"/>
      <c r="S2577" s="61"/>
      <c r="T2577" s="61"/>
    </row>
    <row r="2578" spans="1:20" s="55" customFormat="1" ht="14.15" x14ac:dyDescent="0.4">
      <c r="A2578" s="39"/>
      <c r="E2578" s="74"/>
      <c r="F2578" s="74"/>
      <c r="G2578" s="74"/>
      <c r="S2578" s="61"/>
      <c r="T2578" s="61"/>
    </row>
    <row r="2579" spans="1:20" s="55" customFormat="1" ht="14.15" x14ac:dyDescent="0.4">
      <c r="A2579" s="39"/>
      <c r="E2579" s="74"/>
      <c r="F2579" s="74"/>
      <c r="G2579" s="74"/>
      <c r="S2579" s="61"/>
      <c r="T2579" s="61"/>
    </row>
    <row r="2580" spans="1:20" s="55" customFormat="1" ht="14.15" x14ac:dyDescent="0.4">
      <c r="A2580" s="39"/>
      <c r="E2580" s="74"/>
      <c r="F2580" s="74"/>
      <c r="G2580" s="74"/>
      <c r="S2580" s="61"/>
      <c r="T2580" s="61"/>
    </row>
    <row r="2581" spans="1:20" s="55" customFormat="1" ht="14.15" x14ac:dyDescent="0.4">
      <c r="A2581" s="39"/>
      <c r="E2581" s="74"/>
      <c r="F2581" s="74"/>
      <c r="G2581" s="74"/>
      <c r="S2581" s="61"/>
      <c r="T2581" s="61"/>
    </row>
    <row r="2582" spans="1:20" s="55" customFormat="1" ht="14.15" x14ac:dyDescent="0.4">
      <c r="A2582" s="39"/>
      <c r="E2582" s="74"/>
      <c r="F2582" s="74"/>
      <c r="G2582" s="74"/>
      <c r="S2582" s="61"/>
      <c r="T2582" s="61"/>
    </row>
    <row r="2583" spans="1:20" s="55" customFormat="1" ht="14.15" x14ac:dyDescent="0.4">
      <c r="A2583" s="39"/>
      <c r="E2583" s="74"/>
      <c r="F2583" s="74"/>
      <c r="G2583" s="74"/>
      <c r="S2583" s="61"/>
      <c r="T2583" s="61"/>
    </row>
    <row r="2584" spans="1:20" s="55" customFormat="1" ht="14.15" x14ac:dyDescent="0.4">
      <c r="A2584" s="39"/>
      <c r="E2584" s="74"/>
      <c r="F2584" s="74"/>
      <c r="G2584" s="74"/>
      <c r="S2584" s="61"/>
      <c r="T2584" s="61"/>
    </row>
    <row r="2585" spans="1:20" s="55" customFormat="1" ht="14.15" x14ac:dyDescent="0.4">
      <c r="A2585" s="39"/>
      <c r="E2585" s="74"/>
      <c r="F2585" s="74"/>
      <c r="G2585" s="74"/>
      <c r="S2585" s="61"/>
      <c r="T2585" s="61"/>
    </row>
    <row r="2586" spans="1:20" s="55" customFormat="1" ht="14.15" x14ac:dyDescent="0.4">
      <c r="A2586" s="39"/>
      <c r="E2586" s="74"/>
      <c r="F2586" s="74"/>
      <c r="G2586" s="74"/>
      <c r="S2586" s="61"/>
      <c r="T2586" s="61"/>
    </row>
    <row r="2587" spans="1:20" s="55" customFormat="1" ht="14.15" x14ac:dyDescent="0.4">
      <c r="A2587" s="39"/>
      <c r="E2587" s="74"/>
      <c r="F2587" s="74"/>
      <c r="G2587" s="74"/>
      <c r="S2587" s="61"/>
      <c r="T2587" s="61"/>
    </row>
    <row r="2588" spans="1:20" s="55" customFormat="1" ht="14.15" x14ac:dyDescent="0.4">
      <c r="A2588" s="39"/>
      <c r="E2588" s="74"/>
      <c r="F2588" s="74"/>
      <c r="G2588" s="74"/>
      <c r="S2588" s="61"/>
      <c r="T2588" s="61"/>
    </row>
    <row r="2589" spans="1:20" s="55" customFormat="1" ht="14.15" x14ac:dyDescent="0.4">
      <c r="A2589" s="39"/>
      <c r="E2589" s="74"/>
      <c r="F2589" s="74"/>
      <c r="G2589" s="74"/>
      <c r="S2589" s="61"/>
      <c r="T2589" s="61"/>
    </row>
    <row r="2590" spans="1:20" s="55" customFormat="1" ht="14.15" x14ac:dyDescent="0.4">
      <c r="A2590" s="39"/>
      <c r="E2590" s="74"/>
      <c r="F2590" s="74"/>
      <c r="G2590" s="74"/>
      <c r="S2590" s="61"/>
      <c r="T2590" s="61"/>
    </row>
    <row r="2591" spans="1:20" s="55" customFormat="1" ht="14.15" x14ac:dyDescent="0.4">
      <c r="A2591" s="39"/>
      <c r="E2591" s="74"/>
      <c r="F2591" s="74"/>
      <c r="G2591" s="74"/>
      <c r="S2591" s="61"/>
      <c r="T2591" s="61"/>
    </row>
    <row r="2592" spans="1:20" s="55" customFormat="1" ht="14.15" x14ac:dyDescent="0.4">
      <c r="A2592" s="39"/>
      <c r="E2592" s="74"/>
      <c r="F2592" s="74"/>
      <c r="G2592" s="74"/>
      <c r="S2592" s="61"/>
      <c r="T2592" s="61"/>
    </row>
    <row r="2593" spans="1:20" s="55" customFormat="1" ht="14.15" x14ac:dyDescent="0.4">
      <c r="A2593" s="39"/>
      <c r="E2593" s="74"/>
      <c r="F2593" s="74"/>
      <c r="G2593" s="74"/>
      <c r="S2593" s="61"/>
      <c r="T2593" s="61"/>
    </row>
    <row r="2594" spans="1:20" s="55" customFormat="1" ht="14.15" x14ac:dyDescent="0.4">
      <c r="A2594" s="39"/>
      <c r="E2594" s="74"/>
      <c r="F2594" s="74"/>
      <c r="G2594" s="74"/>
      <c r="S2594" s="61"/>
      <c r="T2594" s="61"/>
    </row>
    <row r="2595" spans="1:20" s="55" customFormat="1" ht="14.15" x14ac:dyDescent="0.4">
      <c r="A2595" s="39"/>
      <c r="E2595" s="74"/>
      <c r="F2595" s="74"/>
      <c r="G2595" s="74"/>
      <c r="S2595" s="61"/>
      <c r="T2595" s="61"/>
    </row>
    <row r="2596" spans="1:20" s="55" customFormat="1" ht="14.15" x14ac:dyDescent="0.4">
      <c r="A2596" s="39"/>
      <c r="E2596" s="74"/>
      <c r="F2596" s="74"/>
      <c r="G2596" s="74"/>
      <c r="S2596" s="61"/>
      <c r="T2596" s="61"/>
    </row>
    <row r="2597" spans="1:20" s="55" customFormat="1" ht="14.15" x14ac:dyDescent="0.4">
      <c r="A2597" s="39"/>
      <c r="E2597" s="74"/>
      <c r="F2597" s="74"/>
      <c r="G2597" s="74"/>
      <c r="S2597" s="61"/>
      <c r="T2597" s="61"/>
    </row>
    <row r="2598" spans="1:20" s="55" customFormat="1" ht="14.15" x14ac:dyDescent="0.4">
      <c r="A2598" s="39"/>
      <c r="E2598" s="74"/>
      <c r="F2598" s="74"/>
      <c r="G2598" s="74"/>
      <c r="S2598" s="61"/>
      <c r="T2598" s="61"/>
    </row>
    <row r="2599" spans="1:20" s="55" customFormat="1" ht="14.15" x14ac:dyDescent="0.4">
      <c r="A2599" s="39"/>
      <c r="E2599" s="74"/>
      <c r="F2599" s="74"/>
      <c r="G2599" s="74"/>
      <c r="S2599" s="61"/>
      <c r="T2599" s="61"/>
    </row>
    <row r="2600" spans="1:20" s="55" customFormat="1" ht="14.15" x14ac:dyDescent="0.4">
      <c r="A2600" s="39"/>
      <c r="E2600" s="74"/>
      <c r="F2600" s="74"/>
      <c r="G2600" s="74"/>
      <c r="S2600" s="61"/>
      <c r="T2600" s="61"/>
    </row>
    <row r="2601" spans="1:20" s="55" customFormat="1" ht="14.15" x14ac:dyDescent="0.4">
      <c r="A2601" s="39"/>
      <c r="E2601" s="74"/>
      <c r="F2601" s="74"/>
      <c r="G2601" s="74"/>
      <c r="S2601" s="61"/>
      <c r="T2601" s="61"/>
    </row>
    <row r="2602" spans="1:20" s="55" customFormat="1" ht="14.15" x14ac:dyDescent="0.4">
      <c r="A2602" s="39"/>
      <c r="E2602" s="74"/>
      <c r="F2602" s="74"/>
      <c r="G2602" s="74"/>
      <c r="S2602" s="61"/>
      <c r="T2602" s="61"/>
    </row>
    <row r="2603" spans="1:20" s="55" customFormat="1" ht="14.15" x14ac:dyDescent="0.4">
      <c r="A2603" s="39"/>
      <c r="E2603" s="74"/>
      <c r="F2603" s="74"/>
      <c r="G2603" s="74"/>
      <c r="S2603" s="61"/>
      <c r="T2603" s="61"/>
    </row>
    <row r="2604" spans="1:20" s="55" customFormat="1" ht="14.15" x14ac:dyDescent="0.4">
      <c r="A2604" s="39"/>
      <c r="E2604" s="74"/>
      <c r="F2604" s="74"/>
      <c r="G2604" s="74"/>
      <c r="S2604" s="61"/>
      <c r="T2604" s="61"/>
    </row>
    <row r="2605" spans="1:20" s="55" customFormat="1" ht="14.15" x14ac:dyDescent="0.4">
      <c r="A2605" s="39"/>
      <c r="E2605" s="74"/>
      <c r="F2605" s="74"/>
      <c r="G2605" s="74"/>
      <c r="S2605" s="61"/>
      <c r="T2605" s="61"/>
    </row>
    <row r="2606" spans="1:20" s="55" customFormat="1" ht="14.15" x14ac:dyDescent="0.4">
      <c r="A2606" s="39"/>
      <c r="E2606" s="74"/>
      <c r="F2606" s="74"/>
      <c r="G2606" s="74"/>
      <c r="S2606" s="61"/>
      <c r="T2606" s="61"/>
    </row>
    <row r="2607" spans="1:20" s="55" customFormat="1" ht="14.15" x14ac:dyDescent="0.4">
      <c r="A2607" s="39"/>
      <c r="E2607" s="74"/>
      <c r="F2607" s="74"/>
      <c r="G2607" s="74"/>
      <c r="S2607" s="61"/>
      <c r="T2607" s="61"/>
    </row>
    <row r="2608" spans="1:20" s="55" customFormat="1" ht="14.15" x14ac:dyDescent="0.4">
      <c r="A2608" s="39"/>
      <c r="E2608" s="74"/>
      <c r="F2608" s="74"/>
      <c r="G2608" s="74"/>
      <c r="S2608" s="61"/>
      <c r="T2608" s="61"/>
    </row>
    <row r="2609" spans="1:20" s="55" customFormat="1" ht="14.15" x14ac:dyDescent="0.4">
      <c r="A2609" s="39"/>
      <c r="E2609" s="74"/>
      <c r="F2609" s="74"/>
      <c r="G2609" s="74"/>
      <c r="S2609" s="61"/>
      <c r="T2609" s="61"/>
    </row>
    <row r="2610" spans="1:20" s="55" customFormat="1" ht="14.15" x14ac:dyDescent="0.4">
      <c r="A2610" s="39"/>
      <c r="E2610" s="74"/>
      <c r="F2610" s="74"/>
      <c r="G2610" s="74"/>
      <c r="S2610" s="61"/>
      <c r="T2610" s="61"/>
    </row>
    <row r="2611" spans="1:20" s="55" customFormat="1" ht="14.15" x14ac:dyDescent="0.4">
      <c r="A2611" s="39"/>
      <c r="E2611" s="74"/>
      <c r="F2611" s="74"/>
      <c r="G2611" s="74"/>
      <c r="S2611" s="61"/>
      <c r="T2611" s="61"/>
    </row>
    <row r="2612" spans="1:20" s="55" customFormat="1" ht="14.15" x14ac:dyDescent="0.4">
      <c r="A2612" s="39"/>
      <c r="E2612" s="74"/>
      <c r="F2612" s="74"/>
      <c r="G2612" s="74"/>
      <c r="S2612" s="61"/>
      <c r="T2612" s="61"/>
    </row>
    <row r="2613" spans="1:20" s="55" customFormat="1" ht="14.15" x14ac:dyDescent="0.4">
      <c r="A2613" s="39"/>
      <c r="E2613" s="74"/>
      <c r="F2613" s="74"/>
      <c r="G2613" s="74"/>
      <c r="S2613" s="61"/>
      <c r="T2613" s="61"/>
    </row>
    <row r="2614" spans="1:20" s="55" customFormat="1" ht="14.15" x14ac:dyDescent="0.4">
      <c r="A2614" s="39"/>
      <c r="E2614" s="74"/>
      <c r="F2614" s="74"/>
      <c r="G2614" s="74"/>
      <c r="S2614" s="61"/>
      <c r="T2614" s="61"/>
    </row>
    <row r="2615" spans="1:20" s="55" customFormat="1" ht="14.15" x14ac:dyDescent="0.4">
      <c r="A2615" s="39"/>
      <c r="E2615" s="74"/>
      <c r="F2615" s="74"/>
      <c r="G2615" s="74"/>
      <c r="S2615" s="61"/>
      <c r="T2615" s="61"/>
    </row>
    <row r="2616" spans="1:20" s="55" customFormat="1" ht="14.15" x14ac:dyDescent="0.4">
      <c r="A2616" s="39"/>
      <c r="E2616" s="74"/>
      <c r="F2616" s="74"/>
      <c r="G2616" s="74"/>
      <c r="S2616" s="61"/>
      <c r="T2616" s="61"/>
    </row>
    <row r="2617" spans="1:20" s="55" customFormat="1" ht="14.15" x14ac:dyDescent="0.4">
      <c r="A2617" s="39"/>
      <c r="E2617" s="74"/>
      <c r="F2617" s="74"/>
      <c r="G2617" s="74"/>
      <c r="S2617" s="61"/>
      <c r="T2617" s="61"/>
    </row>
    <row r="2618" spans="1:20" s="55" customFormat="1" ht="14.15" x14ac:dyDescent="0.4">
      <c r="A2618" s="39"/>
      <c r="E2618" s="74"/>
      <c r="F2618" s="74"/>
      <c r="G2618" s="74"/>
      <c r="S2618" s="61"/>
      <c r="T2618" s="61"/>
    </row>
    <row r="2619" spans="1:20" s="55" customFormat="1" ht="14.15" x14ac:dyDescent="0.4">
      <c r="A2619" s="39"/>
      <c r="E2619" s="74"/>
      <c r="F2619" s="74"/>
      <c r="G2619" s="74"/>
      <c r="S2619" s="61"/>
      <c r="T2619" s="61"/>
    </row>
    <row r="2620" spans="1:20" s="55" customFormat="1" ht="14.15" x14ac:dyDescent="0.4">
      <c r="A2620" s="39"/>
      <c r="E2620" s="74"/>
      <c r="F2620" s="74"/>
      <c r="G2620" s="74"/>
      <c r="S2620" s="61"/>
      <c r="T2620" s="61"/>
    </row>
    <row r="2621" spans="1:20" s="55" customFormat="1" ht="14.15" x14ac:dyDescent="0.4">
      <c r="A2621" s="39"/>
      <c r="E2621" s="74"/>
      <c r="F2621" s="74"/>
      <c r="G2621" s="74"/>
      <c r="S2621" s="61"/>
      <c r="T2621" s="61"/>
    </row>
    <row r="2622" spans="1:20" s="55" customFormat="1" ht="14.15" x14ac:dyDescent="0.4">
      <c r="A2622" s="39"/>
      <c r="E2622" s="74"/>
      <c r="F2622" s="74"/>
      <c r="G2622" s="74"/>
      <c r="S2622" s="61"/>
      <c r="T2622" s="61"/>
    </row>
    <row r="2623" spans="1:20" s="55" customFormat="1" ht="14.15" x14ac:dyDescent="0.4">
      <c r="A2623" s="39"/>
      <c r="E2623" s="74"/>
      <c r="F2623" s="74"/>
      <c r="G2623" s="74"/>
      <c r="S2623" s="61"/>
      <c r="T2623" s="61"/>
    </row>
    <row r="2624" spans="1:20" s="55" customFormat="1" ht="14.15" x14ac:dyDescent="0.4">
      <c r="A2624" s="39"/>
      <c r="E2624" s="74"/>
      <c r="F2624" s="74"/>
      <c r="G2624" s="74"/>
      <c r="S2624" s="61"/>
      <c r="T2624" s="61"/>
    </row>
    <row r="2625" spans="1:20" s="55" customFormat="1" ht="14.15" x14ac:dyDescent="0.4">
      <c r="A2625" s="39"/>
      <c r="E2625" s="74"/>
      <c r="F2625" s="74"/>
      <c r="G2625" s="74"/>
      <c r="S2625" s="61"/>
      <c r="T2625" s="61"/>
    </row>
    <row r="2626" spans="1:20" s="55" customFormat="1" ht="14.15" x14ac:dyDescent="0.4">
      <c r="A2626" s="39"/>
      <c r="E2626" s="74"/>
      <c r="F2626" s="74"/>
      <c r="G2626" s="74"/>
      <c r="S2626" s="61"/>
      <c r="T2626" s="61"/>
    </row>
    <row r="2627" spans="1:20" s="55" customFormat="1" ht="14.15" x14ac:dyDescent="0.4">
      <c r="A2627" s="39"/>
      <c r="E2627" s="74"/>
      <c r="F2627" s="74"/>
      <c r="G2627" s="74"/>
      <c r="S2627" s="61"/>
      <c r="T2627" s="61"/>
    </row>
    <row r="2628" spans="1:20" s="55" customFormat="1" ht="14.15" x14ac:dyDescent="0.4">
      <c r="A2628" s="39"/>
      <c r="E2628" s="74"/>
      <c r="F2628" s="74"/>
      <c r="G2628" s="74"/>
      <c r="S2628" s="61"/>
      <c r="T2628" s="61"/>
    </row>
    <row r="2629" spans="1:20" s="55" customFormat="1" ht="14.15" x14ac:dyDescent="0.4">
      <c r="A2629" s="39"/>
      <c r="E2629" s="74"/>
      <c r="F2629" s="74"/>
      <c r="G2629" s="74"/>
      <c r="S2629" s="61"/>
      <c r="T2629" s="61"/>
    </row>
    <row r="2630" spans="1:20" s="55" customFormat="1" ht="14.15" x14ac:dyDescent="0.4">
      <c r="A2630" s="39"/>
      <c r="E2630" s="74"/>
      <c r="F2630" s="74"/>
      <c r="G2630" s="74"/>
      <c r="S2630" s="61"/>
      <c r="T2630" s="61"/>
    </row>
    <row r="2631" spans="1:20" s="55" customFormat="1" ht="14.15" x14ac:dyDescent="0.4">
      <c r="A2631" s="39"/>
      <c r="E2631" s="74"/>
      <c r="F2631" s="74"/>
      <c r="G2631" s="74"/>
      <c r="S2631" s="61"/>
      <c r="T2631" s="61"/>
    </row>
    <row r="2632" spans="1:20" s="55" customFormat="1" ht="14.15" x14ac:dyDescent="0.4">
      <c r="A2632" s="39"/>
      <c r="E2632" s="74"/>
      <c r="F2632" s="74"/>
      <c r="G2632" s="74"/>
      <c r="S2632" s="61"/>
      <c r="T2632" s="61"/>
    </row>
    <row r="2633" spans="1:20" s="55" customFormat="1" ht="14.15" x14ac:dyDescent="0.4">
      <c r="A2633" s="39"/>
      <c r="E2633" s="74"/>
      <c r="F2633" s="74"/>
      <c r="G2633" s="74"/>
      <c r="S2633" s="61"/>
      <c r="T2633" s="61"/>
    </row>
    <row r="2634" spans="1:20" s="55" customFormat="1" ht="14.15" x14ac:dyDescent="0.4">
      <c r="A2634" s="39"/>
      <c r="E2634" s="74"/>
      <c r="F2634" s="74"/>
      <c r="G2634" s="74"/>
      <c r="S2634" s="61"/>
      <c r="T2634" s="61"/>
    </row>
    <row r="2635" spans="1:20" s="55" customFormat="1" ht="14.15" x14ac:dyDescent="0.4">
      <c r="A2635" s="39"/>
      <c r="E2635" s="74"/>
      <c r="F2635" s="74"/>
      <c r="G2635" s="74"/>
      <c r="S2635" s="61"/>
      <c r="T2635" s="61"/>
    </row>
    <row r="2636" spans="1:20" s="55" customFormat="1" ht="14.15" x14ac:dyDescent="0.4">
      <c r="A2636" s="39"/>
      <c r="E2636" s="74"/>
      <c r="F2636" s="74"/>
      <c r="G2636" s="74"/>
      <c r="S2636" s="61"/>
      <c r="T2636" s="61"/>
    </row>
    <row r="2637" spans="1:20" s="55" customFormat="1" ht="14.15" x14ac:dyDescent="0.4">
      <c r="A2637" s="39"/>
      <c r="E2637" s="74"/>
      <c r="F2637" s="74"/>
      <c r="G2637" s="74"/>
      <c r="S2637" s="61"/>
      <c r="T2637" s="61"/>
    </row>
    <row r="2638" spans="1:20" s="55" customFormat="1" ht="14.15" x14ac:dyDescent="0.4">
      <c r="A2638" s="39"/>
      <c r="E2638" s="74"/>
      <c r="F2638" s="74"/>
      <c r="G2638" s="74"/>
      <c r="S2638" s="61"/>
      <c r="T2638" s="61"/>
    </row>
    <row r="2639" spans="1:20" s="55" customFormat="1" ht="14.15" x14ac:dyDescent="0.4">
      <c r="A2639" s="39"/>
      <c r="E2639" s="74"/>
      <c r="F2639" s="74"/>
      <c r="G2639" s="74"/>
      <c r="S2639" s="61"/>
      <c r="T2639" s="61"/>
    </row>
    <row r="2640" spans="1:20" s="55" customFormat="1" ht="14.15" x14ac:dyDescent="0.4">
      <c r="A2640" s="39"/>
      <c r="E2640" s="74"/>
      <c r="F2640" s="74"/>
      <c r="G2640" s="74"/>
      <c r="S2640" s="61"/>
      <c r="T2640" s="61"/>
    </row>
    <row r="2641" spans="1:20" s="55" customFormat="1" ht="14.15" x14ac:dyDescent="0.4">
      <c r="A2641" s="39"/>
      <c r="E2641" s="74"/>
      <c r="F2641" s="74"/>
      <c r="G2641" s="74"/>
      <c r="S2641" s="61"/>
      <c r="T2641" s="61"/>
    </row>
    <row r="2642" spans="1:20" s="55" customFormat="1" ht="14.15" x14ac:dyDescent="0.4">
      <c r="A2642" s="39"/>
      <c r="E2642" s="74"/>
      <c r="F2642" s="74"/>
      <c r="G2642" s="74"/>
      <c r="S2642" s="61"/>
      <c r="T2642" s="61"/>
    </row>
    <row r="2643" spans="1:20" s="55" customFormat="1" ht="14.15" x14ac:dyDescent="0.4">
      <c r="A2643" s="39"/>
      <c r="E2643" s="74"/>
      <c r="F2643" s="74"/>
      <c r="G2643" s="74"/>
      <c r="S2643" s="61"/>
      <c r="T2643" s="61"/>
    </row>
    <row r="2644" spans="1:20" s="55" customFormat="1" ht="14.15" x14ac:dyDescent="0.4">
      <c r="A2644" s="39"/>
      <c r="E2644" s="74"/>
      <c r="F2644" s="74"/>
      <c r="G2644" s="74"/>
      <c r="S2644" s="61"/>
      <c r="T2644" s="61"/>
    </row>
    <row r="2645" spans="1:20" s="55" customFormat="1" ht="14.15" x14ac:dyDescent="0.4">
      <c r="A2645" s="39"/>
      <c r="E2645" s="74"/>
      <c r="F2645" s="74"/>
      <c r="G2645" s="74"/>
      <c r="S2645" s="61"/>
      <c r="T2645" s="61"/>
    </row>
    <row r="2646" spans="1:20" s="55" customFormat="1" ht="14.15" x14ac:dyDescent="0.4">
      <c r="A2646" s="39"/>
      <c r="E2646" s="74"/>
      <c r="F2646" s="74"/>
      <c r="G2646" s="74"/>
      <c r="S2646" s="61"/>
      <c r="T2646" s="61"/>
    </row>
    <row r="2647" spans="1:20" s="55" customFormat="1" ht="14.15" x14ac:dyDescent="0.4">
      <c r="A2647" s="39"/>
      <c r="E2647" s="74"/>
      <c r="F2647" s="74"/>
      <c r="G2647" s="74"/>
      <c r="S2647" s="61"/>
      <c r="T2647" s="61"/>
    </row>
    <row r="2648" spans="1:20" s="55" customFormat="1" ht="14.15" x14ac:dyDescent="0.4">
      <c r="A2648" s="39"/>
      <c r="E2648" s="74"/>
      <c r="F2648" s="74"/>
      <c r="G2648" s="74"/>
      <c r="S2648" s="61"/>
      <c r="T2648" s="61"/>
    </row>
    <row r="2649" spans="1:20" s="55" customFormat="1" ht="14.15" x14ac:dyDescent="0.4">
      <c r="A2649" s="39"/>
      <c r="E2649" s="74"/>
      <c r="F2649" s="74"/>
      <c r="G2649" s="74"/>
      <c r="S2649" s="61"/>
      <c r="T2649" s="61"/>
    </row>
    <row r="2650" spans="1:20" s="55" customFormat="1" ht="14.15" x14ac:dyDescent="0.4">
      <c r="A2650" s="39"/>
      <c r="E2650" s="74"/>
      <c r="F2650" s="74"/>
      <c r="G2650" s="74"/>
      <c r="S2650" s="61"/>
      <c r="T2650" s="61"/>
    </row>
    <row r="2651" spans="1:20" s="55" customFormat="1" ht="14.15" x14ac:dyDescent="0.4">
      <c r="A2651" s="39"/>
      <c r="E2651" s="74"/>
      <c r="F2651" s="74"/>
      <c r="G2651" s="74"/>
      <c r="S2651" s="61"/>
      <c r="T2651" s="61"/>
    </row>
    <row r="2652" spans="1:20" s="55" customFormat="1" ht="14.15" x14ac:dyDescent="0.4">
      <c r="A2652" s="39"/>
      <c r="E2652" s="74"/>
      <c r="F2652" s="74"/>
      <c r="G2652" s="74"/>
      <c r="S2652" s="61"/>
      <c r="T2652" s="61"/>
    </row>
    <row r="2653" spans="1:20" s="55" customFormat="1" ht="14.15" x14ac:dyDescent="0.4">
      <c r="A2653" s="39"/>
      <c r="E2653" s="74"/>
      <c r="F2653" s="74"/>
      <c r="G2653" s="74"/>
      <c r="S2653" s="61"/>
      <c r="T2653" s="61"/>
    </row>
    <row r="2654" spans="1:20" s="55" customFormat="1" ht="14.15" x14ac:dyDescent="0.4">
      <c r="A2654" s="39"/>
      <c r="E2654" s="74"/>
      <c r="F2654" s="74"/>
      <c r="G2654" s="74"/>
      <c r="S2654" s="61"/>
      <c r="T2654" s="61"/>
    </row>
    <row r="2655" spans="1:20" s="55" customFormat="1" ht="14.15" x14ac:dyDescent="0.4">
      <c r="A2655" s="39"/>
      <c r="E2655" s="74"/>
      <c r="F2655" s="74"/>
      <c r="G2655" s="74"/>
      <c r="S2655" s="61"/>
      <c r="T2655" s="61"/>
    </row>
    <row r="2656" spans="1:20" s="55" customFormat="1" ht="14.15" x14ac:dyDescent="0.4">
      <c r="A2656" s="39"/>
      <c r="E2656" s="74"/>
      <c r="F2656" s="74"/>
      <c r="G2656" s="74"/>
      <c r="S2656" s="61"/>
      <c r="T2656" s="61"/>
    </row>
    <row r="2657" spans="1:20" s="55" customFormat="1" ht="14.15" x14ac:dyDescent="0.4">
      <c r="A2657" s="39"/>
      <c r="E2657" s="74"/>
      <c r="F2657" s="74"/>
      <c r="G2657" s="74"/>
      <c r="S2657" s="61"/>
      <c r="T2657" s="61"/>
    </row>
    <row r="2658" spans="1:20" s="55" customFormat="1" ht="14.15" x14ac:dyDescent="0.4">
      <c r="A2658" s="39"/>
      <c r="E2658" s="74"/>
      <c r="F2658" s="74"/>
      <c r="G2658" s="74"/>
      <c r="S2658" s="61"/>
      <c r="T2658" s="61"/>
    </row>
    <row r="2659" spans="1:20" s="55" customFormat="1" ht="14.15" x14ac:dyDescent="0.4">
      <c r="A2659" s="39"/>
      <c r="E2659" s="74"/>
      <c r="F2659" s="74"/>
      <c r="G2659" s="74"/>
      <c r="S2659" s="61"/>
      <c r="T2659" s="61"/>
    </row>
    <row r="2660" spans="1:20" s="55" customFormat="1" ht="14.15" x14ac:dyDescent="0.4">
      <c r="A2660" s="39"/>
      <c r="E2660" s="74"/>
      <c r="F2660" s="74"/>
      <c r="G2660" s="74"/>
      <c r="S2660" s="61"/>
      <c r="T2660" s="61"/>
    </row>
    <row r="2661" spans="1:20" s="55" customFormat="1" ht="14.15" x14ac:dyDescent="0.4">
      <c r="A2661" s="39"/>
      <c r="E2661" s="74"/>
      <c r="F2661" s="74"/>
      <c r="G2661" s="74"/>
      <c r="S2661" s="61"/>
      <c r="T2661" s="61"/>
    </row>
    <row r="2662" spans="1:20" s="55" customFormat="1" ht="14.15" x14ac:dyDescent="0.4">
      <c r="A2662" s="39"/>
      <c r="E2662" s="74"/>
      <c r="F2662" s="74"/>
      <c r="G2662" s="74"/>
      <c r="S2662" s="61"/>
      <c r="T2662" s="61"/>
    </row>
    <row r="2663" spans="1:20" s="55" customFormat="1" ht="14.15" x14ac:dyDescent="0.4">
      <c r="A2663" s="39"/>
      <c r="E2663" s="74"/>
      <c r="F2663" s="74"/>
      <c r="G2663" s="74"/>
      <c r="S2663" s="61"/>
      <c r="T2663" s="61"/>
    </row>
    <row r="2664" spans="1:20" s="55" customFormat="1" ht="14.15" x14ac:dyDescent="0.4">
      <c r="A2664" s="39"/>
      <c r="E2664" s="74"/>
      <c r="F2664" s="74"/>
      <c r="G2664" s="74"/>
      <c r="S2664" s="61"/>
      <c r="T2664" s="61"/>
    </row>
    <row r="2665" spans="1:20" s="55" customFormat="1" ht="14.15" x14ac:dyDescent="0.4">
      <c r="A2665" s="39"/>
      <c r="E2665" s="74"/>
      <c r="F2665" s="74"/>
      <c r="G2665" s="74"/>
      <c r="S2665" s="61"/>
      <c r="T2665" s="61"/>
    </row>
    <row r="2666" spans="1:20" s="55" customFormat="1" ht="14.15" x14ac:dyDescent="0.4">
      <c r="A2666" s="39"/>
      <c r="E2666" s="74"/>
      <c r="F2666" s="74"/>
      <c r="G2666" s="74"/>
      <c r="S2666" s="61"/>
      <c r="T2666" s="61"/>
    </row>
    <row r="2667" spans="1:20" s="55" customFormat="1" ht="14.15" x14ac:dyDescent="0.4">
      <c r="A2667" s="39"/>
      <c r="E2667" s="74"/>
      <c r="F2667" s="74"/>
      <c r="G2667" s="74"/>
      <c r="S2667" s="61"/>
      <c r="T2667" s="61"/>
    </row>
    <row r="2668" spans="1:20" s="55" customFormat="1" ht="14.15" x14ac:dyDescent="0.4">
      <c r="A2668" s="39"/>
      <c r="E2668" s="74"/>
      <c r="F2668" s="74"/>
      <c r="G2668" s="74"/>
      <c r="S2668" s="61"/>
      <c r="T2668" s="61"/>
    </row>
    <row r="2669" spans="1:20" s="55" customFormat="1" ht="14.15" x14ac:dyDescent="0.4">
      <c r="A2669" s="39"/>
      <c r="E2669" s="74"/>
      <c r="F2669" s="74"/>
      <c r="G2669" s="74"/>
      <c r="S2669" s="61"/>
      <c r="T2669" s="61"/>
    </row>
    <row r="2670" spans="1:20" s="55" customFormat="1" ht="14.15" x14ac:dyDescent="0.4">
      <c r="A2670" s="39"/>
      <c r="E2670" s="74"/>
      <c r="F2670" s="74"/>
      <c r="G2670" s="74"/>
      <c r="S2670" s="61"/>
      <c r="T2670" s="61"/>
    </row>
    <row r="2671" spans="1:20" s="55" customFormat="1" ht="14.15" x14ac:dyDescent="0.4">
      <c r="A2671" s="39"/>
      <c r="E2671" s="74"/>
      <c r="F2671" s="74"/>
      <c r="G2671" s="74"/>
      <c r="S2671" s="61"/>
      <c r="T2671" s="61"/>
    </row>
    <row r="2672" spans="1:20" s="55" customFormat="1" ht="14.15" x14ac:dyDescent="0.4">
      <c r="A2672" s="39"/>
      <c r="E2672" s="74"/>
      <c r="F2672" s="74"/>
      <c r="G2672" s="74"/>
      <c r="S2672" s="61"/>
      <c r="T2672" s="61"/>
    </row>
    <row r="2673" spans="1:20" s="55" customFormat="1" ht="14.15" x14ac:dyDescent="0.4">
      <c r="A2673" s="39"/>
      <c r="E2673" s="74"/>
      <c r="F2673" s="74"/>
      <c r="G2673" s="74"/>
      <c r="S2673" s="61"/>
      <c r="T2673" s="61"/>
    </row>
    <row r="2674" spans="1:20" s="55" customFormat="1" ht="14.15" x14ac:dyDescent="0.4">
      <c r="A2674" s="39"/>
      <c r="E2674" s="74"/>
      <c r="F2674" s="74"/>
      <c r="G2674" s="74"/>
      <c r="S2674" s="61"/>
      <c r="T2674" s="61"/>
    </row>
    <row r="2675" spans="1:20" s="55" customFormat="1" ht="14.15" x14ac:dyDescent="0.4">
      <c r="A2675" s="39"/>
      <c r="E2675" s="74"/>
      <c r="F2675" s="74"/>
      <c r="G2675" s="74"/>
      <c r="S2675" s="61"/>
      <c r="T2675" s="61"/>
    </row>
    <row r="2676" spans="1:20" s="55" customFormat="1" ht="14.15" x14ac:dyDescent="0.4">
      <c r="A2676" s="39"/>
      <c r="E2676" s="74"/>
      <c r="F2676" s="74"/>
      <c r="G2676" s="74"/>
      <c r="S2676" s="61"/>
      <c r="T2676" s="61"/>
    </row>
    <row r="2677" spans="1:20" s="55" customFormat="1" ht="14.15" x14ac:dyDescent="0.4">
      <c r="A2677" s="39"/>
      <c r="E2677" s="74"/>
      <c r="F2677" s="74"/>
      <c r="G2677" s="74"/>
      <c r="S2677" s="61"/>
      <c r="T2677" s="61"/>
    </row>
    <row r="2678" spans="1:20" s="55" customFormat="1" ht="14.15" x14ac:dyDescent="0.4">
      <c r="A2678" s="39"/>
      <c r="E2678" s="74"/>
      <c r="F2678" s="74"/>
      <c r="G2678" s="74"/>
      <c r="S2678" s="61"/>
      <c r="T2678" s="61"/>
    </row>
    <row r="2679" spans="1:20" s="55" customFormat="1" ht="14.15" x14ac:dyDescent="0.4">
      <c r="A2679" s="39"/>
      <c r="E2679" s="74"/>
      <c r="F2679" s="74"/>
      <c r="G2679" s="74"/>
      <c r="S2679" s="61"/>
      <c r="T2679" s="61"/>
    </row>
    <row r="2680" spans="1:20" s="55" customFormat="1" ht="14.15" x14ac:dyDescent="0.4">
      <c r="A2680" s="39"/>
      <c r="E2680" s="74"/>
      <c r="F2680" s="74"/>
      <c r="G2680" s="74"/>
      <c r="S2680" s="61"/>
      <c r="T2680" s="61"/>
    </row>
    <row r="2681" spans="1:20" s="55" customFormat="1" ht="14.15" x14ac:dyDescent="0.4">
      <c r="A2681" s="39"/>
      <c r="E2681" s="74"/>
      <c r="F2681" s="74"/>
      <c r="G2681" s="74"/>
      <c r="S2681" s="61"/>
      <c r="T2681" s="61"/>
    </row>
    <row r="2682" spans="1:20" s="55" customFormat="1" ht="14.15" x14ac:dyDescent="0.4">
      <c r="A2682" s="39"/>
      <c r="E2682" s="74"/>
      <c r="F2682" s="74"/>
      <c r="G2682" s="74"/>
      <c r="S2682" s="61"/>
      <c r="T2682" s="61"/>
    </row>
    <row r="2683" spans="1:20" s="55" customFormat="1" ht="14.15" x14ac:dyDescent="0.4">
      <c r="A2683" s="39"/>
      <c r="E2683" s="74"/>
      <c r="F2683" s="74"/>
      <c r="G2683" s="74"/>
      <c r="S2683" s="61"/>
      <c r="T2683" s="61"/>
    </row>
    <row r="2684" spans="1:20" s="55" customFormat="1" ht="14.15" x14ac:dyDescent="0.4">
      <c r="A2684" s="39"/>
      <c r="E2684" s="74"/>
      <c r="F2684" s="74"/>
      <c r="G2684" s="74"/>
      <c r="S2684" s="61"/>
      <c r="T2684" s="61"/>
    </row>
    <row r="2685" spans="1:20" s="55" customFormat="1" ht="14.15" x14ac:dyDescent="0.4">
      <c r="A2685" s="39"/>
      <c r="E2685" s="74"/>
      <c r="F2685" s="74"/>
      <c r="G2685" s="74"/>
      <c r="S2685" s="61"/>
      <c r="T2685" s="61"/>
    </row>
    <row r="2686" spans="1:20" s="55" customFormat="1" ht="14.15" x14ac:dyDescent="0.4">
      <c r="A2686" s="39"/>
      <c r="E2686" s="74"/>
      <c r="F2686" s="74"/>
      <c r="G2686" s="74"/>
      <c r="S2686" s="61"/>
      <c r="T2686" s="61"/>
    </row>
    <row r="2687" spans="1:20" s="55" customFormat="1" ht="14.15" x14ac:dyDescent="0.4">
      <c r="A2687" s="39"/>
      <c r="E2687" s="74"/>
      <c r="F2687" s="74"/>
      <c r="G2687" s="74"/>
      <c r="S2687" s="61"/>
      <c r="T2687" s="61"/>
    </row>
    <row r="2688" spans="1:20" s="55" customFormat="1" ht="14.15" x14ac:dyDescent="0.4">
      <c r="A2688" s="39"/>
      <c r="E2688" s="74"/>
      <c r="F2688" s="74"/>
      <c r="G2688" s="74"/>
      <c r="S2688" s="61"/>
      <c r="T2688" s="61"/>
    </row>
    <row r="2689" spans="1:20" s="55" customFormat="1" ht="14.15" x14ac:dyDescent="0.4">
      <c r="A2689" s="39"/>
      <c r="E2689" s="74"/>
      <c r="F2689" s="74"/>
      <c r="G2689" s="74"/>
      <c r="S2689" s="61"/>
      <c r="T2689" s="61"/>
    </row>
    <row r="2690" spans="1:20" s="55" customFormat="1" ht="14.15" x14ac:dyDescent="0.4">
      <c r="A2690" s="39"/>
      <c r="E2690" s="74"/>
      <c r="F2690" s="74"/>
      <c r="G2690" s="74"/>
      <c r="S2690" s="61"/>
      <c r="T2690" s="61"/>
    </row>
    <row r="2691" spans="1:20" s="55" customFormat="1" ht="14.15" x14ac:dyDescent="0.4">
      <c r="A2691" s="39"/>
      <c r="E2691" s="74"/>
      <c r="F2691" s="74"/>
      <c r="G2691" s="74"/>
      <c r="S2691" s="61"/>
      <c r="T2691" s="61"/>
    </row>
    <row r="2692" spans="1:20" s="55" customFormat="1" ht="14.15" x14ac:dyDescent="0.4">
      <c r="A2692" s="39"/>
      <c r="E2692" s="74"/>
      <c r="F2692" s="74"/>
      <c r="G2692" s="74"/>
      <c r="S2692" s="61"/>
      <c r="T2692" s="61"/>
    </row>
    <row r="2693" spans="1:20" s="55" customFormat="1" ht="14.15" x14ac:dyDescent="0.4">
      <c r="A2693" s="39"/>
      <c r="E2693" s="74"/>
      <c r="F2693" s="74"/>
      <c r="G2693" s="74"/>
      <c r="S2693" s="61"/>
      <c r="T2693" s="61"/>
    </row>
    <row r="2694" spans="1:20" s="55" customFormat="1" ht="14.15" x14ac:dyDescent="0.4">
      <c r="A2694" s="39"/>
      <c r="E2694" s="74"/>
      <c r="F2694" s="74"/>
      <c r="G2694" s="74"/>
      <c r="S2694" s="61"/>
      <c r="T2694" s="61"/>
    </row>
    <row r="2695" spans="1:20" s="55" customFormat="1" ht="14.15" x14ac:dyDescent="0.4">
      <c r="A2695" s="39"/>
      <c r="E2695" s="74"/>
      <c r="F2695" s="74"/>
      <c r="G2695" s="74"/>
      <c r="S2695" s="61"/>
      <c r="T2695" s="61"/>
    </row>
    <row r="2696" spans="1:20" s="55" customFormat="1" ht="14.15" x14ac:dyDescent="0.4">
      <c r="A2696" s="39"/>
      <c r="E2696" s="74"/>
      <c r="F2696" s="74"/>
      <c r="G2696" s="74"/>
      <c r="S2696" s="61"/>
      <c r="T2696" s="61"/>
    </row>
    <row r="2697" spans="1:20" s="55" customFormat="1" ht="14.15" x14ac:dyDescent="0.4">
      <c r="A2697" s="39"/>
      <c r="E2697" s="74"/>
      <c r="F2697" s="74"/>
      <c r="G2697" s="74"/>
      <c r="S2697" s="61"/>
      <c r="T2697" s="61"/>
    </row>
    <row r="2698" spans="1:20" s="55" customFormat="1" ht="14.15" x14ac:dyDescent="0.4">
      <c r="A2698" s="39"/>
      <c r="E2698" s="74"/>
      <c r="F2698" s="74"/>
      <c r="G2698" s="74"/>
      <c r="S2698" s="61"/>
      <c r="T2698" s="61"/>
    </row>
    <row r="2699" spans="1:20" s="55" customFormat="1" ht="14.15" x14ac:dyDescent="0.4">
      <c r="A2699" s="39"/>
      <c r="E2699" s="74"/>
      <c r="F2699" s="74"/>
      <c r="G2699" s="74"/>
      <c r="S2699" s="61"/>
      <c r="T2699" s="61"/>
    </row>
    <row r="2700" spans="1:20" s="55" customFormat="1" ht="14.15" x14ac:dyDescent="0.4">
      <c r="A2700" s="39"/>
      <c r="E2700" s="74"/>
      <c r="F2700" s="74"/>
      <c r="G2700" s="74"/>
      <c r="S2700" s="61"/>
      <c r="T2700" s="61"/>
    </row>
    <row r="2701" spans="1:20" s="55" customFormat="1" ht="14.15" x14ac:dyDescent="0.4">
      <c r="A2701" s="39"/>
      <c r="E2701" s="74"/>
      <c r="F2701" s="74"/>
      <c r="G2701" s="74"/>
      <c r="S2701" s="61"/>
      <c r="T2701" s="61"/>
    </row>
    <row r="2702" spans="1:20" s="55" customFormat="1" ht="14.15" x14ac:dyDescent="0.4">
      <c r="A2702" s="39"/>
      <c r="E2702" s="74"/>
      <c r="F2702" s="74"/>
      <c r="G2702" s="74"/>
      <c r="S2702" s="61"/>
      <c r="T2702" s="61"/>
    </row>
    <row r="2703" spans="1:20" s="55" customFormat="1" ht="14.15" x14ac:dyDescent="0.4">
      <c r="A2703" s="39"/>
      <c r="E2703" s="74"/>
      <c r="F2703" s="74"/>
      <c r="G2703" s="74"/>
      <c r="S2703" s="61"/>
      <c r="T2703" s="61"/>
    </row>
    <row r="2704" spans="1:20" s="55" customFormat="1" ht="14.15" x14ac:dyDescent="0.4">
      <c r="A2704" s="39"/>
      <c r="E2704" s="74"/>
      <c r="F2704" s="74"/>
      <c r="G2704" s="74"/>
      <c r="S2704" s="61"/>
      <c r="T2704" s="61"/>
    </row>
    <row r="2705" spans="1:20" s="55" customFormat="1" ht="14.15" x14ac:dyDescent="0.4">
      <c r="A2705" s="39"/>
      <c r="E2705" s="74"/>
      <c r="F2705" s="74"/>
      <c r="G2705" s="74"/>
      <c r="S2705" s="61"/>
      <c r="T2705" s="61"/>
    </row>
    <row r="2706" spans="1:20" s="55" customFormat="1" ht="14.15" x14ac:dyDescent="0.4">
      <c r="A2706" s="39"/>
      <c r="E2706" s="74"/>
      <c r="F2706" s="74"/>
      <c r="G2706" s="74"/>
      <c r="S2706" s="61"/>
      <c r="T2706" s="61"/>
    </row>
    <row r="2707" spans="1:20" s="55" customFormat="1" ht="14.15" x14ac:dyDescent="0.4">
      <c r="A2707" s="39"/>
      <c r="E2707" s="74"/>
      <c r="F2707" s="74"/>
      <c r="G2707" s="74"/>
      <c r="S2707" s="61"/>
      <c r="T2707" s="61"/>
    </row>
    <row r="2708" spans="1:20" s="55" customFormat="1" ht="14.15" x14ac:dyDescent="0.4">
      <c r="A2708" s="39"/>
      <c r="E2708" s="74"/>
      <c r="F2708" s="74"/>
      <c r="G2708" s="74"/>
      <c r="S2708" s="61"/>
      <c r="T2708" s="61"/>
    </row>
    <row r="2709" spans="1:20" s="55" customFormat="1" ht="14.15" x14ac:dyDescent="0.4">
      <c r="A2709" s="39"/>
      <c r="E2709" s="74"/>
      <c r="F2709" s="74"/>
      <c r="G2709" s="74"/>
      <c r="S2709" s="61"/>
      <c r="T2709" s="61"/>
    </row>
    <row r="2710" spans="1:20" s="55" customFormat="1" ht="14.15" x14ac:dyDescent="0.4">
      <c r="A2710" s="39"/>
      <c r="E2710" s="74"/>
      <c r="F2710" s="74"/>
      <c r="G2710" s="74"/>
      <c r="S2710" s="61"/>
      <c r="T2710" s="61"/>
    </row>
    <row r="2711" spans="1:20" s="55" customFormat="1" ht="14.15" x14ac:dyDescent="0.4">
      <c r="A2711" s="39"/>
      <c r="E2711" s="74"/>
      <c r="F2711" s="74"/>
      <c r="G2711" s="74"/>
      <c r="S2711" s="61"/>
      <c r="T2711" s="61"/>
    </row>
    <row r="2712" spans="1:20" s="55" customFormat="1" ht="14.15" x14ac:dyDescent="0.4">
      <c r="A2712" s="39"/>
      <c r="E2712" s="74"/>
      <c r="F2712" s="74"/>
      <c r="G2712" s="74"/>
      <c r="S2712" s="61"/>
      <c r="T2712" s="61"/>
    </row>
    <row r="2713" spans="1:20" s="55" customFormat="1" ht="14.15" x14ac:dyDescent="0.4">
      <c r="A2713" s="39"/>
      <c r="E2713" s="74"/>
      <c r="F2713" s="74"/>
      <c r="G2713" s="74"/>
      <c r="S2713" s="61"/>
      <c r="T2713" s="61"/>
    </row>
    <row r="2714" spans="1:20" s="55" customFormat="1" ht="14.15" x14ac:dyDescent="0.4">
      <c r="A2714" s="39"/>
      <c r="E2714" s="74"/>
      <c r="F2714" s="74"/>
      <c r="G2714" s="74"/>
      <c r="S2714" s="61"/>
      <c r="T2714" s="61"/>
    </row>
    <row r="2715" spans="1:20" s="55" customFormat="1" ht="14.15" x14ac:dyDescent="0.4">
      <c r="A2715" s="39"/>
      <c r="E2715" s="74"/>
      <c r="F2715" s="74"/>
      <c r="G2715" s="74"/>
      <c r="S2715" s="61"/>
      <c r="T2715" s="61"/>
    </row>
    <row r="2716" spans="1:20" s="55" customFormat="1" ht="14.15" x14ac:dyDescent="0.4">
      <c r="A2716" s="39"/>
      <c r="E2716" s="74"/>
      <c r="F2716" s="74"/>
      <c r="G2716" s="74"/>
      <c r="S2716" s="61"/>
      <c r="T2716" s="61"/>
    </row>
    <row r="2717" spans="1:20" s="55" customFormat="1" ht="14.15" x14ac:dyDescent="0.4">
      <c r="A2717" s="39"/>
      <c r="E2717" s="74"/>
      <c r="F2717" s="74"/>
      <c r="G2717" s="74"/>
      <c r="S2717" s="61"/>
      <c r="T2717" s="61"/>
    </row>
    <row r="2718" spans="1:20" s="55" customFormat="1" ht="14.15" x14ac:dyDescent="0.4">
      <c r="A2718" s="39"/>
      <c r="E2718" s="74"/>
      <c r="F2718" s="74"/>
      <c r="G2718" s="74"/>
      <c r="S2718" s="61"/>
      <c r="T2718" s="61"/>
    </row>
    <row r="2719" spans="1:20" s="55" customFormat="1" ht="14.15" x14ac:dyDescent="0.4">
      <c r="A2719" s="39"/>
      <c r="E2719" s="74"/>
      <c r="F2719" s="74"/>
      <c r="G2719" s="74"/>
      <c r="S2719" s="61"/>
      <c r="T2719" s="61"/>
    </row>
    <row r="2720" spans="1:20" s="55" customFormat="1" ht="14.15" x14ac:dyDescent="0.4">
      <c r="A2720" s="39"/>
      <c r="E2720" s="74"/>
      <c r="F2720" s="74"/>
      <c r="G2720" s="74"/>
      <c r="S2720" s="61"/>
      <c r="T2720" s="61"/>
    </row>
    <row r="2721" spans="1:20" s="55" customFormat="1" ht="14.15" x14ac:dyDescent="0.4">
      <c r="A2721" s="39"/>
      <c r="E2721" s="74"/>
      <c r="F2721" s="74"/>
      <c r="G2721" s="74"/>
      <c r="S2721" s="61"/>
      <c r="T2721" s="61"/>
    </row>
    <row r="2722" spans="1:20" s="55" customFormat="1" ht="14.15" x14ac:dyDescent="0.4">
      <c r="A2722" s="39"/>
      <c r="E2722" s="74"/>
      <c r="F2722" s="74"/>
      <c r="G2722" s="74"/>
      <c r="S2722" s="61"/>
      <c r="T2722" s="61"/>
    </row>
    <row r="2723" spans="1:20" s="55" customFormat="1" ht="14.15" x14ac:dyDescent="0.4">
      <c r="A2723" s="39"/>
      <c r="E2723" s="74"/>
      <c r="F2723" s="74"/>
      <c r="G2723" s="74"/>
      <c r="S2723" s="61"/>
      <c r="T2723" s="61"/>
    </row>
    <row r="2724" spans="1:20" s="55" customFormat="1" ht="14.15" x14ac:dyDescent="0.4">
      <c r="A2724" s="39"/>
      <c r="E2724" s="74"/>
      <c r="F2724" s="74"/>
      <c r="G2724" s="74"/>
      <c r="S2724" s="61"/>
      <c r="T2724" s="61"/>
    </row>
    <row r="2725" spans="1:20" s="55" customFormat="1" ht="14.15" x14ac:dyDescent="0.4">
      <c r="A2725" s="39"/>
      <c r="E2725" s="74"/>
      <c r="F2725" s="74"/>
      <c r="G2725" s="74"/>
      <c r="S2725" s="61"/>
      <c r="T2725" s="61"/>
    </row>
    <row r="2726" spans="1:20" s="55" customFormat="1" ht="14.15" x14ac:dyDescent="0.4">
      <c r="A2726" s="39"/>
      <c r="E2726" s="74"/>
      <c r="F2726" s="74"/>
      <c r="G2726" s="74"/>
      <c r="S2726" s="61"/>
      <c r="T2726" s="61"/>
    </row>
    <row r="2727" spans="1:20" s="55" customFormat="1" ht="14.15" x14ac:dyDescent="0.4">
      <c r="A2727" s="39"/>
      <c r="E2727" s="74"/>
      <c r="F2727" s="74"/>
      <c r="G2727" s="74"/>
      <c r="S2727" s="61"/>
      <c r="T2727" s="61"/>
    </row>
    <row r="2728" spans="1:20" s="55" customFormat="1" ht="14.15" x14ac:dyDescent="0.4">
      <c r="A2728" s="39"/>
      <c r="E2728" s="74"/>
      <c r="F2728" s="74"/>
      <c r="G2728" s="74"/>
      <c r="S2728" s="61"/>
      <c r="T2728" s="61"/>
    </row>
    <row r="2729" spans="1:20" s="55" customFormat="1" ht="14.15" x14ac:dyDescent="0.4">
      <c r="A2729" s="39"/>
      <c r="E2729" s="74"/>
      <c r="F2729" s="74"/>
      <c r="G2729" s="74"/>
      <c r="S2729" s="61"/>
      <c r="T2729" s="61"/>
    </row>
    <row r="2730" spans="1:20" s="55" customFormat="1" ht="14.15" x14ac:dyDescent="0.4">
      <c r="A2730" s="39"/>
      <c r="E2730" s="74"/>
      <c r="F2730" s="74"/>
      <c r="G2730" s="74"/>
      <c r="S2730" s="61"/>
      <c r="T2730" s="61"/>
    </row>
    <row r="2731" spans="1:20" s="55" customFormat="1" ht="14.15" x14ac:dyDescent="0.4">
      <c r="A2731" s="39"/>
      <c r="E2731" s="74"/>
      <c r="F2731" s="74"/>
      <c r="G2731" s="74"/>
      <c r="S2731" s="61"/>
      <c r="T2731" s="61"/>
    </row>
    <row r="2732" spans="1:20" s="55" customFormat="1" ht="14.15" x14ac:dyDescent="0.4">
      <c r="A2732" s="39"/>
      <c r="E2732" s="74"/>
      <c r="F2732" s="74"/>
      <c r="G2732" s="74"/>
      <c r="S2732" s="61"/>
      <c r="T2732" s="61"/>
    </row>
    <row r="2733" spans="1:20" s="55" customFormat="1" ht="14.15" x14ac:dyDescent="0.4">
      <c r="A2733" s="39"/>
      <c r="E2733" s="74"/>
      <c r="F2733" s="74"/>
      <c r="G2733" s="74"/>
      <c r="S2733" s="61"/>
      <c r="T2733" s="61"/>
    </row>
    <row r="2734" spans="1:20" s="55" customFormat="1" ht="14.15" x14ac:dyDescent="0.4">
      <c r="A2734" s="39"/>
      <c r="E2734" s="74"/>
      <c r="F2734" s="74"/>
      <c r="G2734" s="74"/>
      <c r="S2734" s="61"/>
      <c r="T2734" s="61"/>
    </row>
    <row r="2735" spans="1:20" s="55" customFormat="1" ht="14.15" x14ac:dyDescent="0.4">
      <c r="A2735" s="39"/>
      <c r="E2735" s="74"/>
      <c r="F2735" s="74"/>
      <c r="G2735" s="74"/>
      <c r="S2735" s="61"/>
      <c r="T2735" s="61"/>
    </row>
    <row r="2736" spans="1:20" s="55" customFormat="1" ht="14.15" x14ac:dyDescent="0.4">
      <c r="A2736" s="39"/>
      <c r="E2736" s="74"/>
      <c r="F2736" s="74"/>
      <c r="G2736" s="74"/>
      <c r="S2736" s="61"/>
      <c r="T2736" s="61"/>
    </row>
    <row r="2737" spans="1:20" s="55" customFormat="1" ht="14.15" x14ac:dyDescent="0.4">
      <c r="A2737" s="39"/>
      <c r="E2737" s="74"/>
      <c r="F2737" s="74"/>
      <c r="G2737" s="74"/>
      <c r="S2737" s="61"/>
      <c r="T2737" s="61"/>
    </row>
    <row r="2738" spans="1:20" s="55" customFormat="1" ht="14.15" x14ac:dyDescent="0.4">
      <c r="A2738" s="39"/>
      <c r="E2738" s="74"/>
      <c r="F2738" s="74"/>
      <c r="G2738" s="74"/>
      <c r="S2738" s="61"/>
      <c r="T2738" s="61"/>
    </row>
    <row r="2739" spans="1:20" s="55" customFormat="1" ht="14.15" x14ac:dyDescent="0.4">
      <c r="A2739" s="39"/>
      <c r="E2739" s="74"/>
      <c r="F2739" s="74"/>
      <c r="G2739" s="74"/>
      <c r="S2739" s="61"/>
      <c r="T2739" s="61"/>
    </row>
    <row r="2740" spans="1:20" s="55" customFormat="1" ht="14.15" x14ac:dyDescent="0.4">
      <c r="A2740" s="39"/>
      <c r="E2740" s="74"/>
      <c r="F2740" s="74"/>
      <c r="G2740" s="74"/>
      <c r="S2740" s="61"/>
      <c r="T2740" s="61"/>
    </row>
    <row r="2741" spans="1:20" s="55" customFormat="1" ht="14.15" x14ac:dyDescent="0.4">
      <c r="A2741" s="39"/>
      <c r="E2741" s="74"/>
      <c r="F2741" s="74"/>
      <c r="G2741" s="74"/>
      <c r="S2741" s="61"/>
      <c r="T2741" s="61"/>
    </row>
    <row r="2742" spans="1:20" s="55" customFormat="1" ht="14.15" x14ac:dyDescent="0.4">
      <c r="A2742" s="39"/>
      <c r="E2742" s="74"/>
      <c r="F2742" s="74"/>
      <c r="G2742" s="74"/>
      <c r="S2742" s="61"/>
      <c r="T2742" s="61"/>
    </row>
    <row r="2743" spans="1:20" s="55" customFormat="1" ht="14.15" x14ac:dyDescent="0.4">
      <c r="A2743" s="39"/>
      <c r="E2743" s="74"/>
      <c r="F2743" s="74"/>
      <c r="G2743" s="74"/>
      <c r="S2743" s="61"/>
      <c r="T2743" s="61"/>
    </row>
    <row r="2744" spans="1:20" s="55" customFormat="1" ht="14.15" x14ac:dyDescent="0.4">
      <c r="A2744" s="39"/>
      <c r="E2744" s="74"/>
      <c r="F2744" s="74"/>
      <c r="G2744" s="74"/>
      <c r="S2744" s="61"/>
      <c r="T2744" s="61"/>
    </row>
    <row r="2745" spans="1:20" s="55" customFormat="1" ht="14.15" x14ac:dyDescent="0.4">
      <c r="A2745" s="39"/>
      <c r="E2745" s="74"/>
      <c r="F2745" s="74"/>
      <c r="G2745" s="74"/>
      <c r="S2745" s="61"/>
      <c r="T2745" s="61"/>
    </row>
    <row r="2746" spans="1:20" s="55" customFormat="1" ht="14.15" x14ac:dyDescent="0.4">
      <c r="A2746" s="39"/>
      <c r="E2746" s="74"/>
      <c r="F2746" s="74"/>
      <c r="G2746" s="74"/>
      <c r="S2746" s="61"/>
      <c r="T2746" s="61"/>
    </row>
    <row r="2747" spans="1:20" s="55" customFormat="1" ht="14.15" x14ac:dyDescent="0.4">
      <c r="A2747" s="39"/>
      <c r="E2747" s="74"/>
      <c r="F2747" s="74"/>
      <c r="G2747" s="74"/>
      <c r="S2747" s="61"/>
      <c r="T2747" s="61"/>
    </row>
    <row r="2748" spans="1:20" s="55" customFormat="1" ht="14.15" x14ac:dyDescent="0.4">
      <c r="A2748" s="39"/>
      <c r="E2748" s="74"/>
      <c r="F2748" s="74"/>
      <c r="G2748" s="74"/>
      <c r="S2748" s="61"/>
      <c r="T2748" s="61"/>
    </row>
    <row r="2749" spans="1:20" s="55" customFormat="1" ht="14.15" x14ac:dyDescent="0.4">
      <c r="A2749" s="39"/>
      <c r="E2749" s="74"/>
      <c r="F2749" s="74"/>
      <c r="G2749" s="74"/>
      <c r="S2749" s="61"/>
      <c r="T2749" s="61"/>
    </row>
    <row r="2750" spans="1:20" s="55" customFormat="1" ht="14.15" x14ac:dyDescent="0.4">
      <c r="A2750" s="39"/>
      <c r="E2750" s="74"/>
      <c r="F2750" s="74"/>
      <c r="G2750" s="74"/>
      <c r="S2750" s="61"/>
      <c r="T2750" s="61"/>
    </row>
    <row r="2751" spans="1:20" s="55" customFormat="1" ht="14.15" x14ac:dyDescent="0.4">
      <c r="A2751" s="39"/>
      <c r="E2751" s="74"/>
      <c r="F2751" s="74"/>
      <c r="G2751" s="74"/>
      <c r="S2751" s="61"/>
      <c r="T2751" s="61"/>
    </row>
    <row r="2752" spans="1:20" s="55" customFormat="1" ht="14.15" x14ac:dyDescent="0.4">
      <c r="A2752" s="39"/>
      <c r="E2752" s="74"/>
      <c r="F2752" s="74"/>
      <c r="G2752" s="74"/>
      <c r="S2752" s="61"/>
      <c r="T2752" s="61"/>
    </row>
    <row r="2753" spans="1:20" s="55" customFormat="1" ht="14.15" x14ac:dyDescent="0.4">
      <c r="A2753" s="39"/>
      <c r="E2753" s="74"/>
      <c r="F2753" s="74"/>
      <c r="G2753" s="74"/>
      <c r="S2753" s="61"/>
      <c r="T2753" s="61"/>
    </row>
    <row r="2754" spans="1:20" s="55" customFormat="1" ht="14.15" x14ac:dyDescent="0.4">
      <c r="A2754" s="39"/>
      <c r="E2754" s="74"/>
      <c r="F2754" s="74"/>
      <c r="G2754" s="74"/>
      <c r="S2754" s="61"/>
      <c r="T2754" s="61"/>
    </row>
    <row r="2755" spans="1:20" s="55" customFormat="1" ht="14.15" x14ac:dyDescent="0.4">
      <c r="A2755" s="39"/>
      <c r="E2755" s="74"/>
      <c r="F2755" s="74"/>
      <c r="G2755" s="74"/>
      <c r="S2755" s="61"/>
      <c r="T2755" s="61"/>
    </row>
    <row r="2756" spans="1:20" s="55" customFormat="1" ht="14.15" x14ac:dyDescent="0.4">
      <c r="A2756" s="39"/>
      <c r="E2756" s="74"/>
      <c r="F2756" s="74"/>
      <c r="G2756" s="74"/>
      <c r="S2756" s="61"/>
      <c r="T2756" s="61"/>
    </row>
    <row r="2757" spans="1:20" s="55" customFormat="1" ht="14.15" x14ac:dyDescent="0.4">
      <c r="A2757" s="39"/>
      <c r="E2757" s="74"/>
      <c r="F2757" s="74"/>
      <c r="G2757" s="74"/>
      <c r="S2757" s="61"/>
      <c r="T2757" s="61"/>
    </row>
    <row r="2758" spans="1:20" s="55" customFormat="1" ht="14.15" x14ac:dyDescent="0.4">
      <c r="A2758" s="39"/>
      <c r="E2758" s="74"/>
      <c r="F2758" s="74"/>
      <c r="G2758" s="74"/>
      <c r="S2758" s="61"/>
      <c r="T2758" s="61"/>
    </row>
    <row r="2759" spans="1:20" s="55" customFormat="1" ht="14.15" x14ac:dyDescent="0.4">
      <c r="A2759" s="39"/>
      <c r="E2759" s="74"/>
      <c r="F2759" s="74"/>
      <c r="G2759" s="74"/>
      <c r="S2759" s="61"/>
      <c r="T2759" s="61"/>
    </row>
    <row r="2760" spans="1:20" s="55" customFormat="1" ht="14.15" x14ac:dyDescent="0.4">
      <c r="A2760" s="39"/>
      <c r="E2760" s="74"/>
      <c r="F2760" s="74"/>
      <c r="G2760" s="74"/>
      <c r="S2760" s="61"/>
      <c r="T2760" s="61"/>
    </row>
    <row r="2761" spans="1:20" s="55" customFormat="1" ht="14.15" x14ac:dyDescent="0.4">
      <c r="A2761" s="39"/>
      <c r="E2761" s="74"/>
      <c r="F2761" s="74"/>
      <c r="G2761" s="74"/>
      <c r="S2761" s="61"/>
      <c r="T2761" s="61"/>
    </row>
    <row r="2762" spans="1:20" s="55" customFormat="1" ht="14.15" x14ac:dyDescent="0.4">
      <c r="A2762" s="39"/>
      <c r="E2762" s="74"/>
      <c r="F2762" s="74"/>
      <c r="G2762" s="74"/>
      <c r="S2762" s="61"/>
      <c r="T2762" s="61"/>
    </row>
    <row r="2763" spans="1:20" s="55" customFormat="1" ht="14.15" x14ac:dyDescent="0.4">
      <c r="A2763" s="39"/>
      <c r="E2763" s="74"/>
      <c r="F2763" s="74"/>
      <c r="G2763" s="74"/>
      <c r="S2763" s="61"/>
      <c r="T2763" s="61"/>
    </row>
    <row r="2764" spans="1:20" s="55" customFormat="1" ht="14.15" x14ac:dyDescent="0.4">
      <c r="A2764" s="39"/>
      <c r="E2764" s="74"/>
      <c r="F2764" s="74"/>
      <c r="G2764" s="74"/>
      <c r="S2764" s="61"/>
      <c r="T2764" s="61"/>
    </row>
    <row r="2765" spans="1:20" s="55" customFormat="1" ht="14.15" x14ac:dyDescent="0.4">
      <c r="A2765" s="39"/>
      <c r="E2765" s="74"/>
      <c r="F2765" s="74"/>
      <c r="G2765" s="74"/>
      <c r="S2765" s="61"/>
      <c r="T2765" s="61"/>
    </row>
    <row r="2766" spans="1:20" s="55" customFormat="1" ht="14.15" x14ac:dyDescent="0.4">
      <c r="A2766" s="39"/>
      <c r="E2766" s="74"/>
      <c r="F2766" s="74"/>
      <c r="G2766" s="74"/>
      <c r="S2766" s="61"/>
      <c r="T2766" s="61"/>
    </row>
    <row r="2767" spans="1:20" s="55" customFormat="1" ht="14.15" x14ac:dyDescent="0.4">
      <c r="A2767" s="39"/>
      <c r="E2767" s="74"/>
      <c r="F2767" s="74"/>
      <c r="G2767" s="74"/>
      <c r="S2767" s="61"/>
      <c r="T2767" s="61"/>
    </row>
    <row r="2768" spans="1:20" s="55" customFormat="1" ht="14.15" x14ac:dyDescent="0.4">
      <c r="A2768" s="39"/>
      <c r="E2768" s="74"/>
      <c r="F2768" s="74"/>
      <c r="G2768" s="74"/>
      <c r="S2768" s="61"/>
      <c r="T2768" s="61"/>
    </row>
    <row r="2769" spans="1:20" s="55" customFormat="1" ht="14.15" x14ac:dyDescent="0.4">
      <c r="A2769" s="39"/>
      <c r="E2769" s="74"/>
      <c r="F2769" s="74"/>
      <c r="G2769" s="74"/>
      <c r="S2769" s="61"/>
      <c r="T2769" s="61"/>
    </row>
    <row r="2770" spans="1:20" s="55" customFormat="1" ht="14.15" x14ac:dyDescent="0.4">
      <c r="A2770" s="39"/>
      <c r="E2770" s="74"/>
      <c r="F2770" s="74"/>
      <c r="G2770" s="74"/>
      <c r="S2770" s="61"/>
      <c r="T2770" s="61"/>
    </row>
    <row r="2771" spans="1:20" s="55" customFormat="1" ht="14.15" x14ac:dyDescent="0.4">
      <c r="A2771" s="39"/>
      <c r="E2771" s="74"/>
      <c r="F2771" s="74"/>
      <c r="G2771" s="74"/>
      <c r="S2771" s="61"/>
      <c r="T2771" s="61"/>
    </row>
    <row r="2772" spans="1:20" s="55" customFormat="1" ht="14.15" x14ac:dyDescent="0.4">
      <c r="A2772" s="39"/>
      <c r="E2772" s="74"/>
      <c r="F2772" s="74"/>
      <c r="G2772" s="74"/>
      <c r="S2772" s="61"/>
      <c r="T2772" s="61"/>
    </row>
    <row r="2773" spans="1:20" s="55" customFormat="1" ht="14.15" x14ac:dyDescent="0.4">
      <c r="A2773" s="39"/>
      <c r="E2773" s="74"/>
      <c r="F2773" s="74"/>
      <c r="G2773" s="74"/>
      <c r="S2773" s="61"/>
      <c r="T2773" s="61"/>
    </row>
    <row r="2774" spans="1:20" s="55" customFormat="1" ht="14.15" x14ac:dyDescent="0.4">
      <c r="A2774" s="39"/>
      <c r="E2774" s="74"/>
      <c r="F2774" s="74"/>
      <c r="G2774" s="74"/>
      <c r="S2774" s="61"/>
      <c r="T2774" s="61"/>
    </row>
    <row r="2775" spans="1:20" s="55" customFormat="1" ht="14.15" x14ac:dyDescent="0.4">
      <c r="A2775" s="39"/>
      <c r="E2775" s="74"/>
      <c r="F2775" s="74"/>
      <c r="G2775" s="74"/>
      <c r="S2775" s="61"/>
      <c r="T2775" s="61"/>
    </row>
    <row r="2776" spans="1:20" s="55" customFormat="1" ht="14.15" x14ac:dyDescent="0.4">
      <c r="A2776" s="39"/>
      <c r="E2776" s="74"/>
      <c r="F2776" s="74"/>
      <c r="G2776" s="74"/>
      <c r="S2776" s="61"/>
      <c r="T2776" s="61"/>
    </row>
    <row r="2777" spans="1:20" s="55" customFormat="1" ht="14.15" x14ac:dyDescent="0.4">
      <c r="A2777" s="39"/>
      <c r="E2777" s="74"/>
      <c r="F2777" s="74"/>
      <c r="G2777" s="74"/>
      <c r="S2777" s="61"/>
      <c r="T2777" s="61"/>
    </row>
    <row r="2778" spans="1:20" s="55" customFormat="1" ht="14.15" x14ac:dyDescent="0.4">
      <c r="A2778" s="39"/>
      <c r="E2778" s="74"/>
      <c r="F2778" s="74"/>
      <c r="G2778" s="74"/>
      <c r="S2778" s="61"/>
      <c r="T2778" s="61"/>
    </row>
    <row r="2779" spans="1:20" s="55" customFormat="1" ht="14.15" x14ac:dyDescent="0.4">
      <c r="A2779" s="39"/>
      <c r="E2779" s="74"/>
      <c r="F2779" s="74"/>
      <c r="G2779" s="74"/>
      <c r="S2779" s="61"/>
      <c r="T2779" s="61"/>
    </row>
    <row r="2780" spans="1:20" s="55" customFormat="1" ht="14.15" x14ac:dyDescent="0.4">
      <c r="A2780" s="39"/>
      <c r="E2780" s="74"/>
      <c r="F2780" s="74"/>
      <c r="G2780" s="74"/>
      <c r="S2780" s="61"/>
      <c r="T2780" s="61"/>
    </row>
    <row r="2781" spans="1:20" s="55" customFormat="1" ht="14.15" x14ac:dyDescent="0.4">
      <c r="A2781" s="39"/>
      <c r="E2781" s="74"/>
      <c r="F2781" s="74"/>
      <c r="G2781" s="74"/>
      <c r="S2781" s="61"/>
      <c r="T2781" s="61"/>
    </row>
    <row r="2782" spans="1:20" s="55" customFormat="1" ht="14.15" x14ac:dyDescent="0.4">
      <c r="A2782" s="39"/>
      <c r="E2782" s="74"/>
      <c r="F2782" s="74"/>
      <c r="G2782" s="74"/>
      <c r="S2782" s="61"/>
      <c r="T2782" s="61"/>
    </row>
    <row r="2783" spans="1:20" s="55" customFormat="1" ht="14.15" x14ac:dyDescent="0.4">
      <c r="A2783" s="39"/>
      <c r="E2783" s="74"/>
      <c r="F2783" s="74"/>
      <c r="G2783" s="74"/>
      <c r="S2783" s="61"/>
      <c r="T2783" s="61"/>
    </row>
    <row r="2784" spans="1:20" s="55" customFormat="1" ht="14.15" x14ac:dyDescent="0.4">
      <c r="A2784" s="39"/>
      <c r="E2784" s="74"/>
      <c r="F2784" s="74"/>
      <c r="G2784" s="74"/>
      <c r="S2784" s="61"/>
      <c r="T2784" s="61"/>
    </row>
    <row r="2785" spans="1:20" s="55" customFormat="1" ht="14.15" x14ac:dyDescent="0.4">
      <c r="A2785" s="39"/>
      <c r="E2785" s="74"/>
      <c r="F2785" s="74"/>
      <c r="G2785" s="74"/>
      <c r="S2785" s="61"/>
      <c r="T2785" s="61"/>
    </row>
    <row r="2786" spans="1:20" s="55" customFormat="1" ht="14.15" x14ac:dyDescent="0.4">
      <c r="A2786" s="39"/>
      <c r="E2786" s="74"/>
      <c r="F2786" s="74"/>
      <c r="G2786" s="74"/>
      <c r="S2786" s="61"/>
      <c r="T2786" s="61"/>
    </row>
    <row r="2787" spans="1:20" s="55" customFormat="1" ht="14.15" x14ac:dyDescent="0.4">
      <c r="A2787" s="39"/>
      <c r="E2787" s="74"/>
      <c r="F2787" s="74"/>
      <c r="G2787" s="74"/>
      <c r="S2787" s="61"/>
      <c r="T2787" s="61"/>
    </row>
    <row r="2788" spans="1:20" s="55" customFormat="1" ht="14.15" x14ac:dyDescent="0.4">
      <c r="A2788" s="39"/>
      <c r="E2788" s="74"/>
      <c r="F2788" s="74"/>
      <c r="G2788" s="74"/>
      <c r="S2788" s="61"/>
      <c r="T2788" s="61"/>
    </row>
    <row r="2789" spans="1:20" s="55" customFormat="1" ht="14.15" x14ac:dyDescent="0.4">
      <c r="A2789" s="39"/>
      <c r="E2789" s="74"/>
      <c r="F2789" s="74"/>
      <c r="G2789" s="74"/>
      <c r="S2789" s="61"/>
      <c r="T2789" s="61"/>
    </row>
    <row r="2790" spans="1:20" s="55" customFormat="1" ht="14.15" x14ac:dyDescent="0.4">
      <c r="A2790" s="39"/>
      <c r="E2790" s="74"/>
      <c r="F2790" s="74"/>
      <c r="G2790" s="74"/>
      <c r="S2790" s="61"/>
      <c r="T2790" s="61"/>
    </row>
    <row r="2791" spans="1:20" s="55" customFormat="1" ht="14.15" x14ac:dyDescent="0.4">
      <c r="A2791" s="39"/>
      <c r="E2791" s="74"/>
      <c r="F2791" s="74"/>
      <c r="G2791" s="74"/>
      <c r="S2791" s="61"/>
      <c r="T2791" s="61"/>
    </row>
    <row r="2792" spans="1:20" s="55" customFormat="1" ht="14.15" x14ac:dyDescent="0.4">
      <c r="A2792" s="39"/>
      <c r="E2792" s="74"/>
      <c r="F2792" s="74"/>
      <c r="G2792" s="74"/>
      <c r="S2792" s="61"/>
      <c r="T2792" s="61"/>
    </row>
    <row r="2793" spans="1:20" s="55" customFormat="1" ht="14.15" x14ac:dyDescent="0.4">
      <c r="A2793" s="39"/>
      <c r="E2793" s="74"/>
      <c r="F2793" s="74"/>
      <c r="G2793" s="74"/>
      <c r="S2793" s="61"/>
      <c r="T2793" s="61"/>
    </row>
    <row r="2794" spans="1:20" s="55" customFormat="1" ht="14.15" x14ac:dyDescent="0.4">
      <c r="A2794" s="39"/>
      <c r="E2794" s="74"/>
      <c r="F2794" s="74"/>
      <c r="G2794" s="74"/>
      <c r="S2794" s="61"/>
      <c r="T2794" s="61"/>
    </row>
    <row r="2795" spans="1:20" s="55" customFormat="1" ht="14.15" x14ac:dyDescent="0.4">
      <c r="A2795" s="39"/>
      <c r="E2795" s="74"/>
      <c r="F2795" s="74"/>
      <c r="G2795" s="74"/>
      <c r="S2795" s="61"/>
      <c r="T2795" s="61"/>
    </row>
    <row r="2796" spans="1:20" s="55" customFormat="1" ht="14.15" x14ac:dyDescent="0.4">
      <c r="A2796" s="39"/>
      <c r="E2796" s="74"/>
      <c r="F2796" s="74"/>
      <c r="G2796" s="74"/>
      <c r="S2796" s="61"/>
      <c r="T2796" s="61"/>
    </row>
    <row r="2797" spans="1:20" s="55" customFormat="1" ht="14.15" x14ac:dyDescent="0.4">
      <c r="A2797" s="39"/>
      <c r="E2797" s="74"/>
      <c r="F2797" s="74"/>
      <c r="G2797" s="74"/>
      <c r="S2797" s="61"/>
      <c r="T2797" s="61"/>
    </row>
    <row r="2798" spans="1:20" s="55" customFormat="1" ht="14.15" x14ac:dyDescent="0.4">
      <c r="A2798" s="39"/>
      <c r="E2798" s="74"/>
      <c r="F2798" s="74"/>
      <c r="G2798" s="74"/>
      <c r="S2798" s="61"/>
      <c r="T2798" s="61"/>
    </row>
    <row r="2799" spans="1:20" s="55" customFormat="1" ht="14.15" x14ac:dyDescent="0.4">
      <c r="A2799" s="39"/>
      <c r="E2799" s="74"/>
      <c r="F2799" s="74"/>
      <c r="G2799" s="74"/>
      <c r="S2799" s="61"/>
      <c r="T2799" s="61"/>
    </row>
    <row r="2800" spans="1:20" s="55" customFormat="1" ht="14.15" x14ac:dyDescent="0.4">
      <c r="A2800" s="39"/>
      <c r="E2800" s="74"/>
      <c r="F2800" s="74"/>
      <c r="G2800" s="74"/>
      <c r="S2800" s="61"/>
      <c r="T2800" s="61"/>
    </row>
    <row r="2801" spans="1:20" s="55" customFormat="1" ht="14.15" x14ac:dyDescent="0.4">
      <c r="A2801" s="39"/>
      <c r="E2801" s="74"/>
      <c r="F2801" s="74"/>
      <c r="G2801" s="74"/>
      <c r="S2801" s="61"/>
      <c r="T2801" s="61"/>
    </row>
    <row r="2802" spans="1:20" s="55" customFormat="1" ht="14.15" x14ac:dyDescent="0.4">
      <c r="A2802" s="39"/>
      <c r="E2802" s="74"/>
      <c r="F2802" s="74"/>
      <c r="G2802" s="74"/>
      <c r="S2802" s="61"/>
      <c r="T2802" s="61"/>
    </row>
    <row r="2803" spans="1:20" s="55" customFormat="1" ht="14.15" x14ac:dyDescent="0.4">
      <c r="A2803" s="39"/>
      <c r="E2803" s="74"/>
      <c r="F2803" s="74"/>
      <c r="G2803" s="74"/>
      <c r="S2803" s="61"/>
      <c r="T2803" s="61"/>
    </row>
    <row r="2804" spans="1:20" s="55" customFormat="1" ht="14.15" x14ac:dyDescent="0.4">
      <c r="A2804" s="39"/>
      <c r="E2804" s="74"/>
      <c r="F2804" s="74"/>
      <c r="G2804" s="74"/>
      <c r="S2804" s="61"/>
      <c r="T2804" s="61"/>
    </row>
    <row r="2805" spans="1:20" s="55" customFormat="1" ht="14.15" x14ac:dyDescent="0.4">
      <c r="A2805" s="39"/>
      <c r="E2805" s="74"/>
      <c r="F2805" s="74"/>
      <c r="G2805" s="74"/>
      <c r="S2805" s="61"/>
      <c r="T2805" s="61"/>
    </row>
    <row r="2806" spans="1:20" s="55" customFormat="1" ht="14.15" x14ac:dyDescent="0.4">
      <c r="A2806" s="39"/>
      <c r="E2806" s="74"/>
      <c r="F2806" s="74"/>
      <c r="G2806" s="74"/>
      <c r="S2806" s="61"/>
      <c r="T2806" s="61"/>
    </row>
    <row r="2807" spans="1:20" s="55" customFormat="1" ht="14.15" x14ac:dyDescent="0.4">
      <c r="A2807" s="39"/>
      <c r="E2807" s="74"/>
      <c r="F2807" s="74"/>
      <c r="G2807" s="74"/>
      <c r="S2807" s="61"/>
      <c r="T2807" s="61"/>
    </row>
    <row r="2808" spans="1:20" s="55" customFormat="1" ht="14.15" x14ac:dyDescent="0.4">
      <c r="A2808" s="39"/>
      <c r="E2808" s="74"/>
      <c r="F2808" s="74"/>
      <c r="G2808" s="74"/>
      <c r="S2808" s="61"/>
      <c r="T2808" s="61"/>
    </row>
    <row r="2809" spans="1:20" s="55" customFormat="1" ht="14.15" x14ac:dyDescent="0.4">
      <c r="A2809" s="39"/>
      <c r="E2809" s="74"/>
      <c r="F2809" s="74"/>
      <c r="G2809" s="74"/>
      <c r="S2809" s="61"/>
      <c r="T2809" s="61"/>
    </row>
    <row r="2810" spans="1:20" s="55" customFormat="1" ht="14.15" x14ac:dyDescent="0.4">
      <c r="A2810" s="39"/>
      <c r="E2810" s="74"/>
      <c r="F2810" s="74"/>
      <c r="G2810" s="74"/>
      <c r="S2810" s="61"/>
      <c r="T2810" s="61"/>
    </row>
    <row r="2811" spans="1:20" s="55" customFormat="1" ht="14.15" x14ac:dyDescent="0.4">
      <c r="A2811" s="39"/>
      <c r="E2811" s="74"/>
      <c r="F2811" s="74"/>
      <c r="G2811" s="74"/>
      <c r="S2811" s="61"/>
      <c r="T2811" s="61"/>
    </row>
    <row r="2812" spans="1:20" s="55" customFormat="1" ht="14.15" x14ac:dyDescent="0.4">
      <c r="A2812" s="39"/>
      <c r="E2812" s="74"/>
      <c r="F2812" s="74"/>
      <c r="G2812" s="74"/>
      <c r="S2812" s="61"/>
      <c r="T2812" s="61"/>
    </row>
    <row r="2813" spans="1:20" s="55" customFormat="1" ht="14.15" x14ac:dyDescent="0.4">
      <c r="A2813" s="39"/>
      <c r="E2813" s="74"/>
      <c r="F2813" s="74"/>
      <c r="G2813" s="74"/>
      <c r="S2813" s="61"/>
      <c r="T2813" s="61"/>
    </row>
    <row r="2814" spans="1:20" s="55" customFormat="1" ht="14.15" x14ac:dyDescent="0.4">
      <c r="A2814" s="39"/>
      <c r="E2814" s="74"/>
      <c r="F2814" s="74"/>
      <c r="G2814" s="74"/>
      <c r="S2814" s="61"/>
      <c r="T2814" s="61"/>
    </row>
    <row r="2815" spans="1:20" s="55" customFormat="1" ht="14.15" x14ac:dyDescent="0.4">
      <c r="A2815" s="39"/>
      <c r="E2815" s="74"/>
      <c r="F2815" s="74"/>
      <c r="G2815" s="74"/>
      <c r="S2815" s="61"/>
      <c r="T2815" s="61"/>
    </row>
    <row r="2816" spans="1:20" s="55" customFormat="1" ht="14.15" x14ac:dyDescent="0.4">
      <c r="A2816" s="39"/>
      <c r="E2816" s="74"/>
      <c r="F2816" s="74"/>
      <c r="G2816" s="74"/>
      <c r="S2816" s="61"/>
      <c r="T2816" s="61"/>
    </row>
    <row r="2817" spans="1:20" s="55" customFormat="1" ht="14.15" x14ac:dyDescent="0.4">
      <c r="A2817" s="39"/>
      <c r="E2817" s="74"/>
      <c r="F2817" s="74"/>
      <c r="G2817" s="74"/>
      <c r="S2817" s="61"/>
      <c r="T2817" s="61"/>
    </row>
    <row r="2818" spans="1:20" s="55" customFormat="1" ht="14.15" x14ac:dyDescent="0.4">
      <c r="A2818" s="39"/>
      <c r="E2818" s="74"/>
      <c r="F2818" s="74"/>
      <c r="G2818" s="74"/>
      <c r="S2818" s="61"/>
      <c r="T2818" s="61"/>
    </row>
    <row r="2819" spans="1:20" s="55" customFormat="1" ht="14.15" x14ac:dyDescent="0.4">
      <c r="A2819" s="39"/>
      <c r="E2819" s="74"/>
      <c r="F2819" s="74"/>
      <c r="G2819" s="74"/>
      <c r="S2819" s="61"/>
      <c r="T2819" s="61"/>
    </row>
    <row r="2820" spans="1:20" s="55" customFormat="1" ht="14.15" x14ac:dyDescent="0.4">
      <c r="A2820" s="39"/>
      <c r="E2820" s="74"/>
      <c r="F2820" s="74"/>
      <c r="G2820" s="74"/>
      <c r="S2820" s="61"/>
      <c r="T2820" s="61"/>
    </row>
    <row r="2821" spans="1:20" s="55" customFormat="1" ht="14.15" x14ac:dyDescent="0.4">
      <c r="A2821" s="39"/>
      <c r="E2821" s="74"/>
      <c r="F2821" s="74"/>
      <c r="G2821" s="74"/>
      <c r="S2821" s="61"/>
      <c r="T2821" s="61"/>
    </row>
    <row r="2822" spans="1:20" s="55" customFormat="1" ht="14.15" x14ac:dyDescent="0.4">
      <c r="A2822" s="39"/>
      <c r="E2822" s="74"/>
      <c r="F2822" s="74"/>
      <c r="G2822" s="74"/>
      <c r="S2822" s="61"/>
      <c r="T2822" s="61"/>
    </row>
    <row r="2823" spans="1:20" s="55" customFormat="1" ht="14.15" x14ac:dyDescent="0.4">
      <c r="A2823" s="39"/>
      <c r="E2823" s="74"/>
      <c r="F2823" s="74"/>
      <c r="G2823" s="74"/>
      <c r="S2823" s="61"/>
      <c r="T2823" s="61"/>
    </row>
    <row r="2824" spans="1:20" s="55" customFormat="1" ht="14.15" x14ac:dyDescent="0.4">
      <c r="A2824" s="39"/>
      <c r="E2824" s="74"/>
      <c r="F2824" s="74"/>
      <c r="G2824" s="74"/>
      <c r="S2824" s="61"/>
      <c r="T2824" s="61"/>
    </row>
    <row r="2825" spans="1:20" s="55" customFormat="1" ht="14.15" x14ac:dyDescent="0.4">
      <c r="A2825" s="39"/>
      <c r="E2825" s="74"/>
      <c r="F2825" s="74"/>
      <c r="G2825" s="74"/>
      <c r="S2825" s="61"/>
      <c r="T2825" s="61"/>
    </row>
    <row r="2826" spans="1:20" s="55" customFormat="1" ht="14.15" x14ac:dyDescent="0.4">
      <c r="A2826" s="39"/>
      <c r="E2826" s="74"/>
      <c r="F2826" s="74"/>
      <c r="G2826" s="74"/>
      <c r="S2826" s="61"/>
      <c r="T2826" s="61"/>
    </row>
    <row r="2827" spans="1:20" s="55" customFormat="1" ht="14.15" x14ac:dyDescent="0.4">
      <c r="A2827" s="39"/>
      <c r="E2827" s="74"/>
      <c r="F2827" s="74"/>
      <c r="G2827" s="74"/>
      <c r="S2827" s="61"/>
      <c r="T2827" s="61"/>
    </row>
    <row r="2828" spans="1:20" s="55" customFormat="1" ht="14.15" x14ac:dyDescent="0.4">
      <c r="A2828" s="39"/>
      <c r="E2828" s="74"/>
      <c r="F2828" s="74"/>
      <c r="G2828" s="74"/>
      <c r="S2828" s="61"/>
      <c r="T2828" s="61"/>
    </row>
    <row r="2829" spans="1:20" s="55" customFormat="1" ht="14.15" x14ac:dyDescent="0.4">
      <c r="A2829" s="39"/>
      <c r="E2829" s="74"/>
      <c r="F2829" s="74"/>
      <c r="G2829" s="74"/>
      <c r="S2829" s="61"/>
      <c r="T2829" s="61"/>
    </row>
    <row r="2830" spans="1:20" s="55" customFormat="1" ht="14.15" x14ac:dyDescent="0.4">
      <c r="A2830" s="39"/>
      <c r="E2830" s="74"/>
      <c r="F2830" s="74"/>
      <c r="G2830" s="74"/>
      <c r="S2830" s="61"/>
      <c r="T2830" s="61"/>
    </row>
    <row r="2831" spans="1:20" s="55" customFormat="1" ht="14.15" x14ac:dyDescent="0.4">
      <c r="A2831" s="39"/>
      <c r="E2831" s="74"/>
      <c r="F2831" s="74"/>
      <c r="G2831" s="74"/>
      <c r="S2831" s="61"/>
      <c r="T2831" s="61"/>
    </row>
    <row r="2832" spans="1:20" s="55" customFormat="1" ht="14.15" x14ac:dyDescent="0.4">
      <c r="A2832" s="39"/>
      <c r="E2832" s="74"/>
      <c r="F2832" s="74"/>
      <c r="G2832" s="74"/>
      <c r="S2832" s="61"/>
      <c r="T2832" s="61"/>
    </row>
    <row r="2833" spans="1:20" s="55" customFormat="1" ht="14.15" x14ac:dyDescent="0.4">
      <c r="A2833" s="39"/>
      <c r="E2833" s="74"/>
      <c r="F2833" s="74"/>
      <c r="G2833" s="74"/>
      <c r="S2833" s="61"/>
      <c r="T2833" s="61"/>
    </row>
    <row r="2834" spans="1:20" s="55" customFormat="1" ht="14.15" x14ac:dyDescent="0.4">
      <c r="A2834" s="39"/>
      <c r="E2834" s="74"/>
      <c r="F2834" s="74"/>
      <c r="G2834" s="74"/>
      <c r="S2834" s="61"/>
      <c r="T2834" s="61"/>
    </row>
    <row r="2835" spans="1:20" s="55" customFormat="1" ht="14.15" x14ac:dyDescent="0.4">
      <c r="A2835" s="39"/>
      <c r="E2835" s="74"/>
      <c r="F2835" s="74"/>
      <c r="G2835" s="74"/>
      <c r="S2835" s="61"/>
      <c r="T2835" s="61"/>
    </row>
    <row r="2836" spans="1:20" s="55" customFormat="1" ht="14.15" x14ac:dyDescent="0.4">
      <c r="A2836" s="39"/>
      <c r="E2836" s="74"/>
      <c r="F2836" s="74"/>
      <c r="G2836" s="74"/>
      <c r="S2836" s="61"/>
      <c r="T2836" s="61"/>
    </row>
    <row r="2837" spans="1:20" s="55" customFormat="1" ht="14.15" x14ac:dyDescent="0.4">
      <c r="A2837" s="39"/>
      <c r="E2837" s="74"/>
      <c r="F2837" s="74"/>
      <c r="G2837" s="74"/>
      <c r="S2837" s="61"/>
      <c r="T2837" s="61"/>
    </row>
    <row r="2838" spans="1:20" s="55" customFormat="1" ht="14.15" x14ac:dyDescent="0.4">
      <c r="A2838" s="39"/>
      <c r="E2838" s="74"/>
      <c r="F2838" s="74"/>
      <c r="G2838" s="74"/>
      <c r="S2838" s="61"/>
      <c r="T2838" s="61"/>
    </row>
    <row r="2839" spans="1:20" s="55" customFormat="1" ht="14.15" x14ac:dyDescent="0.4">
      <c r="A2839" s="39"/>
      <c r="E2839" s="74"/>
      <c r="F2839" s="74"/>
      <c r="G2839" s="74"/>
      <c r="S2839" s="61"/>
      <c r="T2839" s="61"/>
    </row>
    <row r="2840" spans="1:20" s="55" customFormat="1" ht="14.15" x14ac:dyDescent="0.4">
      <c r="A2840" s="39"/>
      <c r="E2840" s="74"/>
      <c r="F2840" s="74"/>
      <c r="G2840" s="74"/>
      <c r="S2840" s="61"/>
      <c r="T2840" s="61"/>
    </row>
    <row r="2841" spans="1:20" s="55" customFormat="1" ht="14.15" x14ac:dyDescent="0.4">
      <c r="A2841" s="39"/>
      <c r="E2841" s="74"/>
      <c r="F2841" s="74"/>
      <c r="G2841" s="74"/>
      <c r="S2841" s="61"/>
      <c r="T2841" s="61"/>
    </row>
    <row r="2842" spans="1:20" s="55" customFormat="1" ht="14.15" x14ac:dyDescent="0.4">
      <c r="A2842" s="39"/>
      <c r="E2842" s="74"/>
      <c r="F2842" s="74"/>
      <c r="G2842" s="74"/>
      <c r="S2842" s="61"/>
      <c r="T2842" s="61"/>
    </row>
    <row r="2843" spans="1:20" s="55" customFormat="1" ht="14.15" x14ac:dyDescent="0.4">
      <c r="A2843" s="39"/>
      <c r="E2843" s="74"/>
      <c r="F2843" s="74"/>
      <c r="G2843" s="74"/>
      <c r="S2843" s="61"/>
      <c r="T2843" s="61"/>
    </row>
    <row r="2844" spans="1:20" s="55" customFormat="1" ht="14.15" x14ac:dyDescent="0.4">
      <c r="A2844" s="39"/>
      <c r="E2844" s="74"/>
      <c r="F2844" s="74"/>
      <c r="G2844" s="74"/>
      <c r="S2844" s="61"/>
      <c r="T2844" s="61"/>
    </row>
    <row r="2845" spans="1:20" s="55" customFormat="1" ht="14.15" x14ac:dyDescent="0.4">
      <c r="A2845" s="39"/>
      <c r="E2845" s="74"/>
      <c r="F2845" s="74"/>
      <c r="G2845" s="74"/>
      <c r="S2845" s="61"/>
      <c r="T2845" s="61"/>
    </row>
    <row r="2846" spans="1:20" s="55" customFormat="1" ht="14.15" x14ac:dyDescent="0.4">
      <c r="A2846" s="39"/>
      <c r="E2846" s="74"/>
      <c r="F2846" s="74"/>
      <c r="G2846" s="74"/>
      <c r="S2846" s="61"/>
      <c r="T2846" s="61"/>
    </row>
    <row r="2847" spans="1:20" s="55" customFormat="1" ht="14.15" x14ac:dyDescent="0.4">
      <c r="A2847" s="39"/>
      <c r="E2847" s="74"/>
      <c r="F2847" s="74"/>
      <c r="G2847" s="74"/>
      <c r="S2847" s="61"/>
      <c r="T2847" s="61"/>
    </row>
    <row r="2848" spans="1:20" s="55" customFormat="1" ht="14.15" x14ac:dyDescent="0.4">
      <c r="A2848" s="39"/>
      <c r="E2848" s="74"/>
      <c r="F2848" s="74"/>
      <c r="G2848" s="74"/>
      <c r="S2848" s="61"/>
      <c r="T2848" s="61"/>
    </row>
    <row r="2849" spans="1:20" s="55" customFormat="1" ht="14.15" x14ac:dyDescent="0.4">
      <c r="A2849" s="39"/>
      <c r="E2849" s="74"/>
      <c r="F2849" s="74"/>
      <c r="G2849" s="74"/>
      <c r="S2849" s="61"/>
      <c r="T2849" s="61"/>
    </row>
    <row r="2850" spans="1:20" s="55" customFormat="1" ht="14.15" x14ac:dyDescent="0.4">
      <c r="A2850" s="39"/>
      <c r="E2850" s="74"/>
      <c r="F2850" s="74"/>
      <c r="G2850" s="74"/>
      <c r="S2850" s="61"/>
      <c r="T2850" s="61"/>
    </row>
    <row r="2851" spans="1:20" s="55" customFormat="1" ht="14.15" x14ac:dyDescent="0.4">
      <c r="A2851" s="39"/>
      <c r="E2851" s="74"/>
      <c r="F2851" s="74"/>
      <c r="G2851" s="74"/>
      <c r="S2851" s="61"/>
      <c r="T2851" s="61"/>
    </row>
    <row r="2852" spans="1:20" s="55" customFormat="1" ht="14.15" x14ac:dyDescent="0.4">
      <c r="A2852" s="39"/>
      <c r="E2852" s="74"/>
      <c r="F2852" s="74"/>
      <c r="G2852" s="74"/>
      <c r="S2852" s="61"/>
      <c r="T2852" s="61"/>
    </row>
    <row r="2853" spans="1:20" s="55" customFormat="1" ht="14.15" x14ac:dyDescent="0.4">
      <c r="A2853" s="39"/>
      <c r="E2853" s="74"/>
      <c r="F2853" s="74"/>
      <c r="G2853" s="74"/>
      <c r="S2853" s="61"/>
      <c r="T2853" s="61"/>
    </row>
    <row r="2854" spans="1:20" s="55" customFormat="1" ht="14.15" x14ac:dyDescent="0.4">
      <c r="A2854" s="39"/>
      <c r="E2854" s="74"/>
      <c r="F2854" s="74"/>
      <c r="G2854" s="74"/>
      <c r="S2854" s="61"/>
      <c r="T2854" s="61"/>
    </row>
    <row r="2855" spans="1:20" s="55" customFormat="1" ht="14.15" x14ac:dyDescent="0.4">
      <c r="A2855" s="39"/>
      <c r="E2855" s="74"/>
      <c r="F2855" s="74"/>
      <c r="G2855" s="74"/>
      <c r="S2855" s="61"/>
      <c r="T2855" s="61"/>
    </row>
    <row r="2856" spans="1:20" s="55" customFormat="1" ht="14.15" x14ac:dyDescent="0.4">
      <c r="A2856" s="39"/>
      <c r="E2856" s="74"/>
      <c r="F2856" s="74"/>
      <c r="G2856" s="74"/>
      <c r="S2856" s="61"/>
      <c r="T2856" s="61"/>
    </row>
    <row r="2857" spans="1:20" s="55" customFormat="1" ht="14.15" x14ac:dyDescent="0.4">
      <c r="A2857" s="39"/>
      <c r="E2857" s="74"/>
      <c r="F2857" s="74"/>
      <c r="G2857" s="74"/>
      <c r="S2857" s="61"/>
      <c r="T2857" s="61"/>
    </row>
    <row r="2858" spans="1:20" s="55" customFormat="1" ht="14.15" x14ac:dyDescent="0.4">
      <c r="A2858" s="39"/>
      <c r="E2858" s="74"/>
      <c r="F2858" s="74"/>
      <c r="G2858" s="74"/>
      <c r="S2858" s="61"/>
      <c r="T2858" s="61"/>
    </row>
    <row r="2859" spans="1:20" s="55" customFormat="1" ht="14.15" x14ac:dyDescent="0.4">
      <c r="A2859" s="39"/>
      <c r="E2859" s="74"/>
      <c r="F2859" s="74"/>
      <c r="G2859" s="74"/>
      <c r="S2859" s="61"/>
      <c r="T2859" s="61"/>
    </row>
    <row r="2860" spans="1:20" s="55" customFormat="1" ht="14.15" x14ac:dyDescent="0.4">
      <c r="A2860" s="39"/>
      <c r="E2860" s="74"/>
      <c r="F2860" s="74"/>
      <c r="G2860" s="74"/>
      <c r="S2860" s="61"/>
      <c r="T2860" s="61"/>
    </row>
    <row r="2861" spans="1:20" s="55" customFormat="1" ht="14.15" x14ac:dyDescent="0.4">
      <c r="A2861" s="39"/>
      <c r="E2861" s="74"/>
      <c r="F2861" s="74"/>
      <c r="G2861" s="74"/>
      <c r="S2861" s="61"/>
      <c r="T2861" s="61"/>
    </row>
    <row r="2862" spans="1:20" s="55" customFormat="1" ht="14.15" x14ac:dyDescent="0.4">
      <c r="A2862" s="39"/>
      <c r="E2862" s="74"/>
      <c r="F2862" s="74"/>
      <c r="G2862" s="74"/>
      <c r="S2862" s="61"/>
      <c r="T2862" s="61"/>
    </row>
    <row r="2863" spans="1:20" s="55" customFormat="1" ht="14.15" x14ac:dyDescent="0.4">
      <c r="A2863" s="39"/>
      <c r="E2863" s="74"/>
      <c r="F2863" s="74"/>
      <c r="G2863" s="74"/>
      <c r="S2863" s="61"/>
      <c r="T2863" s="61"/>
    </row>
    <row r="2864" spans="1:20" s="55" customFormat="1" ht="14.15" x14ac:dyDescent="0.4">
      <c r="A2864" s="39"/>
      <c r="E2864" s="74"/>
      <c r="F2864" s="74"/>
      <c r="G2864" s="74"/>
      <c r="S2864" s="61"/>
      <c r="T2864" s="61"/>
    </row>
    <row r="2865" spans="1:20" s="55" customFormat="1" ht="14.15" x14ac:dyDescent="0.4">
      <c r="A2865" s="39"/>
      <c r="E2865" s="74"/>
      <c r="F2865" s="74"/>
      <c r="G2865" s="74"/>
      <c r="S2865" s="61"/>
      <c r="T2865" s="61"/>
    </row>
    <row r="2866" spans="1:20" s="55" customFormat="1" ht="14.15" x14ac:dyDescent="0.4">
      <c r="A2866" s="39"/>
      <c r="E2866" s="74"/>
      <c r="F2866" s="74"/>
      <c r="G2866" s="74"/>
      <c r="S2866" s="61"/>
      <c r="T2866" s="61"/>
    </row>
    <row r="2867" spans="1:20" s="55" customFormat="1" ht="14.15" x14ac:dyDescent="0.4">
      <c r="A2867" s="39"/>
      <c r="E2867" s="74"/>
      <c r="F2867" s="74"/>
      <c r="G2867" s="74"/>
      <c r="S2867" s="61"/>
      <c r="T2867" s="61"/>
    </row>
    <row r="2868" spans="1:20" s="55" customFormat="1" ht="14.15" x14ac:dyDescent="0.4">
      <c r="A2868" s="39"/>
      <c r="E2868" s="74"/>
      <c r="F2868" s="74"/>
      <c r="G2868" s="74"/>
      <c r="S2868" s="61"/>
      <c r="T2868" s="61"/>
    </row>
    <row r="2869" spans="1:20" s="55" customFormat="1" ht="14.15" x14ac:dyDescent="0.4">
      <c r="A2869" s="39"/>
      <c r="E2869" s="74"/>
      <c r="F2869" s="74"/>
      <c r="G2869" s="74"/>
      <c r="S2869" s="61"/>
      <c r="T2869" s="61"/>
    </row>
    <row r="2870" spans="1:20" s="55" customFormat="1" ht="14.15" x14ac:dyDescent="0.4">
      <c r="A2870" s="39"/>
      <c r="E2870" s="74"/>
      <c r="F2870" s="74"/>
      <c r="G2870" s="74"/>
      <c r="S2870" s="61"/>
      <c r="T2870" s="61"/>
    </row>
    <row r="2871" spans="1:20" s="55" customFormat="1" ht="14.15" x14ac:dyDescent="0.4">
      <c r="A2871" s="39"/>
      <c r="E2871" s="74"/>
      <c r="F2871" s="74"/>
      <c r="G2871" s="74"/>
      <c r="S2871" s="61"/>
      <c r="T2871" s="61"/>
    </row>
    <row r="2872" spans="1:20" s="55" customFormat="1" ht="14.15" x14ac:dyDescent="0.4">
      <c r="A2872" s="39"/>
      <c r="E2872" s="74"/>
      <c r="F2872" s="74"/>
      <c r="G2872" s="74"/>
      <c r="S2872" s="61"/>
      <c r="T2872" s="61"/>
    </row>
    <row r="2873" spans="1:20" s="55" customFormat="1" ht="14.15" x14ac:dyDescent="0.4">
      <c r="A2873" s="39"/>
      <c r="E2873" s="74"/>
      <c r="F2873" s="74"/>
      <c r="G2873" s="74"/>
      <c r="S2873" s="61"/>
      <c r="T2873" s="61"/>
    </row>
    <row r="2874" spans="1:20" s="55" customFormat="1" ht="14.15" x14ac:dyDescent="0.4">
      <c r="A2874" s="39"/>
      <c r="E2874" s="74"/>
      <c r="F2874" s="74"/>
      <c r="G2874" s="74"/>
      <c r="S2874" s="61"/>
      <c r="T2874" s="61"/>
    </row>
    <row r="2875" spans="1:20" s="55" customFormat="1" ht="14.15" x14ac:dyDescent="0.4">
      <c r="A2875" s="39"/>
      <c r="E2875" s="74"/>
      <c r="F2875" s="74"/>
      <c r="G2875" s="74"/>
      <c r="S2875" s="61"/>
      <c r="T2875" s="61"/>
    </row>
    <row r="2876" spans="1:20" s="55" customFormat="1" ht="14.15" x14ac:dyDescent="0.4">
      <c r="A2876" s="39"/>
      <c r="E2876" s="74"/>
      <c r="F2876" s="74"/>
      <c r="G2876" s="74"/>
      <c r="S2876" s="61"/>
      <c r="T2876" s="61"/>
    </row>
    <row r="2877" spans="1:20" s="55" customFormat="1" ht="14.15" x14ac:dyDescent="0.4">
      <c r="A2877" s="39"/>
      <c r="E2877" s="74"/>
      <c r="F2877" s="74"/>
      <c r="G2877" s="74"/>
      <c r="S2877" s="61"/>
      <c r="T2877" s="61"/>
    </row>
    <row r="2878" spans="1:20" s="55" customFormat="1" ht="14.15" x14ac:dyDescent="0.4">
      <c r="A2878" s="39"/>
      <c r="E2878" s="74"/>
      <c r="F2878" s="74"/>
      <c r="G2878" s="74"/>
      <c r="S2878" s="61"/>
      <c r="T2878" s="61"/>
    </row>
    <row r="2879" spans="1:20" s="55" customFormat="1" ht="14.15" x14ac:dyDescent="0.4">
      <c r="A2879" s="39"/>
      <c r="E2879" s="74"/>
      <c r="F2879" s="74"/>
      <c r="G2879" s="74"/>
      <c r="S2879" s="61"/>
      <c r="T2879" s="61"/>
    </row>
    <row r="2880" spans="1:20" s="55" customFormat="1" ht="14.15" x14ac:dyDescent="0.4">
      <c r="A2880" s="39"/>
      <c r="E2880" s="74"/>
      <c r="F2880" s="74"/>
      <c r="G2880" s="74"/>
      <c r="S2880" s="61"/>
      <c r="T2880" s="61"/>
    </row>
    <row r="2881" spans="1:20" s="55" customFormat="1" ht="14.15" x14ac:dyDescent="0.4">
      <c r="A2881" s="39"/>
      <c r="E2881" s="74"/>
      <c r="F2881" s="74"/>
      <c r="G2881" s="74"/>
      <c r="S2881" s="61"/>
      <c r="T2881" s="61"/>
    </row>
    <row r="2882" spans="1:20" s="55" customFormat="1" ht="14.15" x14ac:dyDescent="0.4">
      <c r="A2882" s="39"/>
      <c r="E2882" s="74"/>
      <c r="F2882" s="74"/>
      <c r="G2882" s="74"/>
      <c r="S2882" s="61"/>
      <c r="T2882" s="61"/>
    </row>
    <row r="2883" spans="1:20" s="55" customFormat="1" ht="14.15" x14ac:dyDescent="0.4">
      <c r="A2883" s="39"/>
      <c r="E2883" s="74"/>
      <c r="F2883" s="74"/>
      <c r="G2883" s="74"/>
      <c r="S2883" s="61"/>
      <c r="T2883" s="61"/>
    </row>
    <row r="2884" spans="1:20" s="55" customFormat="1" ht="14.15" x14ac:dyDescent="0.4">
      <c r="A2884" s="39"/>
      <c r="E2884" s="74"/>
      <c r="F2884" s="74"/>
      <c r="G2884" s="74"/>
      <c r="S2884" s="61"/>
      <c r="T2884" s="61"/>
    </row>
    <row r="2885" spans="1:20" s="55" customFormat="1" ht="14.15" x14ac:dyDescent="0.4">
      <c r="A2885" s="39"/>
      <c r="E2885" s="74"/>
      <c r="F2885" s="74"/>
      <c r="G2885" s="74"/>
      <c r="S2885" s="61"/>
      <c r="T2885" s="61"/>
    </row>
    <row r="2886" spans="1:20" s="55" customFormat="1" ht="14.15" x14ac:dyDescent="0.4">
      <c r="A2886" s="39"/>
      <c r="E2886" s="74"/>
      <c r="F2886" s="74"/>
      <c r="G2886" s="74"/>
      <c r="S2886" s="61"/>
      <c r="T2886" s="61"/>
    </row>
    <row r="2887" spans="1:20" s="55" customFormat="1" ht="14.15" x14ac:dyDescent="0.4">
      <c r="A2887" s="39"/>
      <c r="E2887" s="74"/>
      <c r="F2887" s="74"/>
      <c r="G2887" s="74"/>
      <c r="S2887" s="61"/>
      <c r="T2887" s="61"/>
    </row>
    <row r="2888" spans="1:20" s="55" customFormat="1" ht="14.15" x14ac:dyDescent="0.4">
      <c r="A2888" s="39"/>
      <c r="E2888" s="74"/>
      <c r="F2888" s="74"/>
      <c r="G2888" s="74"/>
      <c r="S2888" s="61"/>
      <c r="T2888" s="61"/>
    </row>
    <row r="2889" spans="1:20" s="55" customFormat="1" ht="14.15" x14ac:dyDescent="0.4">
      <c r="A2889" s="39"/>
      <c r="E2889" s="74"/>
      <c r="F2889" s="74"/>
      <c r="G2889" s="74"/>
      <c r="S2889" s="61"/>
      <c r="T2889" s="61"/>
    </row>
    <row r="2890" spans="1:20" s="55" customFormat="1" ht="14.15" x14ac:dyDescent="0.4">
      <c r="A2890" s="39"/>
      <c r="E2890" s="74"/>
      <c r="F2890" s="74"/>
      <c r="G2890" s="74"/>
      <c r="S2890" s="61"/>
      <c r="T2890" s="61"/>
    </row>
    <row r="2891" spans="1:20" s="55" customFormat="1" ht="14.15" x14ac:dyDescent="0.4">
      <c r="A2891" s="39"/>
      <c r="E2891" s="74"/>
      <c r="F2891" s="74"/>
      <c r="G2891" s="74"/>
      <c r="S2891" s="61"/>
      <c r="T2891" s="61"/>
    </row>
    <row r="2892" spans="1:20" s="55" customFormat="1" ht="14.15" x14ac:dyDescent="0.4">
      <c r="A2892" s="39"/>
      <c r="E2892" s="74"/>
      <c r="F2892" s="74"/>
      <c r="G2892" s="74"/>
      <c r="S2892" s="61"/>
      <c r="T2892" s="61"/>
    </row>
    <row r="2893" spans="1:20" s="55" customFormat="1" ht="14.15" x14ac:dyDescent="0.4">
      <c r="A2893" s="39"/>
      <c r="E2893" s="74"/>
      <c r="F2893" s="74"/>
      <c r="G2893" s="74"/>
      <c r="S2893" s="61"/>
      <c r="T2893" s="61"/>
    </row>
    <row r="2894" spans="1:20" s="55" customFormat="1" ht="14.15" x14ac:dyDescent="0.4">
      <c r="A2894" s="39"/>
      <c r="E2894" s="74"/>
      <c r="F2894" s="74"/>
      <c r="G2894" s="74"/>
      <c r="S2894" s="61"/>
      <c r="T2894" s="61"/>
    </row>
    <row r="2895" spans="1:20" s="55" customFormat="1" ht="14.15" x14ac:dyDescent="0.4">
      <c r="A2895" s="39"/>
      <c r="E2895" s="74"/>
      <c r="F2895" s="74"/>
      <c r="G2895" s="74"/>
      <c r="S2895" s="61"/>
      <c r="T2895" s="61"/>
    </row>
    <row r="2896" spans="1:20" s="55" customFormat="1" ht="14.15" x14ac:dyDescent="0.4">
      <c r="A2896" s="39"/>
      <c r="E2896" s="74"/>
      <c r="F2896" s="74"/>
      <c r="G2896" s="74"/>
      <c r="S2896" s="61"/>
      <c r="T2896" s="61"/>
    </row>
    <row r="2897" spans="1:20" s="55" customFormat="1" ht="14.15" x14ac:dyDescent="0.4">
      <c r="A2897" s="39"/>
      <c r="E2897" s="74"/>
      <c r="F2897" s="74"/>
      <c r="G2897" s="74"/>
      <c r="S2897" s="61"/>
      <c r="T2897" s="61"/>
    </row>
    <row r="2898" spans="1:20" s="55" customFormat="1" ht="14.15" x14ac:dyDescent="0.4">
      <c r="A2898" s="39"/>
      <c r="E2898" s="74"/>
      <c r="F2898" s="74"/>
      <c r="G2898" s="74"/>
      <c r="S2898" s="61"/>
      <c r="T2898" s="61"/>
    </row>
    <row r="2899" spans="1:20" s="55" customFormat="1" ht="14.15" x14ac:dyDescent="0.4">
      <c r="A2899" s="39"/>
      <c r="E2899" s="74"/>
      <c r="F2899" s="74"/>
      <c r="G2899" s="74"/>
      <c r="S2899" s="61"/>
      <c r="T2899" s="61"/>
    </row>
    <row r="2900" spans="1:20" s="55" customFormat="1" ht="14.15" x14ac:dyDescent="0.4">
      <c r="A2900" s="39"/>
      <c r="E2900" s="74"/>
      <c r="F2900" s="74"/>
      <c r="G2900" s="74"/>
      <c r="S2900" s="61"/>
      <c r="T2900" s="61"/>
    </row>
    <row r="2901" spans="1:20" s="55" customFormat="1" ht="14.15" x14ac:dyDescent="0.4">
      <c r="A2901" s="39"/>
      <c r="E2901" s="74"/>
      <c r="F2901" s="74"/>
      <c r="G2901" s="74"/>
      <c r="S2901" s="61"/>
      <c r="T2901" s="61"/>
    </row>
    <row r="2902" spans="1:20" s="55" customFormat="1" ht="14.15" x14ac:dyDescent="0.4">
      <c r="A2902" s="39"/>
      <c r="E2902" s="74"/>
      <c r="F2902" s="74"/>
      <c r="G2902" s="74"/>
      <c r="S2902" s="61"/>
      <c r="T2902" s="61"/>
    </row>
    <row r="2903" spans="1:20" s="55" customFormat="1" ht="14.15" x14ac:dyDescent="0.4">
      <c r="A2903" s="39"/>
      <c r="E2903" s="74"/>
      <c r="F2903" s="74"/>
      <c r="G2903" s="74"/>
      <c r="S2903" s="61"/>
      <c r="T2903" s="61"/>
    </row>
    <row r="2904" spans="1:20" s="55" customFormat="1" ht="14.15" x14ac:dyDescent="0.4">
      <c r="A2904" s="39"/>
      <c r="E2904" s="74"/>
      <c r="F2904" s="74"/>
      <c r="G2904" s="74"/>
      <c r="S2904" s="61"/>
      <c r="T2904" s="61"/>
    </row>
    <row r="2905" spans="1:20" s="55" customFormat="1" ht="14.15" x14ac:dyDescent="0.4">
      <c r="A2905" s="39"/>
      <c r="E2905" s="74"/>
      <c r="F2905" s="74"/>
      <c r="G2905" s="74"/>
      <c r="S2905" s="61"/>
      <c r="T2905" s="61"/>
    </row>
    <row r="2906" spans="1:20" s="55" customFormat="1" ht="14.15" x14ac:dyDescent="0.4">
      <c r="A2906" s="39"/>
      <c r="E2906" s="74"/>
      <c r="F2906" s="74"/>
      <c r="G2906" s="74"/>
      <c r="S2906" s="61"/>
      <c r="T2906" s="61"/>
    </row>
    <row r="2907" spans="1:20" s="55" customFormat="1" ht="14.15" x14ac:dyDescent="0.4">
      <c r="A2907" s="39"/>
      <c r="E2907" s="74"/>
      <c r="F2907" s="74"/>
      <c r="G2907" s="74"/>
      <c r="S2907" s="61"/>
      <c r="T2907" s="61"/>
    </row>
    <row r="2908" spans="1:20" s="55" customFormat="1" ht="14.15" x14ac:dyDescent="0.4">
      <c r="A2908" s="39"/>
      <c r="E2908" s="74"/>
      <c r="F2908" s="74"/>
      <c r="G2908" s="74"/>
      <c r="S2908" s="61"/>
      <c r="T2908" s="61"/>
    </row>
    <row r="2909" spans="1:20" s="55" customFormat="1" ht="14.15" x14ac:dyDescent="0.4">
      <c r="A2909" s="39"/>
      <c r="E2909" s="74"/>
      <c r="F2909" s="74"/>
      <c r="G2909" s="74"/>
      <c r="S2909" s="61"/>
      <c r="T2909" s="61"/>
    </row>
    <row r="2910" spans="1:20" s="55" customFormat="1" ht="14.15" x14ac:dyDescent="0.4">
      <c r="A2910" s="39"/>
      <c r="E2910" s="74"/>
      <c r="F2910" s="74"/>
      <c r="G2910" s="74"/>
      <c r="S2910" s="61"/>
      <c r="T2910" s="61"/>
    </row>
    <row r="2911" spans="1:20" s="55" customFormat="1" ht="14.15" x14ac:dyDescent="0.4">
      <c r="A2911" s="39"/>
      <c r="E2911" s="74"/>
      <c r="F2911" s="74"/>
      <c r="G2911" s="74"/>
      <c r="S2911" s="61"/>
      <c r="T2911" s="61"/>
    </row>
    <row r="2912" spans="1:20" s="55" customFormat="1" ht="14.15" x14ac:dyDescent="0.4">
      <c r="A2912" s="39"/>
      <c r="E2912" s="74"/>
      <c r="F2912" s="74"/>
      <c r="G2912" s="74"/>
      <c r="S2912" s="61"/>
      <c r="T2912" s="61"/>
    </row>
    <row r="2913" spans="1:20" s="55" customFormat="1" ht="14.15" x14ac:dyDescent="0.4">
      <c r="A2913" s="39"/>
      <c r="E2913" s="74"/>
      <c r="F2913" s="74"/>
      <c r="G2913" s="74"/>
      <c r="S2913" s="61"/>
      <c r="T2913" s="61"/>
    </row>
    <row r="2914" spans="1:20" s="55" customFormat="1" ht="14.15" x14ac:dyDescent="0.4">
      <c r="A2914" s="39"/>
      <c r="E2914" s="74"/>
      <c r="F2914" s="74"/>
      <c r="G2914" s="74"/>
      <c r="S2914" s="61"/>
      <c r="T2914" s="61"/>
    </row>
    <row r="2915" spans="1:20" s="55" customFormat="1" ht="14.15" x14ac:dyDescent="0.4">
      <c r="A2915" s="39"/>
      <c r="E2915" s="74"/>
      <c r="F2915" s="74"/>
      <c r="G2915" s="74"/>
      <c r="S2915" s="61"/>
      <c r="T2915" s="61"/>
    </row>
    <row r="2916" spans="1:20" s="55" customFormat="1" ht="14.15" x14ac:dyDescent="0.4">
      <c r="A2916" s="39"/>
      <c r="E2916" s="74"/>
      <c r="F2916" s="74"/>
      <c r="G2916" s="74"/>
      <c r="S2916" s="61"/>
      <c r="T2916" s="61"/>
    </row>
    <row r="2917" spans="1:20" s="55" customFormat="1" ht="14.15" x14ac:dyDescent="0.4">
      <c r="A2917" s="39"/>
      <c r="E2917" s="74"/>
      <c r="F2917" s="74"/>
      <c r="G2917" s="74"/>
      <c r="S2917" s="61"/>
      <c r="T2917" s="61"/>
    </row>
    <row r="2918" spans="1:20" s="55" customFormat="1" ht="14.15" x14ac:dyDescent="0.4">
      <c r="A2918" s="39"/>
      <c r="E2918" s="74"/>
      <c r="F2918" s="74"/>
      <c r="G2918" s="74"/>
      <c r="S2918" s="61"/>
      <c r="T2918" s="61"/>
    </row>
    <row r="2919" spans="1:20" s="55" customFormat="1" ht="14.15" x14ac:dyDescent="0.4">
      <c r="A2919" s="39"/>
      <c r="E2919" s="74"/>
      <c r="F2919" s="74"/>
      <c r="G2919" s="74"/>
      <c r="S2919" s="61"/>
      <c r="T2919" s="61"/>
    </row>
    <row r="2920" spans="1:20" s="55" customFormat="1" ht="14.15" x14ac:dyDescent="0.4">
      <c r="A2920" s="39"/>
      <c r="E2920" s="74"/>
      <c r="F2920" s="74"/>
      <c r="G2920" s="74"/>
      <c r="S2920" s="61"/>
      <c r="T2920" s="61"/>
    </row>
    <row r="2921" spans="1:20" s="55" customFormat="1" ht="14.15" x14ac:dyDescent="0.4">
      <c r="A2921" s="39"/>
      <c r="E2921" s="74"/>
      <c r="F2921" s="74"/>
      <c r="G2921" s="74"/>
      <c r="S2921" s="61"/>
      <c r="T2921" s="61"/>
    </row>
    <row r="2922" spans="1:20" s="55" customFormat="1" ht="14.15" x14ac:dyDescent="0.4">
      <c r="A2922" s="39"/>
      <c r="E2922" s="74"/>
      <c r="F2922" s="74"/>
      <c r="G2922" s="74"/>
      <c r="S2922" s="61"/>
      <c r="T2922" s="61"/>
    </row>
    <row r="2923" spans="1:20" s="55" customFormat="1" ht="14.15" x14ac:dyDescent="0.4">
      <c r="A2923" s="39"/>
      <c r="E2923" s="74"/>
      <c r="F2923" s="74"/>
      <c r="G2923" s="74"/>
      <c r="S2923" s="61"/>
      <c r="T2923" s="61"/>
    </row>
    <row r="2924" spans="1:20" s="55" customFormat="1" ht="14.15" x14ac:dyDescent="0.4">
      <c r="A2924" s="39"/>
      <c r="E2924" s="74"/>
      <c r="F2924" s="74"/>
      <c r="G2924" s="74"/>
      <c r="S2924" s="61"/>
      <c r="T2924" s="61"/>
    </row>
    <row r="2925" spans="1:20" s="55" customFormat="1" ht="14.15" x14ac:dyDescent="0.4">
      <c r="A2925" s="39"/>
      <c r="E2925" s="74"/>
      <c r="F2925" s="74"/>
      <c r="G2925" s="74"/>
      <c r="S2925" s="61"/>
      <c r="T2925" s="61"/>
    </row>
    <row r="2926" spans="1:20" s="55" customFormat="1" ht="14.15" x14ac:dyDescent="0.4">
      <c r="A2926" s="39"/>
      <c r="E2926" s="74"/>
      <c r="F2926" s="74"/>
      <c r="G2926" s="74"/>
      <c r="S2926" s="61"/>
      <c r="T2926" s="61"/>
    </row>
    <row r="2927" spans="1:20" s="55" customFormat="1" ht="14.15" x14ac:dyDescent="0.4">
      <c r="A2927" s="39"/>
      <c r="E2927" s="74"/>
      <c r="F2927" s="74"/>
      <c r="G2927" s="74"/>
      <c r="S2927" s="61"/>
      <c r="T2927" s="61"/>
    </row>
    <row r="2928" spans="1:20" s="55" customFormat="1" ht="14.15" x14ac:dyDescent="0.4">
      <c r="A2928" s="39"/>
      <c r="E2928" s="74"/>
      <c r="F2928" s="74"/>
      <c r="G2928" s="74"/>
      <c r="S2928" s="61"/>
      <c r="T2928" s="61"/>
    </row>
    <row r="2929" spans="1:20" s="55" customFormat="1" ht="14.15" x14ac:dyDescent="0.4">
      <c r="A2929" s="39"/>
      <c r="E2929" s="74"/>
      <c r="F2929" s="74"/>
      <c r="G2929" s="74"/>
      <c r="S2929" s="61"/>
      <c r="T2929" s="61"/>
    </row>
    <row r="2930" spans="1:20" s="55" customFormat="1" ht="14.15" x14ac:dyDescent="0.4">
      <c r="A2930" s="39"/>
      <c r="E2930" s="74"/>
      <c r="F2930" s="74"/>
      <c r="G2930" s="74"/>
      <c r="S2930" s="61"/>
      <c r="T2930" s="61"/>
    </row>
    <row r="2931" spans="1:20" s="55" customFormat="1" ht="14.15" x14ac:dyDescent="0.4">
      <c r="A2931" s="39"/>
      <c r="E2931" s="74"/>
      <c r="F2931" s="74"/>
      <c r="G2931" s="74"/>
      <c r="S2931" s="61"/>
      <c r="T2931" s="61"/>
    </row>
    <row r="2932" spans="1:20" s="55" customFormat="1" ht="14.15" x14ac:dyDescent="0.4">
      <c r="A2932" s="39"/>
      <c r="E2932" s="74"/>
      <c r="F2932" s="74"/>
      <c r="G2932" s="74"/>
      <c r="S2932" s="61"/>
      <c r="T2932" s="61"/>
    </row>
    <row r="2933" spans="1:20" s="55" customFormat="1" ht="14.15" x14ac:dyDescent="0.4">
      <c r="A2933" s="39"/>
      <c r="E2933" s="74"/>
      <c r="F2933" s="74"/>
      <c r="G2933" s="74"/>
      <c r="S2933" s="61"/>
      <c r="T2933" s="61"/>
    </row>
    <row r="2934" spans="1:20" s="55" customFormat="1" ht="14.15" x14ac:dyDescent="0.4">
      <c r="A2934" s="39"/>
      <c r="E2934" s="74"/>
      <c r="F2934" s="74"/>
      <c r="G2934" s="74"/>
      <c r="S2934" s="61"/>
      <c r="T2934" s="61"/>
    </row>
    <row r="2935" spans="1:20" s="55" customFormat="1" ht="14.15" x14ac:dyDescent="0.4">
      <c r="A2935" s="39"/>
      <c r="E2935" s="74"/>
      <c r="F2935" s="74"/>
      <c r="G2935" s="74"/>
      <c r="S2935" s="61"/>
      <c r="T2935" s="61"/>
    </row>
    <row r="2936" spans="1:20" s="55" customFormat="1" ht="14.15" x14ac:dyDescent="0.4">
      <c r="A2936" s="39"/>
      <c r="E2936" s="74"/>
      <c r="F2936" s="74"/>
      <c r="G2936" s="74"/>
      <c r="S2936" s="61"/>
      <c r="T2936" s="61"/>
    </row>
    <row r="2937" spans="1:20" s="55" customFormat="1" ht="14.15" x14ac:dyDescent="0.4">
      <c r="A2937" s="39"/>
      <c r="E2937" s="74"/>
      <c r="F2937" s="74"/>
      <c r="G2937" s="74"/>
      <c r="S2937" s="61"/>
      <c r="T2937" s="61"/>
    </row>
    <row r="2938" spans="1:20" s="55" customFormat="1" ht="14.15" x14ac:dyDescent="0.4">
      <c r="A2938" s="39"/>
      <c r="E2938" s="74"/>
      <c r="F2938" s="74"/>
      <c r="G2938" s="74"/>
      <c r="S2938" s="61"/>
      <c r="T2938" s="61"/>
    </row>
    <row r="2939" spans="1:20" s="55" customFormat="1" ht="14.15" x14ac:dyDescent="0.4">
      <c r="A2939" s="39"/>
      <c r="E2939" s="74"/>
      <c r="F2939" s="74"/>
      <c r="G2939" s="74"/>
      <c r="S2939" s="61"/>
      <c r="T2939" s="61"/>
    </row>
    <row r="2940" spans="1:20" s="55" customFormat="1" ht="14.15" x14ac:dyDescent="0.4">
      <c r="A2940" s="39"/>
      <c r="E2940" s="74"/>
      <c r="F2940" s="74"/>
      <c r="G2940" s="74"/>
      <c r="S2940" s="61"/>
      <c r="T2940" s="61"/>
    </row>
    <row r="2941" spans="1:20" s="55" customFormat="1" ht="14.15" x14ac:dyDescent="0.4">
      <c r="A2941" s="39"/>
      <c r="E2941" s="74"/>
      <c r="F2941" s="74"/>
      <c r="G2941" s="74"/>
      <c r="S2941" s="61"/>
      <c r="T2941" s="61"/>
    </row>
    <row r="2942" spans="1:20" s="55" customFormat="1" ht="14.15" x14ac:dyDescent="0.4">
      <c r="A2942" s="39"/>
      <c r="E2942" s="74"/>
      <c r="F2942" s="74"/>
      <c r="G2942" s="74"/>
      <c r="S2942" s="61"/>
      <c r="T2942" s="61"/>
    </row>
    <row r="2943" spans="1:20" s="55" customFormat="1" ht="14.15" x14ac:dyDescent="0.4">
      <c r="A2943" s="39"/>
      <c r="E2943" s="74"/>
      <c r="F2943" s="74"/>
      <c r="G2943" s="74"/>
      <c r="S2943" s="61"/>
      <c r="T2943" s="61"/>
    </row>
    <row r="2944" spans="1:20" s="55" customFormat="1" ht="14.15" x14ac:dyDescent="0.4">
      <c r="A2944" s="39"/>
      <c r="E2944" s="74"/>
      <c r="F2944" s="74"/>
      <c r="G2944" s="74"/>
      <c r="S2944" s="61"/>
      <c r="T2944" s="61"/>
    </row>
    <row r="2945" spans="1:20" s="55" customFormat="1" ht="14.15" x14ac:dyDescent="0.4">
      <c r="A2945" s="39"/>
      <c r="E2945" s="74"/>
      <c r="F2945" s="74"/>
      <c r="G2945" s="74"/>
      <c r="S2945" s="61"/>
      <c r="T2945" s="61"/>
    </row>
    <row r="2946" spans="1:20" s="55" customFormat="1" ht="14.15" x14ac:dyDescent="0.4">
      <c r="A2946" s="39"/>
      <c r="E2946" s="74"/>
      <c r="F2946" s="74"/>
      <c r="G2946" s="74"/>
      <c r="S2946" s="61"/>
      <c r="T2946" s="61"/>
    </row>
    <row r="2947" spans="1:20" s="55" customFormat="1" ht="14.15" x14ac:dyDescent="0.4">
      <c r="A2947" s="39"/>
      <c r="E2947" s="74"/>
      <c r="F2947" s="74"/>
      <c r="G2947" s="74"/>
      <c r="S2947" s="61"/>
      <c r="T2947" s="61"/>
    </row>
    <row r="2948" spans="1:20" s="55" customFormat="1" ht="14.15" x14ac:dyDescent="0.4">
      <c r="A2948" s="39"/>
      <c r="E2948" s="74"/>
      <c r="F2948" s="74"/>
      <c r="G2948" s="74"/>
      <c r="S2948" s="61"/>
      <c r="T2948" s="61"/>
    </row>
    <row r="2949" spans="1:20" s="55" customFormat="1" ht="14.15" x14ac:dyDescent="0.4">
      <c r="A2949" s="39"/>
      <c r="E2949" s="74"/>
      <c r="F2949" s="74"/>
      <c r="G2949" s="74"/>
      <c r="S2949" s="61"/>
      <c r="T2949" s="61"/>
    </row>
    <row r="2950" spans="1:20" s="55" customFormat="1" ht="14.15" x14ac:dyDescent="0.4">
      <c r="A2950" s="39"/>
      <c r="E2950" s="74"/>
      <c r="F2950" s="74"/>
      <c r="G2950" s="74"/>
      <c r="S2950" s="61"/>
      <c r="T2950" s="61"/>
    </row>
    <row r="2951" spans="1:20" s="55" customFormat="1" ht="14.15" x14ac:dyDescent="0.4">
      <c r="A2951" s="39"/>
      <c r="E2951" s="74"/>
      <c r="F2951" s="74"/>
      <c r="G2951" s="74"/>
      <c r="S2951" s="61"/>
      <c r="T2951" s="61"/>
    </row>
    <row r="2952" spans="1:20" s="55" customFormat="1" ht="14.15" x14ac:dyDescent="0.4">
      <c r="A2952" s="39"/>
      <c r="E2952" s="74"/>
      <c r="F2952" s="74"/>
      <c r="G2952" s="74"/>
      <c r="S2952" s="61"/>
      <c r="T2952" s="61"/>
    </row>
    <row r="2953" spans="1:20" s="55" customFormat="1" ht="14.15" x14ac:dyDescent="0.4">
      <c r="A2953" s="39"/>
      <c r="E2953" s="74"/>
      <c r="F2953" s="74"/>
      <c r="G2953" s="74"/>
      <c r="S2953" s="61"/>
      <c r="T2953" s="61"/>
    </row>
    <row r="2954" spans="1:20" s="55" customFormat="1" ht="14.15" x14ac:dyDescent="0.4">
      <c r="A2954" s="39"/>
      <c r="E2954" s="74"/>
      <c r="F2954" s="74"/>
      <c r="G2954" s="74"/>
      <c r="S2954" s="61"/>
      <c r="T2954" s="61"/>
    </row>
    <row r="2955" spans="1:20" s="55" customFormat="1" ht="14.15" x14ac:dyDescent="0.4">
      <c r="A2955" s="39"/>
      <c r="E2955" s="74"/>
      <c r="F2955" s="74"/>
      <c r="G2955" s="74"/>
      <c r="S2955" s="61"/>
      <c r="T2955" s="61"/>
    </row>
    <row r="2956" spans="1:20" s="55" customFormat="1" ht="14.15" x14ac:dyDescent="0.4">
      <c r="A2956" s="39"/>
      <c r="E2956" s="74"/>
      <c r="F2956" s="74"/>
      <c r="G2956" s="74"/>
      <c r="S2956" s="61"/>
      <c r="T2956" s="61"/>
    </row>
    <row r="2957" spans="1:20" s="55" customFormat="1" ht="14.15" x14ac:dyDescent="0.4">
      <c r="A2957" s="39"/>
      <c r="E2957" s="74"/>
      <c r="F2957" s="74"/>
      <c r="G2957" s="74"/>
      <c r="S2957" s="61"/>
      <c r="T2957" s="61"/>
    </row>
    <row r="2958" spans="1:20" s="55" customFormat="1" ht="14.15" x14ac:dyDescent="0.4">
      <c r="A2958" s="39"/>
      <c r="E2958" s="74"/>
      <c r="F2958" s="74"/>
      <c r="G2958" s="74"/>
      <c r="S2958" s="61"/>
      <c r="T2958" s="61"/>
    </row>
    <row r="2959" spans="1:20" s="55" customFormat="1" ht="14.15" x14ac:dyDescent="0.4">
      <c r="A2959" s="39"/>
      <c r="E2959" s="74"/>
      <c r="F2959" s="74"/>
      <c r="G2959" s="74"/>
      <c r="S2959" s="61"/>
      <c r="T2959" s="61"/>
    </row>
    <row r="2960" spans="1:20" s="55" customFormat="1" ht="14.15" x14ac:dyDescent="0.4">
      <c r="A2960" s="39"/>
      <c r="E2960" s="74"/>
      <c r="F2960" s="74"/>
      <c r="G2960" s="74"/>
      <c r="S2960" s="61"/>
      <c r="T2960" s="61"/>
    </row>
    <row r="2961" spans="1:20" s="55" customFormat="1" ht="14.15" x14ac:dyDescent="0.4">
      <c r="A2961" s="39"/>
      <c r="E2961" s="74"/>
      <c r="F2961" s="74"/>
      <c r="G2961" s="74"/>
      <c r="S2961" s="61"/>
      <c r="T2961" s="61"/>
    </row>
    <row r="2962" spans="1:20" s="55" customFormat="1" ht="14.15" x14ac:dyDescent="0.4">
      <c r="A2962" s="39"/>
      <c r="E2962" s="74"/>
      <c r="F2962" s="74"/>
      <c r="G2962" s="74"/>
      <c r="S2962" s="61"/>
      <c r="T2962" s="61"/>
    </row>
    <row r="2963" spans="1:20" s="55" customFormat="1" ht="14.15" x14ac:dyDescent="0.4">
      <c r="A2963" s="39"/>
      <c r="E2963" s="74"/>
      <c r="F2963" s="74"/>
      <c r="G2963" s="74"/>
      <c r="S2963" s="61"/>
      <c r="T2963" s="61"/>
    </row>
    <row r="2964" spans="1:20" s="55" customFormat="1" ht="14.15" x14ac:dyDescent="0.4">
      <c r="A2964" s="39"/>
      <c r="E2964" s="74"/>
      <c r="F2964" s="74"/>
      <c r="G2964" s="74"/>
      <c r="S2964" s="61"/>
      <c r="T2964" s="61"/>
    </row>
    <row r="2965" spans="1:20" s="55" customFormat="1" ht="14.15" x14ac:dyDescent="0.4">
      <c r="A2965" s="39"/>
      <c r="E2965" s="74"/>
      <c r="F2965" s="74"/>
      <c r="G2965" s="74"/>
      <c r="S2965" s="61"/>
      <c r="T2965" s="61"/>
    </row>
    <row r="2966" spans="1:20" s="55" customFormat="1" ht="14.15" x14ac:dyDescent="0.4">
      <c r="A2966" s="39"/>
      <c r="E2966" s="74"/>
      <c r="F2966" s="74"/>
      <c r="G2966" s="74"/>
      <c r="S2966" s="61"/>
      <c r="T2966" s="61"/>
    </row>
    <row r="2967" spans="1:20" s="55" customFormat="1" ht="14.15" x14ac:dyDescent="0.4">
      <c r="A2967" s="39"/>
      <c r="E2967" s="74"/>
      <c r="F2967" s="74"/>
      <c r="G2967" s="74"/>
      <c r="S2967" s="61"/>
      <c r="T2967" s="61"/>
    </row>
    <row r="2968" spans="1:20" s="55" customFormat="1" ht="14.15" x14ac:dyDescent="0.4">
      <c r="A2968" s="39"/>
      <c r="E2968" s="74"/>
      <c r="F2968" s="74"/>
      <c r="G2968" s="74"/>
      <c r="S2968" s="61"/>
      <c r="T2968" s="61"/>
    </row>
    <row r="2969" spans="1:20" s="55" customFormat="1" ht="14.15" x14ac:dyDescent="0.4">
      <c r="A2969" s="39"/>
      <c r="E2969" s="74"/>
      <c r="F2969" s="74"/>
      <c r="G2969" s="74"/>
      <c r="S2969" s="61"/>
      <c r="T2969" s="61"/>
    </row>
    <row r="2970" spans="1:20" s="55" customFormat="1" ht="14.15" x14ac:dyDescent="0.4">
      <c r="A2970" s="39"/>
      <c r="E2970" s="74"/>
      <c r="F2970" s="74"/>
      <c r="G2970" s="74"/>
      <c r="S2970" s="61"/>
      <c r="T2970" s="61"/>
    </row>
    <row r="2971" spans="1:20" s="55" customFormat="1" ht="14.15" x14ac:dyDescent="0.4">
      <c r="A2971" s="39"/>
      <c r="E2971" s="74"/>
      <c r="F2971" s="74"/>
      <c r="G2971" s="74"/>
      <c r="S2971" s="61"/>
      <c r="T2971" s="61"/>
    </row>
    <row r="2972" spans="1:20" s="55" customFormat="1" ht="14.15" x14ac:dyDescent="0.4">
      <c r="A2972" s="39"/>
      <c r="E2972" s="74"/>
      <c r="F2972" s="74"/>
      <c r="G2972" s="74"/>
      <c r="S2972" s="61"/>
      <c r="T2972" s="61"/>
    </row>
    <row r="2973" spans="1:20" s="55" customFormat="1" ht="14.15" x14ac:dyDescent="0.4">
      <c r="A2973" s="39"/>
      <c r="E2973" s="74"/>
      <c r="F2973" s="74"/>
      <c r="G2973" s="74"/>
      <c r="S2973" s="61"/>
      <c r="T2973" s="61"/>
    </row>
    <row r="2974" spans="1:20" s="55" customFormat="1" ht="14.15" x14ac:dyDescent="0.4">
      <c r="A2974" s="39"/>
      <c r="E2974" s="74"/>
      <c r="F2974" s="74"/>
      <c r="G2974" s="74"/>
      <c r="S2974" s="61"/>
      <c r="T2974" s="61"/>
    </row>
    <row r="2975" spans="1:20" s="55" customFormat="1" ht="14.15" x14ac:dyDescent="0.4">
      <c r="A2975" s="39"/>
      <c r="E2975" s="74"/>
      <c r="F2975" s="74"/>
      <c r="G2975" s="74"/>
      <c r="S2975" s="61"/>
      <c r="T2975" s="61"/>
    </row>
    <row r="2976" spans="1:20" s="55" customFormat="1" ht="14.15" x14ac:dyDescent="0.4">
      <c r="A2976" s="39"/>
      <c r="E2976" s="74"/>
      <c r="F2976" s="74"/>
      <c r="G2976" s="74"/>
      <c r="S2976" s="61"/>
      <c r="T2976" s="61"/>
    </row>
    <row r="2977" spans="1:20" s="55" customFormat="1" ht="14.15" x14ac:dyDescent="0.4">
      <c r="A2977" s="39"/>
      <c r="E2977" s="74"/>
      <c r="F2977" s="74"/>
      <c r="G2977" s="74"/>
      <c r="S2977" s="61"/>
      <c r="T2977" s="61"/>
    </row>
    <row r="2978" spans="1:20" s="55" customFormat="1" ht="14.15" x14ac:dyDescent="0.4">
      <c r="A2978" s="39"/>
      <c r="E2978" s="74"/>
      <c r="F2978" s="74"/>
      <c r="G2978" s="74"/>
      <c r="S2978" s="61"/>
      <c r="T2978" s="61"/>
    </row>
    <row r="2979" spans="1:20" s="55" customFormat="1" ht="14.15" x14ac:dyDescent="0.4">
      <c r="A2979" s="39"/>
      <c r="E2979" s="74"/>
      <c r="F2979" s="74"/>
      <c r="G2979" s="74"/>
      <c r="S2979" s="61"/>
      <c r="T2979" s="61"/>
    </row>
    <row r="2980" spans="1:20" s="55" customFormat="1" ht="14.15" x14ac:dyDescent="0.4">
      <c r="A2980" s="39"/>
      <c r="E2980" s="74"/>
      <c r="F2980" s="74"/>
      <c r="G2980" s="74"/>
      <c r="S2980" s="61"/>
      <c r="T2980" s="61"/>
    </row>
    <row r="2981" spans="1:20" s="55" customFormat="1" ht="14.15" x14ac:dyDescent="0.4">
      <c r="A2981" s="39"/>
      <c r="E2981" s="74"/>
      <c r="F2981" s="74"/>
      <c r="G2981" s="74"/>
      <c r="S2981" s="61"/>
      <c r="T2981" s="61"/>
    </row>
    <row r="2982" spans="1:20" s="55" customFormat="1" ht="14.15" x14ac:dyDescent="0.4">
      <c r="A2982" s="39"/>
      <c r="E2982" s="74"/>
      <c r="F2982" s="74"/>
      <c r="G2982" s="74"/>
      <c r="S2982" s="61"/>
      <c r="T2982" s="61"/>
    </row>
    <row r="2983" spans="1:20" s="55" customFormat="1" ht="14.15" x14ac:dyDescent="0.4">
      <c r="A2983" s="39"/>
      <c r="E2983" s="74"/>
      <c r="F2983" s="74"/>
      <c r="G2983" s="74"/>
      <c r="S2983" s="61"/>
      <c r="T2983" s="61"/>
    </row>
    <row r="2984" spans="1:20" s="55" customFormat="1" ht="14.15" x14ac:dyDescent="0.4">
      <c r="A2984" s="39"/>
      <c r="E2984" s="74"/>
      <c r="F2984" s="74"/>
      <c r="G2984" s="74"/>
      <c r="S2984" s="61"/>
      <c r="T2984" s="61"/>
    </row>
    <row r="2985" spans="1:20" s="55" customFormat="1" ht="14.15" x14ac:dyDescent="0.4">
      <c r="A2985" s="39"/>
      <c r="E2985" s="74"/>
      <c r="F2985" s="74"/>
      <c r="G2985" s="74"/>
      <c r="S2985" s="61"/>
      <c r="T2985" s="61"/>
    </row>
    <row r="2986" spans="1:20" s="55" customFormat="1" ht="14.15" x14ac:dyDescent="0.4">
      <c r="A2986" s="39"/>
      <c r="E2986" s="74"/>
      <c r="F2986" s="74"/>
      <c r="G2986" s="74"/>
      <c r="S2986" s="61"/>
      <c r="T2986" s="61"/>
    </row>
    <row r="2987" spans="1:20" s="55" customFormat="1" ht="14.15" x14ac:dyDescent="0.4">
      <c r="A2987" s="39"/>
      <c r="E2987" s="74"/>
      <c r="F2987" s="74"/>
      <c r="G2987" s="74"/>
      <c r="S2987" s="61"/>
      <c r="T2987" s="61"/>
    </row>
    <row r="2988" spans="1:20" s="55" customFormat="1" ht="14.15" x14ac:dyDescent="0.4">
      <c r="A2988" s="39"/>
      <c r="E2988" s="74"/>
      <c r="F2988" s="74"/>
      <c r="G2988" s="74"/>
      <c r="S2988" s="61"/>
      <c r="T2988" s="61"/>
    </row>
    <row r="2989" spans="1:20" s="55" customFormat="1" ht="14.15" x14ac:dyDescent="0.4">
      <c r="A2989" s="39"/>
      <c r="E2989" s="74"/>
      <c r="F2989" s="74"/>
      <c r="G2989" s="74"/>
      <c r="S2989" s="61"/>
      <c r="T2989" s="61"/>
    </row>
    <row r="2990" spans="1:20" s="55" customFormat="1" ht="14.15" x14ac:dyDescent="0.4">
      <c r="A2990" s="39"/>
      <c r="E2990" s="74"/>
      <c r="F2990" s="74"/>
      <c r="G2990" s="74"/>
      <c r="S2990" s="61"/>
      <c r="T2990" s="61"/>
    </row>
    <row r="2991" spans="1:20" s="55" customFormat="1" ht="14.15" x14ac:dyDescent="0.4">
      <c r="A2991" s="39"/>
      <c r="E2991" s="74"/>
      <c r="F2991" s="74"/>
      <c r="G2991" s="74"/>
      <c r="S2991" s="61"/>
      <c r="T2991" s="61"/>
    </row>
    <row r="2992" spans="1:20" s="55" customFormat="1" ht="14.15" x14ac:dyDescent="0.4">
      <c r="A2992" s="39"/>
      <c r="E2992" s="74"/>
      <c r="F2992" s="74"/>
      <c r="G2992" s="74"/>
      <c r="S2992" s="61"/>
      <c r="T2992" s="61"/>
    </row>
    <row r="2993" spans="1:20" s="55" customFormat="1" ht="14.15" x14ac:dyDescent="0.4">
      <c r="A2993" s="39"/>
      <c r="E2993" s="74"/>
      <c r="F2993" s="74"/>
      <c r="G2993" s="74"/>
      <c r="S2993" s="61"/>
      <c r="T2993" s="61"/>
    </row>
    <row r="2994" spans="1:20" s="55" customFormat="1" ht="14.15" x14ac:dyDescent="0.4">
      <c r="A2994" s="39"/>
      <c r="E2994" s="74"/>
      <c r="F2994" s="74"/>
      <c r="G2994" s="74"/>
      <c r="S2994" s="61"/>
      <c r="T2994" s="61"/>
    </row>
    <row r="2995" spans="1:20" s="55" customFormat="1" ht="14.15" x14ac:dyDescent="0.4">
      <c r="A2995" s="39"/>
      <c r="E2995" s="74"/>
      <c r="F2995" s="74"/>
      <c r="G2995" s="74"/>
      <c r="S2995" s="61"/>
      <c r="T2995" s="61"/>
    </row>
    <row r="2996" spans="1:20" s="55" customFormat="1" ht="14.15" x14ac:dyDescent="0.4">
      <c r="A2996" s="39"/>
      <c r="E2996" s="74"/>
      <c r="F2996" s="74"/>
      <c r="G2996" s="74"/>
      <c r="S2996" s="61"/>
      <c r="T2996" s="61"/>
    </row>
    <row r="2997" spans="1:20" s="55" customFormat="1" ht="14.15" x14ac:dyDescent="0.4">
      <c r="A2997" s="39"/>
      <c r="E2997" s="74"/>
      <c r="F2997" s="74"/>
      <c r="G2997" s="74"/>
      <c r="S2997" s="61"/>
      <c r="T2997" s="61"/>
    </row>
    <row r="2998" spans="1:20" s="55" customFormat="1" ht="14.15" x14ac:dyDescent="0.4">
      <c r="A2998" s="39"/>
      <c r="E2998" s="74"/>
      <c r="F2998" s="74"/>
      <c r="G2998" s="74"/>
      <c r="S2998" s="61"/>
      <c r="T2998" s="61"/>
    </row>
    <row r="2999" spans="1:20" s="55" customFormat="1" ht="14.15" x14ac:dyDescent="0.4">
      <c r="A2999" s="39"/>
      <c r="E2999" s="74"/>
      <c r="F2999" s="74"/>
      <c r="G2999" s="74"/>
      <c r="S2999" s="61"/>
      <c r="T2999" s="61"/>
    </row>
    <row r="3000" spans="1:20" s="55" customFormat="1" ht="14.15" x14ac:dyDescent="0.4">
      <c r="A3000" s="39"/>
      <c r="E3000" s="74"/>
      <c r="F3000" s="74"/>
      <c r="G3000" s="74"/>
      <c r="S3000" s="61"/>
      <c r="T3000" s="61"/>
    </row>
    <row r="3001" spans="1:20" s="55" customFormat="1" ht="14.15" x14ac:dyDescent="0.4">
      <c r="A3001" s="39"/>
      <c r="E3001" s="74"/>
      <c r="F3001" s="74"/>
      <c r="G3001" s="74"/>
      <c r="S3001" s="61"/>
      <c r="T3001" s="61"/>
    </row>
    <row r="3002" spans="1:20" s="55" customFormat="1" ht="14.15" x14ac:dyDescent="0.4">
      <c r="A3002" s="39"/>
      <c r="E3002" s="74"/>
      <c r="F3002" s="74"/>
      <c r="G3002" s="74"/>
      <c r="S3002" s="61"/>
      <c r="T3002" s="61"/>
    </row>
    <row r="3003" spans="1:20" s="55" customFormat="1" ht="14.15" x14ac:dyDescent="0.4">
      <c r="A3003" s="39"/>
      <c r="E3003" s="74"/>
      <c r="F3003" s="74"/>
      <c r="G3003" s="74"/>
      <c r="S3003" s="61"/>
      <c r="T3003" s="61"/>
    </row>
    <row r="3004" spans="1:20" s="55" customFormat="1" ht="14.15" x14ac:dyDescent="0.4">
      <c r="A3004" s="39"/>
      <c r="E3004" s="74"/>
      <c r="F3004" s="74"/>
      <c r="G3004" s="74"/>
      <c r="S3004" s="61"/>
      <c r="T3004" s="61"/>
    </row>
    <row r="3005" spans="1:20" s="55" customFormat="1" ht="14.15" x14ac:dyDescent="0.4">
      <c r="A3005" s="39"/>
      <c r="E3005" s="74"/>
      <c r="F3005" s="74"/>
      <c r="G3005" s="74"/>
      <c r="S3005" s="61"/>
      <c r="T3005" s="61"/>
    </row>
    <row r="3006" spans="1:20" s="55" customFormat="1" ht="14.15" x14ac:dyDescent="0.4">
      <c r="A3006" s="39"/>
      <c r="E3006" s="74"/>
      <c r="F3006" s="74"/>
      <c r="G3006" s="74"/>
      <c r="S3006" s="61"/>
      <c r="T3006" s="61"/>
    </row>
    <row r="3007" spans="1:20" s="55" customFormat="1" ht="14.15" x14ac:dyDescent="0.4">
      <c r="A3007" s="39"/>
      <c r="E3007" s="74"/>
      <c r="F3007" s="74"/>
      <c r="G3007" s="74"/>
      <c r="S3007" s="61"/>
      <c r="T3007" s="61"/>
    </row>
    <row r="3008" spans="1:20" s="55" customFormat="1" ht="14.15" x14ac:dyDescent="0.4">
      <c r="A3008" s="39"/>
      <c r="E3008" s="74"/>
      <c r="F3008" s="74"/>
      <c r="G3008" s="74"/>
      <c r="S3008" s="61"/>
      <c r="T3008" s="61"/>
    </row>
    <row r="3009" spans="1:20" s="55" customFormat="1" ht="14.15" x14ac:dyDescent="0.4">
      <c r="A3009" s="39"/>
      <c r="E3009" s="74"/>
      <c r="F3009" s="74"/>
      <c r="G3009" s="74"/>
      <c r="S3009" s="61"/>
      <c r="T3009" s="61"/>
    </row>
    <row r="3010" spans="1:20" s="55" customFormat="1" ht="14.15" x14ac:dyDescent="0.4">
      <c r="A3010" s="39"/>
      <c r="E3010" s="74"/>
      <c r="F3010" s="74"/>
      <c r="G3010" s="74"/>
      <c r="S3010" s="61"/>
      <c r="T3010" s="61"/>
    </row>
    <row r="3011" spans="1:20" s="55" customFormat="1" ht="14.15" x14ac:dyDescent="0.4">
      <c r="A3011" s="39"/>
      <c r="E3011" s="74"/>
      <c r="F3011" s="74"/>
      <c r="G3011" s="74"/>
      <c r="S3011" s="61"/>
      <c r="T3011" s="61"/>
    </row>
    <row r="3012" spans="1:20" s="55" customFormat="1" ht="14.15" x14ac:dyDescent="0.4">
      <c r="A3012" s="39"/>
      <c r="E3012" s="74"/>
      <c r="F3012" s="74"/>
      <c r="G3012" s="74"/>
      <c r="S3012" s="61"/>
      <c r="T3012" s="61"/>
    </row>
    <row r="3013" spans="1:20" s="55" customFormat="1" ht="14.15" x14ac:dyDescent="0.4">
      <c r="A3013" s="39"/>
      <c r="E3013" s="74"/>
      <c r="F3013" s="74"/>
      <c r="G3013" s="74"/>
      <c r="S3013" s="61"/>
      <c r="T3013" s="61"/>
    </row>
    <row r="3014" spans="1:20" s="55" customFormat="1" ht="14.15" x14ac:dyDescent="0.4">
      <c r="A3014" s="39"/>
      <c r="E3014" s="74"/>
      <c r="F3014" s="74"/>
      <c r="G3014" s="74"/>
      <c r="S3014" s="61"/>
      <c r="T3014" s="61"/>
    </row>
    <row r="3015" spans="1:20" s="55" customFormat="1" ht="14.15" x14ac:dyDescent="0.4">
      <c r="A3015" s="39"/>
      <c r="E3015" s="74"/>
      <c r="F3015" s="74"/>
      <c r="G3015" s="74"/>
      <c r="S3015" s="61"/>
      <c r="T3015" s="61"/>
    </row>
    <row r="3016" spans="1:20" s="55" customFormat="1" ht="14.15" x14ac:dyDescent="0.4">
      <c r="A3016" s="39"/>
      <c r="E3016" s="74"/>
      <c r="F3016" s="74"/>
      <c r="G3016" s="74"/>
      <c r="S3016" s="61"/>
      <c r="T3016" s="61"/>
    </row>
    <row r="3017" spans="1:20" s="55" customFormat="1" ht="14.15" x14ac:dyDescent="0.4">
      <c r="A3017" s="39"/>
      <c r="E3017" s="74"/>
      <c r="F3017" s="74"/>
      <c r="G3017" s="74"/>
      <c r="S3017" s="61"/>
      <c r="T3017" s="61"/>
    </row>
    <row r="3018" spans="1:20" s="55" customFormat="1" ht="14.15" x14ac:dyDescent="0.4">
      <c r="A3018" s="39"/>
      <c r="E3018" s="74"/>
      <c r="F3018" s="74"/>
      <c r="G3018" s="74"/>
      <c r="S3018" s="61"/>
      <c r="T3018" s="61"/>
    </row>
    <row r="3019" spans="1:20" s="55" customFormat="1" ht="14.15" x14ac:dyDescent="0.4">
      <c r="A3019" s="39"/>
      <c r="E3019" s="74"/>
      <c r="F3019" s="74"/>
      <c r="G3019" s="74"/>
      <c r="S3019" s="61"/>
      <c r="T3019" s="61"/>
    </row>
    <row r="3020" spans="1:20" s="55" customFormat="1" ht="14.15" x14ac:dyDescent="0.4">
      <c r="A3020" s="39"/>
      <c r="E3020" s="74"/>
      <c r="F3020" s="74"/>
      <c r="G3020" s="74"/>
      <c r="S3020" s="61"/>
      <c r="T3020" s="61"/>
    </row>
    <row r="3021" spans="1:20" s="55" customFormat="1" ht="14.15" x14ac:dyDescent="0.4">
      <c r="A3021" s="39"/>
      <c r="E3021" s="74"/>
      <c r="F3021" s="74"/>
      <c r="G3021" s="74"/>
      <c r="S3021" s="61"/>
      <c r="T3021" s="61"/>
    </row>
    <row r="3022" spans="1:20" s="55" customFormat="1" ht="14.15" x14ac:dyDescent="0.4">
      <c r="A3022" s="39"/>
      <c r="E3022" s="74"/>
      <c r="F3022" s="74"/>
      <c r="G3022" s="74"/>
      <c r="S3022" s="61"/>
      <c r="T3022" s="61"/>
    </row>
    <row r="3023" spans="1:20" s="55" customFormat="1" ht="14.15" x14ac:dyDescent="0.4">
      <c r="A3023" s="39"/>
      <c r="E3023" s="74"/>
      <c r="F3023" s="74"/>
      <c r="G3023" s="74"/>
      <c r="S3023" s="61"/>
      <c r="T3023" s="61"/>
    </row>
    <row r="3024" spans="1:20" s="55" customFormat="1" ht="14.15" x14ac:dyDescent="0.4">
      <c r="A3024" s="39"/>
      <c r="E3024" s="74"/>
      <c r="F3024" s="74"/>
      <c r="G3024" s="74"/>
      <c r="S3024" s="61"/>
      <c r="T3024" s="61"/>
    </row>
    <row r="3025" spans="1:20" s="55" customFormat="1" ht="14.15" x14ac:dyDescent="0.4">
      <c r="A3025" s="39"/>
      <c r="E3025" s="74"/>
      <c r="F3025" s="74"/>
      <c r="G3025" s="74"/>
      <c r="S3025" s="61"/>
      <c r="T3025" s="61"/>
    </row>
    <row r="3026" spans="1:20" s="55" customFormat="1" ht="14.15" x14ac:dyDescent="0.4">
      <c r="A3026" s="39"/>
      <c r="E3026" s="74"/>
      <c r="F3026" s="74"/>
      <c r="G3026" s="74"/>
      <c r="S3026" s="61"/>
      <c r="T3026" s="61"/>
    </row>
    <row r="3027" spans="1:20" s="55" customFormat="1" ht="14.15" x14ac:dyDescent="0.4">
      <c r="A3027" s="39"/>
      <c r="E3027" s="74"/>
      <c r="F3027" s="74"/>
      <c r="G3027" s="74"/>
      <c r="S3027" s="61"/>
      <c r="T3027" s="61"/>
    </row>
    <row r="3028" spans="1:20" s="55" customFormat="1" ht="14.15" x14ac:dyDescent="0.4">
      <c r="A3028" s="39"/>
      <c r="E3028" s="74"/>
      <c r="F3028" s="74"/>
      <c r="G3028" s="74"/>
      <c r="S3028" s="61"/>
      <c r="T3028" s="61"/>
    </row>
    <row r="3029" spans="1:20" s="55" customFormat="1" ht="14.15" x14ac:dyDescent="0.4">
      <c r="A3029" s="39"/>
      <c r="E3029" s="74"/>
      <c r="F3029" s="74"/>
      <c r="G3029" s="74"/>
      <c r="S3029" s="61"/>
      <c r="T3029" s="61"/>
    </row>
    <row r="3030" spans="1:20" s="55" customFormat="1" ht="14.15" x14ac:dyDescent="0.4">
      <c r="A3030" s="39"/>
      <c r="E3030" s="74"/>
      <c r="F3030" s="74"/>
      <c r="G3030" s="74"/>
      <c r="S3030" s="61"/>
      <c r="T3030" s="61"/>
    </row>
    <row r="3031" spans="1:20" s="55" customFormat="1" ht="14.15" x14ac:dyDescent="0.4">
      <c r="A3031" s="39"/>
      <c r="E3031" s="74"/>
      <c r="F3031" s="74"/>
      <c r="G3031" s="74"/>
      <c r="S3031" s="61"/>
      <c r="T3031" s="61"/>
    </row>
    <row r="3032" spans="1:20" s="55" customFormat="1" ht="14.15" x14ac:dyDescent="0.4">
      <c r="A3032" s="39"/>
      <c r="E3032" s="74"/>
      <c r="F3032" s="74"/>
      <c r="G3032" s="74"/>
      <c r="S3032" s="61"/>
      <c r="T3032" s="61"/>
    </row>
    <row r="3033" spans="1:20" s="55" customFormat="1" ht="14.15" x14ac:dyDescent="0.4">
      <c r="A3033" s="39"/>
      <c r="E3033" s="74"/>
      <c r="F3033" s="74"/>
      <c r="G3033" s="74"/>
      <c r="S3033" s="61"/>
      <c r="T3033" s="61"/>
    </row>
    <row r="3034" spans="1:20" s="55" customFormat="1" ht="14.15" x14ac:dyDescent="0.4">
      <c r="A3034" s="39"/>
      <c r="E3034" s="74"/>
      <c r="F3034" s="74"/>
      <c r="G3034" s="74"/>
      <c r="S3034" s="61"/>
      <c r="T3034" s="61"/>
    </row>
    <row r="3035" spans="1:20" s="55" customFormat="1" ht="14.15" x14ac:dyDescent="0.4">
      <c r="A3035" s="39"/>
      <c r="E3035" s="74"/>
      <c r="F3035" s="74"/>
      <c r="G3035" s="74"/>
      <c r="S3035" s="61"/>
      <c r="T3035" s="61"/>
    </row>
    <row r="3036" spans="1:20" s="55" customFormat="1" ht="14.15" x14ac:dyDescent="0.4">
      <c r="A3036" s="39"/>
      <c r="E3036" s="74"/>
      <c r="F3036" s="74"/>
      <c r="G3036" s="74"/>
      <c r="S3036" s="61"/>
      <c r="T3036" s="61"/>
    </row>
    <row r="3037" spans="1:20" s="55" customFormat="1" ht="14.15" x14ac:dyDescent="0.4">
      <c r="A3037" s="39"/>
      <c r="E3037" s="74"/>
      <c r="F3037" s="74"/>
      <c r="G3037" s="74"/>
      <c r="S3037" s="61"/>
      <c r="T3037" s="61"/>
    </row>
    <row r="3038" spans="1:20" s="55" customFormat="1" ht="14.15" x14ac:dyDescent="0.4">
      <c r="A3038" s="39"/>
      <c r="E3038" s="74"/>
      <c r="F3038" s="74"/>
      <c r="G3038" s="74"/>
      <c r="S3038" s="61"/>
      <c r="T3038" s="61"/>
    </row>
    <row r="3039" spans="1:20" s="55" customFormat="1" ht="14.15" x14ac:dyDescent="0.4">
      <c r="A3039" s="39"/>
      <c r="E3039" s="74"/>
      <c r="F3039" s="74"/>
      <c r="G3039" s="74"/>
      <c r="S3039" s="61"/>
      <c r="T3039" s="61"/>
    </row>
    <row r="3040" spans="1:20" s="55" customFormat="1" ht="14.15" x14ac:dyDescent="0.4">
      <c r="A3040" s="39"/>
      <c r="E3040" s="74"/>
      <c r="F3040" s="74"/>
      <c r="G3040" s="74"/>
      <c r="S3040" s="61"/>
      <c r="T3040" s="61"/>
    </row>
    <row r="3041" spans="1:20" s="55" customFormat="1" ht="14.15" x14ac:dyDescent="0.4">
      <c r="A3041" s="39"/>
      <c r="E3041" s="74"/>
      <c r="F3041" s="74"/>
      <c r="G3041" s="74"/>
      <c r="S3041" s="61"/>
      <c r="T3041" s="61"/>
    </row>
    <row r="3042" spans="1:20" s="55" customFormat="1" ht="14.15" x14ac:dyDescent="0.4">
      <c r="A3042" s="39"/>
      <c r="E3042" s="74"/>
      <c r="F3042" s="74"/>
      <c r="G3042" s="74"/>
      <c r="S3042" s="61"/>
      <c r="T3042" s="61"/>
    </row>
    <row r="3043" spans="1:20" s="55" customFormat="1" ht="14.15" x14ac:dyDescent="0.4">
      <c r="A3043" s="39"/>
      <c r="E3043" s="74"/>
      <c r="F3043" s="74"/>
      <c r="G3043" s="74"/>
      <c r="S3043" s="61"/>
      <c r="T3043" s="61"/>
    </row>
    <row r="3044" spans="1:20" s="55" customFormat="1" ht="14.15" x14ac:dyDescent="0.4">
      <c r="A3044" s="39"/>
      <c r="E3044" s="74"/>
      <c r="F3044" s="74"/>
      <c r="G3044" s="74"/>
      <c r="S3044" s="61"/>
      <c r="T3044" s="61"/>
    </row>
    <row r="3045" spans="1:20" s="55" customFormat="1" ht="14.15" x14ac:dyDescent="0.4">
      <c r="A3045" s="39"/>
      <c r="E3045" s="74"/>
      <c r="F3045" s="74"/>
      <c r="G3045" s="74"/>
      <c r="S3045" s="61"/>
      <c r="T3045" s="61"/>
    </row>
    <row r="3046" spans="1:20" s="55" customFormat="1" ht="14.15" x14ac:dyDescent="0.4">
      <c r="A3046" s="39"/>
      <c r="E3046" s="74"/>
      <c r="F3046" s="74"/>
      <c r="G3046" s="74"/>
      <c r="S3046" s="61"/>
      <c r="T3046" s="61"/>
    </row>
    <row r="3047" spans="1:20" s="55" customFormat="1" ht="14.15" x14ac:dyDescent="0.4">
      <c r="A3047" s="39"/>
      <c r="E3047" s="74"/>
      <c r="F3047" s="74"/>
      <c r="G3047" s="74"/>
      <c r="S3047" s="61"/>
      <c r="T3047" s="61"/>
    </row>
    <row r="3048" spans="1:20" s="55" customFormat="1" ht="14.15" x14ac:dyDescent="0.4">
      <c r="A3048" s="39"/>
      <c r="E3048" s="74"/>
      <c r="F3048" s="74"/>
      <c r="G3048" s="74"/>
      <c r="S3048" s="61"/>
      <c r="T3048" s="61"/>
    </row>
    <row r="3049" spans="1:20" s="55" customFormat="1" ht="14.15" x14ac:dyDescent="0.4">
      <c r="A3049" s="39"/>
      <c r="E3049" s="74"/>
      <c r="F3049" s="74"/>
      <c r="G3049" s="74"/>
      <c r="S3049" s="61"/>
      <c r="T3049" s="61"/>
    </row>
    <row r="3050" spans="1:20" s="55" customFormat="1" ht="14.15" x14ac:dyDescent="0.4">
      <c r="A3050" s="39"/>
      <c r="E3050" s="74"/>
      <c r="F3050" s="74"/>
      <c r="G3050" s="74"/>
      <c r="S3050" s="61"/>
      <c r="T3050" s="61"/>
    </row>
    <row r="3051" spans="1:20" s="55" customFormat="1" ht="14.15" x14ac:dyDescent="0.4">
      <c r="A3051" s="39"/>
      <c r="E3051" s="74"/>
      <c r="F3051" s="74"/>
      <c r="G3051" s="74"/>
      <c r="S3051" s="61"/>
      <c r="T3051" s="61"/>
    </row>
    <row r="3052" spans="1:20" s="55" customFormat="1" ht="14.15" x14ac:dyDescent="0.4">
      <c r="A3052" s="39"/>
      <c r="E3052" s="74"/>
      <c r="F3052" s="74"/>
      <c r="G3052" s="74"/>
      <c r="S3052" s="61"/>
      <c r="T3052" s="61"/>
    </row>
    <row r="3053" spans="1:20" s="55" customFormat="1" ht="14.15" x14ac:dyDescent="0.4">
      <c r="A3053" s="39"/>
      <c r="E3053" s="74"/>
      <c r="F3053" s="74"/>
      <c r="G3053" s="74"/>
      <c r="S3053" s="61"/>
      <c r="T3053" s="61"/>
    </row>
    <row r="3054" spans="1:20" s="55" customFormat="1" ht="14.15" x14ac:dyDescent="0.4">
      <c r="A3054" s="39"/>
      <c r="E3054" s="74"/>
      <c r="F3054" s="74"/>
      <c r="G3054" s="74"/>
      <c r="S3054" s="61"/>
      <c r="T3054" s="61"/>
    </row>
    <row r="3055" spans="1:20" s="55" customFormat="1" ht="14.15" x14ac:dyDescent="0.4">
      <c r="A3055" s="39"/>
      <c r="E3055" s="74"/>
      <c r="F3055" s="74"/>
      <c r="G3055" s="74"/>
      <c r="S3055" s="61"/>
      <c r="T3055" s="61"/>
    </row>
    <row r="3056" spans="1:20" s="55" customFormat="1" ht="14.15" x14ac:dyDescent="0.4">
      <c r="A3056" s="39"/>
      <c r="E3056" s="74"/>
      <c r="F3056" s="74"/>
      <c r="G3056" s="74"/>
      <c r="S3056" s="61"/>
      <c r="T3056" s="61"/>
    </row>
    <row r="3057" spans="1:20" s="55" customFormat="1" ht="14.15" x14ac:dyDescent="0.4">
      <c r="A3057" s="39"/>
      <c r="E3057" s="74"/>
      <c r="F3057" s="74"/>
      <c r="G3057" s="74"/>
      <c r="S3057" s="61"/>
      <c r="T3057" s="61"/>
    </row>
    <row r="3058" spans="1:20" s="55" customFormat="1" ht="14.15" x14ac:dyDescent="0.4">
      <c r="A3058" s="39"/>
      <c r="E3058" s="74"/>
      <c r="F3058" s="74"/>
      <c r="G3058" s="74"/>
      <c r="S3058" s="61"/>
      <c r="T3058" s="61"/>
    </row>
    <row r="3059" spans="1:20" s="55" customFormat="1" ht="14.15" x14ac:dyDescent="0.4">
      <c r="A3059" s="39"/>
      <c r="E3059" s="74"/>
      <c r="F3059" s="74"/>
      <c r="G3059" s="74"/>
      <c r="S3059" s="61"/>
      <c r="T3059" s="61"/>
    </row>
    <row r="3060" spans="1:20" s="55" customFormat="1" ht="14.15" x14ac:dyDescent="0.4">
      <c r="A3060" s="39"/>
      <c r="E3060" s="74"/>
      <c r="F3060" s="74"/>
      <c r="G3060" s="74"/>
      <c r="S3060" s="61"/>
      <c r="T3060" s="61"/>
    </row>
    <row r="3061" spans="1:20" s="55" customFormat="1" ht="14.15" x14ac:dyDescent="0.4">
      <c r="A3061" s="39"/>
      <c r="E3061" s="74"/>
      <c r="F3061" s="74"/>
      <c r="G3061" s="74"/>
      <c r="S3061" s="61"/>
      <c r="T3061" s="61"/>
    </row>
    <row r="3062" spans="1:20" s="55" customFormat="1" ht="14.15" x14ac:dyDescent="0.4">
      <c r="A3062" s="39"/>
      <c r="E3062" s="74"/>
      <c r="F3062" s="74"/>
      <c r="G3062" s="74"/>
      <c r="S3062" s="61"/>
      <c r="T3062" s="61"/>
    </row>
    <row r="3063" spans="1:20" s="55" customFormat="1" ht="14.15" x14ac:dyDescent="0.4">
      <c r="A3063" s="39"/>
      <c r="E3063" s="74"/>
      <c r="F3063" s="74"/>
      <c r="G3063" s="74"/>
      <c r="S3063" s="61"/>
      <c r="T3063" s="61"/>
    </row>
    <row r="3064" spans="1:20" s="55" customFormat="1" ht="14.15" x14ac:dyDescent="0.4">
      <c r="A3064" s="39"/>
      <c r="E3064" s="74"/>
      <c r="F3064" s="74"/>
      <c r="G3064" s="74"/>
      <c r="S3064" s="61"/>
      <c r="T3064" s="61"/>
    </row>
    <row r="3065" spans="1:20" s="55" customFormat="1" ht="14.15" x14ac:dyDescent="0.4">
      <c r="A3065" s="39"/>
      <c r="E3065" s="74"/>
      <c r="F3065" s="74"/>
      <c r="G3065" s="74"/>
      <c r="S3065" s="61"/>
      <c r="T3065" s="61"/>
    </row>
    <row r="3066" spans="1:20" s="55" customFormat="1" ht="14.15" x14ac:dyDescent="0.4">
      <c r="A3066" s="39"/>
      <c r="E3066" s="74"/>
      <c r="F3066" s="74"/>
      <c r="G3066" s="74"/>
      <c r="S3066" s="61"/>
      <c r="T3066" s="61"/>
    </row>
    <row r="3067" spans="1:20" s="55" customFormat="1" ht="14.15" x14ac:dyDescent="0.4">
      <c r="A3067" s="39"/>
      <c r="E3067" s="74"/>
      <c r="F3067" s="74"/>
      <c r="G3067" s="74"/>
      <c r="S3067" s="61"/>
      <c r="T3067" s="61"/>
    </row>
    <row r="3068" spans="1:20" s="55" customFormat="1" ht="14.15" x14ac:dyDescent="0.4">
      <c r="A3068" s="39"/>
      <c r="E3068" s="74"/>
      <c r="F3068" s="74"/>
      <c r="G3068" s="74"/>
      <c r="S3068" s="61"/>
      <c r="T3068" s="61"/>
    </row>
    <row r="3069" spans="1:20" s="55" customFormat="1" ht="14.15" x14ac:dyDescent="0.4">
      <c r="A3069" s="39"/>
      <c r="E3069" s="74"/>
      <c r="F3069" s="74"/>
      <c r="G3069" s="74"/>
      <c r="S3069" s="61"/>
      <c r="T3069" s="61"/>
    </row>
    <row r="3070" spans="1:20" s="55" customFormat="1" ht="14.15" x14ac:dyDescent="0.4">
      <c r="A3070" s="39"/>
      <c r="E3070" s="74"/>
      <c r="F3070" s="74"/>
      <c r="G3070" s="74"/>
      <c r="S3070" s="61"/>
      <c r="T3070" s="61"/>
    </row>
    <row r="3071" spans="1:20" s="55" customFormat="1" ht="14.15" x14ac:dyDescent="0.4">
      <c r="A3071" s="39"/>
      <c r="E3071" s="74"/>
      <c r="F3071" s="74"/>
      <c r="G3071" s="74"/>
      <c r="S3071" s="61"/>
      <c r="T3071" s="61"/>
    </row>
    <row r="3072" spans="1:20" s="55" customFormat="1" ht="14.15" x14ac:dyDescent="0.4">
      <c r="A3072" s="39"/>
      <c r="E3072" s="74"/>
      <c r="F3072" s="74"/>
      <c r="G3072" s="74"/>
      <c r="S3072" s="61"/>
      <c r="T3072" s="61"/>
    </row>
    <row r="3073" spans="1:20" s="55" customFormat="1" ht="14.15" x14ac:dyDescent="0.4">
      <c r="A3073" s="39"/>
      <c r="E3073" s="74"/>
      <c r="F3073" s="74"/>
      <c r="G3073" s="74"/>
      <c r="S3073" s="61"/>
      <c r="T3073" s="61"/>
    </row>
    <row r="3074" spans="1:20" s="55" customFormat="1" ht="14.15" x14ac:dyDescent="0.4">
      <c r="A3074" s="39"/>
      <c r="E3074" s="74"/>
      <c r="F3074" s="74"/>
      <c r="G3074" s="74"/>
      <c r="S3074" s="61"/>
      <c r="T3074" s="61"/>
    </row>
    <row r="3075" spans="1:20" s="55" customFormat="1" ht="14.15" x14ac:dyDescent="0.4">
      <c r="A3075" s="39"/>
      <c r="E3075" s="74"/>
      <c r="F3075" s="74"/>
      <c r="G3075" s="74"/>
      <c r="S3075" s="61"/>
      <c r="T3075" s="61"/>
    </row>
    <row r="3076" spans="1:20" s="55" customFormat="1" ht="14.15" x14ac:dyDescent="0.4">
      <c r="A3076" s="39"/>
      <c r="E3076" s="74"/>
      <c r="F3076" s="74"/>
      <c r="G3076" s="74"/>
      <c r="S3076" s="61"/>
      <c r="T3076" s="61"/>
    </row>
    <row r="3077" spans="1:20" s="55" customFormat="1" ht="14.15" x14ac:dyDescent="0.4">
      <c r="A3077" s="39"/>
      <c r="E3077" s="74"/>
      <c r="F3077" s="74"/>
      <c r="G3077" s="74"/>
      <c r="S3077" s="61"/>
      <c r="T3077" s="61"/>
    </row>
    <row r="3078" spans="1:20" s="55" customFormat="1" ht="14.15" x14ac:dyDescent="0.4">
      <c r="A3078" s="39"/>
      <c r="E3078" s="74"/>
      <c r="F3078" s="74"/>
      <c r="G3078" s="74"/>
      <c r="S3078" s="61"/>
      <c r="T3078" s="61"/>
    </row>
    <row r="3079" spans="1:20" s="55" customFormat="1" ht="14.15" x14ac:dyDescent="0.4">
      <c r="A3079" s="39"/>
      <c r="E3079" s="74"/>
      <c r="F3079" s="74"/>
      <c r="G3079" s="74"/>
      <c r="S3079" s="61"/>
      <c r="T3079" s="61"/>
    </row>
    <row r="3080" spans="1:20" s="55" customFormat="1" ht="14.15" x14ac:dyDescent="0.4">
      <c r="A3080" s="39"/>
      <c r="E3080" s="74"/>
      <c r="F3080" s="74"/>
      <c r="G3080" s="74"/>
      <c r="S3080" s="61"/>
      <c r="T3080" s="61"/>
    </row>
    <row r="3081" spans="1:20" s="55" customFormat="1" ht="14.15" x14ac:dyDescent="0.4">
      <c r="A3081" s="39"/>
      <c r="E3081" s="74"/>
      <c r="F3081" s="74"/>
      <c r="G3081" s="74"/>
      <c r="S3081" s="61"/>
      <c r="T3081" s="61"/>
    </row>
    <row r="3082" spans="1:20" s="55" customFormat="1" ht="14.15" x14ac:dyDescent="0.4">
      <c r="A3082" s="39"/>
      <c r="E3082" s="74"/>
      <c r="F3082" s="74"/>
      <c r="G3082" s="74"/>
      <c r="S3082" s="61"/>
      <c r="T3082" s="61"/>
    </row>
    <row r="3083" spans="1:20" s="55" customFormat="1" ht="14.15" x14ac:dyDescent="0.4">
      <c r="A3083" s="39"/>
      <c r="E3083" s="74"/>
      <c r="F3083" s="74"/>
      <c r="G3083" s="74"/>
      <c r="S3083" s="61"/>
      <c r="T3083" s="61"/>
    </row>
    <row r="3084" spans="1:20" s="55" customFormat="1" ht="14.15" x14ac:dyDescent="0.4">
      <c r="A3084" s="39"/>
      <c r="E3084" s="74"/>
      <c r="F3084" s="74"/>
      <c r="G3084" s="74"/>
      <c r="S3084" s="61"/>
      <c r="T3084" s="61"/>
    </row>
    <row r="3085" spans="1:20" s="55" customFormat="1" ht="14.15" x14ac:dyDescent="0.4">
      <c r="A3085" s="39"/>
      <c r="E3085" s="74"/>
      <c r="F3085" s="74"/>
      <c r="G3085" s="74"/>
      <c r="S3085" s="61"/>
      <c r="T3085" s="61"/>
    </row>
    <row r="3086" spans="1:20" s="55" customFormat="1" ht="14.15" x14ac:dyDescent="0.4">
      <c r="A3086" s="39"/>
      <c r="E3086" s="74"/>
      <c r="F3086" s="74"/>
      <c r="G3086" s="74"/>
      <c r="S3086" s="61"/>
      <c r="T3086" s="61"/>
    </row>
    <row r="3087" spans="1:20" s="55" customFormat="1" ht="14.15" x14ac:dyDescent="0.4">
      <c r="A3087" s="39"/>
      <c r="E3087" s="74"/>
      <c r="F3087" s="74"/>
      <c r="G3087" s="74"/>
      <c r="S3087" s="61"/>
      <c r="T3087" s="61"/>
    </row>
    <row r="3088" spans="1:20" s="55" customFormat="1" ht="14.15" x14ac:dyDescent="0.4">
      <c r="A3088" s="39"/>
      <c r="E3088" s="74"/>
      <c r="F3088" s="74"/>
      <c r="G3088" s="74"/>
      <c r="S3088" s="61"/>
      <c r="T3088" s="61"/>
    </row>
    <row r="3089" spans="1:20" s="55" customFormat="1" ht="14.15" x14ac:dyDescent="0.4">
      <c r="A3089" s="39"/>
      <c r="E3089" s="74"/>
      <c r="F3089" s="74"/>
      <c r="G3089" s="74"/>
      <c r="S3089" s="61"/>
      <c r="T3089" s="61"/>
    </row>
    <row r="3090" spans="1:20" s="55" customFormat="1" ht="14.15" x14ac:dyDescent="0.4">
      <c r="A3090" s="39"/>
      <c r="E3090" s="74"/>
      <c r="F3090" s="74"/>
      <c r="G3090" s="74"/>
      <c r="S3090" s="61"/>
      <c r="T3090" s="61"/>
    </row>
    <row r="3091" spans="1:20" s="55" customFormat="1" ht="14.15" x14ac:dyDescent="0.4">
      <c r="A3091" s="39"/>
      <c r="E3091" s="74"/>
      <c r="F3091" s="74"/>
      <c r="G3091" s="74"/>
      <c r="S3091" s="61"/>
      <c r="T3091" s="61"/>
    </row>
    <row r="3092" spans="1:20" s="55" customFormat="1" ht="14.15" x14ac:dyDescent="0.4">
      <c r="A3092" s="39"/>
      <c r="E3092" s="74"/>
      <c r="F3092" s="74"/>
      <c r="G3092" s="74"/>
      <c r="S3092" s="61"/>
      <c r="T3092" s="61"/>
    </row>
    <row r="3093" spans="1:20" s="55" customFormat="1" ht="14.15" x14ac:dyDescent="0.4">
      <c r="A3093" s="39"/>
      <c r="E3093" s="74"/>
      <c r="F3093" s="74"/>
      <c r="G3093" s="74"/>
      <c r="S3093" s="61"/>
      <c r="T3093" s="61"/>
    </row>
    <row r="3094" spans="1:20" s="55" customFormat="1" ht="14.15" x14ac:dyDescent="0.4">
      <c r="A3094" s="39"/>
      <c r="E3094" s="74"/>
      <c r="F3094" s="74"/>
      <c r="G3094" s="74"/>
      <c r="S3094" s="61"/>
      <c r="T3094" s="61"/>
    </row>
    <row r="3095" spans="1:20" s="55" customFormat="1" ht="14.15" x14ac:dyDescent="0.4">
      <c r="A3095" s="39"/>
      <c r="E3095" s="74"/>
      <c r="F3095" s="74"/>
      <c r="G3095" s="74"/>
      <c r="S3095" s="61"/>
      <c r="T3095" s="61"/>
    </row>
    <row r="3096" spans="1:20" s="55" customFormat="1" ht="14.15" x14ac:dyDescent="0.4">
      <c r="A3096" s="39"/>
      <c r="E3096" s="74"/>
      <c r="F3096" s="74"/>
      <c r="G3096" s="74"/>
      <c r="S3096" s="61"/>
      <c r="T3096" s="61"/>
    </row>
    <row r="3097" spans="1:20" s="55" customFormat="1" ht="14.15" x14ac:dyDescent="0.4">
      <c r="A3097" s="39"/>
      <c r="E3097" s="74"/>
      <c r="F3097" s="74"/>
      <c r="G3097" s="74"/>
      <c r="S3097" s="61"/>
      <c r="T3097" s="61"/>
    </row>
    <row r="3098" spans="1:20" s="55" customFormat="1" ht="14.15" x14ac:dyDescent="0.4">
      <c r="A3098" s="39"/>
      <c r="E3098" s="74"/>
      <c r="F3098" s="74"/>
      <c r="G3098" s="74"/>
      <c r="S3098" s="61"/>
      <c r="T3098" s="61"/>
    </row>
    <row r="3099" spans="1:20" s="55" customFormat="1" ht="14.15" x14ac:dyDescent="0.4">
      <c r="A3099" s="39"/>
      <c r="E3099" s="74"/>
      <c r="F3099" s="74"/>
      <c r="G3099" s="74"/>
      <c r="S3099" s="61"/>
      <c r="T3099" s="61"/>
    </row>
    <row r="3100" spans="1:20" s="55" customFormat="1" ht="14.15" x14ac:dyDescent="0.4">
      <c r="A3100" s="39"/>
      <c r="E3100" s="74"/>
      <c r="F3100" s="74"/>
      <c r="G3100" s="74"/>
      <c r="S3100" s="61"/>
      <c r="T3100" s="61"/>
    </row>
    <row r="3101" spans="1:20" s="55" customFormat="1" ht="14.15" x14ac:dyDescent="0.4">
      <c r="A3101" s="39"/>
      <c r="E3101" s="74"/>
      <c r="F3101" s="74"/>
      <c r="G3101" s="74"/>
      <c r="S3101" s="61"/>
      <c r="T3101" s="61"/>
    </row>
    <row r="3102" spans="1:20" s="55" customFormat="1" ht="14.15" x14ac:dyDescent="0.4">
      <c r="A3102" s="39"/>
      <c r="E3102" s="74"/>
      <c r="F3102" s="74"/>
      <c r="G3102" s="74"/>
      <c r="S3102" s="61"/>
      <c r="T3102" s="61"/>
    </row>
    <row r="3103" spans="1:20" s="55" customFormat="1" ht="14.15" x14ac:dyDescent="0.4">
      <c r="A3103" s="39"/>
      <c r="E3103" s="74"/>
      <c r="F3103" s="74"/>
      <c r="G3103" s="74"/>
      <c r="S3103" s="61"/>
      <c r="T3103" s="61"/>
    </row>
    <row r="3104" spans="1:20" s="55" customFormat="1" ht="14.15" x14ac:dyDescent="0.4">
      <c r="A3104" s="39"/>
      <c r="E3104" s="74"/>
      <c r="F3104" s="74"/>
      <c r="G3104" s="74"/>
      <c r="S3104" s="61"/>
      <c r="T3104" s="61"/>
    </row>
    <row r="3105" spans="1:20" s="55" customFormat="1" ht="14.15" x14ac:dyDescent="0.4">
      <c r="A3105" s="39"/>
      <c r="E3105" s="74"/>
      <c r="F3105" s="74"/>
      <c r="G3105" s="74"/>
      <c r="S3105" s="61"/>
      <c r="T3105" s="61"/>
    </row>
    <row r="3106" spans="1:20" s="55" customFormat="1" ht="14.15" x14ac:dyDescent="0.4">
      <c r="A3106" s="39"/>
      <c r="E3106" s="74"/>
      <c r="F3106" s="74"/>
      <c r="G3106" s="74"/>
      <c r="S3106" s="61"/>
      <c r="T3106" s="61"/>
    </row>
    <row r="3107" spans="1:20" s="55" customFormat="1" ht="14.15" x14ac:dyDescent="0.4">
      <c r="A3107" s="39"/>
      <c r="E3107" s="74"/>
      <c r="F3107" s="74"/>
      <c r="G3107" s="74"/>
      <c r="S3107" s="61"/>
      <c r="T3107" s="61"/>
    </row>
    <row r="3108" spans="1:20" s="55" customFormat="1" ht="14.15" x14ac:dyDescent="0.4">
      <c r="A3108" s="39"/>
      <c r="E3108" s="74"/>
      <c r="F3108" s="74"/>
      <c r="G3108" s="74"/>
      <c r="S3108" s="61"/>
      <c r="T3108" s="61"/>
    </row>
    <row r="3109" spans="1:20" s="55" customFormat="1" ht="14.15" x14ac:dyDescent="0.4">
      <c r="A3109" s="39"/>
      <c r="E3109" s="74"/>
      <c r="F3109" s="74"/>
      <c r="G3109" s="74"/>
      <c r="S3109" s="61"/>
      <c r="T3109" s="61"/>
    </row>
    <row r="3110" spans="1:20" s="55" customFormat="1" ht="14.15" x14ac:dyDescent="0.4">
      <c r="A3110" s="39"/>
      <c r="E3110" s="74"/>
      <c r="F3110" s="74"/>
      <c r="G3110" s="74"/>
      <c r="S3110" s="61"/>
      <c r="T3110" s="61"/>
    </row>
    <row r="3111" spans="1:20" s="55" customFormat="1" ht="14.15" x14ac:dyDescent="0.4">
      <c r="A3111" s="39"/>
      <c r="E3111" s="74"/>
      <c r="F3111" s="74"/>
      <c r="G3111" s="74"/>
      <c r="S3111" s="61"/>
      <c r="T3111" s="61"/>
    </row>
    <row r="3112" spans="1:20" s="55" customFormat="1" ht="14.15" x14ac:dyDescent="0.4">
      <c r="A3112" s="39"/>
      <c r="E3112" s="74"/>
      <c r="F3112" s="74"/>
      <c r="G3112" s="74"/>
      <c r="S3112" s="61"/>
      <c r="T3112" s="61"/>
    </row>
    <row r="3113" spans="1:20" s="55" customFormat="1" ht="14.15" x14ac:dyDescent="0.4">
      <c r="A3113" s="39"/>
      <c r="E3113" s="74"/>
      <c r="F3113" s="74"/>
      <c r="G3113" s="74"/>
      <c r="S3113" s="61"/>
      <c r="T3113" s="61"/>
    </row>
    <row r="3114" spans="1:20" s="55" customFormat="1" ht="14.15" x14ac:dyDescent="0.4">
      <c r="A3114" s="39"/>
      <c r="E3114" s="74"/>
      <c r="F3114" s="74"/>
      <c r="G3114" s="74"/>
      <c r="S3114" s="61"/>
      <c r="T3114" s="61"/>
    </row>
    <row r="3115" spans="1:20" s="55" customFormat="1" ht="14.15" x14ac:dyDescent="0.4">
      <c r="A3115" s="39"/>
      <c r="E3115" s="74"/>
      <c r="F3115" s="74"/>
      <c r="G3115" s="74"/>
      <c r="S3115" s="61"/>
      <c r="T3115" s="61"/>
    </row>
    <row r="3116" spans="1:20" s="55" customFormat="1" ht="14.15" x14ac:dyDescent="0.4">
      <c r="A3116" s="39"/>
      <c r="E3116" s="74"/>
      <c r="F3116" s="74"/>
      <c r="G3116" s="74"/>
      <c r="S3116" s="61"/>
      <c r="T3116" s="61"/>
    </row>
    <row r="3117" spans="1:20" s="55" customFormat="1" ht="14.15" x14ac:dyDescent="0.4">
      <c r="A3117" s="39"/>
      <c r="E3117" s="74"/>
      <c r="F3117" s="74"/>
      <c r="G3117" s="74"/>
      <c r="S3117" s="61"/>
      <c r="T3117" s="61"/>
    </row>
    <row r="3118" spans="1:20" s="55" customFormat="1" ht="14.15" x14ac:dyDescent="0.4">
      <c r="A3118" s="39"/>
      <c r="E3118" s="74"/>
      <c r="F3118" s="74"/>
      <c r="G3118" s="74"/>
      <c r="S3118" s="61"/>
      <c r="T3118" s="61"/>
    </row>
    <row r="3119" spans="1:20" s="55" customFormat="1" ht="14.15" x14ac:dyDescent="0.4">
      <c r="A3119" s="39"/>
      <c r="E3119" s="74"/>
      <c r="F3119" s="74"/>
      <c r="G3119" s="74"/>
      <c r="S3119" s="61"/>
      <c r="T3119" s="61"/>
    </row>
    <row r="3120" spans="1:20" s="55" customFormat="1" ht="14.15" x14ac:dyDescent="0.4">
      <c r="A3120" s="39"/>
      <c r="E3120" s="74"/>
      <c r="F3120" s="74"/>
      <c r="G3120" s="74"/>
      <c r="S3120" s="61"/>
      <c r="T3120" s="61"/>
    </row>
    <row r="3121" spans="1:20" s="55" customFormat="1" ht="14.15" x14ac:dyDescent="0.4">
      <c r="A3121" s="39"/>
      <c r="E3121" s="74"/>
      <c r="F3121" s="74"/>
      <c r="G3121" s="74"/>
      <c r="S3121" s="61"/>
      <c r="T3121" s="61"/>
    </row>
    <row r="3122" spans="1:20" s="55" customFormat="1" ht="14.15" x14ac:dyDescent="0.4">
      <c r="A3122" s="39"/>
      <c r="E3122" s="74"/>
      <c r="F3122" s="74"/>
      <c r="G3122" s="74"/>
      <c r="S3122" s="61"/>
      <c r="T3122" s="61"/>
    </row>
    <row r="3123" spans="1:20" s="55" customFormat="1" ht="14.15" x14ac:dyDescent="0.4">
      <c r="A3123" s="39"/>
      <c r="E3123" s="74"/>
      <c r="F3123" s="74"/>
      <c r="G3123" s="74"/>
      <c r="S3123" s="61"/>
      <c r="T3123" s="61"/>
    </row>
    <row r="3124" spans="1:20" s="55" customFormat="1" ht="14.15" x14ac:dyDescent="0.4">
      <c r="A3124" s="39"/>
      <c r="E3124" s="74"/>
      <c r="F3124" s="74"/>
      <c r="G3124" s="74"/>
      <c r="S3124" s="61"/>
      <c r="T3124" s="61"/>
    </row>
    <row r="3125" spans="1:20" s="55" customFormat="1" ht="14.15" x14ac:dyDescent="0.4">
      <c r="A3125" s="39"/>
      <c r="E3125" s="74"/>
      <c r="F3125" s="74"/>
      <c r="G3125" s="74"/>
      <c r="S3125" s="61"/>
      <c r="T3125" s="61"/>
    </row>
    <row r="3126" spans="1:20" s="55" customFormat="1" ht="14.15" x14ac:dyDescent="0.4">
      <c r="A3126" s="39"/>
      <c r="E3126" s="74"/>
      <c r="F3126" s="74"/>
      <c r="G3126" s="74"/>
      <c r="S3126" s="61"/>
      <c r="T3126" s="61"/>
    </row>
    <row r="3127" spans="1:20" s="55" customFormat="1" ht="14.15" x14ac:dyDescent="0.4">
      <c r="A3127" s="39"/>
      <c r="E3127" s="74"/>
      <c r="F3127" s="74"/>
      <c r="G3127" s="74"/>
      <c r="S3127" s="61"/>
      <c r="T3127" s="61"/>
    </row>
    <row r="3128" spans="1:20" s="55" customFormat="1" ht="14.15" x14ac:dyDescent="0.4">
      <c r="A3128" s="39"/>
      <c r="E3128" s="74"/>
      <c r="F3128" s="74"/>
      <c r="G3128" s="74"/>
      <c r="S3128" s="61"/>
      <c r="T3128" s="61"/>
    </row>
    <row r="3129" spans="1:20" s="55" customFormat="1" ht="14.15" x14ac:dyDescent="0.4">
      <c r="A3129" s="39"/>
      <c r="E3129" s="74"/>
      <c r="F3129" s="74"/>
      <c r="G3129" s="74"/>
      <c r="S3129" s="61"/>
      <c r="T3129" s="61"/>
    </row>
    <row r="3130" spans="1:20" s="55" customFormat="1" ht="14.15" x14ac:dyDescent="0.4">
      <c r="A3130" s="39"/>
      <c r="E3130" s="74"/>
      <c r="F3130" s="74"/>
      <c r="G3130" s="74"/>
      <c r="S3130" s="61"/>
      <c r="T3130" s="61"/>
    </row>
    <row r="3131" spans="1:20" s="55" customFormat="1" ht="14.15" x14ac:dyDescent="0.4">
      <c r="A3131" s="39"/>
      <c r="E3131" s="74"/>
      <c r="F3131" s="74"/>
      <c r="G3131" s="74"/>
      <c r="S3131" s="61"/>
      <c r="T3131" s="61"/>
    </row>
    <row r="3132" spans="1:20" s="55" customFormat="1" ht="14.15" x14ac:dyDescent="0.4">
      <c r="A3132" s="39"/>
      <c r="E3132" s="74"/>
      <c r="F3132" s="74"/>
      <c r="G3132" s="74"/>
      <c r="S3132" s="61"/>
      <c r="T3132" s="61"/>
    </row>
    <row r="3133" spans="1:20" s="55" customFormat="1" ht="14.15" x14ac:dyDescent="0.4">
      <c r="A3133" s="39"/>
      <c r="E3133" s="74"/>
      <c r="F3133" s="74"/>
      <c r="G3133" s="74"/>
      <c r="S3133" s="61"/>
      <c r="T3133" s="61"/>
    </row>
    <row r="3134" spans="1:20" s="55" customFormat="1" ht="14.15" x14ac:dyDescent="0.4">
      <c r="A3134" s="39"/>
      <c r="E3134" s="74"/>
      <c r="F3134" s="74"/>
      <c r="G3134" s="74"/>
      <c r="S3134" s="61"/>
      <c r="T3134" s="61"/>
    </row>
    <row r="3135" spans="1:20" s="55" customFormat="1" ht="14.15" x14ac:dyDescent="0.4">
      <c r="A3135" s="39"/>
      <c r="E3135" s="74"/>
      <c r="F3135" s="74"/>
      <c r="G3135" s="74"/>
      <c r="S3135" s="61"/>
      <c r="T3135" s="61"/>
    </row>
    <row r="3136" spans="1:20" s="55" customFormat="1" ht="14.15" x14ac:dyDescent="0.4">
      <c r="A3136" s="39"/>
      <c r="E3136" s="74"/>
      <c r="F3136" s="74"/>
      <c r="G3136" s="74"/>
      <c r="S3136" s="61"/>
      <c r="T3136" s="61"/>
    </row>
    <row r="3137" spans="1:20" s="55" customFormat="1" ht="14.15" x14ac:dyDescent="0.4">
      <c r="A3137" s="39"/>
      <c r="E3137" s="74"/>
      <c r="F3137" s="74"/>
      <c r="G3137" s="74"/>
      <c r="S3137" s="61"/>
      <c r="T3137" s="61"/>
    </row>
    <row r="3138" spans="1:20" s="55" customFormat="1" ht="14.15" x14ac:dyDescent="0.4">
      <c r="A3138" s="39"/>
      <c r="E3138" s="74"/>
      <c r="F3138" s="74"/>
      <c r="G3138" s="74"/>
      <c r="S3138" s="61"/>
      <c r="T3138" s="61"/>
    </row>
    <row r="3139" spans="1:20" s="55" customFormat="1" ht="14.15" x14ac:dyDescent="0.4">
      <c r="A3139" s="39"/>
      <c r="E3139" s="74"/>
      <c r="F3139" s="74"/>
      <c r="G3139" s="74"/>
      <c r="S3139" s="61"/>
      <c r="T3139" s="61"/>
    </row>
    <row r="3140" spans="1:20" s="55" customFormat="1" ht="14.15" x14ac:dyDescent="0.4">
      <c r="A3140" s="39"/>
      <c r="E3140" s="74"/>
      <c r="F3140" s="74"/>
      <c r="G3140" s="74"/>
      <c r="S3140" s="61"/>
      <c r="T3140" s="61"/>
    </row>
    <row r="3141" spans="1:20" s="55" customFormat="1" ht="14.15" x14ac:dyDescent="0.4">
      <c r="A3141" s="39"/>
      <c r="E3141" s="74"/>
      <c r="F3141" s="74"/>
      <c r="G3141" s="74"/>
      <c r="S3141" s="61"/>
      <c r="T3141" s="61"/>
    </row>
    <row r="3142" spans="1:20" s="55" customFormat="1" ht="14.15" x14ac:dyDescent="0.4">
      <c r="A3142" s="39"/>
      <c r="E3142" s="74"/>
      <c r="F3142" s="74"/>
      <c r="G3142" s="74"/>
      <c r="S3142" s="61"/>
      <c r="T3142" s="61"/>
    </row>
    <row r="3143" spans="1:20" s="55" customFormat="1" ht="14.15" x14ac:dyDescent="0.4">
      <c r="A3143" s="39"/>
      <c r="E3143" s="74"/>
      <c r="F3143" s="74"/>
      <c r="G3143" s="74"/>
      <c r="S3143" s="61"/>
      <c r="T3143" s="61"/>
    </row>
    <row r="3144" spans="1:20" s="55" customFormat="1" ht="14.15" x14ac:dyDescent="0.4">
      <c r="A3144" s="39"/>
      <c r="E3144" s="74"/>
      <c r="F3144" s="74"/>
      <c r="G3144" s="74"/>
      <c r="S3144" s="61"/>
      <c r="T3144" s="61"/>
    </row>
    <row r="3145" spans="1:20" s="55" customFormat="1" ht="14.15" x14ac:dyDescent="0.4">
      <c r="A3145" s="39"/>
      <c r="E3145" s="74"/>
      <c r="F3145" s="74"/>
      <c r="G3145" s="74"/>
      <c r="S3145" s="61"/>
      <c r="T3145" s="61"/>
    </row>
    <row r="3146" spans="1:20" s="55" customFormat="1" ht="14.15" x14ac:dyDescent="0.4">
      <c r="A3146" s="39"/>
      <c r="E3146" s="74"/>
      <c r="F3146" s="74"/>
      <c r="G3146" s="74"/>
      <c r="S3146" s="61"/>
      <c r="T3146" s="61"/>
    </row>
    <row r="3147" spans="1:20" s="55" customFormat="1" ht="14.15" x14ac:dyDescent="0.4">
      <c r="A3147" s="39"/>
      <c r="E3147" s="74"/>
      <c r="F3147" s="74"/>
      <c r="G3147" s="74"/>
      <c r="S3147" s="61"/>
      <c r="T3147" s="61"/>
    </row>
    <row r="3148" spans="1:20" s="55" customFormat="1" ht="14.15" x14ac:dyDescent="0.4">
      <c r="A3148" s="39"/>
      <c r="E3148" s="74"/>
      <c r="F3148" s="74"/>
      <c r="G3148" s="74"/>
      <c r="S3148" s="61"/>
      <c r="T3148" s="61"/>
    </row>
    <row r="3149" spans="1:20" s="55" customFormat="1" ht="14.15" x14ac:dyDescent="0.4">
      <c r="A3149" s="39"/>
      <c r="E3149" s="74"/>
      <c r="F3149" s="74"/>
      <c r="G3149" s="74"/>
      <c r="S3149" s="61"/>
      <c r="T3149" s="61"/>
    </row>
    <row r="3150" spans="1:20" s="55" customFormat="1" ht="14.15" x14ac:dyDescent="0.4">
      <c r="A3150" s="39"/>
      <c r="E3150" s="74"/>
      <c r="F3150" s="74"/>
      <c r="G3150" s="74"/>
      <c r="S3150" s="61"/>
      <c r="T3150" s="61"/>
    </row>
    <row r="3151" spans="1:20" s="55" customFormat="1" ht="14.15" x14ac:dyDescent="0.4">
      <c r="A3151" s="39"/>
      <c r="E3151" s="74"/>
      <c r="F3151" s="74"/>
      <c r="G3151" s="74"/>
      <c r="S3151" s="61"/>
      <c r="T3151" s="61"/>
    </row>
    <row r="3152" spans="1:20" s="55" customFormat="1" ht="14.15" x14ac:dyDescent="0.4">
      <c r="A3152" s="39"/>
      <c r="E3152" s="74"/>
      <c r="F3152" s="74"/>
      <c r="G3152" s="74"/>
      <c r="S3152" s="61"/>
      <c r="T3152" s="61"/>
    </row>
    <row r="3153" spans="1:20" s="55" customFormat="1" ht="14.15" x14ac:dyDescent="0.4">
      <c r="A3153" s="39"/>
      <c r="E3153" s="74"/>
      <c r="F3153" s="74"/>
      <c r="G3153" s="74"/>
      <c r="S3153" s="61"/>
      <c r="T3153" s="61"/>
    </row>
    <row r="3154" spans="1:20" s="55" customFormat="1" ht="14.15" x14ac:dyDescent="0.4">
      <c r="A3154" s="39"/>
      <c r="E3154" s="74"/>
      <c r="F3154" s="74"/>
      <c r="G3154" s="74"/>
      <c r="S3154" s="61"/>
      <c r="T3154" s="61"/>
    </row>
    <row r="3155" spans="1:20" s="55" customFormat="1" ht="14.15" x14ac:dyDescent="0.4">
      <c r="A3155" s="39"/>
      <c r="E3155" s="74"/>
      <c r="F3155" s="74"/>
      <c r="G3155" s="74"/>
      <c r="S3155" s="61"/>
      <c r="T3155" s="61"/>
    </row>
    <row r="3156" spans="1:20" s="55" customFormat="1" ht="14.15" x14ac:dyDescent="0.4">
      <c r="A3156" s="39"/>
      <c r="E3156" s="74"/>
      <c r="F3156" s="74"/>
      <c r="G3156" s="74"/>
      <c r="S3156" s="61"/>
      <c r="T3156" s="61"/>
    </row>
    <row r="3157" spans="1:20" s="55" customFormat="1" ht="14.15" x14ac:dyDescent="0.4">
      <c r="A3157" s="39"/>
      <c r="E3157" s="74"/>
      <c r="F3157" s="74"/>
      <c r="G3157" s="74"/>
      <c r="S3157" s="61"/>
      <c r="T3157" s="61"/>
    </row>
    <row r="3158" spans="1:20" s="55" customFormat="1" ht="14.15" x14ac:dyDescent="0.4">
      <c r="A3158" s="39"/>
      <c r="E3158" s="74"/>
      <c r="F3158" s="74"/>
      <c r="G3158" s="74"/>
      <c r="S3158" s="61"/>
      <c r="T3158" s="61"/>
    </row>
    <row r="3159" spans="1:20" s="55" customFormat="1" ht="14.15" x14ac:dyDescent="0.4">
      <c r="A3159" s="39"/>
      <c r="E3159" s="74"/>
      <c r="F3159" s="74"/>
      <c r="G3159" s="74"/>
      <c r="S3159" s="61"/>
      <c r="T3159" s="61"/>
    </row>
    <row r="3160" spans="1:20" s="55" customFormat="1" ht="14.15" x14ac:dyDescent="0.4">
      <c r="A3160" s="39"/>
      <c r="E3160" s="74"/>
      <c r="F3160" s="74"/>
      <c r="G3160" s="74"/>
      <c r="S3160" s="61"/>
      <c r="T3160" s="61"/>
    </row>
    <row r="3161" spans="1:20" s="55" customFormat="1" ht="14.15" x14ac:dyDescent="0.4">
      <c r="A3161" s="39"/>
      <c r="E3161" s="74"/>
      <c r="F3161" s="74"/>
      <c r="G3161" s="74"/>
      <c r="S3161" s="61"/>
      <c r="T3161" s="61"/>
    </row>
    <row r="3162" spans="1:20" s="55" customFormat="1" ht="14.15" x14ac:dyDescent="0.4">
      <c r="A3162" s="39"/>
      <c r="E3162" s="74"/>
      <c r="F3162" s="74"/>
      <c r="G3162" s="74"/>
      <c r="S3162" s="61"/>
      <c r="T3162" s="61"/>
    </row>
    <row r="3163" spans="1:20" s="55" customFormat="1" ht="14.15" x14ac:dyDescent="0.4">
      <c r="A3163" s="39"/>
      <c r="E3163" s="74"/>
      <c r="F3163" s="74"/>
      <c r="G3163" s="74"/>
      <c r="S3163" s="61"/>
      <c r="T3163" s="61"/>
    </row>
    <row r="3164" spans="1:20" s="55" customFormat="1" ht="14.15" x14ac:dyDescent="0.4">
      <c r="A3164" s="39"/>
      <c r="E3164" s="74"/>
      <c r="F3164" s="74"/>
      <c r="G3164" s="74"/>
      <c r="S3164" s="61"/>
      <c r="T3164" s="61"/>
    </row>
    <row r="3165" spans="1:20" s="55" customFormat="1" ht="14.15" x14ac:dyDescent="0.4">
      <c r="A3165" s="39"/>
      <c r="E3165" s="74"/>
      <c r="F3165" s="74"/>
      <c r="G3165" s="74"/>
      <c r="S3165" s="61"/>
      <c r="T3165" s="61"/>
    </row>
    <row r="3166" spans="1:20" s="55" customFormat="1" ht="14.15" x14ac:dyDescent="0.4">
      <c r="A3166" s="39"/>
      <c r="E3166" s="74"/>
      <c r="F3166" s="74"/>
      <c r="G3166" s="74"/>
      <c r="S3166" s="61"/>
      <c r="T3166" s="61"/>
    </row>
    <row r="3167" spans="1:20" s="55" customFormat="1" ht="14.15" x14ac:dyDescent="0.4">
      <c r="A3167" s="39"/>
      <c r="E3167" s="74"/>
      <c r="F3167" s="74"/>
      <c r="G3167" s="74"/>
      <c r="S3167" s="61"/>
      <c r="T3167" s="61"/>
    </row>
    <row r="3168" spans="1:20" s="55" customFormat="1" ht="14.15" x14ac:dyDescent="0.4">
      <c r="A3168" s="39"/>
      <c r="E3168" s="74"/>
      <c r="F3168" s="74"/>
      <c r="G3168" s="74"/>
      <c r="S3168" s="61"/>
      <c r="T3168" s="61"/>
    </row>
    <row r="3169" spans="1:20" s="55" customFormat="1" ht="14.15" x14ac:dyDescent="0.4">
      <c r="A3169" s="39"/>
      <c r="E3169" s="74"/>
      <c r="F3169" s="74"/>
      <c r="G3169" s="74"/>
      <c r="S3169" s="61"/>
      <c r="T3169" s="61"/>
    </row>
    <row r="3170" spans="1:20" s="55" customFormat="1" ht="14.15" x14ac:dyDescent="0.4">
      <c r="A3170" s="39"/>
      <c r="E3170" s="74"/>
      <c r="F3170" s="74"/>
      <c r="G3170" s="74"/>
      <c r="S3170" s="61"/>
      <c r="T3170" s="61"/>
    </row>
    <row r="3171" spans="1:20" s="55" customFormat="1" ht="14.15" x14ac:dyDescent="0.4">
      <c r="A3171" s="39"/>
      <c r="E3171" s="74"/>
      <c r="F3171" s="74"/>
      <c r="G3171" s="74"/>
      <c r="S3171" s="61"/>
      <c r="T3171" s="61"/>
    </row>
    <row r="3172" spans="1:20" s="55" customFormat="1" ht="14.15" x14ac:dyDescent="0.4">
      <c r="A3172" s="39"/>
      <c r="E3172" s="74"/>
      <c r="F3172" s="74"/>
      <c r="G3172" s="74"/>
      <c r="S3172" s="61"/>
      <c r="T3172" s="61"/>
    </row>
    <row r="3173" spans="1:20" s="55" customFormat="1" ht="14.15" x14ac:dyDescent="0.4">
      <c r="A3173" s="39"/>
      <c r="E3173" s="74"/>
      <c r="F3173" s="74"/>
      <c r="G3173" s="74"/>
      <c r="S3173" s="61"/>
      <c r="T3173" s="61"/>
    </row>
    <row r="3174" spans="1:20" s="55" customFormat="1" ht="14.15" x14ac:dyDescent="0.4">
      <c r="A3174" s="39"/>
      <c r="E3174" s="74"/>
      <c r="F3174" s="74"/>
      <c r="G3174" s="74"/>
      <c r="S3174" s="61"/>
      <c r="T3174" s="61"/>
    </row>
    <row r="3175" spans="1:20" s="55" customFormat="1" ht="14.15" x14ac:dyDescent="0.4">
      <c r="A3175" s="39"/>
      <c r="E3175" s="74"/>
      <c r="F3175" s="74"/>
      <c r="G3175" s="74"/>
      <c r="S3175" s="61"/>
      <c r="T3175" s="61"/>
    </row>
    <row r="3176" spans="1:20" s="55" customFormat="1" ht="14.15" x14ac:dyDescent="0.4">
      <c r="A3176" s="39"/>
      <c r="E3176" s="74"/>
      <c r="F3176" s="74"/>
      <c r="G3176" s="74"/>
      <c r="S3176" s="61"/>
      <c r="T3176" s="61"/>
    </row>
    <row r="3177" spans="1:20" s="55" customFormat="1" ht="14.15" x14ac:dyDescent="0.4">
      <c r="A3177" s="39"/>
      <c r="E3177" s="74"/>
      <c r="F3177" s="74"/>
      <c r="G3177" s="74"/>
      <c r="S3177" s="61"/>
      <c r="T3177" s="61"/>
    </row>
    <row r="3178" spans="1:20" s="55" customFormat="1" ht="14.15" x14ac:dyDescent="0.4">
      <c r="A3178" s="39"/>
      <c r="E3178" s="74"/>
      <c r="F3178" s="74"/>
      <c r="G3178" s="74"/>
      <c r="S3178" s="61"/>
      <c r="T3178" s="61"/>
    </row>
    <row r="3179" spans="1:20" s="55" customFormat="1" ht="14.15" x14ac:dyDescent="0.4">
      <c r="A3179" s="39"/>
      <c r="E3179" s="74"/>
      <c r="F3179" s="74"/>
      <c r="G3179" s="74"/>
      <c r="S3179" s="61"/>
      <c r="T3179" s="61"/>
    </row>
    <row r="3180" spans="1:20" s="55" customFormat="1" ht="14.15" x14ac:dyDescent="0.4">
      <c r="A3180" s="39"/>
      <c r="E3180" s="74"/>
      <c r="F3180" s="74"/>
      <c r="G3180" s="74"/>
      <c r="S3180" s="61"/>
      <c r="T3180" s="61"/>
    </row>
    <row r="3181" spans="1:20" s="55" customFormat="1" ht="14.15" x14ac:dyDescent="0.4">
      <c r="A3181" s="39"/>
      <c r="E3181" s="74"/>
      <c r="F3181" s="74"/>
      <c r="G3181" s="74"/>
      <c r="S3181" s="61"/>
      <c r="T3181" s="61"/>
    </row>
    <row r="3182" spans="1:20" s="55" customFormat="1" ht="14.15" x14ac:dyDescent="0.4">
      <c r="A3182" s="39"/>
      <c r="E3182" s="74"/>
      <c r="F3182" s="74"/>
      <c r="G3182" s="74"/>
      <c r="S3182" s="61"/>
      <c r="T3182" s="61"/>
    </row>
    <row r="3183" spans="1:20" s="55" customFormat="1" ht="14.15" x14ac:dyDescent="0.4">
      <c r="A3183" s="39"/>
      <c r="E3183" s="74"/>
      <c r="F3183" s="74"/>
      <c r="G3183" s="74"/>
      <c r="S3183" s="61"/>
      <c r="T3183" s="61"/>
    </row>
    <row r="3184" spans="1:20" s="55" customFormat="1" ht="14.15" x14ac:dyDescent="0.4">
      <c r="A3184" s="39"/>
      <c r="E3184" s="74"/>
      <c r="F3184" s="74"/>
      <c r="G3184" s="74"/>
      <c r="S3184" s="61"/>
      <c r="T3184" s="61"/>
    </row>
    <row r="3185" spans="1:20" s="55" customFormat="1" ht="14.15" x14ac:dyDescent="0.4">
      <c r="A3185" s="39"/>
      <c r="E3185" s="74"/>
      <c r="F3185" s="74"/>
      <c r="G3185" s="74"/>
      <c r="S3185" s="61"/>
      <c r="T3185" s="61"/>
    </row>
    <row r="3186" spans="1:20" s="55" customFormat="1" ht="14.15" x14ac:dyDescent="0.4">
      <c r="A3186" s="39"/>
      <c r="E3186" s="74"/>
      <c r="F3186" s="74"/>
      <c r="G3186" s="74"/>
      <c r="S3186" s="61"/>
      <c r="T3186" s="61"/>
    </row>
    <row r="3187" spans="1:20" s="55" customFormat="1" ht="14.15" x14ac:dyDescent="0.4">
      <c r="A3187" s="39"/>
      <c r="E3187" s="74"/>
      <c r="F3187" s="74"/>
      <c r="G3187" s="74"/>
      <c r="S3187" s="61"/>
      <c r="T3187" s="61"/>
    </row>
    <row r="3188" spans="1:20" s="55" customFormat="1" ht="14.15" x14ac:dyDescent="0.4">
      <c r="A3188" s="39"/>
      <c r="E3188" s="74"/>
      <c r="F3188" s="74"/>
      <c r="G3188" s="74"/>
      <c r="S3188" s="61"/>
      <c r="T3188" s="61"/>
    </row>
    <row r="3189" spans="1:20" s="55" customFormat="1" ht="14.15" x14ac:dyDescent="0.4">
      <c r="A3189" s="39"/>
      <c r="E3189" s="74"/>
      <c r="F3189" s="74"/>
      <c r="G3189" s="74"/>
      <c r="S3189" s="61"/>
      <c r="T3189" s="61"/>
    </row>
    <row r="3190" spans="1:20" s="55" customFormat="1" ht="14.15" x14ac:dyDescent="0.4">
      <c r="A3190" s="39"/>
      <c r="E3190" s="74"/>
      <c r="F3190" s="74"/>
      <c r="G3190" s="74"/>
      <c r="S3190" s="61"/>
      <c r="T3190" s="61"/>
    </row>
    <row r="3191" spans="1:20" s="55" customFormat="1" ht="14.15" x14ac:dyDescent="0.4">
      <c r="A3191" s="39"/>
      <c r="E3191" s="74"/>
      <c r="F3191" s="74"/>
      <c r="G3191" s="74"/>
      <c r="S3191" s="61"/>
      <c r="T3191" s="61"/>
    </row>
    <row r="3192" spans="1:20" s="55" customFormat="1" ht="14.15" x14ac:dyDescent="0.4">
      <c r="A3192" s="39"/>
      <c r="E3192" s="74"/>
      <c r="F3192" s="74"/>
      <c r="G3192" s="74"/>
      <c r="S3192" s="61"/>
      <c r="T3192" s="61"/>
    </row>
    <row r="3193" spans="1:20" s="55" customFormat="1" ht="14.15" x14ac:dyDescent="0.4">
      <c r="A3193" s="39"/>
      <c r="E3193" s="74"/>
      <c r="F3193" s="74"/>
      <c r="G3193" s="74"/>
      <c r="S3193" s="61"/>
      <c r="T3193" s="61"/>
    </row>
    <row r="3194" spans="1:20" s="55" customFormat="1" ht="14.15" x14ac:dyDescent="0.4">
      <c r="A3194" s="39"/>
      <c r="E3194" s="74"/>
      <c r="F3194" s="74"/>
      <c r="G3194" s="74"/>
      <c r="S3194" s="61"/>
      <c r="T3194" s="61"/>
    </row>
    <row r="3195" spans="1:20" s="55" customFormat="1" ht="14.15" x14ac:dyDescent="0.4">
      <c r="A3195" s="39"/>
      <c r="E3195" s="74"/>
      <c r="F3195" s="74"/>
      <c r="G3195" s="74"/>
      <c r="S3195" s="61"/>
      <c r="T3195" s="61"/>
    </row>
    <row r="3196" spans="1:20" s="55" customFormat="1" ht="14.15" x14ac:dyDescent="0.4">
      <c r="A3196" s="39"/>
      <c r="E3196" s="74"/>
      <c r="F3196" s="74"/>
      <c r="G3196" s="74"/>
      <c r="S3196" s="61"/>
      <c r="T3196" s="61"/>
    </row>
    <row r="3197" spans="1:20" s="55" customFormat="1" ht="14.15" x14ac:dyDescent="0.4">
      <c r="A3197" s="39"/>
      <c r="E3197" s="74"/>
      <c r="F3197" s="74"/>
      <c r="G3197" s="74"/>
      <c r="S3197" s="61"/>
      <c r="T3197" s="61"/>
    </row>
    <row r="3198" spans="1:20" s="55" customFormat="1" ht="14.15" x14ac:dyDescent="0.4">
      <c r="A3198" s="39"/>
      <c r="E3198" s="74"/>
      <c r="F3198" s="74"/>
      <c r="G3198" s="74"/>
      <c r="S3198" s="61"/>
      <c r="T3198" s="61"/>
    </row>
    <row r="3199" spans="1:20" s="55" customFormat="1" ht="14.15" x14ac:dyDescent="0.4">
      <c r="A3199" s="39"/>
      <c r="E3199" s="74"/>
      <c r="F3199" s="74"/>
      <c r="G3199" s="74"/>
      <c r="S3199" s="61"/>
      <c r="T3199" s="61"/>
    </row>
    <row r="3200" spans="1:20" s="55" customFormat="1" ht="14.15" x14ac:dyDescent="0.4">
      <c r="A3200" s="39"/>
      <c r="E3200" s="74"/>
      <c r="F3200" s="74"/>
      <c r="G3200" s="74"/>
      <c r="S3200" s="61"/>
      <c r="T3200" s="61"/>
    </row>
    <row r="3201" spans="1:20" s="55" customFormat="1" ht="14.15" x14ac:dyDescent="0.4">
      <c r="A3201" s="39"/>
      <c r="E3201" s="74"/>
      <c r="F3201" s="74"/>
      <c r="G3201" s="74"/>
      <c r="S3201" s="61"/>
      <c r="T3201" s="61"/>
    </row>
    <row r="3202" spans="1:20" s="55" customFormat="1" ht="14.15" x14ac:dyDescent="0.4">
      <c r="A3202" s="39"/>
      <c r="E3202" s="74"/>
      <c r="F3202" s="74"/>
      <c r="G3202" s="74"/>
      <c r="S3202" s="61"/>
      <c r="T3202" s="61"/>
    </row>
    <row r="3203" spans="1:20" s="55" customFormat="1" ht="14.15" x14ac:dyDescent="0.4">
      <c r="A3203" s="39"/>
      <c r="E3203" s="74"/>
      <c r="F3203" s="74"/>
      <c r="G3203" s="74"/>
      <c r="S3203" s="61"/>
      <c r="T3203" s="61"/>
    </row>
    <row r="3204" spans="1:20" s="55" customFormat="1" ht="14.15" x14ac:dyDescent="0.4">
      <c r="A3204" s="39"/>
      <c r="E3204" s="74"/>
      <c r="F3204" s="74"/>
      <c r="G3204" s="74"/>
      <c r="S3204" s="61"/>
      <c r="T3204" s="61"/>
    </row>
    <row r="3205" spans="1:20" s="55" customFormat="1" ht="14.15" x14ac:dyDescent="0.4">
      <c r="A3205" s="39"/>
      <c r="E3205" s="74"/>
      <c r="F3205" s="74"/>
      <c r="G3205" s="74"/>
      <c r="S3205" s="61"/>
      <c r="T3205" s="61"/>
    </row>
    <row r="3206" spans="1:20" s="55" customFormat="1" ht="14.15" x14ac:dyDescent="0.4">
      <c r="A3206" s="39"/>
      <c r="E3206" s="74"/>
      <c r="F3206" s="74"/>
      <c r="G3206" s="74"/>
      <c r="S3206" s="61"/>
      <c r="T3206" s="61"/>
    </row>
    <row r="3207" spans="1:20" s="55" customFormat="1" ht="14.15" x14ac:dyDescent="0.4">
      <c r="A3207" s="39"/>
      <c r="E3207" s="74"/>
      <c r="F3207" s="74"/>
      <c r="G3207" s="74"/>
      <c r="S3207" s="61"/>
      <c r="T3207" s="61"/>
    </row>
    <row r="3208" spans="1:20" s="55" customFormat="1" ht="14.15" x14ac:dyDescent="0.4">
      <c r="A3208" s="39"/>
      <c r="E3208" s="74"/>
      <c r="F3208" s="74"/>
      <c r="G3208" s="74"/>
      <c r="S3208" s="61"/>
      <c r="T3208" s="61"/>
    </row>
    <row r="3209" spans="1:20" s="55" customFormat="1" ht="14.15" x14ac:dyDescent="0.4">
      <c r="A3209" s="39"/>
      <c r="E3209" s="74"/>
      <c r="F3209" s="74"/>
      <c r="G3209" s="74"/>
      <c r="S3209" s="61"/>
      <c r="T3209" s="61"/>
    </row>
    <row r="3210" spans="1:20" s="55" customFormat="1" ht="14.15" x14ac:dyDescent="0.4">
      <c r="A3210" s="39"/>
      <c r="E3210" s="74"/>
      <c r="F3210" s="74"/>
      <c r="G3210" s="74"/>
      <c r="S3210" s="61"/>
      <c r="T3210" s="61"/>
    </row>
    <row r="3211" spans="1:20" s="55" customFormat="1" ht="14.15" x14ac:dyDescent="0.4">
      <c r="A3211" s="39"/>
      <c r="E3211" s="74"/>
      <c r="F3211" s="74"/>
      <c r="G3211" s="74"/>
      <c r="S3211" s="61"/>
      <c r="T3211" s="61"/>
    </row>
    <row r="3212" spans="1:20" s="55" customFormat="1" ht="14.15" x14ac:dyDescent="0.4">
      <c r="A3212" s="39"/>
      <c r="E3212" s="74"/>
      <c r="F3212" s="74"/>
      <c r="G3212" s="74"/>
      <c r="S3212" s="61"/>
      <c r="T3212" s="61"/>
    </row>
    <row r="3213" spans="1:20" s="55" customFormat="1" ht="14.15" x14ac:dyDescent="0.4">
      <c r="A3213" s="39"/>
      <c r="E3213" s="74"/>
      <c r="F3213" s="74"/>
      <c r="G3213" s="74"/>
      <c r="S3213" s="61"/>
      <c r="T3213" s="61"/>
    </row>
    <row r="3214" spans="1:20" s="55" customFormat="1" ht="14.15" x14ac:dyDescent="0.4">
      <c r="A3214" s="39"/>
      <c r="E3214" s="74"/>
      <c r="F3214" s="74"/>
      <c r="G3214" s="74"/>
      <c r="S3214" s="61"/>
      <c r="T3214" s="61"/>
    </row>
    <row r="3215" spans="1:20" s="55" customFormat="1" ht="14.15" x14ac:dyDescent="0.4">
      <c r="A3215" s="39"/>
      <c r="E3215" s="74"/>
      <c r="F3215" s="74"/>
      <c r="G3215" s="74"/>
      <c r="S3215" s="61"/>
      <c r="T3215" s="61"/>
    </row>
    <row r="3216" spans="1:20" s="55" customFormat="1" ht="14.15" x14ac:dyDescent="0.4">
      <c r="A3216" s="39"/>
      <c r="E3216" s="74"/>
      <c r="F3216" s="74"/>
      <c r="G3216" s="74"/>
      <c r="S3216" s="61"/>
      <c r="T3216" s="61"/>
    </row>
    <row r="3217" spans="1:20" s="55" customFormat="1" ht="14.15" x14ac:dyDescent="0.4">
      <c r="A3217" s="39"/>
      <c r="E3217" s="74"/>
      <c r="F3217" s="74"/>
      <c r="G3217" s="74"/>
      <c r="S3217" s="61"/>
      <c r="T3217" s="61"/>
    </row>
    <row r="3218" spans="1:20" s="55" customFormat="1" ht="14.15" x14ac:dyDescent="0.4">
      <c r="A3218" s="39"/>
      <c r="E3218" s="74"/>
      <c r="F3218" s="74"/>
      <c r="G3218" s="74"/>
      <c r="S3218" s="61"/>
      <c r="T3218" s="61"/>
    </row>
    <row r="3219" spans="1:20" s="55" customFormat="1" ht="14.15" x14ac:dyDescent="0.4">
      <c r="A3219" s="39"/>
      <c r="E3219" s="74"/>
      <c r="F3219" s="74"/>
      <c r="G3219" s="74"/>
      <c r="S3219" s="61"/>
      <c r="T3219" s="61"/>
    </row>
    <row r="3220" spans="1:20" s="55" customFormat="1" ht="14.15" x14ac:dyDescent="0.4">
      <c r="A3220" s="39"/>
      <c r="E3220" s="74"/>
      <c r="F3220" s="74"/>
      <c r="G3220" s="74"/>
      <c r="S3220" s="61"/>
      <c r="T3220" s="61"/>
    </row>
    <row r="3221" spans="1:20" s="55" customFormat="1" ht="14.15" x14ac:dyDescent="0.4">
      <c r="A3221" s="39"/>
      <c r="E3221" s="74"/>
      <c r="F3221" s="74"/>
      <c r="G3221" s="74"/>
      <c r="S3221" s="61"/>
      <c r="T3221" s="61"/>
    </row>
    <row r="3222" spans="1:20" s="55" customFormat="1" ht="14.15" x14ac:dyDescent="0.4">
      <c r="A3222" s="39"/>
      <c r="E3222" s="74"/>
      <c r="F3222" s="74"/>
      <c r="G3222" s="74"/>
      <c r="S3222" s="61"/>
      <c r="T3222" s="61"/>
    </row>
    <row r="3223" spans="1:20" s="55" customFormat="1" ht="14.15" x14ac:dyDescent="0.4">
      <c r="A3223" s="39"/>
      <c r="E3223" s="74"/>
      <c r="F3223" s="74"/>
      <c r="G3223" s="74"/>
      <c r="S3223" s="61"/>
      <c r="T3223" s="61"/>
    </row>
    <row r="3224" spans="1:20" s="55" customFormat="1" ht="14.15" x14ac:dyDescent="0.4">
      <c r="A3224" s="39"/>
      <c r="E3224" s="74"/>
      <c r="F3224" s="74"/>
      <c r="G3224" s="74"/>
      <c r="S3224" s="61"/>
      <c r="T3224" s="61"/>
    </row>
    <row r="3225" spans="1:20" s="55" customFormat="1" ht="14.15" x14ac:dyDescent="0.4">
      <c r="A3225" s="39"/>
      <c r="E3225" s="74"/>
      <c r="F3225" s="74"/>
      <c r="G3225" s="74"/>
      <c r="S3225" s="61"/>
      <c r="T3225" s="61"/>
    </row>
    <row r="3226" spans="1:20" s="55" customFormat="1" ht="14.15" x14ac:dyDescent="0.4">
      <c r="A3226" s="39"/>
      <c r="E3226" s="74"/>
      <c r="F3226" s="74"/>
      <c r="G3226" s="74"/>
      <c r="S3226" s="61"/>
      <c r="T3226" s="61"/>
    </row>
    <row r="3227" spans="1:20" s="55" customFormat="1" ht="14.15" x14ac:dyDescent="0.4">
      <c r="A3227" s="39"/>
      <c r="E3227" s="74"/>
      <c r="F3227" s="74"/>
      <c r="G3227" s="74"/>
      <c r="S3227" s="61"/>
      <c r="T3227" s="61"/>
    </row>
    <row r="3228" spans="1:20" s="55" customFormat="1" ht="14.15" x14ac:dyDescent="0.4">
      <c r="A3228" s="39"/>
      <c r="E3228" s="74"/>
      <c r="F3228" s="74"/>
      <c r="G3228" s="74"/>
      <c r="S3228" s="61"/>
      <c r="T3228" s="61"/>
    </row>
    <row r="3229" spans="1:20" s="55" customFormat="1" ht="14.15" x14ac:dyDescent="0.4">
      <c r="A3229" s="39"/>
      <c r="E3229" s="74"/>
      <c r="F3229" s="74"/>
      <c r="G3229" s="74"/>
      <c r="S3229" s="61"/>
      <c r="T3229" s="61"/>
    </row>
    <row r="3230" spans="1:20" s="55" customFormat="1" ht="14.15" x14ac:dyDescent="0.4">
      <c r="A3230" s="39"/>
      <c r="E3230" s="74"/>
      <c r="F3230" s="74"/>
      <c r="G3230" s="74"/>
      <c r="S3230" s="61"/>
      <c r="T3230" s="61"/>
    </row>
    <row r="3231" spans="1:20" s="55" customFormat="1" ht="14.15" x14ac:dyDescent="0.4">
      <c r="A3231" s="39"/>
      <c r="E3231" s="74"/>
      <c r="F3231" s="74"/>
      <c r="G3231" s="74"/>
      <c r="S3231" s="61"/>
      <c r="T3231" s="61"/>
    </row>
    <row r="3232" spans="1:20" s="55" customFormat="1" ht="14.15" x14ac:dyDescent="0.4">
      <c r="A3232" s="39"/>
      <c r="E3232" s="74"/>
      <c r="F3232" s="74"/>
      <c r="G3232" s="74"/>
      <c r="S3232" s="61"/>
      <c r="T3232" s="61"/>
    </row>
    <row r="3233" spans="1:20" s="55" customFormat="1" ht="14.15" x14ac:dyDescent="0.4">
      <c r="A3233" s="39"/>
      <c r="E3233" s="74"/>
      <c r="F3233" s="74"/>
      <c r="G3233" s="74"/>
      <c r="S3233" s="61"/>
      <c r="T3233" s="61"/>
    </row>
    <row r="3234" spans="1:20" s="55" customFormat="1" ht="14.15" x14ac:dyDescent="0.4">
      <c r="A3234" s="39"/>
      <c r="E3234" s="74"/>
      <c r="F3234" s="74"/>
      <c r="G3234" s="74"/>
      <c r="S3234" s="61"/>
      <c r="T3234" s="61"/>
    </row>
    <row r="3235" spans="1:20" s="55" customFormat="1" ht="14.15" x14ac:dyDescent="0.4">
      <c r="A3235" s="39"/>
      <c r="E3235" s="74"/>
      <c r="F3235" s="74"/>
      <c r="G3235" s="74"/>
      <c r="S3235" s="61"/>
      <c r="T3235" s="61"/>
    </row>
    <row r="3236" spans="1:20" s="55" customFormat="1" ht="14.15" x14ac:dyDescent="0.4">
      <c r="A3236" s="39"/>
      <c r="E3236" s="74"/>
      <c r="F3236" s="74"/>
      <c r="G3236" s="74"/>
      <c r="S3236" s="61"/>
      <c r="T3236" s="61"/>
    </row>
    <row r="3237" spans="1:20" s="55" customFormat="1" ht="14.15" x14ac:dyDescent="0.4">
      <c r="A3237" s="39"/>
      <c r="E3237" s="74"/>
      <c r="F3237" s="74"/>
      <c r="G3237" s="74"/>
      <c r="S3237" s="61"/>
      <c r="T3237" s="61"/>
    </row>
    <row r="3238" spans="1:20" s="55" customFormat="1" ht="14.15" x14ac:dyDescent="0.4">
      <c r="A3238" s="39"/>
      <c r="E3238" s="74"/>
      <c r="F3238" s="74"/>
      <c r="G3238" s="74"/>
      <c r="S3238" s="61"/>
      <c r="T3238" s="61"/>
    </row>
    <row r="3239" spans="1:20" s="55" customFormat="1" ht="14.15" x14ac:dyDescent="0.4">
      <c r="A3239" s="39"/>
      <c r="E3239" s="74"/>
      <c r="F3239" s="74"/>
      <c r="G3239" s="74"/>
      <c r="S3239" s="61"/>
      <c r="T3239" s="61"/>
    </row>
    <row r="3240" spans="1:20" s="55" customFormat="1" ht="14.15" x14ac:dyDescent="0.4">
      <c r="A3240" s="39"/>
      <c r="E3240" s="74"/>
      <c r="F3240" s="74"/>
      <c r="G3240" s="74"/>
      <c r="S3240" s="61"/>
      <c r="T3240" s="61"/>
    </row>
    <row r="3241" spans="1:20" s="55" customFormat="1" ht="14.15" x14ac:dyDescent="0.4">
      <c r="A3241" s="39"/>
      <c r="E3241" s="74"/>
      <c r="F3241" s="74"/>
      <c r="G3241" s="74"/>
      <c r="S3241" s="61"/>
      <c r="T3241" s="61"/>
    </row>
    <row r="3242" spans="1:20" s="55" customFormat="1" ht="14.15" x14ac:dyDescent="0.4">
      <c r="A3242" s="39"/>
      <c r="E3242" s="74"/>
      <c r="F3242" s="74"/>
      <c r="G3242" s="74"/>
      <c r="S3242" s="61"/>
      <c r="T3242" s="61"/>
    </row>
    <row r="3243" spans="1:20" s="55" customFormat="1" ht="14.15" x14ac:dyDescent="0.4">
      <c r="A3243" s="39"/>
      <c r="E3243" s="74"/>
      <c r="F3243" s="74"/>
      <c r="G3243" s="74"/>
      <c r="S3243" s="61"/>
      <c r="T3243" s="61"/>
    </row>
    <row r="3244" spans="1:20" s="55" customFormat="1" ht="14.15" x14ac:dyDescent="0.4">
      <c r="A3244" s="39"/>
      <c r="E3244" s="74"/>
      <c r="F3244" s="74"/>
      <c r="G3244" s="74"/>
      <c r="S3244" s="61"/>
      <c r="T3244" s="61"/>
    </row>
    <row r="3245" spans="1:20" s="55" customFormat="1" ht="14.15" x14ac:dyDescent="0.4">
      <c r="A3245" s="39"/>
      <c r="E3245" s="74"/>
      <c r="F3245" s="74"/>
      <c r="G3245" s="74"/>
      <c r="S3245" s="61"/>
      <c r="T3245" s="61"/>
    </row>
    <row r="3246" spans="1:20" s="55" customFormat="1" ht="14.15" x14ac:dyDescent="0.4">
      <c r="A3246" s="39"/>
      <c r="E3246" s="74"/>
      <c r="F3246" s="74"/>
      <c r="G3246" s="74"/>
      <c r="S3246" s="61"/>
      <c r="T3246" s="61"/>
    </row>
    <row r="3247" spans="1:20" s="55" customFormat="1" ht="14.15" x14ac:dyDescent="0.4">
      <c r="A3247" s="39"/>
      <c r="E3247" s="74"/>
      <c r="F3247" s="74"/>
      <c r="G3247" s="74"/>
      <c r="S3247" s="61"/>
      <c r="T3247" s="61"/>
    </row>
    <row r="3248" spans="1:20" s="55" customFormat="1" ht="14.15" x14ac:dyDescent="0.4">
      <c r="A3248" s="39"/>
      <c r="E3248" s="74"/>
      <c r="F3248" s="74"/>
      <c r="G3248" s="74"/>
      <c r="S3248" s="61"/>
      <c r="T3248" s="61"/>
    </row>
    <row r="3249" spans="1:20" s="55" customFormat="1" ht="14.15" x14ac:dyDescent="0.4">
      <c r="A3249" s="39"/>
      <c r="E3249" s="74"/>
      <c r="F3249" s="74"/>
      <c r="G3249" s="74"/>
      <c r="S3249" s="61"/>
      <c r="T3249" s="61"/>
    </row>
    <row r="3250" spans="1:20" s="55" customFormat="1" ht="14.15" x14ac:dyDescent="0.4">
      <c r="A3250" s="39"/>
      <c r="E3250" s="74"/>
      <c r="F3250" s="74"/>
      <c r="G3250" s="74"/>
      <c r="S3250" s="61"/>
      <c r="T3250" s="61"/>
    </row>
    <row r="3251" spans="1:20" s="55" customFormat="1" ht="14.15" x14ac:dyDescent="0.4">
      <c r="A3251" s="39"/>
      <c r="E3251" s="74"/>
      <c r="F3251" s="74"/>
      <c r="G3251" s="74"/>
      <c r="S3251" s="61"/>
      <c r="T3251" s="61"/>
    </row>
    <row r="3252" spans="1:20" s="55" customFormat="1" ht="14.15" x14ac:dyDescent="0.4">
      <c r="A3252" s="39"/>
      <c r="E3252" s="74"/>
      <c r="F3252" s="74"/>
      <c r="G3252" s="74"/>
      <c r="S3252" s="61"/>
      <c r="T3252" s="61"/>
    </row>
    <row r="3253" spans="1:20" s="55" customFormat="1" ht="14.15" x14ac:dyDescent="0.4">
      <c r="A3253" s="39"/>
      <c r="E3253" s="74"/>
      <c r="F3253" s="74"/>
      <c r="G3253" s="74"/>
      <c r="S3253" s="61"/>
      <c r="T3253" s="61"/>
    </row>
    <row r="3254" spans="1:20" s="55" customFormat="1" ht="14.15" x14ac:dyDescent="0.4">
      <c r="A3254" s="39"/>
      <c r="E3254" s="74"/>
      <c r="F3254" s="74"/>
      <c r="G3254" s="74"/>
      <c r="S3254" s="61"/>
      <c r="T3254" s="61"/>
    </row>
    <row r="3255" spans="1:20" s="55" customFormat="1" ht="14.15" x14ac:dyDescent="0.4">
      <c r="A3255" s="39"/>
      <c r="E3255" s="74"/>
      <c r="F3255" s="74"/>
      <c r="G3255" s="74"/>
      <c r="S3255" s="61"/>
      <c r="T3255" s="61"/>
    </row>
    <row r="3256" spans="1:20" s="55" customFormat="1" ht="14.15" x14ac:dyDescent="0.4">
      <c r="A3256" s="39"/>
      <c r="E3256" s="74"/>
      <c r="F3256" s="74"/>
      <c r="G3256" s="74"/>
      <c r="S3256" s="61"/>
      <c r="T3256" s="61"/>
    </row>
    <row r="3257" spans="1:20" s="55" customFormat="1" ht="14.15" x14ac:dyDescent="0.4">
      <c r="A3257" s="39"/>
      <c r="E3257" s="74"/>
      <c r="F3257" s="74"/>
      <c r="G3257" s="74"/>
      <c r="S3257" s="61"/>
      <c r="T3257" s="61"/>
    </row>
    <row r="3258" spans="1:20" s="55" customFormat="1" ht="14.15" x14ac:dyDescent="0.4">
      <c r="A3258" s="39"/>
      <c r="E3258" s="74"/>
      <c r="F3258" s="74"/>
      <c r="G3258" s="74"/>
      <c r="S3258" s="61"/>
      <c r="T3258" s="61"/>
    </row>
    <row r="3259" spans="1:20" s="55" customFormat="1" ht="14.15" x14ac:dyDescent="0.4">
      <c r="A3259" s="39"/>
      <c r="E3259" s="74"/>
      <c r="F3259" s="74"/>
      <c r="G3259" s="74"/>
      <c r="S3259" s="61"/>
      <c r="T3259" s="61"/>
    </row>
    <row r="3260" spans="1:20" s="55" customFormat="1" ht="14.15" x14ac:dyDescent="0.4">
      <c r="A3260" s="39"/>
      <c r="E3260" s="74"/>
      <c r="F3260" s="74"/>
      <c r="G3260" s="74"/>
      <c r="S3260" s="61"/>
      <c r="T3260" s="61"/>
    </row>
    <row r="3261" spans="1:20" s="55" customFormat="1" ht="14.15" x14ac:dyDescent="0.4">
      <c r="A3261" s="39"/>
      <c r="E3261" s="74"/>
      <c r="F3261" s="74"/>
      <c r="G3261" s="74"/>
      <c r="S3261" s="61"/>
      <c r="T3261" s="61"/>
    </row>
    <row r="3262" spans="1:20" s="55" customFormat="1" ht="14.15" x14ac:dyDescent="0.4">
      <c r="A3262" s="39"/>
      <c r="E3262" s="74"/>
      <c r="F3262" s="74"/>
      <c r="G3262" s="74"/>
      <c r="S3262" s="61"/>
      <c r="T3262" s="61"/>
    </row>
    <row r="3263" spans="1:20" s="55" customFormat="1" ht="14.15" x14ac:dyDescent="0.4">
      <c r="A3263" s="39"/>
      <c r="E3263" s="74"/>
      <c r="F3263" s="74"/>
      <c r="G3263" s="74"/>
      <c r="S3263" s="61"/>
      <c r="T3263" s="61"/>
    </row>
    <row r="3264" spans="1:20" s="55" customFormat="1" ht="14.15" x14ac:dyDescent="0.4">
      <c r="A3264" s="39"/>
      <c r="E3264" s="74"/>
      <c r="F3264" s="74"/>
      <c r="G3264" s="74"/>
      <c r="S3264" s="61"/>
      <c r="T3264" s="61"/>
    </row>
    <row r="3265" spans="1:20" s="55" customFormat="1" ht="14.15" x14ac:dyDescent="0.4">
      <c r="A3265" s="39"/>
      <c r="E3265" s="74"/>
      <c r="F3265" s="74"/>
      <c r="G3265" s="74"/>
      <c r="S3265" s="61"/>
      <c r="T3265" s="61"/>
    </row>
    <row r="3266" spans="1:20" s="55" customFormat="1" ht="14.15" x14ac:dyDescent="0.4">
      <c r="A3266" s="39"/>
      <c r="E3266" s="74"/>
      <c r="F3266" s="74"/>
      <c r="G3266" s="74"/>
      <c r="S3266" s="61"/>
      <c r="T3266" s="61"/>
    </row>
    <row r="3267" spans="1:20" s="55" customFormat="1" ht="14.15" x14ac:dyDescent="0.4">
      <c r="A3267" s="39"/>
      <c r="E3267" s="74"/>
      <c r="F3267" s="74"/>
      <c r="G3267" s="74"/>
      <c r="S3267" s="61"/>
      <c r="T3267" s="61"/>
    </row>
    <row r="3268" spans="1:20" s="55" customFormat="1" ht="14.15" x14ac:dyDescent="0.4">
      <c r="A3268" s="39"/>
      <c r="E3268" s="74"/>
      <c r="F3268" s="74"/>
      <c r="G3268" s="74"/>
      <c r="S3268" s="61"/>
      <c r="T3268" s="61"/>
    </row>
    <row r="3269" spans="1:20" s="55" customFormat="1" ht="14.15" x14ac:dyDescent="0.4">
      <c r="A3269" s="39"/>
      <c r="E3269" s="74"/>
      <c r="F3269" s="74"/>
      <c r="G3269" s="74"/>
      <c r="S3269" s="61"/>
      <c r="T3269" s="61"/>
    </row>
    <row r="3270" spans="1:20" s="55" customFormat="1" ht="14.15" x14ac:dyDescent="0.4">
      <c r="A3270" s="39"/>
      <c r="E3270" s="74"/>
      <c r="F3270" s="74"/>
      <c r="G3270" s="74"/>
      <c r="S3270" s="61"/>
      <c r="T3270" s="61"/>
    </row>
    <row r="3271" spans="1:20" s="55" customFormat="1" ht="14.15" x14ac:dyDescent="0.4">
      <c r="A3271" s="39"/>
      <c r="E3271" s="74"/>
      <c r="F3271" s="74"/>
      <c r="G3271" s="74"/>
      <c r="S3271" s="61"/>
      <c r="T3271" s="61"/>
    </row>
    <row r="3272" spans="1:20" s="55" customFormat="1" ht="14.15" x14ac:dyDescent="0.4">
      <c r="A3272" s="39"/>
      <c r="E3272" s="74"/>
      <c r="F3272" s="74"/>
      <c r="G3272" s="74"/>
      <c r="S3272" s="61"/>
      <c r="T3272" s="61"/>
    </row>
    <row r="3273" spans="1:20" s="55" customFormat="1" ht="14.15" x14ac:dyDescent="0.4">
      <c r="A3273" s="39"/>
      <c r="E3273" s="74"/>
      <c r="F3273" s="74"/>
      <c r="G3273" s="74"/>
      <c r="S3273" s="61"/>
      <c r="T3273" s="61"/>
    </row>
    <row r="3274" spans="1:20" s="55" customFormat="1" ht="14.15" x14ac:dyDescent="0.4">
      <c r="A3274" s="39"/>
      <c r="E3274" s="74"/>
      <c r="F3274" s="74"/>
      <c r="G3274" s="74"/>
      <c r="S3274" s="61"/>
      <c r="T3274" s="61"/>
    </row>
    <row r="3275" spans="1:20" s="55" customFormat="1" ht="14.15" x14ac:dyDescent="0.4">
      <c r="A3275" s="39"/>
      <c r="E3275" s="74"/>
      <c r="F3275" s="74"/>
      <c r="G3275" s="74"/>
      <c r="S3275" s="61"/>
      <c r="T3275" s="61"/>
    </row>
    <row r="3276" spans="1:20" s="55" customFormat="1" ht="14.15" x14ac:dyDescent="0.4">
      <c r="A3276" s="39"/>
      <c r="E3276" s="74"/>
      <c r="F3276" s="74"/>
      <c r="G3276" s="74"/>
      <c r="S3276" s="61"/>
      <c r="T3276" s="61"/>
    </row>
    <row r="3277" spans="1:20" s="55" customFormat="1" ht="14.15" x14ac:dyDescent="0.4">
      <c r="A3277" s="39"/>
      <c r="E3277" s="74"/>
      <c r="F3277" s="74"/>
      <c r="G3277" s="74"/>
      <c r="S3277" s="61"/>
      <c r="T3277" s="61"/>
    </row>
    <row r="3278" spans="1:20" s="55" customFormat="1" ht="14.15" x14ac:dyDescent="0.4">
      <c r="A3278" s="39"/>
      <c r="E3278" s="74"/>
      <c r="F3278" s="74"/>
      <c r="G3278" s="74"/>
      <c r="S3278" s="61"/>
      <c r="T3278" s="61"/>
    </row>
    <row r="3279" spans="1:20" s="55" customFormat="1" ht="14.15" x14ac:dyDescent="0.4">
      <c r="A3279" s="39"/>
      <c r="E3279" s="74"/>
      <c r="F3279" s="74"/>
      <c r="G3279" s="74"/>
      <c r="S3279" s="61"/>
      <c r="T3279" s="61"/>
    </row>
    <row r="3280" spans="1:20" s="55" customFormat="1" ht="14.15" x14ac:dyDescent="0.4">
      <c r="A3280" s="39"/>
      <c r="E3280" s="74"/>
      <c r="F3280" s="74"/>
      <c r="G3280" s="74"/>
      <c r="S3280" s="61"/>
      <c r="T3280" s="61"/>
    </row>
    <row r="3281" spans="1:20" s="55" customFormat="1" ht="14.15" x14ac:dyDescent="0.4">
      <c r="A3281" s="39"/>
      <c r="E3281" s="74"/>
      <c r="F3281" s="74"/>
      <c r="G3281" s="74"/>
      <c r="S3281" s="61"/>
      <c r="T3281" s="61"/>
    </row>
    <row r="3282" spans="1:20" s="55" customFormat="1" ht="14.15" x14ac:dyDescent="0.4">
      <c r="A3282" s="39"/>
      <c r="E3282" s="74"/>
      <c r="F3282" s="74"/>
      <c r="G3282" s="74"/>
      <c r="S3282" s="61"/>
      <c r="T3282" s="61"/>
    </row>
    <row r="3283" spans="1:20" s="55" customFormat="1" ht="14.15" x14ac:dyDescent="0.4">
      <c r="A3283" s="39"/>
      <c r="E3283" s="74"/>
      <c r="F3283" s="74"/>
      <c r="G3283" s="74"/>
      <c r="S3283" s="61"/>
      <c r="T3283" s="61"/>
    </row>
    <row r="3284" spans="1:20" s="55" customFormat="1" ht="14.15" x14ac:dyDescent="0.4">
      <c r="A3284" s="39"/>
      <c r="E3284" s="74"/>
      <c r="F3284" s="74"/>
      <c r="G3284" s="74"/>
      <c r="S3284" s="61"/>
      <c r="T3284" s="61"/>
    </row>
    <row r="3285" spans="1:20" s="55" customFormat="1" ht="14.15" x14ac:dyDescent="0.4">
      <c r="A3285" s="39"/>
      <c r="E3285" s="74"/>
      <c r="F3285" s="74"/>
      <c r="G3285" s="74"/>
      <c r="S3285" s="61"/>
      <c r="T3285" s="61"/>
    </row>
    <row r="3286" spans="1:20" s="55" customFormat="1" ht="14.15" x14ac:dyDescent="0.4">
      <c r="A3286" s="39"/>
      <c r="E3286" s="74"/>
      <c r="F3286" s="74"/>
      <c r="G3286" s="74"/>
      <c r="S3286" s="61"/>
      <c r="T3286" s="61"/>
    </row>
    <row r="3287" spans="1:20" s="55" customFormat="1" ht="14.15" x14ac:dyDescent="0.4">
      <c r="A3287" s="39"/>
      <c r="E3287" s="74"/>
      <c r="F3287" s="74"/>
      <c r="G3287" s="74"/>
      <c r="S3287" s="61"/>
      <c r="T3287" s="61"/>
    </row>
    <row r="3288" spans="1:20" s="55" customFormat="1" ht="14.15" x14ac:dyDescent="0.4">
      <c r="A3288" s="39"/>
      <c r="E3288" s="74"/>
      <c r="F3288" s="74"/>
      <c r="G3288" s="74"/>
      <c r="S3288" s="61"/>
      <c r="T3288" s="61"/>
    </row>
    <row r="3289" spans="1:20" s="55" customFormat="1" ht="14.15" x14ac:dyDescent="0.4">
      <c r="A3289" s="39"/>
      <c r="E3289" s="74"/>
      <c r="F3289" s="74"/>
      <c r="G3289" s="74"/>
      <c r="S3289" s="61"/>
      <c r="T3289" s="61"/>
    </row>
    <row r="3290" spans="1:20" s="55" customFormat="1" ht="14.15" x14ac:dyDescent="0.4">
      <c r="A3290" s="39"/>
      <c r="E3290" s="74"/>
      <c r="F3290" s="74"/>
      <c r="G3290" s="74"/>
      <c r="S3290" s="61"/>
      <c r="T3290" s="61"/>
    </row>
    <row r="3291" spans="1:20" s="55" customFormat="1" ht="14.15" x14ac:dyDescent="0.4">
      <c r="A3291" s="39"/>
      <c r="E3291" s="74"/>
      <c r="F3291" s="74"/>
      <c r="G3291" s="74"/>
      <c r="S3291" s="61"/>
      <c r="T3291" s="61"/>
    </row>
    <row r="3292" spans="1:20" s="55" customFormat="1" ht="14.15" x14ac:dyDescent="0.4">
      <c r="A3292" s="39"/>
      <c r="E3292" s="74"/>
      <c r="F3292" s="74"/>
      <c r="G3292" s="74"/>
      <c r="S3292" s="61"/>
      <c r="T3292" s="61"/>
    </row>
    <row r="3293" spans="1:20" s="55" customFormat="1" ht="14.15" x14ac:dyDescent="0.4">
      <c r="A3293" s="39"/>
      <c r="E3293" s="74"/>
      <c r="F3293" s="74"/>
      <c r="G3293" s="74"/>
      <c r="S3293" s="61"/>
      <c r="T3293" s="61"/>
    </row>
    <row r="3294" spans="1:20" s="55" customFormat="1" ht="14.15" x14ac:dyDescent="0.4">
      <c r="A3294" s="39"/>
      <c r="E3294" s="74"/>
      <c r="F3294" s="74"/>
      <c r="G3294" s="74"/>
      <c r="S3294" s="61"/>
      <c r="T3294" s="61"/>
    </row>
    <row r="3295" spans="1:20" s="55" customFormat="1" ht="14.15" x14ac:dyDescent="0.4">
      <c r="A3295" s="39"/>
      <c r="E3295" s="74"/>
      <c r="F3295" s="74"/>
      <c r="G3295" s="74"/>
      <c r="S3295" s="61"/>
      <c r="T3295" s="61"/>
    </row>
    <row r="3296" spans="1:20" s="55" customFormat="1" ht="14.15" x14ac:dyDescent="0.4">
      <c r="A3296" s="39"/>
      <c r="E3296" s="74"/>
      <c r="F3296" s="74"/>
      <c r="G3296" s="74"/>
      <c r="S3296" s="61"/>
      <c r="T3296" s="61"/>
    </row>
    <row r="3297" spans="1:20" s="55" customFormat="1" ht="14.15" x14ac:dyDescent="0.4">
      <c r="A3297" s="39"/>
      <c r="E3297" s="74"/>
      <c r="F3297" s="74"/>
      <c r="G3297" s="74"/>
      <c r="S3297" s="61"/>
      <c r="T3297" s="61"/>
    </row>
    <row r="3298" spans="1:20" s="55" customFormat="1" ht="14.15" x14ac:dyDescent="0.4">
      <c r="A3298" s="39"/>
      <c r="E3298" s="74"/>
      <c r="F3298" s="74"/>
      <c r="G3298" s="74"/>
      <c r="S3298" s="61"/>
      <c r="T3298" s="61"/>
    </row>
    <row r="3299" spans="1:20" s="55" customFormat="1" ht="14.15" x14ac:dyDescent="0.4">
      <c r="A3299" s="39"/>
      <c r="E3299" s="74"/>
      <c r="F3299" s="74"/>
      <c r="G3299" s="74"/>
      <c r="S3299" s="61"/>
      <c r="T3299" s="61"/>
    </row>
    <row r="3300" spans="1:20" s="55" customFormat="1" ht="14.15" x14ac:dyDescent="0.4">
      <c r="A3300" s="39"/>
      <c r="E3300" s="74"/>
      <c r="F3300" s="74"/>
      <c r="G3300" s="74"/>
      <c r="S3300" s="61"/>
      <c r="T3300" s="61"/>
    </row>
    <row r="3301" spans="1:20" s="55" customFormat="1" ht="14.15" x14ac:dyDescent="0.4">
      <c r="A3301" s="39"/>
      <c r="E3301" s="74"/>
      <c r="F3301" s="74"/>
      <c r="G3301" s="74"/>
      <c r="S3301" s="61"/>
      <c r="T3301" s="61"/>
    </row>
    <row r="3302" spans="1:20" s="55" customFormat="1" ht="14.15" x14ac:dyDescent="0.4">
      <c r="A3302" s="39"/>
      <c r="E3302" s="74"/>
      <c r="F3302" s="74"/>
      <c r="G3302" s="74"/>
      <c r="S3302" s="61"/>
      <c r="T3302" s="61"/>
    </row>
    <row r="3303" spans="1:20" s="55" customFormat="1" ht="14.15" x14ac:dyDescent="0.4">
      <c r="A3303" s="39"/>
      <c r="E3303" s="74"/>
      <c r="F3303" s="74"/>
      <c r="G3303" s="74"/>
      <c r="S3303" s="61"/>
      <c r="T3303" s="61"/>
    </row>
    <row r="3304" spans="1:20" s="55" customFormat="1" ht="14.15" x14ac:dyDescent="0.4">
      <c r="A3304" s="39"/>
      <c r="E3304" s="74"/>
      <c r="F3304" s="74"/>
      <c r="G3304" s="74"/>
      <c r="S3304" s="61"/>
      <c r="T3304" s="61"/>
    </row>
    <row r="3305" spans="1:20" s="55" customFormat="1" ht="14.15" x14ac:dyDescent="0.4">
      <c r="A3305" s="39"/>
      <c r="E3305" s="74"/>
      <c r="F3305" s="74"/>
      <c r="G3305" s="74"/>
      <c r="S3305" s="61"/>
      <c r="T3305" s="61"/>
    </row>
    <row r="3306" spans="1:20" s="55" customFormat="1" ht="14.15" x14ac:dyDescent="0.4">
      <c r="A3306" s="39"/>
      <c r="E3306" s="74"/>
      <c r="F3306" s="74"/>
      <c r="G3306" s="74"/>
      <c r="S3306" s="61"/>
      <c r="T3306" s="61"/>
    </row>
    <row r="3307" spans="1:20" s="55" customFormat="1" ht="14.15" x14ac:dyDescent="0.4">
      <c r="A3307" s="39"/>
      <c r="E3307" s="74"/>
      <c r="F3307" s="74"/>
      <c r="G3307" s="74"/>
      <c r="S3307" s="61"/>
      <c r="T3307" s="61"/>
    </row>
    <row r="3308" spans="1:20" s="55" customFormat="1" ht="14.15" x14ac:dyDescent="0.4">
      <c r="A3308" s="39"/>
      <c r="E3308" s="74"/>
      <c r="F3308" s="74"/>
      <c r="G3308" s="74"/>
      <c r="S3308" s="61"/>
      <c r="T3308" s="61"/>
    </row>
    <row r="3309" spans="1:20" s="55" customFormat="1" ht="14.15" x14ac:dyDescent="0.4">
      <c r="A3309" s="39"/>
      <c r="E3309" s="74"/>
      <c r="F3309" s="74"/>
      <c r="G3309" s="74"/>
      <c r="S3309" s="61"/>
      <c r="T3309" s="61"/>
    </row>
    <row r="3310" spans="1:20" s="55" customFormat="1" ht="14.15" x14ac:dyDescent="0.4">
      <c r="A3310" s="39"/>
      <c r="E3310" s="74"/>
      <c r="F3310" s="74"/>
      <c r="G3310" s="74"/>
      <c r="S3310" s="61"/>
      <c r="T3310" s="61"/>
    </row>
    <row r="3311" spans="1:20" s="55" customFormat="1" ht="14.15" x14ac:dyDescent="0.4">
      <c r="A3311" s="39"/>
      <c r="E3311" s="74"/>
      <c r="F3311" s="74"/>
      <c r="G3311" s="74"/>
      <c r="S3311" s="61"/>
      <c r="T3311" s="61"/>
    </row>
    <row r="3312" spans="1:20" s="55" customFormat="1" ht="14.15" x14ac:dyDescent="0.4">
      <c r="A3312" s="39"/>
      <c r="E3312" s="74"/>
      <c r="F3312" s="74"/>
      <c r="G3312" s="74"/>
      <c r="S3312" s="61"/>
      <c r="T3312" s="61"/>
    </row>
    <row r="3313" spans="1:20" s="55" customFormat="1" ht="14.15" x14ac:dyDescent="0.4">
      <c r="A3313" s="39"/>
      <c r="E3313" s="74"/>
      <c r="F3313" s="74"/>
      <c r="G3313" s="74"/>
      <c r="S3313" s="61"/>
      <c r="T3313" s="61"/>
    </row>
    <row r="3314" spans="1:20" s="55" customFormat="1" ht="14.15" x14ac:dyDescent="0.4">
      <c r="A3314" s="39"/>
      <c r="E3314" s="74"/>
      <c r="F3314" s="74"/>
      <c r="G3314" s="74"/>
      <c r="S3314" s="61"/>
      <c r="T3314" s="61"/>
    </row>
    <row r="3315" spans="1:20" s="55" customFormat="1" ht="14.15" x14ac:dyDescent="0.4">
      <c r="A3315" s="39"/>
      <c r="E3315" s="74"/>
      <c r="F3315" s="74"/>
      <c r="G3315" s="74"/>
      <c r="S3315" s="61"/>
      <c r="T3315" s="61"/>
    </row>
    <row r="3316" spans="1:20" s="55" customFormat="1" ht="14.15" x14ac:dyDescent="0.4">
      <c r="A3316" s="39"/>
      <c r="E3316" s="74"/>
      <c r="F3316" s="74"/>
      <c r="G3316" s="74"/>
      <c r="S3316" s="61"/>
      <c r="T3316" s="61"/>
    </row>
    <row r="3317" spans="1:20" s="55" customFormat="1" ht="14.15" x14ac:dyDescent="0.4">
      <c r="A3317" s="39"/>
      <c r="E3317" s="74"/>
      <c r="F3317" s="74"/>
      <c r="G3317" s="74"/>
      <c r="S3317" s="61"/>
      <c r="T3317" s="61"/>
    </row>
    <row r="3318" spans="1:20" s="55" customFormat="1" ht="14.15" x14ac:dyDescent="0.4">
      <c r="A3318" s="39"/>
      <c r="E3318" s="74"/>
      <c r="F3318" s="74"/>
      <c r="G3318" s="74"/>
      <c r="S3318" s="61"/>
      <c r="T3318" s="61"/>
    </row>
    <row r="3319" spans="1:20" s="55" customFormat="1" ht="14.15" x14ac:dyDescent="0.4">
      <c r="A3319" s="39"/>
      <c r="E3319" s="74"/>
      <c r="F3319" s="74"/>
      <c r="G3319" s="74"/>
      <c r="S3319" s="61"/>
      <c r="T3319" s="61"/>
    </row>
    <row r="3320" spans="1:20" s="55" customFormat="1" ht="14.15" x14ac:dyDescent="0.4">
      <c r="A3320" s="39"/>
      <c r="E3320" s="74"/>
      <c r="F3320" s="74"/>
      <c r="G3320" s="74"/>
      <c r="S3320" s="61"/>
      <c r="T3320" s="61"/>
    </row>
    <row r="3321" spans="1:20" s="55" customFormat="1" ht="14.15" x14ac:dyDescent="0.4">
      <c r="A3321" s="39"/>
      <c r="E3321" s="74"/>
      <c r="F3321" s="74"/>
      <c r="G3321" s="74"/>
      <c r="S3321" s="61"/>
      <c r="T3321" s="61"/>
    </row>
    <row r="3322" spans="1:20" s="55" customFormat="1" ht="14.15" x14ac:dyDescent="0.4">
      <c r="A3322" s="39"/>
      <c r="E3322" s="74"/>
      <c r="F3322" s="74"/>
      <c r="G3322" s="74"/>
      <c r="S3322" s="61"/>
      <c r="T3322" s="61"/>
    </row>
    <row r="3323" spans="1:20" s="55" customFormat="1" ht="14.15" x14ac:dyDescent="0.4">
      <c r="A3323" s="39"/>
      <c r="E3323" s="74"/>
      <c r="F3323" s="74"/>
      <c r="G3323" s="74"/>
      <c r="S3323" s="61"/>
      <c r="T3323" s="61"/>
    </row>
    <row r="3324" spans="1:20" s="55" customFormat="1" ht="14.15" x14ac:dyDescent="0.4">
      <c r="A3324" s="39"/>
      <c r="E3324" s="74"/>
      <c r="F3324" s="74"/>
      <c r="G3324" s="74"/>
      <c r="S3324" s="61"/>
      <c r="T3324" s="61"/>
    </row>
    <row r="3325" spans="1:20" s="55" customFormat="1" ht="14.15" x14ac:dyDescent="0.4">
      <c r="A3325" s="39"/>
      <c r="E3325" s="74"/>
      <c r="F3325" s="74"/>
      <c r="G3325" s="74"/>
      <c r="S3325" s="61"/>
      <c r="T3325" s="61"/>
    </row>
    <row r="3326" spans="1:20" s="55" customFormat="1" ht="14.15" x14ac:dyDescent="0.4">
      <c r="A3326" s="39"/>
      <c r="E3326" s="74"/>
      <c r="F3326" s="74"/>
      <c r="G3326" s="74"/>
      <c r="S3326" s="61"/>
      <c r="T3326" s="61"/>
    </row>
    <row r="3327" spans="1:20" s="55" customFormat="1" ht="14.15" x14ac:dyDescent="0.4">
      <c r="A3327" s="39"/>
      <c r="E3327" s="74"/>
      <c r="F3327" s="74"/>
      <c r="G3327" s="74"/>
      <c r="S3327" s="61"/>
      <c r="T3327" s="61"/>
    </row>
    <row r="3328" spans="1:20" s="55" customFormat="1" ht="14.15" x14ac:dyDescent="0.4">
      <c r="A3328" s="39"/>
      <c r="E3328" s="74"/>
      <c r="F3328" s="74"/>
      <c r="G3328" s="74"/>
      <c r="S3328" s="61"/>
      <c r="T3328" s="61"/>
    </row>
    <row r="3329" spans="1:20" s="55" customFormat="1" ht="14.15" x14ac:dyDescent="0.4">
      <c r="A3329" s="39"/>
      <c r="E3329" s="74"/>
      <c r="F3329" s="74"/>
      <c r="G3329" s="74"/>
      <c r="S3329" s="61"/>
      <c r="T3329" s="61"/>
    </row>
    <row r="3330" spans="1:20" s="55" customFormat="1" ht="14.15" x14ac:dyDescent="0.4">
      <c r="A3330" s="39"/>
      <c r="E3330" s="74"/>
      <c r="F3330" s="74"/>
      <c r="G3330" s="74"/>
      <c r="S3330" s="61"/>
      <c r="T3330" s="61"/>
    </row>
    <row r="3331" spans="1:20" s="55" customFormat="1" ht="14.15" x14ac:dyDescent="0.4">
      <c r="A3331" s="39"/>
      <c r="E3331" s="74"/>
      <c r="F3331" s="74"/>
      <c r="G3331" s="74"/>
      <c r="S3331" s="61"/>
      <c r="T3331" s="61"/>
    </row>
    <row r="3332" spans="1:20" s="55" customFormat="1" ht="14.15" x14ac:dyDescent="0.4">
      <c r="A3332" s="39"/>
      <c r="E3332" s="74"/>
      <c r="F3332" s="74"/>
      <c r="G3332" s="74"/>
      <c r="S3332" s="61"/>
      <c r="T3332" s="61"/>
    </row>
    <row r="3333" spans="1:20" s="55" customFormat="1" ht="14.15" x14ac:dyDescent="0.4">
      <c r="A3333" s="39"/>
      <c r="E3333" s="74"/>
      <c r="F3333" s="74"/>
      <c r="G3333" s="74"/>
      <c r="S3333" s="61"/>
      <c r="T3333" s="61"/>
    </row>
    <row r="3334" spans="1:20" s="55" customFormat="1" ht="14.15" x14ac:dyDescent="0.4">
      <c r="A3334" s="39"/>
      <c r="E3334" s="74"/>
      <c r="F3334" s="74"/>
      <c r="G3334" s="74"/>
      <c r="S3334" s="61"/>
      <c r="T3334" s="61"/>
    </row>
    <row r="3335" spans="1:20" s="55" customFormat="1" ht="14.15" x14ac:dyDescent="0.4">
      <c r="A3335" s="39"/>
      <c r="E3335" s="74"/>
      <c r="F3335" s="74"/>
      <c r="G3335" s="74"/>
      <c r="S3335" s="61"/>
      <c r="T3335" s="61"/>
    </row>
    <row r="3336" spans="1:20" s="55" customFormat="1" ht="14.15" x14ac:dyDescent="0.4">
      <c r="A3336" s="39"/>
      <c r="E3336" s="74"/>
      <c r="F3336" s="74"/>
      <c r="G3336" s="74"/>
      <c r="S3336" s="61"/>
      <c r="T3336" s="61"/>
    </row>
    <row r="3337" spans="1:20" s="55" customFormat="1" ht="14.15" x14ac:dyDescent="0.4">
      <c r="A3337" s="39"/>
      <c r="E3337" s="74"/>
      <c r="F3337" s="74"/>
      <c r="G3337" s="74"/>
      <c r="S3337" s="61"/>
      <c r="T3337" s="61"/>
    </row>
    <row r="3338" spans="1:20" s="55" customFormat="1" ht="14.15" x14ac:dyDescent="0.4">
      <c r="A3338" s="39"/>
      <c r="E3338" s="74"/>
      <c r="F3338" s="74"/>
      <c r="G3338" s="74"/>
      <c r="S3338" s="61"/>
      <c r="T3338" s="61"/>
    </row>
    <row r="3339" spans="1:20" s="55" customFormat="1" ht="14.15" x14ac:dyDescent="0.4">
      <c r="A3339" s="39"/>
      <c r="E3339" s="74"/>
      <c r="F3339" s="74"/>
      <c r="G3339" s="74"/>
      <c r="S3339" s="61"/>
      <c r="T3339" s="61"/>
    </row>
    <row r="3340" spans="1:20" s="55" customFormat="1" ht="14.15" x14ac:dyDescent="0.4">
      <c r="A3340" s="39"/>
      <c r="E3340" s="74"/>
      <c r="F3340" s="74"/>
      <c r="G3340" s="74"/>
      <c r="S3340" s="61"/>
      <c r="T3340" s="61"/>
    </row>
    <row r="3341" spans="1:20" s="55" customFormat="1" ht="14.15" x14ac:dyDescent="0.4">
      <c r="A3341" s="39"/>
      <c r="E3341" s="74"/>
      <c r="F3341" s="74"/>
      <c r="G3341" s="74"/>
      <c r="S3341" s="61"/>
      <c r="T3341" s="61"/>
    </row>
    <row r="3342" spans="1:20" s="55" customFormat="1" ht="14.15" x14ac:dyDescent="0.4">
      <c r="A3342" s="39"/>
      <c r="E3342" s="74"/>
      <c r="F3342" s="74"/>
      <c r="G3342" s="74"/>
      <c r="S3342" s="61"/>
      <c r="T3342" s="61"/>
    </row>
    <row r="3343" spans="1:20" s="55" customFormat="1" ht="14.15" x14ac:dyDescent="0.4">
      <c r="A3343" s="39"/>
      <c r="E3343" s="74"/>
      <c r="F3343" s="74"/>
      <c r="G3343" s="74"/>
      <c r="S3343" s="61"/>
      <c r="T3343" s="61"/>
    </row>
    <row r="3344" spans="1:20" s="55" customFormat="1" ht="14.15" x14ac:dyDescent="0.4">
      <c r="A3344" s="39"/>
      <c r="E3344" s="74"/>
      <c r="F3344" s="74"/>
      <c r="G3344" s="74"/>
      <c r="S3344" s="61"/>
      <c r="T3344" s="61"/>
    </row>
    <row r="3345" spans="1:20" s="55" customFormat="1" ht="14.15" x14ac:dyDescent="0.4">
      <c r="A3345" s="39"/>
      <c r="E3345" s="74"/>
      <c r="F3345" s="74"/>
      <c r="G3345" s="74"/>
      <c r="S3345" s="61"/>
      <c r="T3345" s="61"/>
    </row>
    <row r="3346" spans="1:20" s="55" customFormat="1" ht="14.15" x14ac:dyDescent="0.4">
      <c r="A3346" s="39"/>
      <c r="E3346" s="74"/>
      <c r="F3346" s="74"/>
      <c r="G3346" s="74"/>
      <c r="S3346" s="61"/>
      <c r="T3346" s="61"/>
    </row>
    <row r="3347" spans="1:20" s="55" customFormat="1" ht="14.15" x14ac:dyDescent="0.4">
      <c r="A3347" s="39"/>
      <c r="E3347" s="74"/>
      <c r="F3347" s="74"/>
      <c r="G3347" s="74"/>
      <c r="S3347" s="61"/>
      <c r="T3347" s="61"/>
    </row>
    <row r="3348" spans="1:20" s="55" customFormat="1" ht="14.15" x14ac:dyDescent="0.4">
      <c r="A3348" s="39"/>
      <c r="E3348" s="74"/>
      <c r="F3348" s="74"/>
      <c r="G3348" s="74"/>
      <c r="S3348" s="61"/>
      <c r="T3348" s="61"/>
    </row>
    <row r="3349" spans="1:20" s="55" customFormat="1" ht="14.15" x14ac:dyDescent="0.4">
      <c r="A3349" s="39"/>
      <c r="E3349" s="74"/>
      <c r="F3349" s="74"/>
      <c r="G3349" s="74"/>
      <c r="S3349" s="61"/>
      <c r="T3349" s="61"/>
    </row>
    <row r="3350" spans="1:20" s="55" customFormat="1" ht="14.15" x14ac:dyDescent="0.4">
      <c r="A3350" s="39"/>
      <c r="E3350" s="74"/>
      <c r="F3350" s="74"/>
      <c r="G3350" s="74"/>
      <c r="S3350" s="61"/>
      <c r="T3350" s="61"/>
    </row>
    <row r="3351" spans="1:20" s="55" customFormat="1" ht="14.15" x14ac:dyDescent="0.4">
      <c r="A3351" s="39"/>
      <c r="E3351" s="74"/>
      <c r="F3351" s="74"/>
      <c r="G3351" s="74"/>
      <c r="S3351" s="61"/>
      <c r="T3351" s="61"/>
    </row>
    <row r="3352" spans="1:20" s="55" customFormat="1" ht="14.15" x14ac:dyDescent="0.4">
      <c r="A3352" s="39"/>
      <c r="E3352" s="74"/>
      <c r="F3352" s="74"/>
      <c r="G3352" s="74"/>
      <c r="S3352" s="61"/>
      <c r="T3352" s="61"/>
    </row>
    <row r="3353" spans="1:20" s="55" customFormat="1" ht="14.15" x14ac:dyDescent="0.4">
      <c r="A3353" s="39"/>
      <c r="E3353" s="74"/>
      <c r="F3353" s="74"/>
      <c r="G3353" s="74"/>
      <c r="S3353" s="61"/>
      <c r="T3353" s="61"/>
    </row>
    <row r="3354" spans="1:20" s="55" customFormat="1" ht="14.15" x14ac:dyDescent="0.4">
      <c r="A3354" s="39"/>
      <c r="E3354" s="74"/>
      <c r="F3354" s="74"/>
      <c r="G3354" s="74"/>
      <c r="S3354" s="61"/>
      <c r="T3354" s="61"/>
    </row>
    <row r="3355" spans="1:20" s="55" customFormat="1" ht="14.15" x14ac:dyDescent="0.4">
      <c r="A3355" s="39"/>
      <c r="E3355" s="74"/>
      <c r="F3355" s="74"/>
      <c r="G3355" s="74"/>
      <c r="S3355" s="61"/>
      <c r="T3355" s="61"/>
    </row>
    <row r="3356" spans="1:20" s="55" customFormat="1" ht="14.15" x14ac:dyDescent="0.4">
      <c r="A3356" s="39"/>
      <c r="E3356" s="74"/>
      <c r="F3356" s="74"/>
      <c r="G3356" s="74"/>
      <c r="S3356" s="61"/>
      <c r="T3356" s="61"/>
    </row>
    <row r="3357" spans="1:20" s="55" customFormat="1" ht="14.15" x14ac:dyDescent="0.4">
      <c r="A3357" s="39"/>
      <c r="E3357" s="74"/>
      <c r="F3357" s="74"/>
      <c r="G3357" s="74"/>
      <c r="S3357" s="61"/>
      <c r="T3357" s="61"/>
    </row>
    <row r="3358" spans="1:20" s="55" customFormat="1" ht="14.15" x14ac:dyDescent="0.4">
      <c r="A3358" s="39"/>
      <c r="E3358" s="74"/>
      <c r="F3358" s="74"/>
      <c r="G3358" s="74"/>
      <c r="S3358" s="61"/>
      <c r="T3358" s="61"/>
    </row>
    <row r="3359" spans="1:20" s="55" customFormat="1" ht="14.15" x14ac:dyDescent="0.4">
      <c r="A3359" s="39"/>
      <c r="E3359" s="74"/>
      <c r="F3359" s="74"/>
      <c r="G3359" s="74"/>
      <c r="S3359" s="61"/>
      <c r="T3359" s="61"/>
    </row>
    <row r="3360" spans="1:20" s="55" customFormat="1" ht="14.15" x14ac:dyDescent="0.4">
      <c r="A3360" s="39"/>
      <c r="E3360" s="74"/>
      <c r="F3360" s="74"/>
      <c r="G3360" s="74"/>
      <c r="S3360" s="61"/>
      <c r="T3360" s="61"/>
    </row>
    <row r="3361" spans="1:20" s="55" customFormat="1" ht="14.15" x14ac:dyDescent="0.4">
      <c r="A3361" s="39"/>
      <c r="E3361" s="74"/>
      <c r="F3361" s="74"/>
      <c r="G3361" s="74"/>
      <c r="S3361" s="61"/>
      <c r="T3361" s="61"/>
    </row>
    <row r="3362" spans="1:20" s="55" customFormat="1" ht="14.15" x14ac:dyDescent="0.4">
      <c r="A3362" s="39"/>
      <c r="E3362" s="74"/>
      <c r="F3362" s="74"/>
      <c r="G3362" s="74"/>
      <c r="S3362" s="61"/>
      <c r="T3362" s="61"/>
    </row>
    <row r="3363" spans="1:20" s="55" customFormat="1" ht="14.15" x14ac:dyDescent="0.4">
      <c r="A3363" s="39"/>
      <c r="E3363" s="74"/>
      <c r="F3363" s="74"/>
      <c r="G3363" s="74"/>
      <c r="S3363" s="61"/>
      <c r="T3363" s="61"/>
    </row>
    <row r="3364" spans="1:20" s="55" customFormat="1" ht="14.15" x14ac:dyDescent="0.4">
      <c r="A3364" s="39"/>
      <c r="E3364" s="74"/>
      <c r="F3364" s="74"/>
      <c r="G3364" s="74"/>
      <c r="S3364" s="61"/>
      <c r="T3364" s="61"/>
    </row>
    <row r="3365" spans="1:20" s="55" customFormat="1" ht="14.15" x14ac:dyDescent="0.4">
      <c r="A3365" s="39"/>
      <c r="E3365" s="74"/>
      <c r="F3365" s="74"/>
      <c r="G3365" s="74"/>
      <c r="S3365" s="61"/>
      <c r="T3365" s="61"/>
    </row>
    <row r="3366" spans="1:20" s="55" customFormat="1" ht="14.15" x14ac:dyDescent="0.4">
      <c r="A3366" s="39"/>
      <c r="E3366" s="74"/>
      <c r="F3366" s="74"/>
      <c r="G3366" s="74"/>
      <c r="S3366" s="61"/>
      <c r="T3366" s="61"/>
    </row>
    <row r="3367" spans="1:20" s="55" customFormat="1" ht="14.15" x14ac:dyDescent="0.4">
      <c r="A3367" s="39"/>
      <c r="E3367" s="74"/>
      <c r="F3367" s="74"/>
      <c r="G3367" s="74"/>
      <c r="S3367" s="61"/>
      <c r="T3367" s="61"/>
    </row>
    <row r="3368" spans="1:20" s="55" customFormat="1" ht="14.15" x14ac:dyDescent="0.4">
      <c r="A3368" s="39"/>
      <c r="E3368" s="74"/>
      <c r="F3368" s="74"/>
      <c r="G3368" s="74"/>
      <c r="S3368" s="61"/>
      <c r="T3368" s="61"/>
    </row>
    <row r="3369" spans="1:20" s="55" customFormat="1" ht="14.15" x14ac:dyDescent="0.4">
      <c r="A3369" s="39"/>
      <c r="E3369" s="74"/>
      <c r="F3369" s="74"/>
      <c r="G3369" s="74"/>
      <c r="S3369" s="61"/>
      <c r="T3369" s="61"/>
    </row>
    <row r="3370" spans="1:20" s="55" customFormat="1" ht="14.15" x14ac:dyDescent="0.4">
      <c r="A3370" s="39"/>
      <c r="E3370" s="74"/>
      <c r="F3370" s="74"/>
      <c r="G3370" s="74"/>
      <c r="S3370" s="61"/>
      <c r="T3370" s="61"/>
    </row>
    <row r="3371" spans="1:20" s="55" customFormat="1" ht="14.15" x14ac:dyDescent="0.4">
      <c r="A3371" s="39"/>
      <c r="E3371" s="74"/>
      <c r="F3371" s="74"/>
      <c r="G3371" s="74"/>
      <c r="S3371" s="61"/>
      <c r="T3371" s="61"/>
    </row>
    <row r="3372" spans="1:20" s="55" customFormat="1" ht="14.15" x14ac:dyDescent="0.4">
      <c r="A3372" s="39"/>
      <c r="E3372" s="74"/>
      <c r="F3372" s="74"/>
      <c r="G3372" s="74"/>
      <c r="S3372" s="61"/>
      <c r="T3372" s="61"/>
    </row>
    <row r="3373" spans="1:20" s="55" customFormat="1" ht="14.15" x14ac:dyDescent="0.4">
      <c r="A3373" s="39"/>
      <c r="E3373" s="74"/>
      <c r="F3373" s="74"/>
      <c r="G3373" s="74"/>
      <c r="S3373" s="61"/>
      <c r="T3373" s="61"/>
    </row>
    <row r="3374" spans="1:20" s="55" customFormat="1" ht="14.15" x14ac:dyDescent="0.4">
      <c r="A3374" s="39"/>
      <c r="E3374" s="74"/>
      <c r="F3374" s="74"/>
      <c r="G3374" s="74"/>
      <c r="S3374" s="61"/>
      <c r="T3374" s="61"/>
    </row>
    <row r="3375" spans="1:20" s="55" customFormat="1" ht="14.15" x14ac:dyDescent="0.4">
      <c r="A3375" s="39"/>
      <c r="E3375" s="74"/>
      <c r="F3375" s="74"/>
      <c r="G3375" s="74"/>
      <c r="S3375" s="61"/>
      <c r="T3375" s="61"/>
    </row>
    <row r="3376" spans="1:20" s="55" customFormat="1" ht="14.15" x14ac:dyDescent="0.4">
      <c r="A3376" s="39"/>
      <c r="E3376" s="74"/>
      <c r="F3376" s="74"/>
      <c r="G3376" s="74"/>
      <c r="S3376" s="61"/>
      <c r="T3376" s="61"/>
    </row>
    <row r="3377" spans="1:20" s="55" customFormat="1" ht="14.15" x14ac:dyDescent="0.4">
      <c r="A3377" s="39"/>
      <c r="E3377" s="74"/>
      <c r="F3377" s="74"/>
      <c r="G3377" s="74"/>
      <c r="S3377" s="61"/>
      <c r="T3377" s="61"/>
    </row>
    <row r="3378" spans="1:20" s="55" customFormat="1" ht="14.15" x14ac:dyDescent="0.4">
      <c r="A3378" s="39"/>
      <c r="E3378" s="74"/>
      <c r="F3378" s="74"/>
      <c r="G3378" s="74"/>
      <c r="S3378" s="61"/>
      <c r="T3378" s="61"/>
    </row>
    <row r="3379" spans="1:20" s="55" customFormat="1" ht="14.15" x14ac:dyDescent="0.4">
      <c r="A3379" s="39"/>
      <c r="E3379" s="74"/>
      <c r="F3379" s="74"/>
      <c r="G3379" s="74"/>
      <c r="S3379" s="61"/>
      <c r="T3379" s="61"/>
    </row>
    <row r="3380" spans="1:20" s="55" customFormat="1" ht="14.15" x14ac:dyDescent="0.4">
      <c r="A3380" s="39"/>
      <c r="E3380" s="74"/>
      <c r="F3380" s="74"/>
      <c r="G3380" s="74"/>
      <c r="S3380" s="61"/>
      <c r="T3380" s="61"/>
    </row>
    <row r="3381" spans="1:20" s="55" customFormat="1" ht="14.15" x14ac:dyDescent="0.4">
      <c r="A3381" s="39"/>
      <c r="E3381" s="74"/>
      <c r="F3381" s="74"/>
      <c r="G3381" s="74"/>
      <c r="S3381" s="61"/>
      <c r="T3381" s="61"/>
    </row>
    <row r="3382" spans="1:20" s="55" customFormat="1" ht="14.15" x14ac:dyDescent="0.4">
      <c r="A3382" s="39"/>
      <c r="E3382" s="74"/>
      <c r="F3382" s="74"/>
      <c r="G3382" s="74"/>
      <c r="S3382" s="61"/>
      <c r="T3382" s="61"/>
    </row>
    <row r="3383" spans="1:20" s="55" customFormat="1" ht="14.15" x14ac:dyDescent="0.4">
      <c r="A3383" s="39"/>
      <c r="E3383" s="74"/>
      <c r="F3383" s="74"/>
      <c r="G3383" s="74"/>
      <c r="S3383" s="61"/>
      <c r="T3383" s="61"/>
    </row>
    <row r="3384" spans="1:20" s="55" customFormat="1" ht="14.15" x14ac:dyDescent="0.4">
      <c r="A3384" s="39"/>
      <c r="E3384" s="74"/>
      <c r="F3384" s="74"/>
      <c r="G3384" s="74"/>
      <c r="S3384" s="61"/>
      <c r="T3384" s="61"/>
    </row>
    <row r="3385" spans="1:20" s="55" customFormat="1" ht="14.15" x14ac:dyDescent="0.4">
      <c r="A3385" s="39"/>
      <c r="E3385" s="74"/>
      <c r="F3385" s="74"/>
      <c r="G3385" s="74"/>
      <c r="S3385" s="61"/>
      <c r="T3385" s="61"/>
    </row>
    <row r="3386" spans="1:20" s="55" customFormat="1" ht="14.15" x14ac:dyDescent="0.4">
      <c r="A3386" s="39"/>
      <c r="E3386" s="74"/>
      <c r="F3386" s="74"/>
      <c r="G3386" s="74"/>
      <c r="S3386" s="61"/>
      <c r="T3386" s="61"/>
    </row>
    <row r="3387" spans="1:20" s="55" customFormat="1" ht="14.15" x14ac:dyDescent="0.4">
      <c r="A3387" s="39"/>
      <c r="E3387" s="74"/>
      <c r="F3387" s="74"/>
      <c r="G3387" s="74"/>
      <c r="S3387" s="61"/>
      <c r="T3387" s="61"/>
    </row>
    <row r="3388" spans="1:20" s="55" customFormat="1" ht="14.15" x14ac:dyDescent="0.4">
      <c r="A3388" s="39"/>
      <c r="E3388" s="74"/>
      <c r="F3388" s="74"/>
      <c r="G3388" s="74"/>
      <c r="S3388" s="61"/>
      <c r="T3388" s="61"/>
    </row>
    <row r="3389" spans="1:20" s="55" customFormat="1" ht="14.15" x14ac:dyDescent="0.4">
      <c r="A3389" s="39"/>
      <c r="E3389" s="74"/>
      <c r="F3389" s="74"/>
      <c r="G3389" s="74"/>
      <c r="S3389" s="61"/>
      <c r="T3389" s="61"/>
    </row>
    <row r="3390" spans="1:20" s="55" customFormat="1" ht="14.15" x14ac:dyDescent="0.4">
      <c r="A3390" s="39"/>
      <c r="E3390" s="74"/>
      <c r="F3390" s="74"/>
      <c r="G3390" s="74"/>
      <c r="S3390" s="61"/>
      <c r="T3390" s="61"/>
    </row>
    <row r="3391" spans="1:20" s="55" customFormat="1" ht="14.15" x14ac:dyDescent="0.4">
      <c r="A3391" s="39"/>
      <c r="E3391" s="74"/>
      <c r="F3391" s="74"/>
      <c r="G3391" s="74"/>
      <c r="S3391" s="61"/>
      <c r="T3391" s="61"/>
    </row>
    <row r="3392" spans="1:20" s="55" customFormat="1" ht="14.15" x14ac:dyDescent="0.4">
      <c r="A3392" s="39"/>
      <c r="E3392" s="74"/>
      <c r="F3392" s="74"/>
      <c r="G3392" s="74"/>
      <c r="S3392" s="61"/>
      <c r="T3392" s="61"/>
    </row>
    <row r="3393" spans="1:20" s="55" customFormat="1" ht="14.15" x14ac:dyDescent="0.4">
      <c r="A3393" s="39"/>
      <c r="E3393" s="74"/>
      <c r="F3393" s="74"/>
      <c r="G3393" s="74"/>
      <c r="S3393" s="61"/>
      <c r="T3393" s="61"/>
    </row>
    <row r="3394" spans="1:20" s="55" customFormat="1" ht="14.15" x14ac:dyDescent="0.4">
      <c r="A3394" s="39"/>
      <c r="E3394" s="74"/>
      <c r="F3394" s="74"/>
      <c r="G3394" s="74"/>
      <c r="S3394" s="61"/>
      <c r="T3394" s="61"/>
    </row>
    <row r="3395" spans="1:20" s="55" customFormat="1" ht="14.15" x14ac:dyDescent="0.4">
      <c r="A3395" s="39"/>
      <c r="E3395" s="74"/>
      <c r="F3395" s="74"/>
      <c r="G3395" s="74"/>
      <c r="S3395" s="61"/>
      <c r="T3395" s="61"/>
    </row>
    <row r="3396" spans="1:20" s="55" customFormat="1" ht="14.15" x14ac:dyDescent="0.4">
      <c r="A3396" s="39"/>
      <c r="E3396" s="74"/>
      <c r="F3396" s="74"/>
      <c r="G3396" s="74"/>
      <c r="S3396" s="61"/>
      <c r="T3396" s="61"/>
    </row>
    <row r="3397" spans="1:20" s="55" customFormat="1" ht="14.15" x14ac:dyDescent="0.4">
      <c r="A3397" s="39"/>
      <c r="E3397" s="74"/>
      <c r="F3397" s="74"/>
      <c r="G3397" s="74"/>
      <c r="S3397" s="61"/>
      <c r="T3397" s="61"/>
    </row>
    <row r="3398" spans="1:20" s="55" customFormat="1" ht="14.15" x14ac:dyDescent="0.4">
      <c r="A3398" s="39"/>
      <c r="E3398" s="74"/>
      <c r="F3398" s="74"/>
      <c r="G3398" s="74"/>
      <c r="S3398" s="61"/>
      <c r="T3398" s="61"/>
    </row>
    <row r="3399" spans="1:20" s="55" customFormat="1" ht="14.15" x14ac:dyDescent="0.4">
      <c r="A3399" s="39"/>
      <c r="E3399" s="74"/>
      <c r="F3399" s="74"/>
      <c r="G3399" s="74"/>
      <c r="S3399" s="61"/>
      <c r="T3399" s="61"/>
    </row>
    <row r="3400" spans="1:20" s="55" customFormat="1" ht="14.15" x14ac:dyDescent="0.4">
      <c r="A3400" s="39"/>
      <c r="E3400" s="74"/>
      <c r="F3400" s="74"/>
      <c r="G3400" s="74"/>
      <c r="S3400" s="61"/>
      <c r="T3400" s="61"/>
    </row>
    <row r="3401" spans="1:20" s="55" customFormat="1" ht="14.15" x14ac:dyDescent="0.4">
      <c r="A3401" s="39"/>
      <c r="E3401" s="74"/>
      <c r="F3401" s="74"/>
      <c r="G3401" s="74"/>
      <c r="S3401" s="61"/>
      <c r="T3401" s="61"/>
    </row>
    <row r="3402" spans="1:20" s="55" customFormat="1" ht="14.15" x14ac:dyDescent="0.4">
      <c r="A3402" s="39"/>
      <c r="E3402" s="74"/>
      <c r="F3402" s="74"/>
      <c r="G3402" s="74"/>
      <c r="S3402" s="61"/>
      <c r="T3402" s="61"/>
    </row>
    <row r="3403" spans="1:20" s="55" customFormat="1" ht="14.15" x14ac:dyDescent="0.4">
      <c r="A3403" s="39"/>
      <c r="E3403" s="74"/>
      <c r="F3403" s="74"/>
      <c r="G3403" s="74"/>
      <c r="S3403" s="61"/>
      <c r="T3403" s="61"/>
    </row>
    <row r="3404" spans="1:20" s="55" customFormat="1" ht="14.15" x14ac:dyDescent="0.4">
      <c r="A3404" s="39"/>
      <c r="E3404" s="74"/>
      <c r="F3404" s="74"/>
      <c r="G3404" s="74"/>
      <c r="S3404" s="61"/>
      <c r="T3404" s="61"/>
    </row>
    <row r="3405" spans="1:20" s="55" customFormat="1" ht="14.15" x14ac:dyDescent="0.4">
      <c r="A3405" s="39"/>
      <c r="E3405" s="74"/>
      <c r="F3405" s="74"/>
      <c r="G3405" s="74"/>
      <c r="S3405" s="61"/>
      <c r="T3405" s="61"/>
    </row>
    <row r="3406" spans="1:20" s="55" customFormat="1" ht="14.15" x14ac:dyDescent="0.4">
      <c r="A3406" s="39"/>
      <c r="E3406" s="74"/>
      <c r="F3406" s="74"/>
      <c r="G3406" s="74"/>
      <c r="S3406" s="61"/>
      <c r="T3406" s="61"/>
    </row>
    <row r="3407" spans="1:20" s="55" customFormat="1" ht="14.15" x14ac:dyDescent="0.4">
      <c r="A3407" s="39"/>
      <c r="E3407" s="74"/>
      <c r="F3407" s="74"/>
      <c r="G3407" s="74"/>
      <c r="S3407" s="61"/>
      <c r="T3407" s="61"/>
    </row>
    <row r="3408" spans="1:20" s="55" customFormat="1" ht="14.15" x14ac:dyDescent="0.4">
      <c r="A3408" s="39"/>
      <c r="E3408" s="74"/>
      <c r="F3408" s="74"/>
      <c r="G3408" s="74"/>
      <c r="S3408" s="61"/>
      <c r="T3408" s="61"/>
    </row>
    <row r="3409" spans="1:20" s="55" customFormat="1" ht="14.15" x14ac:dyDescent="0.4">
      <c r="A3409" s="39"/>
      <c r="E3409" s="74"/>
      <c r="F3409" s="74"/>
      <c r="G3409" s="74"/>
      <c r="S3409" s="61"/>
      <c r="T3409" s="61"/>
    </row>
    <row r="3410" spans="1:20" s="55" customFormat="1" ht="14.15" x14ac:dyDescent="0.4">
      <c r="A3410" s="39"/>
      <c r="E3410" s="74"/>
      <c r="F3410" s="74"/>
      <c r="G3410" s="74"/>
      <c r="S3410" s="61"/>
      <c r="T3410" s="61"/>
    </row>
    <row r="3411" spans="1:20" s="55" customFormat="1" ht="14.15" x14ac:dyDescent="0.4">
      <c r="A3411" s="39"/>
      <c r="E3411" s="74"/>
      <c r="F3411" s="74"/>
      <c r="G3411" s="74"/>
      <c r="S3411" s="61"/>
      <c r="T3411" s="61"/>
    </row>
    <row r="3412" spans="1:20" s="55" customFormat="1" ht="14.15" x14ac:dyDescent="0.4">
      <c r="A3412" s="39"/>
      <c r="E3412" s="74"/>
      <c r="F3412" s="74"/>
      <c r="G3412" s="74"/>
      <c r="S3412" s="61"/>
      <c r="T3412" s="61"/>
    </row>
    <row r="3413" spans="1:20" s="55" customFormat="1" ht="14.15" x14ac:dyDescent="0.4">
      <c r="A3413" s="39"/>
      <c r="E3413" s="74"/>
      <c r="F3413" s="74"/>
      <c r="G3413" s="74"/>
      <c r="S3413" s="61"/>
      <c r="T3413" s="61"/>
    </row>
    <row r="3414" spans="1:20" s="55" customFormat="1" ht="14.15" x14ac:dyDescent="0.4">
      <c r="A3414" s="39"/>
      <c r="E3414" s="74"/>
      <c r="F3414" s="74"/>
      <c r="G3414" s="74"/>
      <c r="S3414" s="61"/>
      <c r="T3414" s="61"/>
    </row>
    <row r="3415" spans="1:20" s="55" customFormat="1" ht="14.15" x14ac:dyDescent="0.4">
      <c r="A3415" s="39"/>
      <c r="E3415" s="74"/>
      <c r="F3415" s="74"/>
      <c r="G3415" s="74"/>
      <c r="S3415" s="61"/>
      <c r="T3415" s="61"/>
    </row>
    <row r="3416" spans="1:20" s="55" customFormat="1" ht="14.15" x14ac:dyDescent="0.4">
      <c r="A3416" s="39"/>
      <c r="E3416" s="74"/>
      <c r="F3416" s="74"/>
      <c r="G3416" s="74"/>
      <c r="S3416" s="61"/>
      <c r="T3416" s="61"/>
    </row>
    <row r="3417" spans="1:20" s="55" customFormat="1" ht="14.15" x14ac:dyDescent="0.4">
      <c r="A3417" s="39"/>
      <c r="E3417" s="74"/>
      <c r="F3417" s="74"/>
      <c r="G3417" s="74"/>
      <c r="S3417" s="61"/>
      <c r="T3417" s="61"/>
    </row>
    <row r="3418" spans="1:20" s="55" customFormat="1" ht="14.15" x14ac:dyDescent="0.4">
      <c r="A3418" s="39"/>
      <c r="E3418" s="74"/>
      <c r="F3418" s="74"/>
      <c r="G3418" s="74"/>
      <c r="S3418" s="61"/>
      <c r="T3418" s="61"/>
    </row>
    <row r="3419" spans="1:20" s="55" customFormat="1" ht="14.15" x14ac:dyDescent="0.4">
      <c r="A3419" s="39"/>
      <c r="E3419" s="74"/>
      <c r="F3419" s="74"/>
      <c r="G3419" s="74"/>
      <c r="S3419" s="61"/>
      <c r="T3419" s="61"/>
    </row>
    <row r="3420" spans="1:20" s="55" customFormat="1" ht="14.15" x14ac:dyDescent="0.4">
      <c r="A3420" s="39"/>
      <c r="E3420" s="74"/>
      <c r="F3420" s="74"/>
      <c r="G3420" s="74"/>
      <c r="S3420" s="61"/>
      <c r="T3420" s="61"/>
    </row>
    <row r="3421" spans="1:20" s="55" customFormat="1" ht="14.15" x14ac:dyDescent="0.4">
      <c r="A3421" s="39"/>
      <c r="E3421" s="74"/>
      <c r="F3421" s="74"/>
      <c r="G3421" s="74"/>
      <c r="S3421" s="61"/>
      <c r="T3421" s="61"/>
    </row>
    <row r="3422" spans="1:20" s="55" customFormat="1" ht="14.15" x14ac:dyDescent="0.4">
      <c r="A3422" s="39"/>
      <c r="E3422" s="74"/>
      <c r="F3422" s="74"/>
      <c r="G3422" s="74"/>
      <c r="S3422" s="61"/>
      <c r="T3422" s="61"/>
    </row>
    <row r="3423" spans="1:20" s="55" customFormat="1" ht="14.15" x14ac:dyDescent="0.4">
      <c r="A3423" s="39"/>
      <c r="E3423" s="74"/>
      <c r="F3423" s="74"/>
      <c r="G3423" s="74"/>
      <c r="S3423" s="61"/>
      <c r="T3423" s="61"/>
    </row>
    <row r="3424" spans="1:20" s="55" customFormat="1" ht="14.15" x14ac:dyDescent="0.4">
      <c r="A3424" s="39"/>
      <c r="E3424" s="74"/>
      <c r="F3424" s="74"/>
      <c r="G3424" s="74"/>
      <c r="S3424" s="61"/>
      <c r="T3424" s="61"/>
    </row>
    <row r="3425" spans="1:20" s="55" customFormat="1" ht="14.15" x14ac:dyDescent="0.4">
      <c r="A3425" s="39"/>
      <c r="E3425" s="74"/>
      <c r="F3425" s="74"/>
      <c r="G3425" s="74"/>
      <c r="S3425" s="61"/>
      <c r="T3425" s="61"/>
    </row>
    <row r="3426" spans="1:20" s="55" customFormat="1" ht="14.15" x14ac:dyDescent="0.4">
      <c r="A3426" s="39"/>
      <c r="E3426" s="74"/>
      <c r="F3426" s="74"/>
      <c r="G3426" s="74"/>
      <c r="S3426" s="61"/>
      <c r="T3426" s="61"/>
    </row>
    <row r="3427" spans="1:20" s="55" customFormat="1" ht="14.15" x14ac:dyDescent="0.4">
      <c r="A3427" s="39"/>
      <c r="E3427" s="74"/>
      <c r="F3427" s="74"/>
      <c r="G3427" s="74"/>
      <c r="S3427" s="61"/>
      <c r="T3427" s="61"/>
    </row>
    <row r="3428" spans="1:20" s="55" customFormat="1" ht="14.15" x14ac:dyDescent="0.4">
      <c r="A3428" s="39"/>
      <c r="E3428" s="74"/>
      <c r="F3428" s="74"/>
      <c r="G3428" s="74"/>
      <c r="S3428" s="61"/>
      <c r="T3428" s="61"/>
    </row>
    <row r="3429" spans="1:20" s="55" customFormat="1" ht="14.15" x14ac:dyDescent="0.4">
      <c r="A3429" s="39"/>
      <c r="E3429" s="74"/>
      <c r="F3429" s="74"/>
      <c r="G3429" s="74"/>
      <c r="S3429" s="61"/>
      <c r="T3429" s="61"/>
    </row>
    <row r="3430" spans="1:20" s="55" customFormat="1" ht="14.15" x14ac:dyDescent="0.4">
      <c r="A3430" s="39"/>
      <c r="E3430" s="74"/>
      <c r="F3430" s="74"/>
      <c r="G3430" s="74"/>
      <c r="S3430" s="61"/>
      <c r="T3430" s="61"/>
    </row>
    <row r="3431" spans="1:20" s="55" customFormat="1" ht="14.15" x14ac:dyDescent="0.4">
      <c r="A3431" s="39"/>
      <c r="E3431" s="74"/>
      <c r="F3431" s="74"/>
      <c r="G3431" s="74"/>
      <c r="S3431" s="61"/>
      <c r="T3431" s="61"/>
    </row>
    <row r="3432" spans="1:20" s="55" customFormat="1" ht="14.15" x14ac:dyDescent="0.4">
      <c r="A3432" s="39"/>
      <c r="E3432" s="74"/>
      <c r="F3432" s="74"/>
      <c r="G3432" s="74"/>
      <c r="S3432" s="61"/>
      <c r="T3432" s="61"/>
    </row>
    <row r="3433" spans="1:20" s="55" customFormat="1" ht="14.15" x14ac:dyDescent="0.4">
      <c r="A3433" s="39"/>
      <c r="E3433" s="74"/>
      <c r="F3433" s="74"/>
      <c r="G3433" s="74"/>
      <c r="S3433" s="61"/>
      <c r="T3433" s="61"/>
    </row>
    <row r="3434" spans="1:20" s="55" customFormat="1" ht="14.15" x14ac:dyDescent="0.4">
      <c r="A3434" s="39"/>
      <c r="E3434" s="74"/>
      <c r="F3434" s="74"/>
      <c r="G3434" s="74"/>
      <c r="S3434" s="61"/>
      <c r="T3434" s="61"/>
    </row>
    <row r="3435" spans="1:20" s="55" customFormat="1" ht="14.15" x14ac:dyDescent="0.4">
      <c r="A3435" s="39"/>
      <c r="E3435" s="74"/>
      <c r="F3435" s="74"/>
      <c r="G3435" s="74"/>
      <c r="S3435" s="61"/>
      <c r="T3435" s="61"/>
    </row>
    <row r="3436" spans="1:20" s="55" customFormat="1" ht="14.15" x14ac:dyDescent="0.4">
      <c r="A3436" s="39"/>
      <c r="E3436" s="74"/>
      <c r="F3436" s="74"/>
      <c r="G3436" s="74"/>
      <c r="S3436" s="61"/>
      <c r="T3436" s="61"/>
    </row>
    <row r="3437" spans="1:20" s="55" customFormat="1" ht="14.15" x14ac:dyDescent="0.4">
      <c r="A3437" s="39"/>
      <c r="E3437" s="74"/>
      <c r="F3437" s="74"/>
      <c r="G3437" s="74"/>
      <c r="S3437" s="61"/>
      <c r="T3437" s="61"/>
    </row>
    <row r="3438" spans="1:20" s="55" customFormat="1" ht="14.15" x14ac:dyDescent="0.4">
      <c r="A3438" s="39"/>
      <c r="E3438" s="74"/>
      <c r="F3438" s="74"/>
      <c r="G3438" s="74"/>
      <c r="S3438" s="61"/>
      <c r="T3438" s="61"/>
    </row>
    <row r="3439" spans="1:20" s="55" customFormat="1" ht="14.15" x14ac:dyDescent="0.4">
      <c r="A3439" s="39"/>
      <c r="E3439" s="74"/>
      <c r="F3439" s="74"/>
      <c r="G3439" s="74"/>
      <c r="S3439" s="61"/>
      <c r="T3439" s="61"/>
    </row>
    <row r="3440" spans="1:20" s="55" customFormat="1" ht="14.15" x14ac:dyDescent="0.4">
      <c r="A3440" s="39"/>
      <c r="E3440" s="74"/>
      <c r="F3440" s="74"/>
      <c r="G3440" s="74"/>
      <c r="S3440" s="61"/>
      <c r="T3440" s="61"/>
    </row>
    <row r="3441" spans="1:20" s="55" customFormat="1" ht="14.15" x14ac:dyDescent="0.4">
      <c r="A3441" s="39"/>
      <c r="E3441" s="74"/>
      <c r="F3441" s="74"/>
      <c r="G3441" s="74"/>
      <c r="S3441" s="61"/>
      <c r="T3441" s="61"/>
    </row>
    <row r="3442" spans="1:20" s="55" customFormat="1" ht="14.15" x14ac:dyDescent="0.4">
      <c r="A3442" s="39"/>
      <c r="E3442" s="74"/>
      <c r="F3442" s="74"/>
      <c r="G3442" s="74"/>
      <c r="S3442" s="61"/>
      <c r="T3442" s="61"/>
    </row>
    <row r="3443" spans="1:20" s="55" customFormat="1" ht="14.15" x14ac:dyDescent="0.4">
      <c r="A3443" s="39"/>
      <c r="E3443" s="74"/>
      <c r="F3443" s="74"/>
      <c r="G3443" s="74"/>
      <c r="S3443" s="61"/>
      <c r="T3443" s="61"/>
    </row>
    <row r="3444" spans="1:20" s="55" customFormat="1" ht="14.15" x14ac:dyDescent="0.4">
      <c r="A3444" s="39"/>
      <c r="E3444" s="74"/>
      <c r="F3444" s="74"/>
      <c r="G3444" s="74"/>
      <c r="S3444" s="61"/>
      <c r="T3444" s="61"/>
    </row>
    <row r="3445" spans="1:20" s="55" customFormat="1" ht="14.15" x14ac:dyDescent="0.4">
      <c r="A3445" s="39"/>
      <c r="E3445" s="74"/>
      <c r="F3445" s="74"/>
      <c r="G3445" s="74"/>
      <c r="S3445" s="61"/>
      <c r="T3445" s="61"/>
    </row>
    <row r="3446" spans="1:20" s="55" customFormat="1" ht="14.15" x14ac:dyDescent="0.4">
      <c r="A3446" s="39"/>
      <c r="E3446" s="74"/>
      <c r="F3446" s="74"/>
      <c r="G3446" s="74"/>
      <c r="S3446" s="61"/>
      <c r="T3446" s="61"/>
    </row>
    <row r="3447" spans="1:20" s="55" customFormat="1" ht="14.15" x14ac:dyDescent="0.4">
      <c r="A3447" s="39"/>
      <c r="E3447" s="74"/>
      <c r="F3447" s="74"/>
      <c r="G3447" s="74"/>
      <c r="S3447" s="61"/>
      <c r="T3447" s="61"/>
    </row>
    <row r="3448" spans="1:20" s="55" customFormat="1" ht="14.15" x14ac:dyDescent="0.4">
      <c r="A3448" s="39"/>
      <c r="E3448" s="74"/>
      <c r="F3448" s="74"/>
      <c r="G3448" s="74"/>
      <c r="S3448" s="61"/>
      <c r="T3448" s="61"/>
    </row>
    <row r="3449" spans="1:20" s="55" customFormat="1" ht="14.15" x14ac:dyDescent="0.4">
      <c r="A3449" s="39"/>
      <c r="E3449" s="74"/>
      <c r="F3449" s="74"/>
      <c r="G3449" s="74"/>
      <c r="S3449" s="61"/>
      <c r="T3449" s="61"/>
    </row>
    <row r="3450" spans="1:20" s="55" customFormat="1" ht="14.15" x14ac:dyDescent="0.4">
      <c r="A3450" s="39"/>
      <c r="E3450" s="74"/>
      <c r="F3450" s="74"/>
      <c r="G3450" s="74"/>
      <c r="S3450" s="61"/>
      <c r="T3450" s="61"/>
    </row>
    <row r="3451" spans="1:20" s="55" customFormat="1" ht="14.15" x14ac:dyDescent="0.4">
      <c r="A3451" s="39"/>
      <c r="E3451" s="74"/>
      <c r="F3451" s="74"/>
      <c r="G3451" s="74"/>
      <c r="S3451" s="61"/>
      <c r="T3451" s="61"/>
    </row>
    <row r="3452" spans="1:20" s="55" customFormat="1" ht="14.15" x14ac:dyDescent="0.4">
      <c r="A3452" s="39"/>
      <c r="E3452" s="74"/>
      <c r="F3452" s="74"/>
      <c r="G3452" s="74"/>
      <c r="S3452" s="61"/>
      <c r="T3452" s="61"/>
    </row>
    <row r="3453" spans="1:20" s="55" customFormat="1" ht="14.15" x14ac:dyDescent="0.4">
      <c r="A3453" s="39"/>
      <c r="E3453" s="74"/>
      <c r="F3453" s="74"/>
      <c r="G3453" s="74"/>
      <c r="S3453" s="61"/>
      <c r="T3453" s="61"/>
    </row>
    <row r="3454" spans="1:20" s="55" customFormat="1" ht="14.15" x14ac:dyDescent="0.4">
      <c r="A3454" s="39"/>
      <c r="E3454" s="74"/>
      <c r="F3454" s="74"/>
      <c r="G3454" s="74"/>
      <c r="S3454" s="61"/>
      <c r="T3454" s="61"/>
    </row>
    <row r="3455" spans="1:20" s="55" customFormat="1" ht="14.15" x14ac:dyDescent="0.4">
      <c r="A3455" s="39"/>
      <c r="E3455" s="74"/>
      <c r="F3455" s="74"/>
      <c r="G3455" s="74"/>
      <c r="S3455" s="61"/>
      <c r="T3455" s="61"/>
    </row>
    <row r="3456" spans="1:20" s="55" customFormat="1" ht="14.15" x14ac:dyDescent="0.4">
      <c r="A3456" s="39"/>
      <c r="E3456" s="74"/>
      <c r="F3456" s="74"/>
      <c r="G3456" s="74"/>
      <c r="S3456" s="61"/>
      <c r="T3456" s="61"/>
    </row>
    <row r="3457" spans="1:20" s="55" customFormat="1" ht="14.15" x14ac:dyDescent="0.4">
      <c r="A3457" s="39"/>
      <c r="E3457" s="74"/>
      <c r="F3457" s="74"/>
      <c r="G3457" s="74"/>
      <c r="S3457" s="61"/>
      <c r="T3457" s="61"/>
    </row>
    <row r="3458" spans="1:20" s="55" customFormat="1" ht="14.15" x14ac:dyDescent="0.4">
      <c r="A3458" s="39"/>
      <c r="E3458" s="74"/>
      <c r="F3458" s="74"/>
      <c r="G3458" s="74"/>
      <c r="S3458" s="61"/>
      <c r="T3458" s="61"/>
    </row>
    <row r="3459" spans="1:20" s="55" customFormat="1" ht="14.15" x14ac:dyDescent="0.4">
      <c r="A3459" s="39"/>
      <c r="E3459" s="74"/>
      <c r="F3459" s="74"/>
      <c r="G3459" s="74"/>
      <c r="S3459" s="61"/>
      <c r="T3459" s="61"/>
    </row>
    <row r="3460" spans="1:20" s="55" customFormat="1" ht="14.15" x14ac:dyDescent="0.4">
      <c r="A3460" s="39"/>
      <c r="E3460" s="74"/>
      <c r="F3460" s="74"/>
      <c r="G3460" s="74"/>
      <c r="S3460" s="61"/>
      <c r="T3460" s="61"/>
    </row>
    <row r="3461" spans="1:20" s="55" customFormat="1" ht="14.15" x14ac:dyDescent="0.4">
      <c r="A3461" s="39"/>
      <c r="E3461" s="74"/>
      <c r="F3461" s="74"/>
      <c r="G3461" s="74"/>
      <c r="S3461" s="61"/>
      <c r="T3461" s="61"/>
    </row>
    <row r="3462" spans="1:20" s="55" customFormat="1" ht="14.15" x14ac:dyDescent="0.4">
      <c r="A3462" s="39"/>
      <c r="E3462" s="74"/>
      <c r="F3462" s="74"/>
      <c r="G3462" s="74"/>
      <c r="S3462" s="61"/>
      <c r="T3462" s="61"/>
    </row>
    <row r="3463" spans="1:20" s="55" customFormat="1" ht="14.15" x14ac:dyDescent="0.4">
      <c r="A3463" s="39"/>
      <c r="E3463" s="74"/>
      <c r="F3463" s="74"/>
      <c r="G3463" s="74"/>
      <c r="S3463" s="61"/>
      <c r="T3463" s="61"/>
    </row>
    <row r="3464" spans="1:20" s="55" customFormat="1" ht="14.15" x14ac:dyDescent="0.4">
      <c r="A3464" s="39"/>
      <c r="E3464" s="74"/>
      <c r="F3464" s="74"/>
      <c r="G3464" s="74"/>
      <c r="S3464" s="61"/>
      <c r="T3464" s="61"/>
    </row>
    <row r="3465" spans="1:20" s="55" customFormat="1" ht="14.15" x14ac:dyDescent="0.4">
      <c r="A3465" s="39"/>
      <c r="E3465" s="74"/>
      <c r="F3465" s="74"/>
      <c r="G3465" s="74"/>
      <c r="S3465" s="61"/>
      <c r="T3465" s="61"/>
    </row>
    <row r="3466" spans="1:20" s="55" customFormat="1" ht="14.15" x14ac:dyDescent="0.4">
      <c r="A3466" s="39"/>
      <c r="E3466" s="74"/>
      <c r="F3466" s="74"/>
      <c r="G3466" s="74"/>
      <c r="S3466" s="61"/>
      <c r="T3466" s="61"/>
    </row>
    <row r="3467" spans="1:20" s="55" customFormat="1" ht="14.15" x14ac:dyDescent="0.4">
      <c r="A3467" s="39"/>
      <c r="E3467" s="74"/>
      <c r="F3467" s="74"/>
      <c r="G3467" s="74"/>
      <c r="S3467" s="61"/>
      <c r="T3467" s="61"/>
    </row>
    <row r="3468" spans="1:20" s="55" customFormat="1" ht="14.15" x14ac:dyDescent="0.4">
      <c r="A3468" s="39"/>
      <c r="E3468" s="74"/>
      <c r="F3468" s="74"/>
      <c r="G3468" s="74"/>
      <c r="S3468" s="61"/>
      <c r="T3468" s="61"/>
    </row>
    <row r="3469" spans="1:20" s="55" customFormat="1" ht="14.15" x14ac:dyDescent="0.4">
      <c r="A3469" s="39"/>
      <c r="E3469" s="74"/>
      <c r="F3469" s="74"/>
      <c r="G3469" s="74"/>
      <c r="S3469" s="61"/>
      <c r="T3469" s="61"/>
    </row>
    <row r="3470" spans="1:20" s="55" customFormat="1" ht="14.15" x14ac:dyDescent="0.4">
      <c r="A3470" s="39"/>
      <c r="E3470" s="74"/>
      <c r="F3470" s="74"/>
      <c r="G3470" s="74"/>
      <c r="S3470" s="61"/>
      <c r="T3470" s="61"/>
    </row>
    <row r="3471" spans="1:20" s="55" customFormat="1" ht="14.15" x14ac:dyDescent="0.4">
      <c r="A3471" s="39"/>
      <c r="E3471" s="74"/>
      <c r="F3471" s="74"/>
      <c r="G3471" s="74"/>
      <c r="S3471" s="61"/>
      <c r="T3471" s="61"/>
    </row>
    <row r="3472" spans="1:20" s="55" customFormat="1" ht="14.15" x14ac:dyDescent="0.4">
      <c r="A3472" s="39"/>
      <c r="E3472" s="74"/>
      <c r="F3472" s="74"/>
      <c r="G3472" s="74"/>
      <c r="S3472" s="61"/>
      <c r="T3472" s="61"/>
    </row>
    <row r="3473" spans="1:20" s="55" customFormat="1" ht="14.15" x14ac:dyDescent="0.4">
      <c r="A3473" s="39"/>
      <c r="E3473" s="74"/>
      <c r="F3473" s="74"/>
      <c r="G3473" s="74"/>
      <c r="S3473" s="61"/>
      <c r="T3473" s="61"/>
    </row>
    <row r="3474" spans="1:20" s="55" customFormat="1" ht="14.15" x14ac:dyDescent="0.4">
      <c r="A3474" s="39"/>
      <c r="E3474" s="74"/>
      <c r="F3474" s="74"/>
      <c r="G3474" s="74"/>
      <c r="S3474" s="61"/>
      <c r="T3474" s="61"/>
    </row>
    <row r="3475" spans="1:20" s="55" customFormat="1" ht="14.15" x14ac:dyDescent="0.4">
      <c r="A3475" s="39"/>
      <c r="E3475" s="74"/>
      <c r="F3475" s="74"/>
      <c r="G3475" s="74"/>
      <c r="S3475" s="61"/>
      <c r="T3475" s="61"/>
    </row>
    <row r="3476" spans="1:20" s="55" customFormat="1" ht="14.15" x14ac:dyDescent="0.4">
      <c r="A3476" s="39"/>
      <c r="E3476" s="74"/>
      <c r="F3476" s="74"/>
      <c r="G3476" s="74"/>
      <c r="S3476" s="61"/>
      <c r="T3476" s="61"/>
    </row>
    <row r="3477" spans="1:20" s="55" customFormat="1" ht="14.15" x14ac:dyDescent="0.4">
      <c r="A3477" s="39"/>
      <c r="E3477" s="74"/>
      <c r="F3477" s="74"/>
      <c r="G3477" s="74"/>
      <c r="S3477" s="61"/>
      <c r="T3477" s="61"/>
    </row>
    <row r="3478" spans="1:20" s="55" customFormat="1" ht="14.15" x14ac:dyDescent="0.4">
      <c r="A3478" s="39"/>
      <c r="E3478" s="74"/>
      <c r="F3478" s="74"/>
      <c r="G3478" s="74"/>
      <c r="S3478" s="61"/>
      <c r="T3478" s="61"/>
    </row>
    <row r="3479" spans="1:20" s="55" customFormat="1" ht="14.15" x14ac:dyDescent="0.4">
      <c r="A3479" s="39"/>
      <c r="E3479" s="74"/>
      <c r="F3479" s="74"/>
      <c r="G3479" s="74"/>
      <c r="S3479" s="61"/>
      <c r="T3479" s="61"/>
    </row>
    <row r="3480" spans="1:20" s="55" customFormat="1" ht="14.15" x14ac:dyDescent="0.4">
      <c r="A3480" s="39"/>
      <c r="E3480" s="74"/>
      <c r="F3480" s="74"/>
      <c r="G3480" s="74"/>
      <c r="S3480" s="61"/>
      <c r="T3480" s="61"/>
    </row>
    <row r="3481" spans="1:20" s="55" customFormat="1" ht="14.15" x14ac:dyDescent="0.4">
      <c r="A3481" s="39"/>
      <c r="E3481" s="74"/>
      <c r="F3481" s="74"/>
      <c r="G3481" s="74"/>
      <c r="S3481" s="61"/>
      <c r="T3481" s="61"/>
    </row>
    <row r="3482" spans="1:20" s="55" customFormat="1" ht="14.15" x14ac:dyDescent="0.4">
      <c r="A3482" s="39"/>
      <c r="E3482" s="74"/>
      <c r="F3482" s="74"/>
      <c r="G3482" s="74"/>
      <c r="S3482" s="61"/>
      <c r="T3482" s="61"/>
    </row>
    <row r="3483" spans="1:20" s="55" customFormat="1" ht="14.15" x14ac:dyDescent="0.4">
      <c r="A3483" s="39"/>
      <c r="E3483" s="74"/>
      <c r="F3483" s="74"/>
      <c r="G3483" s="74"/>
      <c r="S3483" s="61"/>
      <c r="T3483" s="61"/>
    </row>
    <row r="3484" spans="1:20" s="55" customFormat="1" ht="14.15" x14ac:dyDescent="0.4">
      <c r="A3484" s="39"/>
      <c r="E3484" s="74"/>
      <c r="F3484" s="74"/>
      <c r="G3484" s="74"/>
      <c r="S3484" s="61"/>
      <c r="T3484" s="61"/>
    </row>
    <row r="3485" spans="1:20" s="55" customFormat="1" ht="14.15" x14ac:dyDescent="0.4">
      <c r="A3485" s="39"/>
      <c r="E3485" s="74"/>
      <c r="F3485" s="74"/>
      <c r="G3485" s="74"/>
      <c r="S3485" s="61"/>
      <c r="T3485" s="61"/>
    </row>
    <row r="3486" spans="1:20" s="55" customFormat="1" ht="14.15" x14ac:dyDescent="0.4">
      <c r="A3486" s="39"/>
      <c r="E3486" s="74"/>
      <c r="F3486" s="74"/>
      <c r="G3486" s="74"/>
      <c r="S3486" s="61"/>
      <c r="T3486" s="61"/>
    </row>
    <row r="3487" spans="1:20" s="55" customFormat="1" ht="14.15" x14ac:dyDescent="0.4">
      <c r="A3487" s="39"/>
      <c r="E3487" s="74"/>
      <c r="F3487" s="74"/>
      <c r="G3487" s="74"/>
      <c r="S3487" s="61"/>
      <c r="T3487" s="61"/>
    </row>
    <row r="3488" spans="1:20" s="55" customFormat="1" ht="14.15" x14ac:dyDescent="0.4">
      <c r="A3488" s="39"/>
      <c r="E3488" s="74"/>
      <c r="F3488" s="74"/>
      <c r="G3488" s="74"/>
      <c r="S3488" s="61"/>
      <c r="T3488" s="61"/>
    </row>
    <row r="3489" spans="1:20" s="55" customFormat="1" ht="14.15" x14ac:dyDescent="0.4">
      <c r="A3489" s="39"/>
      <c r="E3489" s="74"/>
      <c r="F3489" s="74"/>
      <c r="G3489" s="74"/>
      <c r="S3489" s="61"/>
      <c r="T3489" s="61"/>
    </row>
    <row r="3490" spans="1:20" s="55" customFormat="1" ht="14.15" x14ac:dyDescent="0.4">
      <c r="A3490" s="39"/>
      <c r="E3490" s="74"/>
      <c r="F3490" s="74"/>
      <c r="G3490" s="74"/>
      <c r="S3490" s="61"/>
      <c r="T3490" s="61"/>
    </row>
    <row r="3491" spans="1:20" s="55" customFormat="1" ht="14.15" x14ac:dyDescent="0.4">
      <c r="A3491" s="39"/>
      <c r="E3491" s="74"/>
      <c r="F3491" s="74"/>
      <c r="G3491" s="74"/>
      <c r="S3491" s="61"/>
      <c r="T3491" s="61"/>
    </row>
    <row r="3492" spans="1:20" s="55" customFormat="1" ht="14.15" x14ac:dyDescent="0.4">
      <c r="A3492" s="39"/>
      <c r="E3492" s="74"/>
      <c r="F3492" s="74"/>
      <c r="G3492" s="74"/>
      <c r="S3492" s="61"/>
      <c r="T3492" s="61"/>
    </row>
    <row r="3493" spans="1:20" s="55" customFormat="1" ht="14.15" x14ac:dyDescent="0.4">
      <c r="A3493" s="39"/>
      <c r="E3493" s="74"/>
      <c r="F3493" s="74"/>
      <c r="G3493" s="74"/>
      <c r="S3493" s="61"/>
      <c r="T3493" s="61"/>
    </row>
    <row r="3494" spans="1:20" s="55" customFormat="1" ht="14.15" x14ac:dyDescent="0.4">
      <c r="A3494" s="39"/>
      <c r="E3494" s="74"/>
      <c r="F3494" s="74"/>
      <c r="G3494" s="74"/>
      <c r="S3494" s="61"/>
      <c r="T3494" s="61"/>
    </row>
    <row r="3495" spans="1:20" s="55" customFormat="1" ht="14.15" x14ac:dyDescent="0.4">
      <c r="A3495" s="39"/>
      <c r="E3495" s="74"/>
      <c r="F3495" s="74"/>
      <c r="G3495" s="74"/>
      <c r="S3495" s="61"/>
      <c r="T3495" s="61"/>
    </row>
    <row r="3496" spans="1:20" s="55" customFormat="1" ht="14.15" x14ac:dyDescent="0.4">
      <c r="A3496" s="39"/>
      <c r="E3496" s="74"/>
      <c r="F3496" s="74"/>
      <c r="G3496" s="74"/>
      <c r="S3496" s="61"/>
      <c r="T3496" s="61"/>
    </row>
    <row r="3497" spans="1:20" s="55" customFormat="1" ht="14.15" x14ac:dyDescent="0.4">
      <c r="A3497" s="39"/>
      <c r="E3497" s="74"/>
      <c r="F3497" s="74"/>
      <c r="G3497" s="74"/>
      <c r="S3497" s="61"/>
      <c r="T3497" s="61"/>
    </row>
    <row r="3498" spans="1:20" s="55" customFormat="1" ht="14.15" x14ac:dyDescent="0.4">
      <c r="A3498" s="39"/>
      <c r="E3498" s="74"/>
      <c r="F3498" s="74"/>
      <c r="G3498" s="74"/>
      <c r="S3498" s="61"/>
      <c r="T3498" s="61"/>
    </row>
    <row r="3499" spans="1:20" s="55" customFormat="1" ht="14.15" x14ac:dyDescent="0.4">
      <c r="A3499" s="39"/>
      <c r="E3499" s="74"/>
      <c r="F3499" s="74"/>
      <c r="G3499" s="74"/>
      <c r="S3499" s="61"/>
      <c r="T3499" s="61"/>
    </row>
    <row r="3500" spans="1:20" s="55" customFormat="1" ht="14.15" x14ac:dyDescent="0.4">
      <c r="A3500" s="39"/>
      <c r="E3500" s="74"/>
      <c r="F3500" s="74"/>
      <c r="G3500" s="74"/>
      <c r="S3500" s="61"/>
      <c r="T3500" s="61"/>
    </row>
    <row r="3501" spans="1:20" s="55" customFormat="1" ht="14.15" x14ac:dyDescent="0.4">
      <c r="A3501" s="39"/>
      <c r="E3501" s="74"/>
      <c r="F3501" s="74"/>
      <c r="G3501" s="74"/>
      <c r="S3501" s="61"/>
      <c r="T3501" s="61"/>
    </row>
    <row r="3502" spans="1:20" s="55" customFormat="1" ht="14.15" x14ac:dyDescent="0.4">
      <c r="A3502" s="39"/>
      <c r="E3502" s="74"/>
      <c r="F3502" s="74"/>
      <c r="G3502" s="74"/>
      <c r="S3502" s="61"/>
      <c r="T3502" s="61"/>
    </row>
    <row r="3503" spans="1:20" s="55" customFormat="1" ht="14.15" x14ac:dyDescent="0.4">
      <c r="A3503" s="39"/>
      <c r="E3503" s="74"/>
      <c r="F3503" s="74"/>
      <c r="G3503" s="74"/>
      <c r="S3503" s="61"/>
      <c r="T3503" s="61"/>
    </row>
    <row r="3504" spans="1:20" s="55" customFormat="1" ht="14.15" x14ac:dyDescent="0.4">
      <c r="A3504" s="39"/>
      <c r="E3504" s="74"/>
      <c r="F3504" s="74"/>
      <c r="G3504" s="74"/>
      <c r="S3504" s="61"/>
      <c r="T3504" s="61"/>
    </row>
    <row r="3505" spans="1:20" s="55" customFormat="1" ht="14.15" x14ac:dyDescent="0.4">
      <c r="A3505" s="39"/>
      <c r="E3505" s="74"/>
      <c r="F3505" s="74"/>
      <c r="G3505" s="74"/>
      <c r="S3505" s="61"/>
      <c r="T3505" s="61"/>
    </row>
    <row r="3506" spans="1:20" s="55" customFormat="1" ht="14.15" x14ac:dyDescent="0.4">
      <c r="A3506" s="39"/>
      <c r="E3506" s="74"/>
      <c r="F3506" s="74"/>
      <c r="G3506" s="74"/>
      <c r="S3506" s="61"/>
      <c r="T3506" s="61"/>
    </row>
    <row r="3507" spans="1:20" s="55" customFormat="1" ht="14.15" x14ac:dyDescent="0.4">
      <c r="A3507" s="39"/>
      <c r="E3507" s="74"/>
      <c r="F3507" s="74"/>
      <c r="G3507" s="74"/>
      <c r="S3507" s="61"/>
      <c r="T3507" s="61"/>
    </row>
    <row r="3508" spans="1:20" s="55" customFormat="1" ht="14.15" x14ac:dyDescent="0.4">
      <c r="A3508" s="39"/>
      <c r="E3508" s="74"/>
      <c r="F3508" s="74"/>
      <c r="G3508" s="74"/>
      <c r="S3508" s="61"/>
      <c r="T3508" s="61"/>
    </row>
    <row r="3509" spans="1:20" s="55" customFormat="1" ht="14.15" x14ac:dyDescent="0.4">
      <c r="A3509" s="39"/>
      <c r="E3509" s="74"/>
      <c r="F3509" s="74"/>
      <c r="G3509" s="74"/>
      <c r="S3509" s="61"/>
      <c r="T3509" s="61"/>
    </row>
    <row r="3510" spans="1:20" s="55" customFormat="1" ht="14.15" x14ac:dyDescent="0.4">
      <c r="A3510" s="39"/>
      <c r="E3510" s="74"/>
      <c r="F3510" s="74"/>
      <c r="G3510" s="74"/>
      <c r="S3510" s="61"/>
      <c r="T3510" s="61"/>
    </row>
    <row r="3511" spans="1:20" s="55" customFormat="1" ht="14.15" x14ac:dyDescent="0.4">
      <c r="A3511" s="39"/>
      <c r="E3511" s="74"/>
      <c r="F3511" s="74"/>
      <c r="G3511" s="74"/>
      <c r="S3511" s="61"/>
      <c r="T3511" s="61"/>
    </row>
    <row r="3512" spans="1:20" s="55" customFormat="1" ht="14.15" x14ac:dyDescent="0.4">
      <c r="A3512" s="39"/>
      <c r="E3512" s="74"/>
      <c r="F3512" s="74"/>
      <c r="G3512" s="74"/>
      <c r="S3512" s="61"/>
      <c r="T3512" s="61"/>
    </row>
    <row r="3513" spans="1:20" s="55" customFormat="1" ht="14.15" x14ac:dyDescent="0.4">
      <c r="A3513" s="39"/>
      <c r="E3513" s="74"/>
      <c r="F3513" s="74"/>
      <c r="G3513" s="74"/>
      <c r="S3513" s="61"/>
      <c r="T3513" s="61"/>
    </row>
    <row r="3514" spans="1:20" s="55" customFormat="1" ht="14.15" x14ac:dyDescent="0.4">
      <c r="A3514" s="39"/>
      <c r="E3514" s="74"/>
      <c r="F3514" s="74"/>
      <c r="G3514" s="74"/>
      <c r="S3514" s="61"/>
      <c r="T3514" s="61"/>
    </row>
    <row r="3515" spans="1:20" s="55" customFormat="1" ht="14.15" x14ac:dyDescent="0.4">
      <c r="A3515" s="39"/>
      <c r="E3515" s="74"/>
      <c r="F3515" s="74"/>
      <c r="G3515" s="74"/>
      <c r="S3515" s="61"/>
      <c r="T3515" s="61"/>
    </row>
    <row r="3516" spans="1:20" s="55" customFormat="1" ht="14.15" x14ac:dyDescent="0.4">
      <c r="A3516" s="39"/>
      <c r="E3516" s="74"/>
      <c r="F3516" s="74"/>
      <c r="G3516" s="74"/>
      <c r="S3516" s="61"/>
      <c r="T3516" s="61"/>
    </row>
    <row r="3517" spans="1:20" s="55" customFormat="1" ht="14.15" x14ac:dyDescent="0.4">
      <c r="A3517" s="39"/>
      <c r="E3517" s="74"/>
      <c r="F3517" s="74"/>
      <c r="G3517" s="74"/>
      <c r="S3517" s="61"/>
      <c r="T3517" s="61"/>
    </row>
    <row r="3518" spans="1:20" s="55" customFormat="1" ht="14.15" x14ac:dyDescent="0.4">
      <c r="A3518" s="39"/>
      <c r="E3518" s="74"/>
      <c r="F3518" s="74"/>
      <c r="G3518" s="74"/>
      <c r="S3518" s="61"/>
      <c r="T3518" s="61"/>
    </row>
    <row r="3519" spans="1:20" s="55" customFormat="1" ht="14.15" x14ac:dyDescent="0.4">
      <c r="A3519" s="39"/>
      <c r="E3519" s="74"/>
      <c r="F3519" s="74"/>
      <c r="G3519" s="74"/>
      <c r="S3519" s="61"/>
      <c r="T3519" s="61"/>
    </row>
    <row r="3520" spans="1:20" s="55" customFormat="1" ht="14.15" x14ac:dyDescent="0.4">
      <c r="A3520" s="39"/>
      <c r="E3520" s="74"/>
      <c r="F3520" s="74"/>
      <c r="G3520" s="74"/>
      <c r="S3520" s="61"/>
      <c r="T3520" s="61"/>
    </row>
    <row r="3521" spans="1:20" s="55" customFormat="1" ht="14.15" x14ac:dyDescent="0.4">
      <c r="A3521" s="39"/>
      <c r="E3521" s="74"/>
      <c r="F3521" s="74"/>
      <c r="G3521" s="74"/>
      <c r="S3521" s="61"/>
      <c r="T3521" s="61"/>
    </row>
    <row r="3522" spans="1:20" s="55" customFormat="1" ht="14.15" x14ac:dyDescent="0.4">
      <c r="A3522" s="39"/>
      <c r="E3522" s="74"/>
      <c r="F3522" s="74"/>
      <c r="G3522" s="74"/>
      <c r="S3522" s="61"/>
      <c r="T3522" s="61"/>
    </row>
    <row r="3523" spans="1:20" s="55" customFormat="1" ht="14.15" x14ac:dyDescent="0.4">
      <c r="A3523" s="39"/>
      <c r="E3523" s="74"/>
      <c r="F3523" s="74"/>
      <c r="G3523" s="74"/>
      <c r="S3523" s="61"/>
      <c r="T3523" s="61"/>
    </row>
    <row r="3524" spans="1:20" s="55" customFormat="1" ht="14.15" x14ac:dyDescent="0.4">
      <c r="A3524" s="39"/>
      <c r="E3524" s="74"/>
      <c r="F3524" s="74"/>
      <c r="G3524" s="74"/>
      <c r="S3524" s="61"/>
      <c r="T3524" s="61"/>
    </row>
    <row r="3525" spans="1:20" s="55" customFormat="1" ht="14.15" x14ac:dyDescent="0.4">
      <c r="A3525" s="39"/>
      <c r="E3525" s="74"/>
      <c r="F3525" s="74"/>
      <c r="G3525" s="74"/>
      <c r="S3525" s="61"/>
      <c r="T3525" s="61"/>
    </row>
    <row r="3526" spans="1:20" s="55" customFormat="1" ht="14.15" x14ac:dyDescent="0.4">
      <c r="A3526" s="39"/>
      <c r="E3526" s="74"/>
      <c r="F3526" s="74"/>
      <c r="G3526" s="74"/>
      <c r="S3526" s="61"/>
      <c r="T3526" s="61"/>
    </row>
    <row r="3527" spans="1:20" s="55" customFormat="1" ht="14.15" x14ac:dyDescent="0.4">
      <c r="A3527" s="39"/>
      <c r="E3527" s="74"/>
      <c r="F3527" s="74"/>
      <c r="G3527" s="74"/>
      <c r="S3527" s="61"/>
      <c r="T3527" s="61"/>
    </row>
    <row r="3528" spans="1:20" s="55" customFormat="1" ht="14.15" x14ac:dyDescent="0.4">
      <c r="A3528" s="39"/>
      <c r="E3528" s="74"/>
      <c r="F3528" s="74"/>
      <c r="G3528" s="74"/>
      <c r="S3528" s="61"/>
      <c r="T3528" s="61"/>
    </row>
    <row r="3529" spans="1:20" s="55" customFormat="1" ht="14.15" x14ac:dyDescent="0.4">
      <c r="A3529" s="39"/>
      <c r="E3529" s="74"/>
      <c r="F3529" s="74"/>
      <c r="G3529" s="74"/>
      <c r="S3529" s="61"/>
      <c r="T3529" s="61"/>
    </row>
    <row r="3530" spans="1:20" s="55" customFormat="1" ht="14.15" x14ac:dyDescent="0.4">
      <c r="A3530" s="39"/>
      <c r="E3530" s="74"/>
      <c r="F3530" s="74"/>
      <c r="G3530" s="74"/>
      <c r="S3530" s="61"/>
      <c r="T3530" s="61"/>
    </row>
    <row r="3531" spans="1:20" s="55" customFormat="1" ht="14.15" x14ac:dyDescent="0.4">
      <c r="A3531" s="39"/>
      <c r="E3531" s="74"/>
      <c r="F3531" s="74"/>
      <c r="G3531" s="74"/>
      <c r="S3531" s="61"/>
      <c r="T3531" s="61"/>
    </row>
    <row r="3532" spans="1:20" s="55" customFormat="1" ht="14.15" x14ac:dyDescent="0.4">
      <c r="A3532" s="39"/>
      <c r="E3532" s="74"/>
      <c r="F3532" s="74"/>
      <c r="G3532" s="74"/>
      <c r="S3532" s="61"/>
      <c r="T3532" s="61"/>
    </row>
    <row r="3533" spans="1:20" s="55" customFormat="1" ht="14.15" x14ac:dyDescent="0.4">
      <c r="A3533" s="39"/>
      <c r="E3533" s="74"/>
      <c r="F3533" s="74"/>
      <c r="G3533" s="74"/>
      <c r="S3533" s="61"/>
      <c r="T3533" s="61"/>
    </row>
    <row r="3534" spans="1:20" s="55" customFormat="1" ht="14.15" x14ac:dyDescent="0.4">
      <c r="A3534" s="39"/>
      <c r="E3534" s="74"/>
      <c r="F3534" s="74"/>
      <c r="G3534" s="74"/>
      <c r="S3534" s="61"/>
      <c r="T3534" s="61"/>
    </row>
    <row r="3535" spans="1:20" s="55" customFormat="1" ht="14.15" x14ac:dyDescent="0.4">
      <c r="A3535" s="39"/>
      <c r="E3535" s="74"/>
      <c r="F3535" s="74"/>
      <c r="G3535" s="74"/>
      <c r="S3535" s="61"/>
      <c r="T3535" s="61"/>
    </row>
    <row r="3536" spans="1:20" s="55" customFormat="1" ht="14.15" x14ac:dyDescent="0.4">
      <c r="A3536" s="39"/>
      <c r="E3536" s="74"/>
      <c r="F3536" s="74"/>
      <c r="G3536" s="74"/>
      <c r="S3536" s="61"/>
      <c r="T3536" s="61"/>
    </row>
    <row r="3537" spans="1:20" s="55" customFormat="1" ht="14.15" x14ac:dyDescent="0.4">
      <c r="A3537" s="39"/>
      <c r="E3537" s="74"/>
      <c r="F3537" s="74"/>
      <c r="G3537" s="74"/>
      <c r="S3537" s="61"/>
      <c r="T3537" s="61"/>
    </row>
    <row r="3538" spans="1:20" s="55" customFormat="1" ht="14.15" x14ac:dyDescent="0.4">
      <c r="A3538" s="39"/>
      <c r="E3538" s="74"/>
      <c r="F3538" s="74"/>
      <c r="G3538" s="74"/>
      <c r="S3538" s="61"/>
      <c r="T3538" s="61"/>
    </row>
    <row r="3539" spans="1:20" s="55" customFormat="1" ht="14.15" x14ac:dyDescent="0.4">
      <c r="A3539" s="39"/>
      <c r="E3539" s="74"/>
      <c r="F3539" s="74"/>
      <c r="G3539" s="74"/>
      <c r="S3539" s="61"/>
      <c r="T3539" s="61"/>
    </row>
    <row r="3540" spans="1:20" s="55" customFormat="1" ht="14.15" x14ac:dyDescent="0.4">
      <c r="A3540" s="39"/>
      <c r="E3540" s="74"/>
      <c r="F3540" s="74"/>
      <c r="G3540" s="74"/>
      <c r="S3540" s="61"/>
      <c r="T3540" s="61"/>
    </row>
    <row r="3541" spans="1:20" s="55" customFormat="1" ht="14.15" x14ac:dyDescent="0.4">
      <c r="A3541" s="39"/>
      <c r="E3541" s="74"/>
      <c r="F3541" s="74"/>
      <c r="G3541" s="74"/>
      <c r="S3541" s="61"/>
      <c r="T3541" s="61"/>
    </row>
    <row r="3542" spans="1:20" s="55" customFormat="1" ht="14.15" x14ac:dyDescent="0.4">
      <c r="A3542" s="39"/>
      <c r="E3542" s="74"/>
      <c r="F3542" s="74"/>
      <c r="G3542" s="74"/>
      <c r="S3542" s="61"/>
      <c r="T3542" s="61"/>
    </row>
    <row r="3543" spans="1:20" s="55" customFormat="1" ht="14.15" x14ac:dyDescent="0.4">
      <c r="A3543" s="39"/>
      <c r="E3543" s="74"/>
      <c r="F3543" s="74"/>
      <c r="G3543" s="74"/>
      <c r="S3543" s="61"/>
      <c r="T3543" s="61"/>
    </row>
    <row r="3544" spans="1:20" s="55" customFormat="1" ht="14.15" x14ac:dyDescent="0.4">
      <c r="A3544" s="39"/>
      <c r="E3544" s="74"/>
      <c r="F3544" s="74"/>
      <c r="G3544" s="74"/>
      <c r="S3544" s="61"/>
      <c r="T3544" s="61"/>
    </row>
    <row r="3545" spans="1:20" s="55" customFormat="1" ht="14.15" x14ac:dyDescent="0.4">
      <c r="A3545" s="39"/>
      <c r="E3545" s="74"/>
      <c r="F3545" s="74"/>
      <c r="G3545" s="74"/>
      <c r="S3545" s="61"/>
      <c r="T3545" s="61"/>
    </row>
    <row r="3546" spans="1:20" s="55" customFormat="1" ht="14.15" x14ac:dyDescent="0.4">
      <c r="A3546" s="39"/>
      <c r="E3546" s="74"/>
      <c r="F3546" s="74"/>
      <c r="G3546" s="74"/>
      <c r="S3546" s="61"/>
      <c r="T3546" s="61"/>
    </row>
    <row r="3547" spans="1:20" s="55" customFormat="1" ht="14.15" x14ac:dyDescent="0.4">
      <c r="A3547" s="39"/>
      <c r="E3547" s="74"/>
      <c r="F3547" s="74"/>
      <c r="G3547" s="74"/>
      <c r="S3547" s="61"/>
      <c r="T3547" s="61"/>
    </row>
    <row r="3548" spans="1:20" s="55" customFormat="1" ht="14.15" x14ac:dyDescent="0.4">
      <c r="A3548" s="39"/>
      <c r="E3548" s="74"/>
      <c r="F3548" s="74"/>
      <c r="G3548" s="74"/>
      <c r="S3548" s="61"/>
      <c r="T3548" s="61"/>
    </row>
    <row r="3549" spans="1:20" s="55" customFormat="1" ht="14.15" x14ac:dyDescent="0.4">
      <c r="A3549" s="39"/>
      <c r="E3549" s="74"/>
      <c r="F3549" s="74"/>
      <c r="G3549" s="74"/>
      <c r="S3549" s="61"/>
      <c r="T3549" s="61"/>
    </row>
    <row r="3550" spans="1:20" s="55" customFormat="1" ht="14.15" x14ac:dyDescent="0.4">
      <c r="A3550" s="39"/>
      <c r="E3550" s="74"/>
      <c r="F3550" s="74"/>
      <c r="G3550" s="74"/>
      <c r="S3550" s="61"/>
      <c r="T3550" s="61"/>
    </row>
    <row r="3551" spans="1:20" s="55" customFormat="1" ht="14.15" x14ac:dyDescent="0.4">
      <c r="A3551" s="39"/>
      <c r="E3551" s="74"/>
      <c r="F3551" s="74"/>
      <c r="G3551" s="74"/>
      <c r="S3551" s="61"/>
      <c r="T3551" s="61"/>
    </row>
    <row r="3552" spans="1:20" s="55" customFormat="1" ht="14.15" x14ac:dyDescent="0.4">
      <c r="A3552" s="39"/>
      <c r="E3552" s="74"/>
      <c r="F3552" s="74"/>
      <c r="G3552" s="74"/>
      <c r="S3552" s="61"/>
      <c r="T3552" s="61"/>
    </row>
    <row r="3553" spans="1:20" s="55" customFormat="1" ht="14.15" x14ac:dyDescent="0.4">
      <c r="A3553" s="39"/>
      <c r="E3553" s="74"/>
      <c r="F3553" s="74"/>
      <c r="G3553" s="74"/>
      <c r="S3553" s="61"/>
      <c r="T3553" s="61"/>
    </row>
    <row r="3554" spans="1:20" s="55" customFormat="1" ht="14.15" x14ac:dyDescent="0.4">
      <c r="A3554" s="39"/>
      <c r="E3554" s="74"/>
      <c r="F3554" s="74"/>
      <c r="G3554" s="74"/>
      <c r="S3554" s="61"/>
      <c r="T3554" s="61"/>
    </row>
    <row r="3555" spans="1:20" s="55" customFormat="1" ht="14.15" x14ac:dyDescent="0.4">
      <c r="A3555" s="39"/>
      <c r="E3555" s="74"/>
      <c r="F3555" s="74"/>
      <c r="G3555" s="74"/>
      <c r="S3555" s="61"/>
      <c r="T3555" s="61"/>
    </row>
    <row r="3556" spans="1:20" s="55" customFormat="1" ht="14.15" x14ac:dyDescent="0.4">
      <c r="A3556" s="39"/>
      <c r="E3556" s="74"/>
      <c r="F3556" s="74"/>
      <c r="G3556" s="74"/>
      <c r="S3556" s="61"/>
      <c r="T3556" s="61"/>
    </row>
    <row r="3557" spans="1:20" s="55" customFormat="1" ht="14.15" x14ac:dyDescent="0.4">
      <c r="A3557" s="39"/>
      <c r="E3557" s="74"/>
      <c r="F3557" s="74"/>
      <c r="G3557" s="74"/>
      <c r="S3557" s="61"/>
      <c r="T3557" s="61"/>
    </row>
    <row r="3558" spans="1:20" s="55" customFormat="1" ht="14.15" x14ac:dyDescent="0.4">
      <c r="A3558" s="39"/>
      <c r="E3558" s="74"/>
      <c r="F3558" s="74"/>
      <c r="G3558" s="74"/>
      <c r="S3558" s="61"/>
      <c r="T3558" s="61"/>
    </row>
    <row r="3559" spans="1:20" s="55" customFormat="1" ht="14.15" x14ac:dyDescent="0.4">
      <c r="A3559" s="39"/>
      <c r="E3559" s="74"/>
      <c r="F3559" s="74"/>
      <c r="G3559" s="74"/>
      <c r="S3559" s="61"/>
      <c r="T3559" s="61"/>
    </row>
    <row r="3560" spans="1:20" s="55" customFormat="1" ht="14.15" x14ac:dyDescent="0.4">
      <c r="A3560" s="39"/>
      <c r="E3560" s="74"/>
      <c r="F3560" s="74"/>
      <c r="G3560" s="74"/>
      <c r="S3560" s="61"/>
      <c r="T3560" s="61"/>
    </row>
    <row r="3561" spans="1:20" s="55" customFormat="1" ht="14.15" x14ac:dyDescent="0.4">
      <c r="A3561" s="39"/>
      <c r="E3561" s="74"/>
      <c r="F3561" s="74"/>
      <c r="G3561" s="74"/>
      <c r="S3561" s="61"/>
      <c r="T3561" s="61"/>
    </row>
    <row r="3562" spans="1:20" s="55" customFormat="1" ht="14.15" x14ac:dyDescent="0.4">
      <c r="A3562" s="39"/>
      <c r="E3562" s="74"/>
      <c r="F3562" s="74"/>
      <c r="G3562" s="74"/>
      <c r="S3562" s="61"/>
      <c r="T3562" s="61"/>
    </row>
    <row r="3563" spans="1:20" s="55" customFormat="1" ht="14.15" x14ac:dyDescent="0.4">
      <c r="A3563" s="39"/>
      <c r="E3563" s="74"/>
      <c r="F3563" s="74"/>
      <c r="G3563" s="74"/>
      <c r="S3563" s="61"/>
      <c r="T3563" s="61"/>
    </row>
    <row r="3564" spans="1:20" s="55" customFormat="1" ht="14.15" x14ac:dyDescent="0.4">
      <c r="A3564" s="39"/>
      <c r="E3564" s="74"/>
      <c r="F3564" s="74"/>
      <c r="G3564" s="74"/>
      <c r="S3564" s="61"/>
      <c r="T3564" s="61"/>
    </row>
    <row r="3565" spans="1:20" s="55" customFormat="1" ht="14.15" x14ac:dyDescent="0.4">
      <c r="A3565" s="39"/>
      <c r="E3565" s="74"/>
      <c r="F3565" s="74"/>
      <c r="G3565" s="74"/>
      <c r="S3565" s="61"/>
      <c r="T3565" s="61"/>
    </row>
    <row r="3566" spans="1:20" s="55" customFormat="1" ht="14.15" x14ac:dyDescent="0.4">
      <c r="A3566" s="39"/>
      <c r="E3566" s="74"/>
      <c r="F3566" s="74"/>
      <c r="G3566" s="74"/>
      <c r="S3566" s="61"/>
      <c r="T3566" s="61"/>
    </row>
    <row r="3567" spans="1:20" s="55" customFormat="1" ht="14.15" x14ac:dyDescent="0.4">
      <c r="A3567" s="39"/>
      <c r="E3567" s="74"/>
      <c r="F3567" s="74"/>
      <c r="G3567" s="74"/>
      <c r="S3567" s="61"/>
      <c r="T3567" s="61"/>
    </row>
    <row r="3568" spans="1:20" s="55" customFormat="1" ht="14.15" x14ac:dyDescent="0.4">
      <c r="A3568" s="39"/>
      <c r="E3568" s="74"/>
      <c r="F3568" s="74"/>
      <c r="G3568" s="74"/>
      <c r="S3568" s="61"/>
      <c r="T3568" s="61"/>
    </row>
    <row r="3569" spans="1:20" s="55" customFormat="1" ht="14.15" x14ac:dyDescent="0.4">
      <c r="A3569" s="39"/>
      <c r="E3569" s="74"/>
      <c r="F3569" s="74"/>
      <c r="G3569" s="74"/>
      <c r="S3569" s="61"/>
      <c r="T3569" s="61"/>
    </row>
    <row r="3570" spans="1:20" s="55" customFormat="1" ht="14.15" x14ac:dyDescent="0.4">
      <c r="A3570" s="39"/>
      <c r="E3570" s="74"/>
      <c r="F3570" s="74"/>
      <c r="G3570" s="74"/>
      <c r="S3570" s="61"/>
      <c r="T3570" s="61"/>
    </row>
    <row r="3571" spans="1:20" s="55" customFormat="1" ht="14.15" x14ac:dyDescent="0.4">
      <c r="A3571" s="39"/>
      <c r="E3571" s="74"/>
      <c r="F3571" s="74"/>
      <c r="G3571" s="74"/>
      <c r="S3571" s="61"/>
      <c r="T3571" s="61"/>
    </row>
    <row r="3572" spans="1:20" s="55" customFormat="1" ht="14.15" x14ac:dyDescent="0.4">
      <c r="A3572" s="39"/>
      <c r="E3572" s="74"/>
      <c r="F3572" s="74"/>
      <c r="G3572" s="74"/>
      <c r="S3572" s="61"/>
      <c r="T3572" s="61"/>
    </row>
    <row r="3573" spans="1:20" s="55" customFormat="1" ht="14.15" x14ac:dyDescent="0.4">
      <c r="A3573" s="39"/>
      <c r="E3573" s="74"/>
      <c r="F3573" s="74"/>
      <c r="G3573" s="74"/>
      <c r="S3573" s="61"/>
      <c r="T3573" s="61"/>
    </row>
    <row r="3574" spans="1:20" s="55" customFormat="1" ht="14.15" x14ac:dyDescent="0.4">
      <c r="A3574" s="39"/>
      <c r="E3574" s="74"/>
      <c r="F3574" s="74"/>
      <c r="G3574" s="74"/>
      <c r="S3574" s="61"/>
      <c r="T3574" s="61"/>
    </row>
    <row r="3575" spans="1:20" s="55" customFormat="1" ht="14.15" x14ac:dyDescent="0.4">
      <c r="A3575" s="39"/>
      <c r="E3575" s="74"/>
      <c r="F3575" s="74"/>
      <c r="G3575" s="74"/>
      <c r="S3575" s="61"/>
      <c r="T3575" s="61"/>
    </row>
    <row r="3576" spans="1:20" s="55" customFormat="1" ht="14.15" x14ac:dyDescent="0.4">
      <c r="A3576" s="39"/>
      <c r="E3576" s="74"/>
      <c r="F3576" s="74"/>
      <c r="G3576" s="74"/>
      <c r="S3576" s="61"/>
      <c r="T3576" s="61"/>
    </row>
    <row r="3577" spans="1:20" s="55" customFormat="1" ht="14.15" x14ac:dyDescent="0.4">
      <c r="A3577" s="39"/>
      <c r="E3577" s="74"/>
      <c r="F3577" s="74"/>
      <c r="G3577" s="74"/>
      <c r="S3577" s="61"/>
      <c r="T3577" s="61"/>
    </row>
    <row r="3578" spans="1:20" s="55" customFormat="1" ht="14.15" x14ac:dyDescent="0.4">
      <c r="A3578" s="39"/>
      <c r="E3578" s="74"/>
      <c r="F3578" s="74"/>
      <c r="G3578" s="74"/>
      <c r="S3578" s="61"/>
      <c r="T3578" s="61"/>
    </row>
    <row r="3579" spans="1:20" s="55" customFormat="1" ht="14.15" x14ac:dyDescent="0.4">
      <c r="A3579" s="39"/>
      <c r="E3579" s="74"/>
      <c r="F3579" s="74"/>
      <c r="G3579" s="74"/>
      <c r="S3579" s="61"/>
      <c r="T3579" s="61"/>
    </row>
    <row r="3580" spans="1:20" s="55" customFormat="1" ht="14.15" x14ac:dyDescent="0.4">
      <c r="A3580" s="39"/>
      <c r="E3580" s="74"/>
      <c r="F3580" s="74"/>
      <c r="G3580" s="74"/>
      <c r="S3580" s="61"/>
      <c r="T3580" s="61"/>
    </row>
    <row r="3581" spans="1:20" s="55" customFormat="1" ht="14.15" x14ac:dyDescent="0.4">
      <c r="A3581" s="39"/>
      <c r="E3581" s="74"/>
      <c r="F3581" s="74"/>
      <c r="G3581" s="74"/>
      <c r="S3581" s="61"/>
      <c r="T3581" s="61"/>
    </row>
    <row r="3582" spans="1:20" s="55" customFormat="1" ht="14.15" x14ac:dyDescent="0.4">
      <c r="A3582" s="39"/>
      <c r="E3582" s="74"/>
      <c r="F3582" s="74"/>
      <c r="G3582" s="74"/>
      <c r="S3582" s="61"/>
      <c r="T3582" s="61"/>
    </row>
    <row r="3583" spans="1:20" s="55" customFormat="1" ht="14.15" x14ac:dyDescent="0.4">
      <c r="A3583" s="39"/>
      <c r="E3583" s="74"/>
      <c r="F3583" s="74"/>
      <c r="G3583" s="74"/>
      <c r="S3583" s="61"/>
      <c r="T3583" s="61"/>
    </row>
    <row r="3584" spans="1:20" s="55" customFormat="1" ht="14.15" x14ac:dyDescent="0.4">
      <c r="A3584" s="39"/>
      <c r="E3584" s="74"/>
      <c r="F3584" s="74"/>
      <c r="G3584" s="74"/>
      <c r="S3584" s="61"/>
      <c r="T3584" s="61"/>
    </row>
    <row r="3585" spans="1:20" s="55" customFormat="1" ht="14.15" x14ac:dyDescent="0.4">
      <c r="A3585" s="39"/>
      <c r="E3585" s="74"/>
      <c r="F3585" s="74"/>
      <c r="G3585" s="74"/>
      <c r="S3585" s="61"/>
      <c r="T3585" s="61"/>
    </row>
    <row r="3586" spans="1:20" s="55" customFormat="1" ht="14.15" x14ac:dyDescent="0.4">
      <c r="A3586" s="39"/>
      <c r="E3586" s="74"/>
      <c r="F3586" s="74"/>
      <c r="G3586" s="74"/>
      <c r="S3586" s="61"/>
      <c r="T3586" s="61"/>
    </row>
    <row r="3587" spans="1:20" s="55" customFormat="1" ht="14.15" x14ac:dyDescent="0.4">
      <c r="A3587" s="39"/>
      <c r="E3587" s="74"/>
      <c r="F3587" s="74"/>
      <c r="G3587" s="74"/>
      <c r="S3587" s="61"/>
      <c r="T3587" s="61"/>
    </row>
    <row r="3588" spans="1:20" s="55" customFormat="1" ht="14.15" x14ac:dyDescent="0.4">
      <c r="A3588" s="39"/>
      <c r="E3588" s="74"/>
      <c r="F3588" s="74"/>
      <c r="G3588" s="74"/>
      <c r="S3588" s="61"/>
      <c r="T3588" s="61"/>
    </row>
    <row r="3589" spans="1:20" s="55" customFormat="1" ht="14.15" x14ac:dyDescent="0.4">
      <c r="A3589" s="39"/>
      <c r="E3589" s="74"/>
      <c r="F3589" s="74"/>
      <c r="G3589" s="74"/>
      <c r="S3589" s="61"/>
      <c r="T3589" s="61"/>
    </row>
    <row r="3590" spans="1:20" s="55" customFormat="1" ht="14.15" x14ac:dyDescent="0.4">
      <c r="A3590" s="39"/>
      <c r="E3590" s="74"/>
      <c r="F3590" s="74"/>
      <c r="G3590" s="74"/>
      <c r="S3590" s="61"/>
      <c r="T3590" s="61"/>
    </row>
    <row r="3591" spans="1:20" s="55" customFormat="1" ht="14.15" x14ac:dyDescent="0.4">
      <c r="A3591" s="39"/>
      <c r="E3591" s="74"/>
      <c r="F3591" s="74"/>
      <c r="G3591" s="74"/>
      <c r="S3591" s="61"/>
      <c r="T3591" s="61"/>
    </row>
    <row r="3592" spans="1:20" s="55" customFormat="1" ht="14.15" x14ac:dyDescent="0.4">
      <c r="A3592" s="39"/>
      <c r="E3592" s="74"/>
      <c r="F3592" s="74"/>
      <c r="G3592" s="74"/>
      <c r="S3592" s="61"/>
      <c r="T3592" s="61"/>
    </row>
    <row r="3593" spans="1:20" s="55" customFormat="1" ht="14.15" x14ac:dyDescent="0.4">
      <c r="A3593" s="39"/>
      <c r="E3593" s="74"/>
      <c r="F3593" s="74"/>
      <c r="G3593" s="74"/>
      <c r="S3593" s="61"/>
      <c r="T3593" s="61"/>
    </row>
    <row r="3594" spans="1:20" s="55" customFormat="1" ht="14.15" x14ac:dyDescent="0.4">
      <c r="A3594" s="39"/>
      <c r="E3594" s="74"/>
      <c r="F3594" s="74"/>
      <c r="G3594" s="74"/>
      <c r="S3594" s="61"/>
      <c r="T3594" s="61"/>
    </row>
    <row r="3595" spans="1:20" s="55" customFormat="1" ht="14.15" x14ac:dyDescent="0.4">
      <c r="A3595" s="39"/>
      <c r="E3595" s="74"/>
      <c r="F3595" s="74"/>
      <c r="G3595" s="74"/>
      <c r="S3595" s="61"/>
      <c r="T3595" s="61"/>
    </row>
    <row r="3596" spans="1:20" s="55" customFormat="1" ht="14.15" x14ac:dyDescent="0.4">
      <c r="A3596" s="39"/>
      <c r="E3596" s="74"/>
      <c r="F3596" s="74"/>
      <c r="G3596" s="74"/>
      <c r="S3596" s="61"/>
      <c r="T3596" s="61"/>
    </row>
    <row r="3597" spans="1:20" s="55" customFormat="1" ht="14.15" x14ac:dyDescent="0.4">
      <c r="A3597" s="39"/>
      <c r="E3597" s="74"/>
      <c r="F3597" s="74"/>
      <c r="G3597" s="74"/>
      <c r="S3597" s="61"/>
      <c r="T3597" s="61"/>
    </row>
    <row r="3598" spans="1:20" s="55" customFormat="1" ht="14.15" x14ac:dyDescent="0.4">
      <c r="A3598" s="39"/>
      <c r="E3598" s="74"/>
      <c r="F3598" s="74"/>
      <c r="G3598" s="74"/>
      <c r="S3598" s="61"/>
      <c r="T3598" s="61"/>
    </row>
    <row r="3599" spans="1:20" s="55" customFormat="1" ht="14.15" x14ac:dyDescent="0.4">
      <c r="A3599" s="39"/>
      <c r="E3599" s="74"/>
      <c r="F3599" s="74"/>
      <c r="G3599" s="74"/>
      <c r="S3599" s="61"/>
      <c r="T3599" s="61"/>
    </row>
    <row r="3600" spans="1:20" s="55" customFormat="1" ht="14.15" x14ac:dyDescent="0.4">
      <c r="A3600" s="39"/>
      <c r="E3600" s="74"/>
      <c r="F3600" s="74"/>
      <c r="G3600" s="74"/>
      <c r="S3600" s="61"/>
      <c r="T3600" s="61"/>
    </row>
    <row r="3601" spans="1:20" s="55" customFormat="1" ht="14.15" x14ac:dyDescent="0.4">
      <c r="A3601" s="39"/>
      <c r="E3601" s="74"/>
      <c r="F3601" s="74"/>
      <c r="G3601" s="74"/>
      <c r="S3601" s="61"/>
      <c r="T3601" s="61"/>
    </row>
    <row r="3602" spans="1:20" s="55" customFormat="1" ht="14.15" x14ac:dyDescent="0.4">
      <c r="A3602" s="39"/>
      <c r="E3602" s="74"/>
      <c r="F3602" s="74"/>
      <c r="G3602" s="74"/>
      <c r="S3602" s="61"/>
      <c r="T3602" s="61"/>
    </row>
    <row r="3603" spans="1:20" s="55" customFormat="1" ht="14.15" x14ac:dyDescent="0.4">
      <c r="A3603" s="39"/>
      <c r="E3603" s="74"/>
      <c r="F3603" s="74"/>
      <c r="G3603" s="74"/>
      <c r="S3603" s="61"/>
      <c r="T3603" s="61"/>
    </row>
    <row r="3604" spans="1:20" s="55" customFormat="1" ht="14.15" x14ac:dyDescent="0.4">
      <c r="A3604" s="39"/>
      <c r="E3604" s="74"/>
      <c r="F3604" s="74"/>
      <c r="G3604" s="74"/>
      <c r="S3604" s="61"/>
      <c r="T3604" s="61"/>
    </row>
    <row r="3605" spans="1:20" s="55" customFormat="1" ht="14.15" x14ac:dyDescent="0.4">
      <c r="A3605" s="39"/>
      <c r="E3605" s="74"/>
      <c r="F3605" s="74"/>
      <c r="G3605" s="74"/>
      <c r="S3605" s="61"/>
      <c r="T3605" s="61"/>
    </row>
    <row r="3606" spans="1:20" s="55" customFormat="1" ht="14.15" x14ac:dyDescent="0.4">
      <c r="A3606" s="39"/>
      <c r="E3606" s="74"/>
      <c r="F3606" s="74"/>
      <c r="G3606" s="74"/>
      <c r="S3606" s="61"/>
      <c r="T3606" s="61"/>
    </row>
    <row r="3607" spans="1:20" s="55" customFormat="1" ht="14.15" x14ac:dyDescent="0.4">
      <c r="A3607" s="39"/>
      <c r="E3607" s="74"/>
      <c r="F3607" s="74"/>
      <c r="G3607" s="74"/>
      <c r="S3607" s="61"/>
      <c r="T3607" s="61"/>
    </row>
    <row r="3608" spans="1:20" s="55" customFormat="1" ht="14.15" x14ac:dyDescent="0.4">
      <c r="A3608" s="39"/>
      <c r="E3608" s="74"/>
      <c r="F3608" s="74"/>
      <c r="G3608" s="74"/>
      <c r="S3608" s="61"/>
      <c r="T3608" s="61"/>
    </row>
    <row r="3609" spans="1:20" s="55" customFormat="1" ht="14.15" x14ac:dyDescent="0.4">
      <c r="A3609" s="39"/>
      <c r="E3609" s="74"/>
      <c r="F3609" s="74"/>
      <c r="G3609" s="74"/>
      <c r="S3609" s="61"/>
      <c r="T3609" s="61"/>
    </row>
    <row r="3610" spans="1:20" s="55" customFormat="1" ht="14.15" x14ac:dyDescent="0.4">
      <c r="A3610" s="39"/>
      <c r="E3610" s="74"/>
      <c r="F3610" s="74"/>
      <c r="G3610" s="74"/>
      <c r="S3610" s="61"/>
      <c r="T3610" s="61"/>
    </row>
    <row r="3611" spans="1:20" s="55" customFormat="1" ht="14.15" x14ac:dyDescent="0.4">
      <c r="A3611" s="39"/>
      <c r="E3611" s="74"/>
      <c r="F3611" s="74"/>
      <c r="G3611" s="74"/>
      <c r="S3611" s="61"/>
      <c r="T3611" s="61"/>
    </row>
    <row r="3612" spans="1:20" s="55" customFormat="1" ht="14.15" x14ac:dyDescent="0.4">
      <c r="A3612" s="39"/>
      <c r="E3612" s="74"/>
      <c r="F3612" s="74"/>
      <c r="G3612" s="74"/>
      <c r="S3612" s="61"/>
      <c r="T3612" s="61"/>
    </row>
    <row r="3613" spans="1:20" s="55" customFormat="1" ht="14.15" x14ac:dyDescent="0.4">
      <c r="A3613" s="39"/>
      <c r="E3613" s="74"/>
      <c r="F3613" s="74"/>
      <c r="G3613" s="74"/>
      <c r="S3613" s="61"/>
      <c r="T3613" s="61"/>
    </row>
    <row r="3614" spans="1:20" s="55" customFormat="1" ht="14.15" x14ac:dyDescent="0.4">
      <c r="A3614" s="39"/>
      <c r="E3614" s="74"/>
      <c r="F3614" s="74"/>
      <c r="G3614" s="74"/>
      <c r="S3614" s="61"/>
      <c r="T3614" s="61"/>
    </row>
    <row r="3615" spans="1:20" s="55" customFormat="1" ht="14.15" x14ac:dyDescent="0.4">
      <c r="A3615" s="39"/>
      <c r="E3615" s="74"/>
      <c r="F3615" s="74"/>
      <c r="G3615" s="74"/>
      <c r="S3615" s="61"/>
      <c r="T3615" s="61"/>
    </row>
    <row r="3616" spans="1:20" s="55" customFormat="1" ht="14.15" x14ac:dyDescent="0.4">
      <c r="A3616" s="39"/>
      <c r="E3616" s="74"/>
      <c r="F3616" s="74"/>
      <c r="G3616" s="74"/>
      <c r="S3616" s="61"/>
      <c r="T3616" s="61"/>
    </row>
    <row r="3617" spans="1:20" s="55" customFormat="1" ht="14.15" x14ac:dyDescent="0.4">
      <c r="A3617" s="39"/>
      <c r="E3617" s="74"/>
      <c r="F3617" s="74"/>
      <c r="G3617" s="74"/>
      <c r="S3617" s="61"/>
      <c r="T3617" s="61"/>
    </row>
    <row r="3618" spans="1:20" s="55" customFormat="1" ht="14.15" x14ac:dyDescent="0.4">
      <c r="A3618" s="39"/>
      <c r="E3618" s="74"/>
      <c r="F3618" s="74"/>
      <c r="G3618" s="74"/>
      <c r="S3618" s="61"/>
      <c r="T3618" s="61"/>
    </row>
    <row r="3619" spans="1:20" s="55" customFormat="1" ht="14.15" x14ac:dyDescent="0.4">
      <c r="A3619" s="39"/>
      <c r="E3619" s="74"/>
      <c r="F3619" s="74"/>
      <c r="G3619" s="74"/>
      <c r="S3619" s="61"/>
      <c r="T3619" s="61"/>
    </row>
    <row r="3620" spans="1:20" s="55" customFormat="1" ht="14.15" x14ac:dyDescent="0.4">
      <c r="A3620" s="39"/>
      <c r="E3620" s="74"/>
      <c r="F3620" s="74"/>
      <c r="G3620" s="74"/>
      <c r="S3620" s="61"/>
      <c r="T3620" s="61"/>
    </row>
    <row r="3621" spans="1:20" s="55" customFormat="1" ht="14.15" x14ac:dyDescent="0.4">
      <c r="A3621" s="39"/>
      <c r="E3621" s="74"/>
      <c r="F3621" s="74"/>
      <c r="G3621" s="74"/>
      <c r="S3621" s="61"/>
      <c r="T3621" s="61"/>
    </row>
    <row r="3622" spans="1:20" s="55" customFormat="1" ht="14.15" x14ac:dyDescent="0.4">
      <c r="A3622" s="39"/>
      <c r="E3622" s="74"/>
      <c r="F3622" s="74"/>
      <c r="G3622" s="74"/>
      <c r="S3622" s="61"/>
      <c r="T3622" s="61"/>
    </row>
    <row r="3623" spans="1:20" s="55" customFormat="1" ht="14.15" x14ac:dyDescent="0.4">
      <c r="A3623" s="39"/>
      <c r="E3623" s="74"/>
      <c r="F3623" s="74"/>
      <c r="G3623" s="74"/>
      <c r="S3623" s="61"/>
      <c r="T3623" s="61"/>
    </row>
    <row r="3624" spans="1:20" s="55" customFormat="1" ht="14.15" x14ac:dyDescent="0.4">
      <c r="A3624" s="39"/>
      <c r="E3624" s="74"/>
      <c r="F3624" s="74"/>
      <c r="G3624" s="74"/>
      <c r="S3624" s="61"/>
      <c r="T3624" s="61"/>
    </row>
    <row r="3625" spans="1:20" s="55" customFormat="1" ht="14.15" x14ac:dyDescent="0.4">
      <c r="A3625" s="39"/>
      <c r="E3625" s="74"/>
      <c r="F3625" s="74"/>
      <c r="G3625" s="74"/>
      <c r="S3625" s="61"/>
      <c r="T3625" s="61"/>
    </row>
    <row r="3626" spans="1:20" s="55" customFormat="1" ht="14.15" x14ac:dyDescent="0.4">
      <c r="A3626" s="39"/>
      <c r="E3626" s="74"/>
      <c r="F3626" s="74"/>
      <c r="G3626" s="74"/>
      <c r="S3626" s="61"/>
      <c r="T3626" s="61"/>
    </row>
    <row r="3627" spans="1:20" s="55" customFormat="1" ht="14.15" x14ac:dyDescent="0.4">
      <c r="A3627" s="39"/>
      <c r="E3627" s="74"/>
      <c r="F3627" s="74"/>
      <c r="G3627" s="74"/>
      <c r="S3627" s="61"/>
      <c r="T3627" s="61"/>
    </row>
    <row r="3628" spans="1:20" s="55" customFormat="1" ht="14.15" x14ac:dyDescent="0.4">
      <c r="A3628" s="39"/>
      <c r="E3628" s="74"/>
      <c r="F3628" s="74"/>
      <c r="G3628" s="74"/>
      <c r="S3628" s="61"/>
      <c r="T3628" s="61"/>
    </row>
    <row r="3629" spans="1:20" s="55" customFormat="1" ht="14.15" x14ac:dyDescent="0.4">
      <c r="A3629" s="39"/>
      <c r="E3629" s="74"/>
      <c r="F3629" s="74"/>
      <c r="G3629" s="74"/>
      <c r="S3629" s="61"/>
      <c r="T3629" s="61"/>
    </row>
    <row r="3630" spans="1:20" s="55" customFormat="1" ht="14.15" x14ac:dyDescent="0.4">
      <c r="A3630" s="39"/>
      <c r="E3630" s="74"/>
      <c r="F3630" s="74"/>
      <c r="G3630" s="74"/>
      <c r="S3630" s="61"/>
      <c r="T3630" s="61"/>
    </row>
    <row r="3631" spans="1:20" s="55" customFormat="1" ht="14.15" x14ac:dyDescent="0.4">
      <c r="A3631" s="39"/>
      <c r="E3631" s="74"/>
      <c r="F3631" s="74"/>
      <c r="G3631" s="74"/>
      <c r="S3631" s="61"/>
      <c r="T3631" s="61"/>
    </row>
    <row r="3632" spans="1:20" s="55" customFormat="1" ht="14.15" x14ac:dyDescent="0.4">
      <c r="A3632" s="39"/>
      <c r="E3632" s="74"/>
      <c r="F3632" s="74"/>
      <c r="G3632" s="74"/>
      <c r="S3632" s="61"/>
      <c r="T3632" s="61"/>
    </row>
    <row r="3633" spans="1:20" s="55" customFormat="1" ht="14.15" x14ac:dyDescent="0.4">
      <c r="A3633" s="39"/>
      <c r="E3633" s="74"/>
      <c r="F3633" s="74"/>
      <c r="G3633" s="74"/>
      <c r="S3633" s="61"/>
      <c r="T3633" s="61"/>
    </row>
    <row r="3634" spans="1:20" s="55" customFormat="1" ht="14.15" x14ac:dyDescent="0.4">
      <c r="A3634" s="39"/>
      <c r="E3634" s="74"/>
      <c r="F3634" s="74"/>
      <c r="G3634" s="74"/>
      <c r="S3634" s="61"/>
      <c r="T3634" s="61"/>
    </row>
    <row r="3635" spans="1:20" s="55" customFormat="1" ht="14.15" x14ac:dyDescent="0.4">
      <c r="A3635" s="39"/>
      <c r="E3635" s="74"/>
      <c r="F3635" s="74"/>
      <c r="G3635" s="74"/>
      <c r="S3635" s="61"/>
      <c r="T3635" s="61"/>
    </row>
    <row r="3636" spans="1:20" s="55" customFormat="1" ht="14.15" x14ac:dyDescent="0.4">
      <c r="A3636" s="39"/>
      <c r="E3636" s="74"/>
      <c r="F3636" s="74"/>
      <c r="G3636" s="74"/>
      <c r="S3636" s="61"/>
      <c r="T3636" s="61"/>
    </row>
    <row r="3637" spans="1:20" s="55" customFormat="1" ht="14.15" x14ac:dyDescent="0.4">
      <c r="A3637" s="39"/>
      <c r="E3637" s="74"/>
      <c r="F3637" s="74"/>
      <c r="G3637" s="74"/>
      <c r="S3637" s="61"/>
      <c r="T3637" s="61"/>
    </row>
    <row r="3638" spans="1:20" s="55" customFormat="1" ht="14.15" x14ac:dyDescent="0.4">
      <c r="A3638" s="39"/>
      <c r="E3638" s="74"/>
      <c r="F3638" s="74"/>
      <c r="G3638" s="74"/>
      <c r="S3638" s="61"/>
      <c r="T3638" s="61"/>
    </row>
    <row r="3639" spans="1:20" s="55" customFormat="1" ht="14.15" x14ac:dyDescent="0.4">
      <c r="A3639" s="39"/>
      <c r="E3639" s="74"/>
      <c r="F3639" s="74"/>
      <c r="G3639" s="74"/>
      <c r="S3639" s="61"/>
      <c r="T3639" s="61"/>
    </row>
    <row r="3640" spans="1:20" s="55" customFormat="1" ht="14.15" x14ac:dyDescent="0.4">
      <c r="A3640" s="39"/>
      <c r="E3640" s="74"/>
      <c r="F3640" s="74"/>
      <c r="G3640" s="74"/>
      <c r="S3640" s="61"/>
      <c r="T3640" s="61"/>
    </row>
    <row r="3641" spans="1:20" s="55" customFormat="1" ht="14.15" x14ac:dyDescent="0.4">
      <c r="A3641" s="39"/>
      <c r="E3641" s="74"/>
      <c r="F3641" s="74"/>
      <c r="G3641" s="74"/>
      <c r="S3641" s="61"/>
      <c r="T3641" s="61"/>
    </row>
    <row r="3642" spans="1:20" s="55" customFormat="1" ht="14.15" x14ac:dyDescent="0.4">
      <c r="A3642" s="39"/>
      <c r="E3642" s="74"/>
      <c r="F3642" s="74"/>
      <c r="G3642" s="74"/>
      <c r="S3642" s="61"/>
      <c r="T3642" s="61"/>
    </row>
    <row r="3643" spans="1:20" s="55" customFormat="1" ht="14.15" x14ac:dyDescent="0.4">
      <c r="A3643" s="39"/>
      <c r="E3643" s="74"/>
      <c r="F3643" s="74"/>
      <c r="G3643" s="74"/>
      <c r="S3643" s="61"/>
      <c r="T3643" s="61"/>
    </row>
    <row r="3644" spans="1:20" s="55" customFormat="1" ht="14.15" x14ac:dyDescent="0.4">
      <c r="A3644" s="39"/>
      <c r="E3644" s="74"/>
      <c r="F3644" s="74"/>
      <c r="G3644" s="74"/>
      <c r="S3644" s="61"/>
      <c r="T3644" s="61"/>
    </row>
    <row r="3645" spans="1:20" s="55" customFormat="1" ht="14.15" x14ac:dyDescent="0.4">
      <c r="A3645" s="39"/>
      <c r="E3645" s="74"/>
      <c r="F3645" s="74"/>
      <c r="G3645" s="74"/>
      <c r="S3645" s="61"/>
      <c r="T3645" s="61"/>
    </row>
    <row r="3646" spans="1:20" s="55" customFormat="1" ht="14.15" x14ac:dyDescent="0.4">
      <c r="A3646" s="39"/>
      <c r="E3646" s="74"/>
      <c r="F3646" s="74"/>
      <c r="G3646" s="74"/>
      <c r="S3646" s="61"/>
      <c r="T3646" s="61"/>
    </row>
    <row r="3647" spans="1:20" s="55" customFormat="1" ht="14.15" x14ac:dyDescent="0.4">
      <c r="A3647" s="39"/>
      <c r="E3647" s="74"/>
      <c r="F3647" s="74"/>
      <c r="G3647" s="74"/>
      <c r="S3647" s="61"/>
      <c r="T3647" s="61"/>
    </row>
    <row r="3648" spans="1:20" s="55" customFormat="1" ht="14.15" x14ac:dyDescent="0.4">
      <c r="A3648" s="39"/>
      <c r="E3648" s="74"/>
      <c r="F3648" s="74"/>
      <c r="G3648" s="74"/>
      <c r="S3648" s="61"/>
      <c r="T3648" s="61"/>
    </row>
    <row r="3649" spans="1:20" s="55" customFormat="1" ht="14.15" x14ac:dyDescent="0.4">
      <c r="A3649" s="39"/>
      <c r="E3649" s="74"/>
      <c r="F3649" s="74"/>
      <c r="G3649" s="74"/>
      <c r="S3649" s="61"/>
      <c r="T3649" s="61"/>
    </row>
    <row r="3650" spans="1:20" s="55" customFormat="1" ht="14.15" x14ac:dyDescent="0.4">
      <c r="A3650" s="39"/>
      <c r="E3650" s="74"/>
      <c r="F3650" s="74"/>
      <c r="G3650" s="74"/>
      <c r="S3650" s="61"/>
      <c r="T3650" s="61"/>
    </row>
    <row r="3651" spans="1:20" s="55" customFormat="1" ht="14.15" x14ac:dyDescent="0.4">
      <c r="A3651" s="39"/>
      <c r="E3651" s="74"/>
      <c r="F3651" s="74"/>
      <c r="G3651" s="74"/>
      <c r="S3651" s="61"/>
      <c r="T3651" s="61"/>
    </row>
    <row r="3652" spans="1:20" s="55" customFormat="1" ht="14.15" x14ac:dyDescent="0.4">
      <c r="A3652" s="39"/>
      <c r="E3652" s="74"/>
      <c r="F3652" s="74"/>
      <c r="G3652" s="74"/>
      <c r="S3652" s="61"/>
      <c r="T3652" s="61"/>
    </row>
    <row r="3653" spans="1:20" s="55" customFormat="1" ht="14.15" x14ac:dyDescent="0.4">
      <c r="A3653" s="39"/>
      <c r="E3653" s="74"/>
      <c r="F3653" s="74"/>
      <c r="G3653" s="74"/>
      <c r="S3653" s="61"/>
      <c r="T3653" s="61"/>
    </row>
    <row r="3654" spans="1:20" s="55" customFormat="1" ht="14.15" x14ac:dyDescent="0.4">
      <c r="A3654" s="39"/>
      <c r="E3654" s="74"/>
      <c r="F3654" s="74"/>
      <c r="G3654" s="74"/>
      <c r="S3654" s="61"/>
      <c r="T3654" s="61"/>
    </row>
    <row r="3655" spans="1:20" s="55" customFormat="1" ht="14.15" x14ac:dyDescent="0.4">
      <c r="A3655" s="39"/>
      <c r="E3655" s="74"/>
      <c r="F3655" s="74"/>
      <c r="G3655" s="74"/>
      <c r="S3655" s="61"/>
      <c r="T3655" s="61"/>
    </row>
    <row r="3656" spans="1:20" s="55" customFormat="1" ht="14.15" x14ac:dyDescent="0.4">
      <c r="A3656" s="39"/>
      <c r="E3656" s="74"/>
      <c r="F3656" s="74"/>
      <c r="G3656" s="74"/>
      <c r="S3656" s="61"/>
      <c r="T3656" s="61"/>
    </row>
    <row r="3657" spans="1:20" s="55" customFormat="1" ht="14.15" x14ac:dyDescent="0.4">
      <c r="A3657" s="39"/>
      <c r="E3657" s="74"/>
      <c r="F3657" s="74"/>
      <c r="G3657" s="74"/>
      <c r="S3657" s="61"/>
      <c r="T3657" s="61"/>
    </row>
    <row r="3658" spans="1:20" s="55" customFormat="1" ht="14.15" x14ac:dyDescent="0.4">
      <c r="A3658" s="39"/>
      <c r="E3658" s="74"/>
      <c r="F3658" s="74"/>
      <c r="G3658" s="74"/>
      <c r="S3658" s="61"/>
      <c r="T3658" s="61"/>
    </row>
    <row r="3659" spans="1:20" s="55" customFormat="1" ht="14.15" x14ac:dyDescent="0.4">
      <c r="A3659" s="39"/>
      <c r="E3659" s="74"/>
      <c r="F3659" s="74"/>
      <c r="G3659" s="74"/>
      <c r="S3659" s="61"/>
      <c r="T3659" s="61"/>
    </row>
    <row r="3660" spans="1:20" s="55" customFormat="1" ht="14.15" x14ac:dyDescent="0.4">
      <c r="A3660" s="39"/>
      <c r="E3660" s="74"/>
      <c r="F3660" s="74"/>
      <c r="G3660" s="74"/>
      <c r="S3660" s="61"/>
      <c r="T3660" s="61"/>
    </row>
    <row r="3661" spans="1:20" s="55" customFormat="1" ht="14.15" x14ac:dyDescent="0.4">
      <c r="A3661" s="39"/>
      <c r="E3661" s="74"/>
      <c r="F3661" s="74"/>
      <c r="G3661" s="74"/>
      <c r="S3661" s="61"/>
      <c r="T3661" s="61"/>
    </row>
    <row r="3662" spans="1:20" s="55" customFormat="1" ht="14.15" x14ac:dyDescent="0.4">
      <c r="A3662" s="39"/>
      <c r="E3662" s="74"/>
      <c r="F3662" s="74"/>
      <c r="G3662" s="74"/>
      <c r="S3662" s="61"/>
      <c r="T3662" s="61"/>
    </row>
    <row r="3663" spans="1:20" s="55" customFormat="1" ht="14.15" x14ac:dyDescent="0.4">
      <c r="A3663" s="39"/>
      <c r="E3663" s="74"/>
      <c r="F3663" s="74"/>
      <c r="G3663" s="74"/>
      <c r="S3663" s="61"/>
      <c r="T3663" s="61"/>
    </row>
    <row r="3664" spans="1:20" s="55" customFormat="1" ht="14.15" x14ac:dyDescent="0.4">
      <c r="A3664" s="39"/>
      <c r="E3664" s="74"/>
      <c r="F3664" s="74"/>
      <c r="G3664" s="74"/>
      <c r="S3664" s="61"/>
      <c r="T3664" s="61"/>
    </row>
    <row r="3665" spans="1:20" s="55" customFormat="1" ht="14.15" x14ac:dyDescent="0.4">
      <c r="A3665" s="39"/>
      <c r="E3665" s="74"/>
      <c r="F3665" s="74"/>
      <c r="G3665" s="74"/>
      <c r="S3665" s="61"/>
      <c r="T3665" s="61"/>
    </row>
    <row r="3666" spans="1:20" s="55" customFormat="1" ht="14.15" x14ac:dyDescent="0.4">
      <c r="A3666" s="39"/>
      <c r="E3666" s="74"/>
      <c r="F3666" s="74"/>
      <c r="G3666" s="74"/>
      <c r="S3666" s="61"/>
      <c r="T3666" s="61"/>
    </row>
    <row r="3667" spans="1:20" s="55" customFormat="1" ht="14.15" x14ac:dyDescent="0.4">
      <c r="A3667" s="39"/>
      <c r="E3667" s="74"/>
      <c r="F3667" s="74"/>
      <c r="G3667" s="74"/>
      <c r="S3667" s="61"/>
      <c r="T3667" s="61"/>
    </row>
    <row r="3668" spans="1:20" s="55" customFormat="1" ht="14.15" x14ac:dyDescent="0.4">
      <c r="A3668" s="39"/>
      <c r="E3668" s="74"/>
      <c r="F3668" s="74"/>
      <c r="G3668" s="74"/>
      <c r="S3668" s="61"/>
      <c r="T3668" s="61"/>
    </row>
    <row r="3669" spans="1:20" s="55" customFormat="1" ht="14.15" x14ac:dyDescent="0.4">
      <c r="A3669" s="39"/>
      <c r="E3669" s="74"/>
      <c r="F3669" s="74"/>
      <c r="G3669" s="74"/>
      <c r="S3669" s="61"/>
      <c r="T3669" s="61"/>
    </row>
    <row r="3670" spans="1:20" s="55" customFormat="1" ht="14.15" x14ac:dyDescent="0.4">
      <c r="A3670" s="39"/>
      <c r="E3670" s="74"/>
      <c r="F3670" s="74"/>
      <c r="G3670" s="74"/>
      <c r="S3670" s="61"/>
      <c r="T3670" s="61"/>
    </row>
    <row r="3671" spans="1:20" s="55" customFormat="1" ht="14.15" x14ac:dyDescent="0.4">
      <c r="A3671" s="39"/>
      <c r="E3671" s="74"/>
      <c r="F3671" s="74"/>
      <c r="G3671" s="74"/>
      <c r="S3671" s="61"/>
      <c r="T3671" s="61"/>
    </row>
    <row r="3672" spans="1:20" s="55" customFormat="1" ht="14.15" x14ac:dyDescent="0.4">
      <c r="A3672" s="39"/>
      <c r="E3672" s="74"/>
      <c r="F3672" s="74"/>
      <c r="G3672" s="74"/>
      <c r="S3672" s="61"/>
      <c r="T3672" s="61"/>
    </row>
    <row r="3673" spans="1:20" s="55" customFormat="1" ht="14.15" x14ac:dyDescent="0.4">
      <c r="A3673" s="39"/>
      <c r="E3673" s="74"/>
      <c r="F3673" s="74"/>
      <c r="G3673" s="74"/>
      <c r="S3673" s="61"/>
      <c r="T3673" s="61"/>
    </row>
    <row r="3674" spans="1:20" s="55" customFormat="1" ht="14.15" x14ac:dyDescent="0.4">
      <c r="A3674" s="39"/>
      <c r="E3674" s="74"/>
      <c r="F3674" s="74"/>
      <c r="G3674" s="74"/>
      <c r="S3674" s="61"/>
      <c r="T3674" s="61"/>
    </row>
    <row r="3675" spans="1:20" s="55" customFormat="1" ht="14.15" x14ac:dyDescent="0.4">
      <c r="A3675" s="39"/>
      <c r="E3675" s="74"/>
      <c r="F3675" s="74"/>
      <c r="G3675" s="74"/>
      <c r="S3675" s="61"/>
      <c r="T3675" s="61"/>
    </row>
    <row r="3676" spans="1:20" s="55" customFormat="1" ht="14.15" x14ac:dyDescent="0.4">
      <c r="A3676" s="39"/>
      <c r="E3676" s="74"/>
      <c r="F3676" s="74"/>
      <c r="G3676" s="74"/>
      <c r="S3676" s="61"/>
      <c r="T3676" s="61"/>
    </row>
    <row r="3677" spans="1:20" s="55" customFormat="1" ht="14.15" x14ac:dyDescent="0.4">
      <c r="A3677" s="39"/>
      <c r="E3677" s="74"/>
      <c r="F3677" s="74"/>
      <c r="G3677" s="74"/>
      <c r="S3677" s="61"/>
      <c r="T3677" s="61"/>
    </row>
    <row r="3678" spans="1:20" s="55" customFormat="1" ht="14.15" x14ac:dyDescent="0.4">
      <c r="A3678" s="39"/>
      <c r="E3678" s="74"/>
      <c r="F3678" s="74"/>
      <c r="G3678" s="74"/>
      <c r="S3678" s="61"/>
      <c r="T3678" s="61"/>
    </row>
    <row r="3679" spans="1:20" s="55" customFormat="1" ht="14.15" x14ac:dyDescent="0.4">
      <c r="A3679" s="39"/>
      <c r="E3679" s="74"/>
      <c r="F3679" s="74"/>
      <c r="G3679" s="74"/>
      <c r="S3679" s="61"/>
      <c r="T3679" s="61"/>
    </row>
    <row r="3680" spans="1:20" s="55" customFormat="1" ht="14.15" x14ac:dyDescent="0.4">
      <c r="A3680" s="39"/>
      <c r="E3680" s="74"/>
      <c r="F3680" s="74"/>
      <c r="G3680" s="74"/>
      <c r="S3680" s="61"/>
      <c r="T3680" s="61"/>
    </row>
    <row r="3681" spans="1:20" s="55" customFormat="1" ht="14.15" x14ac:dyDescent="0.4">
      <c r="A3681" s="39"/>
      <c r="E3681" s="74"/>
      <c r="F3681" s="74"/>
      <c r="G3681" s="74"/>
      <c r="S3681" s="61"/>
      <c r="T3681" s="61"/>
    </row>
    <row r="3682" spans="1:20" s="55" customFormat="1" ht="14.15" x14ac:dyDescent="0.4">
      <c r="A3682" s="39"/>
      <c r="E3682" s="74"/>
      <c r="F3682" s="74"/>
      <c r="G3682" s="74"/>
      <c r="S3682" s="61"/>
      <c r="T3682" s="61"/>
    </row>
    <row r="3683" spans="1:20" s="55" customFormat="1" ht="14.15" x14ac:dyDescent="0.4">
      <c r="A3683" s="39"/>
      <c r="E3683" s="74"/>
      <c r="F3683" s="74"/>
      <c r="G3683" s="74"/>
      <c r="S3683" s="61"/>
      <c r="T3683" s="61"/>
    </row>
    <row r="3684" spans="1:20" s="55" customFormat="1" ht="14.15" x14ac:dyDescent="0.4">
      <c r="A3684" s="39"/>
      <c r="E3684" s="74"/>
      <c r="F3684" s="74"/>
      <c r="G3684" s="74"/>
      <c r="S3684" s="61"/>
      <c r="T3684" s="61"/>
    </row>
    <row r="3685" spans="1:20" s="55" customFormat="1" ht="14.15" x14ac:dyDescent="0.4">
      <c r="A3685" s="39"/>
      <c r="E3685" s="74"/>
      <c r="F3685" s="74"/>
      <c r="G3685" s="74"/>
      <c r="S3685" s="61"/>
      <c r="T3685" s="61"/>
    </row>
    <row r="3686" spans="1:20" s="55" customFormat="1" ht="14.15" x14ac:dyDescent="0.4">
      <c r="A3686" s="39"/>
      <c r="E3686" s="74"/>
      <c r="F3686" s="74"/>
      <c r="G3686" s="74"/>
      <c r="S3686" s="61"/>
      <c r="T3686" s="61"/>
    </row>
    <row r="3687" spans="1:20" s="55" customFormat="1" ht="14.15" x14ac:dyDescent="0.4">
      <c r="A3687" s="39"/>
      <c r="E3687" s="74"/>
      <c r="F3687" s="74"/>
      <c r="G3687" s="74"/>
      <c r="S3687" s="61"/>
      <c r="T3687" s="61"/>
    </row>
    <row r="3688" spans="1:20" s="55" customFormat="1" ht="14.15" x14ac:dyDescent="0.4">
      <c r="A3688" s="39"/>
      <c r="E3688" s="74"/>
      <c r="F3688" s="74"/>
      <c r="G3688" s="74"/>
      <c r="S3688" s="61"/>
      <c r="T3688" s="61"/>
    </row>
    <row r="3689" spans="1:20" s="55" customFormat="1" ht="14.15" x14ac:dyDescent="0.4">
      <c r="A3689" s="39"/>
      <c r="E3689" s="74"/>
      <c r="F3689" s="74"/>
      <c r="G3689" s="74"/>
      <c r="S3689" s="61"/>
      <c r="T3689" s="61"/>
    </row>
    <row r="3690" spans="1:20" s="55" customFormat="1" ht="14.15" x14ac:dyDescent="0.4">
      <c r="A3690" s="39"/>
      <c r="E3690" s="74"/>
      <c r="F3690" s="74"/>
      <c r="G3690" s="74"/>
      <c r="S3690" s="61"/>
      <c r="T3690" s="61"/>
    </row>
    <row r="3691" spans="1:20" s="55" customFormat="1" ht="14.15" x14ac:dyDescent="0.4">
      <c r="A3691" s="39"/>
      <c r="E3691" s="74"/>
      <c r="F3691" s="74"/>
      <c r="G3691" s="74"/>
      <c r="S3691" s="61"/>
      <c r="T3691" s="61"/>
    </row>
    <row r="3692" spans="1:20" s="55" customFormat="1" ht="14.15" x14ac:dyDescent="0.4">
      <c r="A3692" s="39"/>
      <c r="E3692" s="74"/>
      <c r="F3692" s="74"/>
      <c r="G3692" s="74"/>
      <c r="S3692" s="61"/>
      <c r="T3692" s="61"/>
    </row>
    <row r="3693" spans="1:20" s="55" customFormat="1" ht="14.15" x14ac:dyDescent="0.4">
      <c r="A3693" s="39"/>
      <c r="E3693" s="74"/>
      <c r="F3693" s="74"/>
      <c r="G3693" s="74"/>
      <c r="S3693" s="61"/>
      <c r="T3693" s="61"/>
    </row>
    <row r="3694" spans="1:20" s="55" customFormat="1" ht="14.15" x14ac:dyDescent="0.4">
      <c r="A3694" s="39"/>
      <c r="E3694" s="74"/>
      <c r="F3694" s="74"/>
      <c r="G3694" s="74"/>
      <c r="S3694" s="61"/>
      <c r="T3694" s="61"/>
    </row>
    <row r="3695" spans="1:20" s="55" customFormat="1" ht="14.15" x14ac:dyDescent="0.4">
      <c r="A3695" s="39"/>
      <c r="E3695" s="74"/>
      <c r="F3695" s="74"/>
      <c r="G3695" s="74"/>
      <c r="S3695" s="61"/>
      <c r="T3695" s="61"/>
    </row>
    <row r="3696" spans="1:20" s="55" customFormat="1" ht="14.15" x14ac:dyDescent="0.4">
      <c r="A3696" s="39"/>
      <c r="E3696" s="74"/>
      <c r="F3696" s="74"/>
      <c r="G3696" s="74"/>
      <c r="S3696" s="61"/>
      <c r="T3696" s="61"/>
    </row>
    <row r="3697" spans="1:20" s="55" customFormat="1" ht="14.15" x14ac:dyDescent="0.4">
      <c r="A3697" s="39"/>
      <c r="E3697" s="74"/>
      <c r="F3697" s="74"/>
      <c r="G3697" s="74"/>
      <c r="S3697" s="61"/>
      <c r="T3697" s="61"/>
    </row>
    <row r="3698" spans="1:20" s="55" customFormat="1" ht="14.15" x14ac:dyDescent="0.4">
      <c r="A3698" s="39"/>
      <c r="E3698" s="74"/>
      <c r="F3698" s="74"/>
      <c r="G3698" s="74"/>
      <c r="S3698" s="61"/>
      <c r="T3698" s="61"/>
    </row>
    <row r="3699" spans="1:20" s="55" customFormat="1" ht="14.15" x14ac:dyDescent="0.4">
      <c r="A3699" s="39"/>
      <c r="E3699" s="74"/>
      <c r="F3699" s="74"/>
      <c r="G3699" s="74"/>
      <c r="S3699" s="61"/>
      <c r="T3699" s="61"/>
    </row>
    <row r="3700" spans="1:20" s="55" customFormat="1" ht="14.15" x14ac:dyDescent="0.4">
      <c r="A3700" s="39"/>
      <c r="E3700" s="74"/>
      <c r="F3700" s="74"/>
      <c r="G3700" s="74"/>
      <c r="S3700" s="61"/>
      <c r="T3700" s="61"/>
    </row>
    <row r="3701" spans="1:20" s="55" customFormat="1" ht="14.15" x14ac:dyDescent="0.4">
      <c r="A3701" s="39"/>
      <c r="E3701" s="74"/>
      <c r="F3701" s="74"/>
      <c r="G3701" s="74"/>
      <c r="S3701" s="61"/>
      <c r="T3701" s="61"/>
    </row>
    <row r="3702" spans="1:20" s="55" customFormat="1" ht="14.15" x14ac:dyDescent="0.4">
      <c r="A3702" s="39"/>
      <c r="E3702" s="74"/>
      <c r="F3702" s="74"/>
      <c r="G3702" s="74"/>
      <c r="S3702" s="61"/>
      <c r="T3702" s="61"/>
    </row>
    <row r="3703" spans="1:20" s="55" customFormat="1" ht="14.15" x14ac:dyDescent="0.4">
      <c r="A3703" s="39"/>
      <c r="E3703" s="74"/>
      <c r="F3703" s="74"/>
      <c r="G3703" s="74"/>
      <c r="S3703" s="61"/>
      <c r="T3703" s="61"/>
    </row>
    <row r="3704" spans="1:20" s="55" customFormat="1" ht="14.15" x14ac:dyDescent="0.4">
      <c r="A3704" s="39"/>
      <c r="E3704" s="74"/>
      <c r="F3704" s="74"/>
      <c r="G3704" s="74"/>
      <c r="S3704" s="61"/>
      <c r="T3704" s="61"/>
    </row>
    <row r="3705" spans="1:20" s="55" customFormat="1" ht="14.15" x14ac:dyDescent="0.4">
      <c r="A3705" s="39"/>
      <c r="E3705" s="74"/>
      <c r="F3705" s="74"/>
      <c r="G3705" s="74"/>
      <c r="S3705" s="61"/>
      <c r="T3705" s="61"/>
    </row>
    <row r="3706" spans="1:20" s="55" customFormat="1" x14ac:dyDescent="0.4">
      <c r="A3706" s="39"/>
      <c r="E3706" s="74"/>
      <c r="F3706" s="74"/>
      <c r="G3706" s="74"/>
      <c r="R3706" s="43"/>
      <c r="S3706" s="61"/>
      <c r="T3706" s="61"/>
    </row>
    <row r="3707" spans="1:20" s="55" customFormat="1" x14ac:dyDescent="0.4">
      <c r="A3707" s="39"/>
      <c r="E3707" s="74"/>
      <c r="F3707" s="74"/>
      <c r="G3707" s="74"/>
      <c r="R3707" s="43"/>
      <c r="S3707" s="61"/>
      <c r="T3707" s="61"/>
    </row>
    <row r="3708" spans="1:20" s="55" customFormat="1" x14ac:dyDescent="0.4">
      <c r="A3708" s="39"/>
      <c r="E3708" s="74"/>
      <c r="F3708" s="74"/>
      <c r="G3708" s="74"/>
      <c r="R3708" s="43"/>
      <c r="S3708" s="61"/>
      <c r="T3708" s="61"/>
    </row>
    <row r="3709" spans="1:20" s="55" customFormat="1" x14ac:dyDescent="0.4">
      <c r="A3709" s="39"/>
      <c r="E3709" s="74"/>
      <c r="F3709" s="74"/>
      <c r="G3709" s="74"/>
      <c r="R3709" s="43"/>
      <c r="S3709" s="61"/>
      <c r="T3709" s="61"/>
    </row>
    <row r="3710" spans="1:20" s="55" customFormat="1" x14ac:dyDescent="0.4">
      <c r="A3710" s="39"/>
      <c r="E3710" s="74"/>
      <c r="F3710" s="74"/>
      <c r="G3710" s="74"/>
      <c r="R3710" s="43"/>
      <c r="S3710" s="61"/>
      <c r="T3710" s="61"/>
    </row>
    <row r="3711" spans="1:20" s="55" customFormat="1" x14ac:dyDescent="0.4">
      <c r="A3711" s="39"/>
      <c r="E3711" s="74"/>
      <c r="F3711" s="74"/>
      <c r="G3711" s="74"/>
      <c r="R3711" s="43"/>
      <c r="S3711" s="44"/>
      <c r="T3711" s="61"/>
    </row>
    <row r="3712" spans="1:20" s="55" customFormat="1" x14ac:dyDescent="0.4">
      <c r="A3712" s="39"/>
      <c r="E3712" s="74"/>
      <c r="F3712" s="74"/>
      <c r="G3712" s="74"/>
      <c r="R3712" s="43"/>
      <c r="S3712" s="44"/>
      <c r="T3712" s="61"/>
    </row>
    <row r="3713" spans="1:26" s="55" customFormat="1" x14ac:dyDescent="0.4">
      <c r="A3713" s="39"/>
      <c r="E3713" s="74"/>
      <c r="F3713" s="74"/>
      <c r="G3713" s="74"/>
      <c r="R3713" s="43"/>
      <c r="S3713" s="44"/>
      <c r="T3713" s="44"/>
      <c r="U3713" s="43"/>
      <c r="V3713" s="43"/>
      <c r="W3713" s="43"/>
      <c r="X3713" s="43"/>
      <c r="Y3713" s="43"/>
      <c r="Z3713" s="43"/>
    </row>
  </sheetData>
  <mergeCells count="5">
    <mergeCell ref="D2:G2"/>
    <mergeCell ref="H2:I2"/>
    <mergeCell ref="K2:M2"/>
    <mergeCell ref="N2:P2"/>
    <mergeCell ref="B55:P55"/>
  </mergeCell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60C55-27AC-4DA7-87A2-74FE1A1B69DB}">
  <dimension ref="A1:K13"/>
  <sheetViews>
    <sheetView tabSelected="1" workbookViewId="0"/>
  </sheetViews>
  <sheetFormatPr defaultRowHeight="12.45" x14ac:dyDescent="0.3"/>
  <cols>
    <col min="1" max="1" width="74" style="224" bestFit="1" customWidth="1"/>
    <col min="2" max="255" width="9.3828125" style="224" customWidth="1"/>
    <col min="256" max="256" width="2.53515625" style="224" customWidth="1"/>
    <col min="257" max="257" width="74" style="224" bestFit="1" customWidth="1"/>
    <col min="258" max="511" width="9.3828125" style="224" customWidth="1"/>
    <col min="512" max="512" width="2.53515625" style="224" customWidth="1"/>
    <col min="513" max="513" width="74" style="224" bestFit="1" customWidth="1"/>
    <col min="514" max="767" width="9.3828125" style="224" customWidth="1"/>
    <col min="768" max="768" width="2.53515625" style="224" customWidth="1"/>
    <col min="769" max="769" width="74" style="224" bestFit="1" customWidth="1"/>
    <col min="770" max="1023" width="9.3828125" style="224" customWidth="1"/>
    <col min="1024" max="1024" width="2.53515625" style="224" customWidth="1"/>
    <col min="1025" max="1025" width="74" style="224" bestFit="1" customWidth="1"/>
    <col min="1026" max="1279" width="9.3828125" style="224" customWidth="1"/>
    <col min="1280" max="1280" width="2.53515625" style="224" customWidth="1"/>
    <col min="1281" max="1281" width="74" style="224" bestFit="1" customWidth="1"/>
    <col min="1282" max="1535" width="9.3828125" style="224" customWidth="1"/>
    <col min="1536" max="1536" width="2.53515625" style="224" customWidth="1"/>
    <col min="1537" max="1537" width="74" style="224" bestFit="1" customWidth="1"/>
    <col min="1538" max="1791" width="9.3828125" style="224" customWidth="1"/>
    <col min="1792" max="1792" width="2.53515625" style="224" customWidth="1"/>
    <col min="1793" max="1793" width="74" style="224" bestFit="1" customWidth="1"/>
    <col min="1794" max="2047" width="9.3828125" style="224" customWidth="1"/>
    <col min="2048" max="2048" width="2.53515625" style="224" customWidth="1"/>
    <col min="2049" max="2049" width="74" style="224" bestFit="1" customWidth="1"/>
    <col min="2050" max="2303" width="9.3828125" style="224" customWidth="1"/>
    <col min="2304" max="2304" width="2.53515625" style="224" customWidth="1"/>
    <col min="2305" max="2305" width="74" style="224" bestFit="1" customWidth="1"/>
    <col min="2306" max="2559" width="9.3828125" style="224" customWidth="1"/>
    <col min="2560" max="2560" width="2.53515625" style="224" customWidth="1"/>
    <col min="2561" max="2561" width="74" style="224" bestFit="1" customWidth="1"/>
    <col min="2562" max="2815" width="9.3828125" style="224" customWidth="1"/>
    <col min="2816" max="2816" width="2.53515625" style="224" customWidth="1"/>
    <col min="2817" max="2817" width="74" style="224" bestFit="1" customWidth="1"/>
    <col min="2818" max="3071" width="9.3828125" style="224" customWidth="1"/>
    <col min="3072" max="3072" width="2.53515625" style="224" customWidth="1"/>
    <col min="3073" max="3073" width="74" style="224" bestFit="1" customWidth="1"/>
    <col min="3074" max="3327" width="9.3828125" style="224" customWidth="1"/>
    <col min="3328" max="3328" width="2.53515625" style="224" customWidth="1"/>
    <col min="3329" max="3329" width="74" style="224" bestFit="1" customWidth="1"/>
    <col min="3330" max="3583" width="9.3828125" style="224" customWidth="1"/>
    <col min="3584" max="3584" width="2.53515625" style="224" customWidth="1"/>
    <col min="3585" max="3585" width="74" style="224" bestFit="1" customWidth="1"/>
    <col min="3586" max="3839" width="9.3828125" style="224" customWidth="1"/>
    <col min="3840" max="3840" width="2.53515625" style="224" customWidth="1"/>
    <col min="3841" max="3841" width="74" style="224" bestFit="1" customWidth="1"/>
    <col min="3842" max="4095" width="9.3828125" style="224" customWidth="1"/>
    <col min="4096" max="4096" width="2.53515625" style="224" customWidth="1"/>
    <col min="4097" max="4097" width="74" style="224" bestFit="1" customWidth="1"/>
    <col min="4098" max="4351" width="9.3828125" style="224" customWidth="1"/>
    <col min="4352" max="4352" width="2.53515625" style="224" customWidth="1"/>
    <col min="4353" max="4353" width="74" style="224" bestFit="1" customWidth="1"/>
    <col min="4354" max="4607" width="9.3828125" style="224" customWidth="1"/>
    <col min="4608" max="4608" width="2.53515625" style="224" customWidth="1"/>
    <col min="4609" max="4609" width="74" style="224" bestFit="1" customWidth="1"/>
    <col min="4610" max="4863" width="9.3828125" style="224" customWidth="1"/>
    <col min="4864" max="4864" width="2.53515625" style="224" customWidth="1"/>
    <col min="4865" max="4865" width="74" style="224" bestFit="1" customWidth="1"/>
    <col min="4866" max="5119" width="9.3828125" style="224" customWidth="1"/>
    <col min="5120" max="5120" width="2.53515625" style="224" customWidth="1"/>
    <col min="5121" max="5121" width="74" style="224" bestFit="1" customWidth="1"/>
    <col min="5122" max="5375" width="9.3828125" style="224" customWidth="1"/>
    <col min="5376" max="5376" width="2.53515625" style="224" customWidth="1"/>
    <col min="5377" max="5377" width="74" style="224" bestFit="1" customWidth="1"/>
    <col min="5378" max="5631" width="9.3828125" style="224" customWidth="1"/>
    <col min="5632" max="5632" width="2.53515625" style="224" customWidth="1"/>
    <col min="5633" max="5633" width="74" style="224" bestFit="1" customWidth="1"/>
    <col min="5634" max="5887" width="9.3828125" style="224" customWidth="1"/>
    <col min="5888" max="5888" width="2.53515625" style="224" customWidth="1"/>
    <col min="5889" max="5889" width="74" style="224" bestFit="1" customWidth="1"/>
    <col min="5890" max="6143" width="9.3828125" style="224" customWidth="1"/>
    <col min="6144" max="6144" width="2.53515625" style="224" customWidth="1"/>
    <col min="6145" max="6145" width="74" style="224" bestFit="1" customWidth="1"/>
    <col min="6146" max="6399" width="9.3828125" style="224" customWidth="1"/>
    <col min="6400" max="6400" width="2.53515625" style="224" customWidth="1"/>
    <col min="6401" max="6401" width="74" style="224" bestFit="1" customWidth="1"/>
    <col min="6402" max="6655" width="9.3828125" style="224" customWidth="1"/>
    <col min="6656" max="6656" width="2.53515625" style="224" customWidth="1"/>
    <col min="6657" max="6657" width="74" style="224" bestFit="1" customWidth="1"/>
    <col min="6658" max="6911" width="9.3828125" style="224" customWidth="1"/>
    <col min="6912" max="6912" width="2.53515625" style="224" customWidth="1"/>
    <col min="6913" max="6913" width="74" style="224" bestFit="1" customWidth="1"/>
    <col min="6914" max="7167" width="9.3828125" style="224" customWidth="1"/>
    <col min="7168" max="7168" width="2.53515625" style="224" customWidth="1"/>
    <col min="7169" max="7169" width="74" style="224" bestFit="1" customWidth="1"/>
    <col min="7170" max="7423" width="9.3828125" style="224" customWidth="1"/>
    <col min="7424" max="7424" width="2.53515625" style="224" customWidth="1"/>
    <col min="7425" max="7425" width="74" style="224" bestFit="1" customWidth="1"/>
    <col min="7426" max="7679" width="9.3828125" style="224" customWidth="1"/>
    <col min="7680" max="7680" width="2.53515625" style="224" customWidth="1"/>
    <col min="7681" max="7681" width="74" style="224" bestFit="1" customWidth="1"/>
    <col min="7682" max="7935" width="9.3828125" style="224" customWidth="1"/>
    <col min="7936" max="7936" width="2.53515625" style="224" customWidth="1"/>
    <col min="7937" max="7937" width="74" style="224" bestFit="1" customWidth="1"/>
    <col min="7938" max="8191" width="9.3828125" style="224" customWidth="1"/>
    <col min="8192" max="8192" width="2.53515625" style="224" customWidth="1"/>
    <col min="8193" max="8193" width="74" style="224" bestFit="1" customWidth="1"/>
    <col min="8194" max="8447" width="9.3828125" style="224" customWidth="1"/>
    <col min="8448" max="8448" width="2.53515625" style="224" customWidth="1"/>
    <col min="8449" max="8449" width="74" style="224" bestFit="1" customWidth="1"/>
    <col min="8450" max="8703" width="9.3828125" style="224" customWidth="1"/>
    <col min="8704" max="8704" width="2.53515625" style="224" customWidth="1"/>
    <col min="8705" max="8705" width="74" style="224" bestFit="1" customWidth="1"/>
    <col min="8706" max="8959" width="9.3828125" style="224" customWidth="1"/>
    <col min="8960" max="8960" width="2.53515625" style="224" customWidth="1"/>
    <col min="8961" max="8961" width="74" style="224" bestFit="1" customWidth="1"/>
    <col min="8962" max="9215" width="9.3828125" style="224" customWidth="1"/>
    <col min="9216" max="9216" width="2.53515625" style="224" customWidth="1"/>
    <col min="9217" max="9217" width="74" style="224" bestFit="1" customWidth="1"/>
    <col min="9218" max="9471" width="9.3828125" style="224" customWidth="1"/>
    <col min="9472" max="9472" width="2.53515625" style="224" customWidth="1"/>
    <col min="9473" max="9473" width="74" style="224" bestFit="1" customWidth="1"/>
    <col min="9474" max="9727" width="9.3828125" style="224" customWidth="1"/>
    <col min="9728" max="9728" width="2.53515625" style="224" customWidth="1"/>
    <col min="9729" max="9729" width="74" style="224" bestFit="1" customWidth="1"/>
    <col min="9730" max="9983" width="9.3828125" style="224" customWidth="1"/>
    <col min="9984" max="9984" width="2.53515625" style="224" customWidth="1"/>
    <col min="9985" max="9985" width="74" style="224" bestFit="1" customWidth="1"/>
    <col min="9986" max="10239" width="9.3828125" style="224" customWidth="1"/>
    <col min="10240" max="10240" width="2.53515625" style="224" customWidth="1"/>
    <col min="10241" max="10241" width="74" style="224" bestFit="1" customWidth="1"/>
    <col min="10242" max="10495" width="9.3828125" style="224" customWidth="1"/>
    <col min="10496" max="10496" width="2.53515625" style="224" customWidth="1"/>
    <col min="10497" max="10497" width="74" style="224" bestFit="1" customWidth="1"/>
    <col min="10498" max="10751" width="9.3828125" style="224" customWidth="1"/>
    <col min="10752" max="10752" width="2.53515625" style="224" customWidth="1"/>
    <col min="10753" max="10753" width="74" style="224" bestFit="1" customWidth="1"/>
    <col min="10754" max="11007" width="9.3828125" style="224" customWidth="1"/>
    <col min="11008" max="11008" width="2.53515625" style="224" customWidth="1"/>
    <col min="11009" max="11009" width="74" style="224" bestFit="1" customWidth="1"/>
    <col min="11010" max="11263" width="9.3828125" style="224" customWidth="1"/>
    <col min="11264" max="11264" width="2.53515625" style="224" customWidth="1"/>
    <col min="11265" max="11265" width="74" style="224" bestFit="1" customWidth="1"/>
    <col min="11266" max="11519" width="9.3828125" style="224" customWidth="1"/>
    <col min="11520" max="11520" width="2.53515625" style="224" customWidth="1"/>
    <col min="11521" max="11521" width="74" style="224" bestFit="1" customWidth="1"/>
    <col min="11522" max="11775" width="9.3828125" style="224" customWidth="1"/>
    <col min="11776" max="11776" width="2.53515625" style="224" customWidth="1"/>
    <col min="11777" max="11777" width="74" style="224" bestFit="1" customWidth="1"/>
    <col min="11778" max="12031" width="9.3828125" style="224" customWidth="1"/>
    <col min="12032" max="12032" width="2.53515625" style="224" customWidth="1"/>
    <col min="12033" max="12033" width="74" style="224" bestFit="1" customWidth="1"/>
    <col min="12034" max="12287" width="9.3828125" style="224" customWidth="1"/>
    <col min="12288" max="12288" width="2.53515625" style="224" customWidth="1"/>
    <col min="12289" max="12289" width="74" style="224" bestFit="1" customWidth="1"/>
    <col min="12290" max="12543" width="9.3828125" style="224" customWidth="1"/>
    <col min="12544" max="12544" width="2.53515625" style="224" customWidth="1"/>
    <col min="12545" max="12545" width="74" style="224" bestFit="1" customWidth="1"/>
    <col min="12546" max="12799" width="9.3828125" style="224" customWidth="1"/>
    <col min="12800" max="12800" width="2.53515625" style="224" customWidth="1"/>
    <col min="12801" max="12801" width="74" style="224" bestFit="1" customWidth="1"/>
    <col min="12802" max="13055" width="9.3828125" style="224" customWidth="1"/>
    <col min="13056" max="13056" width="2.53515625" style="224" customWidth="1"/>
    <col min="13057" max="13057" width="74" style="224" bestFit="1" customWidth="1"/>
    <col min="13058" max="13311" width="9.3828125" style="224" customWidth="1"/>
    <col min="13312" max="13312" width="2.53515625" style="224" customWidth="1"/>
    <col min="13313" max="13313" width="74" style="224" bestFit="1" customWidth="1"/>
    <col min="13314" max="13567" width="9.3828125" style="224" customWidth="1"/>
    <col min="13568" max="13568" width="2.53515625" style="224" customWidth="1"/>
    <col min="13569" max="13569" width="74" style="224" bestFit="1" customWidth="1"/>
    <col min="13570" max="13823" width="9.3828125" style="224" customWidth="1"/>
    <col min="13824" max="13824" width="2.53515625" style="224" customWidth="1"/>
    <col min="13825" max="13825" width="74" style="224" bestFit="1" customWidth="1"/>
    <col min="13826" max="14079" width="9.3828125" style="224" customWidth="1"/>
    <col min="14080" max="14080" width="2.53515625" style="224" customWidth="1"/>
    <col min="14081" max="14081" width="74" style="224" bestFit="1" customWidth="1"/>
    <col min="14082" max="14335" width="9.3828125" style="224" customWidth="1"/>
    <col min="14336" max="14336" width="2.53515625" style="224" customWidth="1"/>
    <col min="14337" max="14337" width="74" style="224" bestFit="1" customWidth="1"/>
    <col min="14338" max="14591" width="9.3828125" style="224" customWidth="1"/>
    <col min="14592" max="14592" width="2.53515625" style="224" customWidth="1"/>
    <col min="14593" max="14593" width="74" style="224" bestFit="1" customWidth="1"/>
    <col min="14594" max="14847" width="9.3828125" style="224" customWidth="1"/>
    <col min="14848" max="14848" width="2.53515625" style="224" customWidth="1"/>
    <col min="14849" max="14849" width="74" style="224" bestFit="1" customWidth="1"/>
    <col min="14850" max="15103" width="9.3828125" style="224" customWidth="1"/>
    <col min="15104" max="15104" width="2.53515625" style="224" customWidth="1"/>
    <col min="15105" max="15105" width="74" style="224" bestFit="1" customWidth="1"/>
    <col min="15106" max="15359" width="9.3828125" style="224" customWidth="1"/>
    <col min="15360" max="15360" width="2.53515625" style="224" customWidth="1"/>
    <col min="15361" max="15361" width="74" style="224" bestFit="1" customWidth="1"/>
    <col min="15362" max="15615" width="9.3828125" style="224" customWidth="1"/>
    <col min="15616" max="15616" width="2.53515625" style="224" customWidth="1"/>
    <col min="15617" max="15617" width="74" style="224" bestFit="1" customWidth="1"/>
    <col min="15618" max="15871" width="9.3828125" style="224" customWidth="1"/>
    <col min="15872" max="15872" width="2.53515625" style="224" customWidth="1"/>
    <col min="15873" max="15873" width="74" style="224" bestFit="1" customWidth="1"/>
    <col min="15874" max="16127" width="9.3828125" style="224" customWidth="1"/>
    <col min="16128" max="16128" width="2.53515625" style="224" customWidth="1"/>
    <col min="16129" max="16129" width="74" style="224" bestFit="1" customWidth="1"/>
    <col min="16130" max="16384" width="9.3828125" style="224" customWidth="1"/>
  </cols>
  <sheetData>
    <row r="1" spans="1:11" ht="84" customHeight="1" x14ac:dyDescent="0.3"/>
    <row r="2" spans="1:11" ht="27" x14ac:dyDescent="0.6">
      <c r="A2" s="225" t="s">
        <v>702</v>
      </c>
    </row>
    <row r="3" spans="1:11" ht="22.3" x14ac:dyDescent="0.3">
      <c r="A3" s="226" t="s">
        <v>703</v>
      </c>
    </row>
    <row r="4" spans="1:11" ht="45" customHeight="1" x14ac:dyDescent="0.4">
      <c r="A4" s="227" t="s">
        <v>704</v>
      </c>
      <c r="C4" s="228"/>
      <c r="K4" s="229"/>
    </row>
    <row r="5" spans="1:11" ht="32.25" customHeight="1" x14ac:dyDescent="0.35">
      <c r="A5" s="230" t="s">
        <v>705</v>
      </c>
      <c r="B5" s="230"/>
    </row>
    <row r="6" spans="1:11" ht="15" x14ac:dyDescent="0.35">
      <c r="A6" s="231" t="s">
        <v>706</v>
      </c>
      <c r="B6" s="230"/>
    </row>
    <row r="7" spans="1:11" ht="15.45" x14ac:dyDescent="0.4">
      <c r="A7" s="232" t="s">
        <v>707</v>
      </c>
      <c r="B7" s="233"/>
    </row>
    <row r="8" spans="1:11" ht="28.5" customHeight="1" x14ac:dyDescent="0.4">
      <c r="A8" s="291" t="s">
        <v>708</v>
      </c>
      <c r="B8" s="232"/>
    </row>
    <row r="9" spans="1:11" ht="30" customHeight="1" x14ac:dyDescent="0.35">
      <c r="A9" s="230" t="s">
        <v>709</v>
      </c>
    </row>
    <row r="10" spans="1:11" ht="15" x14ac:dyDescent="0.35">
      <c r="A10" s="231" t="s">
        <v>710</v>
      </c>
    </row>
    <row r="11" spans="1:11" ht="26.25" customHeight="1" x14ac:dyDescent="0.35">
      <c r="A11" s="230" t="s">
        <v>711</v>
      </c>
    </row>
    <row r="12" spans="1:11" ht="15" x14ac:dyDescent="0.35">
      <c r="A12" s="230" t="s">
        <v>712</v>
      </c>
    </row>
    <row r="13" spans="1:11" ht="15" x14ac:dyDescent="0.35">
      <c r="A13" s="234" t="s">
        <v>713</v>
      </c>
    </row>
  </sheetData>
  <hyperlinks>
    <hyperlink ref="A6" r:id="rId1" xr:uid="{E9FEEF2E-0CAE-4E22-B03C-729082A0A891}"/>
    <hyperlink ref="A10" location="Contents!A1" display="Contents" xr:uid="{B501ADB5-7F78-4AEE-94B8-7C10D9E231D8}"/>
    <hyperlink ref="A13" r:id="rId2" display="If you find any problems, or have any feedback, relating to accessibility please email us at firestatistics@homeoffice.gov.uk" xr:uid="{CB3B71A3-3E6B-465B-8549-4EFEE3F8856F}"/>
    <hyperlink ref="A8" r:id="rId3" location="fire-and-rescue-incident-statistics:-latest-version" display="Published: 11 February 2021" xr:uid="{61EC8553-D3EA-404B-82C4-A6946B6F1208}"/>
  </hyperlinks>
  <pageMargins left="0.70000000000000007" right="0.70000000000000007" top="0.75" bottom="0.75" header="0.30000000000000004" footer="0.30000000000000004"/>
  <pageSetup paperSize="9" fitToWidth="0" fitToHeight="0" orientation="landscape" r:id="rId4"/>
  <drawing r:id="rId5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7ADDBC-311F-46BF-90ED-7ACAA3A62636}">
  <dimension ref="A1:D26"/>
  <sheetViews>
    <sheetView workbookViewId="0"/>
  </sheetViews>
  <sheetFormatPr defaultColWidth="9.3828125" defaultRowHeight="14.15" x14ac:dyDescent="0.35"/>
  <cols>
    <col min="1" max="1" width="24.53515625" style="250" customWidth="1"/>
    <col min="2" max="2" width="50.53515625" style="251" customWidth="1"/>
    <col min="3" max="3" width="39.3828125" style="250" customWidth="1"/>
    <col min="4" max="4" width="16.3828125" style="250" customWidth="1"/>
    <col min="5" max="5" width="9.3828125" style="250" customWidth="1"/>
    <col min="6" max="16384" width="9.3828125" style="250"/>
  </cols>
  <sheetData>
    <row r="1" spans="1:4" s="235" customFormat="1" ht="15.65" customHeight="1" x14ac:dyDescent="0.3">
      <c r="A1" s="237" t="s">
        <v>702</v>
      </c>
      <c r="C1" s="236"/>
      <c r="D1" s="236"/>
    </row>
    <row r="2" spans="1:4" s="235" customFormat="1" ht="21.65" customHeight="1" x14ac:dyDescent="0.3">
      <c r="A2" s="237" t="s">
        <v>714</v>
      </c>
      <c r="C2" s="236"/>
      <c r="D2" s="236"/>
    </row>
    <row r="3" spans="1:4" s="238" customFormat="1" ht="18" customHeight="1" x14ac:dyDescent="0.3">
      <c r="A3" s="238" t="s">
        <v>715</v>
      </c>
      <c r="C3" s="239"/>
      <c r="D3" s="239"/>
    </row>
    <row r="4" spans="1:4" s="238" customFormat="1" ht="15.75" customHeight="1" x14ac:dyDescent="0.3">
      <c r="A4" s="240" t="s">
        <v>716</v>
      </c>
      <c r="C4" s="239"/>
      <c r="D4" s="239"/>
    </row>
    <row r="5" spans="1:4" s="243" customFormat="1" ht="24" customHeight="1" x14ac:dyDescent="0.4">
      <c r="A5" s="241" t="s">
        <v>717</v>
      </c>
      <c r="B5" s="241" t="s">
        <v>718</v>
      </c>
      <c r="C5" s="241" t="s">
        <v>719</v>
      </c>
      <c r="D5" s="242" t="s">
        <v>720</v>
      </c>
    </row>
    <row r="6" spans="1:4" s="243" customFormat="1" ht="14.6" x14ac:dyDescent="0.4">
      <c r="A6" s="240" t="s">
        <v>721</v>
      </c>
      <c r="B6" s="238" t="s">
        <v>702</v>
      </c>
      <c r="C6" s="245" t="s">
        <v>722</v>
      </c>
      <c r="D6" s="246" t="s">
        <v>723</v>
      </c>
    </row>
    <row r="7" spans="1:4" s="243" customFormat="1" ht="14.6" x14ac:dyDescent="0.4">
      <c r="A7" s="244"/>
      <c r="B7" s="245"/>
      <c r="C7" s="245"/>
      <c r="D7" s="247"/>
    </row>
    <row r="8" spans="1:4" s="243" customFormat="1" ht="24" customHeight="1" x14ac:dyDescent="0.4">
      <c r="A8" s="244"/>
      <c r="C8" s="245"/>
      <c r="D8" s="246"/>
    </row>
    <row r="9" spans="1:4" s="243" customFormat="1" ht="24" customHeight="1" x14ac:dyDescent="0.4">
      <c r="A9" s="248"/>
      <c r="B9" s="248"/>
      <c r="C9" s="248"/>
      <c r="D9" s="249"/>
    </row>
    <row r="10" spans="1:4" s="243" customFormat="1" ht="14.6" x14ac:dyDescent="0.4">
      <c r="A10" s="250"/>
      <c r="B10" s="251"/>
      <c r="C10" s="252"/>
      <c r="D10" s="250"/>
    </row>
    <row r="11" spans="1:4" s="243" customFormat="1" ht="14.6" x14ac:dyDescent="0.4">
      <c r="A11" s="250"/>
      <c r="B11" s="251"/>
      <c r="C11" s="252"/>
      <c r="D11" s="250"/>
    </row>
    <row r="12" spans="1:4" s="243" customFormat="1" ht="14.6" x14ac:dyDescent="0.4">
      <c r="A12" s="250"/>
      <c r="B12" s="251"/>
      <c r="C12" s="252"/>
      <c r="D12" s="250"/>
    </row>
    <row r="13" spans="1:4" s="243" customFormat="1" ht="14.6" x14ac:dyDescent="0.4">
      <c r="A13" s="250"/>
      <c r="B13" s="251"/>
      <c r="C13" s="252"/>
      <c r="D13" s="250"/>
    </row>
    <row r="14" spans="1:4" s="243" customFormat="1" ht="14.6" x14ac:dyDescent="0.4">
      <c r="A14" s="250"/>
      <c r="B14" s="251"/>
      <c r="C14" s="252"/>
      <c r="D14" s="250"/>
    </row>
    <row r="15" spans="1:4" s="243" customFormat="1" ht="14.6" x14ac:dyDescent="0.4">
      <c r="A15" s="250"/>
      <c r="B15" s="251"/>
      <c r="C15" s="252"/>
      <c r="D15" s="250"/>
    </row>
    <row r="16" spans="1:4" s="243" customFormat="1" ht="14.6" x14ac:dyDescent="0.4">
      <c r="A16" s="250"/>
      <c r="B16" s="251"/>
      <c r="C16" s="252"/>
      <c r="D16" s="250"/>
    </row>
    <row r="17" spans="1:4" s="243" customFormat="1" ht="14.6" x14ac:dyDescent="0.4">
      <c r="A17" s="250"/>
      <c r="B17" s="251"/>
      <c r="C17" s="252"/>
      <c r="D17" s="250"/>
    </row>
    <row r="18" spans="1:4" s="243" customFormat="1" ht="14.6" x14ac:dyDescent="0.4">
      <c r="A18" s="250"/>
      <c r="B18" s="251"/>
      <c r="C18" s="252"/>
      <c r="D18" s="250"/>
    </row>
    <row r="19" spans="1:4" s="243" customFormat="1" ht="14.6" x14ac:dyDescent="0.4">
      <c r="A19" s="250"/>
      <c r="B19" s="251"/>
      <c r="C19" s="252"/>
      <c r="D19" s="250"/>
    </row>
    <row r="20" spans="1:4" s="243" customFormat="1" ht="14.6" x14ac:dyDescent="0.4">
      <c r="A20" s="250"/>
      <c r="B20" s="251"/>
      <c r="C20" s="252"/>
      <c r="D20" s="250"/>
    </row>
    <row r="21" spans="1:4" s="243" customFormat="1" ht="14.6" x14ac:dyDescent="0.4">
      <c r="A21" s="250"/>
      <c r="B21" s="251"/>
      <c r="C21" s="252"/>
      <c r="D21" s="250"/>
    </row>
    <row r="22" spans="1:4" s="243" customFormat="1" ht="14.6" x14ac:dyDescent="0.4">
      <c r="A22" s="250"/>
      <c r="B22" s="251"/>
      <c r="C22" s="252"/>
      <c r="D22" s="250"/>
    </row>
    <row r="23" spans="1:4" s="243" customFormat="1" ht="14.6" x14ac:dyDescent="0.4">
      <c r="B23" s="251"/>
      <c r="C23" s="252"/>
      <c r="D23" s="250"/>
    </row>
    <row r="24" spans="1:4" s="243" customFormat="1" ht="14.6" x14ac:dyDescent="0.4">
      <c r="B24" s="251"/>
      <c r="C24" s="252"/>
      <c r="D24" s="250"/>
    </row>
    <row r="25" spans="1:4" s="243" customFormat="1" ht="14.6" x14ac:dyDescent="0.4">
      <c r="B25" s="251"/>
      <c r="C25" s="252"/>
      <c r="D25" s="250"/>
    </row>
    <row r="26" spans="1:4" s="243" customFormat="1" ht="14.6" x14ac:dyDescent="0.4">
      <c r="B26" s="251"/>
      <c r="C26" s="252"/>
      <c r="D26" s="250"/>
    </row>
  </sheetData>
  <hyperlinks>
    <hyperlink ref="A4" location="Cover!A1" display="Cover sheet" xr:uid="{C681DD5E-A768-4284-B7CB-5A5682195E06}"/>
    <hyperlink ref="A6" location="FIRE1403!A1" display="FIRE1403" xr:uid="{9BF3A4DF-2205-4BA4-A424-87C2985940AD}"/>
  </hyperlinks>
  <pageMargins left="0.31496062992126012" right="0.31496062992126012" top="0.74803149606299213" bottom="0.74803149606299213" header="0.31496062992126012" footer="0.31496062992126012"/>
  <pageSetup paperSize="9" scale="90" fitToWidth="0" fitToHeight="0" orientation="landscape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1ED62B-2CF4-49FD-A503-B7BB78709371}">
  <sheetPr>
    <tabColor rgb="FF7030A0"/>
  </sheetPr>
  <dimension ref="A1:EN92"/>
  <sheetViews>
    <sheetView topLeftCell="A35" workbookViewId="0">
      <selection activeCell="D53" sqref="D53"/>
    </sheetView>
  </sheetViews>
  <sheetFormatPr defaultColWidth="0" defaultRowHeight="15" customHeight="1" x14ac:dyDescent="0.25"/>
  <cols>
    <col min="1" max="2" width="6.53515625" style="130" customWidth="1"/>
    <col min="3" max="3" width="23.3828125" style="130" customWidth="1"/>
    <col min="4" max="143" width="13.53515625" style="130" customWidth="1"/>
    <col min="144" max="144" width="8.53515625" style="130" customWidth="1"/>
    <col min="145" max="16384" width="8.53515625" style="130" hidden="1"/>
  </cols>
  <sheetData>
    <row r="1" spans="1:143" s="176" customFormat="1" ht="15" customHeight="1" x14ac:dyDescent="0.25">
      <c r="A1" s="164"/>
      <c r="B1" s="164"/>
      <c r="C1" s="164"/>
      <c r="D1" s="165" t="s">
        <v>193</v>
      </c>
      <c r="E1" s="165" t="s">
        <v>192</v>
      </c>
      <c r="F1" s="165" t="s">
        <v>194</v>
      </c>
      <c r="G1" s="165" t="s">
        <v>366</v>
      </c>
      <c r="H1" s="165" t="s">
        <v>195</v>
      </c>
      <c r="I1" s="165" t="s">
        <v>310</v>
      </c>
      <c r="J1" s="165" t="s">
        <v>588</v>
      </c>
      <c r="K1" s="165" t="s">
        <v>311</v>
      </c>
      <c r="L1" s="165" t="s">
        <v>203</v>
      </c>
      <c r="M1" s="165" t="s">
        <v>313</v>
      </c>
      <c r="N1" s="165" t="s">
        <v>589</v>
      </c>
      <c r="O1" s="165" t="s">
        <v>216</v>
      </c>
      <c r="P1" s="165" t="s">
        <v>217</v>
      </c>
      <c r="Q1" s="165" t="s">
        <v>233</v>
      </c>
      <c r="R1" s="165" t="s">
        <v>234</v>
      </c>
      <c r="S1" s="165" t="s">
        <v>235</v>
      </c>
      <c r="T1" s="165" t="s">
        <v>367</v>
      </c>
      <c r="U1" s="165" t="s">
        <v>368</v>
      </c>
      <c r="V1" s="165" t="s">
        <v>369</v>
      </c>
      <c r="W1" s="165" t="s">
        <v>370</v>
      </c>
      <c r="X1" s="165" t="s">
        <v>371</v>
      </c>
      <c r="Y1" s="165" t="s">
        <v>372</v>
      </c>
      <c r="Z1" s="165" t="s">
        <v>373</v>
      </c>
      <c r="AA1" s="165" t="s">
        <v>374</v>
      </c>
      <c r="AB1" s="165" t="s">
        <v>375</v>
      </c>
      <c r="AC1" s="165" t="s">
        <v>376</v>
      </c>
      <c r="AD1" s="165" t="s">
        <v>377</v>
      </c>
      <c r="AE1" s="165" t="s">
        <v>378</v>
      </c>
      <c r="AF1" s="165" t="s">
        <v>379</v>
      </c>
      <c r="AG1" s="165" t="s">
        <v>380</v>
      </c>
      <c r="AH1" s="165" t="s">
        <v>381</v>
      </c>
      <c r="AI1" s="165" t="s">
        <v>382</v>
      </c>
      <c r="AJ1" s="165" t="s">
        <v>383</v>
      </c>
      <c r="AK1" s="165" t="s">
        <v>384</v>
      </c>
      <c r="AL1" s="165" t="s">
        <v>385</v>
      </c>
      <c r="AM1" s="165" t="s">
        <v>386</v>
      </c>
      <c r="AN1" s="165" t="s">
        <v>387</v>
      </c>
      <c r="AO1" s="165" t="s">
        <v>388</v>
      </c>
      <c r="AP1" s="165" t="s">
        <v>389</v>
      </c>
      <c r="AQ1" s="165" t="s">
        <v>390</v>
      </c>
      <c r="AR1" s="165" t="s">
        <v>391</v>
      </c>
      <c r="AS1" s="165" t="s">
        <v>392</v>
      </c>
      <c r="AT1" s="165" t="s">
        <v>393</v>
      </c>
      <c r="AU1" s="165" t="s">
        <v>394</v>
      </c>
      <c r="AV1" s="165" t="s">
        <v>395</v>
      </c>
      <c r="AW1" s="165" t="s">
        <v>396</v>
      </c>
      <c r="AX1" s="165" t="s">
        <v>397</v>
      </c>
      <c r="AY1" s="165" t="s">
        <v>398</v>
      </c>
      <c r="AZ1" s="165" t="s">
        <v>590</v>
      </c>
      <c r="BA1" s="165" t="s">
        <v>399</v>
      </c>
      <c r="BB1" s="165" t="s">
        <v>591</v>
      </c>
      <c r="BC1" s="165" t="s">
        <v>400</v>
      </c>
      <c r="BD1" s="165" t="s">
        <v>592</v>
      </c>
      <c r="BE1" s="165" t="s">
        <v>401</v>
      </c>
      <c r="BF1" s="165" t="s">
        <v>593</v>
      </c>
      <c r="BG1" s="165" t="s">
        <v>402</v>
      </c>
      <c r="BH1" s="165" t="s">
        <v>594</v>
      </c>
      <c r="BI1" s="165" t="s">
        <v>403</v>
      </c>
      <c r="BJ1" s="165" t="s">
        <v>595</v>
      </c>
      <c r="BK1" s="165" t="s">
        <v>404</v>
      </c>
      <c r="BL1" s="165" t="s">
        <v>596</v>
      </c>
      <c r="BM1" s="165" t="s">
        <v>405</v>
      </c>
      <c r="BN1" s="165" t="s">
        <v>597</v>
      </c>
      <c r="BO1" s="165" t="s">
        <v>406</v>
      </c>
      <c r="BP1" s="165" t="s">
        <v>598</v>
      </c>
      <c r="BQ1" s="165" t="s">
        <v>407</v>
      </c>
      <c r="BR1" s="165" t="s">
        <v>599</v>
      </c>
      <c r="BS1" s="165" t="s">
        <v>408</v>
      </c>
      <c r="BT1" s="165" t="s">
        <v>600</v>
      </c>
      <c r="BU1" s="165" t="s">
        <v>410</v>
      </c>
      <c r="BV1" s="165" t="s">
        <v>411</v>
      </c>
      <c r="BW1" s="165" t="s">
        <v>412</v>
      </c>
      <c r="BX1" s="165" t="s">
        <v>413</v>
      </c>
      <c r="BY1" s="214" t="s">
        <v>415</v>
      </c>
      <c r="BZ1" s="214" t="s">
        <v>724</v>
      </c>
      <c r="CA1" s="214" t="s">
        <v>725</v>
      </c>
      <c r="CB1" s="165" t="s">
        <v>416</v>
      </c>
      <c r="CC1" s="165" t="s">
        <v>601</v>
      </c>
      <c r="CD1" s="165" t="s">
        <v>417</v>
      </c>
      <c r="CE1" s="165" t="s">
        <v>418</v>
      </c>
      <c r="CF1" s="165" t="s">
        <v>419</v>
      </c>
      <c r="CG1" s="165" t="s">
        <v>420</v>
      </c>
      <c r="CH1" s="165" t="s">
        <v>421</v>
      </c>
      <c r="CI1" s="165" t="s">
        <v>602</v>
      </c>
      <c r="CJ1" s="165" t="s">
        <v>603</v>
      </c>
      <c r="CK1" s="165" t="s">
        <v>604</v>
      </c>
      <c r="CL1" s="165" t="s">
        <v>605</v>
      </c>
      <c r="CM1" s="165" t="s">
        <v>606</v>
      </c>
      <c r="CN1" s="165" t="s">
        <v>607</v>
      </c>
      <c r="CO1" s="165" t="s">
        <v>422</v>
      </c>
      <c r="CP1" s="165" t="s">
        <v>423</v>
      </c>
      <c r="CQ1" s="165" t="s">
        <v>424</v>
      </c>
      <c r="CR1" s="165" t="s">
        <v>425</v>
      </c>
      <c r="CS1" s="165" t="s">
        <v>608</v>
      </c>
      <c r="CT1" s="165" t="s">
        <v>609</v>
      </c>
      <c r="CU1" s="165" t="s">
        <v>426</v>
      </c>
      <c r="CV1" s="165" t="s">
        <v>610</v>
      </c>
      <c r="CW1" s="165" t="s">
        <v>611</v>
      </c>
      <c r="CX1" s="165" t="s">
        <v>612</v>
      </c>
      <c r="CY1" s="165" t="s">
        <v>427</v>
      </c>
      <c r="CZ1" s="165" t="s">
        <v>428</v>
      </c>
      <c r="DA1" s="165" t="s">
        <v>429</v>
      </c>
      <c r="DB1" s="165" t="s">
        <v>430</v>
      </c>
      <c r="DC1" s="165" t="s">
        <v>431</v>
      </c>
      <c r="DD1" s="165" t="s">
        <v>432</v>
      </c>
      <c r="DE1" s="165" t="s">
        <v>433</v>
      </c>
      <c r="DF1" s="165" t="s">
        <v>434</v>
      </c>
      <c r="DG1" s="165" t="s">
        <v>435</v>
      </c>
      <c r="DH1" s="165" t="s">
        <v>436</v>
      </c>
      <c r="DI1" s="165" t="s">
        <v>437</v>
      </c>
      <c r="DJ1" s="165" t="s">
        <v>438</v>
      </c>
      <c r="DK1" s="165" t="s">
        <v>439</v>
      </c>
      <c r="DL1" s="165" t="s">
        <v>440</v>
      </c>
      <c r="DM1" s="165" t="s">
        <v>441</v>
      </c>
      <c r="DN1" s="165" t="s">
        <v>442</v>
      </c>
      <c r="DO1" s="165" t="s">
        <v>443</v>
      </c>
      <c r="DP1" s="165" t="s">
        <v>444</v>
      </c>
      <c r="DQ1" s="165" t="s">
        <v>445</v>
      </c>
      <c r="DR1" s="165" t="s">
        <v>446</v>
      </c>
      <c r="DS1" s="165" t="s">
        <v>447</v>
      </c>
      <c r="DT1" s="165" t="s">
        <v>448</v>
      </c>
      <c r="DU1" s="165" t="s">
        <v>449</v>
      </c>
      <c r="DV1" s="165" t="s">
        <v>450</v>
      </c>
      <c r="DW1" s="165" t="s">
        <v>613</v>
      </c>
      <c r="DX1" s="165" t="s">
        <v>614</v>
      </c>
      <c r="DY1" s="165" t="s">
        <v>615</v>
      </c>
      <c r="DZ1" s="165" t="s">
        <v>616</v>
      </c>
      <c r="EA1" s="165" t="s">
        <v>617</v>
      </c>
      <c r="EB1" s="165" t="s">
        <v>618</v>
      </c>
      <c r="EC1" s="165" t="s">
        <v>619</v>
      </c>
      <c r="ED1" s="165" t="s">
        <v>620</v>
      </c>
      <c r="EE1" s="165" t="s">
        <v>621</v>
      </c>
      <c r="EF1" s="165" t="s">
        <v>622</v>
      </c>
      <c r="EG1" s="165" t="s">
        <v>623</v>
      </c>
      <c r="EH1" s="165" t="s">
        <v>624</v>
      </c>
      <c r="EI1" s="165" t="s">
        <v>625</v>
      </c>
      <c r="EJ1" s="165" t="s">
        <v>626</v>
      </c>
      <c r="EK1" s="165" t="s">
        <v>627</v>
      </c>
      <c r="EL1" s="165" t="s">
        <v>628</v>
      </c>
      <c r="EM1" s="165" t="s">
        <v>629</v>
      </c>
    </row>
    <row r="2" spans="1:143" ht="17.600000000000001" x14ac:dyDescent="0.25">
      <c r="A2" s="163" t="s">
        <v>726</v>
      </c>
      <c r="B2" s="162"/>
      <c r="D2" s="161"/>
      <c r="E2" s="161"/>
      <c r="F2" s="161"/>
      <c r="G2" s="160"/>
      <c r="H2" s="160"/>
      <c r="I2" s="160"/>
      <c r="J2" s="132"/>
      <c r="L2" s="132"/>
      <c r="Q2" s="161"/>
      <c r="S2" s="161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32"/>
      <c r="BH2" s="132"/>
      <c r="BI2" s="160"/>
      <c r="BJ2" s="160"/>
      <c r="BK2" s="160"/>
      <c r="BL2" s="160"/>
      <c r="BM2" s="160"/>
      <c r="BN2" s="160"/>
      <c r="BQ2" s="160"/>
      <c r="BR2" s="160"/>
      <c r="BW2" s="160"/>
      <c r="BX2" s="132"/>
      <c r="BY2" s="132"/>
      <c r="BZ2" s="132"/>
      <c r="CA2" s="132"/>
      <c r="CB2" s="161"/>
      <c r="CC2" s="161"/>
      <c r="CD2" s="176"/>
      <c r="CU2" s="132"/>
      <c r="CV2" s="132"/>
      <c r="CW2" s="132"/>
      <c r="CX2" s="132"/>
      <c r="CY2" s="161"/>
      <c r="CZ2" s="161"/>
      <c r="DA2" s="160"/>
      <c r="DB2" s="160"/>
      <c r="DC2" s="160"/>
      <c r="DD2" s="132"/>
      <c r="DE2" s="161"/>
      <c r="DF2" s="161"/>
      <c r="DG2" s="160"/>
      <c r="DH2" s="160"/>
      <c r="DI2" s="177"/>
      <c r="DJ2" s="178"/>
      <c r="DK2" s="179"/>
      <c r="DL2" s="179"/>
      <c r="DM2" s="178"/>
      <c r="DN2" s="178"/>
      <c r="DO2" s="160"/>
      <c r="DP2" s="180"/>
      <c r="DQ2" s="180"/>
      <c r="DR2" s="180"/>
      <c r="DS2" s="180"/>
      <c r="DT2" s="178"/>
      <c r="DU2" s="178"/>
      <c r="DV2" s="178"/>
    </row>
    <row r="3" spans="1:143" ht="11.25" customHeight="1" x14ac:dyDescent="0.25">
      <c r="C3" s="148"/>
      <c r="D3" s="295" t="s">
        <v>727</v>
      </c>
      <c r="E3" s="310"/>
      <c r="F3" s="310"/>
      <c r="G3" s="310"/>
      <c r="H3" s="310"/>
      <c r="I3" s="297"/>
      <c r="J3" s="298" t="s">
        <v>728</v>
      </c>
      <c r="K3" s="310"/>
      <c r="L3" s="310"/>
      <c r="M3" s="310"/>
      <c r="N3" s="310"/>
      <c r="O3" s="310"/>
      <c r="P3" s="310"/>
      <c r="Q3" s="310"/>
      <c r="R3" s="310"/>
      <c r="S3" s="297"/>
      <c r="T3" s="298" t="s">
        <v>729</v>
      </c>
      <c r="U3" s="310"/>
      <c r="V3" s="310"/>
      <c r="W3" s="310"/>
      <c r="X3" s="310"/>
      <c r="Y3" s="310"/>
      <c r="Z3" s="315"/>
      <c r="AA3" s="316"/>
      <c r="AB3" s="317"/>
      <c r="AC3" s="298" t="s">
        <v>730</v>
      </c>
      <c r="AD3" s="310"/>
      <c r="AE3" s="310"/>
      <c r="AF3" s="310"/>
      <c r="AG3" s="310"/>
      <c r="AH3" s="310"/>
      <c r="AI3" s="297"/>
      <c r="AJ3" s="315" t="s">
        <v>456</v>
      </c>
      <c r="AK3" s="317"/>
      <c r="AL3" s="318"/>
      <c r="AM3" s="298" t="s">
        <v>457</v>
      </c>
      <c r="AN3" s="310"/>
      <c r="AO3" s="310"/>
      <c r="AP3" s="310"/>
      <c r="AQ3" s="310"/>
      <c r="AR3" s="310"/>
      <c r="AS3" s="310"/>
      <c r="AT3" s="310"/>
      <c r="AU3" s="297"/>
      <c r="AV3" s="317"/>
      <c r="AW3" s="316"/>
      <c r="AX3" s="316"/>
      <c r="AY3" s="298" t="s">
        <v>458</v>
      </c>
      <c r="AZ3" s="310"/>
      <c r="BA3" s="297"/>
      <c r="BB3" s="297"/>
      <c r="BC3" s="297"/>
      <c r="BD3" s="297"/>
      <c r="BE3" s="297"/>
      <c r="BF3" s="310"/>
      <c r="BG3" s="298"/>
      <c r="BH3" s="316"/>
      <c r="BI3" s="316"/>
      <c r="BJ3" s="316"/>
      <c r="BK3" s="317"/>
      <c r="BL3" s="316"/>
      <c r="BM3" s="298" t="s">
        <v>458</v>
      </c>
      <c r="BN3" s="316"/>
      <c r="BO3" s="317"/>
      <c r="BP3" s="316"/>
      <c r="BQ3" s="298"/>
      <c r="BR3" s="310"/>
      <c r="BS3" s="310"/>
      <c r="BT3" s="310"/>
      <c r="BU3" s="310"/>
      <c r="BV3" s="310"/>
      <c r="BW3" s="297"/>
      <c r="BX3" s="298" t="s">
        <v>458</v>
      </c>
      <c r="BY3" s="310"/>
      <c r="BZ3" s="310"/>
      <c r="CA3" s="310"/>
      <c r="CB3" s="310"/>
      <c r="CC3" s="310"/>
      <c r="CD3" s="297"/>
      <c r="CE3" s="299"/>
      <c r="CF3" s="310"/>
      <c r="CG3" s="310"/>
      <c r="CH3" s="297"/>
      <c r="CI3" s="310"/>
      <c r="CJ3" s="310"/>
      <c r="CK3" s="310"/>
      <c r="CL3" s="310"/>
      <c r="CM3" s="310"/>
      <c r="CN3" s="310"/>
      <c r="CO3" s="332" t="s">
        <v>458</v>
      </c>
      <c r="CP3" s="333"/>
      <c r="CQ3" s="333"/>
      <c r="CR3" s="334"/>
      <c r="CS3" s="298"/>
      <c r="CT3" s="310"/>
      <c r="CU3" s="310" t="s">
        <v>459</v>
      </c>
      <c r="CV3" s="310"/>
      <c r="CW3" s="310"/>
      <c r="CX3" s="310"/>
      <c r="CY3" s="310"/>
      <c r="CZ3" s="310"/>
      <c r="DA3" s="297"/>
      <c r="DB3" s="310"/>
      <c r="DC3" s="297"/>
      <c r="DD3" s="298" t="s">
        <v>635</v>
      </c>
      <c r="DE3" s="310"/>
      <c r="DF3" s="310"/>
      <c r="DG3" s="310"/>
      <c r="DH3" s="310"/>
      <c r="DI3" s="297"/>
      <c r="DJ3" s="298" t="s">
        <v>461</v>
      </c>
      <c r="DK3" s="310"/>
      <c r="DL3" s="310"/>
      <c r="DM3" s="310"/>
      <c r="DN3" s="310"/>
      <c r="DO3" s="297"/>
      <c r="DP3" s="298"/>
      <c r="DQ3" s="310"/>
      <c r="DR3" s="310"/>
      <c r="DS3" s="297"/>
      <c r="DT3" s="319" t="s">
        <v>462</v>
      </c>
      <c r="DU3" s="319"/>
      <c r="DV3" s="319"/>
      <c r="DW3" s="332" t="s">
        <v>636</v>
      </c>
      <c r="DX3" s="333"/>
      <c r="DY3" s="333"/>
      <c r="DZ3" s="333"/>
      <c r="EA3" s="333"/>
      <c r="EB3" s="333"/>
      <c r="EC3" s="333"/>
      <c r="ED3" s="333"/>
      <c r="EE3" s="333"/>
      <c r="EF3" s="333"/>
      <c r="EG3" s="333"/>
      <c r="EH3" s="333"/>
      <c r="EI3" s="333"/>
      <c r="EJ3" s="333"/>
      <c r="EK3" s="333"/>
      <c r="EL3" s="333"/>
      <c r="EM3" s="334"/>
    </row>
    <row r="4" spans="1:143" ht="11.25" customHeight="1" x14ac:dyDescent="0.25">
      <c r="C4" s="148"/>
      <c r="D4" s="319" t="s">
        <v>318</v>
      </c>
      <c r="E4" s="319" t="s">
        <v>318</v>
      </c>
      <c r="F4" s="319" t="s">
        <v>318</v>
      </c>
      <c r="G4" s="319" t="s">
        <v>318</v>
      </c>
      <c r="H4" s="319" t="s">
        <v>318</v>
      </c>
      <c r="I4" s="301" t="s">
        <v>323</v>
      </c>
      <c r="J4" s="332" t="s">
        <v>319</v>
      </c>
      <c r="K4" s="333"/>
      <c r="L4" s="333"/>
      <c r="M4" s="333"/>
      <c r="N4" s="333"/>
      <c r="O4" s="333"/>
      <c r="P4" s="334"/>
      <c r="Q4" s="298" t="s">
        <v>320</v>
      </c>
      <c r="R4" s="310"/>
      <c r="S4" s="310"/>
      <c r="T4" s="320"/>
      <c r="U4" s="320"/>
      <c r="V4" s="320"/>
      <c r="W4" s="320"/>
      <c r="X4" s="320"/>
      <c r="Y4" s="320"/>
      <c r="Z4" s="315"/>
      <c r="AA4" s="315"/>
      <c r="AB4" s="317"/>
      <c r="AC4" s="318"/>
      <c r="AD4" s="318"/>
      <c r="AE4" s="318"/>
      <c r="AF4" s="318"/>
      <c r="AG4" s="318"/>
      <c r="AH4" s="320"/>
      <c r="AI4" s="321"/>
      <c r="AJ4" s="322" t="s">
        <v>731</v>
      </c>
      <c r="AK4" s="302"/>
      <c r="AL4" s="149" t="s">
        <v>318</v>
      </c>
      <c r="AM4" s="149" t="s">
        <v>318</v>
      </c>
      <c r="AN4" s="149" t="s">
        <v>318</v>
      </c>
      <c r="AO4" s="149" t="s">
        <v>318</v>
      </c>
      <c r="AP4" s="149" t="s">
        <v>318</v>
      </c>
      <c r="AQ4" s="315" t="s">
        <v>464</v>
      </c>
      <c r="AR4" s="316"/>
      <c r="AS4" s="316"/>
      <c r="AT4" s="317"/>
      <c r="AU4" s="315" t="s">
        <v>465</v>
      </c>
      <c r="AV4" s="316"/>
      <c r="AW4" s="316"/>
      <c r="AX4" s="317"/>
      <c r="AY4" s="298" t="s">
        <v>466</v>
      </c>
      <c r="AZ4" s="310"/>
      <c r="BA4" s="297"/>
      <c r="BB4" s="297"/>
      <c r="BC4" s="297"/>
      <c r="BD4" s="297"/>
      <c r="BE4" s="297"/>
      <c r="BF4" s="310"/>
      <c r="BG4" s="298"/>
      <c r="BH4" s="310"/>
      <c r="BI4" s="310"/>
      <c r="BJ4" s="310"/>
      <c r="BK4" s="297"/>
      <c r="BL4" s="317"/>
      <c r="BM4" s="318"/>
      <c r="BN4" s="318"/>
      <c r="BO4" s="318"/>
      <c r="BP4" s="318"/>
      <c r="BQ4" s="318"/>
      <c r="BR4" s="318"/>
      <c r="BS4" s="318"/>
      <c r="BT4" s="320"/>
      <c r="BU4" s="318"/>
      <c r="BV4" s="318"/>
      <c r="BW4" s="318"/>
      <c r="BX4" s="332" t="s">
        <v>468</v>
      </c>
      <c r="BY4" s="333"/>
      <c r="BZ4" s="333"/>
      <c r="CA4" s="333"/>
      <c r="CB4" s="333"/>
      <c r="CC4" s="333"/>
      <c r="CD4" s="334"/>
      <c r="CE4" s="323"/>
      <c r="CF4" s="319" t="s">
        <v>318</v>
      </c>
      <c r="CG4" s="319" t="s">
        <v>318</v>
      </c>
      <c r="CH4" s="319" t="s">
        <v>318</v>
      </c>
      <c r="CI4" s="332" t="s">
        <v>638</v>
      </c>
      <c r="CJ4" s="333"/>
      <c r="CK4" s="333"/>
      <c r="CL4" s="333"/>
      <c r="CM4" s="333"/>
      <c r="CN4" s="334"/>
      <c r="CO4" s="298" t="s">
        <v>469</v>
      </c>
      <c r="CP4" s="298"/>
      <c r="CQ4" s="310"/>
      <c r="CR4" s="297"/>
      <c r="CS4" s="332" t="s">
        <v>639</v>
      </c>
      <c r="CT4" s="333"/>
      <c r="CU4" s="334"/>
      <c r="CV4" s="332" t="s">
        <v>640</v>
      </c>
      <c r="CW4" s="333"/>
      <c r="CX4" s="333"/>
      <c r="CY4" s="334"/>
      <c r="CZ4" s="319" t="s">
        <v>318</v>
      </c>
      <c r="DA4" s="319" t="s">
        <v>318</v>
      </c>
      <c r="DB4" s="319" t="s">
        <v>318</v>
      </c>
      <c r="DC4" s="319" t="s">
        <v>318</v>
      </c>
      <c r="DD4" s="319" t="s">
        <v>318</v>
      </c>
      <c r="DE4" s="319" t="s">
        <v>318</v>
      </c>
      <c r="DF4" s="319" t="s">
        <v>318</v>
      </c>
      <c r="DG4" s="319" t="s">
        <v>318</v>
      </c>
      <c r="DH4" s="319" t="s">
        <v>318</v>
      </c>
      <c r="DI4" s="319" t="s">
        <v>318</v>
      </c>
      <c r="DJ4" s="150"/>
      <c r="DK4" s="150"/>
      <c r="DL4" s="150"/>
      <c r="DM4" s="150"/>
      <c r="DN4" s="150"/>
      <c r="DO4" s="150"/>
      <c r="DP4" s="150"/>
      <c r="DQ4" s="150"/>
      <c r="DR4" s="150"/>
      <c r="DS4" s="301" t="s">
        <v>469</v>
      </c>
      <c r="DT4" s="303" t="s">
        <v>732</v>
      </c>
      <c r="DU4" s="303"/>
      <c r="DV4" s="303"/>
      <c r="DW4" s="332" t="s">
        <v>642</v>
      </c>
      <c r="DX4" s="337"/>
      <c r="DY4" s="332" t="s">
        <v>643</v>
      </c>
      <c r="DZ4" s="333"/>
      <c r="EA4" s="334"/>
      <c r="EB4" s="332" t="s">
        <v>504</v>
      </c>
      <c r="EC4" s="333"/>
      <c r="ED4" s="334"/>
      <c r="EE4" s="332" t="s">
        <v>644</v>
      </c>
      <c r="EF4" s="333"/>
      <c r="EG4" s="333"/>
      <c r="EH4" s="334"/>
      <c r="EI4" s="318"/>
      <c r="EJ4" s="332" t="s">
        <v>645</v>
      </c>
      <c r="EK4" s="333"/>
      <c r="EL4" s="334"/>
      <c r="EM4" s="318"/>
    </row>
    <row r="5" spans="1:143" ht="11.25" customHeight="1" x14ac:dyDescent="0.25">
      <c r="C5" s="148"/>
      <c r="D5" s="150"/>
      <c r="E5" s="150"/>
      <c r="F5" s="150"/>
      <c r="G5" s="150"/>
      <c r="H5" s="150"/>
      <c r="I5" s="144"/>
      <c r="J5" s="149"/>
      <c r="K5" s="149"/>
      <c r="L5" s="149"/>
      <c r="M5" s="149"/>
      <c r="N5" s="149"/>
      <c r="O5" s="149" t="s">
        <v>318</v>
      </c>
      <c r="P5" s="144"/>
      <c r="Q5" s="319"/>
      <c r="R5" s="319"/>
      <c r="S5" s="319"/>
      <c r="T5" s="181"/>
      <c r="U5" s="181"/>
      <c r="V5" s="181"/>
      <c r="W5" s="181"/>
      <c r="X5" s="181"/>
      <c r="Y5" s="181"/>
      <c r="Z5" s="181"/>
      <c r="AA5" s="182"/>
      <c r="AB5" s="148"/>
      <c r="AC5" s="150"/>
      <c r="AD5" s="150"/>
      <c r="AE5" s="150"/>
      <c r="AF5" s="150"/>
      <c r="AG5" s="150"/>
      <c r="AH5" s="182"/>
      <c r="AI5" s="148"/>
      <c r="AJ5" s="318"/>
      <c r="AK5" s="323"/>
      <c r="AL5" s="149" t="s">
        <v>318</v>
      </c>
      <c r="AM5" s="150"/>
      <c r="AN5" s="150"/>
      <c r="AO5" s="150"/>
      <c r="AP5" s="150"/>
      <c r="AQ5" s="322" t="s">
        <v>733</v>
      </c>
      <c r="AR5" s="183"/>
      <c r="AS5" s="183"/>
      <c r="AT5" s="302"/>
      <c r="AU5" s="322" t="s">
        <v>733</v>
      </c>
      <c r="AV5" s="183"/>
      <c r="AW5" s="183"/>
      <c r="AX5" s="302"/>
      <c r="AY5" s="319" t="s">
        <v>318</v>
      </c>
      <c r="AZ5" s="144" t="s">
        <v>344</v>
      </c>
      <c r="BA5" s="319" t="s">
        <v>318</v>
      </c>
      <c r="BB5" s="144" t="s">
        <v>344</v>
      </c>
      <c r="BC5" s="319" t="s">
        <v>318</v>
      </c>
      <c r="BD5" s="144" t="s">
        <v>488</v>
      </c>
      <c r="BE5" s="144" t="s">
        <v>318</v>
      </c>
      <c r="BF5" s="144"/>
      <c r="BG5" s="144" t="s">
        <v>318</v>
      </c>
      <c r="BH5" s="144"/>
      <c r="BI5" s="319" t="s">
        <v>318</v>
      </c>
      <c r="BJ5" s="144" t="s">
        <v>489</v>
      </c>
      <c r="BK5" s="319" t="s">
        <v>318</v>
      </c>
      <c r="BL5" s="319" t="s">
        <v>490</v>
      </c>
      <c r="BM5" s="150"/>
      <c r="BN5" s="144" t="s">
        <v>491</v>
      </c>
      <c r="BO5" s="150"/>
      <c r="BP5" s="144" t="s">
        <v>492</v>
      </c>
      <c r="BQ5" s="150"/>
      <c r="BR5" s="144" t="s">
        <v>493</v>
      </c>
      <c r="BS5" s="150"/>
      <c r="BT5" s="150"/>
      <c r="BU5" s="150"/>
      <c r="BV5" s="150"/>
      <c r="BW5" s="150"/>
      <c r="BX5" s="319"/>
      <c r="BY5" s="319"/>
      <c r="BZ5" s="319"/>
      <c r="CA5" s="319"/>
      <c r="CB5" s="319" t="s">
        <v>318</v>
      </c>
      <c r="CD5" s="319" t="s">
        <v>318</v>
      </c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 t="s">
        <v>341</v>
      </c>
      <c r="DA5" s="144"/>
      <c r="DB5" s="144"/>
      <c r="DC5" s="144"/>
      <c r="DD5" s="144"/>
      <c r="DE5" s="144"/>
      <c r="DF5" s="144" t="s">
        <v>341</v>
      </c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318"/>
      <c r="DU5" s="318"/>
      <c r="DV5" s="318"/>
      <c r="DX5" s="318"/>
      <c r="DZ5" s="318"/>
      <c r="EB5" s="318"/>
      <c r="ED5" s="318"/>
      <c r="EF5" s="318"/>
      <c r="EH5" s="318"/>
      <c r="EI5" s="150"/>
      <c r="EK5" s="318"/>
      <c r="EL5" s="318"/>
      <c r="EM5" s="150"/>
    </row>
    <row r="6" spans="1:143" ht="11.25" customHeight="1" x14ac:dyDescent="0.25">
      <c r="C6" s="148"/>
      <c r="D6" s="150"/>
      <c r="E6" s="150"/>
      <c r="F6" s="150"/>
      <c r="G6" s="150"/>
      <c r="H6" s="144" t="s">
        <v>329</v>
      </c>
      <c r="I6" s="144" t="s">
        <v>330</v>
      </c>
      <c r="J6" s="149"/>
      <c r="K6" s="149"/>
      <c r="L6" s="149"/>
      <c r="M6" s="149"/>
      <c r="N6" s="149"/>
      <c r="O6" s="149" t="s">
        <v>318</v>
      </c>
      <c r="P6" s="144"/>
      <c r="Q6" s="149"/>
      <c r="R6" s="149"/>
      <c r="S6" s="149"/>
      <c r="T6" s="181"/>
      <c r="U6" s="181"/>
      <c r="V6" s="181"/>
      <c r="W6" s="181"/>
      <c r="X6" s="181"/>
      <c r="Y6" s="181"/>
      <c r="Z6" s="181"/>
      <c r="AA6" s="184"/>
      <c r="AB6" s="159"/>
      <c r="AC6" s="150"/>
      <c r="AD6" s="150"/>
      <c r="AE6" s="150"/>
      <c r="AF6" s="150"/>
      <c r="AG6" s="150"/>
      <c r="AH6" s="182"/>
      <c r="AI6" s="148"/>
      <c r="AJ6" s="150"/>
      <c r="AK6" s="144"/>
      <c r="AL6" s="150"/>
      <c r="AM6" s="150"/>
      <c r="AN6" s="144" t="s">
        <v>472</v>
      </c>
      <c r="AO6" s="150"/>
      <c r="AP6" s="150"/>
      <c r="AQ6" s="144"/>
      <c r="AR6" s="144"/>
      <c r="AS6" s="144"/>
      <c r="AT6" s="144"/>
      <c r="AU6" s="144"/>
      <c r="AV6" s="144"/>
      <c r="AW6" s="144"/>
      <c r="AX6" s="144"/>
      <c r="AY6" s="149" t="s">
        <v>318</v>
      </c>
      <c r="AZ6" s="144" t="s">
        <v>516</v>
      </c>
      <c r="BA6" s="149" t="s">
        <v>318</v>
      </c>
      <c r="BB6" s="144" t="s">
        <v>517</v>
      </c>
      <c r="BC6" s="149" t="s">
        <v>318</v>
      </c>
      <c r="BD6" s="144" t="s">
        <v>518</v>
      </c>
      <c r="BE6" s="149" t="s">
        <v>318</v>
      </c>
      <c r="BF6" s="144" t="s">
        <v>519</v>
      </c>
      <c r="BG6" s="150"/>
      <c r="BH6" s="144" t="s">
        <v>520</v>
      </c>
      <c r="BI6" s="150"/>
      <c r="BJ6" s="144" t="s">
        <v>521</v>
      </c>
      <c r="BK6" s="150"/>
      <c r="BL6" s="144" t="s">
        <v>466</v>
      </c>
      <c r="BM6" s="150"/>
      <c r="BN6" s="144" t="s">
        <v>522</v>
      </c>
      <c r="BO6" s="150"/>
      <c r="BP6" s="144" t="s">
        <v>522</v>
      </c>
      <c r="BQ6" s="150"/>
      <c r="BR6" s="144" t="s">
        <v>498</v>
      </c>
      <c r="BS6" s="150"/>
      <c r="BT6" s="144" t="s">
        <v>523</v>
      </c>
      <c r="BU6" s="150"/>
      <c r="BV6" s="185"/>
      <c r="BW6" s="150"/>
      <c r="BX6" s="150"/>
      <c r="BY6" s="150"/>
      <c r="BZ6" s="150"/>
      <c r="CA6" s="150"/>
      <c r="CB6" s="150"/>
      <c r="CC6" s="144" t="s">
        <v>324</v>
      </c>
      <c r="CD6" s="144"/>
      <c r="CE6" s="144" t="s">
        <v>473</v>
      </c>
      <c r="CF6" s="144"/>
      <c r="CG6" s="144"/>
      <c r="CH6" s="144" t="s">
        <v>473</v>
      </c>
      <c r="CI6" s="144"/>
      <c r="CJ6" s="144"/>
      <c r="CK6" s="144"/>
      <c r="CL6" s="144"/>
      <c r="CM6" s="144" t="s">
        <v>647</v>
      </c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 t="s">
        <v>329</v>
      </c>
      <c r="CZ6" s="144" t="s">
        <v>474</v>
      </c>
      <c r="DA6" s="144"/>
      <c r="DB6" s="144"/>
      <c r="DC6" s="144"/>
      <c r="DD6" s="144"/>
      <c r="DE6" s="144"/>
      <c r="DF6" s="144" t="s">
        <v>474</v>
      </c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50"/>
      <c r="DU6" s="150"/>
      <c r="DV6" s="150"/>
      <c r="DX6" s="150"/>
      <c r="DY6" s="138"/>
      <c r="DZ6" s="144"/>
      <c r="EA6" s="138"/>
      <c r="EB6" s="144"/>
      <c r="EC6" s="138"/>
      <c r="ED6" s="144"/>
      <c r="EE6" s="138"/>
      <c r="EF6" s="144"/>
      <c r="EG6" s="138"/>
      <c r="EH6" s="144"/>
      <c r="EI6" s="144"/>
      <c r="EJ6" s="138"/>
      <c r="EK6" s="150"/>
      <c r="EL6" s="144"/>
      <c r="EM6" s="150"/>
    </row>
    <row r="7" spans="1:143" ht="11.25" customHeight="1" x14ac:dyDescent="0.25">
      <c r="C7" s="148"/>
      <c r="D7" s="150"/>
      <c r="E7" s="150"/>
      <c r="F7" s="150"/>
      <c r="G7" s="150"/>
      <c r="H7" s="144" t="s">
        <v>334</v>
      </c>
      <c r="I7" s="144" t="s">
        <v>335</v>
      </c>
      <c r="K7" s="149"/>
      <c r="L7" s="149"/>
      <c r="M7" s="149" t="s">
        <v>475</v>
      </c>
      <c r="N7" s="149" t="s">
        <v>475</v>
      </c>
      <c r="O7" s="149" t="s">
        <v>318</v>
      </c>
      <c r="P7" s="144"/>
      <c r="Q7" s="150"/>
      <c r="R7" s="150"/>
      <c r="S7" s="150"/>
      <c r="T7" s="181"/>
      <c r="U7" s="181"/>
      <c r="V7" s="181"/>
      <c r="W7" s="181"/>
      <c r="X7" s="181"/>
      <c r="Y7" s="181"/>
      <c r="Z7" s="181"/>
      <c r="AA7" s="184"/>
      <c r="AB7" s="159"/>
      <c r="AC7" s="150"/>
      <c r="AD7" s="150"/>
      <c r="AE7" s="150"/>
      <c r="AF7" s="150"/>
      <c r="AG7" s="150"/>
      <c r="AH7" s="182"/>
      <c r="AI7" s="148"/>
      <c r="AJ7" s="150"/>
      <c r="AK7" s="144"/>
      <c r="AL7" s="150"/>
      <c r="AM7" s="144" t="s">
        <v>476</v>
      </c>
      <c r="AN7" s="144" t="s">
        <v>476</v>
      </c>
      <c r="AO7" s="144" t="s">
        <v>476</v>
      </c>
      <c r="AP7" s="144" t="s">
        <v>476</v>
      </c>
      <c r="AQ7" s="144"/>
      <c r="AR7" s="144"/>
      <c r="AS7" s="144"/>
      <c r="AT7" s="144"/>
      <c r="AU7" s="144"/>
      <c r="AV7" s="144"/>
      <c r="AW7" s="144"/>
      <c r="AX7" s="144"/>
      <c r="AY7" s="150"/>
      <c r="AZ7" s="144" t="s">
        <v>552</v>
      </c>
      <c r="BA7" s="150"/>
      <c r="BB7" s="144" t="s">
        <v>552</v>
      </c>
      <c r="BC7" s="150"/>
      <c r="BD7" s="144" t="s">
        <v>553</v>
      </c>
      <c r="BE7" s="150"/>
      <c r="BF7" s="144" t="s">
        <v>553</v>
      </c>
      <c r="BG7" s="150"/>
      <c r="BH7" s="144" t="s">
        <v>559</v>
      </c>
      <c r="BI7" s="150"/>
      <c r="BJ7" s="144" t="s">
        <v>559</v>
      </c>
      <c r="BK7" s="150"/>
      <c r="BL7" s="144" t="s">
        <v>559</v>
      </c>
      <c r="BM7" s="150"/>
      <c r="BN7" s="144" t="s">
        <v>559</v>
      </c>
      <c r="BO7" s="150"/>
      <c r="BP7" s="144" t="s">
        <v>559</v>
      </c>
      <c r="BQ7" s="150"/>
      <c r="BR7" s="144" t="s">
        <v>347</v>
      </c>
      <c r="BS7" s="150"/>
      <c r="BT7" s="144" t="s">
        <v>347</v>
      </c>
      <c r="BU7" s="144"/>
      <c r="BV7" s="150"/>
      <c r="BW7" s="150"/>
      <c r="BX7" s="150"/>
      <c r="BY7" s="144" t="s">
        <v>468</v>
      </c>
      <c r="BZ7" s="144"/>
      <c r="CA7" s="144"/>
      <c r="CB7" s="150"/>
      <c r="CC7" s="144" t="s">
        <v>468</v>
      </c>
      <c r="CD7" s="144"/>
      <c r="CE7" s="144" t="s">
        <v>478</v>
      </c>
      <c r="CF7" s="144"/>
      <c r="CG7" s="144"/>
      <c r="CH7" s="144" t="s">
        <v>479</v>
      </c>
      <c r="CI7" s="144"/>
      <c r="CJ7" s="144"/>
      <c r="CK7" s="144"/>
      <c r="CL7" s="144"/>
      <c r="CM7" s="144" t="s">
        <v>648</v>
      </c>
      <c r="CN7" s="144"/>
      <c r="CO7" s="144"/>
      <c r="CP7" s="144" t="s">
        <v>468</v>
      </c>
      <c r="CQ7" s="144" t="s">
        <v>480</v>
      </c>
      <c r="CR7" s="144" t="s">
        <v>480</v>
      </c>
      <c r="CS7" s="144" t="s">
        <v>649</v>
      </c>
      <c r="CT7" s="144"/>
      <c r="CU7" s="144"/>
      <c r="CV7" s="144"/>
      <c r="CW7" s="144"/>
      <c r="CX7" s="144"/>
      <c r="CY7" s="144" t="s">
        <v>481</v>
      </c>
      <c r="CZ7" s="144" t="s">
        <v>342</v>
      </c>
      <c r="DA7" s="144" t="s">
        <v>482</v>
      </c>
      <c r="DB7" s="144"/>
      <c r="DC7" s="144"/>
      <c r="DD7" s="144"/>
      <c r="DE7" s="144" t="s">
        <v>481</v>
      </c>
      <c r="DF7" s="144" t="s">
        <v>342</v>
      </c>
      <c r="DG7" s="144" t="s">
        <v>482</v>
      </c>
      <c r="DH7" s="144"/>
      <c r="DI7" s="144"/>
      <c r="DJ7" s="144"/>
      <c r="DK7" s="150"/>
      <c r="DL7" s="150"/>
      <c r="DM7" s="150"/>
      <c r="DN7" s="150"/>
      <c r="DO7" s="150"/>
      <c r="DP7" s="144" t="s">
        <v>483</v>
      </c>
      <c r="DQ7" s="150"/>
      <c r="DR7" s="144" t="s">
        <v>473</v>
      </c>
      <c r="DS7" s="144"/>
      <c r="DT7" s="149"/>
      <c r="DU7" s="149"/>
      <c r="DV7" s="149"/>
      <c r="DX7" s="150"/>
      <c r="DY7" s="138"/>
      <c r="DZ7" s="150"/>
      <c r="EA7" s="138" t="s">
        <v>324</v>
      </c>
      <c r="EB7" s="144"/>
      <c r="EC7" s="138"/>
      <c r="ED7" s="144" t="s">
        <v>324</v>
      </c>
      <c r="EE7" s="138"/>
      <c r="EF7" s="150"/>
      <c r="EG7" s="138"/>
      <c r="EH7" s="144"/>
      <c r="EI7" s="144"/>
      <c r="EJ7" s="138"/>
      <c r="EK7" s="144" t="s">
        <v>526</v>
      </c>
      <c r="EL7" s="144"/>
      <c r="EM7" s="150"/>
    </row>
    <row r="8" spans="1:143" ht="11.25" customHeight="1" x14ac:dyDescent="0.25">
      <c r="C8" s="148"/>
      <c r="D8" s="144"/>
      <c r="E8" s="144" t="s">
        <v>336</v>
      </c>
      <c r="F8" s="144" t="s">
        <v>337</v>
      </c>
      <c r="G8" s="144"/>
      <c r="H8" s="144" t="s">
        <v>338</v>
      </c>
      <c r="I8" s="144" t="s">
        <v>324</v>
      </c>
      <c r="J8" s="144" t="s">
        <v>322</v>
      </c>
      <c r="K8" s="144"/>
      <c r="L8" s="144"/>
      <c r="M8" s="144" t="s">
        <v>484</v>
      </c>
      <c r="N8" s="144" t="s">
        <v>484</v>
      </c>
      <c r="O8" s="144"/>
      <c r="P8" s="144" t="s">
        <v>329</v>
      </c>
      <c r="Q8" s="144" t="s">
        <v>324</v>
      </c>
      <c r="R8" s="144" t="s">
        <v>329</v>
      </c>
      <c r="S8" s="144" t="s">
        <v>329</v>
      </c>
      <c r="T8" s="184"/>
      <c r="U8" s="184"/>
      <c r="V8" s="184"/>
      <c r="W8" s="184"/>
      <c r="X8" s="184"/>
      <c r="Y8" s="184"/>
      <c r="Z8" s="184"/>
      <c r="AA8" s="184"/>
      <c r="AB8" s="159"/>
      <c r="AC8" s="150"/>
      <c r="AD8" s="150"/>
      <c r="AE8" s="150"/>
      <c r="AF8" s="150"/>
      <c r="AG8" s="150"/>
      <c r="AH8" s="182"/>
      <c r="AI8" s="148"/>
      <c r="AJ8" s="144" t="s">
        <v>341</v>
      </c>
      <c r="AK8" s="144"/>
      <c r="AL8" s="144"/>
      <c r="AM8" s="144" t="s">
        <v>485</v>
      </c>
      <c r="AN8" s="144" t="s">
        <v>485</v>
      </c>
      <c r="AO8" s="144" t="s">
        <v>486</v>
      </c>
      <c r="AP8" s="144" t="s">
        <v>487</v>
      </c>
      <c r="AQ8" s="144"/>
      <c r="AR8" s="144"/>
      <c r="AS8" s="144"/>
      <c r="AT8" s="144"/>
      <c r="AU8" s="144"/>
      <c r="AV8" s="144"/>
      <c r="AW8" s="144"/>
      <c r="AX8" s="144"/>
      <c r="AY8" s="144" t="s">
        <v>344</v>
      </c>
      <c r="AZ8" s="144" t="s">
        <v>650</v>
      </c>
      <c r="BA8" s="144" t="s">
        <v>344</v>
      </c>
      <c r="BB8" s="144" t="s">
        <v>650</v>
      </c>
      <c r="BC8" s="144" t="s">
        <v>488</v>
      </c>
      <c r="BD8" s="144" t="s">
        <v>650</v>
      </c>
      <c r="BE8" s="144"/>
      <c r="BF8" s="144" t="s">
        <v>650</v>
      </c>
      <c r="BG8" s="144"/>
      <c r="BH8" s="144" t="s">
        <v>650</v>
      </c>
      <c r="BI8" s="144" t="s">
        <v>489</v>
      </c>
      <c r="BJ8" s="144" t="s">
        <v>650</v>
      </c>
      <c r="BK8" s="144" t="s">
        <v>490</v>
      </c>
      <c r="BL8" s="144" t="s">
        <v>650</v>
      </c>
      <c r="BM8" s="144" t="s">
        <v>491</v>
      </c>
      <c r="BN8" s="144" t="s">
        <v>650</v>
      </c>
      <c r="BO8" s="144" t="s">
        <v>492</v>
      </c>
      <c r="BP8" s="144" t="s">
        <v>650</v>
      </c>
      <c r="BQ8" s="144" t="s">
        <v>493</v>
      </c>
      <c r="BR8" s="144" t="s">
        <v>650</v>
      </c>
      <c r="BS8" s="144"/>
      <c r="BT8" s="144" t="s">
        <v>650</v>
      </c>
      <c r="BU8" s="144" t="s">
        <v>651</v>
      </c>
      <c r="BV8" s="144"/>
      <c r="BW8" s="144"/>
      <c r="BX8" s="144"/>
      <c r="BY8" s="144" t="s">
        <v>734</v>
      </c>
      <c r="BZ8" s="144" t="s">
        <v>468</v>
      </c>
      <c r="CA8" s="144" t="s">
        <v>468</v>
      </c>
      <c r="CB8" s="144"/>
      <c r="CC8" s="144" t="s">
        <v>650</v>
      </c>
      <c r="CD8" s="144"/>
      <c r="CE8" s="144" t="s">
        <v>494</v>
      </c>
      <c r="CF8" s="144"/>
      <c r="CG8" s="144"/>
      <c r="CH8" s="144" t="s">
        <v>495</v>
      </c>
      <c r="CI8" s="144"/>
      <c r="CJ8" s="144" t="s">
        <v>652</v>
      </c>
      <c r="CK8" s="144"/>
      <c r="CL8" s="144" t="s">
        <v>653</v>
      </c>
      <c r="CM8" s="144" t="s">
        <v>654</v>
      </c>
      <c r="CN8" s="144" t="s">
        <v>655</v>
      </c>
      <c r="CO8" s="144" t="s">
        <v>478</v>
      </c>
      <c r="CP8" s="144" t="s">
        <v>496</v>
      </c>
      <c r="CQ8" s="144" t="s">
        <v>497</v>
      </c>
      <c r="CR8" s="144" t="s">
        <v>497</v>
      </c>
      <c r="CS8" s="144" t="s">
        <v>656</v>
      </c>
      <c r="CT8" s="144"/>
      <c r="CU8" s="144" t="s">
        <v>329</v>
      </c>
      <c r="CV8" s="144"/>
      <c r="CW8" s="144" t="s">
        <v>657</v>
      </c>
      <c r="CX8" s="144" t="s">
        <v>658</v>
      </c>
      <c r="CY8" s="144" t="s">
        <v>498</v>
      </c>
      <c r="CZ8" s="144" t="s">
        <v>499</v>
      </c>
      <c r="DA8" s="144" t="s">
        <v>498</v>
      </c>
      <c r="DB8" s="144" t="s">
        <v>500</v>
      </c>
      <c r="DC8" s="144" t="s">
        <v>329</v>
      </c>
      <c r="DD8" s="144"/>
      <c r="DE8" s="144" t="s">
        <v>498</v>
      </c>
      <c r="DF8" s="144" t="s">
        <v>499</v>
      </c>
      <c r="DG8" s="144" t="s">
        <v>498</v>
      </c>
      <c r="DH8" s="144" t="s">
        <v>500</v>
      </c>
      <c r="DI8" s="144" t="s">
        <v>329</v>
      </c>
      <c r="DJ8" s="144"/>
      <c r="DK8" s="144"/>
      <c r="DL8" s="150"/>
      <c r="DM8" s="144"/>
      <c r="DN8" s="144"/>
      <c r="DO8" s="144"/>
      <c r="DP8" s="144" t="s">
        <v>498</v>
      </c>
      <c r="DQ8" s="144"/>
      <c r="DR8" s="144" t="s">
        <v>501</v>
      </c>
      <c r="DS8" s="144"/>
      <c r="DT8" s="144"/>
      <c r="DU8" s="144"/>
      <c r="DV8" s="144"/>
      <c r="DX8" s="144" t="s">
        <v>324</v>
      </c>
      <c r="DY8" s="138"/>
      <c r="DZ8" s="144" t="s">
        <v>659</v>
      </c>
      <c r="EA8" s="138" t="s">
        <v>491</v>
      </c>
      <c r="EB8" s="144"/>
      <c r="EC8" s="138" t="s">
        <v>660</v>
      </c>
      <c r="ED8" s="144" t="s">
        <v>492</v>
      </c>
      <c r="EE8" s="138" t="s">
        <v>661</v>
      </c>
      <c r="EF8" s="144" t="s">
        <v>488</v>
      </c>
      <c r="EG8" s="138"/>
      <c r="EH8" s="144"/>
      <c r="EI8" s="144"/>
      <c r="EJ8" s="138"/>
      <c r="EK8" s="144" t="s">
        <v>662</v>
      </c>
      <c r="EL8" s="138" t="s">
        <v>324</v>
      </c>
      <c r="EM8" s="144" t="s">
        <v>329</v>
      </c>
    </row>
    <row r="9" spans="1:143" ht="11.25" customHeight="1" x14ac:dyDescent="0.25">
      <c r="C9" s="148"/>
      <c r="D9" s="144"/>
      <c r="E9" s="144" t="s">
        <v>339</v>
      </c>
      <c r="F9" s="144" t="s">
        <v>340</v>
      </c>
      <c r="G9" s="144"/>
      <c r="H9" s="144" t="s">
        <v>341</v>
      </c>
      <c r="I9" s="144" t="s">
        <v>342</v>
      </c>
      <c r="J9" s="144" t="s">
        <v>331</v>
      </c>
      <c r="K9" s="149" t="s">
        <v>502</v>
      </c>
      <c r="L9" s="149" t="s">
        <v>324</v>
      </c>
      <c r="M9" s="149" t="s">
        <v>503</v>
      </c>
      <c r="N9" s="149" t="s">
        <v>503</v>
      </c>
      <c r="O9" s="149" t="s">
        <v>329</v>
      </c>
      <c r="P9" s="144" t="s">
        <v>344</v>
      </c>
      <c r="Q9" s="144" t="s">
        <v>504</v>
      </c>
      <c r="R9" s="144" t="s">
        <v>505</v>
      </c>
      <c r="S9" s="144" t="s">
        <v>17</v>
      </c>
      <c r="T9" s="184" t="s">
        <v>506</v>
      </c>
      <c r="U9" s="184" t="s">
        <v>350</v>
      </c>
      <c r="V9" s="184" t="s">
        <v>507</v>
      </c>
      <c r="W9" s="184" t="s">
        <v>508</v>
      </c>
      <c r="X9" s="184" t="s">
        <v>509</v>
      </c>
      <c r="Y9" s="184" t="s">
        <v>510</v>
      </c>
      <c r="Z9" s="144" t="s">
        <v>663</v>
      </c>
      <c r="AA9" s="184"/>
      <c r="AB9" s="159"/>
      <c r="AC9" s="149" t="s">
        <v>507</v>
      </c>
      <c r="AD9" s="149" t="s">
        <v>508</v>
      </c>
      <c r="AE9" s="149" t="s">
        <v>509</v>
      </c>
      <c r="AF9" s="149" t="s">
        <v>510</v>
      </c>
      <c r="AG9" s="144" t="s">
        <v>663</v>
      </c>
      <c r="AH9" s="181"/>
      <c r="AI9" s="143"/>
      <c r="AJ9" s="144" t="s">
        <v>488</v>
      </c>
      <c r="AK9" s="144" t="s">
        <v>511</v>
      </c>
      <c r="AL9" s="144" t="s">
        <v>329</v>
      </c>
      <c r="AM9" s="144" t="s">
        <v>512</v>
      </c>
      <c r="AN9" s="144" t="s">
        <v>512</v>
      </c>
      <c r="AO9" s="144" t="s">
        <v>513</v>
      </c>
      <c r="AP9" s="144" t="s">
        <v>514</v>
      </c>
      <c r="AQ9" s="144">
        <v>1992</v>
      </c>
      <c r="AR9" s="144">
        <v>2006</v>
      </c>
      <c r="AS9" s="144">
        <v>2015</v>
      </c>
      <c r="AT9" s="144" t="s">
        <v>515</v>
      </c>
      <c r="AU9" s="144">
        <v>1992</v>
      </c>
      <c r="AV9" s="144">
        <v>2006</v>
      </c>
      <c r="AW9" s="144">
        <v>2015</v>
      </c>
      <c r="AX9" s="144" t="s">
        <v>515</v>
      </c>
      <c r="AY9" s="144" t="s">
        <v>516</v>
      </c>
      <c r="AZ9" s="144" t="s">
        <v>524</v>
      </c>
      <c r="BA9" s="144" t="s">
        <v>517</v>
      </c>
      <c r="BB9" s="144" t="s">
        <v>524</v>
      </c>
      <c r="BC9" s="144" t="s">
        <v>518</v>
      </c>
      <c r="BD9" s="144" t="s">
        <v>524</v>
      </c>
      <c r="BE9" s="144" t="s">
        <v>519</v>
      </c>
      <c r="BF9" s="144" t="s">
        <v>524</v>
      </c>
      <c r="BG9" s="144" t="s">
        <v>520</v>
      </c>
      <c r="BH9" s="144" t="s">
        <v>524</v>
      </c>
      <c r="BI9" s="144" t="s">
        <v>521</v>
      </c>
      <c r="BJ9" s="144" t="s">
        <v>524</v>
      </c>
      <c r="BK9" s="144" t="s">
        <v>466</v>
      </c>
      <c r="BL9" s="144" t="s">
        <v>524</v>
      </c>
      <c r="BM9" s="144" t="s">
        <v>522</v>
      </c>
      <c r="BN9" s="144" t="s">
        <v>524</v>
      </c>
      <c r="BO9" s="144" t="s">
        <v>522</v>
      </c>
      <c r="BP9" s="144" t="s">
        <v>524</v>
      </c>
      <c r="BQ9" s="144" t="s">
        <v>498</v>
      </c>
      <c r="BR9" s="144" t="s">
        <v>524</v>
      </c>
      <c r="BS9" s="144" t="s">
        <v>523</v>
      </c>
      <c r="BT9" s="144" t="s">
        <v>524</v>
      </c>
      <c r="BU9" s="144" t="s">
        <v>664</v>
      </c>
      <c r="BV9" s="144" t="s">
        <v>324</v>
      </c>
      <c r="BW9" s="144" t="s">
        <v>329</v>
      </c>
      <c r="BX9" s="144" t="s">
        <v>525</v>
      </c>
      <c r="BY9" s="144" t="s">
        <v>735</v>
      </c>
      <c r="BZ9" s="144" t="s">
        <v>736</v>
      </c>
      <c r="CA9" s="144" t="s">
        <v>736</v>
      </c>
      <c r="CB9" s="144" t="s">
        <v>324</v>
      </c>
      <c r="CC9" s="144" t="s">
        <v>524</v>
      </c>
      <c r="CD9" s="144" t="s">
        <v>329</v>
      </c>
      <c r="CE9" s="144" t="s">
        <v>526</v>
      </c>
      <c r="CF9" s="144" t="s">
        <v>526</v>
      </c>
      <c r="CG9" s="144" t="s">
        <v>527</v>
      </c>
      <c r="CH9" s="144" t="str">
        <f>"Columns "&amp;-CF11</f>
        <v>Columns 180</v>
      </c>
      <c r="CI9" s="144" t="s">
        <v>526</v>
      </c>
      <c r="CJ9" s="144" t="s">
        <v>666</v>
      </c>
      <c r="CK9" s="144" t="s">
        <v>667</v>
      </c>
      <c r="CL9" s="144" t="s">
        <v>668</v>
      </c>
      <c r="CM9" s="144" t="s">
        <v>669</v>
      </c>
      <c r="CN9" s="144" t="s">
        <v>670</v>
      </c>
      <c r="CO9" s="144" t="s">
        <v>737</v>
      </c>
      <c r="CP9" s="144" t="s">
        <v>530</v>
      </c>
      <c r="CQ9" s="144" t="s">
        <v>531</v>
      </c>
      <c r="CR9" s="144" t="s">
        <v>532</v>
      </c>
      <c r="CS9" s="144" t="s">
        <v>671</v>
      </c>
      <c r="CT9" s="144" t="s">
        <v>672</v>
      </c>
      <c r="CU9" s="144" t="s">
        <v>533</v>
      </c>
      <c r="CV9" s="144" t="s">
        <v>344</v>
      </c>
      <c r="CW9" s="144" t="s">
        <v>498</v>
      </c>
      <c r="CX9" s="144" t="s">
        <v>673</v>
      </c>
      <c r="CY9" s="144" t="s">
        <v>534</v>
      </c>
      <c r="CZ9" s="144" t="s">
        <v>535</v>
      </c>
      <c r="DA9" s="144" t="s">
        <v>536</v>
      </c>
      <c r="DB9" s="144" t="s">
        <v>537</v>
      </c>
      <c r="DC9" s="144" t="s">
        <v>538</v>
      </c>
      <c r="DD9" s="144" t="s">
        <v>533</v>
      </c>
      <c r="DE9" s="144" t="s">
        <v>534</v>
      </c>
      <c r="DF9" s="144" t="s">
        <v>535</v>
      </c>
      <c r="DG9" s="144" t="s">
        <v>536</v>
      </c>
      <c r="DH9" s="144" t="s">
        <v>537</v>
      </c>
      <c r="DI9" s="144" t="s">
        <v>538</v>
      </c>
      <c r="DJ9" s="144" t="s">
        <v>539</v>
      </c>
      <c r="DK9" s="144" t="s">
        <v>540</v>
      </c>
      <c r="DL9" s="144" t="s">
        <v>324</v>
      </c>
      <c r="DM9" s="144" t="s">
        <v>541</v>
      </c>
      <c r="DN9" s="144" t="s">
        <v>542</v>
      </c>
      <c r="DO9" s="144" t="s">
        <v>543</v>
      </c>
      <c r="DP9" s="144" t="s">
        <v>544</v>
      </c>
      <c r="DQ9" s="144" t="s">
        <v>542</v>
      </c>
      <c r="DR9" s="144" t="s">
        <v>545</v>
      </c>
      <c r="DS9" s="144" t="s">
        <v>546</v>
      </c>
      <c r="DT9" s="144" t="s">
        <v>547</v>
      </c>
      <c r="DU9" s="144" t="s">
        <v>548</v>
      </c>
      <c r="DV9" s="144"/>
      <c r="DW9" s="138" t="s">
        <v>674</v>
      </c>
      <c r="DX9" s="144" t="s">
        <v>675</v>
      </c>
      <c r="DY9" s="138" t="s">
        <v>676</v>
      </c>
      <c r="DZ9" s="144" t="s">
        <v>677</v>
      </c>
      <c r="EA9" s="138" t="s">
        <v>678</v>
      </c>
      <c r="EB9" s="144" t="s">
        <v>344</v>
      </c>
      <c r="EC9" s="138" t="s">
        <v>344</v>
      </c>
      <c r="ED9" s="144" t="s">
        <v>522</v>
      </c>
      <c r="EE9" s="138" t="s">
        <v>498</v>
      </c>
      <c r="EF9" s="144" t="s">
        <v>679</v>
      </c>
      <c r="EG9" s="138" t="s">
        <v>680</v>
      </c>
      <c r="EH9" s="144" t="s">
        <v>324</v>
      </c>
      <c r="EI9" s="144" t="s">
        <v>344</v>
      </c>
      <c r="EJ9" s="138"/>
      <c r="EK9" s="144" t="s">
        <v>574</v>
      </c>
      <c r="EL9" s="144" t="s">
        <v>526</v>
      </c>
      <c r="EM9" s="144" t="s">
        <v>526</v>
      </c>
    </row>
    <row r="10" spans="1:143" ht="11.25" customHeight="1" x14ac:dyDescent="0.25">
      <c r="C10" s="148"/>
      <c r="D10" s="144" t="s">
        <v>8</v>
      </c>
      <c r="E10" s="144" t="s">
        <v>345</v>
      </c>
      <c r="F10" s="144" t="s">
        <v>336</v>
      </c>
      <c r="G10" s="144" t="s">
        <v>549</v>
      </c>
      <c r="H10" s="144" t="s">
        <v>346</v>
      </c>
      <c r="I10" s="186" t="s">
        <v>347</v>
      </c>
      <c r="J10" s="149" t="s">
        <v>681</v>
      </c>
      <c r="K10" s="149" t="s">
        <v>331</v>
      </c>
      <c r="L10" s="149" t="s">
        <v>331</v>
      </c>
      <c r="M10" s="149" t="s">
        <v>550</v>
      </c>
      <c r="N10" s="149" t="s">
        <v>682</v>
      </c>
      <c r="O10" s="149" t="s">
        <v>349</v>
      </c>
      <c r="P10" s="144" t="s">
        <v>331</v>
      </c>
      <c r="Q10" s="144" t="s">
        <v>503</v>
      </c>
      <c r="R10" s="144" t="s">
        <v>331</v>
      </c>
      <c r="S10" s="144" t="s">
        <v>331</v>
      </c>
      <c r="T10" s="184" t="s">
        <v>551</v>
      </c>
      <c r="U10" s="184" t="s">
        <v>551</v>
      </c>
      <c r="V10" s="184" t="s">
        <v>551</v>
      </c>
      <c r="W10" s="184" t="s">
        <v>551</v>
      </c>
      <c r="X10" s="184" t="s">
        <v>551</v>
      </c>
      <c r="Y10" s="184" t="s">
        <v>551</v>
      </c>
      <c r="Z10" s="184" t="s">
        <v>552</v>
      </c>
      <c r="AA10" s="184" t="s">
        <v>329</v>
      </c>
      <c r="AB10" s="159"/>
      <c r="AC10" s="149" t="s">
        <v>551</v>
      </c>
      <c r="AD10" s="149" t="s">
        <v>551</v>
      </c>
      <c r="AE10" s="149" t="s">
        <v>551</v>
      </c>
      <c r="AF10" s="149" t="s">
        <v>551</v>
      </c>
      <c r="AG10" s="149" t="s">
        <v>552</v>
      </c>
      <c r="AH10" s="184" t="s">
        <v>329</v>
      </c>
      <c r="AI10" s="159"/>
      <c r="AJ10" s="144" t="s">
        <v>553</v>
      </c>
      <c r="AK10" s="144" t="s">
        <v>553</v>
      </c>
      <c r="AL10" s="144" t="s">
        <v>554</v>
      </c>
      <c r="AM10" s="144" t="s">
        <v>683</v>
      </c>
      <c r="AN10" s="144" t="s">
        <v>738</v>
      </c>
      <c r="AO10" s="144" t="s">
        <v>739</v>
      </c>
      <c r="AP10" s="144" t="s">
        <v>739</v>
      </c>
      <c r="AQ10" s="144" t="s">
        <v>558</v>
      </c>
      <c r="AR10" s="144" t="s">
        <v>558</v>
      </c>
      <c r="AS10" s="144" t="s">
        <v>558</v>
      </c>
      <c r="AT10" s="144" t="s">
        <v>558</v>
      </c>
      <c r="AU10" s="144" t="s">
        <v>558</v>
      </c>
      <c r="AV10" s="144" t="s">
        <v>558</v>
      </c>
      <c r="AW10" s="144" t="s">
        <v>558</v>
      </c>
      <c r="AX10" s="144" t="s">
        <v>558</v>
      </c>
      <c r="AY10" s="144" t="s">
        <v>552</v>
      </c>
      <c r="AZ10" s="138" t="s">
        <v>573</v>
      </c>
      <c r="BA10" s="144" t="s">
        <v>552</v>
      </c>
      <c r="BB10" s="138" t="s">
        <v>573</v>
      </c>
      <c r="BC10" s="144" t="s">
        <v>553</v>
      </c>
      <c r="BD10" s="138" t="s">
        <v>573</v>
      </c>
      <c r="BE10" s="144" t="s">
        <v>553</v>
      </c>
      <c r="BF10" s="138" t="s">
        <v>573</v>
      </c>
      <c r="BG10" s="144" t="s">
        <v>559</v>
      </c>
      <c r="BH10" s="138" t="s">
        <v>573</v>
      </c>
      <c r="BI10" s="144" t="s">
        <v>559</v>
      </c>
      <c r="BJ10" s="138" t="s">
        <v>573</v>
      </c>
      <c r="BK10" s="144" t="s">
        <v>559</v>
      </c>
      <c r="BL10" s="138" t="s">
        <v>573</v>
      </c>
      <c r="BM10" s="144" t="s">
        <v>559</v>
      </c>
      <c r="BN10" s="138" t="s">
        <v>573</v>
      </c>
      <c r="BO10" s="144" t="s">
        <v>559</v>
      </c>
      <c r="BP10" s="138" t="s">
        <v>573</v>
      </c>
      <c r="BQ10" s="144" t="s">
        <v>347</v>
      </c>
      <c r="BR10" s="138" t="s">
        <v>573</v>
      </c>
      <c r="BS10" s="144" t="s">
        <v>347</v>
      </c>
      <c r="BT10" s="138" t="s">
        <v>573</v>
      </c>
      <c r="BU10" s="187" t="s">
        <v>560</v>
      </c>
      <c r="BV10" s="144" t="s">
        <v>478</v>
      </c>
      <c r="BW10" s="144" t="s">
        <v>478</v>
      </c>
      <c r="BX10" s="144" t="s">
        <v>561</v>
      </c>
      <c r="BY10" s="144" t="s">
        <v>740</v>
      </c>
      <c r="BZ10" s="144" t="s">
        <v>741</v>
      </c>
      <c r="CA10" s="144" t="s">
        <v>742</v>
      </c>
      <c r="CB10" s="144" t="s">
        <v>468</v>
      </c>
      <c r="CC10" s="138" t="s">
        <v>573</v>
      </c>
      <c r="CD10" s="144" t="s">
        <v>468</v>
      </c>
      <c r="CE10" s="144" t="s">
        <v>562</v>
      </c>
      <c r="CF10" s="144" t="s">
        <v>563</v>
      </c>
      <c r="CG10" s="144" t="s">
        <v>564</v>
      </c>
      <c r="CH10" s="144" t="str">
        <f>"and "&amp;-CG11&amp;")"</f>
        <v>and 181)</v>
      </c>
      <c r="CI10" s="144" t="s">
        <v>686</v>
      </c>
      <c r="CJ10" s="144" t="s">
        <v>687</v>
      </c>
      <c r="CK10" s="144" t="s">
        <v>578</v>
      </c>
      <c r="CL10" s="144" t="s">
        <v>578</v>
      </c>
      <c r="CM10" s="144" t="s">
        <v>688</v>
      </c>
      <c r="CN10" s="144" t="s">
        <v>689</v>
      </c>
      <c r="CO10" s="144" t="s">
        <v>743</v>
      </c>
      <c r="CP10" s="144" t="s">
        <v>566</v>
      </c>
      <c r="CQ10" s="144" t="s">
        <v>567</v>
      </c>
      <c r="CR10" s="144" t="s">
        <v>568</v>
      </c>
      <c r="CS10" s="144" t="s">
        <v>690</v>
      </c>
      <c r="CT10" s="144" t="s">
        <v>691</v>
      </c>
      <c r="CU10" s="144" t="s">
        <v>569</v>
      </c>
      <c r="CV10" s="144" t="s">
        <v>692</v>
      </c>
      <c r="CW10" s="144" t="s">
        <v>693</v>
      </c>
      <c r="CX10" s="144" t="s">
        <v>493</v>
      </c>
      <c r="CY10" s="144" t="s">
        <v>570</v>
      </c>
      <c r="CZ10" s="144" t="s">
        <v>571</v>
      </c>
      <c r="DA10" s="144" t="s">
        <v>572</v>
      </c>
      <c r="DB10" s="144" t="s">
        <v>573</v>
      </c>
      <c r="DC10" s="144" t="s">
        <v>478</v>
      </c>
      <c r="DD10" s="144" t="s">
        <v>569</v>
      </c>
      <c r="DE10" s="144" t="s">
        <v>570</v>
      </c>
      <c r="DF10" s="144" t="s">
        <v>571</v>
      </c>
      <c r="DG10" s="144" t="s">
        <v>572</v>
      </c>
      <c r="DH10" s="144" t="s">
        <v>573</v>
      </c>
      <c r="DI10" s="144" t="s">
        <v>478</v>
      </c>
      <c r="DJ10" s="144" t="s">
        <v>574</v>
      </c>
      <c r="DK10" s="144" t="s">
        <v>563</v>
      </c>
      <c r="DL10" s="144" t="s">
        <v>563</v>
      </c>
      <c r="DM10" s="144" t="s">
        <v>574</v>
      </c>
      <c r="DN10" s="144" t="s">
        <v>575</v>
      </c>
      <c r="DO10" s="144" t="s">
        <v>576</v>
      </c>
      <c r="DP10" s="144" t="s">
        <v>576</v>
      </c>
      <c r="DQ10" s="144" t="s">
        <v>577</v>
      </c>
      <c r="DR10" s="144" t="s">
        <v>578</v>
      </c>
      <c r="DS10" s="144" t="s">
        <v>543</v>
      </c>
      <c r="DT10" s="144" t="s">
        <v>579</v>
      </c>
      <c r="DU10" s="144" t="s">
        <v>579</v>
      </c>
      <c r="DV10" s="144" t="s">
        <v>580</v>
      </c>
      <c r="DW10" s="138" t="s">
        <v>694</v>
      </c>
      <c r="DX10" s="144" t="s">
        <v>642</v>
      </c>
      <c r="DY10" s="138" t="s">
        <v>695</v>
      </c>
      <c r="DZ10" s="144" t="s">
        <v>696</v>
      </c>
      <c r="EA10" s="138" t="s">
        <v>478</v>
      </c>
      <c r="EB10" s="144" t="s">
        <v>503</v>
      </c>
      <c r="EC10" s="138" t="s">
        <v>503</v>
      </c>
      <c r="ED10" s="144" t="s">
        <v>478</v>
      </c>
      <c r="EE10" s="138" t="s">
        <v>657</v>
      </c>
      <c r="EF10" s="144" t="s">
        <v>697</v>
      </c>
      <c r="EG10" s="138" t="s">
        <v>697</v>
      </c>
      <c r="EH10" s="144" t="s">
        <v>644</v>
      </c>
      <c r="EI10" s="144" t="s">
        <v>698</v>
      </c>
      <c r="EJ10" s="138" t="s">
        <v>699</v>
      </c>
      <c r="EK10" s="144" t="s">
        <v>478</v>
      </c>
      <c r="EL10" s="144" t="s">
        <v>478</v>
      </c>
      <c r="EM10" s="144" t="s">
        <v>478</v>
      </c>
    </row>
    <row r="11" spans="1:143" ht="11.25" customHeight="1" x14ac:dyDescent="0.25">
      <c r="C11" s="143"/>
      <c r="D11" s="139">
        <v>-102</v>
      </c>
      <c r="E11" s="139">
        <f>D11-1</f>
        <v>-103</v>
      </c>
      <c r="F11" s="139">
        <f>E11-1</f>
        <v>-104</v>
      </c>
      <c r="G11" s="139">
        <f>F11-1</f>
        <v>-105</v>
      </c>
      <c r="H11" s="139">
        <f>G11-1</f>
        <v>-106</v>
      </c>
      <c r="I11" s="139">
        <f t="shared" ref="I11:Z11" si="0">H11-1</f>
        <v>-107</v>
      </c>
      <c r="J11" s="139">
        <f t="shared" si="0"/>
        <v>-108</v>
      </c>
      <c r="K11" s="139">
        <f t="shared" si="0"/>
        <v>-109</v>
      </c>
      <c r="L11" s="139">
        <f t="shared" si="0"/>
        <v>-110</v>
      </c>
      <c r="M11" s="139">
        <f t="shared" si="0"/>
        <v>-111</v>
      </c>
      <c r="N11" s="139">
        <f t="shared" si="0"/>
        <v>-112</v>
      </c>
      <c r="O11" s="139">
        <f t="shared" si="0"/>
        <v>-113</v>
      </c>
      <c r="P11" s="139">
        <f t="shared" si="0"/>
        <v>-114</v>
      </c>
      <c r="Q11" s="139">
        <f t="shared" si="0"/>
        <v>-115</v>
      </c>
      <c r="R11" s="139">
        <f t="shared" si="0"/>
        <v>-116</v>
      </c>
      <c r="S11" s="139">
        <f t="shared" si="0"/>
        <v>-117</v>
      </c>
      <c r="T11" s="324">
        <f t="shared" si="0"/>
        <v>-118</v>
      </c>
      <c r="U11" s="324">
        <f t="shared" si="0"/>
        <v>-119</v>
      </c>
      <c r="V11" s="324">
        <f t="shared" si="0"/>
        <v>-120</v>
      </c>
      <c r="W11" s="324">
        <f t="shared" si="0"/>
        <v>-121</v>
      </c>
      <c r="X11" s="324">
        <f t="shared" si="0"/>
        <v>-122</v>
      </c>
      <c r="Y11" s="324">
        <f t="shared" si="0"/>
        <v>-123</v>
      </c>
      <c r="Z11" s="324">
        <f t="shared" si="0"/>
        <v>-124</v>
      </c>
      <c r="AA11" s="335">
        <f>Z11-1</f>
        <v>-125</v>
      </c>
      <c r="AB11" s="336"/>
      <c r="AC11" s="304">
        <f>AA11-1</f>
        <v>-126</v>
      </c>
      <c r="AD11" s="304">
        <f>AC11-1</f>
        <v>-127</v>
      </c>
      <c r="AE11" s="304">
        <f>AD11-1</f>
        <v>-128</v>
      </c>
      <c r="AF11" s="304">
        <f>AE11-1</f>
        <v>-129</v>
      </c>
      <c r="AG11" s="324">
        <f>AF11-1</f>
        <v>-130</v>
      </c>
      <c r="AH11" s="335">
        <f>AG11-1</f>
        <v>-131</v>
      </c>
      <c r="AI11" s="336"/>
      <c r="AJ11" s="139">
        <f>AH11-1</f>
        <v>-132</v>
      </c>
      <c r="AK11" s="139">
        <f t="shared" ref="AK11:CM11" si="1">AJ11-1</f>
        <v>-133</v>
      </c>
      <c r="AL11" s="325">
        <f t="shared" si="1"/>
        <v>-134</v>
      </c>
      <c r="AM11" s="325">
        <f t="shared" si="1"/>
        <v>-135</v>
      </c>
      <c r="AN11" s="325">
        <f t="shared" si="1"/>
        <v>-136</v>
      </c>
      <c r="AO11" s="325">
        <f t="shared" si="1"/>
        <v>-137</v>
      </c>
      <c r="AP11" s="139">
        <f t="shared" si="1"/>
        <v>-138</v>
      </c>
      <c r="AQ11" s="139">
        <f t="shared" si="1"/>
        <v>-139</v>
      </c>
      <c r="AR11" s="139">
        <f t="shared" si="1"/>
        <v>-140</v>
      </c>
      <c r="AS11" s="139">
        <f>AR11-1</f>
        <v>-141</v>
      </c>
      <c r="AT11" s="139">
        <f>AS11-1</f>
        <v>-142</v>
      </c>
      <c r="AU11" s="139">
        <f t="shared" si="1"/>
        <v>-143</v>
      </c>
      <c r="AV11" s="139">
        <f t="shared" si="1"/>
        <v>-144</v>
      </c>
      <c r="AW11" s="139">
        <f t="shared" si="1"/>
        <v>-145</v>
      </c>
      <c r="AX11" s="325">
        <f t="shared" si="1"/>
        <v>-146</v>
      </c>
      <c r="AY11" s="325">
        <f t="shared" si="1"/>
        <v>-147</v>
      </c>
      <c r="AZ11" s="139">
        <f>AY11-1</f>
        <v>-148</v>
      </c>
      <c r="BA11" s="139">
        <f>AZ11-1</f>
        <v>-149</v>
      </c>
      <c r="BB11" s="139">
        <f>BA11-1</f>
        <v>-150</v>
      </c>
      <c r="BC11" s="139">
        <f>BB11-1</f>
        <v>-151</v>
      </c>
      <c r="BD11" s="139">
        <f>BC11-1</f>
        <v>-152</v>
      </c>
      <c r="BE11" s="139">
        <f t="shared" ref="BE11:BS11" si="2">BD11-1</f>
        <v>-153</v>
      </c>
      <c r="BF11" s="139">
        <f t="shared" si="2"/>
        <v>-154</v>
      </c>
      <c r="BG11" s="139">
        <f t="shared" si="2"/>
        <v>-155</v>
      </c>
      <c r="BH11" s="139">
        <f t="shared" si="2"/>
        <v>-156</v>
      </c>
      <c r="BI11" s="139">
        <f t="shared" si="2"/>
        <v>-157</v>
      </c>
      <c r="BJ11" s="139">
        <f t="shared" si="2"/>
        <v>-158</v>
      </c>
      <c r="BK11" s="139">
        <f t="shared" si="2"/>
        <v>-159</v>
      </c>
      <c r="BL11" s="139">
        <f t="shared" si="2"/>
        <v>-160</v>
      </c>
      <c r="BM11" s="139">
        <f t="shared" si="2"/>
        <v>-161</v>
      </c>
      <c r="BN11" s="139">
        <f t="shared" si="2"/>
        <v>-162</v>
      </c>
      <c r="BO11" s="139">
        <f t="shared" si="2"/>
        <v>-163</v>
      </c>
      <c r="BP11" s="139">
        <f t="shared" si="2"/>
        <v>-164</v>
      </c>
      <c r="BQ11" s="139">
        <f t="shared" si="2"/>
        <v>-165</v>
      </c>
      <c r="BR11" s="139">
        <f t="shared" si="2"/>
        <v>-166</v>
      </c>
      <c r="BS11" s="139">
        <f t="shared" si="2"/>
        <v>-167</v>
      </c>
      <c r="BT11" s="139">
        <f>BS11-1</f>
        <v>-168</v>
      </c>
      <c r="BU11" s="139">
        <f t="shared" si="1"/>
        <v>-169</v>
      </c>
      <c r="BV11" s="139">
        <f t="shared" si="1"/>
        <v>-170</v>
      </c>
      <c r="BW11" s="139">
        <f t="shared" si="1"/>
        <v>-171</v>
      </c>
      <c r="BX11" s="139">
        <f>BW11-1</f>
        <v>-172</v>
      </c>
      <c r="BY11" s="139">
        <f>BX11-1</f>
        <v>-173</v>
      </c>
      <c r="BZ11" s="139">
        <f>BY11-1</f>
        <v>-174</v>
      </c>
      <c r="CA11" s="139">
        <f>BZ11-1</f>
        <v>-175</v>
      </c>
      <c r="CB11" s="139">
        <f t="shared" si="1"/>
        <v>-176</v>
      </c>
      <c r="CC11" s="139">
        <f t="shared" si="1"/>
        <v>-177</v>
      </c>
      <c r="CD11" s="139">
        <f t="shared" si="1"/>
        <v>-178</v>
      </c>
      <c r="CE11" s="139">
        <f>CD11-1</f>
        <v>-179</v>
      </c>
      <c r="CF11" s="139">
        <f t="shared" ref="CF11" si="3">CE11-1</f>
        <v>-180</v>
      </c>
      <c r="CG11" s="139">
        <f>CF11-1</f>
        <v>-181</v>
      </c>
      <c r="CH11" s="139">
        <f t="shared" ref="CH11:CL11" si="4">CG11-1</f>
        <v>-182</v>
      </c>
      <c r="CI11" s="139">
        <f t="shared" si="4"/>
        <v>-183</v>
      </c>
      <c r="CJ11" s="139">
        <f t="shared" si="4"/>
        <v>-184</v>
      </c>
      <c r="CK11" s="139">
        <f t="shared" si="4"/>
        <v>-185</v>
      </c>
      <c r="CL11" s="139">
        <f t="shared" si="4"/>
        <v>-186</v>
      </c>
      <c r="CM11" s="139">
        <f t="shared" si="1"/>
        <v>-187</v>
      </c>
      <c r="CN11" s="139">
        <f>CM11-1</f>
        <v>-188</v>
      </c>
      <c r="CO11" s="139">
        <f>CN11-1</f>
        <v>-189</v>
      </c>
      <c r="CP11" s="139">
        <f t="shared" ref="CP11:DF11" si="5">CO11-1</f>
        <v>-190</v>
      </c>
      <c r="CQ11" s="139">
        <f t="shared" si="5"/>
        <v>-191</v>
      </c>
      <c r="CR11" s="139">
        <f t="shared" si="5"/>
        <v>-192</v>
      </c>
      <c r="CS11" s="139">
        <f t="shared" si="5"/>
        <v>-193</v>
      </c>
      <c r="CT11" s="139">
        <f t="shared" si="5"/>
        <v>-194</v>
      </c>
      <c r="CU11" s="139">
        <f t="shared" si="5"/>
        <v>-195</v>
      </c>
      <c r="CV11" s="139">
        <f t="shared" si="5"/>
        <v>-196</v>
      </c>
      <c r="CW11" s="139">
        <f t="shared" si="5"/>
        <v>-197</v>
      </c>
      <c r="CX11" s="139">
        <f t="shared" si="5"/>
        <v>-198</v>
      </c>
      <c r="CY11" s="139">
        <f t="shared" si="5"/>
        <v>-199</v>
      </c>
      <c r="CZ11" s="139">
        <f t="shared" si="5"/>
        <v>-200</v>
      </c>
      <c r="DA11" s="139">
        <f>CZ11-1</f>
        <v>-201</v>
      </c>
      <c r="DB11" s="139">
        <f t="shared" si="5"/>
        <v>-202</v>
      </c>
      <c r="DC11" s="139">
        <f t="shared" si="5"/>
        <v>-203</v>
      </c>
      <c r="DD11" s="139">
        <f t="shared" si="5"/>
        <v>-204</v>
      </c>
      <c r="DE11" s="139">
        <f t="shared" si="5"/>
        <v>-205</v>
      </c>
      <c r="DF11" s="139">
        <f t="shared" si="5"/>
        <v>-206</v>
      </c>
      <c r="DG11" s="139">
        <f>DF11-1</f>
        <v>-207</v>
      </c>
      <c r="DH11" s="139">
        <f t="shared" ref="DH11:EM11" si="6">DG11-1</f>
        <v>-208</v>
      </c>
      <c r="DI11" s="139">
        <f t="shared" si="6"/>
        <v>-209</v>
      </c>
      <c r="DJ11" s="139">
        <f t="shared" si="6"/>
        <v>-210</v>
      </c>
      <c r="DK11" s="139">
        <f t="shared" si="6"/>
        <v>-211</v>
      </c>
      <c r="DL11" s="139">
        <f t="shared" si="6"/>
        <v>-212</v>
      </c>
      <c r="DM11" s="139">
        <f t="shared" si="6"/>
        <v>-213</v>
      </c>
      <c r="DN11" s="139">
        <f t="shared" si="6"/>
        <v>-214</v>
      </c>
      <c r="DO11" s="139">
        <f t="shared" si="6"/>
        <v>-215</v>
      </c>
      <c r="DP11" s="139">
        <f t="shared" si="6"/>
        <v>-216</v>
      </c>
      <c r="DQ11" s="139">
        <f t="shared" si="6"/>
        <v>-217</v>
      </c>
      <c r="DR11" s="139">
        <f t="shared" si="6"/>
        <v>-218</v>
      </c>
      <c r="DS11" s="139">
        <f t="shared" si="6"/>
        <v>-219</v>
      </c>
      <c r="DT11" s="325">
        <f t="shared" si="6"/>
        <v>-220</v>
      </c>
      <c r="DU11" s="139">
        <f t="shared" si="6"/>
        <v>-221</v>
      </c>
      <c r="DV11" s="205">
        <f t="shared" si="6"/>
        <v>-222</v>
      </c>
      <c r="DW11" s="139">
        <f t="shared" si="6"/>
        <v>-223</v>
      </c>
      <c r="DX11" s="205">
        <f t="shared" si="6"/>
        <v>-224</v>
      </c>
      <c r="DY11" s="139">
        <f t="shared" si="6"/>
        <v>-225</v>
      </c>
      <c r="DZ11" s="205">
        <f t="shared" si="6"/>
        <v>-226</v>
      </c>
      <c r="EA11" s="139">
        <f t="shared" si="6"/>
        <v>-227</v>
      </c>
      <c r="EB11" s="205">
        <f t="shared" si="6"/>
        <v>-228</v>
      </c>
      <c r="EC11" s="139">
        <f t="shared" si="6"/>
        <v>-229</v>
      </c>
      <c r="ED11" s="205">
        <f t="shared" si="6"/>
        <v>-230</v>
      </c>
      <c r="EE11" s="139">
        <f t="shared" si="6"/>
        <v>-231</v>
      </c>
      <c r="EF11" s="139">
        <f t="shared" si="6"/>
        <v>-232</v>
      </c>
      <c r="EG11" s="205">
        <f t="shared" si="6"/>
        <v>-233</v>
      </c>
      <c r="EH11" s="139">
        <f t="shared" si="6"/>
        <v>-234</v>
      </c>
      <c r="EI11" s="139">
        <f t="shared" si="6"/>
        <v>-235</v>
      </c>
      <c r="EJ11" s="139">
        <f t="shared" si="6"/>
        <v>-236</v>
      </c>
      <c r="EK11" s="139">
        <f t="shared" si="6"/>
        <v>-237</v>
      </c>
      <c r="EL11" s="139">
        <f t="shared" si="6"/>
        <v>-238</v>
      </c>
      <c r="EM11" s="139">
        <f t="shared" si="6"/>
        <v>-239</v>
      </c>
    </row>
    <row r="12" spans="1:143" ht="11.25" customHeight="1" x14ac:dyDescent="0.25">
      <c r="A12" s="130" t="s">
        <v>350</v>
      </c>
      <c r="B12" s="130" t="s">
        <v>188</v>
      </c>
      <c r="C12" s="130" t="s">
        <v>189</v>
      </c>
      <c r="T12" s="138" t="s">
        <v>581</v>
      </c>
      <c r="U12" s="138" t="s">
        <v>581</v>
      </c>
      <c r="V12" s="138" t="s">
        <v>581</v>
      </c>
      <c r="W12" s="138" t="s">
        <v>581</v>
      </c>
      <c r="X12" s="138" t="s">
        <v>581</v>
      </c>
      <c r="Y12" s="138" t="s">
        <v>581</v>
      </c>
      <c r="Z12" s="138" t="s">
        <v>581</v>
      </c>
      <c r="AA12" s="138" t="s">
        <v>581</v>
      </c>
      <c r="AB12" s="138" t="s">
        <v>582</v>
      </c>
      <c r="AC12" s="138" t="s">
        <v>581</v>
      </c>
      <c r="AD12" s="138" t="s">
        <v>581</v>
      </c>
      <c r="AE12" s="138" t="s">
        <v>581</v>
      </c>
      <c r="AF12" s="138" t="s">
        <v>581</v>
      </c>
      <c r="AG12" s="138" t="s">
        <v>581</v>
      </c>
      <c r="AH12" s="138" t="s">
        <v>581</v>
      </c>
      <c r="AI12" s="138" t="s">
        <v>582</v>
      </c>
      <c r="AJ12" s="138" t="s">
        <v>581</v>
      </c>
      <c r="AK12" s="138" t="s">
        <v>581</v>
      </c>
      <c r="AL12" s="138" t="s">
        <v>581</v>
      </c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 t="s">
        <v>583</v>
      </c>
      <c r="AZ12" s="138" t="s">
        <v>583</v>
      </c>
      <c r="BA12" s="138" t="s">
        <v>583</v>
      </c>
      <c r="BB12" s="138" t="s">
        <v>583</v>
      </c>
      <c r="BC12" s="138" t="s">
        <v>583</v>
      </c>
      <c r="BD12" s="138" t="s">
        <v>583</v>
      </c>
      <c r="BE12" s="138" t="s">
        <v>583</v>
      </c>
      <c r="BF12" s="138" t="s">
        <v>583</v>
      </c>
      <c r="BG12" s="138" t="s">
        <v>583</v>
      </c>
      <c r="BH12" s="138" t="s">
        <v>583</v>
      </c>
      <c r="BI12" s="138" t="s">
        <v>583</v>
      </c>
      <c r="BJ12" s="138" t="s">
        <v>583</v>
      </c>
      <c r="BK12" s="138" t="s">
        <v>583</v>
      </c>
      <c r="BL12" s="138" t="s">
        <v>583</v>
      </c>
      <c r="BM12" s="138" t="s">
        <v>583</v>
      </c>
      <c r="BN12" s="138" t="s">
        <v>583</v>
      </c>
      <c r="BO12" s="138" t="s">
        <v>583</v>
      </c>
      <c r="BP12" s="138" t="s">
        <v>583</v>
      </c>
      <c r="BQ12" s="138" t="s">
        <v>583</v>
      </c>
      <c r="BR12" s="138" t="s">
        <v>583</v>
      </c>
      <c r="BS12" s="138" t="s">
        <v>583</v>
      </c>
      <c r="BT12" s="138" t="s">
        <v>583</v>
      </c>
      <c r="BU12" s="138" t="s">
        <v>583</v>
      </c>
      <c r="BV12" s="138" t="s">
        <v>583</v>
      </c>
      <c r="BW12" s="138" t="s">
        <v>583</v>
      </c>
      <c r="BX12" s="138" t="s">
        <v>583</v>
      </c>
      <c r="BY12" s="138" t="s">
        <v>583</v>
      </c>
      <c r="BZ12" s="138" t="s">
        <v>583</v>
      </c>
      <c r="CA12" s="138" t="s">
        <v>583</v>
      </c>
      <c r="CB12" s="138" t="s">
        <v>583</v>
      </c>
      <c r="CC12" s="138" t="s">
        <v>583</v>
      </c>
      <c r="CD12" s="138" t="s">
        <v>583</v>
      </c>
      <c r="CE12" s="138" t="s">
        <v>583</v>
      </c>
      <c r="CF12" s="138" t="s">
        <v>583</v>
      </c>
      <c r="CG12" s="138" t="s">
        <v>583</v>
      </c>
      <c r="CH12" s="138" t="s">
        <v>583</v>
      </c>
      <c r="CI12" s="138" t="s">
        <v>583</v>
      </c>
      <c r="CJ12" s="138" t="s">
        <v>583</v>
      </c>
      <c r="CK12" s="138" t="s">
        <v>583</v>
      </c>
      <c r="CL12" s="138" t="s">
        <v>583</v>
      </c>
      <c r="CM12" s="138" t="s">
        <v>583</v>
      </c>
      <c r="CN12" s="138" t="s">
        <v>583</v>
      </c>
      <c r="CO12" s="138" t="s">
        <v>583</v>
      </c>
      <c r="CP12" s="138" t="s">
        <v>583</v>
      </c>
      <c r="CQ12" s="138" t="s">
        <v>584</v>
      </c>
      <c r="CR12" s="138" t="s">
        <v>583</v>
      </c>
      <c r="CS12" s="138" t="s">
        <v>583</v>
      </c>
      <c r="CT12" s="138" t="s">
        <v>583</v>
      </c>
      <c r="CU12" s="138" t="s">
        <v>583</v>
      </c>
      <c r="CV12" s="138" t="s">
        <v>583</v>
      </c>
      <c r="CW12" s="138" t="s">
        <v>583</v>
      </c>
      <c r="CX12" s="138" t="s">
        <v>583</v>
      </c>
      <c r="CY12" s="138" t="s">
        <v>583</v>
      </c>
      <c r="CZ12" s="138" t="s">
        <v>583</v>
      </c>
      <c r="DA12" s="138" t="s">
        <v>583</v>
      </c>
      <c r="DB12" s="138" t="s">
        <v>583</v>
      </c>
      <c r="DC12" s="138" t="s">
        <v>583</v>
      </c>
      <c r="DD12" s="138" t="s">
        <v>584</v>
      </c>
      <c r="DE12" s="138" t="s">
        <v>584</v>
      </c>
      <c r="DF12" s="138" t="s">
        <v>584</v>
      </c>
      <c r="DG12" s="138" t="s">
        <v>584</v>
      </c>
      <c r="DH12" s="138" t="s">
        <v>584</v>
      </c>
      <c r="DI12" s="138" t="s">
        <v>584</v>
      </c>
      <c r="DJ12" s="138" t="s">
        <v>583</v>
      </c>
      <c r="DK12" s="138" t="s">
        <v>583</v>
      </c>
      <c r="DL12" s="138" t="s">
        <v>583</v>
      </c>
      <c r="DM12" s="138" t="s">
        <v>583</v>
      </c>
      <c r="DN12" s="138" t="s">
        <v>583</v>
      </c>
      <c r="DO12" s="138" t="s">
        <v>583</v>
      </c>
      <c r="DP12" s="138" t="s">
        <v>583</v>
      </c>
      <c r="DQ12" s="138" t="s">
        <v>583</v>
      </c>
      <c r="DR12" s="138" t="s">
        <v>583</v>
      </c>
      <c r="DS12" s="138" t="s">
        <v>583</v>
      </c>
      <c r="DT12" s="138" t="s">
        <v>583</v>
      </c>
      <c r="DU12" s="138" t="s">
        <v>583</v>
      </c>
      <c r="DV12" s="138" t="s">
        <v>583</v>
      </c>
      <c r="DW12" s="138" t="s">
        <v>583</v>
      </c>
      <c r="DX12" s="138" t="s">
        <v>583</v>
      </c>
      <c r="DY12" s="138" t="s">
        <v>583</v>
      </c>
      <c r="DZ12" s="138" t="s">
        <v>583</v>
      </c>
      <c r="EA12" s="138" t="s">
        <v>583</v>
      </c>
      <c r="EB12" s="138" t="s">
        <v>583</v>
      </c>
      <c r="EC12" s="138" t="s">
        <v>583</v>
      </c>
      <c r="ED12" s="138" t="s">
        <v>583</v>
      </c>
      <c r="EE12" s="138" t="s">
        <v>583</v>
      </c>
      <c r="EF12" s="138" t="s">
        <v>583</v>
      </c>
      <c r="EG12" s="138" t="s">
        <v>583</v>
      </c>
      <c r="EH12" s="138" t="s">
        <v>583</v>
      </c>
      <c r="EI12" s="138" t="s">
        <v>583</v>
      </c>
      <c r="EJ12" s="138" t="s">
        <v>583</v>
      </c>
      <c r="EK12" s="138" t="s">
        <v>583</v>
      </c>
      <c r="EL12" s="138" t="s">
        <v>583</v>
      </c>
      <c r="EM12" s="138" t="s">
        <v>583</v>
      </c>
    </row>
    <row r="13" spans="1:143" ht="15" customHeight="1" x14ac:dyDescent="0.25">
      <c r="A13" s="137" t="s">
        <v>239</v>
      </c>
      <c r="B13" s="137" t="s">
        <v>240</v>
      </c>
      <c r="C13" s="137" t="s">
        <v>28</v>
      </c>
      <c r="D13" s="135">
        <v>2</v>
      </c>
      <c r="E13" s="135">
        <v>23</v>
      </c>
      <c r="F13" s="135">
        <v>6</v>
      </c>
      <c r="G13" s="135">
        <v>0</v>
      </c>
      <c r="H13" s="135">
        <v>31</v>
      </c>
      <c r="I13" s="135">
        <v>5</v>
      </c>
      <c r="J13" s="135">
        <v>43</v>
      </c>
      <c r="K13" s="135">
        <v>2</v>
      </c>
      <c r="L13" s="135">
        <v>37</v>
      </c>
      <c r="M13" s="135">
        <v>34</v>
      </c>
      <c r="N13" s="135">
        <v>0</v>
      </c>
      <c r="O13" s="135">
        <v>9</v>
      </c>
      <c r="P13" s="135">
        <v>125</v>
      </c>
      <c r="Q13" s="135">
        <v>71</v>
      </c>
      <c r="R13" s="135">
        <v>8</v>
      </c>
      <c r="S13" s="135">
        <v>4</v>
      </c>
      <c r="T13" s="188">
        <v>2</v>
      </c>
      <c r="U13" s="188">
        <v>4</v>
      </c>
      <c r="V13" s="188">
        <v>7</v>
      </c>
      <c r="W13" s="188">
        <v>20</v>
      </c>
      <c r="X13" s="188">
        <v>37</v>
      </c>
      <c r="Y13" s="188">
        <v>23</v>
      </c>
      <c r="Z13" s="188">
        <v>96</v>
      </c>
      <c r="AA13" s="188">
        <v>189</v>
      </c>
      <c r="AB13" s="135">
        <v>202</v>
      </c>
      <c r="AC13" s="188">
        <v>0</v>
      </c>
      <c r="AD13" s="188">
        <v>23</v>
      </c>
      <c r="AE13" s="188">
        <v>32</v>
      </c>
      <c r="AF13" s="188">
        <v>54</v>
      </c>
      <c r="AG13" s="188">
        <v>289</v>
      </c>
      <c r="AH13" s="188">
        <v>398</v>
      </c>
      <c r="AI13" s="135">
        <v>436</v>
      </c>
      <c r="AJ13" s="188">
        <v>17</v>
      </c>
      <c r="AK13" s="188">
        <v>80</v>
      </c>
      <c r="AL13" s="188">
        <v>684</v>
      </c>
      <c r="AM13" s="135">
        <v>368</v>
      </c>
      <c r="AN13" s="135">
        <v>0</v>
      </c>
      <c r="AO13" s="135">
        <v>10</v>
      </c>
      <c r="AP13" s="135">
        <v>3</v>
      </c>
      <c r="AQ13" s="135">
        <v>17</v>
      </c>
      <c r="AR13" s="135">
        <v>18</v>
      </c>
      <c r="AS13" s="135">
        <v>577</v>
      </c>
      <c r="AT13" s="135">
        <v>25</v>
      </c>
      <c r="AU13" s="135">
        <v>17</v>
      </c>
      <c r="AV13" s="135">
        <v>182</v>
      </c>
      <c r="AW13" s="135">
        <v>125</v>
      </c>
      <c r="AX13" s="135">
        <v>11</v>
      </c>
      <c r="AY13" s="135">
        <v>10156.038</v>
      </c>
      <c r="AZ13" s="135">
        <v>0</v>
      </c>
      <c r="BA13" s="135">
        <v>5066.6499999999996</v>
      </c>
      <c r="BB13" s="135">
        <v>412</v>
      </c>
      <c r="BC13" s="135">
        <v>1161.7149999999999</v>
      </c>
      <c r="BD13" s="135">
        <v>0</v>
      </c>
      <c r="BE13" s="135">
        <v>2582.1410000000001</v>
      </c>
      <c r="BF13" s="135">
        <v>0</v>
      </c>
      <c r="BG13" s="135">
        <v>353.62700000000001</v>
      </c>
      <c r="BH13" s="135">
        <v>0</v>
      </c>
      <c r="BI13" s="135">
        <v>388.77199999999999</v>
      </c>
      <c r="BJ13" s="135">
        <v>2.4</v>
      </c>
      <c r="BK13" s="135">
        <v>19708.942999999999</v>
      </c>
      <c r="BL13" s="135">
        <v>414.4</v>
      </c>
      <c r="BM13" s="135">
        <v>1258.8589999999999</v>
      </c>
      <c r="BN13" s="135">
        <v>0</v>
      </c>
      <c r="BO13" s="135">
        <v>1150.751</v>
      </c>
      <c r="BP13" s="135">
        <v>17</v>
      </c>
      <c r="BQ13" s="135">
        <v>1578.03</v>
      </c>
      <c r="BR13" s="135">
        <v>1</v>
      </c>
      <c r="BS13" s="135">
        <v>4956.8</v>
      </c>
      <c r="BT13" s="135">
        <v>0</v>
      </c>
      <c r="BU13" s="135">
        <v>0</v>
      </c>
      <c r="BV13" s="135">
        <v>0</v>
      </c>
      <c r="BW13" s="135">
        <v>28653.382999999998</v>
      </c>
      <c r="BX13" s="135">
        <v>-1544.6</v>
      </c>
      <c r="BY13" s="135">
        <v>-68</v>
      </c>
      <c r="BZ13" s="135">
        <v>0</v>
      </c>
      <c r="CA13" s="135">
        <v>-1199.808</v>
      </c>
      <c r="CB13" s="135">
        <v>-691.5</v>
      </c>
      <c r="CC13" s="135">
        <v>-251.5</v>
      </c>
      <c r="CD13" s="135">
        <v>-3503.9079999999999</v>
      </c>
      <c r="CE13" s="135">
        <v>25149.474999999999</v>
      </c>
      <c r="CF13" s="135">
        <v>1966.671</v>
      </c>
      <c r="CG13" s="135">
        <v>0</v>
      </c>
      <c r="CH13" s="135">
        <v>27116.145999999997</v>
      </c>
      <c r="CI13" s="135">
        <v>0</v>
      </c>
      <c r="CJ13" s="135">
        <v>0</v>
      </c>
      <c r="CK13" s="135">
        <v>0</v>
      </c>
      <c r="CL13" s="135">
        <v>0</v>
      </c>
      <c r="CM13" s="135">
        <v>0</v>
      </c>
      <c r="CN13" s="135">
        <v>0</v>
      </c>
      <c r="CO13" s="135">
        <v>0</v>
      </c>
      <c r="CP13" s="135">
        <v>-1</v>
      </c>
      <c r="CQ13" s="188">
        <v>17.5</v>
      </c>
      <c r="CR13" s="135">
        <v>0</v>
      </c>
      <c r="CS13" s="135">
        <v>936.76599999999985</v>
      </c>
      <c r="CT13" s="135">
        <v>703</v>
      </c>
      <c r="CU13" s="135">
        <v>1639.7659999999998</v>
      </c>
      <c r="CV13" s="135">
        <v>19697.234</v>
      </c>
      <c r="CW13" s="135">
        <v>822</v>
      </c>
      <c r="CX13" s="135">
        <v>0</v>
      </c>
      <c r="CY13" s="135">
        <v>20519.234</v>
      </c>
      <c r="CZ13" s="135">
        <v>0</v>
      </c>
      <c r="DA13" s="135">
        <v>4956.8</v>
      </c>
      <c r="DB13" s="135">
        <v>0</v>
      </c>
      <c r="DC13" s="135">
        <v>27115.8</v>
      </c>
      <c r="DD13" s="188">
        <v>0</v>
      </c>
      <c r="DE13" s="188">
        <v>0</v>
      </c>
      <c r="DF13" s="188">
        <v>0</v>
      </c>
      <c r="DG13" s="188">
        <v>0</v>
      </c>
      <c r="DH13" s="188">
        <v>0</v>
      </c>
      <c r="DI13" s="188">
        <v>0</v>
      </c>
      <c r="DJ13" s="135">
        <v>-3086</v>
      </c>
      <c r="DK13" s="135">
        <v>0</v>
      </c>
      <c r="DL13" s="135">
        <v>0</v>
      </c>
      <c r="DM13" s="135">
        <v>-1359</v>
      </c>
      <c r="DN13" s="135">
        <v>-185</v>
      </c>
      <c r="DO13" s="135">
        <v>4921</v>
      </c>
      <c r="DP13" s="135">
        <v>1111</v>
      </c>
      <c r="DQ13" s="135">
        <v>29</v>
      </c>
      <c r="DR13" s="135">
        <v>1431</v>
      </c>
      <c r="DS13" s="135">
        <v>0</v>
      </c>
      <c r="DT13" s="135">
        <v>0</v>
      </c>
      <c r="DU13" s="135">
        <v>0</v>
      </c>
      <c r="DV13" s="135">
        <v>100</v>
      </c>
      <c r="DW13" s="135">
        <v>848</v>
      </c>
      <c r="DX13" s="135">
        <v>0</v>
      </c>
      <c r="DY13" s="135">
        <v>319</v>
      </c>
      <c r="DZ13" s="135">
        <v>8</v>
      </c>
      <c r="EA13" s="135">
        <v>0</v>
      </c>
      <c r="EB13" s="135">
        <v>2110</v>
      </c>
      <c r="EC13" s="135">
        <v>27</v>
      </c>
      <c r="ED13" s="135">
        <v>56</v>
      </c>
      <c r="EE13" s="135">
        <v>27</v>
      </c>
      <c r="EF13" s="135">
        <v>377</v>
      </c>
      <c r="EG13" s="135">
        <v>0</v>
      </c>
      <c r="EH13" s="135">
        <v>0</v>
      </c>
      <c r="EI13" s="135">
        <v>470</v>
      </c>
      <c r="EJ13" s="135">
        <v>0</v>
      </c>
      <c r="EK13" s="135">
        <v>174</v>
      </c>
      <c r="EL13" s="135">
        <v>0</v>
      </c>
      <c r="EM13" s="135">
        <v>4416</v>
      </c>
    </row>
    <row r="14" spans="1:143" ht="15" customHeight="1" x14ac:dyDescent="0.25">
      <c r="A14" s="137" t="s">
        <v>239</v>
      </c>
      <c r="B14" s="137" t="s">
        <v>242</v>
      </c>
      <c r="C14" s="137" t="s">
        <v>29</v>
      </c>
      <c r="D14" s="135">
        <v>2</v>
      </c>
      <c r="E14" s="135">
        <v>30</v>
      </c>
      <c r="F14" s="135">
        <v>6</v>
      </c>
      <c r="G14" s="135">
        <v>0</v>
      </c>
      <c r="H14" s="135">
        <v>38</v>
      </c>
      <c r="I14" s="135">
        <v>21</v>
      </c>
      <c r="J14" s="135">
        <v>42</v>
      </c>
      <c r="K14" s="135">
        <v>2</v>
      </c>
      <c r="L14" s="135">
        <v>20</v>
      </c>
      <c r="M14" s="135">
        <v>28</v>
      </c>
      <c r="N14" s="135">
        <v>0</v>
      </c>
      <c r="O14" s="135">
        <v>3</v>
      </c>
      <c r="P14" s="135">
        <v>95</v>
      </c>
      <c r="Q14" s="135">
        <v>40</v>
      </c>
      <c r="R14" s="135">
        <v>5</v>
      </c>
      <c r="S14" s="135">
        <v>5</v>
      </c>
      <c r="T14" s="188">
        <v>2</v>
      </c>
      <c r="U14" s="188">
        <v>4</v>
      </c>
      <c r="V14" s="188">
        <v>6</v>
      </c>
      <c r="W14" s="188">
        <v>16</v>
      </c>
      <c r="X14" s="188">
        <v>28</v>
      </c>
      <c r="Y14" s="188">
        <v>30</v>
      </c>
      <c r="Z14" s="188">
        <v>121</v>
      </c>
      <c r="AA14" s="188">
        <v>208</v>
      </c>
      <c r="AB14" s="135">
        <v>210</v>
      </c>
      <c r="AC14" s="188">
        <v>0</v>
      </c>
      <c r="AD14" s="188">
        <v>0</v>
      </c>
      <c r="AE14" s="188">
        <v>28</v>
      </c>
      <c r="AF14" s="188">
        <v>58</v>
      </c>
      <c r="AG14" s="188">
        <v>191</v>
      </c>
      <c r="AH14" s="188">
        <v>277</v>
      </c>
      <c r="AI14" s="135">
        <v>372</v>
      </c>
      <c r="AJ14" s="188">
        <v>0</v>
      </c>
      <c r="AK14" s="188">
        <v>39</v>
      </c>
      <c r="AL14" s="188">
        <v>524</v>
      </c>
      <c r="AM14" s="135">
        <v>511</v>
      </c>
      <c r="AN14" s="135">
        <v>526</v>
      </c>
      <c r="AO14" s="135">
        <v>24</v>
      </c>
      <c r="AP14" s="135">
        <v>1</v>
      </c>
      <c r="AQ14" s="135">
        <v>35</v>
      </c>
      <c r="AR14" s="135">
        <v>11</v>
      </c>
      <c r="AS14" s="135">
        <v>453</v>
      </c>
      <c r="AT14" s="135">
        <v>53</v>
      </c>
      <c r="AU14" s="135">
        <v>31</v>
      </c>
      <c r="AV14" s="135">
        <v>121</v>
      </c>
      <c r="AW14" s="135">
        <v>178</v>
      </c>
      <c r="AX14" s="135">
        <v>42</v>
      </c>
      <c r="AY14" s="135">
        <v>10918.08113</v>
      </c>
      <c r="AZ14" s="135">
        <v>0</v>
      </c>
      <c r="BA14" s="135">
        <v>2944.0224500000004</v>
      </c>
      <c r="BB14" s="135">
        <v>0</v>
      </c>
      <c r="BC14" s="135">
        <v>0</v>
      </c>
      <c r="BD14" s="135">
        <v>0</v>
      </c>
      <c r="BE14" s="135">
        <v>964.99701000000016</v>
      </c>
      <c r="BF14" s="135">
        <v>0</v>
      </c>
      <c r="BG14" s="135">
        <v>306.77752999999996</v>
      </c>
      <c r="BH14" s="135">
        <v>0</v>
      </c>
      <c r="BI14" s="135">
        <v>59.278100000000016</v>
      </c>
      <c r="BJ14" s="135">
        <v>0</v>
      </c>
      <c r="BK14" s="135">
        <v>15193.156220000001</v>
      </c>
      <c r="BL14" s="135">
        <v>0</v>
      </c>
      <c r="BM14" s="135">
        <v>1744.5921499999999</v>
      </c>
      <c r="BN14" s="135" t="s">
        <v>19</v>
      </c>
      <c r="BO14" s="135">
        <v>782.64443000000017</v>
      </c>
      <c r="BP14" s="135" t="s">
        <v>19</v>
      </c>
      <c r="BQ14" s="135">
        <v>992.79566999999986</v>
      </c>
      <c r="BR14" s="135" t="s">
        <v>19</v>
      </c>
      <c r="BS14" s="135">
        <v>3782</v>
      </c>
      <c r="BT14" s="135" t="s">
        <v>19</v>
      </c>
      <c r="BU14" s="135">
        <v>373.70353999999998</v>
      </c>
      <c r="BV14" s="135">
        <v>0</v>
      </c>
      <c r="BW14" s="135">
        <v>22868.89201</v>
      </c>
      <c r="BX14" s="135">
        <v>-339</v>
      </c>
      <c r="BY14" s="135">
        <v>-54</v>
      </c>
      <c r="BZ14" s="135">
        <v>-79</v>
      </c>
      <c r="CA14" s="135">
        <v>0</v>
      </c>
      <c r="CB14" s="135">
        <v>-56</v>
      </c>
      <c r="CC14" s="135" t="s">
        <v>19</v>
      </c>
      <c r="CD14" s="135">
        <v>-528</v>
      </c>
      <c r="CE14" s="135">
        <v>22340.89201</v>
      </c>
      <c r="CF14" s="135">
        <v>1498</v>
      </c>
      <c r="CG14" s="135">
        <v>282</v>
      </c>
      <c r="CH14" s="135">
        <v>24120.89201</v>
      </c>
      <c r="CI14" s="135">
        <v>0</v>
      </c>
      <c r="CJ14" s="135">
        <v>0</v>
      </c>
      <c r="CK14" s="135">
        <v>0</v>
      </c>
      <c r="CL14" s="135">
        <v>0</v>
      </c>
      <c r="CM14" s="135">
        <v>0</v>
      </c>
      <c r="CN14" s="135">
        <v>0</v>
      </c>
      <c r="CO14" s="135">
        <v>0</v>
      </c>
      <c r="CP14" s="135">
        <v>0</v>
      </c>
      <c r="CQ14" s="188">
        <v>18.399999999999999</v>
      </c>
      <c r="CR14" s="135">
        <v>0</v>
      </c>
      <c r="CS14" s="135" t="s">
        <v>19</v>
      </c>
      <c r="CT14" s="135" t="s">
        <v>19</v>
      </c>
      <c r="CU14" s="135">
        <v>1067</v>
      </c>
      <c r="CV14" s="135" t="s">
        <v>19</v>
      </c>
      <c r="CW14" s="135" t="s">
        <v>19</v>
      </c>
      <c r="CX14" s="135" t="s">
        <v>19</v>
      </c>
      <c r="CY14" s="135">
        <v>22772</v>
      </c>
      <c r="CZ14" s="135">
        <v>0</v>
      </c>
      <c r="DA14" s="135">
        <v>0</v>
      </c>
      <c r="DB14" s="135">
        <v>0</v>
      </c>
      <c r="DC14" s="135">
        <v>23839</v>
      </c>
      <c r="DD14" s="188">
        <v>20.993439550140579</v>
      </c>
      <c r="DE14" s="188">
        <v>15.523449850693835</v>
      </c>
      <c r="DF14" s="188">
        <v>0</v>
      </c>
      <c r="DG14" s="188">
        <v>0</v>
      </c>
      <c r="DH14" s="188">
        <v>0</v>
      </c>
      <c r="DI14" s="188">
        <v>15.768278870758001</v>
      </c>
      <c r="DJ14" s="135">
        <v>-2841</v>
      </c>
      <c r="DK14" s="135">
        <v>0</v>
      </c>
      <c r="DL14" s="135">
        <v>0</v>
      </c>
      <c r="DM14" s="135">
        <v>-1285</v>
      </c>
      <c r="DN14" s="135">
        <v>0</v>
      </c>
      <c r="DO14" s="135">
        <v>7053</v>
      </c>
      <c r="DP14" s="135">
        <v>2448</v>
      </c>
      <c r="DQ14" s="135">
        <v>0</v>
      </c>
      <c r="DR14" s="135">
        <v>5375</v>
      </c>
      <c r="DS14" s="135">
        <v>169</v>
      </c>
      <c r="DT14" s="135">
        <v>313</v>
      </c>
      <c r="DU14" s="135" t="s">
        <v>19</v>
      </c>
      <c r="DV14" s="135" t="s">
        <v>19</v>
      </c>
      <c r="DW14" s="135">
        <v>0</v>
      </c>
      <c r="DX14" s="135">
        <v>0</v>
      </c>
      <c r="DY14" s="135">
        <v>612</v>
      </c>
      <c r="DZ14" s="135">
        <v>0</v>
      </c>
      <c r="EA14" s="135">
        <v>0</v>
      </c>
      <c r="EB14" s="135">
        <v>158</v>
      </c>
      <c r="EC14" s="135">
        <v>0</v>
      </c>
      <c r="ED14" s="135">
        <v>0</v>
      </c>
      <c r="EE14" s="135">
        <v>0</v>
      </c>
      <c r="EF14" s="135">
        <v>0</v>
      </c>
      <c r="EG14" s="135">
        <v>0</v>
      </c>
      <c r="EH14" s="135">
        <v>0</v>
      </c>
      <c r="EI14" s="135">
        <v>55</v>
      </c>
      <c r="EJ14" s="135">
        <v>0</v>
      </c>
      <c r="EK14" s="135">
        <v>0</v>
      </c>
      <c r="EL14" s="135">
        <v>0</v>
      </c>
      <c r="EM14" s="135">
        <v>825</v>
      </c>
    </row>
    <row r="15" spans="1:143" ht="15" customHeight="1" x14ac:dyDescent="0.25">
      <c r="A15" s="137" t="s">
        <v>239</v>
      </c>
      <c r="B15" s="137" t="s">
        <v>243</v>
      </c>
      <c r="C15" s="137" t="s">
        <v>36</v>
      </c>
      <c r="D15" s="135">
        <v>2</v>
      </c>
      <c r="E15" s="135">
        <v>16</v>
      </c>
      <c r="F15" s="135">
        <v>3</v>
      </c>
      <c r="G15" s="135">
        <v>0</v>
      </c>
      <c r="H15" s="135">
        <v>21</v>
      </c>
      <c r="I15" s="135">
        <v>8</v>
      </c>
      <c r="J15" s="135">
        <v>33</v>
      </c>
      <c r="K15" s="135">
        <v>2</v>
      </c>
      <c r="L15" s="135">
        <v>18</v>
      </c>
      <c r="M15" s="135">
        <v>78</v>
      </c>
      <c r="N15" s="135">
        <v>0</v>
      </c>
      <c r="O15" s="135">
        <v>131</v>
      </c>
      <c r="P15" s="135">
        <v>262</v>
      </c>
      <c r="Q15" s="135">
        <v>2</v>
      </c>
      <c r="R15" s="135">
        <v>4</v>
      </c>
      <c r="S15" s="135">
        <v>5</v>
      </c>
      <c r="T15" s="188">
        <v>4</v>
      </c>
      <c r="U15" s="188">
        <v>3</v>
      </c>
      <c r="V15" s="188">
        <v>5</v>
      </c>
      <c r="W15" s="188">
        <v>16</v>
      </c>
      <c r="X15" s="188">
        <v>28</v>
      </c>
      <c r="Y15" s="188">
        <v>27</v>
      </c>
      <c r="Z15" s="188">
        <v>91</v>
      </c>
      <c r="AA15" s="188">
        <v>174</v>
      </c>
      <c r="AB15" s="135">
        <v>175</v>
      </c>
      <c r="AC15" s="188">
        <v>0</v>
      </c>
      <c r="AD15" s="188">
        <v>0</v>
      </c>
      <c r="AE15" s="188">
        <v>16</v>
      </c>
      <c r="AF15" s="188">
        <v>33</v>
      </c>
      <c r="AG15" s="188">
        <v>133</v>
      </c>
      <c r="AH15" s="188">
        <v>182</v>
      </c>
      <c r="AI15" s="135">
        <v>234</v>
      </c>
      <c r="AJ15" s="188">
        <v>20</v>
      </c>
      <c r="AK15" s="188">
        <v>45</v>
      </c>
      <c r="AL15" s="188">
        <v>421</v>
      </c>
      <c r="AM15" s="135">
        <v>425</v>
      </c>
      <c r="AN15" s="135">
        <v>449</v>
      </c>
      <c r="AO15" s="135">
        <v>16</v>
      </c>
      <c r="AP15" s="135">
        <v>0</v>
      </c>
      <c r="AQ15" s="135">
        <v>27</v>
      </c>
      <c r="AR15" s="135">
        <v>7</v>
      </c>
      <c r="AS15" s="135">
        <v>335</v>
      </c>
      <c r="AT15" s="135">
        <v>13</v>
      </c>
      <c r="AU15" s="135">
        <v>31</v>
      </c>
      <c r="AV15" s="135">
        <v>208</v>
      </c>
      <c r="AW15" s="135">
        <v>164</v>
      </c>
      <c r="AX15" s="135">
        <v>23</v>
      </c>
      <c r="AY15" s="135">
        <v>9383</v>
      </c>
      <c r="AZ15" s="135">
        <v>0</v>
      </c>
      <c r="BA15" s="135">
        <v>2492</v>
      </c>
      <c r="BB15" s="135">
        <v>0</v>
      </c>
      <c r="BC15" s="135">
        <v>856</v>
      </c>
      <c r="BD15" s="135">
        <v>0</v>
      </c>
      <c r="BE15" s="135">
        <v>1144</v>
      </c>
      <c r="BF15" s="135">
        <v>0</v>
      </c>
      <c r="BG15" s="135">
        <v>642</v>
      </c>
      <c r="BH15" s="135">
        <v>0</v>
      </c>
      <c r="BI15" s="135">
        <v>180</v>
      </c>
      <c r="BJ15" s="135">
        <v>0</v>
      </c>
      <c r="BK15" s="135">
        <v>14697</v>
      </c>
      <c r="BL15" s="135">
        <v>0</v>
      </c>
      <c r="BM15" s="135">
        <v>2426</v>
      </c>
      <c r="BN15" s="135">
        <v>0</v>
      </c>
      <c r="BO15" s="135">
        <v>1143</v>
      </c>
      <c r="BP15" s="135">
        <v>0</v>
      </c>
      <c r="BQ15" s="135">
        <v>3074</v>
      </c>
      <c r="BR15" s="135">
        <v>0</v>
      </c>
      <c r="BS15" s="135">
        <v>1730</v>
      </c>
      <c r="BT15" s="135">
        <v>0</v>
      </c>
      <c r="BU15" s="135">
        <v>0</v>
      </c>
      <c r="BV15" s="135">
        <v>2157</v>
      </c>
      <c r="BW15" s="135">
        <v>25227</v>
      </c>
      <c r="BX15" s="135">
        <v>-5783</v>
      </c>
      <c r="BY15" s="135">
        <v>0</v>
      </c>
      <c r="BZ15" s="135">
        <v>-36</v>
      </c>
      <c r="CA15" s="135">
        <v>-54</v>
      </c>
      <c r="CB15" s="135">
        <v>-351</v>
      </c>
      <c r="CC15" s="135">
        <v>0</v>
      </c>
      <c r="CD15" s="135">
        <v>-6224</v>
      </c>
      <c r="CE15" s="135">
        <v>19003</v>
      </c>
      <c r="CF15" s="135">
        <v>3415</v>
      </c>
      <c r="CG15" s="135">
        <v>-1398</v>
      </c>
      <c r="CH15" s="135">
        <v>21020</v>
      </c>
      <c r="CI15" s="135">
        <v>0</v>
      </c>
      <c r="CJ15" s="135">
        <v>0</v>
      </c>
      <c r="CK15" s="135">
        <v>0</v>
      </c>
      <c r="CL15" s="135">
        <v>0</v>
      </c>
      <c r="CM15" s="135">
        <v>0</v>
      </c>
      <c r="CN15" s="135">
        <v>0</v>
      </c>
      <c r="CO15" s="135">
        <v>-6673</v>
      </c>
      <c r="CP15" s="135">
        <v>-70</v>
      </c>
      <c r="CQ15" s="188">
        <v>30.9</v>
      </c>
      <c r="CR15" s="135">
        <v>0</v>
      </c>
      <c r="CS15" s="135">
        <v>635</v>
      </c>
      <c r="CT15" s="135">
        <v>699</v>
      </c>
      <c r="CU15" s="135">
        <v>1334</v>
      </c>
      <c r="CV15" s="135">
        <v>19756</v>
      </c>
      <c r="CW15" s="135">
        <v>910</v>
      </c>
      <c r="CX15" s="135">
        <v>178</v>
      </c>
      <c r="CY15" s="135">
        <v>20844</v>
      </c>
      <c r="CZ15" s="135">
        <v>40</v>
      </c>
      <c r="DA15" s="135">
        <v>200</v>
      </c>
      <c r="DB15" s="135">
        <v>0</v>
      </c>
      <c r="DC15" s="135">
        <v>22418</v>
      </c>
      <c r="DD15" s="188">
        <v>54.647676161919044</v>
      </c>
      <c r="DE15" s="188">
        <v>53.87641527537901</v>
      </c>
      <c r="DF15" s="188">
        <v>0</v>
      </c>
      <c r="DG15" s="188">
        <v>0</v>
      </c>
      <c r="DH15" s="188">
        <v>0</v>
      </c>
      <c r="DI15" s="188">
        <v>53.345525916674099</v>
      </c>
      <c r="DJ15" s="135">
        <v>-2351</v>
      </c>
      <c r="DK15" s="135">
        <v>0</v>
      </c>
      <c r="DL15" s="135">
        <v>0</v>
      </c>
      <c r="DM15" s="135">
        <v>-1046</v>
      </c>
      <c r="DN15" s="135">
        <v>38</v>
      </c>
      <c r="DO15" s="135">
        <v>5983</v>
      </c>
      <c r="DP15" s="135">
        <v>1502</v>
      </c>
      <c r="DQ15" s="135">
        <v>0</v>
      </c>
      <c r="DR15" s="135">
        <v>4126</v>
      </c>
      <c r="DS15" s="135">
        <v>147</v>
      </c>
      <c r="DT15" s="135">
        <v>4749</v>
      </c>
      <c r="DU15" s="135">
        <v>0</v>
      </c>
      <c r="DV15" s="135">
        <v>0</v>
      </c>
      <c r="DW15" s="135">
        <v>10</v>
      </c>
      <c r="DX15" s="135">
        <v>0</v>
      </c>
      <c r="DY15" s="135">
        <v>0</v>
      </c>
      <c r="DZ15" s="135">
        <v>51</v>
      </c>
      <c r="EA15" s="135">
        <v>0</v>
      </c>
      <c r="EB15" s="135">
        <v>112</v>
      </c>
      <c r="EC15" s="135">
        <v>0</v>
      </c>
      <c r="ED15" s="135">
        <v>0</v>
      </c>
      <c r="EE15" s="135">
        <v>0</v>
      </c>
      <c r="EF15" s="135">
        <v>0</v>
      </c>
      <c r="EG15" s="135">
        <v>60</v>
      </c>
      <c r="EH15" s="135">
        <v>0</v>
      </c>
      <c r="EI15" s="135">
        <v>150</v>
      </c>
      <c r="EJ15" s="135">
        <v>0</v>
      </c>
      <c r="EK15" s="135">
        <v>0</v>
      </c>
      <c r="EL15" s="135">
        <v>43</v>
      </c>
      <c r="EM15" s="135">
        <v>426</v>
      </c>
    </row>
    <row r="16" spans="1:143" ht="15" customHeight="1" x14ac:dyDescent="0.25">
      <c r="A16" s="137" t="s">
        <v>239</v>
      </c>
      <c r="B16" s="137" t="s">
        <v>244</v>
      </c>
      <c r="C16" s="137" t="s">
        <v>39</v>
      </c>
      <c r="D16" s="135">
        <v>9</v>
      </c>
      <c r="E16" s="135">
        <v>13</v>
      </c>
      <c r="F16" s="135">
        <v>7</v>
      </c>
      <c r="G16" s="135">
        <v>0</v>
      </c>
      <c r="H16" s="135">
        <v>29</v>
      </c>
      <c r="I16" s="135">
        <v>19</v>
      </c>
      <c r="J16" s="135">
        <v>40</v>
      </c>
      <c r="K16" s="135">
        <v>2</v>
      </c>
      <c r="L16" s="135">
        <v>4</v>
      </c>
      <c r="M16" s="135">
        <v>44</v>
      </c>
      <c r="N16" s="135">
        <v>0</v>
      </c>
      <c r="O16" s="135">
        <v>6</v>
      </c>
      <c r="P16" s="135">
        <v>96</v>
      </c>
      <c r="Q16" s="135">
        <v>55</v>
      </c>
      <c r="R16" s="135">
        <v>7</v>
      </c>
      <c r="S16" s="135">
        <v>6</v>
      </c>
      <c r="T16" s="188">
        <v>4</v>
      </c>
      <c r="U16" s="188">
        <v>3</v>
      </c>
      <c r="V16" s="188">
        <v>10</v>
      </c>
      <c r="W16" s="188">
        <v>18</v>
      </c>
      <c r="X16" s="188">
        <v>71</v>
      </c>
      <c r="Y16" s="188">
        <v>71</v>
      </c>
      <c r="Z16" s="188">
        <v>329</v>
      </c>
      <c r="AA16" s="188">
        <v>505</v>
      </c>
      <c r="AB16" s="135">
        <v>509</v>
      </c>
      <c r="AC16" s="188">
        <v>0</v>
      </c>
      <c r="AD16" s="188">
        <v>0</v>
      </c>
      <c r="AE16" s="188">
        <v>15</v>
      </c>
      <c r="AF16" s="188">
        <v>29</v>
      </c>
      <c r="AG16" s="188">
        <v>118</v>
      </c>
      <c r="AH16" s="188">
        <v>161</v>
      </c>
      <c r="AI16" s="135">
        <v>206</v>
      </c>
      <c r="AJ16" s="188">
        <v>24</v>
      </c>
      <c r="AK16" s="188">
        <v>144</v>
      </c>
      <c r="AL16" s="188">
        <v>834</v>
      </c>
      <c r="AM16" s="135">
        <v>700</v>
      </c>
      <c r="AN16" s="135">
        <v>701</v>
      </c>
      <c r="AO16" s="135">
        <v>19</v>
      </c>
      <c r="AP16" s="135">
        <v>3</v>
      </c>
      <c r="AQ16" s="135">
        <v>50</v>
      </c>
      <c r="AR16" s="135">
        <v>11</v>
      </c>
      <c r="AS16" s="135">
        <v>570</v>
      </c>
      <c r="AT16" s="135">
        <v>9</v>
      </c>
      <c r="AU16" s="135">
        <v>82</v>
      </c>
      <c r="AV16" s="135">
        <v>179</v>
      </c>
      <c r="AW16" s="135">
        <v>128</v>
      </c>
      <c r="AX16" s="135">
        <v>0</v>
      </c>
      <c r="AY16" s="135">
        <v>25449</v>
      </c>
      <c r="AZ16" s="135">
        <v>0</v>
      </c>
      <c r="BA16" s="135">
        <v>2001</v>
      </c>
      <c r="BB16" s="135">
        <v>0</v>
      </c>
      <c r="BC16" s="135">
        <v>975</v>
      </c>
      <c r="BD16" s="135">
        <v>191</v>
      </c>
      <c r="BE16" s="135">
        <v>4211</v>
      </c>
      <c r="BF16" s="135">
        <v>249</v>
      </c>
      <c r="BG16" s="135">
        <v>304</v>
      </c>
      <c r="BH16" s="135">
        <v>0</v>
      </c>
      <c r="BI16" s="135">
        <v>254</v>
      </c>
      <c r="BJ16" s="135">
        <v>0</v>
      </c>
      <c r="BK16" s="135">
        <v>33194</v>
      </c>
      <c r="BL16" s="135">
        <v>440</v>
      </c>
      <c r="BM16" s="135">
        <v>3470</v>
      </c>
      <c r="BN16" s="135">
        <v>0</v>
      </c>
      <c r="BO16" s="135">
        <v>1335</v>
      </c>
      <c r="BP16" s="135">
        <v>6</v>
      </c>
      <c r="BQ16" s="135">
        <v>3008</v>
      </c>
      <c r="BR16" s="135">
        <v>722</v>
      </c>
      <c r="BS16" s="135">
        <v>2828</v>
      </c>
      <c r="BT16" s="135">
        <v>0</v>
      </c>
      <c r="BU16" s="135">
        <v>11</v>
      </c>
      <c r="BV16" s="135">
        <v>0</v>
      </c>
      <c r="BW16" s="135">
        <v>43846</v>
      </c>
      <c r="BX16" s="135">
        <v>0</v>
      </c>
      <c r="BY16" s="135">
        <v>-353</v>
      </c>
      <c r="BZ16" s="135">
        <v>-46</v>
      </c>
      <c r="CA16" s="135">
        <v>-1307</v>
      </c>
      <c r="CB16" s="135">
        <v>0</v>
      </c>
      <c r="CC16" s="135">
        <v>0</v>
      </c>
      <c r="CD16" s="135">
        <v>-1706</v>
      </c>
      <c r="CE16" s="135">
        <v>42140</v>
      </c>
      <c r="CF16" s="135">
        <v>4644</v>
      </c>
      <c r="CG16" s="135">
        <v>4776</v>
      </c>
      <c r="CH16" s="135">
        <v>51560</v>
      </c>
      <c r="CI16" s="135">
        <v>0</v>
      </c>
      <c r="CJ16" s="135">
        <v>0</v>
      </c>
      <c r="CK16" s="135">
        <v>0</v>
      </c>
      <c r="CL16" s="135">
        <v>0</v>
      </c>
      <c r="CM16" s="135">
        <v>0</v>
      </c>
      <c r="CN16" s="135">
        <v>0</v>
      </c>
      <c r="CO16" s="135">
        <v>-150</v>
      </c>
      <c r="CP16" s="135">
        <v>0</v>
      </c>
      <c r="CQ16" s="188">
        <v>20.6</v>
      </c>
      <c r="CR16" s="135">
        <v>0</v>
      </c>
      <c r="CS16" s="135">
        <v>1726</v>
      </c>
      <c r="CT16" s="135">
        <v>911</v>
      </c>
      <c r="CU16" s="135">
        <v>2637</v>
      </c>
      <c r="CV16" s="135">
        <v>42608</v>
      </c>
      <c r="CW16" s="135">
        <v>1252</v>
      </c>
      <c r="CX16" s="135">
        <v>97</v>
      </c>
      <c r="CY16" s="135">
        <v>43957</v>
      </c>
      <c r="CZ16" s="135">
        <v>0</v>
      </c>
      <c r="DA16" s="135">
        <v>-91</v>
      </c>
      <c r="DB16" s="135">
        <v>281</v>
      </c>
      <c r="DC16" s="135">
        <v>46784</v>
      </c>
      <c r="DD16" s="188">
        <v>21.729237770193404</v>
      </c>
      <c r="DE16" s="188">
        <v>12.05041290351935</v>
      </c>
      <c r="DF16" s="188">
        <v>0</v>
      </c>
      <c r="DG16" s="188">
        <v>-7.2683706070287544</v>
      </c>
      <c r="DH16" s="188">
        <v>35.051546391752574</v>
      </c>
      <c r="DI16" s="188">
        <v>12.425188098495212</v>
      </c>
      <c r="DJ16" s="135">
        <v>-5190</v>
      </c>
      <c r="DK16" s="135">
        <v>-27</v>
      </c>
      <c r="DL16" s="135">
        <v>0</v>
      </c>
      <c r="DM16" s="135">
        <v>-2270</v>
      </c>
      <c r="DN16" s="135">
        <v>-31</v>
      </c>
      <c r="DO16" s="135">
        <v>11417</v>
      </c>
      <c r="DP16" s="135">
        <v>2207</v>
      </c>
      <c r="DQ16" s="135">
        <v>0</v>
      </c>
      <c r="DR16" s="135">
        <v>6106</v>
      </c>
      <c r="DS16" s="135">
        <v>686</v>
      </c>
      <c r="DT16" s="135">
        <v>0</v>
      </c>
      <c r="DU16" s="135">
        <v>0</v>
      </c>
      <c r="DV16" s="135">
        <v>10</v>
      </c>
      <c r="DW16" s="135">
        <v>0</v>
      </c>
      <c r="DX16" s="135">
        <v>0</v>
      </c>
      <c r="DY16" s="135">
        <v>0</v>
      </c>
      <c r="DZ16" s="135">
        <v>0</v>
      </c>
      <c r="EA16" s="135">
        <v>33</v>
      </c>
      <c r="EB16" s="135">
        <v>1513</v>
      </c>
      <c r="EC16" s="135">
        <v>0</v>
      </c>
      <c r="ED16" s="135">
        <v>0</v>
      </c>
      <c r="EE16" s="135">
        <v>28</v>
      </c>
      <c r="EF16" s="135">
        <v>98</v>
      </c>
      <c r="EG16" s="135">
        <v>353</v>
      </c>
      <c r="EH16" s="135">
        <v>136</v>
      </c>
      <c r="EI16" s="135">
        <v>187</v>
      </c>
      <c r="EJ16" s="135">
        <v>0</v>
      </c>
      <c r="EK16" s="135">
        <v>0</v>
      </c>
      <c r="EL16" s="135">
        <v>0</v>
      </c>
      <c r="EM16" s="135">
        <v>2348</v>
      </c>
    </row>
    <row r="17" spans="1:143" ht="15" customHeight="1" x14ac:dyDescent="0.25">
      <c r="A17" s="137" t="s">
        <v>239</v>
      </c>
      <c r="B17" s="137" t="s">
        <v>245</v>
      </c>
      <c r="C17" s="137" t="s">
        <v>41</v>
      </c>
      <c r="D17" s="135">
        <v>0</v>
      </c>
      <c r="E17" s="135">
        <v>8</v>
      </c>
      <c r="F17" s="135">
        <v>2</v>
      </c>
      <c r="G17" s="135">
        <v>0</v>
      </c>
      <c r="H17" s="135">
        <v>10</v>
      </c>
      <c r="I17" s="135">
        <v>10</v>
      </c>
      <c r="J17" s="135">
        <v>13</v>
      </c>
      <c r="K17" s="135">
        <v>2</v>
      </c>
      <c r="L17" s="135">
        <v>7</v>
      </c>
      <c r="M17" s="135">
        <v>13</v>
      </c>
      <c r="N17" s="135">
        <v>0</v>
      </c>
      <c r="O17" s="135">
        <v>2</v>
      </c>
      <c r="P17" s="135">
        <v>37</v>
      </c>
      <c r="Q17" s="135">
        <v>13</v>
      </c>
      <c r="R17" s="135">
        <v>1</v>
      </c>
      <c r="S17" s="135">
        <v>1</v>
      </c>
      <c r="T17" s="188">
        <v>0</v>
      </c>
      <c r="U17" s="188">
        <v>0</v>
      </c>
      <c r="V17" s="188">
        <v>1</v>
      </c>
      <c r="W17" s="188">
        <v>7</v>
      </c>
      <c r="X17" s="188">
        <v>16</v>
      </c>
      <c r="Y17" s="188">
        <v>7</v>
      </c>
      <c r="Z17" s="188">
        <v>35</v>
      </c>
      <c r="AA17" s="188">
        <v>66</v>
      </c>
      <c r="AB17" s="135">
        <v>66</v>
      </c>
      <c r="AC17" s="188">
        <v>0</v>
      </c>
      <c r="AD17" s="188">
        <v>0</v>
      </c>
      <c r="AE17" s="188">
        <v>13</v>
      </c>
      <c r="AF17" s="188">
        <v>24</v>
      </c>
      <c r="AG17" s="188">
        <v>79</v>
      </c>
      <c r="AH17" s="188">
        <v>116</v>
      </c>
      <c r="AI17" s="135">
        <v>116</v>
      </c>
      <c r="AJ17" s="188">
        <v>0</v>
      </c>
      <c r="AK17" s="188">
        <v>16</v>
      </c>
      <c r="AL17" s="188">
        <v>198</v>
      </c>
      <c r="AM17" s="135">
        <v>115</v>
      </c>
      <c r="AN17" s="135">
        <v>120</v>
      </c>
      <c r="AO17" s="135">
        <v>3</v>
      </c>
      <c r="AP17" s="135">
        <v>0</v>
      </c>
      <c r="AQ17" s="135">
        <v>15</v>
      </c>
      <c r="AR17" s="135">
        <v>0</v>
      </c>
      <c r="AS17" s="135">
        <v>105</v>
      </c>
      <c r="AT17" s="135">
        <v>9</v>
      </c>
      <c r="AU17" s="135">
        <v>0</v>
      </c>
      <c r="AV17" s="135">
        <v>0</v>
      </c>
      <c r="AW17" s="135">
        <v>0</v>
      </c>
      <c r="AX17" s="135">
        <v>0</v>
      </c>
      <c r="AY17" s="135">
        <v>3342.0500300000003</v>
      </c>
      <c r="AZ17" s="135">
        <v>0</v>
      </c>
      <c r="BA17" s="135">
        <v>1008.6584399999998</v>
      </c>
      <c r="BB17" s="135">
        <v>0</v>
      </c>
      <c r="BC17" s="135">
        <v>0</v>
      </c>
      <c r="BD17" s="135">
        <v>0</v>
      </c>
      <c r="BE17" s="135">
        <v>538.10640999999987</v>
      </c>
      <c r="BF17" s="135">
        <v>0</v>
      </c>
      <c r="BG17" s="135">
        <v>17.953470000000003</v>
      </c>
      <c r="BH17" s="135">
        <v>0</v>
      </c>
      <c r="BI17" s="135">
        <v>3.8164199999999999</v>
      </c>
      <c r="BJ17" s="135">
        <v>0</v>
      </c>
      <c r="BK17" s="135">
        <v>4910.5847700000004</v>
      </c>
      <c r="BL17" s="135">
        <v>0</v>
      </c>
      <c r="BM17" s="135">
        <v>432.94560999999999</v>
      </c>
      <c r="BN17" s="135">
        <v>0</v>
      </c>
      <c r="BO17" s="135">
        <v>191.95737000000003</v>
      </c>
      <c r="BP17" s="135">
        <v>0</v>
      </c>
      <c r="BQ17" s="135">
        <v>880.63731000000007</v>
      </c>
      <c r="BR17" s="135">
        <v>446.92043000000001</v>
      </c>
      <c r="BS17" s="135">
        <v>288.55417000000006</v>
      </c>
      <c r="BT17" s="135">
        <v>0</v>
      </c>
      <c r="BU17" s="135">
        <v>0</v>
      </c>
      <c r="BV17" s="135">
        <v>0</v>
      </c>
      <c r="BW17" s="135">
        <v>6704.6792300000006</v>
      </c>
      <c r="BX17" s="135">
        <v>-453</v>
      </c>
      <c r="BY17" s="135">
        <v>-151</v>
      </c>
      <c r="BZ17" s="135">
        <v>0</v>
      </c>
      <c r="CA17" s="135">
        <v>-27</v>
      </c>
      <c r="CB17" s="135">
        <v>0</v>
      </c>
      <c r="CC17" s="135">
        <v>0</v>
      </c>
      <c r="CD17" s="135">
        <v>-631</v>
      </c>
      <c r="CE17" s="135">
        <v>6073.6792300000006</v>
      </c>
      <c r="CF17" s="135">
        <v>665.12132999999994</v>
      </c>
      <c r="CG17" s="135">
        <v>-410.18900000000002</v>
      </c>
      <c r="CH17" s="135">
        <v>6328.6115600000003</v>
      </c>
      <c r="CI17" s="135">
        <v>0</v>
      </c>
      <c r="CJ17" s="135">
        <v>0</v>
      </c>
      <c r="CK17" s="135">
        <v>0</v>
      </c>
      <c r="CL17" s="135">
        <v>0</v>
      </c>
      <c r="CM17" s="135">
        <v>0</v>
      </c>
      <c r="CN17" s="135">
        <v>0</v>
      </c>
      <c r="CO17" s="135">
        <v>0</v>
      </c>
      <c r="CP17" s="135">
        <v>0</v>
      </c>
      <c r="CQ17" s="188">
        <v>23.5</v>
      </c>
      <c r="CR17" s="135">
        <v>0</v>
      </c>
      <c r="CS17" s="135" t="s">
        <v>19</v>
      </c>
      <c r="CT17" s="135" t="s">
        <v>19</v>
      </c>
      <c r="CU17" s="135">
        <v>1684.7001400000001</v>
      </c>
      <c r="CV17" s="135" t="s">
        <v>19</v>
      </c>
      <c r="CW17" s="135" t="s">
        <v>19</v>
      </c>
      <c r="CX17" s="135" t="s">
        <v>19</v>
      </c>
      <c r="CY17" s="135">
        <v>5054.1004200000007</v>
      </c>
      <c r="CZ17" s="135">
        <v>0</v>
      </c>
      <c r="DA17" s="135">
        <v>0</v>
      </c>
      <c r="DB17" s="135">
        <v>0</v>
      </c>
      <c r="DC17" s="135">
        <v>6738.8005600000006</v>
      </c>
      <c r="DD17" s="188">
        <v>4.2885970200014345</v>
      </c>
      <c r="DE17" s="188">
        <v>4.2885970200014345</v>
      </c>
      <c r="DF17" s="188">
        <v>0</v>
      </c>
      <c r="DG17" s="188">
        <v>0</v>
      </c>
      <c r="DH17" s="188">
        <v>0</v>
      </c>
      <c r="DI17" s="188">
        <v>4.2885970200014345</v>
      </c>
      <c r="DJ17" s="135">
        <v>-723.82581999999991</v>
      </c>
      <c r="DK17" s="135">
        <v>0</v>
      </c>
      <c r="DL17" s="135">
        <v>0</v>
      </c>
      <c r="DM17" s="135">
        <v>-334.20003000000003</v>
      </c>
      <c r="DN17" s="135">
        <v>0</v>
      </c>
      <c r="DO17" s="135">
        <v>1640.90058</v>
      </c>
      <c r="DP17" s="135">
        <v>9.4681499999999996</v>
      </c>
      <c r="DQ17" s="135">
        <v>0</v>
      </c>
      <c r="DR17" s="135">
        <v>592.34288000000004</v>
      </c>
      <c r="DS17" s="135">
        <v>417</v>
      </c>
      <c r="DT17" s="135">
        <v>139</v>
      </c>
      <c r="DU17" s="135">
        <v>0</v>
      </c>
      <c r="DV17" s="135">
        <v>0</v>
      </c>
      <c r="DW17" s="135">
        <v>257</v>
      </c>
      <c r="DX17" s="135">
        <v>0</v>
      </c>
      <c r="DY17" s="135">
        <v>0</v>
      </c>
      <c r="DZ17" s="135">
        <v>0</v>
      </c>
      <c r="EA17" s="135">
        <v>0</v>
      </c>
      <c r="EB17" s="135">
        <v>72</v>
      </c>
      <c r="EC17" s="135">
        <v>0</v>
      </c>
      <c r="ED17" s="135">
        <v>0</v>
      </c>
      <c r="EE17" s="135">
        <v>0</v>
      </c>
      <c r="EF17" s="135">
        <v>0</v>
      </c>
      <c r="EG17" s="135">
        <v>0</v>
      </c>
      <c r="EH17" s="135">
        <v>0</v>
      </c>
      <c r="EI17" s="135">
        <v>0</v>
      </c>
      <c r="EJ17" s="135">
        <v>0</v>
      </c>
      <c r="EK17" s="135">
        <v>0</v>
      </c>
      <c r="EL17" s="135">
        <v>0</v>
      </c>
      <c r="EM17" s="135">
        <v>329</v>
      </c>
    </row>
    <row r="18" spans="1:143" ht="15" customHeight="1" x14ac:dyDescent="0.25">
      <c r="A18" s="137" t="s">
        <v>239</v>
      </c>
      <c r="B18" s="137" t="s">
        <v>246</v>
      </c>
      <c r="C18" s="137" t="s">
        <v>45</v>
      </c>
      <c r="D18" s="135">
        <v>0</v>
      </c>
      <c r="E18" s="135">
        <v>29</v>
      </c>
      <c r="F18" s="135">
        <v>9</v>
      </c>
      <c r="G18" s="135">
        <v>0</v>
      </c>
      <c r="H18" s="135">
        <v>38</v>
      </c>
      <c r="I18" s="135">
        <v>5</v>
      </c>
      <c r="J18" s="135">
        <v>48</v>
      </c>
      <c r="K18" s="135">
        <v>2</v>
      </c>
      <c r="L18" s="135">
        <v>28</v>
      </c>
      <c r="M18" s="135">
        <v>60</v>
      </c>
      <c r="N18" s="135">
        <v>0</v>
      </c>
      <c r="O18" s="135">
        <v>6</v>
      </c>
      <c r="P18" s="135">
        <v>144</v>
      </c>
      <c r="Q18" s="135">
        <v>36</v>
      </c>
      <c r="R18" s="135">
        <v>5</v>
      </c>
      <c r="S18" s="135">
        <v>3</v>
      </c>
      <c r="T18" s="188">
        <v>3</v>
      </c>
      <c r="U18" s="188">
        <v>3</v>
      </c>
      <c r="V18" s="188">
        <v>8</v>
      </c>
      <c r="W18" s="188">
        <v>19</v>
      </c>
      <c r="X18" s="188">
        <v>39</v>
      </c>
      <c r="Y18" s="188">
        <v>44</v>
      </c>
      <c r="Z18" s="188">
        <v>68</v>
      </c>
      <c r="AA18" s="188">
        <v>184</v>
      </c>
      <c r="AB18" s="135">
        <v>185</v>
      </c>
      <c r="AC18" s="188">
        <v>0</v>
      </c>
      <c r="AD18" s="188">
        <v>0</v>
      </c>
      <c r="AE18" s="188">
        <v>30</v>
      </c>
      <c r="AF18" s="188">
        <v>67</v>
      </c>
      <c r="AG18" s="188">
        <v>255</v>
      </c>
      <c r="AH18" s="188">
        <v>351</v>
      </c>
      <c r="AI18" s="135">
        <v>421</v>
      </c>
      <c r="AJ18" s="188">
        <v>17</v>
      </c>
      <c r="AK18" s="188">
        <v>57</v>
      </c>
      <c r="AL18" s="188">
        <v>609</v>
      </c>
      <c r="AM18" s="135">
        <v>362</v>
      </c>
      <c r="AN18" s="135">
        <v>362</v>
      </c>
      <c r="AO18" s="135">
        <v>11</v>
      </c>
      <c r="AP18" s="135">
        <v>0</v>
      </c>
      <c r="AQ18" s="135">
        <v>25</v>
      </c>
      <c r="AR18" s="135">
        <v>19</v>
      </c>
      <c r="AS18" s="135">
        <v>539</v>
      </c>
      <c r="AT18" s="135">
        <v>16</v>
      </c>
      <c r="AU18" s="135">
        <v>21</v>
      </c>
      <c r="AV18" s="135">
        <v>322</v>
      </c>
      <c r="AW18" s="135">
        <v>261</v>
      </c>
      <c r="AX18" s="135">
        <v>11</v>
      </c>
      <c r="AY18" s="135">
        <v>11135</v>
      </c>
      <c r="AZ18" s="135">
        <v>0</v>
      </c>
      <c r="BA18" s="135">
        <v>5138</v>
      </c>
      <c r="BB18" s="135">
        <v>0</v>
      </c>
      <c r="BC18" s="135">
        <v>757</v>
      </c>
      <c r="BD18" s="135">
        <v>0</v>
      </c>
      <c r="BE18" s="135">
        <v>1882</v>
      </c>
      <c r="BF18" s="135">
        <v>0</v>
      </c>
      <c r="BG18" s="135">
        <v>704</v>
      </c>
      <c r="BH18" s="135">
        <v>0</v>
      </c>
      <c r="BI18" s="135">
        <v>16</v>
      </c>
      <c r="BJ18" s="135">
        <v>0</v>
      </c>
      <c r="BK18" s="135">
        <v>19632</v>
      </c>
      <c r="BL18" s="135">
        <v>0</v>
      </c>
      <c r="BM18" s="135">
        <v>1178</v>
      </c>
      <c r="BN18" s="135">
        <v>79</v>
      </c>
      <c r="BO18" s="135">
        <v>1209</v>
      </c>
      <c r="BP18" s="135" t="s">
        <v>19</v>
      </c>
      <c r="BQ18" s="135">
        <v>2031</v>
      </c>
      <c r="BR18" s="135" t="s">
        <v>19</v>
      </c>
      <c r="BS18" s="135">
        <v>3665</v>
      </c>
      <c r="BT18" s="135" t="s">
        <v>19</v>
      </c>
      <c r="BU18" s="135">
        <v>0</v>
      </c>
      <c r="BV18" s="135">
        <v>0</v>
      </c>
      <c r="BW18" s="135">
        <v>27715</v>
      </c>
      <c r="BX18" s="135">
        <v>-1202</v>
      </c>
      <c r="BY18" s="135">
        <v>0</v>
      </c>
      <c r="BZ18" s="135">
        <v>0</v>
      </c>
      <c r="CA18" s="135">
        <v>-2490</v>
      </c>
      <c r="CB18" s="135">
        <v>0</v>
      </c>
      <c r="CC18" s="135">
        <v>-35</v>
      </c>
      <c r="CD18" s="135">
        <v>-3692</v>
      </c>
      <c r="CE18" s="135">
        <v>24023</v>
      </c>
      <c r="CF18" s="135">
        <v>4675</v>
      </c>
      <c r="CG18" s="135">
        <v>1228</v>
      </c>
      <c r="CH18" s="135">
        <v>29926</v>
      </c>
      <c r="CI18" s="135">
        <v>0</v>
      </c>
      <c r="CJ18" s="135">
        <v>0</v>
      </c>
      <c r="CK18" s="135">
        <v>0</v>
      </c>
      <c r="CL18" s="135">
        <v>0</v>
      </c>
      <c r="CM18" s="135">
        <v>0</v>
      </c>
      <c r="CN18" s="135">
        <v>0</v>
      </c>
      <c r="CO18" s="135">
        <v>0</v>
      </c>
      <c r="CP18" s="135">
        <v>0</v>
      </c>
      <c r="CQ18" s="188">
        <v>0</v>
      </c>
      <c r="CR18" s="135">
        <v>0</v>
      </c>
      <c r="CS18" s="135" t="s">
        <v>19</v>
      </c>
      <c r="CT18" s="135" t="s">
        <v>19</v>
      </c>
      <c r="CU18" s="135">
        <v>1467</v>
      </c>
      <c r="CV18" s="135" t="s">
        <v>19</v>
      </c>
      <c r="CW18" s="135" t="s">
        <v>19</v>
      </c>
      <c r="CX18" s="135" t="s">
        <v>19</v>
      </c>
      <c r="CY18" s="135">
        <v>27231</v>
      </c>
      <c r="CZ18" s="135">
        <v>0</v>
      </c>
      <c r="DA18" s="135">
        <v>0</v>
      </c>
      <c r="DB18" s="135">
        <v>0</v>
      </c>
      <c r="DC18" s="135">
        <v>28698</v>
      </c>
      <c r="DD18" s="188">
        <v>0</v>
      </c>
      <c r="DE18" s="188">
        <v>0</v>
      </c>
      <c r="DF18" s="188">
        <v>0</v>
      </c>
      <c r="DG18" s="188">
        <v>0</v>
      </c>
      <c r="DH18" s="188">
        <v>0</v>
      </c>
      <c r="DI18" s="188">
        <v>0</v>
      </c>
      <c r="DJ18" s="135">
        <v>-3255</v>
      </c>
      <c r="DK18" s="135">
        <v>0</v>
      </c>
      <c r="DL18" s="135">
        <v>0</v>
      </c>
      <c r="DM18" s="135">
        <v>-1448</v>
      </c>
      <c r="DN18" s="135">
        <v>-338</v>
      </c>
      <c r="DO18" s="135">
        <v>5579</v>
      </c>
      <c r="DP18" s="135">
        <v>1186</v>
      </c>
      <c r="DQ18" s="135">
        <v>0</v>
      </c>
      <c r="DR18" s="135">
        <v>1724</v>
      </c>
      <c r="DS18" s="135">
        <v>462</v>
      </c>
      <c r="DT18" s="135">
        <v>150</v>
      </c>
      <c r="DU18" s="135">
        <v>0</v>
      </c>
      <c r="DV18" s="135">
        <v>0</v>
      </c>
      <c r="DW18" s="135">
        <v>133</v>
      </c>
      <c r="DX18" s="135">
        <v>25</v>
      </c>
      <c r="DY18" s="135">
        <v>1225</v>
      </c>
      <c r="DZ18" s="135">
        <v>256</v>
      </c>
      <c r="EA18" s="135">
        <v>0</v>
      </c>
      <c r="EB18" s="135">
        <v>5086</v>
      </c>
      <c r="EC18" s="135">
        <v>400</v>
      </c>
      <c r="ED18" s="135">
        <v>0</v>
      </c>
      <c r="EE18" s="135">
        <v>570</v>
      </c>
      <c r="EF18" s="135">
        <v>38</v>
      </c>
      <c r="EG18" s="135">
        <v>0</v>
      </c>
      <c r="EH18" s="135">
        <v>0</v>
      </c>
      <c r="EI18" s="135">
        <v>0</v>
      </c>
      <c r="EJ18" s="135">
        <v>0</v>
      </c>
      <c r="EK18" s="135">
        <v>0</v>
      </c>
      <c r="EL18" s="135">
        <v>0</v>
      </c>
      <c r="EM18" s="135">
        <v>7733</v>
      </c>
    </row>
    <row r="19" spans="1:143" ht="15" customHeight="1" x14ac:dyDescent="0.25">
      <c r="A19" s="137" t="s">
        <v>239</v>
      </c>
      <c r="B19" s="137" t="s">
        <v>247</v>
      </c>
      <c r="C19" s="137" t="s">
        <v>46</v>
      </c>
      <c r="D19" s="135">
        <v>3</v>
      </c>
      <c r="E19" s="135">
        <v>34</v>
      </c>
      <c r="F19" s="135">
        <v>5</v>
      </c>
      <c r="G19" s="135">
        <v>0</v>
      </c>
      <c r="H19" s="135">
        <v>42</v>
      </c>
      <c r="I19" s="135">
        <v>12</v>
      </c>
      <c r="J19" s="135">
        <v>51</v>
      </c>
      <c r="K19" s="135">
        <v>3</v>
      </c>
      <c r="L19" s="135">
        <v>10</v>
      </c>
      <c r="M19" s="135">
        <v>50</v>
      </c>
      <c r="N19" s="135">
        <v>0</v>
      </c>
      <c r="O19" s="135">
        <v>17</v>
      </c>
      <c r="P19" s="135">
        <v>131</v>
      </c>
      <c r="Q19" s="135">
        <v>47</v>
      </c>
      <c r="R19" s="135">
        <v>6</v>
      </c>
      <c r="S19" s="135">
        <v>5</v>
      </c>
      <c r="T19" s="188">
        <v>3</v>
      </c>
      <c r="U19" s="188">
        <v>3</v>
      </c>
      <c r="V19" s="188">
        <v>8</v>
      </c>
      <c r="W19" s="188">
        <v>26</v>
      </c>
      <c r="X19" s="188">
        <v>41</v>
      </c>
      <c r="Y19" s="188">
        <v>40</v>
      </c>
      <c r="Z19" s="188">
        <v>157</v>
      </c>
      <c r="AA19" s="188">
        <v>278</v>
      </c>
      <c r="AB19" s="135">
        <v>279</v>
      </c>
      <c r="AC19" s="188">
        <v>0</v>
      </c>
      <c r="AD19" s="188">
        <v>0</v>
      </c>
      <c r="AE19" s="188">
        <v>37</v>
      </c>
      <c r="AF19" s="188">
        <v>70</v>
      </c>
      <c r="AG19" s="188">
        <v>314</v>
      </c>
      <c r="AH19" s="188">
        <v>420</v>
      </c>
      <c r="AI19" s="135">
        <v>459</v>
      </c>
      <c r="AJ19" s="188">
        <v>25</v>
      </c>
      <c r="AK19" s="188">
        <v>153</v>
      </c>
      <c r="AL19" s="188">
        <v>876</v>
      </c>
      <c r="AM19" s="135">
        <v>552</v>
      </c>
      <c r="AN19" s="135">
        <v>566</v>
      </c>
      <c r="AO19" s="135">
        <v>14</v>
      </c>
      <c r="AP19" s="135">
        <v>0</v>
      </c>
      <c r="AQ19" s="135">
        <v>34</v>
      </c>
      <c r="AR19" s="135">
        <v>16</v>
      </c>
      <c r="AS19" s="135">
        <v>593</v>
      </c>
      <c r="AT19" s="135">
        <v>8</v>
      </c>
      <c r="AU19" s="135">
        <v>47</v>
      </c>
      <c r="AV19" s="135">
        <v>112</v>
      </c>
      <c r="AW19" s="135">
        <v>63</v>
      </c>
      <c r="AX19" s="135">
        <v>10</v>
      </c>
      <c r="AY19" s="135">
        <v>15336</v>
      </c>
      <c r="AZ19" s="135">
        <v>0</v>
      </c>
      <c r="BA19" s="135">
        <v>5623</v>
      </c>
      <c r="BB19" s="135">
        <v>0</v>
      </c>
      <c r="BC19" s="135">
        <v>1005</v>
      </c>
      <c r="BD19" s="135">
        <v>0</v>
      </c>
      <c r="BE19" s="135">
        <v>2095</v>
      </c>
      <c r="BF19" s="135">
        <v>0</v>
      </c>
      <c r="BG19" s="135">
        <v>423</v>
      </c>
      <c r="BH19" s="135">
        <v>0</v>
      </c>
      <c r="BI19" s="135">
        <v>259</v>
      </c>
      <c r="BJ19" s="135">
        <v>0</v>
      </c>
      <c r="BK19" s="135">
        <v>24741</v>
      </c>
      <c r="BL19" s="135">
        <v>0</v>
      </c>
      <c r="BM19" s="135">
        <v>93</v>
      </c>
      <c r="BN19" s="135">
        <v>0</v>
      </c>
      <c r="BO19" s="135">
        <v>954</v>
      </c>
      <c r="BP19" s="135">
        <v>270</v>
      </c>
      <c r="BQ19" s="135">
        <v>2679</v>
      </c>
      <c r="BR19" s="135">
        <v>633</v>
      </c>
      <c r="BS19" s="135">
        <v>4136</v>
      </c>
      <c r="BT19" s="135">
        <v>0</v>
      </c>
      <c r="BU19" s="135">
        <v>0</v>
      </c>
      <c r="BV19" s="135">
        <v>0</v>
      </c>
      <c r="BW19" s="135">
        <v>32603</v>
      </c>
      <c r="BX19" s="135">
        <v>-2686</v>
      </c>
      <c r="BY19" s="135">
        <v>-145</v>
      </c>
      <c r="BZ19" s="135">
        <v>0</v>
      </c>
      <c r="CA19" s="135">
        <v>-16</v>
      </c>
      <c r="CB19" s="135">
        <v>-1230</v>
      </c>
      <c r="CC19" s="135">
        <v>-25</v>
      </c>
      <c r="CD19" s="135">
        <v>-4077</v>
      </c>
      <c r="CE19" s="135">
        <v>28526</v>
      </c>
      <c r="CF19" s="135">
        <v>1317</v>
      </c>
      <c r="CG19" s="135">
        <v>223</v>
      </c>
      <c r="CH19" s="135">
        <v>30066</v>
      </c>
      <c r="CI19" s="135">
        <v>0</v>
      </c>
      <c r="CJ19" s="135">
        <v>0</v>
      </c>
      <c r="CK19" s="135">
        <v>0</v>
      </c>
      <c r="CL19" s="135">
        <v>0</v>
      </c>
      <c r="CM19" s="135">
        <v>0</v>
      </c>
      <c r="CN19" s="135">
        <v>0</v>
      </c>
      <c r="CO19" s="135">
        <v>0</v>
      </c>
      <c r="CP19" s="135">
        <v>0</v>
      </c>
      <c r="CQ19" s="188">
        <v>0</v>
      </c>
      <c r="CR19" s="135">
        <v>0</v>
      </c>
      <c r="CS19" s="135">
        <v>729</v>
      </c>
      <c r="CT19" s="135">
        <v>438</v>
      </c>
      <c r="CU19" s="135">
        <v>1167</v>
      </c>
      <c r="CV19" s="135">
        <v>20782</v>
      </c>
      <c r="CW19" s="135">
        <v>2742</v>
      </c>
      <c r="CX19" s="135">
        <v>390</v>
      </c>
      <c r="CY19" s="135">
        <v>23914</v>
      </c>
      <c r="CZ19" s="135">
        <v>335</v>
      </c>
      <c r="DA19" s="135">
        <v>4427</v>
      </c>
      <c r="DB19" s="135">
        <v>0</v>
      </c>
      <c r="DC19" s="135">
        <v>29843</v>
      </c>
      <c r="DD19" s="188">
        <v>19.194515852613538</v>
      </c>
      <c r="DE19" s="188">
        <v>19.218867608932005</v>
      </c>
      <c r="DF19" s="188">
        <v>19.1044776119403</v>
      </c>
      <c r="DG19" s="188">
        <v>31.035740335521517</v>
      </c>
      <c r="DH19" s="188">
        <v>0</v>
      </c>
      <c r="DI19" s="188">
        <v>19.217236872968535</v>
      </c>
      <c r="DJ19" s="135">
        <v>-3646</v>
      </c>
      <c r="DK19" s="135">
        <v>-158</v>
      </c>
      <c r="DL19" s="135">
        <v>0</v>
      </c>
      <c r="DM19" s="135">
        <v>-1607</v>
      </c>
      <c r="DN19" s="135">
        <v>-1</v>
      </c>
      <c r="DO19" s="135">
        <v>7632</v>
      </c>
      <c r="DP19" s="135">
        <v>2240</v>
      </c>
      <c r="DQ19" s="135">
        <v>0</v>
      </c>
      <c r="DR19" s="135">
        <v>4460</v>
      </c>
      <c r="DS19" s="135">
        <v>1133</v>
      </c>
      <c r="DT19" s="135">
        <v>1356</v>
      </c>
      <c r="DU19" s="135">
        <v>0</v>
      </c>
      <c r="DV19" s="135">
        <v>48</v>
      </c>
      <c r="DW19" s="135">
        <v>0</v>
      </c>
      <c r="DX19" s="135">
        <v>0</v>
      </c>
      <c r="DY19" s="135">
        <v>269</v>
      </c>
      <c r="DZ19" s="135">
        <v>2</v>
      </c>
      <c r="EA19" s="135">
        <v>8</v>
      </c>
      <c r="EB19" s="135">
        <v>201</v>
      </c>
      <c r="EC19" s="135">
        <v>0</v>
      </c>
      <c r="ED19" s="135">
        <v>0</v>
      </c>
      <c r="EE19" s="135">
        <v>0</v>
      </c>
      <c r="EF19" s="135">
        <v>22</v>
      </c>
      <c r="EG19" s="135">
        <v>0</v>
      </c>
      <c r="EH19" s="135">
        <v>0</v>
      </c>
      <c r="EI19" s="135">
        <v>335</v>
      </c>
      <c r="EJ19" s="135">
        <v>215</v>
      </c>
      <c r="EK19" s="135">
        <v>94</v>
      </c>
      <c r="EL19" s="135">
        <v>0</v>
      </c>
      <c r="EM19" s="135">
        <v>1146</v>
      </c>
    </row>
    <row r="20" spans="1:143" ht="15" customHeight="1" x14ac:dyDescent="0.25">
      <c r="A20" s="137" t="s">
        <v>239</v>
      </c>
      <c r="B20" s="137" t="s">
        <v>249</v>
      </c>
      <c r="C20" s="137" t="s">
        <v>49</v>
      </c>
      <c r="D20" s="135">
        <v>1</v>
      </c>
      <c r="E20" s="135">
        <v>11</v>
      </c>
      <c r="F20" s="135">
        <v>3</v>
      </c>
      <c r="G20" s="135">
        <v>0</v>
      </c>
      <c r="H20" s="135">
        <v>15</v>
      </c>
      <c r="I20" s="135">
        <v>7</v>
      </c>
      <c r="J20" s="135">
        <v>21</v>
      </c>
      <c r="K20" s="135">
        <v>0</v>
      </c>
      <c r="L20" s="135">
        <v>14</v>
      </c>
      <c r="M20" s="135">
        <v>19</v>
      </c>
      <c r="N20" s="135" t="s">
        <v>19</v>
      </c>
      <c r="O20" s="135">
        <v>31</v>
      </c>
      <c r="P20" s="135">
        <v>31</v>
      </c>
      <c r="Q20" s="135">
        <v>1</v>
      </c>
      <c r="R20" s="135">
        <v>3</v>
      </c>
      <c r="S20" s="135">
        <v>2</v>
      </c>
      <c r="T20" s="188">
        <v>2</v>
      </c>
      <c r="U20" s="188">
        <v>1</v>
      </c>
      <c r="V20" s="188">
        <v>6</v>
      </c>
      <c r="W20" s="188">
        <v>14</v>
      </c>
      <c r="X20" s="188">
        <v>17</v>
      </c>
      <c r="Y20" s="188">
        <v>21</v>
      </c>
      <c r="Z20" s="188">
        <v>69</v>
      </c>
      <c r="AA20" s="188">
        <v>130</v>
      </c>
      <c r="AB20" s="135">
        <v>130</v>
      </c>
      <c r="AC20" s="188">
        <v>0</v>
      </c>
      <c r="AD20" s="188">
        <v>0</v>
      </c>
      <c r="AE20" s="188">
        <v>12</v>
      </c>
      <c r="AF20" s="188">
        <v>26</v>
      </c>
      <c r="AG20" s="188">
        <v>87</v>
      </c>
      <c r="AH20" s="188">
        <v>125</v>
      </c>
      <c r="AI20" s="135">
        <v>154</v>
      </c>
      <c r="AJ20" s="188">
        <v>15</v>
      </c>
      <c r="AK20" s="188">
        <v>32</v>
      </c>
      <c r="AL20" s="188">
        <v>301</v>
      </c>
      <c r="AM20" s="135">
        <v>375</v>
      </c>
      <c r="AN20" s="135">
        <v>393</v>
      </c>
      <c r="AO20" s="135">
        <v>20</v>
      </c>
      <c r="AP20" s="135">
        <v>0</v>
      </c>
      <c r="AQ20" s="135">
        <v>22</v>
      </c>
      <c r="AR20" s="135">
        <v>7</v>
      </c>
      <c r="AS20" s="135">
        <v>227</v>
      </c>
      <c r="AT20" s="135">
        <v>8</v>
      </c>
      <c r="AU20" s="135">
        <v>19</v>
      </c>
      <c r="AV20" s="135">
        <v>87</v>
      </c>
      <c r="AW20" s="135">
        <v>91</v>
      </c>
      <c r="AX20" s="135">
        <v>13</v>
      </c>
      <c r="AY20" s="135">
        <v>7684</v>
      </c>
      <c r="AZ20" s="135" t="s">
        <v>19</v>
      </c>
      <c r="BA20" s="135">
        <v>1978</v>
      </c>
      <c r="BB20" s="135" t="s">
        <v>19</v>
      </c>
      <c r="BC20" s="135">
        <v>657</v>
      </c>
      <c r="BD20" s="135" t="s">
        <v>19</v>
      </c>
      <c r="BE20" s="135">
        <v>1293</v>
      </c>
      <c r="BF20" s="135" t="s">
        <v>19</v>
      </c>
      <c r="BG20" s="135">
        <v>203</v>
      </c>
      <c r="BH20" s="135" t="s">
        <v>19</v>
      </c>
      <c r="BI20" s="135">
        <v>116</v>
      </c>
      <c r="BJ20" s="135" t="s">
        <v>19</v>
      </c>
      <c r="BK20" s="135">
        <v>11931</v>
      </c>
      <c r="BL20" s="135" t="s">
        <v>19</v>
      </c>
      <c r="BM20" s="135">
        <v>1694</v>
      </c>
      <c r="BN20" s="135" t="s">
        <v>19</v>
      </c>
      <c r="BO20" s="135">
        <v>219</v>
      </c>
      <c r="BP20" s="135" t="s">
        <v>19</v>
      </c>
      <c r="BQ20" s="135">
        <v>1543</v>
      </c>
      <c r="BR20" s="135" t="s">
        <v>19</v>
      </c>
      <c r="BS20" s="135">
        <v>0</v>
      </c>
      <c r="BT20" s="135" t="s">
        <v>19</v>
      </c>
      <c r="BU20" s="135">
        <v>397</v>
      </c>
      <c r="BV20" s="135">
        <v>0</v>
      </c>
      <c r="BW20" s="135">
        <v>15784</v>
      </c>
      <c r="BX20" s="135">
        <v>-2404</v>
      </c>
      <c r="BY20" s="135">
        <v>-314</v>
      </c>
      <c r="BZ20" s="135">
        <v>0</v>
      </c>
      <c r="CA20" s="135">
        <v>-408</v>
      </c>
      <c r="CB20" s="135">
        <v>0</v>
      </c>
      <c r="CC20" s="135" t="s">
        <v>19</v>
      </c>
      <c r="CD20" s="135">
        <v>-3126</v>
      </c>
      <c r="CE20" s="135">
        <v>12658</v>
      </c>
      <c r="CF20" s="135">
        <v>1663</v>
      </c>
      <c r="CG20" s="135">
        <v>-982</v>
      </c>
      <c r="CH20" s="135">
        <v>13339</v>
      </c>
      <c r="CI20" s="135" t="s">
        <v>19</v>
      </c>
      <c r="CJ20" s="135" t="s">
        <v>19</v>
      </c>
      <c r="CK20" s="135" t="s">
        <v>19</v>
      </c>
      <c r="CL20" s="135" t="s">
        <v>19</v>
      </c>
      <c r="CM20" s="135" t="s">
        <v>19</v>
      </c>
      <c r="CN20" s="135">
        <v>1775</v>
      </c>
      <c r="CO20" s="135">
        <v>0</v>
      </c>
      <c r="CP20" s="135">
        <v>0</v>
      </c>
      <c r="CQ20" s="188">
        <v>18.5</v>
      </c>
      <c r="CR20" s="135" t="s">
        <v>19</v>
      </c>
      <c r="CS20" s="135" t="s">
        <v>19</v>
      </c>
      <c r="CT20" s="135" t="s">
        <v>19</v>
      </c>
      <c r="CU20" s="135">
        <v>366</v>
      </c>
      <c r="CV20" s="135" t="s">
        <v>19</v>
      </c>
      <c r="CW20" s="135" t="s">
        <v>19</v>
      </c>
      <c r="CX20" s="135" t="s">
        <v>19</v>
      </c>
      <c r="CY20" s="135">
        <v>13720</v>
      </c>
      <c r="CZ20" s="135">
        <v>235</v>
      </c>
      <c r="DA20" s="135">
        <v>0</v>
      </c>
      <c r="DB20" s="135">
        <v>0</v>
      </c>
      <c r="DC20" s="135">
        <v>14321</v>
      </c>
      <c r="DD20" s="188" t="s">
        <v>19</v>
      </c>
      <c r="DE20" s="188" t="s">
        <v>19</v>
      </c>
      <c r="DF20" s="188" t="s">
        <v>19</v>
      </c>
      <c r="DG20" s="188" t="s">
        <v>19</v>
      </c>
      <c r="DH20" s="188" t="s">
        <v>19</v>
      </c>
      <c r="DI20" s="188" t="s">
        <v>19</v>
      </c>
      <c r="DJ20" s="135">
        <v>-1787</v>
      </c>
      <c r="DK20" s="135">
        <v>0</v>
      </c>
      <c r="DL20" s="135">
        <v>0</v>
      </c>
      <c r="DM20" s="135">
        <v>-794</v>
      </c>
      <c r="DN20" s="135">
        <v>-6</v>
      </c>
      <c r="DO20" s="135">
        <v>5540</v>
      </c>
      <c r="DP20" s="135">
        <v>1472</v>
      </c>
      <c r="DQ20" s="135">
        <v>0</v>
      </c>
      <c r="DR20" s="135">
        <v>4425</v>
      </c>
      <c r="DS20" s="135">
        <v>206</v>
      </c>
      <c r="DT20" s="135">
        <v>438</v>
      </c>
      <c r="DU20" s="135">
        <v>0</v>
      </c>
      <c r="DV20" s="135">
        <v>0</v>
      </c>
      <c r="DW20" s="135">
        <v>0</v>
      </c>
      <c r="DX20" s="135">
        <v>0</v>
      </c>
      <c r="DY20" s="135">
        <v>0</v>
      </c>
      <c r="DZ20" s="135">
        <v>26</v>
      </c>
      <c r="EA20" s="135">
        <v>0</v>
      </c>
      <c r="EB20" s="135">
        <v>42</v>
      </c>
      <c r="EC20" s="135">
        <v>51</v>
      </c>
      <c r="ED20" s="135">
        <v>0</v>
      </c>
      <c r="EE20" s="135">
        <v>0</v>
      </c>
      <c r="EF20" s="135">
        <v>0</v>
      </c>
      <c r="EG20" s="135">
        <v>0</v>
      </c>
      <c r="EH20" s="135">
        <v>0</v>
      </c>
      <c r="EI20" s="135">
        <v>20</v>
      </c>
      <c r="EJ20" s="135">
        <v>0</v>
      </c>
      <c r="EK20" s="135">
        <v>0</v>
      </c>
      <c r="EL20" s="135">
        <v>0</v>
      </c>
      <c r="EM20" s="135">
        <v>139</v>
      </c>
    </row>
    <row r="21" spans="1:143" ht="15" customHeight="1" x14ac:dyDescent="0.25">
      <c r="A21" s="137" t="s">
        <v>239</v>
      </c>
      <c r="B21" s="137" t="s">
        <v>250</v>
      </c>
      <c r="C21" s="137" t="s">
        <v>51</v>
      </c>
      <c r="D21" s="135" t="s">
        <v>19</v>
      </c>
      <c r="E21" s="135" t="s">
        <v>19</v>
      </c>
      <c r="F21" s="135" t="s">
        <v>19</v>
      </c>
      <c r="G21" s="135" t="s">
        <v>19</v>
      </c>
      <c r="H21" s="135" t="s">
        <v>19</v>
      </c>
      <c r="I21" s="135" t="s">
        <v>19</v>
      </c>
      <c r="J21" s="135" t="s">
        <v>19</v>
      </c>
      <c r="K21" s="135" t="s">
        <v>19</v>
      </c>
      <c r="L21" s="135" t="s">
        <v>19</v>
      </c>
      <c r="M21" s="135" t="s">
        <v>19</v>
      </c>
      <c r="N21" s="135" t="s">
        <v>19</v>
      </c>
      <c r="O21" s="135" t="s">
        <v>19</v>
      </c>
      <c r="P21" s="135" t="s">
        <v>19</v>
      </c>
      <c r="Q21" s="135" t="s">
        <v>19</v>
      </c>
      <c r="R21" s="135" t="s">
        <v>19</v>
      </c>
      <c r="S21" s="135" t="s">
        <v>19</v>
      </c>
      <c r="T21" s="188">
        <v>3</v>
      </c>
      <c r="U21" s="188">
        <v>3</v>
      </c>
      <c r="V21" s="188">
        <v>9</v>
      </c>
      <c r="W21" s="188">
        <v>27</v>
      </c>
      <c r="X21" s="188">
        <v>50</v>
      </c>
      <c r="Y21" s="188">
        <v>30</v>
      </c>
      <c r="Z21" s="188">
        <v>106</v>
      </c>
      <c r="AA21" s="188">
        <v>228</v>
      </c>
      <c r="AB21" s="135">
        <v>228</v>
      </c>
      <c r="AC21" s="188">
        <v>0</v>
      </c>
      <c r="AD21" s="188">
        <v>0</v>
      </c>
      <c r="AE21" s="188">
        <v>15</v>
      </c>
      <c r="AF21" s="188">
        <v>37</v>
      </c>
      <c r="AG21" s="188">
        <v>141</v>
      </c>
      <c r="AH21" s="188">
        <v>193</v>
      </c>
      <c r="AI21" s="135">
        <v>351</v>
      </c>
      <c r="AJ21" s="188">
        <v>0</v>
      </c>
      <c r="AK21" s="188">
        <v>76</v>
      </c>
      <c r="AL21" s="188">
        <v>496</v>
      </c>
      <c r="AM21" s="135" t="s">
        <v>19</v>
      </c>
      <c r="AN21" s="135" t="s">
        <v>19</v>
      </c>
      <c r="AO21" s="135" t="s">
        <v>19</v>
      </c>
      <c r="AP21" s="135" t="s">
        <v>19</v>
      </c>
      <c r="AQ21" s="135" t="s">
        <v>19</v>
      </c>
      <c r="AR21" s="135" t="s">
        <v>19</v>
      </c>
      <c r="AS21" s="135" t="s">
        <v>19</v>
      </c>
      <c r="AT21" s="135" t="s">
        <v>19</v>
      </c>
      <c r="AU21" s="135" t="s">
        <v>19</v>
      </c>
      <c r="AV21" s="135" t="s">
        <v>19</v>
      </c>
      <c r="AW21" s="135" t="s">
        <v>19</v>
      </c>
      <c r="AX21" s="135" t="s">
        <v>19</v>
      </c>
      <c r="AY21" s="135" t="s">
        <v>19</v>
      </c>
      <c r="AZ21" s="135" t="s">
        <v>19</v>
      </c>
      <c r="BA21" s="135" t="s">
        <v>19</v>
      </c>
      <c r="BB21" s="135" t="s">
        <v>19</v>
      </c>
      <c r="BC21" s="135" t="s">
        <v>19</v>
      </c>
      <c r="BD21" s="135" t="s">
        <v>19</v>
      </c>
      <c r="BE21" s="135" t="s">
        <v>19</v>
      </c>
      <c r="BF21" s="135" t="s">
        <v>19</v>
      </c>
      <c r="BG21" s="135" t="s">
        <v>19</v>
      </c>
      <c r="BH21" s="135" t="s">
        <v>19</v>
      </c>
      <c r="BI21" s="135" t="s">
        <v>19</v>
      </c>
      <c r="BJ21" s="135" t="s">
        <v>19</v>
      </c>
      <c r="BK21" s="135" t="s">
        <v>19</v>
      </c>
      <c r="BL21" s="135" t="s">
        <v>19</v>
      </c>
      <c r="BM21" s="135" t="s">
        <v>19</v>
      </c>
      <c r="BN21" s="135" t="s">
        <v>19</v>
      </c>
      <c r="BO21" s="135" t="s">
        <v>19</v>
      </c>
      <c r="BP21" s="135" t="s">
        <v>19</v>
      </c>
      <c r="BQ21" s="135" t="s">
        <v>19</v>
      </c>
      <c r="BR21" s="135" t="s">
        <v>19</v>
      </c>
      <c r="BS21" s="135" t="s">
        <v>19</v>
      </c>
      <c r="BT21" s="135" t="s">
        <v>19</v>
      </c>
      <c r="BU21" s="135" t="s">
        <v>19</v>
      </c>
      <c r="BV21" s="135" t="s">
        <v>19</v>
      </c>
      <c r="BW21" s="135" t="s">
        <v>19</v>
      </c>
      <c r="BX21" s="135" t="s">
        <v>19</v>
      </c>
      <c r="BY21" s="135" t="s">
        <v>19</v>
      </c>
      <c r="BZ21" s="135" t="s">
        <v>19</v>
      </c>
      <c r="CA21" s="135" t="s">
        <v>19</v>
      </c>
      <c r="CB21" s="135" t="s">
        <v>19</v>
      </c>
      <c r="CC21" s="135" t="s">
        <v>19</v>
      </c>
      <c r="CD21" s="135" t="s">
        <v>19</v>
      </c>
      <c r="CE21" s="135" t="s">
        <v>19</v>
      </c>
      <c r="CF21" s="135" t="s">
        <v>19</v>
      </c>
      <c r="CG21" s="135" t="s">
        <v>19</v>
      </c>
      <c r="CH21" s="135" t="s">
        <v>19</v>
      </c>
      <c r="CI21" s="135" t="s">
        <v>19</v>
      </c>
      <c r="CJ21" s="135" t="s">
        <v>19</v>
      </c>
      <c r="CK21" s="135" t="s">
        <v>19</v>
      </c>
      <c r="CL21" s="135" t="s">
        <v>19</v>
      </c>
      <c r="CM21" s="135" t="s">
        <v>19</v>
      </c>
      <c r="CN21" s="135" t="s">
        <v>19</v>
      </c>
      <c r="CO21" s="135" t="s">
        <v>19</v>
      </c>
      <c r="CP21" s="135" t="s">
        <v>19</v>
      </c>
      <c r="CQ21" s="188" t="s">
        <v>19</v>
      </c>
      <c r="CR21" s="135" t="s">
        <v>19</v>
      </c>
      <c r="CS21" s="135" t="s">
        <v>19</v>
      </c>
      <c r="CT21" s="135" t="s">
        <v>19</v>
      </c>
      <c r="CU21" s="135" t="s">
        <v>19</v>
      </c>
      <c r="CV21" s="135" t="s">
        <v>19</v>
      </c>
      <c r="CW21" s="135" t="s">
        <v>19</v>
      </c>
      <c r="CX21" s="135" t="s">
        <v>19</v>
      </c>
      <c r="CY21" s="135" t="s">
        <v>19</v>
      </c>
      <c r="CZ21" s="135" t="s">
        <v>19</v>
      </c>
      <c r="DA21" s="135" t="s">
        <v>19</v>
      </c>
      <c r="DB21" s="135" t="s">
        <v>19</v>
      </c>
      <c r="DC21" s="135" t="s">
        <v>19</v>
      </c>
      <c r="DD21" s="188" t="s">
        <v>19</v>
      </c>
      <c r="DE21" s="188" t="s">
        <v>19</v>
      </c>
      <c r="DF21" s="188" t="s">
        <v>19</v>
      </c>
      <c r="DG21" s="188" t="s">
        <v>19</v>
      </c>
      <c r="DH21" s="188" t="s">
        <v>19</v>
      </c>
      <c r="DI21" s="188" t="s">
        <v>19</v>
      </c>
      <c r="DJ21" s="135" t="s">
        <v>19</v>
      </c>
      <c r="DK21" s="135" t="s">
        <v>19</v>
      </c>
      <c r="DL21" s="135" t="s">
        <v>19</v>
      </c>
      <c r="DM21" s="135" t="s">
        <v>19</v>
      </c>
      <c r="DN21" s="135" t="s">
        <v>19</v>
      </c>
      <c r="DO21" s="135" t="s">
        <v>19</v>
      </c>
      <c r="DP21" s="135" t="s">
        <v>19</v>
      </c>
      <c r="DQ21" s="135" t="s">
        <v>19</v>
      </c>
      <c r="DR21" s="135" t="s">
        <v>19</v>
      </c>
      <c r="DS21" s="135" t="s">
        <v>19</v>
      </c>
      <c r="DT21" s="135" t="s">
        <v>19</v>
      </c>
      <c r="DU21" s="135" t="s">
        <v>19</v>
      </c>
      <c r="DV21" s="135" t="s">
        <v>19</v>
      </c>
      <c r="DW21" s="135" t="s">
        <v>19</v>
      </c>
      <c r="DX21" s="135" t="s">
        <v>19</v>
      </c>
      <c r="DY21" s="135" t="s">
        <v>19</v>
      </c>
      <c r="DZ21" s="135" t="s">
        <v>19</v>
      </c>
      <c r="EA21" s="135" t="s">
        <v>19</v>
      </c>
      <c r="EB21" s="135" t="s">
        <v>19</v>
      </c>
      <c r="EC21" s="135" t="s">
        <v>19</v>
      </c>
      <c r="ED21" s="135" t="s">
        <v>19</v>
      </c>
      <c r="EE21" s="135" t="s">
        <v>19</v>
      </c>
      <c r="EF21" s="135" t="s">
        <v>19</v>
      </c>
      <c r="EG21" s="135" t="s">
        <v>19</v>
      </c>
      <c r="EH21" s="135" t="s">
        <v>19</v>
      </c>
      <c r="EI21" s="135" t="s">
        <v>19</v>
      </c>
      <c r="EJ21" s="135" t="s">
        <v>19</v>
      </c>
      <c r="EK21" s="135" t="s">
        <v>19</v>
      </c>
      <c r="EL21" s="135" t="s">
        <v>19</v>
      </c>
      <c r="EM21" s="135" t="s">
        <v>19</v>
      </c>
    </row>
    <row r="22" spans="1:143" ht="15" customHeight="1" x14ac:dyDescent="0.25">
      <c r="A22" s="137" t="s">
        <v>239</v>
      </c>
      <c r="B22" s="137" t="s">
        <v>251</v>
      </c>
      <c r="C22" s="137" t="s">
        <v>54</v>
      </c>
      <c r="D22" s="135">
        <v>0</v>
      </c>
      <c r="E22" s="135">
        <v>29</v>
      </c>
      <c r="F22" s="135">
        <v>6</v>
      </c>
      <c r="G22" s="135">
        <v>0</v>
      </c>
      <c r="H22" s="135">
        <v>35</v>
      </c>
      <c r="I22" s="135">
        <v>16</v>
      </c>
      <c r="J22" s="135">
        <v>40</v>
      </c>
      <c r="K22" s="135">
        <v>2</v>
      </c>
      <c r="L22" s="135">
        <v>16</v>
      </c>
      <c r="M22" s="135">
        <v>31</v>
      </c>
      <c r="N22" s="135">
        <v>0</v>
      </c>
      <c r="O22" s="135">
        <v>2</v>
      </c>
      <c r="P22" s="135">
        <v>91</v>
      </c>
      <c r="Q22" s="135">
        <v>54</v>
      </c>
      <c r="R22" s="135">
        <v>3</v>
      </c>
      <c r="S22" s="135">
        <v>3</v>
      </c>
      <c r="T22" s="188">
        <v>2</v>
      </c>
      <c r="U22" s="188">
        <v>5</v>
      </c>
      <c r="V22" s="188">
        <v>6</v>
      </c>
      <c r="W22" s="188">
        <v>17</v>
      </c>
      <c r="X22" s="188">
        <v>33</v>
      </c>
      <c r="Y22" s="188">
        <v>29</v>
      </c>
      <c r="Z22" s="188">
        <v>104</v>
      </c>
      <c r="AA22" s="188">
        <v>195</v>
      </c>
      <c r="AB22" s="135">
        <v>199</v>
      </c>
      <c r="AC22" s="188">
        <v>0</v>
      </c>
      <c r="AD22" s="188">
        <v>0</v>
      </c>
      <c r="AE22" s="188">
        <v>33</v>
      </c>
      <c r="AF22" s="188">
        <v>67</v>
      </c>
      <c r="AG22" s="188">
        <v>234</v>
      </c>
      <c r="AH22" s="188">
        <v>333</v>
      </c>
      <c r="AI22" s="135">
        <v>397</v>
      </c>
      <c r="AJ22" s="188">
        <v>0</v>
      </c>
      <c r="AK22" s="188">
        <v>62</v>
      </c>
      <c r="AL22" s="188">
        <v>590</v>
      </c>
      <c r="AM22" s="135">
        <v>419</v>
      </c>
      <c r="AN22" s="135">
        <v>429</v>
      </c>
      <c r="AO22" s="135">
        <v>22</v>
      </c>
      <c r="AP22" s="135">
        <v>0</v>
      </c>
      <c r="AQ22" s="135">
        <v>35</v>
      </c>
      <c r="AR22" s="135">
        <v>22</v>
      </c>
      <c r="AS22" s="135">
        <v>494</v>
      </c>
      <c r="AT22" s="135">
        <v>10</v>
      </c>
      <c r="AU22" s="135">
        <v>25</v>
      </c>
      <c r="AV22" s="135">
        <v>173</v>
      </c>
      <c r="AW22" s="135">
        <v>199</v>
      </c>
      <c r="AX22" s="135">
        <v>15</v>
      </c>
      <c r="AY22" s="135">
        <v>9997</v>
      </c>
      <c r="AZ22" s="135" t="s">
        <v>19</v>
      </c>
      <c r="BA22" s="135">
        <v>3615</v>
      </c>
      <c r="BB22" s="135" t="s">
        <v>19</v>
      </c>
      <c r="BC22" s="135">
        <v>0</v>
      </c>
      <c r="BD22" s="135" t="s">
        <v>19</v>
      </c>
      <c r="BE22" s="135">
        <v>1841</v>
      </c>
      <c r="BF22" s="135" t="s">
        <v>19</v>
      </c>
      <c r="BG22" s="135">
        <v>176</v>
      </c>
      <c r="BH22" s="135" t="s">
        <v>19</v>
      </c>
      <c r="BI22" s="135">
        <v>154</v>
      </c>
      <c r="BJ22" s="135" t="s">
        <v>19</v>
      </c>
      <c r="BK22" s="135">
        <v>15783</v>
      </c>
      <c r="BL22" s="135" t="s">
        <v>19</v>
      </c>
      <c r="BM22" s="135">
        <v>1292</v>
      </c>
      <c r="BN22" s="135" t="s">
        <v>19</v>
      </c>
      <c r="BO22" s="135">
        <v>944</v>
      </c>
      <c r="BP22" s="135" t="s">
        <v>19</v>
      </c>
      <c r="BQ22" s="135">
        <v>5001</v>
      </c>
      <c r="BR22" s="135">
        <v>865</v>
      </c>
      <c r="BS22" s="135">
        <v>1409</v>
      </c>
      <c r="BT22" s="135" t="s">
        <v>19</v>
      </c>
      <c r="BU22" s="135">
        <v>0</v>
      </c>
      <c r="BV22" s="135">
        <v>0</v>
      </c>
      <c r="BW22" s="135">
        <v>24429</v>
      </c>
      <c r="BX22" s="135">
        <v>-2456</v>
      </c>
      <c r="BY22" s="135">
        <v>-73</v>
      </c>
      <c r="BZ22" s="135">
        <v>0</v>
      </c>
      <c r="CA22" s="135">
        <v>0</v>
      </c>
      <c r="CB22" s="135">
        <v>-320</v>
      </c>
      <c r="CC22" s="135">
        <v>-215</v>
      </c>
      <c r="CD22" s="135">
        <v>-2849</v>
      </c>
      <c r="CE22" s="135">
        <v>21580</v>
      </c>
      <c r="CF22" s="135">
        <v>2185</v>
      </c>
      <c r="CG22" s="135">
        <v>-1313</v>
      </c>
      <c r="CH22" s="135">
        <v>22452</v>
      </c>
      <c r="CI22" s="135">
        <v>0</v>
      </c>
      <c r="CJ22" s="135">
        <v>348</v>
      </c>
      <c r="CK22" s="135">
        <v>0</v>
      </c>
      <c r="CL22" s="135">
        <v>1413</v>
      </c>
      <c r="CM22" s="135">
        <v>0</v>
      </c>
      <c r="CN22" s="135">
        <v>0</v>
      </c>
      <c r="CO22" s="135">
        <v>0</v>
      </c>
      <c r="CP22" s="135">
        <v>0</v>
      </c>
      <c r="CQ22" s="188">
        <v>0</v>
      </c>
      <c r="CR22" s="135">
        <v>0</v>
      </c>
      <c r="CS22" s="135">
        <v>1278</v>
      </c>
      <c r="CT22" s="135">
        <v>453</v>
      </c>
      <c r="CU22" s="135">
        <v>1731</v>
      </c>
      <c r="CV22" s="135">
        <v>19173</v>
      </c>
      <c r="CW22" s="135">
        <v>2210</v>
      </c>
      <c r="CX22" s="135">
        <v>222</v>
      </c>
      <c r="CY22" s="135">
        <v>21605</v>
      </c>
      <c r="CZ22" s="135">
        <v>376</v>
      </c>
      <c r="DA22" s="135">
        <v>53</v>
      </c>
      <c r="DB22" s="135">
        <v>0</v>
      </c>
      <c r="DC22" s="135">
        <v>23765</v>
      </c>
      <c r="DD22" s="188">
        <v>5.9503177354130559</v>
      </c>
      <c r="DE22" s="188">
        <v>5.9291830594769728</v>
      </c>
      <c r="DF22" s="188">
        <v>5.8510638297872344</v>
      </c>
      <c r="DG22" s="188">
        <v>0.13574660633484162</v>
      </c>
      <c r="DH22" s="188">
        <v>0</v>
      </c>
      <c r="DI22" s="188">
        <v>5.9288870187250158</v>
      </c>
      <c r="DJ22" s="135">
        <v>-1288</v>
      </c>
      <c r="DK22" s="135">
        <v>0</v>
      </c>
      <c r="DL22" s="135">
        <v>0</v>
      </c>
      <c r="DM22" s="135">
        <v>-2943</v>
      </c>
      <c r="DN22" s="135">
        <v>-10</v>
      </c>
      <c r="DO22" s="135">
        <v>6179</v>
      </c>
      <c r="DP22" s="135">
        <v>1804</v>
      </c>
      <c r="DQ22" s="135">
        <v>0</v>
      </c>
      <c r="DR22" s="135">
        <v>3742</v>
      </c>
      <c r="DS22" s="135">
        <v>522</v>
      </c>
      <c r="DT22" s="135">
        <v>2714</v>
      </c>
      <c r="DU22" s="135">
        <v>0</v>
      </c>
      <c r="DV22" s="135">
        <v>29</v>
      </c>
      <c r="DW22" s="135">
        <v>0</v>
      </c>
      <c r="DX22" s="135">
        <v>0</v>
      </c>
      <c r="DY22" s="135">
        <v>32</v>
      </c>
      <c r="DZ22" s="135">
        <v>441</v>
      </c>
      <c r="EA22" s="135">
        <v>0</v>
      </c>
      <c r="EB22" s="135">
        <v>274</v>
      </c>
      <c r="EC22" s="135">
        <v>90</v>
      </c>
      <c r="ED22" s="135">
        <v>0</v>
      </c>
      <c r="EE22" s="135">
        <v>0</v>
      </c>
      <c r="EF22" s="135">
        <v>7</v>
      </c>
      <c r="EG22" s="135">
        <v>15</v>
      </c>
      <c r="EH22" s="135">
        <v>22</v>
      </c>
      <c r="EI22" s="135">
        <v>174</v>
      </c>
      <c r="EJ22" s="135">
        <v>0</v>
      </c>
      <c r="EK22" s="135">
        <v>0</v>
      </c>
      <c r="EL22" s="135">
        <v>0</v>
      </c>
      <c r="EM22" s="135">
        <v>1055</v>
      </c>
    </row>
    <row r="23" spans="1:143" ht="15" customHeight="1" x14ac:dyDescent="0.25">
      <c r="A23" s="137" t="s">
        <v>239</v>
      </c>
      <c r="B23" s="137" t="s">
        <v>252</v>
      </c>
      <c r="C23" s="137" t="s">
        <v>55</v>
      </c>
      <c r="D23" s="135">
        <v>15</v>
      </c>
      <c r="E23" s="135">
        <v>7</v>
      </c>
      <c r="F23" s="135">
        <v>3</v>
      </c>
      <c r="G23" s="135">
        <v>0</v>
      </c>
      <c r="H23" s="135">
        <v>25</v>
      </c>
      <c r="I23" s="135">
        <v>7</v>
      </c>
      <c r="J23" s="135">
        <v>30</v>
      </c>
      <c r="K23" s="135">
        <v>2</v>
      </c>
      <c r="L23" s="135">
        <v>42</v>
      </c>
      <c r="M23" s="135">
        <v>40</v>
      </c>
      <c r="N23" s="135">
        <v>0</v>
      </c>
      <c r="O23" s="135">
        <v>4</v>
      </c>
      <c r="P23" s="135">
        <v>118</v>
      </c>
      <c r="Q23" s="135">
        <v>77</v>
      </c>
      <c r="R23" s="135">
        <v>7</v>
      </c>
      <c r="S23" s="135">
        <v>4</v>
      </c>
      <c r="T23" s="188">
        <v>4</v>
      </c>
      <c r="U23" s="188">
        <v>2</v>
      </c>
      <c r="V23" s="188">
        <v>9</v>
      </c>
      <c r="W23" s="188">
        <v>22</v>
      </c>
      <c r="X23" s="188">
        <v>91</v>
      </c>
      <c r="Y23" s="188">
        <v>80</v>
      </c>
      <c r="Z23" s="188">
        <v>248</v>
      </c>
      <c r="AA23" s="188">
        <v>455</v>
      </c>
      <c r="AB23" s="135">
        <v>466</v>
      </c>
      <c r="AC23" s="188">
        <v>0</v>
      </c>
      <c r="AD23" s="188">
        <v>0</v>
      </c>
      <c r="AE23" s="188">
        <v>11</v>
      </c>
      <c r="AF23" s="188">
        <v>18</v>
      </c>
      <c r="AG23" s="188">
        <v>56</v>
      </c>
      <c r="AH23" s="188">
        <v>86</v>
      </c>
      <c r="AI23" s="135">
        <v>108</v>
      </c>
      <c r="AJ23" s="188">
        <v>34</v>
      </c>
      <c r="AK23" s="188">
        <v>63</v>
      </c>
      <c r="AL23" s="188">
        <v>637</v>
      </c>
      <c r="AM23" s="135">
        <v>909</v>
      </c>
      <c r="AN23" s="135">
        <v>920</v>
      </c>
      <c r="AO23" s="135">
        <v>41</v>
      </c>
      <c r="AP23" s="135">
        <v>0</v>
      </c>
      <c r="AQ23" s="135">
        <v>52</v>
      </c>
      <c r="AR23" s="135">
        <v>13</v>
      </c>
      <c r="AS23" s="135">
        <v>524</v>
      </c>
      <c r="AT23" s="135">
        <v>1</v>
      </c>
      <c r="AU23" s="135">
        <v>75</v>
      </c>
      <c r="AV23" s="135">
        <v>78</v>
      </c>
      <c r="AW23" s="135">
        <v>23</v>
      </c>
      <c r="AX23" s="135">
        <v>0</v>
      </c>
      <c r="AY23" s="135">
        <v>26658.396249999983</v>
      </c>
      <c r="AZ23" s="135">
        <v>0</v>
      </c>
      <c r="BA23" s="135">
        <v>1950.6150200000002</v>
      </c>
      <c r="BB23" s="135">
        <v>0</v>
      </c>
      <c r="BC23" s="135">
        <v>1230.24909</v>
      </c>
      <c r="BD23" s="135">
        <v>0</v>
      </c>
      <c r="BE23" s="135">
        <v>2636.1438800000019</v>
      </c>
      <c r="BF23" s="135">
        <v>0</v>
      </c>
      <c r="BG23" s="135">
        <v>487.56261999999992</v>
      </c>
      <c r="BH23" s="135">
        <v>0</v>
      </c>
      <c r="BI23" s="135">
        <v>543.29114999999967</v>
      </c>
      <c r="BJ23" s="135">
        <v>0</v>
      </c>
      <c r="BK23" s="135">
        <v>33506.258009999983</v>
      </c>
      <c r="BL23" s="135">
        <v>0</v>
      </c>
      <c r="BM23" s="135">
        <v>3273</v>
      </c>
      <c r="BN23" s="135">
        <v>0</v>
      </c>
      <c r="BO23" s="135">
        <v>756.08182999999985</v>
      </c>
      <c r="BP23" s="135">
        <v>0</v>
      </c>
      <c r="BQ23" s="135">
        <v>2436.9020999999993</v>
      </c>
      <c r="BR23" s="135">
        <v>0</v>
      </c>
      <c r="BS23" s="135">
        <v>4055.4180000000001</v>
      </c>
      <c r="BT23" s="135">
        <v>0</v>
      </c>
      <c r="BU23" s="135">
        <v>0</v>
      </c>
      <c r="BV23" s="135">
        <v>243.44443000000001</v>
      </c>
      <c r="BW23" s="135">
        <v>44271.104369999986</v>
      </c>
      <c r="BX23" s="135">
        <v>-2994.547439999998</v>
      </c>
      <c r="BY23" s="135">
        <v>-640</v>
      </c>
      <c r="BZ23" s="135">
        <v>-320.83332999999999</v>
      </c>
      <c r="CA23" s="135">
        <v>0</v>
      </c>
      <c r="CB23" s="135">
        <v>-390.38542999999993</v>
      </c>
      <c r="CC23" s="135">
        <v>-387</v>
      </c>
      <c r="CD23" s="135">
        <v>-4345.7661999999982</v>
      </c>
      <c r="CE23" s="135">
        <v>39925.338169999988</v>
      </c>
      <c r="CF23" s="135">
        <v>3054.4368699999995</v>
      </c>
      <c r="CG23" s="135">
        <v>-4844.153699999988</v>
      </c>
      <c r="CH23" s="135">
        <v>38135.621339999998</v>
      </c>
      <c r="CI23" s="135">
        <v>49.702259999999995</v>
      </c>
      <c r="CJ23" s="135">
        <v>0</v>
      </c>
      <c r="CK23" s="135">
        <v>0</v>
      </c>
      <c r="CL23" s="135">
        <v>0</v>
      </c>
      <c r="CM23" s="135">
        <v>0</v>
      </c>
      <c r="CN23" s="135">
        <v>0</v>
      </c>
      <c r="CO23" s="135">
        <v>0</v>
      </c>
      <c r="CP23" s="135">
        <v>0</v>
      </c>
      <c r="CQ23" s="188">
        <v>0</v>
      </c>
      <c r="CR23" s="135">
        <v>0</v>
      </c>
      <c r="CS23" s="135">
        <v>0</v>
      </c>
      <c r="CT23" s="135">
        <v>0</v>
      </c>
      <c r="CU23" s="135">
        <v>3003.7742494731879</v>
      </c>
      <c r="CV23" s="135">
        <v>0</v>
      </c>
      <c r="CW23" s="135">
        <v>0</v>
      </c>
      <c r="CX23" s="135">
        <v>0</v>
      </c>
      <c r="CY23" s="135">
        <v>36604.362712159003</v>
      </c>
      <c r="CZ23" s="135">
        <v>180.872108367869</v>
      </c>
      <c r="DA23" s="135">
        <v>0</v>
      </c>
      <c r="DB23" s="135">
        <v>0</v>
      </c>
      <c r="DC23" s="135">
        <v>39789.009070000058</v>
      </c>
      <c r="DD23" s="188">
        <v>14.552513710037946</v>
      </c>
      <c r="DE23" s="188">
        <v>14.552513710037946</v>
      </c>
      <c r="DF23" s="188">
        <v>14.552513710037942</v>
      </c>
      <c r="DG23" s="188">
        <v>0</v>
      </c>
      <c r="DH23" s="188">
        <v>0</v>
      </c>
      <c r="DI23" s="188">
        <v>14.552513710037942</v>
      </c>
      <c r="DJ23" s="135">
        <v>-5139</v>
      </c>
      <c r="DK23" s="135">
        <v>-26</v>
      </c>
      <c r="DL23" s="135">
        <v>0</v>
      </c>
      <c r="DM23" s="135">
        <v>-2339</v>
      </c>
      <c r="DN23" s="135">
        <v>0</v>
      </c>
      <c r="DO23" s="135">
        <v>17289</v>
      </c>
      <c r="DP23" s="135">
        <v>5202</v>
      </c>
      <c r="DQ23" s="135">
        <v>0</v>
      </c>
      <c r="DR23" s="135">
        <v>14987</v>
      </c>
      <c r="DS23" s="135">
        <v>1310.75387</v>
      </c>
      <c r="DT23" s="135">
        <v>0</v>
      </c>
      <c r="DU23" s="135">
        <v>0</v>
      </c>
      <c r="DV23" s="135">
        <v>0</v>
      </c>
      <c r="DW23" s="135">
        <v>0</v>
      </c>
      <c r="DX23" s="135">
        <v>0</v>
      </c>
      <c r="DY23" s="135">
        <v>526</v>
      </c>
      <c r="DZ23" s="135">
        <v>0</v>
      </c>
      <c r="EA23" s="135">
        <v>449</v>
      </c>
      <c r="EB23" s="135">
        <v>73</v>
      </c>
      <c r="EC23" s="135">
        <v>0</v>
      </c>
      <c r="ED23" s="135">
        <v>0</v>
      </c>
      <c r="EE23" s="135">
        <v>13</v>
      </c>
      <c r="EF23" s="135">
        <v>138</v>
      </c>
      <c r="EG23" s="135">
        <v>0</v>
      </c>
      <c r="EH23" s="135">
        <v>0</v>
      </c>
      <c r="EI23" s="135">
        <v>344</v>
      </c>
      <c r="EJ23" s="135">
        <v>50</v>
      </c>
      <c r="EK23" s="135">
        <v>0</v>
      </c>
      <c r="EL23" s="135">
        <v>98</v>
      </c>
      <c r="EM23" s="135">
        <v>1691</v>
      </c>
    </row>
    <row r="24" spans="1:143" ht="15" customHeight="1" x14ac:dyDescent="0.25">
      <c r="A24" s="137" t="s">
        <v>239</v>
      </c>
      <c r="B24" s="137" t="s">
        <v>253</v>
      </c>
      <c r="C24" s="137" t="s">
        <v>56</v>
      </c>
      <c r="D24" s="135">
        <v>5</v>
      </c>
      <c r="E24" s="135">
        <v>9</v>
      </c>
      <c r="F24" s="135">
        <v>3</v>
      </c>
      <c r="G24" s="135">
        <v>0</v>
      </c>
      <c r="H24" s="135">
        <v>17</v>
      </c>
      <c r="I24" s="135">
        <v>0</v>
      </c>
      <c r="J24" s="135">
        <v>23</v>
      </c>
      <c r="K24" s="135">
        <v>1</v>
      </c>
      <c r="L24" s="135">
        <v>10</v>
      </c>
      <c r="M24" s="135">
        <v>31</v>
      </c>
      <c r="N24" s="135">
        <v>1</v>
      </c>
      <c r="O24" s="135">
        <v>5</v>
      </c>
      <c r="P24" s="135">
        <v>71</v>
      </c>
      <c r="Q24" s="135">
        <v>39</v>
      </c>
      <c r="R24" s="135">
        <v>4</v>
      </c>
      <c r="S24" s="135">
        <v>4</v>
      </c>
      <c r="T24" s="188">
        <v>3</v>
      </c>
      <c r="U24" s="188">
        <v>3</v>
      </c>
      <c r="V24" s="188">
        <v>6</v>
      </c>
      <c r="W24" s="188">
        <v>14</v>
      </c>
      <c r="X24" s="188">
        <v>31</v>
      </c>
      <c r="Y24" s="188">
        <v>52</v>
      </c>
      <c r="Z24" s="188">
        <v>129</v>
      </c>
      <c r="AA24" s="188">
        <v>238</v>
      </c>
      <c r="AB24" s="135">
        <v>267</v>
      </c>
      <c r="AC24" s="188">
        <v>0</v>
      </c>
      <c r="AD24" s="188">
        <v>0</v>
      </c>
      <c r="AE24" s="188">
        <v>12</v>
      </c>
      <c r="AF24" s="188">
        <v>17</v>
      </c>
      <c r="AG24" s="188">
        <v>52</v>
      </c>
      <c r="AH24" s="188">
        <v>80</v>
      </c>
      <c r="AI24" s="135">
        <v>139</v>
      </c>
      <c r="AJ24" s="188">
        <v>17</v>
      </c>
      <c r="AK24" s="188">
        <v>64</v>
      </c>
      <c r="AL24" s="188">
        <v>400</v>
      </c>
      <c r="AM24" s="135">
        <v>401</v>
      </c>
      <c r="AN24" s="135">
        <v>397</v>
      </c>
      <c r="AO24" s="135">
        <v>10</v>
      </c>
      <c r="AP24" s="135">
        <v>0</v>
      </c>
      <c r="AQ24" s="135">
        <v>22</v>
      </c>
      <c r="AR24" s="135">
        <v>3</v>
      </c>
      <c r="AS24" s="135">
        <v>284</v>
      </c>
      <c r="AT24" s="135">
        <v>2</v>
      </c>
      <c r="AU24" s="135">
        <v>33</v>
      </c>
      <c r="AV24" s="135">
        <v>105</v>
      </c>
      <c r="AW24" s="135">
        <v>83</v>
      </c>
      <c r="AX24" s="135">
        <v>11</v>
      </c>
      <c r="AY24" s="135">
        <v>13098</v>
      </c>
      <c r="AZ24" s="135">
        <v>0</v>
      </c>
      <c r="BA24" s="135">
        <v>1382</v>
      </c>
      <c r="BB24" s="135">
        <v>0</v>
      </c>
      <c r="BC24" s="135">
        <v>737</v>
      </c>
      <c r="BD24" s="135">
        <v>0</v>
      </c>
      <c r="BE24" s="135">
        <v>2078</v>
      </c>
      <c r="BF24" s="135">
        <v>0</v>
      </c>
      <c r="BG24" s="135">
        <v>565</v>
      </c>
      <c r="BH24" s="135">
        <v>0</v>
      </c>
      <c r="BI24" s="135">
        <v>75</v>
      </c>
      <c r="BJ24" s="135">
        <v>0</v>
      </c>
      <c r="BK24" s="135">
        <v>17935</v>
      </c>
      <c r="BL24" s="135">
        <v>0</v>
      </c>
      <c r="BM24" s="135">
        <v>69</v>
      </c>
      <c r="BN24" s="135" t="s">
        <v>19</v>
      </c>
      <c r="BO24" s="135">
        <v>1246</v>
      </c>
      <c r="BP24" s="135" t="s">
        <v>19</v>
      </c>
      <c r="BQ24" s="135">
        <v>2129</v>
      </c>
      <c r="BR24" s="135">
        <v>421</v>
      </c>
      <c r="BS24" s="135">
        <v>1782</v>
      </c>
      <c r="BT24" s="135" t="s">
        <v>19</v>
      </c>
      <c r="BU24" s="135">
        <v>36</v>
      </c>
      <c r="BV24" s="135">
        <v>0</v>
      </c>
      <c r="BW24" s="135">
        <v>23197</v>
      </c>
      <c r="BX24" s="135">
        <v>-88</v>
      </c>
      <c r="BY24" s="135">
        <v>0</v>
      </c>
      <c r="BZ24" s="135">
        <v>0</v>
      </c>
      <c r="CA24" s="135">
        <v>0</v>
      </c>
      <c r="CB24" s="135">
        <v>-804</v>
      </c>
      <c r="CC24" s="135">
        <v>0</v>
      </c>
      <c r="CD24" s="135">
        <v>-892</v>
      </c>
      <c r="CE24" s="135">
        <v>22305</v>
      </c>
      <c r="CF24" s="135">
        <v>108</v>
      </c>
      <c r="CG24" s="135">
        <v>2465</v>
      </c>
      <c r="CH24" s="135">
        <v>24878</v>
      </c>
      <c r="CI24" s="135">
        <v>0</v>
      </c>
      <c r="CJ24" s="135" t="s">
        <v>19</v>
      </c>
      <c r="CK24" s="135">
        <v>54</v>
      </c>
      <c r="CL24" s="135" t="s">
        <v>19</v>
      </c>
      <c r="CM24" s="135" t="s">
        <v>19</v>
      </c>
      <c r="CN24" s="135">
        <v>0</v>
      </c>
      <c r="CO24" s="135">
        <v>-95</v>
      </c>
      <c r="CP24" s="135">
        <v>0</v>
      </c>
      <c r="CQ24" s="188">
        <v>19.5</v>
      </c>
      <c r="CR24" s="135">
        <v>0</v>
      </c>
      <c r="CS24" s="135">
        <v>848</v>
      </c>
      <c r="CT24" s="135">
        <v>4046</v>
      </c>
      <c r="CU24" s="135">
        <v>4894</v>
      </c>
      <c r="CV24" s="135">
        <v>15386</v>
      </c>
      <c r="CW24" s="135">
        <v>1380</v>
      </c>
      <c r="CX24" s="135">
        <v>199</v>
      </c>
      <c r="CY24" s="135">
        <v>16965</v>
      </c>
      <c r="CZ24" s="135">
        <v>554</v>
      </c>
      <c r="DA24" s="135">
        <v>0</v>
      </c>
      <c r="DB24" s="135">
        <v>0</v>
      </c>
      <c r="DC24" s="135">
        <v>22413</v>
      </c>
      <c r="DD24" s="188">
        <v>42.031058438904786</v>
      </c>
      <c r="DE24" s="188">
        <v>42.045387562628946</v>
      </c>
      <c r="DF24" s="188">
        <v>42.057761732851986</v>
      </c>
      <c r="DG24" s="188">
        <v>0</v>
      </c>
      <c r="DH24" s="188">
        <v>0</v>
      </c>
      <c r="DI24" s="188">
        <v>42.042564583054478</v>
      </c>
      <c r="DJ24" s="135">
        <v>-2656</v>
      </c>
      <c r="DK24" s="135">
        <v>0</v>
      </c>
      <c r="DL24" s="135">
        <v>0</v>
      </c>
      <c r="DM24" s="135">
        <v>-1146</v>
      </c>
      <c r="DN24" s="135">
        <v>-10</v>
      </c>
      <c r="DO24" s="135">
        <v>6816</v>
      </c>
      <c r="DP24" s="135">
        <v>2124</v>
      </c>
      <c r="DQ24" s="135">
        <v>0</v>
      </c>
      <c r="DR24" s="135">
        <v>5128</v>
      </c>
      <c r="DS24" s="135">
        <v>645</v>
      </c>
      <c r="DT24" s="135">
        <v>1033</v>
      </c>
      <c r="DU24" s="135">
        <v>1190</v>
      </c>
      <c r="DV24" s="135">
        <v>0</v>
      </c>
      <c r="DW24" s="135">
        <v>0</v>
      </c>
      <c r="DX24" s="135">
        <v>0</v>
      </c>
      <c r="DY24" s="135">
        <v>0</v>
      </c>
      <c r="DZ24" s="135">
        <v>289</v>
      </c>
      <c r="EA24" s="135">
        <v>0</v>
      </c>
      <c r="EB24" s="135">
        <v>933</v>
      </c>
      <c r="EC24" s="135">
        <v>0</v>
      </c>
      <c r="ED24" s="135">
        <v>0</v>
      </c>
      <c r="EE24" s="135">
        <v>0</v>
      </c>
      <c r="EF24" s="135">
        <v>0</v>
      </c>
      <c r="EG24" s="135">
        <v>0</v>
      </c>
      <c r="EH24" s="135">
        <v>0</v>
      </c>
      <c r="EI24" s="135">
        <v>169</v>
      </c>
      <c r="EJ24" s="135">
        <v>0</v>
      </c>
      <c r="EK24" s="135">
        <v>0</v>
      </c>
      <c r="EL24" s="135">
        <v>0</v>
      </c>
      <c r="EM24" s="135">
        <v>1391</v>
      </c>
    </row>
    <row r="25" spans="1:143" ht="15" customHeight="1" x14ac:dyDescent="0.25">
      <c r="A25" s="137" t="s">
        <v>239</v>
      </c>
      <c r="B25" s="137" t="s">
        <v>254</v>
      </c>
      <c r="C25" s="137" t="s">
        <v>57</v>
      </c>
      <c r="D25" s="135" t="s">
        <v>19</v>
      </c>
      <c r="E25" s="135" t="s">
        <v>19</v>
      </c>
      <c r="F25" s="135" t="s">
        <v>19</v>
      </c>
      <c r="G25" s="135" t="s">
        <v>19</v>
      </c>
      <c r="H25" s="135" t="s">
        <v>19</v>
      </c>
      <c r="I25" s="135" t="s">
        <v>19</v>
      </c>
      <c r="J25" s="135" t="s">
        <v>19</v>
      </c>
      <c r="K25" s="135" t="s">
        <v>19</v>
      </c>
      <c r="L25" s="135" t="s">
        <v>19</v>
      </c>
      <c r="M25" s="135" t="s">
        <v>19</v>
      </c>
      <c r="N25" s="135" t="s">
        <v>19</v>
      </c>
      <c r="O25" s="135" t="s">
        <v>19</v>
      </c>
      <c r="P25" s="135" t="s">
        <v>19</v>
      </c>
      <c r="Q25" s="135" t="s">
        <v>19</v>
      </c>
      <c r="R25" s="135" t="s">
        <v>19</v>
      </c>
      <c r="S25" s="135" t="s">
        <v>19</v>
      </c>
      <c r="T25" s="188">
        <v>3</v>
      </c>
      <c r="U25" s="188">
        <v>2</v>
      </c>
      <c r="V25" s="188">
        <v>9</v>
      </c>
      <c r="W25" s="188">
        <v>27</v>
      </c>
      <c r="X25" s="188">
        <v>59</v>
      </c>
      <c r="Y25" s="188">
        <v>44</v>
      </c>
      <c r="Z25" s="188">
        <v>173</v>
      </c>
      <c r="AA25" s="188">
        <v>317</v>
      </c>
      <c r="AB25" s="135">
        <v>318</v>
      </c>
      <c r="AC25" s="188">
        <v>0</v>
      </c>
      <c r="AD25" s="188">
        <v>0</v>
      </c>
      <c r="AE25" s="188">
        <v>13</v>
      </c>
      <c r="AF25" s="188">
        <v>36</v>
      </c>
      <c r="AG25" s="188">
        <v>109</v>
      </c>
      <c r="AH25" s="188">
        <v>158</v>
      </c>
      <c r="AI25" s="135">
        <v>298</v>
      </c>
      <c r="AJ25" s="188">
        <v>0</v>
      </c>
      <c r="AK25" s="188">
        <v>86</v>
      </c>
      <c r="AL25" s="188">
        <v>561</v>
      </c>
      <c r="AM25" s="135" t="s">
        <v>19</v>
      </c>
      <c r="AN25" s="135" t="s">
        <v>19</v>
      </c>
      <c r="AO25" s="135" t="s">
        <v>19</v>
      </c>
      <c r="AP25" s="135" t="s">
        <v>19</v>
      </c>
      <c r="AQ25" s="135" t="s">
        <v>19</v>
      </c>
      <c r="AR25" s="135" t="s">
        <v>19</v>
      </c>
      <c r="AS25" s="135" t="s">
        <v>19</v>
      </c>
      <c r="AT25" s="135" t="s">
        <v>19</v>
      </c>
      <c r="AU25" s="135" t="s">
        <v>19</v>
      </c>
      <c r="AV25" s="135" t="s">
        <v>19</v>
      </c>
      <c r="AW25" s="135" t="s">
        <v>19</v>
      </c>
      <c r="AX25" s="135" t="s">
        <v>19</v>
      </c>
      <c r="AY25" s="135" t="s">
        <v>19</v>
      </c>
      <c r="AZ25" s="135" t="s">
        <v>19</v>
      </c>
      <c r="BA25" s="135" t="s">
        <v>19</v>
      </c>
      <c r="BB25" s="135" t="s">
        <v>19</v>
      </c>
      <c r="BC25" s="135" t="s">
        <v>19</v>
      </c>
      <c r="BD25" s="135" t="s">
        <v>19</v>
      </c>
      <c r="BE25" s="135" t="s">
        <v>19</v>
      </c>
      <c r="BF25" s="135" t="s">
        <v>19</v>
      </c>
      <c r="BG25" s="135" t="s">
        <v>19</v>
      </c>
      <c r="BH25" s="135" t="s">
        <v>19</v>
      </c>
      <c r="BI25" s="135" t="s">
        <v>19</v>
      </c>
      <c r="BJ25" s="135" t="s">
        <v>19</v>
      </c>
      <c r="BK25" s="135" t="s">
        <v>19</v>
      </c>
      <c r="BL25" s="135" t="s">
        <v>19</v>
      </c>
      <c r="BM25" s="135" t="s">
        <v>19</v>
      </c>
      <c r="BN25" s="135" t="s">
        <v>19</v>
      </c>
      <c r="BO25" s="135" t="s">
        <v>19</v>
      </c>
      <c r="BP25" s="135" t="s">
        <v>19</v>
      </c>
      <c r="BQ25" s="135" t="s">
        <v>19</v>
      </c>
      <c r="BR25" s="135" t="s">
        <v>19</v>
      </c>
      <c r="BS25" s="135" t="s">
        <v>19</v>
      </c>
      <c r="BT25" s="135" t="s">
        <v>19</v>
      </c>
      <c r="BU25" s="135" t="s">
        <v>19</v>
      </c>
      <c r="BV25" s="135" t="s">
        <v>19</v>
      </c>
      <c r="BW25" s="135" t="s">
        <v>19</v>
      </c>
      <c r="BX25" s="135" t="s">
        <v>19</v>
      </c>
      <c r="BY25" s="135" t="s">
        <v>19</v>
      </c>
      <c r="BZ25" s="135" t="s">
        <v>19</v>
      </c>
      <c r="CA25" s="135" t="s">
        <v>19</v>
      </c>
      <c r="CB25" s="135" t="s">
        <v>19</v>
      </c>
      <c r="CC25" s="135" t="s">
        <v>19</v>
      </c>
      <c r="CD25" s="135" t="s">
        <v>19</v>
      </c>
      <c r="CE25" s="135" t="s">
        <v>19</v>
      </c>
      <c r="CF25" s="135" t="s">
        <v>19</v>
      </c>
      <c r="CG25" s="135" t="s">
        <v>19</v>
      </c>
      <c r="CH25" s="135" t="s">
        <v>19</v>
      </c>
      <c r="CI25" s="135" t="s">
        <v>19</v>
      </c>
      <c r="CJ25" s="135" t="s">
        <v>19</v>
      </c>
      <c r="CK25" s="135" t="s">
        <v>19</v>
      </c>
      <c r="CL25" s="135" t="s">
        <v>19</v>
      </c>
      <c r="CM25" s="135" t="s">
        <v>19</v>
      </c>
      <c r="CN25" s="135" t="s">
        <v>19</v>
      </c>
      <c r="CO25" s="135" t="s">
        <v>19</v>
      </c>
      <c r="CP25" s="135" t="s">
        <v>19</v>
      </c>
      <c r="CQ25" s="188" t="s">
        <v>19</v>
      </c>
      <c r="CR25" s="135" t="s">
        <v>19</v>
      </c>
      <c r="CS25" s="135" t="s">
        <v>19</v>
      </c>
      <c r="CT25" s="135" t="s">
        <v>19</v>
      </c>
      <c r="CU25" s="135" t="s">
        <v>19</v>
      </c>
      <c r="CV25" s="135" t="s">
        <v>19</v>
      </c>
      <c r="CW25" s="135" t="s">
        <v>19</v>
      </c>
      <c r="CX25" s="135" t="s">
        <v>19</v>
      </c>
      <c r="CY25" s="135" t="s">
        <v>19</v>
      </c>
      <c r="CZ25" s="135" t="s">
        <v>19</v>
      </c>
      <c r="DA25" s="135" t="s">
        <v>19</v>
      </c>
      <c r="DB25" s="135" t="s">
        <v>19</v>
      </c>
      <c r="DC25" s="135" t="s">
        <v>19</v>
      </c>
      <c r="DD25" s="188" t="s">
        <v>19</v>
      </c>
      <c r="DE25" s="188" t="s">
        <v>19</v>
      </c>
      <c r="DF25" s="188" t="s">
        <v>19</v>
      </c>
      <c r="DG25" s="188" t="s">
        <v>19</v>
      </c>
      <c r="DH25" s="188" t="s">
        <v>19</v>
      </c>
      <c r="DI25" s="188" t="s">
        <v>19</v>
      </c>
      <c r="DJ25" s="135" t="s">
        <v>19</v>
      </c>
      <c r="DK25" s="135" t="s">
        <v>19</v>
      </c>
      <c r="DL25" s="135" t="s">
        <v>19</v>
      </c>
      <c r="DM25" s="135" t="s">
        <v>19</v>
      </c>
      <c r="DN25" s="135" t="s">
        <v>19</v>
      </c>
      <c r="DO25" s="135" t="s">
        <v>19</v>
      </c>
      <c r="DP25" s="135" t="s">
        <v>19</v>
      </c>
      <c r="DQ25" s="135" t="s">
        <v>19</v>
      </c>
      <c r="DR25" s="135" t="s">
        <v>19</v>
      </c>
      <c r="DS25" s="135" t="s">
        <v>19</v>
      </c>
      <c r="DT25" s="135" t="s">
        <v>19</v>
      </c>
      <c r="DU25" s="135" t="s">
        <v>19</v>
      </c>
      <c r="DV25" s="135" t="s">
        <v>19</v>
      </c>
      <c r="DW25" s="135" t="s">
        <v>19</v>
      </c>
      <c r="DX25" s="135" t="s">
        <v>19</v>
      </c>
      <c r="DY25" s="135" t="s">
        <v>19</v>
      </c>
      <c r="DZ25" s="135" t="s">
        <v>19</v>
      </c>
      <c r="EA25" s="135" t="s">
        <v>19</v>
      </c>
      <c r="EB25" s="135" t="s">
        <v>19</v>
      </c>
      <c r="EC25" s="135" t="s">
        <v>19</v>
      </c>
      <c r="ED25" s="135" t="s">
        <v>19</v>
      </c>
      <c r="EE25" s="135" t="s">
        <v>19</v>
      </c>
      <c r="EF25" s="135" t="s">
        <v>19</v>
      </c>
      <c r="EG25" s="135" t="s">
        <v>19</v>
      </c>
      <c r="EH25" s="135" t="s">
        <v>19</v>
      </c>
      <c r="EI25" s="135" t="s">
        <v>19</v>
      </c>
      <c r="EJ25" s="135" t="s">
        <v>19</v>
      </c>
      <c r="EK25" s="135" t="s">
        <v>19</v>
      </c>
      <c r="EL25" s="135" t="s">
        <v>19</v>
      </c>
      <c r="EM25" s="135" t="s">
        <v>19</v>
      </c>
    </row>
    <row r="26" spans="1:143" ht="15" customHeight="1" x14ac:dyDescent="0.25">
      <c r="A26" s="137" t="s">
        <v>239</v>
      </c>
      <c r="B26" s="137" t="s">
        <v>255</v>
      </c>
      <c r="C26" s="137" t="s">
        <v>160</v>
      </c>
      <c r="D26" s="135" t="s">
        <v>19</v>
      </c>
      <c r="E26" s="135" t="s">
        <v>19</v>
      </c>
      <c r="F26" s="135" t="s">
        <v>19</v>
      </c>
      <c r="G26" s="135" t="s">
        <v>19</v>
      </c>
      <c r="H26" s="135" t="s">
        <v>19</v>
      </c>
      <c r="I26" s="135" t="s">
        <v>19</v>
      </c>
      <c r="J26" s="135" t="s">
        <v>19</v>
      </c>
      <c r="K26" s="135" t="s">
        <v>19</v>
      </c>
      <c r="L26" s="135" t="s">
        <v>19</v>
      </c>
      <c r="M26" s="135" t="s">
        <v>19</v>
      </c>
      <c r="N26" s="135" t="s">
        <v>19</v>
      </c>
      <c r="O26" s="135" t="s">
        <v>19</v>
      </c>
      <c r="P26" s="135" t="s">
        <v>19</v>
      </c>
      <c r="Q26" s="135" t="s">
        <v>19</v>
      </c>
      <c r="R26" s="135" t="s">
        <v>19</v>
      </c>
      <c r="S26" s="135" t="s">
        <v>19</v>
      </c>
      <c r="T26" s="188">
        <v>0</v>
      </c>
      <c r="U26" s="188">
        <v>0</v>
      </c>
      <c r="V26" s="188">
        <v>0</v>
      </c>
      <c r="W26" s="188">
        <v>0</v>
      </c>
      <c r="X26" s="188">
        <v>0</v>
      </c>
      <c r="Y26" s="188">
        <v>0</v>
      </c>
      <c r="Z26" s="188">
        <v>0</v>
      </c>
      <c r="AA26" s="188">
        <v>0</v>
      </c>
      <c r="AB26" s="135">
        <v>0</v>
      </c>
      <c r="AC26" s="188">
        <v>0</v>
      </c>
      <c r="AD26" s="188">
        <v>1</v>
      </c>
      <c r="AE26" s="188">
        <v>5</v>
      </c>
      <c r="AF26" s="188">
        <v>5</v>
      </c>
      <c r="AG26" s="188">
        <v>28</v>
      </c>
      <c r="AH26" s="188">
        <v>39</v>
      </c>
      <c r="AI26" s="135">
        <v>39</v>
      </c>
      <c r="AJ26" s="188">
        <v>0</v>
      </c>
      <c r="AK26" s="188">
        <v>1</v>
      </c>
      <c r="AL26" s="188">
        <v>40</v>
      </c>
      <c r="AM26" s="135" t="s">
        <v>19</v>
      </c>
      <c r="AN26" s="135" t="s">
        <v>19</v>
      </c>
      <c r="AO26" s="135" t="s">
        <v>19</v>
      </c>
      <c r="AP26" s="135" t="s">
        <v>19</v>
      </c>
      <c r="AQ26" s="135" t="s">
        <v>19</v>
      </c>
      <c r="AR26" s="135" t="s">
        <v>19</v>
      </c>
      <c r="AS26" s="135" t="s">
        <v>19</v>
      </c>
      <c r="AT26" s="135" t="s">
        <v>19</v>
      </c>
      <c r="AU26" s="135" t="s">
        <v>19</v>
      </c>
      <c r="AV26" s="135" t="s">
        <v>19</v>
      </c>
      <c r="AW26" s="135" t="s">
        <v>19</v>
      </c>
      <c r="AX26" s="135" t="s">
        <v>19</v>
      </c>
      <c r="AY26" s="135" t="s">
        <v>19</v>
      </c>
      <c r="AZ26" s="135" t="s">
        <v>19</v>
      </c>
      <c r="BA26" s="135" t="s">
        <v>19</v>
      </c>
      <c r="BB26" s="135" t="s">
        <v>19</v>
      </c>
      <c r="BC26" s="135" t="s">
        <v>19</v>
      </c>
      <c r="BD26" s="135" t="s">
        <v>19</v>
      </c>
      <c r="BE26" s="135" t="s">
        <v>19</v>
      </c>
      <c r="BF26" s="135" t="s">
        <v>19</v>
      </c>
      <c r="BG26" s="135" t="s">
        <v>19</v>
      </c>
      <c r="BH26" s="135" t="s">
        <v>19</v>
      </c>
      <c r="BI26" s="135" t="s">
        <v>19</v>
      </c>
      <c r="BJ26" s="135" t="s">
        <v>19</v>
      </c>
      <c r="BK26" s="135" t="s">
        <v>19</v>
      </c>
      <c r="BL26" s="135" t="s">
        <v>19</v>
      </c>
      <c r="BM26" s="135" t="s">
        <v>19</v>
      </c>
      <c r="BN26" s="135" t="s">
        <v>19</v>
      </c>
      <c r="BO26" s="135" t="s">
        <v>19</v>
      </c>
      <c r="BP26" s="135" t="s">
        <v>19</v>
      </c>
      <c r="BQ26" s="135" t="s">
        <v>19</v>
      </c>
      <c r="BR26" s="135" t="s">
        <v>19</v>
      </c>
      <c r="BS26" s="135" t="s">
        <v>19</v>
      </c>
      <c r="BT26" s="135" t="s">
        <v>19</v>
      </c>
      <c r="BU26" s="135" t="s">
        <v>19</v>
      </c>
      <c r="BV26" s="135" t="s">
        <v>19</v>
      </c>
      <c r="BW26" s="135" t="s">
        <v>19</v>
      </c>
      <c r="BX26" s="135" t="s">
        <v>19</v>
      </c>
      <c r="BY26" s="135" t="s">
        <v>19</v>
      </c>
      <c r="BZ26" s="135" t="s">
        <v>19</v>
      </c>
      <c r="CA26" s="135" t="s">
        <v>19</v>
      </c>
      <c r="CB26" s="135" t="s">
        <v>19</v>
      </c>
      <c r="CC26" s="135" t="s">
        <v>19</v>
      </c>
      <c r="CD26" s="135" t="s">
        <v>19</v>
      </c>
      <c r="CE26" s="135" t="s">
        <v>19</v>
      </c>
      <c r="CF26" s="135" t="s">
        <v>19</v>
      </c>
      <c r="CG26" s="135" t="s">
        <v>19</v>
      </c>
      <c r="CH26" s="135" t="s">
        <v>19</v>
      </c>
      <c r="CI26" s="135" t="s">
        <v>19</v>
      </c>
      <c r="CJ26" s="135" t="s">
        <v>19</v>
      </c>
      <c r="CK26" s="135" t="s">
        <v>19</v>
      </c>
      <c r="CL26" s="135" t="s">
        <v>19</v>
      </c>
      <c r="CM26" s="135" t="s">
        <v>19</v>
      </c>
      <c r="CN26" s="135" t="s">
        <v>19</v>
      </c>
      <c r="CO26" s="135">
        <v>0</v>
      </c>
      <c r="CP26" s="135">
        <v>0</v>
      </c>
      <c r="CQ26" s="188">
        <v>0</v>
      </c>
      <c r="CR26" s="135">
        <v>0</v>
      </c>
      <c r="CS26" s="135" t="s">
        <v>19</v>
      </c>
      <c r="CT26" s="135" t="s">
        <v>19</v>
      </c>
      <c r="CU26" s="135" t="s">
        <v>19</v>
      </c>
      <c r="CV26" s="135" t="s">
        <v>19</v>
      </c>
      <c r="CW26" s="135" t="s">
        <v>19</v>
      </c>
      <c r="CX26" s="135" t="s">
        <v>19</v>
      </c>
      <c r="CY26" s="135" t="s">
        <v>19</v>
      </c>
      <c r="CZ26" s="135" t="s">
        <v>19</v>
      </c>
      <c r="DA26" s="135" t="s">
        <v>19</v>
      </c>
      <c r="DB26" s="135" t="s">
        <v>19</v>
      </c>
      <c r="DC26" s="135" t="s">
        <v>19</v>
      </c>
      <c r="DD26" s="188" t="s">
        <v>19</v>
      </c>
      <c r="DE26" s="188" t="s">
        <v>19</v>
      </c>
      <c r="DF26" s="188" t="s">
        <v>19</v>
      </c>
      <c r="DG26" s="188" t="s">
        <v>19</v>
      </c>
      <c r="DH26" s="188" t="s">
        <v>19</v>
      </c>
      <c r="DI26" s="188" t="s">
        <v>19</v>
      </c>
      <c r="DJ26" s="135" t="s">
        <v>19</v>
      </c>
      <c r="DK26" s="135" t="s">
        <v>19</v>
      </c>
      <c r="DL26" s="135" t="s">
        <v>19</v>
      </c>
      <c r="DM26" s="135" t="s">
        <v>19</v>
      </c>
      <c r="DN26" s="135" t="s">
        <v>19</v>
      </c>
      <c r="DO26" s="135" t="s">
        <v>19</v>
      </c>
      <c r="DP26" s="135" t="s">
        <v>19</v>
      </c>
      <c r="DQ26" s="135" t="s">
        <v>19</v>
      </c>
      <c r="DR26" s="135" t="s">
        <v>19</v>
      </c>
      <c r="DS26" s="135" t="s">
        <v>19</v>
      </c>
      <c r="DT26" s="135" t="s">
        <v>19</v>
      </c>
      <c r="DU26" s="135" t="s">
        <v>19</v>
      </c>
      <c r="DV26" s="135" t="s">
        <v>19</v>
      </c>
      <c r="DW26" s="135" t="s">
        <v>19</v>
      </c>
      <c r="DX26" s="135" t="s">
        <v>19</v>
      </c>
      <c r="DY26" s="135" t="s">
        <v>19</v>
      </c>
      <c r="DZ26" s="135" t="s">
        <v>19</v>
      </c>
      <c r="EA26" s="135" t="s">
        <v>19</v>
      </c>
      <c r="EB26" s="135" t="s">
        <v>19</v>
      </c>
      <c r="EC26" s="135" t="s">
        <v>19</v>
      </c>
      <c r="ED26" s="135" t="s">
        <v>19</v>
      </c>
      <c r="EE26" s="135" t="s">
        <v>19</v>
      </c>
      <c r="EF26" s="135" t="s">
        <v>19</v>
      </c>
      <c r="EG26" s="135" t="s">
        <v>19</v>
      </c>
      <c r="EH26" s="135" t="s">
        <v>19</v>
      </c>
      <c r="EI26" s="135" t="s">
        <v>19</v>
      </c>
      <c r="EJ26" s="135" t="s">
        <v>19</v>
      </c>
      <c r="EK26" s="135" t="s">
        <v>19</v>
      </c>
      <c r="EL26" s="135" t="s">
        <v>19</v>
      </c>
      <c r="EM26" s="135" t="s">
        <v>19</v>
      </c>
    </row>
    <row r="27" spans="1:143" ht="15" customHeight="1" x14ac:dyDescent="0.25">
      <c r="A27" s="136" t="s">
        <v>256</v>
      </c>
      <c r="B27" s="136" t="s">
        <v>257</v>
      </c>
      <c r="C27" s="136" t="s">
        <v>21</v>
      </c>
      <c r="D27" s="135">
        <v>7</v>
      </c>
      <c r="E27" s="135">
        <v>11</v>
      </c>
      <c r="F27" s="135">
        <v>3</v>
      </c>
      <c r="G27" s="135">
        <v>0</v>
      </c>
      <c r="H27" s="135">
        <v>21</v>
      </c>
      <c r="I27" s="135">
        <v>1</v>
      </c>
      <c r="J27" s="135">
        <v>34</v>
      </c>
      <c r="K27" s="135">
        <v>4</v>
      </c>
      <c r="L27" s="135">
        <v>21</v>
      </c>
      <c r="M27" s="135">
        <v>33</v>
      </c>
      <c r="N27" s="135">
        <v>0</v>
      </c>
      <c r="O27" s="135">
        <v>12</v>
      </c>
      <c r="P27" s="135">
        <v>104</v>
      </c>
      <c r="Q27" s="135">
        <v>64</v>
      </c>
      <c r="R27" s="135">
        <v>8</v>
      </c>
      <c r="S27" s="135">
        <v>4</v>
      </c>
      <c r="T27" s="188">
        <v>4</v>
      </c>
      <c r="U27" s="188">
        <v>4</v>
      </c>
      <c r="V27" s="188">
        <v>6</v>
      </c>
      <c r="W27" s="188">
        <v>18</v>
      </c>
      <c r="X27" s="188">
        <v>91</v>
      </c>
      <c r="Y27" s="188">
        <v>48</v>
      </c>
      <c r="Z27" s="188">
        <v>292</v>
      </c>
      <c r="AA27" s="188">
        <v>463</v>
      </c>
      <c r="AB27" s="135">
        <v>482</v>
      </c>
      <c r="AC27" s="188">
        <v>0</v>
      </c>
      <c r="AD27" s="188">
        <v>0</v>
      </c>
      <c r="AE27" s="188">
        <v>8</v>
      </c>
      <c r="AF27" s="188">
        <v>23</v>
      </c>
      <c r="AG27" s="188">
        <v>113</v>
      </c>
      <c r="AH27" s="188">
        <v>144</v>
      </c>
      <c r="AI27" s="135">
        <v>216</v>
      </c>
      <c r="AJ27" s="188">
        <v>42</v>
      </c>
      <c r="AK27" s="188">
        <v>136</v>
      </c>
      <c r="AL27" s="188">
        <v>785</v>
      </c>
      <c r="AM27" s="135">
        <v>918</v>
      </c>
      <c r="AN27" s="135">
        <v>924</v>
      </c>
      <c r="AO27" s="135">
        <v>33</v>
      </c>
      <c r="AP27" s="135">
        <v>4</v>
      </c>
      <c r="AQ27" s="135">
        <v>65</v>
      </c>
      <c r="AR27" s="135">
        <v>11</v>
      </c>
      <c r="AS27" s="135">
        <v>551</v>
      </c>
      <c r="AT27" s="135">
        <v>16</v>
      </c>
      <c r="AU27" s="135">
        <v>83</v>
      </c>
      <c r="AV27" s="135">
        <v>130</v>
      </c>
      <c r="AW27" s="135">
        <v>85</v>
      </c>
      <c r="AX27" s="135">
        <v>6</v>
      </c>
      <c r="AY27" s="135">
        <v>24824</v>
      </c>
      <c r="AZ27" s="135">
        <v>0</v>
      </c>
      <c r="BA27" s="135">
        <v>2644</v>
      </c>
      <c r="BB27" s="135">
        <v>0</v>
      </c>
      <c r="BC27" s="135">
        <v>1642</v>
      </c>
      <c r="BD27" s="135">
        <v>0</v>
      </c>
      <c r="BE27" s="135">
        <v>5092</v>
      </c>
      <c r="BF27" s="135">
        <v>0</v>
      </c>
      <c r="BG27" s="135">
        <v>516</v>
      </c>
      <c r="BH27" s="135">
        <v>0</v>
      </c>
      <c r="BI27" s="135">
        <v>2511</v>
      </c>
      <c r="BJ27" s="135">
        <v>0</v>
      </c>
      <c r="BK27" s="135">
        <v>37229</v>
      </c>
      <c r="BL27" s="135">
        <v>0</v>
      </c>
      <c r="BM27" s="135">
        <v>2433</v>
      </c>
      <c r="BN27" s="135">
        <v>0</v>
      </c>
      <c r="BO27" s="135">
        <v>1487</v>
      </c>
      <c r="BP27" s="135">
        <v>0</v>
      </c>
      <c r="BQ27" s="135">
        <v>5093</v>
      </c>
      <c r="BR27" s="135">
        <v>0</v>
      </c>
      <c r="BS27" s="135">
        <v>0</v>
      </c>
      <c r="BT27" s="135">
        <v>0</v>
      </c>
      <c r="BU27" s="135">
        <v>0</v>
      </c>
      <c r="BV27" s="135">
        <v>2018</v>
      </c>
      <c r="BW27" s="135">
        <v>48260</v>
      </c>
      <c r="BX27" s="135">
        <v>-4545</v>
      </c>
      <c r="BY27" s="135">
        <v>-20</v>
      </c>
      <c r="BZ27" s="135">
        <v>0</v>
      </c>
      <c r="CA27" s="135">
        <v>0</v>
      </c>
      <c r="CB27" s="135">
        <v>-670</v>
      </c>
      <c r="CC27" s="135">
        <v>0</v>
      </c>
      <c r="CD27" s="135">
        <v>-5235</v>
      </c>
      <c r="CE27" s="135">
        <v>43025</v>
      </c>
      <c r="CF27" s="135">
        <v>251</v>
      </c>
      <c r="CG27" s="135">
        <v>10388</v>
      </c>
      <c r="CH27" s="135">
        <v>53664</v>
      </c>
      <c r="CI27" s="135">
        <v>0</v>
      </c>
      <c r="CJ27" s="135">
        <v>0</v>
      </c>
      <c r="CK27" s="135">
        <v>0</v>
      </c>
      <c r="CL27" s="135">
        <v>221</v>
      </c>
      <c r="CM27" s="135">
        <v>-280</v>
      </c>
      <c r="CN27" s="135">
        <v>0</v>
      </c>
      <c r="CO27" s="135">
        <v>0</v>
      </c>
      <c r="CP27" s="135">
        <v>0</v>
      </c>
      <c r="CQ27" s="188">
        <v>15.3</v>
      </c>
      <c r="CR27" s="135">
        <v>384</v>
      </c>
      <c r="CS27" s="135">
        <v>1347</v>
      </c>
      <c r="CT27" s="135">
        <v>2013</v>
      </c>
      <c r="CU27" s="135">
        <v>3360</v>
      </c>
      <c r="CV27" s="135">
        <v>34042</v>
      </c>
      <c r="CW27" s="135">
        <v>2831</v>
      </c>
      <c r="CX27" s="135">
        <v>216</v>
      </c>
      <c r="CY27" s="135">
        <v>37089</v>
      </c>
      <c r="CZ27" s="135">
        <v>528</v>
      </c>
      <c r="DA27" s="135">
        <v>1724</v>
      </c>
      <c r="DB27" s="135">
        <v>575</v>
      </c>
      <c r="DC27" s="135">
        <v>43276</v>
      </c>
      <c r="DD27" s="188">
        <v>31.25</v>
      </c>
      <c r="DE27" s="188">
        <v>31.257246083744505</v>
      </c>
      <c r="DF27" s="188">
        <v>31.25</v>
      </c>
      <c r="DG27" s="188">
        <v>19.039208760155422</v>
      </c>
      <c r="DH27" s="188">
        <v>83.333333333333343</v>
      </c>
      <c r="DI27" s="188">
        <v>31.257509936223311</v>
      </c>
      <c r="DJ27" s="135">
        <v>-5345</v>
      </c>
      <c r="DK27" s="135">
        <v>-404</v>
      </c>
      <c r="DL27" s="135">
        <v>0</v>
      </c>
      <c r="DM27" s="135">
        <v>-2335</v>
      </c>
      <c r="DN27" s="135">
        <v>-16</v>
      </c>
      <c r="DO27" s="135">
        <v>14621</v>
      </c>
      <c r="DP27" s="135">
        <v>2845</v>
      </c>
      <c r="DQ27" s="135">
        <v>15</v>
      </c>
      <c r="DR27" s="135">
        <v>9381</v>
      </c>
      <c r="DS27" s="135">
        <v>1351</v>
      </c>
      <c r="DT27" s="135">
        <v>12807</v>
      </c>
      <c r="DU27" s="135">
        <v>1500</v>
      </c>
      <c r="DV27" s="135">
        <v>2390</v>
      </c>
      <c r="DW27" s="135">
        <v>0</v>
      </c>
      <c r="DX27" s="135">
        <v>0</v>
      </c>
      <c r="DY27" s="135">
        <v>0</v>
      </c>
      <c r="DZ27" s="135">
        <v>463</v>
      </c>
      <c r="EA27" s="135">
        <v>0</v>
      </c>
      <c r="EB27" s="135">
        <v>0</v>
      </c>
      <c r="EC27" s="135">
        <v>20</v>
      </c>
      <c r="ED27" s="135">
        <v>0</v>
      </c>
      <c r="EE27" s="135">
        <v>0</v>
      </c>
      <c r="EF27" s="135">
        <v>0</v>
      </c>
      <c r="EG27" s="135">
        <v>231</v>
      </c>
      <c r="EH27" s="135">
        <v>0</v>
      </c>
      <c r="EI27" s="135">
        <v>80</v>
      </c>
      <c r="EJ27" s="135">
        <v>0</v>
      </c>
      <c r="EK27" s="135">
        <v>0</v>
      </c>
      <c r="EL27" s="135">
        <v>0</v>
      </c>
      <c r="EM27" s="135">
        <v>794</v>
      </c>
    </row>
    <row r="28" spans="1:143" ht="15" customHeight="1" x14ac:dyDescent="0.25">
      <c r="A28" s="136" t="s">
        <v>256</v>
      </c>
      <c r="B28" s="136" t="s">
        <v>258</v>
      </c>
      <c r="C28" s="136" t="s">
        <v>22</v>
      </c>
      <c r="D28" s="135">
        <v>3</v>
      </c>
      <c r="E28" s="135">
        <v>8</v>
      </c>
      <c r="F28" s="135">
        <v>3</v>
      </c>
      <c r="G28" s="135">
        <v>0</v>
      </c>
      <c r="H28" s="135">
        <v>14</v>
      </c>
      <c r="I28" s="135">
        <v>10</v>
      </c>
      <c r="J28" s="135">
        <v>22</v>
      </c>
      <c r="K28" s="135">
        <v>2</v>
      </c>
      <c r="L28" s="135">
        <v>22</v>
      </c>
      <c r="M28" s="135">
        <v>22</v>
      </c>
      <c r="N28" s="135">
        <v>7</v>
      </c>
      <c r="O28" s="135">
        <v>3</v>
      </c>
      <c r="P28" s="135">
        <v>75</v>
      </c>
      <c r="Q28" s="135">
        <v>51</v>
      </c>
      <c r="R28" s="135">
        <v>5</v>
      </c>
      <c r="S28" s="135">
        <v>2</v>
      </c>
      <c r="T28" s="188">
        <v>3</v>
      </c>
      <c r="U28" s="188">
        <v>5</v>
      </c>
      <c r="V28" s="188">
        <v>7</v>
      </c>
      <c r="W28" s="188">
        <v>12</v>
      </c>
      <c r="X28" s="188">
        <v>40</v>
      </c>
      <c r="Y28" s="188">
        <v>48</v>
      </c>
      <c r="Z28" s="188">
        <v>169</v>
      </c>
      <c r="AA28" s="188">
        <v>284</v>
      </c>
      <c r="AB28" s="135">
        <v>284</v>
      </c>
      <c r="AC28" s="188">
        <v>0</v>
      </c>
      <c r="AD28" s="188">
        <v>0</v>
      </c>
      <c r="AE28" s="188">
        <v>10</v>
      </c>
      <c r="AF28" s="188">
        <v>19</v>
      </c>
      <c r="AG28" s="188">
        <v>90</v>
      </c>
      <c r="AH28" s="188">
        <v>118</v>
      </c>
      <c r="AI28" s="135">
        <v>154</v>
      </c>
      <c r="AJ28" s="188">
        <v>23</v>
      </c>
      <c r="AK28" s="188">
        <v>132</v>
      </c>
      <c r="AL28" s="188">
        <v>557</v>
      </c>
      <c r="AM28" s="135">
        <v>444</v>
      </c>
      <c r="AN28" s="135">
        <v>458</v>
      </c>
      <c r="AO28" s="135">
        <v>15</v>
      </c>
      <c r="AP28" s="135">
        <v>1</v>
      </c>
      <c r="AQ28" s="135">
        <v>57</v>
      </c>
      <c r="AR28" s="135">
        <v>8</v>
      </c>
      <c r="AS28" s="135">
        <v>325</v>
      </c>
      <c r="AT28" s="135">
        <v>1</v>
      </c>
      <c r="AU28" s="135">
        <v>68</v>
      </c>
      <c r="AV28" s="135">
        <v>122</v>
      </c>
      <c r="AW28" s="135">
        <v>91</v>
      </c>
      <c r="AX28" s="135">
        <v>12</v>
      </c>
      <c r="AY28" s="135">
        <v>14211</v>
      </c>
      <c r="AZ28" s="135">
        <v>0</v>
      </c>
      <c r="BA28" s="135">
        <v>1822</v>
      </c>
      <c r="BB28" s="135">
        <v>0</v>
      </c>
      <c r="BC28" s="135">
        <v>978</v>
      </c>
      <c r="BD28" s="135">
        <v>0</v>
      </c>
      <c r="BE28" s="135">
        <v>5960</v>
      </c>
      <c r="BF28" s="135">
        <v>0</v>
      </c>
      <c r="BG28" s="135">
        <v>396</v>
      </c>
      <c r="BH28" s="135">
        <v>0</v>
      </c>
      <c r="BI28" s="135">
        <v>346</v>
      </c>
      <c r="BJ28" s="135">
        <v>0</v>
      </c>
      <c r="BK28" s="135">
        <v>23713</v>
      </c>
      <c r="BL28" s="135">
        <v>0</v>
      </c>
      <c r="BM28" s="135">
        <v>902</v>
      </c>
      <c r="BN28" s="135">
        <v>0</v>
      </c>
      <c r="BO28" s="135">
        <v>515</v>
      </c>
      <c r="BP28" s="135">
        <v>0</v>
      </c>
      <c r="BQ28" s="135">
        <v>4176</v>
      </c>
      <c r="BR28" s="135">
        <v>0</v>
      </c>
      <c r="BS28" s="135">
        <v>0</v>
      </c>
      <c r="BT28" s="135">
        <v>0</v>
      </c>
      <c r="BU28" s="135">
        <v>0</v>
      </c>
      <c r="BV28" s="135">
        <v>0</v>
      </c>
      <c r="BW28" s="135">
        <v>29306</v>
      </c>
      <c r="BX28" s="135">
        <v>-243</v>
      </c>
      <c r="BY28" s="135">
        <v>-50</v>
      </c>
      <c r="BZ28" s="135">
        <v>-4</v>
      </c>
      <c r="CA28" s="135">
        <v>-178</v>
      </c>
      <c r="CB28" s="135">
        <v>-225</v>
      </c>
      <c r="CC28" s="135" t="s">
        <v>19</v>
      </c>
      <c r="CD28" s="135">
        <v>-700</v>
      </c>
      <c r="CE28" s="135">
        <v>28606</v>
      </c>
      <c r="CF28" s="135">
        <v>1199</v>
      </c>
      <c r="CG28" s="135">
        <v>11991</v>
      </c>
      <c r="CH28" s="135">
        <v>41796</v>
      </c>
      <c r="CI28" s="135">
        <v>0</v>
      </c>
      <c r="CJ28" s="135">
        <v>424</v>
      </c>
      <c r="CK28" s="135">
        <v>5</v>
      </c>
      <c r="CL28" s="135">
        <v>422</v>
      </c>
      <c r="CM28" s="135">
        <v>-193</v>
      </c>
      <c r="CN28" s="135">
        <v>0</v>
      </c>
      <c r="CO28" s="135" t="s">
        <v>19</v>
      </c>
      <c r="CP28" s="135" t="s">
        <v>19</v>
      </c>
      <c r="CQ28" s="188">
        <v>17.3</v>
      </c>
      <c r="CR28" s="135">
        <v>191</v>
      </c>
      <c r="CS28" s="135" t="s">
        <v>19</v>
      </c>
      <c r="CT28" s="135" t="s">
        <v>19</v>
      </c>
      <c r="CU28" s="135">
        <v>2589</v>
      </c>
      <c r="CV28" s="135" t="s">
        <v>19</v>
      </c>
      <c r="CW28" s="135" t="s">
        <v>19</v>
      </c>
      <c r="CX28" s="135" t="s">
        <v>19</v>
      </c>
      <c r="CY28" s="135">
        <v>24726</v>
      </c>
      <c r="CZ28" s="135">
        <v>489</v>
      </c>
      <c r="DA28" s="135">
        <v>1215</v>
      </c>
      <c r="DB28" s="135">
        <v>786</v>
      </c>
      <c r="DC28" s="135">
        <v>29805</v>
      </c>
      <c r="DD28" s="188">
        <v>0</v>
      </c>
      <c r="DE28" s="188">
        <v>0</v>
      </c>
      <c r="DF28" s="188">
        <v>0</v>
      </c>
      <c r="DG28" s="188">
        <v>0</v>
      </c>
      <c r="DH28" s="188">
        <v>0</v>
      </c>
      <c r="DI28" s="188">
        <v>0</v>
      </c>
      <c r="DJ28" s="135">
        <v>-3140</v>
      </c>
      <c r="DK28" s="135">
        <v>-70</v>
      </c>
      <c r="DL28" s="135">
        <v>0</v>
      </c>
      <c r="DM28" s="135">
        <v>-1401</v>
      </c>
      <c r="DN28" s="135">
        <v>-50</v>
      </c>
      <c r="DO28" s="135">
        <v>6110</v>
      </c>
      <c r="DP28" s="135">
        <v>1653</v>
      </c>
      <c r="DQ28" s="135">
        <v>22</v>
      </c>
      <c r="DR28" s="135">
        <v>3124</v>
      </c>
      <c r="DS28" s="135">
        <v>648</v>
      </c>
      <c r="DT28" s="135">
        <v>12669</v>
      </c>
      <c r="DU28" s="135">
        <v>12669</v>
      </c>
      <c r="DV28" s="135">
        <v>12669</v>
      </c>
      <c r="DW28" s="135">
        <v>0</v>
      </c>
      <c r="DX28" s="135">
        <v>0</v>
      </c>
      <c r="DY28" s="135">
        <v>0</v>
      </c>
      <c r="DZ28" s="135">
        <v>134</v>
      </c>
      <c r="EA28" s="135">
        <v>0</v>
      </c>
      <c r="EB28" s="135">
        <v>71</v>
      </c>
      <c r="EC28" s="135">
        <v>119</v>
      </c>
      <c r="ED28" s="135">
        <v>0</v>
      </c>
      <c r="EE28" s="135">
        <v>8</v>
      </c>
      <c r="EF28" s="135">
        <v>259</v>
      </c>
      <c r="EG28" s="135">
        <v>1</v>
      </c>
      <c r="EH28" s="135">
        <v>19</v>
      </c>
      <c r="EI28" s="135">
        <v>51</v>
      </c>
      <c r="EJ28" s="135">
        <v>0</v>
      </c>
      <c r="EK28" s="135">
        <v>0</v>
      </c>
      <c r="EL28" s="135">
        <v>0</v>
      </c>
      <c r="EM28" s="135">
        <v>662</v>
      </c>
    </row>
    <row r="29" spans="1:143" ht="15" customHeight="1" x14ac:dyDescent="0.25">
      <c r="A29" s="136" t="s">
        <v>256</v>
      </c>
      <c r="B29" s="136" t="s">
        <v>259</v>
      </c>
      <c r="C29" s="136" t="s">
        <v>23</v>
      </c>
      <c r="D29" s="135">
        <v>11</v>
      </c>
      <c r="E29" s="135">
        <v>6</v>
      </c>
      <c r="F29" s="135">
        <v>1</v>
      </c>
      <c r="G29" s="135">
        <v>0</v>
      </c>
      <c r="H29" s="135">
        <v>18</v>
      </c>
      <c r="I29" s="135">
        <v>5</v>
      </c>
      <c r="J29" s="135">
        <v>22</v>
      </c>
      <c r="K29" s="135">
        <v>1</v>
      </c>
      <c r="L29" s="135">
        <v>24</v>
      </c>
      <c r="M29" s="135">
        <v>22</v>
      </c>
      <c r="N29" s="135">
        <v>19</v>
      </c>
      <c r="O29" s="135">
        <v>6</v>
      </c>
      <c r="P29" s="135">
        <v>94</v>
      </c>
      <c r="Q29" s="135">
        <v>43</v>
      </c>
      <c r="R29" s="135">
        <v>8</v>
      </c>
      <c r="S29" s="135">
        <v>7</v>
      </c>
      <c r="T29" s="188">
        <v>3</v>
      </c>
      <c r="U29" s="188">
        <v>4</v>
      </c>
      <c r="V29" s="188">
        <v>11</v>
      </c>
      <c r="W29" s="188">
        <v>33</v>
      </c>
      <c r="X29" s="188">
        <v>38</v>
      </c>
      <c r="Y29" s="188">
        <v>63</v>
      </c>
      <c r="Z29" s="188">
        <v>220</v>
      </c>
      <c r="AA29" s="188">
        <v>372</v>
      </c>
      <c r="AB29" s="135">
        <v>372</v>
      </c>
      <c r="AC29" s="188">
        <v>0</v>
      </c>
      <c r="AD29" s="188">
        <v>0</v>
      </c>
      <c r="AE29" s="188">
        <v>5</v>
      </c>
      <c r="AF29" s="188">
        <v>7</v>
      </c>
      <c r="AG29" s="188">
        <v>46</v>
      </c>
      <c r="AH29" s="188">
        <v>58</v>
      </c>
      <c r="AI29" s="135">
        <v>87</v>
      </c>
      <c r="AJ29" s="188">
        <v>39</v>
      </c>
      <c r="AK29" s="188">
        <v>151</v>
      </c>
      <c r="AL29" s="188">
        <v>620</v>
      </c>
      <c r="AM29" s="135">
        <v>487</v>
      </c>
      <c r="AN29" s="135">
        <v>496</v>
      </c>
      <c r="AO29" s="135">
        <v>22</v>
      </c>
      <c r="AP29" s="135">
        <v>0</v>
      </c>
      <c r="AQ29" s="135">
        <v>30</v>
      </c>
      <c r="AR29" s="135">
        <v>3</v>
      </c>
      <c r="AS29" s="135">
        <v>385</v>
      </c>
      <c r="AT29" s="135">
        <v>1</v>
      </c>
      <c r="AU29" s="135">
        <v>63</v>
      </c>
      <c r="AV29" s="135">
        <v>59</v>
      </c>
      <c r="AW29" s="135">
        <v>73</v>
      </c>
      <c r="AX29" s="135">
        <v>13</v>
      </c>
      <c r="AY29" s="135">
        <v>15527</v>
      </c>
      <c r="AZ29" s="135">
        <v>0</v>
      </c>
      <c r="BA29" s="135">
        <v>881</v>
      </c>
      <c r="BB29" s="135">
        <v>0</v>
      </c>
      <c r="BC29" s="135">
        <v>1646</v>
      </c>
      <c r="BD29" s="135">
        <v>1646</v>
      </c>
      <c r="BE29" s="135">
        <v>10464</v>
      </c>
      <c r="BF29" s="135">
        <v>0</v>
      </c>
      <c r="BG29" s="135">
        <v>645</v>
      </c>
      <c r="BH29" s="135">
        <v>0</v>
      </c>
      <c r="BI29" s="135">
        <v>236</v>
      </c>
      <c r="BJ29" s="135">
        <v>0</v>
      </c>
      <c r="BK29" s="135">
        <v>29399</v>
      </c>
      <c r="BL29" s="135">
        <v>1646</v>
      </c>
      <c r="BM29" s="135">
        <v>2439</v>
      </c>
      <c r="BN29" s="135">
        <v>0</v>
      </c>
      <c r="BO29" s="135">
        <v>918</v>
      </c>
      <c r="BP29" s="135" t="s">
        <v>19</v>
      </c>
      <c r="BQ29" s="135">
        <v>3852</v>
      </c>
      <c r="BR29" s="135">
        <v>288</v>
      </c>
      <c r="BS29" s="135">
        <v>0</v>
      </c>
      <c r="BT29" s="135">
        <v>0</v>
      </c>
      <c r="BU29" s="135">
        <v>781</v>
      </c>
      <c r="BV29" s="135">
        <v>0</v>
      </c>
      <c r="BW29" s="135">
        <v>37389</v>
      </c>
      <c r="BX29" s="135">
        <v>-2182</v>
      </c>
      <c r="BY29" s="135">
        <v>-1674</v>
      </c>
      <c r="BZ29" s="135">
        <v>0</v>
      </c>
      <c r="CA29" s="135">
        <v>0</v>
      </c>
      <c r="CB29" s="135">
        <v>-301</v>
      </c>
      <c r="CC29" s="135">
        <v>0</v>
      </c>
      <c r="CD29" s="135">
        <v>-4157</v>
      </c>
      <c r="CE29" s="135">
        <v>33232</v>
      </c>
      <c r="CF29" s="135">
        <v>2582</v>
      </c>
      <c r="CG29" s="135">
        <v>388</v>
      </c>
      <c r="CH29" s="135">
        <v>36202</v>
      </c>
      <c r="CI29" s="135">
        <v>0</v>
      </c>
      <c r="CJ29" s="135">
        <v>359</v>
      </c>
      <c r="CK29" s="135">
        <v>0</v>
      </c>
      <c r="CL29" s="135">
        <v>392</v>
      </c>
      <c r="CM29" s="135">
        <v>-117</v>
      </c>
      <c r="CN29" s="135">
        <v>0</v>
      </c>
      <c r="CO29" s="135">
        <v>-89</v>
      </c>
      <c r="CP29" s="135">
        <v>-2</v>
      </c>
      <c r="CQ29" s="188">
        <v>15.2</v>
      </c>
      <c r="CR29" s="135">
        <v>239</v>
      </c>
      <c r="CS29" s="135" t="s">
        <v>19</v>
      </c>
      <c r="CT29" s="135" t="s">
        <v>19</v>
      </c>
      <c r="CU29" s="135">
        <v>17042</v>
      </c>
      <c r="CV29" s="135" t="s">
        <v>19</v>
      </c>
      <c r="CW29" s="135" t="s">
        <v>19</v>
      </c>
      <c r="CX29" s="135" t="s">
        <v>19</v>
      </c>
      <c r="CY29" s="135">
        <v>18050</v>
      </c>
      <c r="CZ29" s="135">
        <v>172</v>
      </c>
      <c r="DA29" s="135">
        <v>550</v>
      </c>
      <c r="DB29" s="135">
        <v>0</v>
      </c>
      <c r="DC29" s="135">
        <v>35814</v>
      </c>
      <c r="DD29" s="188" t="s">
        <v>19</v>
      </c>
      <c r="DE29" s="188" t="s">
        <v>19</v>
      </c>
      <c r="DF29" s="188" t="s">
        <v>19</v>
      </c>
      <c r="DG29" s="188" t="s">
        <v>19</v>
      </c>
      <c r="DH29" s="188" t="s">
        <v>19</v>
      </c>
      <c r="DI29" s="188" t="s">
        <v>19</v>
      </c>
      <c r="DJ29" s="135">
        <v>-3767</v>
      </c>
      <c r="DK29" s="135">
        <v>-22</v>
      </c>
      <c r="DL29" s="135">
        <v>0</v>
      </c>
      <c r="DM29" s="135">
        <v>-1688</v>
      </c>
      <c r="DN29" s="135">
        <v>-2</v>
      </c>
      <c r="DO29" s="135">
        <v>8363</v>
      </c>
      <c r="DP29" s="135">
        <v>2030</v>
      </c>
      <c r="DQ29" s="135">
        <v>0</v>
      </c>
      <c r="DR29" s="135">
        <v>4914</v>
      </c>
      <c r="DS29" s="135">
        <v>358</v>
      </c>
      <c r="DT29" s="135">
        <v>7963</v>
      </c>
      <c r="DU29" s="135">
        <v>2309</v>
      </c>
      <c r="DV29" s="135">
        <v>284</v>
      </c>
      <c r="DW29" s="135">
        <v>0</v>
      </c>
      <c r="DX29" s="135">
        <v>0</v>
      </c>
      <c r="DY29" s="135">
        <v>814</v>
      </c>
      <c r="DZ29" s="135">
        <v>1484</v>
      </c>
      <c r="EA29" s="135">
        <v>0</v>
      </c>
      <c r="EB29" s="135">
        <v>1492</v>
      </c>
      <c r="EC29" s="135">
        <v>0</v>
      </c>
      <c r="ED29" s="135">
        <v>0</v>
      </c>
      <c r="EE29" s="135">
        <v>0</v>
      </c>
      <c r="EF29" s="135">
        <v>0</v>
      </c>
      <c r="EG29" s="135">
        <v>38</v>
      </c>
      <c r="EH29" s="135">
        <v>208</v>
      </c>
      <c r="EI29" s="135">
        <v>0</v>
      </c>
      <c r="EJ29" s="135">
        <v>0</v>
      </c>
      <c r="EK29" s="135">
        <v>0</v>
      </c>
      <c r="EL29" s="135">
        <v>0</v>
      </c>
      <c r="EM29" s="135">
        <v>4036</v>
      </c>
    </row>
    <row r="30" spans="1:143" ht="15" customHeight="1" x14ac:dyDescent="0.25">
      <c r="A30" s="136" t="s">
        <v>256</v>
      </c>
      <c r="B30" s="136" t="s">
        <v>260</v>
      </c>
      <c r="C30" s="136" t="s">
        <v>24</v>
      </c>
      <c r="D30" s="135">
        <v>6</v>
      </c>
      <c r="E30" s="135">
        <v>10</v>
      </c>
      <c r="F30" s="135">
        <v>4</v>
      </c>
      <c r="G30" s="135">
        <v>0</v>
      </c>
      <c r="H30" s="135">
        <v>20</v>
      </c>
      <c r="I30" s="135">
        <v>2</v>
      </c>
      <c r="J30" s="135">
        <v>30</v>
      </c>
      <c r="K30" s="135">
        <v>2</v>
      </c>
      <c r="L30" s="135">
        <v>4</v>
      </c>
      <c r="M30" s="135">
        <v>32</v>
      </c>
      <c r="N30" s="135">
        <v>0</v>
      </c>
      <c r="O30" s="135">
        <v>8</v>
      </c>
      <c r="P30" s="135">
        <v>76</v>
      </c>
      <c r="Q30" s="135">
        <v>43</v>
      </c>
      <c r="R30" s="135">
        <v>3</v>
      </c>
      <c r="S30" s="135">
        <v>3</v>
      </c>
      <c r="T30" s="188">
        <v>2</v>
      </c>
      <c r="U30" s="188">
        <v>2</v>
      </c>
      <c r="V30" s="188">
        <v>6</v>
      </c>
      <c r="W30" s="188">
        <v>21</v>
      </c>
      <c r="X30" s="188">
        <v>39</v>
      </c>
      <c r="Y30" s="188">
        <v>43</v>
      </c>
      <c r="Z30" s="188">
        <v>127</v>
      </c>
      <c r="AA30" s="188">
        <v>240</v>
      </c>
      <c r="AB30" s="135">
        <v>241</v>
      </c>
      <c r="AC30" s="188">
        <v>0</v>
      </c>
      <c r="AD30" s="188">
        <v>0</v>
      </c>
      <c r="AE30" s="188">
        <v>6</v>
      </c>
      <c r="AF30" s="188">
        <v>11</v>
      </c>
      <c r="AG30" s="188">
        <v>67</v>
      </c>
      <c r="AH30" s="188">
        <v>84</v>
      </c>
      <c r="AI30" s="135">
        <v>117</v>
      </c>
      <c r="AJ30" s="188">
        <v>0</v>
      </c>
      <c r="AK30" s="188">
        <v>111</v>
      </c>
      <c r="AL30" s="188">
        <v>435</v>
      </c>
      <c r="AM30" s="135">
        <v>473</v>
      </c>
      <c r="AN30" s="135">
        <v>481</v>
      </c>
      <c r="AO30" s="135">
        <v>26</v>
      </c>
      <c r="AP30" s="135">
        <v>1</v>
      </c>
      <c r="AQ30" s="135">
        <v>24</v>
      </c>
      <c r="AR30" s="135">
        <v>4</v>
      </c>
      <c r="AS30" s="135">
        <v>294</v>
      </c>
      <c r="AT30" s="135">
        <v>0</v>
      </c>
      <c r="AU30" s="135">
        <v>41</v>
      </c>
      <c r="AV30" s="135">
        <v>177</v>
      </c>
      <c r="AW30" s="135">
        <v>124</v>
      </c>
      <c r="AX30" s="135">
        <v>0</v>
      </c>
      <c r="AY30" s="135">
        <v>15143</v>
      </c>
      <c r="AZ30" s="135">
        <v>0</v>
      </c>
      <c r="BA30" s="135">
        <v>1192</v>
      </c>
      <c r="BB30" s="135">
        <v>0</v>
      </c>
      <c r="BC30" s="135">
        <v>724</v>
      </c>
      <c r="BD30" s="135">
        <v>724</v>
      </c>
      <c r="BE30" s="135">
        <v>4472</v>
      </c>
      <c r="BF30" s="135">
        <v>11</v>
      </c>
      <c r="BG30" s="135">
        <v>490</v>
      </c>
      <c r="BH30" s="135">
        <v>0</v>
      </c>
      <c r="BI30" s="135">
        <v>227</v>
      </c>
      <c r="BJ30" s="135">
        <v>0</v>
      </c>
      <c r="BK30" s="135">
        <v>22248</v>
      </c>
      <c r="BL30" s="135">
        <v>735</v>
      </c>
      <c r="BM30" s="135">
        <v>1585</v>
      </c>
      <c r="BN30" s="135">
        <v>0</v>
      </c>
      <c r="BO30" s="135">
        <v>636</v>
      </c>
      <c r="BP30" s="135">
        <v>0</v>
      </c>
      <c r="BQ30" s="135">
        <v>3158</v>
      </c>
      <c r="BR30" s="135">
        <v>205</v>
      </c>
      <c r="BS30" s="135">
        <v>0</v>
      </c>
      <c r="BT30" s="135">
        <v>0</v>
      </c>
      <c r="BU30" s="135">
        <v>0</v>
      </c>
      <c r="BV30" s="135">
        <v>0</v>
      </c>
      <c r="BW30" s="135">
        <v>27627</v>
      </c>
      <c r="BX30" s="135">
        <v>-1119</v>
      </c>
      <c r="BY30" s="135">
        <v>-12</v>
      </c>
      <c r="BZ30" s="135">
        <v>0</v>
      </c>
      <c r="CA30" s="135">
        <v>-533</v>
      </c>
      <c r="CB30" s="135">
        <v>0</v>
      </c>
      <c r="CC30" s="135">
        <v>0</v>
      </c>
      <c r="CD30" s="135">
        <v>-1664</v>
      </c>
      <c r="CE30" s="135">
        <v>25963</v>
      </c>
      <c r="CF30" s="135">
        <v>2589</v>
      </c>
      <c r="CG30" s="135">
        <v>4546</v>
      </c>
      <c r="CH30" s="135">
        <v>33098</v>
      </c>
      <c r="CI30" s="135">
        <v>0</v>
      </c>
      <c r="CJ30" s="135">
        <v>47</v>
      </c>
      <c r="CK30" s="135">
        <v>0</v>
      </c>
      <c r="CL30" s="135">
        <v>312</v>
      </c>
      <c r="CM30" s="135">
        <v>-202</v>
      </c>
      <c r="CN30" s="135">
        <v>0</v>
      </c>
      <c r="CO30" s="135">
        <v>-169</v>
      </c>
      <c r="CP30" s="135">
        <v>-66</v>
      </c>
      <c r="CQ30" s="188">
        <v>15.5</v>
      </c>
      <c r="CR30" s="135">
        <v>0</v>
      </c>
      <c r="CS30" s="135" t="s">
        <v>19</v>
      </c>
      <c r="CT30" s="135" t="s">
        <v>19</v>
      </c>
      <c r="CU30" s="135">
        <v>1016</v>
      </c>
      <c r="CV30" s="135" t="s">
        <v>19</v>
      </c>
      <c r="CW30" s="135" t="s">
        <v>19</v>
      </c>
      <c r="CX30" s="135" t="s">
        <v>19</v>
      </c>
      <c r="CY30" s="135">
        <v>25844</v>
      </c>
      <c r="CZ30" s="135">
        <v>0</v>
      </c>
      <c r="DA30" s="135">
        <v>1292</v>
      </c>
      <c r="DB30" s="135">
        <v>400</v>
      </c>
      <c r="DC30" s="135">
        <v>28552</v>
      </c>
      <c r="DD30" s="188">
        <v>0</v>
      </c>
      <c r="DE30" s="188">
        <v>0</v>
      </c>
      <c r="DF30" s="188">
        <v>0</v>
      </c>
      <c r="DG30" s="188">
        <v>0</v>
      </c>
      <c r="DH30" s="188">
        <v>0</v>
      </c>
      <c r="DI30" s="188">
        <v>0</v>
      </c>
      <c r="DJ30" s="135">
        <v>-2751</v>
      </c>
      <c r="DK30" s="135">
        <v>-143</v>
      </c>
      <c r="DL30" s="135">
        <v>-18</v>
      </c>
      <c r="DM30" s="135">
        <v>-1238</v>
      </c>
      <c r="DN30" s="135">
        <v>-16</v>
      </c>
      <c r="DO30" s="135">
        <v>7348</v>
      </c>
      <c r="DP30" s="135">
        <v>662</v>
      </c>
      <c r="DQ30" s="135">
        <v>0</v>
      </c>
      <c r="DR30" s="135">
        <v>3844</v>
      </c>
      <c r="DS30" s="135">
        <v>215</v>
      </c>
      <c r="DT30" s="135">
        <v>5898</v>
      </c>
      <c r="DU30" s="135">
        <v>1500</v>
      </c>
      <c r="DV30" s="135">
        <v>2943</v>
      </c>
      <c r="DW30" s="135">
        <v>0</v>
      </c>
      <c r="DX30" s="135">
        <v>0</v>
      </c>
      <c r="DY30" s="135">
        <v>6821</v>
      </c>
      <c r="DZ30" s="135">
        <v>283</v>
      </c>
      <c r="EA30" s="135">
        <v>0</v>
      </c>
      <c r="EB30" s="135">
        <v>249</v>
      </c>
      <c r="EC30" s="135">
        <v>0</v>
      </c>
      <c r="ED30" s="135">
        <v>0</v>
      </c>
      <c r="EE30" s="135">
        <v>0</v>
      </c>
      <c r="EF30" s="135">
        <v>0</v>
      </c>
      <c r="EG30" s="135">
        <v>0</v>
      </c>
      <c r="EH30" s="135">
        <v>113</v>
      </c>
      <c r="EI30" s="135">
        <v>113</v>
      </c>
      <c r="EJ30" s="135">
        <v>0</v>
      </c>
      <c r="EK30" s="135">
        <v>0</v>
      </c>
      <c r="EL30" s="135">
        <v>0</v>
      </c>
      <c r="EM30" s="135">
        <v>7579</v>
      </c>
    </row>
    <row r="31" spans="1:143" ht="15" customHeight="1" x14ac:dyDescent="0.25">
      <c r="A31" s="136" t="s">
        <v>256</v>
      </c>
      <c r="B31" s="136" t="s">
        <v>261</v>
      </c>
      <c r="C31" s="136" t="s">
        <v>25</v>
      </c>
      <c r="D31" s="135">
        <v>3</v>
      </c>
      <c r="E31" s="135">
        <v>19</v>
      </c>
      <c r="F31" s="135">
        <v>4</v>
      </c>
      <c r="G31" s="135">
        <v>1</v>
      </c>
      <c r="H31" s="135">
        <v>27</v>
      </c>
      <c r="I31" s="135">
        <v>10</v>
      </c>
      <c r="J31" s="135">
        <v>35</v>
      </c>
      <c r="K31" s="135">
        <v>2</v>
      </c>
      <c r="L31" s="135">
        <v>3</v>
      </c>
      <c r="M31" s="135">
        <v>52</v>
      </c>
      <c r="N31" s="135">
        <v>0</v>
      </c>
      <c r="O31" s="135">
        <v>5</v>
      </c>
      <c r="P31" s="135">
        <v>97</v>
      </c>
      <c r="Q31" s="135">
        <v>69</v>
      </c>
      <c r="R31" s="135">
        <v>4</v>
      </c>
      <c r="S31" s="135">
        <v>4</v>
      </c>
      <c r="T31" s="188">
        <v>2</v>
      </c>
      <c r="U31" s="188">
        <v>3</v>
      </c>
      <c r="V31" s="188">
        <v>8</v>
      </c>
      <c r="W31" s="188">
        <v>25</v>
      </c>
      <c r="X31" s="188">
        <v>43</v>
      </c>
      <c r="Y31" s="188">
        <v>29</v>
      </c>
      <c r="Z31" s="188">
        <v>133</v>
      </c>
      <c r="AA31" s="188">
        <v>243</v>
      </c>
      <c r="AB31" s="135">
        <v>243</v>
      </c>
      <c r="AC31" s="188">
        <v>0</v>
      </c>
      <c r="AD31" s="188">
        <v>0</v>
      </c>
      <c r="AE31" s="188">
        <v>19</v>
      </c>
      <c r="AF31" s="188">
        <v>36</v>
      </c>
      <c r="AG31" s="188">
        <v>78</v>
      </c>
      <c r="AH31" s="188">
        <v>133</v>
      </c>
      <c r="AI31" s="135">
        <v>150</v>
      </c>
      <c r="AJ31" s="188">
        <v>40</v>
      </c>
      <c r="AK31" s="188">
        <v>131</v>
      </c>
      <c r="AL31" s="188">
        <v>547</v>
      </c>
      <c r="AM31" s="135">
        <v>446</v>
      </c>
      <c r="AN31" s="135">
        <v>462</v>
      </c>
      <c r="AO31" s="135">
        <v>9</v>
      </c>
      <c r="AP31" s="135">
        <v>1</v>
      </c>
      <c r="AQ31" s="135">
        <v>28</v>
      </c>
      <c r="AR31" s="135">
        <v>9</v>
      </c>
      <c r="AS31" s="135">
        <v>379</v>
      </c>
      <c r="AT31" s="135">
        <v>30</v>
      </c>
      <c r="AU31" s="135">
        <v>28</v>
      </c>
      <c r="AV31" s="135">
        <v>6</v>
      </c>
      <c r="AW31" s="135">
        <v>281</v>
      </c>
      <c r="AX31" s="135">
        <v>28</v>
      </c>
      <c r="AY31" s="135">
        <v>14121</v>
      </c>
      <c r="AZ31" s="135">
        <v>0</v>
      </c>
      <c r="BA31" s="135">
        <v>2812</v>
      </c>
      <c r="BB31" s="135">
        <v>0</v>
      </c>
      <c r="BC31" s="135">
        <v>0</v>
      </c>
      <c r="BD31" s="135">
        <v>0</v>
      </c>
      <c r="BE31" s="135">
        <v>5869</v>
      </c>
      <c r="BF31" s="135">
        <v>0</v>
      </c>
      <c r="BG31" s="135">
        <v>493</v>
      </c>
      <c r="BH31" s="135">
        <v>0</v>
      </c>
      <c r="BI31" s="135">
        <v>112</v>
      </c>
      <c r="BJ31" s="135">
        <v>0</v>
      </c>
      <c r="BK31" s="135">
        <v>23407</v>
      </c>
      <c r="BL31" s="135">
        <v>0</v>
      </c>
      <c r="BM31" s="135">
        <v>1428</v>
      </c>
      <c r="BN31" s="135">
        <v>0</v>
      </c>
      <c r="BO31" s="135">
        <v>967</v>
      </c>
      <c r="BP31" s="135">
        <v>0</v>
      </c>
      <c r="BQ31" s="135">
        <v>4211</v>
      </c>
      <c r="BR31" s="135">
        <v>0</v>
      </c>
      <c r="BS31" s="135">
        <v>81</v>
      </c>
      <c r="BT31" s="135">
        <v>0</v>
      </c>
      <c r="BU31" s="135">
        <v>1766</v>
      </c>
      <c r="BV31" s="135">
        <v>2338</v>
      </c>
      <c r="BW31" s="135">
        <v>34198</v>
      </c>
      <c r="BX31" s="135">
        <v>-1835</v>
      </c>
      <c r="BY31" s="135">
        <v>-865</v>
      </c>
      <c r="BZ31" s="135">
        <v>0</v>
      </c>
      <c r="CA31" s="135">
        <v>0</v>
      </c>
      <c r="CB31" s="135">
        <v>-1110</v>
      </c>
      <c r="CC31" s="135">
        <v>0</v>
      </c>
      <c r="CD31" s="135">
        <v>-3810</v>
      </c>
      <c r="CE31" s="135">
        <v>30388</v>
      </c>
      <c r="CF31" s="135">
        <v>2443</v>
      </c>
      <c r="CG31" s="135">
        <v>7910</v>
      </c>
      <c r="CH31" s="135">
        <v>40741</v>
      </c>
      <c r="CI31" s="135">
        <v>162</v>
      </c>
      <c r="CJ31" s="135">
        <v>124</v>
      </c>
      <c r="CK31" s="135">
        <v>0</v>
      </c>
      <c r="CL31" s="135">
        <v>140</v>
      </c>
      <c r="CM31" s="135">
        <v>123</v>
      </c>
      <c r="CN31" s="135">
        <v>0</v>
      </c>
      <c r="CO31" s="135">
        <v>-277</v>
      </c>
      <c r="CP31" s="135">
        <v>0</v>
      </c>
      <c r="CQ31" s="188">
        <v>18.600000000000001</v>
      </c>
      <c r="CR31" s="135">
        <v>364</v>
      </c>
      <c r="CS31" s="135">
        <v>96</v>
      </c>
      <c r="CT31" s="135">
        <v>400</v>
      </c>
      <c r="CU31" s="135">
        <v>496</v>
      </c>
      <c r="CV31" s="135">
        <v>27647</v>
      </c>
      <c r="CW31" s="135">
        <v>3510</v>
      </c>
      <c r="CX31" s="135">
        <v>354</v>
      </c>
      <c r="CY31" s="135">
        <v>31511</v>
      </c>
      <c r="CZ31" s="135">
        <v>122</v>
      </c>
      <c r="DA31" s="135">
        <v>672</v>
      </c>
      <c r="DB31" s="135">
        <v>30</v>
      </c>
      <c r="DC31" s="135">
        <v>32831</v>
      </c>
      <c r="DD31" s="188">
        <v>0</v>
      </c>
      <c r="DE31" s="188">
        <v>0</v>
      </c>
      <c r="DF31" s="188">
        <v>0</v>
      </c>
      <c r="DG31" s="188">
        <v>0</v>
      </c>
      <c r="DH31" s="188">
        <v>0</v>
      </c>
      <c r="DI31" s="188">
        <v>0</v>
      </c>
      <c r="DJ31" s="135">
        <v>-3115</v>
      </c>
      <c r="DK31" s="135">
        <v>-45</v>
      </c>
      <c r="DL31" s="135">
        <v>0</v>
      </c>
      <c r="DM31" s="135">
        <v>-1396</v>
      </c>
      <c r="DN31" s="135">
        <v>-181</v>
      </c>
      <c r="DO31" s="135">
        <v>6977</v>
      </c>
      <c r="DP31" s="135">
        <v>1295</v>
      </c>
      <c r="DQ31" s="135">
        <v>0</v>
      </c>
      <c r="DR31" s="135">
        <v>3535</v>
      </c>
      <c r="DS31" s="135">
        <v>620</v>
      </c>
      <c r="DT31" s="135">
        <v>8509</v>
      </c>
      <c r="DU31" s="135">
        <v>2506</v>
      </c>
      <c r="DV31" s="135">
        <v>450</v>
      </c>
      <c r="DW31" s="135">
        <v>0</v>
      </c>
      <c r="DX31" s="135">
        <v>0</v>
      </c>
      <c r="DY31" s="135">
        <v>0</v>
      </c>
      <c r="DZ31" s="135">
        <v>974</v>
      </c>
      <c r="EA31" s="135">
        <v>0</v>
      </c>
      <c r="EB31" s="135">
        <v>218</v>
      </c>
      <c r="EC31" s="135">
        <v>668</v>
      </c>
      <c r="ED31" s="135">
        <v>0</v>
      </c>
      <c r="EE31" s="135">
        <v>51</v>
      </c>
      <c r="EF31" s="135">
        <v>306</v>
      </c>
      <c r="EG31" s="135">
        <v>27</v>
      </c>
      <c r="EH31" s="135">
        <v>18</v>
      </c>
      <c r="EI31" s="135">
        <v>120</v>
      </c>
      <c r="EJ31" s="135">
        <v>0</v>
      </c>
      <c r="EK31" s="135">
        <v>0</v>
      </c>
      <c r="EL31" s="135">
        <v>0</v>
      </c>
      <c r="EM31" s="135">
        <v>2382</v>
      </c>
    </row>
    <row r="32" spans="1:143" ht="15" customHeight="1" x14ac:dyDescent="0.25">
      <c r="A32" s="136" t="s">
        <v>256</v>
      </c>
      <c r="B32" s="136" t="s">
        <v>262</v>
      </c>
      <c r="C32" s="136" t="s">
        <v>26</v>
      </c>
      <c r="D32" s="135">
        <v>7</v>
      </c>
      <c r="E32" s="135">
        <v>11</v>
      </c>
      <c r="F32" s="135">
        <v>10</v>
      </c>
      <c r="G32" s="135">
        <v>0</v>
      </c>
      <c r="H32" s="135">
        <v>28</v>
      </c>
      <c r="I32" s="135">
        <v>6</v>
      </c>
      <c r="J32" s="135">
        <v>39</v>
      </c>
      <c r="K32" s="135">
        <v>3</v>
      </c>
      <c r="L32" s="135">
        <v>7</v>
      </c>
      <c r="M32" s="135">
        <v>31</v>
      </c>
      <c r="N32" s="135">
        <v>12</v>
      </c>
      <c r="O32" s="135">
        <v>12</v>
      </c>
      <c r="P32" s="135">
        <v>104</v>
      </c>
      <c r="Q32" s="135">
        <v>128</v>
      </c>
      <c r="R32" s="135">
        <v>8</v>
      </c>
      <c r="S32" s="135">
        <v>4</v>
      </c>
      <c r="T32" s="188">
        <v>3</v>
      </c>
      <c r="U32" s="188">
        <v>3</v>
      </c>
      <c r="V32" s="188">
        <v>9</v>
      </c>
      <c r="W32" s="188">
        <v>29</v>
      </c>
      <c r="X32" s="188">
        <v>63</v>
      </c>
      <c r="Y32" s="188">
        <v>62</v>
      </c>
      <c r="Z32" s="188">
        <v>248</v>
      </c>
      <c r="AA32" s="188">
        <v>417</v>
      </c>
      <c r="AB32" s="135">
        <v>419</v>
      </c>
      <c r="AC32" s="188">
        <v>0</v>
      </c>
      <c r="AD32" s="188">
        <v>0</v>
      </c>
      <c r="AE32" s="188">
        <v>11</v>
      </c>
      <c r="AF32" s="188">
        <v>30</v>
      </c>
      <c r="AG32" s="188">
        <v>117</v>
      </c>
      <c r="AH32" s="188">
        <v>158</v>
      </c>
      <c r="AI32" s="135">
        <v>270</v>
      </c>
      <c r="AJ32" s="188">
        <v>0</v>
      </c>
      <c r="AK32" s="188">
        <v>157</v>
      </c>
      <c r="AL32" s="188">
        <v>732</v>
      </c>
      <c r="AM32" s="135">
        <v>851</v>
      </c>
      <c r="AN32" s="135">
        <v>860</v>
      </c>
      <c r="AO32" s="135">
        <v>20</v>
      </c>
      <c r="AP32" s="135">
        <v>1</v>
      </c>
      <c r="AQ32" s="135">
        <v>27</v>
      </c>
      <c r="AR32" s="135">
        <v>7</v>
      </c>
      <c r="AS32" s="135">
        <v>602</v>
      </c>
      <c r="AT32" s="135">
        <v>11</v>
      </c>
      <c r="AU32" s="135">
        <v>69</v>
      </c>
      <c r="AV32" s="135">
        <v>196</v>
      </c>
      <c r="AW32" s="135">
        <v>128</v>
      </c>
      <c r="AX32" s="135">
        <v>12</v>
      </c>
      <c r="AY32" s="135">
        <v>22003</v>
      </c>
      <c r="AZ32" s="135">
        <v>0</v>
      </c>
      <c r="BA32" s="135">
        <v>3177</v>
      </c>
      <c r="BB32" s="135">
        <v>0</v>
      </c>
      <c r="BC32" s="135">
        <v>0</v>
      </c>
      <c r="BD32" s="135">
        <v>0</v>
      </c>
      <c r="BE32" s="135">
        <v>5214</v>
      </c>
      <c r="BF32" s="135">
        <v>0</v>
      </c>
      <c r="BG32" s="135">
        <v>515</v>
      </c>
      <c r="BH32" s="135">
        <v>0</v>
      </c>
      <c r="BI32" s="135">
        <v>466</v>
      </c>
      <c r="BJ32" s="135">
        <v>0</v>
      </c>
      <c r="BK32" s="135">
        <v>31375</v>
      </c>
      <c r="BL32" s="135">
        <v>0</v>
      </c>
      <c r="BM32" s="135">
        <v>2651</v>
      </c>
      <c r="BN32" s="135">
        <v>0</v>
      </c>
      <c r="BO32" s="135">
        <v>1130</v>
      </c>
      <c r="BP32" s="135">
        <v>0</v>
      </c>
      <c r="BQ32" s="135">
        <v>4110</v>
      </c>
      <c r="BR32" s="135">
        <v>1099</v>
      </c>
      <c r="BS32" s="135">
        <v>2979</v>
      </c>
      <c r="BT32" s="135">
        <v>2851</v>
      </c>
      <c r="BU32" s="135">
        <v>841</v>
      </c>
      <c r="BV32" s="135">
        <v>1045</v>
      </c>
      <c r="BW32" s="135">
        <v>44131</v>
      </c>
      <c r="BX32" s="135">
        <v>-336</v>
      </c>
      <c r="BY32" s="135">
        <v>0</v>
      </c>
      <c r="BZ32" s="135">
        <v>0</v>
      </c>
      <c r="CA32" s="135">
        <v>0</v>
      </c>
      <c r="CB32" s="135">
        <v>-1390</v>
      </c>
      <c r="CC32" s="135">
        <v>0</v>
      </c>
      <c r="CD32" s="135">
        <v>-1726</v>
      </c>
      <c r="CE32" s="135">
        <v>42405</v>
      </c>
      <c r="CF32" s="135">
        <v>2799</v>
      </c>
      <c r="CG32" s="135">
        <v>-4378</v>
      </c>
      <c r="CH32" s="135">
        <v>40826</v>
      </c>
      <c r="CI32" s="135">
        <v>0</v>
      </c>
      <c r="CJ32" s="135">
        <v>446</v>
      </c>
      <c r="CK32" s="135">
        <v>0</v>
      </c>
      <c r="CL32" s="135">
        <v>85</v>
      </c>
      <c r="CM32" s="135">
        <v>-244</v>
      </c>
      <c r="CN32" s="135">
        <v>0</v>
      </c>
      <c r="CO32" s="135">
        <v>-43</v>
      </c>
      <c r="CP32" s="135">
        <v>-2</v>
      </c>
      <c r="CQ32" s="188">
        <v>18.3</v>
      </c>
      <c r="CR32" s="135">
        <v>0</v>
      </c>
      <c r="CS32" s="135" t="s">
        <v>19</v>
      </c>
      <c r="CT32" s="135" t="s">
        <v>19</v>
      </c>
      <c r="CU32" s="135">
        <v>13550</v>
      </c>
      <c r="CV32" s="135" t="s">
        <v>19</v>
      </c>
      <c r="CW32" s="135" t="s">
        <v>19</v>
      </c>
      <c r="CX32" s="135" t="s">
        <v>19</v>
      </c>
      <c r="CY32" s="135">
        <v>30553</v>
      </c>
      <c r="CZ32" s="135">
        <v>0</v>
      </c>
      <c r="DA32" s="135">
        <v>1101</v>
      </c>
      <c r="DB32" s="135">
        <v>0</v>
      </c>
      <c r="DC32" s="135">
        <v>45204</v>
      </c>
      <c r="DD32" s="188">
        <v>3.3062730627306274</v>
      </c>
      <c r="DE32" s="188">
        <v>8.8240107354433288</v>
      </c>
      <c r="DF32" s="188">
        <v>0</v>
      </c>
      <c r="DG32" s="188" t="s">
        <v>19</v>
      </c>
      <c r="DH32" s="188">
        <v>0</v>
      </c>
      <c r="DI32" s="188">
        <v>7.0325634899566403</v>
      </c>
      <c r="DJ32" s="135">
        <v>-4806</v>
      </c>
      <c r="DK32" s="135">
        <v>-61</v>
      </c>
      <c r="DL32" s="135">
        <v>0</v>
      </c>
      <c r="DM32" s="135">
        <v>-2130</v>
      </c>
      <c r="DN32" s="135">
        <v>-123</v>
      </c>
      <c r="DO32" s="135">
        <v>13678</v>
      </c>
      <c r="DP32" s="135">
        <v>2107</v>
      </c>
      <c r="DQ32" s="135">
        <v>164</v>
      </c>
      <c r="DR32" s="135">
        <v>8829</v>
      </c>
      <c r="DS32" s="135">
        <v>282</v>
      </c>
      <c r="DT32" s="135">
        <v>28841</v>
      </c>
      <c r="DU32" s="135">
        <v>2210</v>
      </c>
      <c r="DV32" s="135">
        <v>772</v>
      </c>
      <c r="DW32" s="135">
        <v>0</v>
      </c>
      <c r="DX32" s="135">
        <v>0</v>
      </c>
      <c r="DY32" s="135">
        <v>1847</v>
      </c>
      <c r="DZ32" s="135">
        <v>9508</v>
      </c>
      <c r="EA32" s="135">
        <v>87</v>
      </c>
      <c r="EB32" s="135">
        <v>1194</v>
      </c>
      <c r="EC32" s="135">
        <v>109</v>
      </c>
      <c r="ED32" s="135">
        <v>0</v>
      </c>
      <c r="EE32" s="135">
        <v>73</v>
      </c>
      <c r="EF32" s="135">
        <v>0</v>
      </c>
      <c r="EG32" s="135">
        <v>0</v>
      </c>
      <c r="EH32" s="135">
        <v>0</v>
      </c>
      <c r="EI32" s="135">
        <v>26</v>
      </c>
      <c r="EJ32" s="135">
        <v>0</v>
      </c>
      <c r="EK32" s="135">
        <v>0</v>
      </c>
      <c r="EL32" s="135">
        <v>0</v>
      </c>
      <c r="EM32" s="135">
        <v>12844</v>
      </c>
    </row>
    <row r="33" spans="1:143" ht="15" customHeight="1" x14ac:dyDescent="0.25">
      <c r="A33" s="136" t="s">
        <v>256</v>
      </c>
      <c r="B33" s="136" t="s">
        <v>263</v>
      </c>
      <c r="C33" s="136" t="s">
        <v>27</v>
      </c>
      <c r="D33" s="135">
        <v>6</v>
      </c>
      <c r="E33" s="135">
        <v>6</v>
      </c>
      <c r="F33" s="135">
        <v>2</v>
      </c>
      <c r="G33" s="135">
        <v>0</v>
      </c>
      <c r="H33" s="135">
        <v>14</v>
      </c>
      <c r="I33" s="135">
        <v>1</v>
      </c>
      <c r="J33" s="135">
        <v>21</v>
      </c>
      <c r="K33" s="135">
        <v>3</v>
      </c>
      <c r="L33" s="135">
        <v>7</v>
      </c>
      <c r="M33" s="135">
        <v>22</v>
      </c>
      <c r="N33" s="135">
        <v>3</v>
      </c>
      <c r="O33" s="135">
        <v>3</v>
      </c>
      <c r="P33" s="135">
        <v>59</v>
      </c>
      <c r="Q33" s="135">
        <v>39</v>
      </c>
      <c r="R33" s="135">
        <v>4</v>
      </c>
      <c r="S33" s="135">
        <v>0</v>
      </c>
      <c r="T33" s="188">
        <v>2</v>
      </c>
      <c r="U33" s="188">
        <v>2</v>
      </c>
      <c r="V33" s="188">
        <v>4</v>
      </c>
      <c r="W33" s="188">
        <v>17</v>
      </c>
      <c r="X33" s="188">
        <v>44</v>
      </c>
      <c r="Y33" s="188">
        <v>55</v>
      </c>
      <c r="Z33" s="188">
        <v>210</v>
      </c>
      <c r="AA33" s="188">
        <v>334</v>
      </c>
      <c r="AB33" s="135">
        <v>336</v>
      </c>
      <c r="AC33" s="188">
        <v>0</v>
      </c>
      <c r="AD33" s="188">
        <v>0</v>
      </c>
      <c r="AE33" s="188">
        <v>4</v>
      </c>
      <c r="AF33" s="188">
        <v>11</v>
      </c>
      <c r="AG33" s="188">
        <v>65</v>
      </c>
      <c r="AH33" s="188">
        <v>81</v>
      </c>
      <c r="AI33" s="135">
        <v>106</v>
      </c>
      <c r="AJ33" s="188">
        <v>17</v>
      </c>
      <c r="AK33" s="188">
        <v>103</v>
      </c>
      <c r="AL33" s="188">
        <v>535</v>
      </c>
      <c r="AM33" s="135">
        <v>706</v>
      </c>
      <c r="AN33" s="135" t="s">
        <v>19</v>
      </c>
      <c r="AO33" s="135">
        <v>11</v>
      </c>
      <c r="AP33" s="135">
        <v>0</v>
      </c>
      <c r="AQ33" s="135">
        <v>33</v>
      </c>
      <c r="AR33" s="135">
        <v>2</v>
      </c>
      <c r="AS33" s="135">
        <v>314</v>
      </c>
      <c r="AT33" s="135">
        <v>2</v>
      </c>
      <c r="AU33" s="135">
        <v>60</v>
      </c>
      <c r="AV33" s="135">
        <v>60</v>
      </c>
      <c r="AW33" s="135">
        <v>46</v>
      </c>
      <c r="AX33" s="135">
        <v>0</v>
      </c>
      <c r="AY33" s="135">
        <v>16198</v>
      </c>
      <c r="AZ33" s="135" t="s">
        <v>19</v>
      </c>
      <c r="BA33" s="135">
        <v>1017</v>
      </c>
      <c r="BB33" s="135" t="s">
        <v>19</v>
      </c>
      <c r="BC33" s="135">
        <v>792</v>
      </c>
      <c r="BD33" s="135" t="s">
        <v>19</v>
      </c>
      <c r="BE33" s="135">
        <v>3834</v>
      </c>
      <c r="BF33" s="135" t="s">
        <v>19</v>
      </c>
      <c r="BG33" s="135">
        <v>315</v>
      </c>
      <c r="BH33" s="135" t="s">
        <v>19</v>
      </c>
      <c r="BI33" s="135">
        <v>621</v>
      </c>
      <c r="BJ33" s="135" t="s">
        <v>19</v>
      </c>
      <c r="BK33" s="135">
        <v>22777</v>
      </c>
      <c r="BL33" s="135" t="s">
        <v>19</v>
      </c>
      <c r="BM33" s="135">
        <v>2023</v>
      </c>
      <c r="BN33" s="135" t="s">
        <v>19</v>
      </c>
      <c r="BO33" s="135">
        <v>790</v>
      </c>
      <c r="BP33" s="135" t="s">
        <v>19</v>
      </c>
      <c r="BQ33" s="135">
        <v>2265</v>
      </c>
      <c r="BR33" s="135" t="s">
        <v>19</v>
      </c>
      <c r="BS33" s="135">
        <v>387</v>
      </c>
      <c r="BT33" s="135" t="s">
        <v>19</v>
      </c>
      <c r="BU33" s="135">
        <v>0</v>
      </c>
      <c r="BV33" s="135">
        <v>0</v>
      </c>
      <c r="BW33" s="135">
        <v>28242</v>
      </c>
      <c r="BX33" s="135">
        <v>-1874</v>
      </c>
      <c r="BY33" s="135">
        <v>0</v>
      </c>
      <c r="BZ33" s="135">
        <v>0</v>
      </c>
      <c r="CA33" s="135">
        <v>0</v>
      </c>
      <c r="CB33" s="135">
        <v>-1109</v>
      </c>
      <c r="CC33" s="135" t="s">
        <v>19</v>
      </c>
      <c r="CD33" s="135">
        <v>-2983</v>
      </c>
      <c r="CE33" s="135">
        <v>25259</v>
      </c>
      <c r="CF33" s="135">
        <v>1314</v>
      </c>
      <c r="CG33" s="135">
        <v>14586</v>
      </c>
      <c r="CH33" s="135">
        <v>41159</v>
      </c>
      <c r="CI33" s="135">
        <v>0</v>
      </c>
      <c r="CJ33" s="135">
        <v>449</v>
      </c>
      <c r="CK33" s="135">
        <v>0</v>
      </c>
      <c r="CL33" s="135">
        <v>252</v>
      </c>
      <c r="CM33" s="135">
        <v>-63</v>
      </c>
      <c r="CN33" s="135">
        <v>0</v>
      </c>
      <c r="CO33" s="135">
        <v>0</v>
      </c>
      <c r="CP33" s="135">
        <v>-5</v>
      </c>
      <c r="CQ33" s="188">
        <v>16.100000000000001</v>
      </c>
      <c r="CR33" s="135">
        <v>55</v>
      </c>
      <c r="CS33" s="135" t="s">
        <v>19</v>
      </c>
      <c r="CT33" s="135" t="s">
        <v>19</v>
      </c>
      <c r="CU33" s="135">
        <v>3294</v>
      </c>
      <c r="CV33" s="135" t="s">
        <v>19</v>
      </c>
      <c r="CW33" s="135" t="s">
        <v>19</v>
      </c>
      <c r="CX33" s="135" t="s">
        <v>19</v>
      </c>
      <c r="CY33" s="135">
        <v>22992</v>
      </c>
      <c r="CZ33" s="135">
        <v>119</v>
      </c>
      <c r="DA33" s="135">
        <v>168</v>
      </c>
      <c r="DB33" s="135">
        <v>0</v>
      </c>
      <c r="DC33" s="135">
        <v>26573</v>
      </c>
      <c r="DD33" s="188">
        <v>23.163327261687918</v>
      </c>
      <c r="DE33" s="188">
        <v>22.316457898399445</v>
      </c>
      <c r="DF33" s="188">
        <v>0</v>
      </c>
      <c r="DG33" s="188">
        <v>0</v>
      </c>
      <c r="DH33" s="188">
        <v>0</v>
      </c>
      <c r="DI33" s="188">
        <v>22.180408685507846</v>
      </c>
      <c r="DJ33" s="135">
        <v>-3127</v>
      </c>
      <c r="DK33" s="135">
        <v>0</v>
      </c>
      <c r="DL33" s="135">
        <v>0</v>
      </c>
      <c r="DM33" s="135">
        <v>-1391</v>
      </c>
      <c r="DN33" s="135">
        <v>-113</v>
      </c>
      <c r="DO33" s="135">
        <v>13098</v>
      </c>
      <c r="DP33" s="135">
        <v>1933</v>
      </c>
      <c r="DQ33" s="135">
        <v>15</v>
      </c>
      <c r="DR33" s="135">
        <v>10415</v>
      </c>
      <c r="DS33" s="135">
        <v>221</v>
      </c>
      <c r="DT33" s="135">
        <v>9285</v>
      </c>
      <c r="DU33" s="135">
        <v>1552</v>
      </c>
      <c r="DV33" s="135">
        <v>0</v>
      </c>
      <c r="DW33" s="135">
        <v>0</v>
      </c>
      <c r="DX33" s="135">
        <v>0</v>
      </c>
      <c r="DY33" s="135">
        <v>0</v>
      </c>
      <c r="DZ33" s="135">
        <v>1602</v>
      </c>
      <c r="EA33" s="135">
        <v>0</v>
      </c>
      <c r="EB33" s="135">
        <v>298</v>
      </c>
      <c r="EC33" s="135">
        <v>0</v>
      </c>
      <c r="ED33" s="135">
        <v>42</v>
      </c>
      <c r="EE33" s="135">
        <v>49</v>
      </c>
      <c r="EF33" s="135">
        <v>119</v>
      </c>
      <c r="EG33" s="135">
        <v>0</v>
      </c>
      <c r="EH33" s="135">
        <v>0</v>
      </c>
      <c r="EI33" s="135">
        <v>0</v>
      </c>
      <c r="EJ33" s="135">
        <v>0</v>
      </c>
      <c r="EK33" s="135">
        <v>0</v>
      </c>
      <c r="EL33" s="135">
        <v>0</v>
      </c>
      <c r="EM33" s="135">
        <v>2110</v>
      </c>
    </row>
    <row r="34" spans="1:143" ht="15" customHeight="1" x14ac:dyDescent="0.25">
      <c r="A34" s="136" t="s">
        <v>256</v>
      </c>
      <c r="B34" s="136" t="s">
        <v>264</v>
      </c>
      <c r="C34" s="136" t="s">
        <v>30</v>
      </c>
      <c r="D34" s="135">
        <v>4</v>
      </c>
      <c r="E34" s="135">
        <v>19</v>
      </c>
      <c r="F34" s="135">
        <v>8</v>
      </c>
      <c r="G34" s="135">
        <v>0</v>
      </c>
      <c r="H34" s="135">
        <v>31</v>
      </c>
      <c r="I34" s="135">
        <v>9</v>
      </c>
      <c r="J34" s="135">
        <v>41</v>
      </c>
      <c r="K34" s="135">
        <v>2</v>
      </c>
      <c r="L34" s="135">
        <v>3</v>
      </c>
      <c r="M34" s="135">
        <v>37</v>
      </c>
      <c r="N34" s="135">
        <v>0</v>
      </c>
      <c r="O34" s="135">
        <v>11</v>
      </c>
      <c r="P34" s="135">
        <v>94</v>
      </c>
      <c r="Q34" s="135">
        <v>129</v>
      </c>
      <c r="R34" s="135">
        <v>4</v>
      </c>
      <c r="S34" s="135">
        <v>6</v>
      </c>
      <c r="T34" s="188">
        <v>2</v>
      </c>
      <c r="U34" s="188">
        <v>3</v>
      </c>
      <c r="V34" s="188">
        <v>8</v>
      </c>
      <c r="W34" s="188">
        <v>17</v>
      </c>
      <c r="X34" s="188">
        <v>59</v>
      </c>
      <c r="Y34" s="188">
        <v>62</v>
      </c>
      <c r="Z34" s="188">
        <v>190</v>
      </c>
      <c r="AA34" s="188">
        <v>341</v>
      </c>
      <c r="AB34" s="135">
        <v>342</v>
      </c>
      <c r="AC34" s="188">
        <v>0</v>
      </c>
      <c r="AD34" s="188">
        <v>0</v>
      </c>
      <c r="AE34" s="188">
        <v>22</v>
      </c>
      <c r="AF34" s="188">
        <v>40</v>
      </c>
      <c r="AG34" s="188">
        <v>150</v>
      </c>
      <c r="AH34" s="188">
        <v>213</v>
      </c>
      <c r="AI34" s="135">
        <v>323</v>
      </c>
      <c r="AJ34" s="188">
        <v>33</v>
      </c>
      <c r="AK34" s="188">
        <v>151</v>
      </c>
      <c r="AL34" s="188">
        <v>738</v>
      </c>
      <c r="AM34" s="135">
        <v>783</v>
      </c>
      <c r="AN34" s="135">
        <v>783</v>
      </c>
      <c r="AO34" s="135">
        <v>35</v>
      </c>
      <c r="AP34" s="135">
        <v>1</v>
      </c>
      <c r="AQ34" s="135">
        <v>26</v>
      </c>
      <c r="AR34" s="135">
        <v>5</v>
      </c>
      <c r="AS34" s="135">
        <v>542</v>
      </c>
      <c r="AT34" s="135">
        <v>15</v>
      </c>
      <c r="AU34" s="135">
        <v>42</v>
      </c>
      <c r="AV34" s="135">
        <v>198</v>
      </c>
      <c r="AW34" s="135">
        <v>150</v>
      </c>
      <c r="AX34" s="135">
        <v>41</v>
      </c>
      <c r="AY34" s="135">
        <v>18504</v>
      </c>
      <c r="AZ34" s="135">
        <v>0</v>
      </c>
      <c r="BA34" s="135">
        <v>3787</v>
      </c>
      <c r="BB34" s="135">
        <v>0</v>
      </c>
      <c r="BC34" s="135">
        <v>1673</v>
      </c>
      <c r="BD34" s="135">
        <v>1673</v>
      </c>
      <c r="BE34" s="135">
        <v>6590</v>
      </c>
      <c r="BF34" s="135">
        <v>0</v>
      </c>
      <c r="BG34" s="135">
        <v>381</v>
      </c>
      <c r="BH34" s="135">
        <v>1</v>
      </c>
      <c r="BI34" s="135">
        <v>304</v>
      </c>
      <c r="BJ34" s="135">
        <v>19</v>
      </c>
      <c r="BK34" s="135">
        <v>31239</v>
      </c>
      <c r="BL34" s="135">
        <v>1693</v>
      </c>
      <c r="BM34" s="135">
        <v>3623</v>
      </c>
      <c r="BN34" s="135">
        <v>5</v>
      </c>
      <c r="BO34" s="135">
        <v>1469</v>
      </c>
      <c r="BP34" s="135">
        <v>20</v>
      </c>
      <c r="BQ34" s="135">
        <v>5154</v>
      </c>
      <c r="BR34" s="135">
        <v>27</v>
      </c>
      <c r="BS34" s="135">
        <v>74</v>
      </c>
      <c r="BT34" s="135">
        <v>0</v>
      </c>
      <c r="BU34" s="135">
        <v>0</v>
      </c>
      <c r="BV34" s="135">
        <v>0</v>
      </c>
      <c r="BW34" s="135">
        <v>41559</v>
      </c>
      <c r="BX34" s="135">
        <v>-2684</v>
      </c>
      <c r="BY34" s="135">
        <v>0</v>
      </c>
      <c r="BZ34" s="135">
        <v>0</v>
      </c>
      <c r="CA34" s="135">
        <v>0</v>
      </c>
      <c r="CB34" s="135">
        <v>-2847</v>
      </c>
      <c r="CC34" s="135">
        <v>-2448</v>
      </c>
      <c r="CD34" s="135">
        <v>-5531</v>
      </c>
      <c r="CE34" s="135">
        <v>36028</v>
      </c>
      <c r="CF34" s="135">
        <v>4129</v>
      </c>
      <c r="CG34" s="135">
        <v>-26763</v>
      </c>
      <c r="CH34" s="135">
        <v>13394</v>
      </c>
      <c r="CI34" s="135">
        <v>0</v>
      </c>
      <c r="CJ34" s="135">
        <v>679</v>
      </c>
      <c r="CK34" s="135">
        <v>42</v>
      </c>
      <c r="CL34" s="135">
        <v>402</v>
      </c>
      <c r="CM34" s="135">
        <v>-63</v>
      </c>
      <c r="CN34" s="135">
        <v>0</v>
      </c>
      <c r="CO34" s="135">
        <v>-42</v>
      </c>
      <c r="CP34" s="135">
        <v>0</v>
      </c>
      <c r="CQ34" s="188">
        <v>12.8</v>
      </c>
      <c r="CR34" s="135">
        <v>170</v>
      </c>
      <c r="CS34" s="135">
        <v>2372</v>
      </c>
      <c r="CT34" s="135">
        <v>3984</v>
      </c>
      <c r="CU34" s="135">
        <v>6356</v>
      </c>
      <c r="CV34" s="135">
        <v>31005</v>
      </c>
      <c r="CW34" s="135">
        <v>1770</v>
      </c>
      <c r="CX34" s="135">
        <v>0</v>
      </c>
      <c r="CY34" s="135">
        <v>32775</v>
      </c>
      <c r="CZ34" s="135">
        <v>165</v>
      </c>
      <c r="DA34" s="135">
        <v>861</v>
      </c>
      <c r="DB34" s="135">
        <v>0</v>
      </c>
      <c r="DC34" s="135">
        <v>40157</v>
      </c>
      <c r="DD34" s="188">
        <v>6.5449968533668965</v>
      </c>
      <c r="DE34" s="188">
        <v>6.4591914569031283</v>
      </c>
      <c r="DF34" s="188">
        <v>7.2727272727272725</v>
      </c>
      <c r="DG34" s="188">
        <v>4.1807909604519775</v>
      </c>
      <c r="DH34" s="188">
        <v>0</v>
      </c>
      <c r="DI34" s="188">
        <v>6.5219015364693576</v>
      </c>
      <c r="DJ34" s="135">
        <v>-4186</v>
      </c>
      <c r="DK34" s="135">
        <v>-300</v>
      </c>
      <c r="DL34" s="135">
        <v>0</v>
      </c>
      <c r="DM34" s="135">
        <v>-1825</v>
      </c>
      <c r="DN34" s="135">
        <v>-65</v>
      </c>
      <c r="DO34" s="135">
        <v>11936</v>
      </c>
      <c r="DP34" s="135">
        <v>4282</v>
      </c>
      <c r="DQ34" s="135">
        <v>48</v>
      </c>
      <c r="DR34" s="135">
        <v>9890</v>
      </c>
      <c r="DS34" s="135">
        <v>468</v>
      </c>
      <c r="DT34" s="135">
        <v>7131</v>
      </c>
      <c r="DU34" s="135">
        <v>1900</v>
      </c>
      <c r="DV34" s="135">
        <v>1262</v>
      </c>
      <c r="DW34" s="135">
        <v>0</v>
      </c>
      <c r="DX34" s="135">
        <v>0</v>
      </c>
      <c r="DY34" s="135">
        <v>62</v>
      </c>
      <c r="DZ34" s="135">
        <v>0</v>
      </c>
      <c r="EA34" s="135">
        <v>970</v>
      </c>
      <c r="EB34" s="135">
        <v>364</v>
      </c>
      <c r="EC34" s="135">
        <v>0</v>
      </c>
      <c r="ED34" s="135">
        <v>0</v>
      </c>
      <c r="EE34" s="135">
        <v>100</v>
      </c>
      <c r="EF34" s="135">
        <v>0</v>
      </c>
      <c r="EG34" s="135">
        <v>52</v>
      </c>
      <c r="EH34" s="135">
        <v>575</v>
      </c>
      <c r="EI34" s="135">
        <v>0</v>
      </c>
      <c r="EJ34" s="135">
        <v>0</v>
      </c>
      <c r="EK34" s="135">
        <v>0</v>
      </c>
      <c r="EL34" s="135">
        <v>0</v>
      </c>
      <c r="EM34" s="135">
        <v>2123</v>
      </c>
    </row>
    <row r="35" spans="1:143" ht="15" customHeight="1" x14ac:dyDescent="0.25">
      <c r="A35" s="136" t="s">
        <v>256</v>
      </c>
      <c r="B35" s="136" t="s">
        <v>265</v>
      </c>
      <c r="C35" s="136" t="s">
        <v>266</v>
      </c>
      <c r="D35" s="135">
        <v>3</v>
      </c>
      <c r="E35" s="135">
        <v>70</v>
      </c>
      <c r="F35" s="135">
        <v>9</v>
      </c>
      <c r="G35" s="135">
        <v>2</v>
      </c>
      <c r="H35" s="135">
        <v>84</v>
      </c>
      <c r="I35" s="135">
        <v>10</v>
      </c>
      <c r="J35" s="135">
        <v>118</v>
      </c>
      <c r="K35" s="135">
        <v>7</v>
      </c>
      <c r="L35" s="135">
        <v>94</v>
      </c>
      <c r="M35" s="135">
        <v>76</v>
      </c>
      <c r="N35" s="135">
        <v>7</v>
      </c>
      <c r="O35" s="135">
        <v>30</v>
      </c>
      <c r="P35" s="135">
        <v>332</v>
      </c>
      <c r="Q35" s="135">
        <v>211</v>
      </c>
      <c r="R35" s="135">
        <v>19</v>
      </c>
      <c r="S35" s="135">
        <v>10</v>
      </c>
      <c r="T35" s="188">
        <v>4</v>
      </c>
      <c r="U35" s="188">
        <v>5</v>
      </c>
      <c r="V35" s="188">
        <v>26</v>
      </c>
      <c r="W35" s="188">
        <v>45</v>
      </c>
      <c r="X35" s="188">
        <v>109</v>
      </c>
      <c r="Y35" s="188">
        <v>86</v>
      </c>
      <c r="Z35" s="188">
        <v>249</v>
      </c>
      <c r="AA35" s="188">
        <v>524</v>
      </c>
      <c r="AB35" s="135">
        <v>529</v>
      </c>
      <c r="AC35" s="188">
        <v>0</v>
      </c>
      <c r="AD35" s="188">
        <v>0</v>
      </c>
      <c r="AE35" s="188">
        <v>72</v>
      </c>
      <c r="AF35" s="188">
        <v>189</v>
      </c>
      <c r="AG35" s="188">
        <v>726</v>
      </c>
      <c r="AH35" s="188">
        <v>986</v>
      </c>
      <c r="AI35" s="135">
        <v>1189</v>
      </c>
      <c r="AJ35" s="188">
        <v>33</v>
      </c>
      <c r="AK35" s="188">
        <v>278</v>
      </c>
      <c r="AL35" s="188">
        <v>1821</v>
      </c>
      <c r="AM35" s="135">
        <v>1314</v>
      </c>
      <c r="AN35" s="135">
        <v>1341</v>
      </c>
      <c r="AO35" s="135">
        <v>51</v>
      </c>
      <c r="AP35" s="135">
        <v>6</v>
      </c>
      <c r="AQ35" s="135">
        <v>81</v>
      </c>
      <c r="AR35" s="135">
        <v>35</v>
      </c>
      <c r="AS35" s="135">
        <v>1311</v>
      </c>
      <c r="AT35" s="135">
        <v>50</v>
      </c>
      <c r="AU35" s="135">
        <v>60</v>
      </c>
      <c r="AV35" s="135">
        <v>419</v>
      </c>
      <c r="AW35" s="135">
        <v>408</v>
      </c>
      <c r="AX35" s="135">
        <v>83</v>
      </c>
      <c r="AY35" s="135">
        <v>32910</v>
      </c>
      <c r="AZ35" s="135">
        <v>0</v>
      </c>
      <c r="BA35" s="135">
        <v>14616</v>
      </c>
      <c r="BB35" s="135">
        <v>0</v>
      </c>
      <c r="BC35" s="135">
        <v>1447</v>
      </c>
      <c r="BD35" s="135">
        <v>0</v>
      </c>
      <c r="BE35" s="135">
        <v>11386</v>
      </c>
      <c r="BF35" s="135">
        <v>0</v>
      </c>
      <c r="BG35" s="135">
        <v>2275</v>
      </c>
      <c r="BH35" s="135">
        <v>0</v>
      </c>
      <c r="BI35" s="135">
        <v>343</v>
      </c>
      <c r="BJ35" s="135">
        <v>0</v>
      </c>
      <c r="BK35" s="135">
        <v>62977</v>
      </c>
      <c r="BL35" s="135">
        <v>0</v>
      </c>
      <c r="BM35" s="135">
        <v>3852</v>
      </c>
      <c r="BN35" s="135" t="s">
        <v>19</v>
      </c>
      <c r="BO35" s="135">
        <v>4355</v>
      </c>
      <c r="BP35" s="135" t="s">
        <v>19</v>
      </c>
      <c r="BQ35" s="135">
        <v>8905</v>
      </c>
      <c r="BR35" s="135" t="s">
        <v>19</v>
      </c>
      <c r="BS35" s="135">
        <v>774</v>
      </c>
      <c r="BT35" s="135" t="s">
        <v>19</v>
      </c>
      <c r="BU35" s="135">
        <v>0</v>
      </c>
      <c r="BV35" s="135">
        <v>0</v>
      </c>
      <c r="BW35" s="135">
        <v>80863</v>
      </c>
      <c r="BX35" s="135">
        <v>-7847</v>
      </c>
      <c r="BY35" s="135">
        <v>0</v>
      </c>
      <c r="BZ35" s="135">
        <v>0</v>
      </c>
      <c r="CA35" s="135">
        <v>0</v>
      </c>
      <c r="CB35" s="135">
        <v>-973</v>
      </c>
      <c r="CC35" s="135">
        <v>-35</v>
      </c>
      <c r="CD35" s="135">
        <v>-8820</v>
      </c>
      <c r="CE35" s="135">
        <v>72043</v>
      </c>
      <c r="CF35" s="135">
        <v>7837</v>
      </c>
      <c r="CG35" s="135">
        <v>2667</v>
      </c>
      <c r="CH35" s="135">
        <v>82547</v>
      </c>
      <c r="CI35" s="135">
        <v>0</v>
      </c>
      <c r="CJ35" s="135">
        <v>2097</v>
      </c>
      <c r="CK35" s="135">
        <v>0</v>
      </c>
      <c r="CL35" s="135">
        <v>1082</v>
      </c>
      <c r="CM35" s="135">
        <v>398</v>
      </c>
      <c r="CN35" s="135">
        <v>98</v>
      </c>
      <c r="CO35" s="135">
        <v>-219</v>
      </c>
      <c r="CP35" s="135">
        <v>-35</v>
      </c>
      <c r="CQ35" s="188">
        <v>19.600000000000001</v>
      </c>
      <c r="CR35" s="135" t="s">
        <v>19</v>
      </c>
      <c r="CS35" s="135" t="s">
        <v>19</v>
      </c>
      <c r="CT35" s="135" t="s">
        <v>19</v>
      </c>
      <c r="CU35" s="135">
        <v>7028</v>
      </c>
      <c r="CV35" s="135" t="s">
        <v>19</v>
      </c>
      <c r="CW35" s="135" t="s">
        <v>19</v>
      </c>
      <c r="CX35" s="135" t="s">
        <v>19</v>
      </c>
      <c r="CY35" s="135">
        <v>71865</v>
      </c>
      <c r="CZ35" s="135">
        <v>266</v>
      </c>
      <c r="DA35" s="135">
        <v>721</v>
      </c>
      <c r="DB35" s="135">
        <v>0</v>
      </c>
      <c r="DC35" s="135">
        <v>79880</v>
      </c>
      <c r="DD35" s="188">
        <v>29.396698918611268</v>
      </c>
      <c r="DE35" s="188">
        <v>28.145828984902248</v>
      </c>
      <c r="DF35" s="188">
        <v>32.706766917293237</v>
      </c>
      <c r="DG35" s="188" t="s">
        <v>19</v>
      </c>
      <c r="DH35" s="188">
        <v>0</v>
      </c>
      <c r="DI35" s="188">
        <v>28.584126189283925</v>
      </c>
      <c r="DJ35" s="135">
        <v>-8682.720150000001</v>
      </c>
      <c r="DK35" s="135">
        <v>-145.49731</v>
      </c>
      <c r="DL35" s="135">
        <v>-328.93011000000001</v>
      </c>
      <c r="DM35" s="135">
        <v>-3889.25819</v>
      </c>
      <c r="DN35" s="135">
        <v>-289.00506999999999</v>
      </c>
      <c r="DO35" s="135">
        <v>18344.235960000002</v>
      </c>
      <c r="DP35" s="135">
        <v>5219.9007300000003</v>
      </c>
      <c r="DQ35" s="135">
        <v>7.3150000000000007E-2</v>
      </c>
      <c r="DR35" s="135">
        <v>10228.799010000002</v>
      </c>
      <c r="DS35" s="135">
        <v>2254.8494099999998</v>
      </c>
      <c r="DT35" s="135">
        <v>33561</v>
      </c>
      <c r="DU35" s="135">
        <v>5316</v>
      </c>
      <c r="DV35" s="135">
        <v>1199</v>
      </c>
      <c r="DW35" s="135">
        <v>0</v>
      </c>
      <c r="DX35" s="135">
        <v>0</v>
      </c>
      <c r="DY35" s="135">
        <v>291</v>
      </c>
      <c r="DZ35" s="135">
        <v>273</v>
      </c>
      <c r="EA35" s="135">
        <v>585</v>
      </c>
      <c r="EB35" s="135">
        <v>570</v>
      </c>
      <c r="EC35" s="135">
        <v>124</v>
      </c>
      <c r="ED35" s="135">
        <v>0</v>
      </c>
      <c r="EE35" s="135">
        <v>0</v>
      </c>
      <c r="EF35" s="135">
        <v>92</v>
      </c>
      <c r="EG35" s="135">
        <v>0</v>
      </c>
      <c r="EH35" s="135">
        <v>17</v>
      </c>
      <c r="EI35" s="135">
        <v>351</v>
      </c>
      <c r="EJ35" s="135">
        <v>0</v>
      </c>
      <c r="EK35" s="135">
        <v>0</v>
      </c>
      <c r="EL35" s="135">
        <v>0</v>
      </c>
      <c r="EM35" s="135">
        <v>2303</v>
      </c>
    </row>
    <row r="36" spans="1:143" ht="15" customHeight="1" x14ac:dyDescent="0.25">
      <c r="A36" s="136" t="s">
        <v>256</v>
      </c>
      <c r="B36" s="136" t="s">
        <v>352</v>
      </c>
      <c r="C36" s="136" t="s">
        <v>307</v>
      </c>
      <c r="D36" s="135">
        <v>3</v>
      </c>
      <c r="E36" s="135">
        <v>37</v>
      </c>
      <c r="F36" s="135">
        <v>10</v>
      </c>
      <c r="G36" s="135">
        <v>0</v>
      </c>
      <c r="H36" s="135">
        <v>50</v>
      </c>
      <c r="I36" s="135">
        <v>6</v>
      </c>
      <c r="J36" s="135">
        <v>74</v>
      </c>
      <c r="K36" s="135">
        <v>4</v>
      </c>
      <c r="L36" s="135">
        <v>57</v>
      </c>
      <c r="M36" s="135">
        <v>50</v>
      </c>
      <c r="N36" s="135">
        <v>0</v>
      </c>
      <c r="O36" s="135">
        <v>3</v>
      </c>
      <c r="P36" s="135">
        <v>188</v>
      </c>
      <c r="Q36" s="135">
        <v>221</v>
      </c>
      <c r="R36" s="135">
        <v>9</v>
      </c>
      <c r="S36" s="135">
        <v>7</v>
      </c>
      <c r="T36" s="188">
        <v>3</v>
      </c>
      <c r="U36" s="188">
        <v>5</v>
      </c>
      <c r="V36" s="188">
        <v>10</v>
      </c>
      <c r="W36" s="188">
        <v>38</v>
      </c>
      <c r="X36" s="188">
        <v>72</v>
      </c>
      <c r="Y36" s="188">
        <v>67</v>
      </c>
      <c r="Z36" s="188">
        <v>208</v>
      </c>
      <c r="AA36" s="188">
        <v>403</v>
      </c>
      <c r="AB36" s="135">
        <v>404</v>
      </c>
      <c r="AC36" s="188">
        <v>0</v>
      </c>
      <c r="AD36" s="188">
        <v>0</v>
      </c>
      <c r="AE36" s="188">
        <v>57</v>
      </c>
      <c r="AF36" s="188">
        <v>104</v>
      </c>
      <c r="AG36" s="188">
        <v>331</v>
      </c>
      <c r="AH36" s="188">
        <v>493</v>
      </c>
      <c r="AI36" s="135">
        <v>610</v>
      </c>
      <c r="AJ36" s="188">
        <v>34</v>
      </c>
      <c r="AK36" s="188">
        <v>272</v>
      </c>
      <c r="AL36" s="188">
        <v>1201</v>
      </c>
      <c r="AM36" s="135">
        <v>924</v>
      </c>
      <c r="AN36" s="135">
        <v>960</v>
      </c>
      <c r="AO36" s="135">
        <v>36</v>
      </c>
      <c r="AP36" s="135">
        <v>2</v>
      </c>
      <c r="AQ36" s="135">
        <v>50</v>
      </c>
      <c r="AR36" s="135">
        <v>11</v>
      </c>
      <c r="AS36" s="135">
        <v>845</v>
      </c>
      <c r="AT36" s="135">
        <v>62</v>
      </c>
      <c r="AU36" s="135">
        <v>62</v>
      </c>
      <c r="AV36" s="135">
        <v>274</v>
      </c>
      <c r="AW36" s="135">
        <v>227</v>
      </c>
      <c r="AX36" s="135">
        <v>56</v>
      </c>
      <c r="AY36" s="135">
        <v>25425</v>
      </c>
      <c r="AZ36" s="135">
        <v>33</v>
      </c>
      <c r="BA36" s="135">
        <v>7577</v>
      </c>
      <c r="BB36" s="135">
        <v>0</v>
      </c>
      <c r="BC36" s="135">
        <v>1416</v>
      </c>
      <c r="BD36" s="135">
        <v>1416</v>
      </c>
      <c r="BE36" s="135">
        <v>10646</v>
      </c>
      <c r="BF36" s="135">
        <v>372</v>
      </c>
      <c r="BG36" s="135">
        <v>574</v>
      </c>
      <c r="BH36" s="135">
        <v>6</v>
      </c>
      <c r="BI36" s="135">
        <v>778</v>
      </c>
      <c r="BJ36" s="135">
        <v>0</v>
      </c>
      <c r="BK36" s="135">
        <v>46416</v>
      </c>
      <c r="BL36" s="135">
        <v>1827</v>
      </c>
      <c r="BM36" s="135">
        <v>3892</v>
      </c>
      <c r="BN36" s="135">
        <v>0</v>
      </c>
      <c r="BO36" s="135">
        <v>1457</v>
      </c>
      <c r="BP36" s="135">
        <v>8</v>
      </c>
      <c r="BQ36" s="135">
        <v>5064</v>
      </c>
      <c r="BR36" s="135">
        <v>256</v>
      </c>
      <c r="BS36" s="135">
        <v>1621</v>
      </c>
      <c r="BT36" s="135">
        <v>151</v>
      </c>
      <c r="BU36" s="135">
        <v>0</v>
      </c>
      <c r="BV36" s="135">
        <v>0</v>
      </c>
      <c r="BW36" s="135">
        <v>58450</v>
      </c>
      <c r="BX36" s="135">
        <v>-4883</v>
      </c>
      <c r="BY36" s="135">
        <v>0</v>
      </c>
      <c r="BZ36" s="135">
        <v>0</v>
      </c>
      <c r="CA36" s="135">
        <v>0</v>
      </c>
      <c r="CB36" s="135">
        <v>-1144</v>
      </c>
      <c r="CC36" s="135">
        <v>-689</v>
      </c>
      <c r="CD36" s="135">
        <v>-6027</v>
      </c>
      <c r="CE36" s="135">
        <v>52423</v>
      </c>
      <c r="CF36" s="135">
        <v>3321</v>
      </c>
      <c r="CG36" s="135">
        <v>5251</v>
      </c>
      <c r="CH36" s="135">
        <v>60995</v>
      </c>
      <c r="CI36" s="135">
        <v>48</v>
      </c>
      <c r="CJ36" s="135">
        <v>1389</v>
      </c>
      <c r="CK36" s="135">
        <v>0</v>
      </c>
      <c r="CL36" s="135">
        <v>477</v>
      </c>
      <c r="CM36" s="135">
        <v>-57</v>
      </c>
      <c r="CN36" s="135">
        <v>858</v>
      </c>
      <c r="CO36" s="135">
        <v>-354</v>
      </c>
      <c r="CP36" s="135">
        <v>-9</v>
      </c>
      <c r="CQ36" s="188">
        <v>21.5</v>
      </c>
      <c r="CR36" s="135">
        <v>79</v>
      </c>
      <c r="CS36" s="135" t="s">
        <v>19</v>
      </c>
      <c r="CT36" s="135" t="s">
        <v>19</v>
      </c>
      <c r="CU36" s="135">
        <v>8990</v>
      </c>
      <c r="CV36" s="135" t="s">
        <v>19</v>
      </c>
      <c r="CW36" s="135" t="s">
        <v>19</v>
      </c>
      <c r="CX36" s="135" t="s">
        <v>19</v>
      </c>
      <c r="CY36" s="135">
        <v>44001</v>
      </c>
      <c r="CZ36" s="135">
        <v>146</v>
      </c>
      <c r="DA36" s="135">
        <v>765</v>
      </c>
      <c r="DB36" s="135">
        <v>1842</v>
      </c>
      <c r="DC36" s="135">
        <v>55744</v>
      </c>
      <c r="DD36" s="188" t="s">
        <v>19</v>
      </c>
      <c r="DE36" s="188" t="s">
        <v>19</v>
      </c>
      <c r="DF36" s="188" t="s">
        <v>19</v>
      </c>
      <c r="DG36" s="188" t="s">
        <v>19</v>
      </c>
      <c r="DH36" s="188" t="s">
        <v>19</v>
      </c>
      <c r="DI36" s="188" t="s">
        <v>19</v>
      </c>
      <c r="DJ36" s="135">
        <v>-5712</v>
      </c>
      <c r="DK36" s="135">
        <v>-203</v>
      </c>
      <c r="DL36" s="135">
        <v>0</v>
      </c>
      <c r="DM36" s="135">
        <v>-2811</v>
      </c>
      <c r="DN36" s="135">
        <v>-97</v>
      </c>
      <c r="DO36" s="135">
        <v>12945</v>
      </c>
      <c r="DP36" s="135">
        <v>3840</v>
      </c>
      <c r="DQ36" s="135">
        <v>0</v>
      </c>
      <c r="DR36" s="135">
        <v>7962</v>
      </c>
      <c r="DS36" s="135">
        <v>1317</v>
      </c>
      <c r="DT36" s="135">
        <v>15131</v>
      </c>
      <c r="DU36" s="135">
        <v>2726</v>
      </c>
      <c r="DV36" s="135">
        <v>813</v>
      </c>
      <c r="DW36" s="135">
        <v>970</v>
      </c>
      <c r="DX36" s="135">
        <v>0</v>
      </c>
      <c r="DY36" s="135">
        <v>0</v>
      </c>
      <c r="DZ36" s="135">
        <v>941</v>
      </c>
      <c r="EA36" s="135">
        <v>325</v>
      </c>
      <c r="EB36" s="135">
        <v>275</v>
      </c>
      <c r="EC36" s="135">
        <v>294</v>
      </c>
      <c r="ED36" s="135">
        <v>0</v>
      </c>
      <c r="EE36" s="135">
        <v>22</v>
      </c>
      <c r="EF36" s="135">
        <v>102</v>
      </c>
      <c r="EG36" s="135">
        <v>5</v>
      </c>
      <c r="EH36" s="135">
        <v>373</v>
      </c>
      <c r="EI36" s="135">
        <v>118</v>
      </c>
      <c r="EJ36" s="135">
        <v>0</v>
      </c>
      <c r="EK36" s="135">
        <v>0</v>
      </c>
      <c r="EL36" s="135">
        <v>0</v>
      </c>
      <c r="EM36" s="135">
        <v>3425</v>
      </c>
    </row>
    <row r="37" spans="1:143" ht="15" customHeight="1" x14ac:dyDescent="0.25">
      <c r="A37" s="136" t="s">
        <v>256</v>
      </c>
      <c r="B37" s="136" t="s">
        <v>268</v>
      </c>
      <c r="C37" s="136" t="s">
        <v>33</v>
      </c>
      <c r="D37" s="135">
        <v>2</v>
      </c>
      <c r="E37" s="135">
        <v>6</v>
      </c>
      <c r="F37" s="135">
        <v>7</v>
      </c>
      <c r="G37" s="135">
        <v>0</v>
      </c>
      <c r="H37" s="135">
        <v>15</v>
      </c>
      <c r="I37" s="135">
        <v>4</v>
      </c>
      <c r="J37" s="135">
        <v>26</v>
      </c>
      <c r="K37" s="135">
        <v>2</v>
      </c>
      <c r="L37" s="135">
        <v>25</v>
      </c>
      <c r="M37" s="135">
        <v>31</v>
      </c>
      <c r="N37" s="135">
        <v>5</v>
      </c>
      <c r="O37" s="135">
        <v>3</v>
      </c>
      <c r="P37" s="135">
        <v>92</v>
      </c>
      <c r="Q37" s="135">
        <v>27</v>
      </c>
      <c r="R37" s="135">
        <v>5</v>
      </c>
      <c r="S37" s="135">
        <v>3</v>
      </c>
      <c r="T37" s="188">
        <v>3</v>
      </c>
      <c r="U37" s="188">
        <v>3</v>
      </c>
      <c r="V37" s="188">
        <v>4</v>
      </c>
      <c r="W37" s="188">
        <v>19</v>
      </c>
      <c r="X37" s="188">
        <v>46</v>
      </c>
      <c r="Y37" s="188">
        <v>53</v>
      </c>
      <c r="Z37" s="188">
        <v>176</v>
      </c>
      <c r="AA37" s="188">
        <v>304</v>
      </c>
      <c r="AB37" s="135">
        <v>304</v>
      </c>
      <c r="AC37" s="188">
        <v>0</v>
      </c>
      <c r="AD37" s="188">
        <v>0</v>
      </c>
      <c r="AE37" s="188">
        <v>11</v>
      </c>
      <c r="AF37" s="188">
        <v>27</v>
      </c>
      <c r="AG37" s="188">
        <v>98</v>
      </c>
      <c r="AH37" s="188">
        <v>136</v>
      </c>
      <c r="AI37" s="135">
        <v>184</v>
      </c>
      <c r="AJ37" s="188">
        <v>21</v>
      </c>
      <c r="AK37" s="188">
        <v>79</v>
      </c>
      <c r="AL37" s="188">
        <v>541</v>
      </c>
      <c r="AM37" s="135">
        <v>617</v>
      </c>
      <c r="AN37" s="135">
        <v>634</v>
      </c>
      <c r="AO37" s="135">
        <v>22</v>
      </c>
      <c r="AP37" s="135">
        <v>1</v>
      </c>
      <c r="AQ37" s="135">
        <v>19</v>
      </c>
      <c r="AR37" s="135">
        <v>3</v>
      </c>
      <c r="AS37" s="135">
        <v>429</v>
      </c>
      <c r="AT37" s="135">
        <v>7</v>
      </c>
      <c r="AU37" s="135">
        <v>29</v>
      </c>
      <c r="AV37" s="135">
        <v>138</v>
      </c>
      <c r="AW37" s="135">
        <v>103</v>
      </c>
      <c r="AX37" s="135">
        <v>12</v>
      </c>
      <c r="AY37" s="135">
        <v>16747</v>
      </c>
      <c r="AZ37" s="135">
        <v>0</v>
      </c>
      <c r="BA37" s="135">
        <v>2236</v>
      </c>
      <c r="BB37" s="135">
        <v>0</v>
      </c>
      <c r="BC37" s="135">
        <v>909</v>
      </c>
      <c r="BD37" s="135">
        <v>0</v>
      </c>
      <c r="BE37" s="135">
        <v>3154</v>
      </c>
      <c r="BF37" s="135">
        <v>0</v>
      </c>
      <c r="BG37" s="135">
        <v>386</v>
      </c>
      <c r="BH37" s="135">
        <v>0</v>
      </c>
      <c r="BI37" s="135">
        <v>381</v>
      </c>
      <c r="BJ37" s="135">
        <v>0</v>
      </c>
      <c r="BK37" s="135">
        <v>23813</v>
      </c>
      <c r="BL37" s="135">
        <v>0</v>
      </c>
      <c r="BM37" s="135">
        <v>2789</v>
      </c>
      <c r="BN37" s="135">
        <v>0</v>
      </c>
      <c r="BO37" s="135">
        <v>625</v>
      </c>
      <c r="BP37" s="135">
        <v>0</v>
      </c>
      <c r="BQ37" s="135">
        <v>4104</v>
      </c>
      <c r="BR37" s="135">
        <v>0</v>
      </c>
      <c r="BS37" s="135">
        <v>358</v>
      </c>
      <c r="BT37" s="135">
        <v>157</v>
      </c>
      <c r="BU37" s="135">
        <v>0</v>
      </c>
      <c r="BV37" s="135">
        <v>0</v>
      </c>
      <c r="BW37" s="135">
        <v>31689</v>
      </c>
      <c r="BX37" s="135">
        <v>-3359</v>
      </c>
      <c r="BY37" s="135">
        <v>-17</v>
      </c>
      <c r="BZ37" s="135">
        <v>-34</v>
      </c>
      <c r="CA37" s="135">
        <v>0</v>
      </c>
      <c r="CB37" s="135">
        <v>-698</v>
      </c>
      <c r="CC37" s="135">
        <v>-53</v>
      </c>
      <c r="CD37" s="135">
        <v>-4108</v>
      </c>
      <c r="CE37" s="135">
        <v>27581</v>
      </c>
      <c r="CF37" s="135">
        <v>2726</v>
      </c>
      <c r="CG37" s="135">
        <v>6491</v>
      </c>
      <c r="CH37" s="135">
        <v>36798</v>
      </c>
      <c r="CI37" s="135">
        <v>0</v>
      </c>
      <c r="CJ37" s="135">
        <v>1763</v>
      </c>
      <c r="CK37" s="135">
        <v>0</v>
      </c>
      <c r="CL37" s="135">
        <v>0</v>
      </c>
      <c r="CM37" s="135">
        <v>-58</v>
      </c>
      <c r="CN37" s="135">
        <v>884</v>
      </c>
      <c r="CO37" s="135">
        <v>0</v>
      </c>
      <c r="CP37" s="135">
        <v>-4</v>
      </c>
      <c r="CQ37" s="188">
        <v>16.600000000000001</v>
      </c>
      <c r="CR37" s="135">
        <v>82</v>
      </c>
      <c r="CS37" s="135" t="s">
        <v>19</v>
      </c>
      <c r="CT37" s="135" t="s">
        <v>19</v>
      </c>
      <c r="CU37" s="135">
        <v>6022</v>
      </c>
      <c r="CV37" s="135" t="s">
        <v>19</v>
      </c>
      <c r="CW37" s="135" t="s">
        <v>19</v>
      </c>
      <c r="CX37" s="135" t="s">
        <v>19</v>
      </c>
      <c r="CY37" s="135">
        <v>24057</v>
      </c>
      <c r="CZ37" s="135">
        <v>0</v>
      </c>
      <c r="DA37" s="135">
        <v>228</v>
      </c>
      <c r="DB37" s="135">
        <v>0</v>
      </c>
      <c r="DC37" s="135">
        <v>30307</v>
      </c>
      <c r="DD37" s="188">
        <v>1.5941547658585187</v>
      </c>
      <c r="DE37" s="188">
        <v>2.1158082886477949</v>
      </c>
      <c r="DF37" s="188">
        <v>0</v>
      </c>
      <c r="DG37" s="188">
        <v>0</v>
      </c>
      <c r="DH37" s="188">
        <v>0</v>
      </c>
      <c r="DI37" s="188">
        <v>1.996238492757449</v>
      </c>
      <c r="DJ37" s="135">
        <v>-3448</v>
      </c>
      <c r="DK37" s="135">
        <v>-169</v>
      </c>
      <c r="DL37" s="135">
        <v>0</v>
      </c>
      <c r="DM37" s="135">
        <v>-1547</v>
      </c>
      <c r="DN37" s="135">
        <v>-154</v>
      </c>
      <c r="DO37" s="135">
        <v>9674</v>
      </c>
      <c r="DP37" s="135">
        <v>3063</v>
      </c>
      <c r="DQ37" s="135">
        <v>0</v>
      </c>
      <c r="DR37" s="135">
        <v>7419</v>
      </c>
      <c r="DS37" s="135">
        <v>548</v>
      </c>
      <c r="DT37" s="135">
        <v>5865</v>
      </c>
      <c r="DU37" s="135">
        <v>1425</v>
      </c>
      <c r="DV37" s="135">
        <v>431</v>
      </c>
      <c r="DW37" s="135">
        <v>0</v>
      </c>
      <c r="DX37" s="135">
        <v>0</v>
      </c>
      <c r="DY37" s="135">
        <v>273</v>
      </c>
      <c r="DZ37" s="135">
        <v>106</v>
      </c>
      <c r="EA37" s="135">
        <v>0</v>
      </c>
      <c r="EB37" s="135">
        <v>597</v>
      </c>
      <c r="EC37" s="135">
        <v>77</v>
      </c>
      <c r="ED37" s="135">
        <v>0</v>
      </c>
      <c r="EE37" s="135">
        <v>55</v>
      </c>
      <c r="EF37" s="135">
        <v>0</v>
      </c>
      <c r="EG37" s="135">
        <v>137</v>
      </c>
      <c r="EH37" s="135">
        <v>0</v>
      </c>
      <c r="EI37" s="135">
        <v>174</v>
      </c>
      <c r="EJ37" s="135">
        <v>0</v>
      </c>
      <c r="EK37" s="135">
        <v>0</v>
      </c>
      <c r="EL37" s="135">
        <v>0</v>
      </c>
      <c r="EM37" s="135">
        <v>1419</v>
      </c>
    </row>
    <row r="38" spans="1:143" ht="15" customHeight="1" x14ac:dyDescent="0.25">
      <c r="A38" s="136" t="s">
        <v>256</v>
      </c>
      <c r="B38" s="136" t="s">
        <v>269</v>
      </c>
      <c r="C38" s="136" t="s">
        <v>34</v>
      </c>
      <c r="D38" s="135">
        <v>6</v>
      </c>
      <c r="E38" s="135">
        <v>12</v>
      </c>
      <c r="F38" s="135">
        <v>6</v>
      </c>
      <c r="G38" s="135">
        <v>0</v>
      </c>
      <c r="H38" s="135">
        <v>24</v>
      </c>
      <c r="I38" s="135">
        <v>3</v>
      </c>
      <c r="J38" s="135">
        <v>41</v>
      </c>
      <c r="K38" s="135">
        <v>3</v>
      </c>
      <c r="L38" s="135">
        <v>2</v>
      </c>
      <c r="M38" s="135">
        <v>38</v>
      </c>
      <c r="N38" s="135">
        <v>0</v>
      </c>
      <c r="O38" s="135">
        <v>8</v>
      </c>
      <c r="P38" s="135">
        <v>92</v>
      </c>
      <c r="Q38" s="135">
        <v>83</v>
      </c>
      <c r="R38" s="135">
        <v>4</v>
      </c>
      <c r="S38" s="135">
        <v>2</v>
      </c>
      <c r="T38" s="188">
        <v>3</v>
      </c>
      <c r="U38" s="188">
        <v>4</v>
      </c>
      <c r="V38" s="188">
        <v>9</v>
      </c>
      <c r="W38" s="188">
        <v>29</v>
      </c>
      <c r="X38" s="188">
        <v>54</v>
      </c>
      <c r="Y38" s="188">
        <v>58</v>
      </c>
      <c r="Z38" s="188">
        <v>199</v>
      </c>
      <c r="AA38" s="188">
        <v>356</v>
      </c>
      <c r="AB38" s="135">
        <v>358</v>
      </c>
      <c r="AC38" s="188">
        <v>0</v>
      </c>
      <c r="AD38" s="188">
        <v>0</v>
      </c>
      <c r="AE38" s="188">
        <v>12</v>
      </c>
      <c r="AF38" s="188">
        <v>28</v>
      </c>
      <c r="AG38" s="188">
        <v>101</v>
      </c>
      <c r="AH38" s="188">
        <v>141</v>
      </c>
      <c r="AI38" s="135">
        <v>254</v>
      </c>
      <c r="AJ38" s="188">
        <v>29</v>
      </c>
      <c r="AK38" s="188">
        <v>149</v>
      </c>
      <c r="AL38" s="188">
        <v>674</v>
      </c>
      <c r="AM38" s="135">
        <v>651</v>
      </c>
      <c r="AN38" s="135" t="s">
        <v>19</v>
      </c>
      <c r="AO38" s="135">
        <v>18</v>
      </c>
      <c r="AP38" s="135">
        <v>4</v>
      </c>
      <c r="AQ38" s="135">
        <v>37</v>
      </c>
      <c r="AR38" s="135">
        <v>11</v>
      </c>
      <c r="AS38" s="135">
        <v>490</v>
      </c>
      <c r="AT38" s="135">
        <v>3</v>
      </c>
      <c r="AU38" s="135">
        <v>61</v>
      </c>
      <c r="AV38" s="135">
        <v>131</v>
      </c>
      <c r="AW38" s="135">
        <v>150</v>
      </c>
      <c r="AX38" s="135">
        <v>17</v>
      </c>
      <c r="AY38" s="135">
        <v>19257.667360000003</v>
      </c>
      <c r="AZ38" s="135">
        <v>131.48329999999999</v>
      </c>
      <c r="BA38" s="135">
        <v>2637.9501700000001</v>
      </c>
      <c r="BB38" s="135">
        <v>0</v>
      </c>
      <c r="BC38" s="135">
        <v>1703.4394000000002</v>
      </c>
      <c r="BD38" s="135">
        <v>1514.9059399999999</v>
      </c>
      <c r="BE38" s="135">
        <v>6304.5697500000015</v>
      </c>
      <c r="BF38" s="135">
        <v>0</v>
      </c>
      <c r="BG38" s="135">
        <v>990.45675000000006</v>
      </c>
      <c r="BH38" s="135">
        <v>17.310189999999999</v>
      </c>
      <c r="BI38" s="135">
        <v>1072.4977200000001</v>
      </c>
      <c r="BJ38" s="135">
        <v>0</v>
      </c>
      <c r="BK38" s="135">
        <v>31966.581150000005</v>
      </c>
      <c r="BL38" s="135">
        <v>1663.6994299999999</v>
      </c>
      <c r="BM38" s="135">
        <v>2289.8904600000001</v>
      </c>
      <c r="BN38" s="135">
        <v>18.720599999999997</v>
      </c>
      <c r="BO38" s="135">
        <v>1291.0415099999998</v>
      </c>
      <c r="BP38" s="135">
        <v>0.36149999999999999</v>
      </c>
      <c r="BQ38" s="135">
        <v>6509.1721500000003</v>
      </c>
      <c r="BR38" s="135">
        <v>15.558410000000002</v>
      </c>
      <c r="BS38" s="135">
        <v>621.66538000000014</v>
      </c>
      <c r="BT38" s="135">
        <v>306.8689</v>
      </c>
      <c r="BU38" s="135">
        <v>0</v>
      </c>
      <c r="BV38" s="135">
        <v>3475.1095300000002</v>
      </c>
      <c r="BW38" s="135">
        <v>46153.460180000009</v>
      </c>
      <c r="BX38" s="135">
        <v>-272.99146000000002</v>
      </c>
      <c r="BY38" s="135">
        <v>-248.85445000000001</v>
      </c>
      <c r="BZ38" s="135">
        <v>-77.248500000000007</v>
      </c>
      <c r="CA38" s="135">
        <v>0</v>
      </c>
      <c r="CB38" s="135">
        <v>-1844.6265500000002</v>
      </c>
      <c r="CC38" s="135">
        <v>-1043.1586174505815</v>
      </c>
      <c r="CD38" s="135">
        <v>-2443.7209600000001</v>
      </c>
      <c r="CE38" s="135">
        <v>43709.73922000001</v>
      </c>
      <c r="CF38" s="135">
        <v>48.46685999999999</v>
      </c>
      <c r="CG38" s="135" t="s">
        <v>19</v>
      </c>
      <c r="CH38" s="135" t="s">
        <v>19</v>
      </c>
      <c r="CI38" s="135">
        <v>0</v>
      </c>
      <c r="CJ38" s="135">
        <v>430.92</v>
      </c>
      <c r="CK38" s="135">
        <v>0</v>
      </c>
      <c r="CL38" s="135">
        <v>496.03126000000003</v>
      </c>
      <c r="CM38" s="135">
        <v>-236.67679999999999</v>
      </c>
      <c r="CN38" s="135">
        <v>0</v>
      </c>
      <c r="CO38" s="135">
        <v>0</v>
      </c>
      <c r="CP38" s="135">
        <v>0</v>
      </c>
      <c r="CQ38" s="188" t="s">
        <v>19</v>
      </c>
      <c r="CR38" s="135" t="s">
        <v>19</v>
      </c>
      <c r="CS38" s="135">
        <v>1308.9749999999999</v>
      </c>
      <c r="CT38" s="135">
        <v>1260.3953200000001</v>
      </c>
      <c r="CU38" s="135">
        <v>2569.37032</v>
      </c>
      <c r="CV38" s="135">
        <v>18763.502743999979</v>
      </c>
      <c r="CW38" s="135">
        <v>1378.6589899999999</v>
      </c>
      <c r="CX38" s="135">
        <v>150.14357000000001</v>
      </c>
      <c r="CY38" s="135">
        <v>20292.30530399998</v>
      </c>
      <c r="CZ38" s="135">
        <v>45.129249999999999</v>
      </c>
      <c r="DA38" s="135">
        <v>944.97364500000003</v>
      </c>
      <c r="DB38" s="135">
        <v>19906.427561000033</v>
      </c>
      <c r="DC38" s="135">
        <v>43758.206080000018</v>
      </c>
      <c r="DD38" s="188" t="s">
        <v>19</v>
      </c>
      <c r="DE38" s="188" t="s">
        <v>19</v>
      </c>
      <c r="DF38" s="188" t="s">
        <v>19</v>
      </c>
      <c r="DG38" s="188" t="s">
        <v>19</v>
      </c>
      <c r="DH38" s="188" t="s">
        <v>19</v>
      </c>
      <c r="DI38" s="188" t="s">
        <v>19</v>
      </c>
      <c r="DJ38" s="135">
        <v>-4262.0904300000002</v>
      </c>
      <c r="DK38" s="135">
        <v>-97.158000000000001</v>
      </c>
      <c r="DL38" s="135">
        <v>0</v>
      </c>
      <c r="DM38" s="135">
        <v>-1951.8411400000002</v>
      </c>
      <c r="DN38" s="135">
        <v>-440.87778000000003</v>
      </c>
      <c r="DO38" s="135">
        <v>9803.2613399999991</v>
      </c>
      <c r="DP38" s="135">
        <v>2116.30033</v>
      </c>
      <c r="DQ38" s="135">
        <v>7.0729799999999994</v>
      </c>
      <c r="DR38" s="135">
        <v>5174.6672999999982</v>
      </c>
      <c r="DS38" s="135">
        <v>0</v>
      </c>
      <c r="DT38" s="135">
        <v>13757</v>
      </c>
      <c r="DU38" s="135">
        <v>2417</v>
      </c>
      <c r="DV38" s="135">
        <v>486</v>
      </c>
      <c r="DW38" s="135">
        <v>0</v>
      </c>
      <c r="DX38" s="135">
        <v>0</v>
      </c>
      <c r="DY38" s="135">
        <v>0</v>
      </c>
      <c r="DZ38" s="135">
        <v>548</v>
      </c>
      <c r="EA38" s="135">
        <v>0</v>
      </c>
      <c r="EB38" s="135">
        <v>2060</v>
      </c>
      <c r="EC38" s="135">
        <v>0</v>
      </c>
      <c r="ED38" s="135">
        <v>0</v>
      </c>
      <c r="EE38" s="135">
        <v>0</v>
      </c>
      <c r="EF38" s="135">
        <v>0</v>
      </c>
      <c r="EG38" s="135">
        <v>0</v>
      </c>
      <c r="EH38" s="135">
        <v>0</v>
      </c>
      <c r="EI38" s="135">
        <v>0</v>
      </c>
      <c r="EJ38" s="135">
        <v>0</v>
      </c>
      <c r="EK38" s="135">
        <v>0</v>
      </c>
      <c r="EL38" s="135">
        <v>0</v>
      </c>
      <c r="EM38" s="135">
        <v>2608</v>
      </c>
    </row>
    <row r="39" spans="1:143" ht="15" customHeight="1" x14ac:dyDescent="0.25">
      <c r="A39" s="136" t="s">
        <v>256</v>
      </c>
      <c r="B39" s="136" t="s">
        <v>270</v>
      </c>
      <c r="C39" s="136" t="s">
        <v>35</v>
      </c>
      <c r="D39" s="135">
        <v>13</v>
      </c>
      <c r="E39" s="135">
        <v>35</v>
      </c>
      <c r="F39" s="135">
        <v>2</v>
      </c>
      <c r="G39" s="135">
        <v>0</v>
      </c>
      <c r="H39" s="135">
        <v>50</v>
      </c>
      <c r="I39" s="135">
        <v>0</v>
      </c>
      <c r="J39" s="135">
        <v>67</v>
      </c>
      <c r="K39" s="135">
        <v>4</v>
      </c>
      <c r="L39" s="135">
        <v>35</v>
      </c>
      <c r="M39" s="135">
        <v>49</v>
      </c>
      <c r="N39" s="135">
        <v>0</v>
      </c>
      <c r="O39" s="135">
        <v>14</v>
      </c>
      <c r="P39" s="135">
        <v>169</v>
      </c>
      <c r="Q39" s="135">
        <v>145</v>
      </c>
      <c r="R39" s="135">
        <v>12</v>
      </c>
      <c r="S39" s="135">
        <v>7</v>
      </c>
      <c r="T39" s="188">
        <v>2</v>
      </c>
      <c r="U39" s="188">
        <v>4</v>
      </c>
      <c r="V39" s="188">
        <v>13</v>
      </c>
      <c r="W39" s="188">
        <v>38</v>
      </c>
      <c r="X39" s="188">
        <v>119</v>
      </c>
      <c r="Y39" s="188">
        <v>85</v>
      </c>
      <c r="Z39" s="188">
        <v>378</v>
      </c>
      <c r="AA39" s="188">
        <v>639</v>
      </c>
      <c r="AB39" s="135">
        <v>641</v>
      </c>
      <c r="AC39" s="188">
        <v>0</v>
      </c>
      <c r="AD39" s="188">
        <v>4</v>
      </c>
      <c r="AE39" s="188">
        <v>28</v>
      </c>
      <c r="AF39" s="188">
        <v>74</v>
      </c>
      <c r="AG39" s="188">
        <v>295</v>
      </c>
      <c r="AH39" s="188">
        <v>401</v>
      </c>
      <c r="AI39" s="135">
        <v>512</v>
      </c>
      <c r="AJ39" s="188">
        <v>32</v>
      </c>
      <c r="AK39" s="188">
        <v>284</v>
      </c>
      <c r="AL39" s="188">
        <v>1356</v>
      </c>
      <c r="AM39" s="135">
        <v>1317</v>
      </c>
      <c r="AN39" s="135">
        <v>1325</v>
      </c>
      <c r="AO39" s="135">
        <v>64</v>
      </c>
      <c r="AP39" s="135">
        <v>2</v>
      </c>
      <c r="AQ39" s="135">
        <v>100</v>
      </c>
      <c r="AR39" s="135">
        <v>12</v>
      </c>
      <c r="AS39" s="135">
        <v>935</v>
      </c>
      <c r="AT39" s="135">
        <v>28</v>
      </c>
      <c r="AU39" s="135">
        <v>93</v>
      </c>
      <c r="AV39" s="135">
        <v>151</v>
      </c>
      <c r="AW39" s="135">
        <v>138</v>
      </c>
      <c r="AX39" s="135">
        <v>14</v>
      </c>
      <c r="AY39" s="135">
        <v>34340</v>
      </c>
      <c r="AZ39" s="135">
        <v>0</v>
      </c>
      <c r="BA39" s="135">
        <v>6782</v>
      </c>
      <c r="BB39" s="135">
        <v>0</v>
      </c>
      <c r="BC39" s="135">
        <v>1365</v>
      </c>
      <c r="BD39" s="135">
        <v>0</v>
      </c>
      <c r="BE39" s="135">
        <v>13845</v>
      </c>
      <c r="BF39" s="135">
        <v>0</v>
      </c>
      <c r="BG39" s="135">
        <v>2338</v>
      </c>
      <c r="BH39" s="135">
        <v>0</v>
      </c>
      <c r="BI39" s="135">
        <v>774</v>
      </c>
      <c r="BJ39" s="135">
        <v>0</v>
      </c>
      <c r="BK39" s="135">
        <v>59444</v>
      </c>
      <c r="BL39" s="135">
        <v>0</v>
      </c>
      <c r="BM39" s="135">
        <v>4218</v>
      </c>
      <c r="BN39" s="135">
        <v>0</v>
      </c>
      <c r="BO39" s="135">
        <v>1713</v>
      </c>
      <c r="BP39" s="135">
        <v>0</v>
      </c>
      <c r="BQ39" s="135">
        <v>7682</v>
      </c>
      <c r="BR39" s="135">
        <v>215</v>
      </c>
      <c r="BS39" s="135">
        <v>520</v>
      </c>
      <c r="BT39" s="135" t="s">
        <v>19</v>
      </c>
      <c r="BU39" s="135">
        <v>0</v>
      </c>
      <c r="BV39" s="135">
        <v>1163</v>
      </c>
      <c r="BW39" s="135">
        <v>74740</v>
      </c>
      <c r="BX39" s="135">
        <v>-6724</v>
      </c>
      <c r="BY39" s="135">
        <v>0</v>
      </c>
      <c r="BZ39" s="135">
        <v>0</v>
      </c>
      <c r="CA39" s="135">
        <v>0</v>
      </c>
      <c r="CB39" s="135">
        <v>-1654</v>
      </c>
      <c r="CC39" s="135">
        <v>-322</v>
      </c>
      <c r="CD39" s="135">
        <v>-8378</v>
      </c>
      <c r="CE39" s="135">
        <v>66362</v>
      </c>
      <c r="CF39" s="135">
        <v>4882</v>
      </c>
      <c r="CG39" s="135">
        <v>-3619</v>
      </c>
      <c r="CH39" s="135">
        <v>67625</v>
      </c>
      <c r="CI39" s="135">
        <v>0</v>
      </c>
      <c r="CJ39" s="135">
        <v>4781</v>
      </c>
      <c r="CK39" s="135">
        <v>0</v>
      </c>
      <c r="CL39" s="135">
        <v>1210</v>
      </c>
      <c r="CM39" s="135">
        <v>-100</v>
      </c>
      <c r="CN39" s="135">
        <v>0</v>
      </c>
      <c r="CO39" s="135">
        <v>-71244</v>
      </c>
      <c r="CP39" s="135">
        <v>0</v>
      </c>
      <c r="CQ39" s="188">
        <v>16.2</v>
      </c>
      <c r="CR39" s="135">
        <v>0</v>
      </c>
      <c r="CS39" s="135">
        <v>5658</v>
      </c>
      <c r="CT39" s="135">
        <v>8010</v>
      </c>
      <c r="CU39" s="135">
        <v>13668</v>
      </c>
      <c r="CV39" s="135">
        <v>48590</v>
      </c>
      <c r="CW39" s="135">
        <v>6348</v>
      </c>
      <c r="CX39" s="135">
        <v>835</v>
      </c>
      <c r="CY39" s="135">
        <v>55773</v>
      </c>
      <c r="CZ39" s="135">
        <v>729</v>
      </c>
      <c r="DA39" s="135">
        <v>1074</v>
      </c>
      <c r="DB39" s="135">
        <v>0</v>
      </c>
      <c r="DC39" s="135">
        <v>71244</v>
      </c>
      <c r="DD39" s="188">
        <v>5.8091893473807437</v>
      </c>
      <c r="DE39" s="188">
        <v>3.220196152260054</v>
      </c>
      <c r="DF39" s="188">
        <v>3.017832647462277</v>
      </c>
      <c r="DG39" s="188">
        <v>0.34656584751102709</v>
      </c>
      <c r="DH39" s="188">
        <v>0</v>
      </c>
      <c r="DI39" s="188">
        <v>3.6971534445005894</v>
      </c>
      <c r="DJ39" s="135">
        <v>-7602</v>
      </c>
      <c r="DK39" s="135">
        <v>-195</v>
      </c>
      <c r="DL39" s="135">
        <v>0</v>
      </c>
      <c r="DM39" s="135">
        <v>-3376</v>
      </c>
      <c r="DN39" s="135">
        <v>-121</v>
      </c>
      <c r="DO39" s="135">
        <v>19475</v>
      </c>
      <c r="DP39" s="135">
        <v>5094</v>
      </c>
      <c r="DQ39" s="135">
        <v>323</v>
      </c>
      <c r="DR39" s="135">
        <v>13598</v>
      </c>
      <c r="DS39" s="135">
        <v>2066</v>
      </c>
      <c r="DT39" s="135">
        <v>5653</v>
      </c>
      <c r="DU39" s="135">
        <v>7935</v>
      </c>
      <c r="DV39" s="135">
        <v>850</v>
      </c>
      <c r="DW39" s="135">
        <v>0</v>
      </c>
      <c r="DX39" s="135">
        <v>0</v>
      </c>
      <c r="DY39" s="135">
        <v>0</v>
      </c>
      <c r="DZ39" s="135">
        <v>1193</v>
      </c>
      <c r="EA39" s="135">
        <v>0</v>
      </c>
      <c r="EB39" s="135">
        <v>342</v>
      </c>
      <c r="EC39" s="135">
        <v>493</v>
      </c>
      <c r="ED39" s="135">
        <v>29</v>
      </c>
      <c r="EE39" s="135">
        <v>0</v>
      </c>
      <c r="EF39" s="135">
        <v>14</v>
      </c>
      <c r="EG39" s="135">
        <v>606</v>
      </c>
      <c r="EH39" s="135">
        <v>0</v>
      </c>
      <c r="EI39" s="135">
        <v>121</v>
      </c>
      <c r="EJ39" s="135">
        <v>0</v>
      </c>
      <c r="EK39" s="135">
        <v>0</v>
      </c>
      <c r="EL39" s="135">
        <v>0</v>
      </c>
      <c r="EM39" s="135">
        <v>2798</v>
      </c>
    </row>
    <row r="40" spans="1:143" ht="15" customHeight="1" x14ac:dyDescent="0.25">
      <c r="A40" s="136" t="s">
        <v>256</v>
      </c>
      <c r="B40" s="136" t="s">
        <v>271</v>
      </c>
      <c r="C40" s="136" t="s">
        <v>37</v>
      </c>
      <c r="D40" s="135">
        <v>5</v>
      </c>
      <c r="E40" s="135">
        <v>38</v>
      </c>
      <c r="F40" s="135">
        <v>8</v>
      </c>
      <c r="G40" s="135">
        <v>0</v>
      </c>
      <c r="H40" s="135">
        <v>51</v>
      </c>
      <c r="I40" s="135">
        <v>17</v>
      </c>
      <c r="J40" s="135">
        <v>74</v>
      </c>
      <c r="K40" s="135">
        <v>3</v>
      </c>
      <c r="L40" s="135">
        <v>35</v>
      </c>
      <c r="M40" s="135">
        <v>61</v>
      </c>
      <c r="N40" s="135">
        <v>20</v>
      </c>
      <c r="O40" s="135">
        <v>22</v>
      </c>
      <c r="P40" s="135">
        <v>215</v>
      </c>
      <c r="Q40" s="135">
        <v>183</v>
      </c>
      <c r="R40" s="135">
        <v>14</v>
      </c>
      <c r="S40" s="135">
        <v>5</v>
      </c>
      <c r="T40" s="188">
        <v>4</v>
      </c>
      <c r="U40" s="188">
        <v>5</v>
      </c>
      <c r="V40" s="188">
        <v>21</v>
      </c>
      <c r="W40" s="188">
        <v>45</v>
      </c>
      <c r="X40" s="188">
        <v>95</v>
      </c>
      <c r="Y40" s="188">
        <v>106</v>
      </c>
      <c r="Z40" s="188">
        <v>391</v>
      </c>
      <c r="AA40" s="188">
        <v>666</v>
      </c>
      <c r="AB40" s="135">
        <v>673</v>
      </c>
      <c r="AC40" s="188">
        <v>0</v>
      </c>
      <c r="AD40" s="188">
        <v>0</v>
      </c>
      <c r="AE40" s="188">
        <v>38</v>
      </c>
      <c r="AF40" s="188">
        <v>91</v>
      </c>
      <c r="AG40" s="188">
        <v>356</v>
      </c>
      <c r="AH40" s="188">
        <v>485</v>
      </c>
      <c r="AI40" s="135">
        <v>708</v>
      </c>
      <c r="AJ40" s="188">
        <v>34</v>
      </c>
      <c r="AK40" s="188">
        <v>256</v>
      </c>
      <c r="AL40" s="188">
        <v>1441</v>
      </c>
      <c r="AM40" s="135">
        <v>1124</v>
      </c>
      <c r="AN40" s="135">
        <v>1138</v>
      </c>
      <c r="AO40" s="135">
        <v>45</v>
      </c>
      <c r="AP40" s="135">
        <v>1</v>
      </c>
      <c r="AQ40" s="135">
        <v>79</v>
      </c>
      <c r="AR40" s="135">
        <v>19</v>
      </c>
      <c r="AS40" s="135">
        <v>1144</v>
      </c>
      <c r="AT40" s="135">
        <v>20</v>
      </c>
      <c r="AU40" s="135">
        <v>82</v>
      </c>
      <c r="AV40" s="135">
        <v>419</v>
      </c>
      <c r="AW40" s="135">
        <v>433</v>
      </c>
      <c r="AX40" s="135">
        <v>41</v>
      </c>
      <c r="AY40" s="135">
        <v>33766</v>
      </c>
      <c r="AZ40" s="135" t="s">
        <v>19</v>
      </c>
      <c r="BA40" s="135">
        <v>7112</v>
      </c>
      <c r="BB40" s="135" t="s">
        <v>19</v>
      </c>
      <c r="BC40" s="135">
        <v>1496</v>
      </c>
      <c r="BD40" s="135" t="s">
        <v>19</v>
      </c>
      <c r="BE40" s="135">
        <v>9498</v>
      </c>
      <c r="BF40" s="135" t="s">
        <v>19</v>
      </c>
      <c r="BG40" s="135">
        <v>684</v>
      </c>
      <c r="BH40" s="135" t="s">
        <v>19</v>
      </c>
      <c r="BI40" s="135">
        <v>2165</v>
      </c>
      <c r="BJ40" s="135" t="s">
        <v>19</v>
      </c>
      <c r="BK40" s="135">
        <v>54721</v>
      </c>
      <c r="BL40" s="135" t="s">
        <v>19</v>
      </c>
      <c r="BM40" s="135">
        <v>5184</v>
      </c>
      <c r="BN40" s="135" t="s">
        <v>19</v>
      </c>
      <c r="BO40" s="135">
        <v>1822</v>
      </c>
      <c r="BP40" s="135" t="s">
        <v>19</v>
      </c>
      <c r="BQ40" s="135">
        <v>8530</v>
      </c>
      <c r="BR40" s="135" t="s">
        <v>19</v>
      </c>
      <c r="BS40" s="135">
        <v>2831</v>
      </c>
      <c r="BT40" s="135">
        <v>2831</v>
      </c>
      <c r="BU40" s="135">
        <v>0</v>
      </c>
      <c r="BV40" s="135">
        <v>0</v>
      </c>
      <c r="BW40" s="135">
        <v>73088</v>
      </c>
      <c r="BX40" s="135">
        <v>0</v>
      </c>
      <c r="BY40" s="135">
        <v>-1579</v>
      </c>
      <c r="BZ40" s="135">
        <v>-2750</v>
      </c>
      <c r="CA40" s="135">
        <v>-853</v>
      </c>
      <c r="CB40" s="135">
        <v>0</v>
      </c>
      <c r="CC40" s="135" t="s">
        <v>19</v>
      </c>
      <c r="CD40" s="135">
        <v>-5182</v>
      </c>
      <c r="CE40" s="135">
        <v>67906</v>
      </c>
      <c r="CF40" s="135">
        <v>5368</v>
      </c>
      <c r="CG40" s="135">
        <v>8284</v>
      </c>
      <c r="CH40" s="135">
        <v>81558</v>
      </c>
      <c r="CI40" s="135">
        <v>0</v>
      </c>
      <c r="CJ40" s="135">
        <v>395</v>
      </c>
      <c r="CK40" s="135">
        <v>0</v>
      </c>
      <c r="CL40" s="135">
        <v>391</v>
      </c>
      <c r="CM40" s="135">
        <v>513</v>
      </c>
      <c r="CN40" s="135">
        <v>0</v>
      </c>
      <c r="CO40" s="135">
        <v>-204</v>
      </c>
      <c r="CP40" s="135">
        <v>-227</v>
      </c>
      <c r="CQ40" s="188">
        <v>16.100000000000001</v>
      </c>
      <c r="CR40" s="135">
        <v>758</v>
      </c>
      <c r="CS40" s="135" t="s">
        <v>19</v>
      </c>
      <c r="CT40" s="135" t="s">
        <v>19</v>
      </c>
      <c r="CU40" s="135">
        <v>3324</v>
      </c>
      <c r="CV40" s="135" t="s">
        <v>19</v>
      </c>
      <c r="CW40" s="135" t="s">
        <v>19</v>
      </c>
      <c r="CX40" s="135" t="s">
        <v>19</v>
      </c>
      <c r="CY40" s="135">
        <v>69950</v>
      </c>
      <c r="CZ40" s="135">
        <v>0</v>
      </c>
      <c r="DA40" s="135">
        <v>0</v>
      </c>
      <c r="DB40" s="135">
        <v>0</v>
      </c>
      <c r="DC40" s="135">
        <v>73274</v>
      </c>
      <c r="DD40" s="188">
        <v>7.3104693140794224</v>
      </c>
      <c r="DE40" s="188">
        <v>7.3266619013581131</v>
      </c>
      <c r="DF40" s="188">
        <v>0</v>
      </c>
      <c r="DG40" s="188">
        <v>0</v>
      </c>
      <c r="DH40" s="188">
        <v>0</v>
      </c>
      <c r="DI40" s="188">
        <v>7.3259273412124344</v>
      </c>
      <c r="DJ40" s="135">
        <v>-7594</v>
      </c>
      <c r="DK40" s="135">
        <v>-111</v>
      </c>
      <c r="DL40" s="135">
        <v>172</v>
      </c>
      <c r="DM40" s="135">
        <v>-3383</v>
      </c>
      <c r="DN40" s="135">
        <v>-138</v>
      </c>
      <c r="DO40" s="135">
        <v>16742</v>
      </c>
      <c r="DP40" s="135">
        <v>3929</v>
      </c>
      <c r="DQ40" s="135">
        <v>0</v>
      </c>
      <c r="DR40" s="135">
        <v>9617</v>
      </c>
      <c r="DS40" s="135">
        <v>1054</v>
      </c>
      <c r="DT40" s="135">
        <v>27879</v>
      </c>
      <c r="DU40" s="135">
        <v>2500</v>
      </c>
      <c r="DV40" s="135">
        <v>1318</v>
      </c>
      <c r="DW40" s="135">
        <v>0</v>
      </c>
      <c r="DX40" s="135">
        <v>0</v>
      </c>
      <c r="DY40" s="135">
        <v>0</v>
      </c>
      <c r="DZ40" s="135">
        <v>-119</v>
      </c>
      <c r="EA40" s="135">
        <v>0</v>
      </c>
      <c r="EB40" s="135">
        <v>2643</v>
      </c>
      <c r="EC40" s="135">
        <v>33</v>
      </c>
      <c r="ED40" s="135">
        <v>0</v>
      </c>
      <c r="EE40" s="135">
        <v>0</v>
      </c>
      <c r="EF40" s="135">
        <v>0</v>
      </c>
      <c r="EG40" s="135">
        <v>0</v>
      </c>
      <c r="EH40" s="135">
        <v>0</v>
      </c>
      <c r="EI40" s="135">
        <v>72</v>
      </c>
      <c r="EJ40" s="135">
        <v>0</v>
      </c>
      <c r="EK40" s="135">
        <v>0</v>
      </c>
      <c r="EL40" s="135">
        <v>0</v>
      </c>
      <c r="EM40" s="135">
        <v>2629</v>
      </c>
    </row>
    <row r="41" spans="1:143" ht="15" customHeight="1" x14ac:dyDescent="0.25">
      <c r="A41" s="136" t="s">
        <v>256</v>
      </c>
      <c r="B41" s="136" t="s">
        <v>272</v>
      </c>
      <c r="C41" s="136" t="s">
        <v>273</v>
      </c>
      <c r="D41" s="135">
        <v>5</v>
      </c>
      <c r="E41" s="135">
        <v>17</v>
      </c>
      <c r="F41" s="135">
        <v>3</v>
      </c>
      <c r="G41" s="135">
        <v>0</v>
      </c>
      <c r="H41" s="135">
        <v>25</v>
      </c>
      <c r="I41" s="135">
        <v>2</v>
      </c>
      <c r="J41" s="135">
        <v>41</v>
      </c>
      <c r="K41" s="135">
        <v>2</v>
      </c>
      <c r="L41" s="135">
        <v>19</v>
      </c>
      <c r="M41" s="135">
        <v>36</v>
      </c>
      <c r="N41" s="135">
        <v>0</v>
      </c>
      <c r="O41" s="135">
        <v>7</v>
      </c>
      <c r="P41" s="135">
        <v>105</v>
      </c>
      <c r="Q41" s="135">
        <v>56</v>
      </c>
      <c r="R41" s="135">
        <v>5</v>
      </c>
      <c r="S41" s="135">
        <v>3</v>
      </c>
      <c r="T41" s="188">
        <v>3</v>
      </c>
      <c r="U41" s="188">
        <v>3</v>
      </c>
      <c r="V41" s="188">
        <v>10</v>
      </c>
      <c r="W41" s="188">
        <v>18</v>
      </c>
      <c r="X41" s="188">
        <v>44</v>
      </c>
      <c r="Y41" s="188">
        <v>52</v>
      </c>
      <c r="Z41" s="188">
        <v>86</v>
      </c>
      <c r="AA41" s="188">
        <v>216</v>
      </c>
      <c r="AB41" s="135">
        <v>218</v>
      </c>
      <c r="AC41" s="188">
        <v>0</v>
      </c>
      <c r="AD41" s="188">
        <v>0</v>
      </c>
      <c r="AE41" s="188">
        <v>17</v>
      </c>
      <c r="AF41" s="188">
        <v>40</v>
      </c>
      <c r="AG41" s="188">
        <v>169</v>
      </c>
      <c r="AH41" s="188">
        <v>227</v>
      </c>
      <c r="AI41" s="135">
        <v>375</v>
      </c>
      <c r="AJ41" s="188">
        <v>18</v>
      </c>
      <c r="AK41" s="188">
        <v>102</v>
      </c>
      <c r="AL41" s="188">
        <v>563</v>
      </c>
      <c r="AM41" s="135">
        <v>527</v>
      </c>
      <c r="AN41" s="135">
        <v>533</v>
      </c>
      <c r="AO41" s="135">
        <v>17</v>
      </c>
      <c r="AP41" s="135">
        <v>0</v>
      </c>
      <c r="AQ41" s="135">
        <v>21</v>
      </c>
      <c r="AR41" s="135">
        <v>21</v>
      </c>
      <c r="AS41" s="135">
        <v>539</v>
      </c>
      <c r="AT41" s="135">
        <v>19</v>
      </c>
      <c r="AU41" s="135">
        <v>27</v>
      </c>
      <c r="AV41" s="135">
        <v>124</v>
      </c>
      <c r="AW41" s="135">
        <v>162</v>
      </c>
      <c r="AX41" s="135">
        <v>11</v>
      </c>
      <c r="AY41" s="135">
        <v>13750</v>
      </c>
      <c r="AZ41" s="135">
        <v>207</v>
      </c>
      <c r="BA41" s="135">
        <v>4185</v>
      </c>
      <c r="BB41" s="135">
        <v>0</v>
      </c>
      <c r="BC41" s="135">
        <v>781</v>
      </c>
      <c r="BD41" s="135">
        <v>0</v>
      </c>
      <c r="BE41" s="135">
        <v>3785</v>
      </c>
      <c r="BF41" s="135">
        <v>101</v>
      </c>
      <c r="BG41" s="135">
        <v>534</v>
      </c>
      <c r="BH41" s="135">
        <v>0</v>
      </c>
      <c r="BI41" s="135">
        <v>85</v>
      </c>
      <c r="BJ41" s="135">
        <v>0</v>
      </c>
      <c r="BK41" s="135">
        <v>23120</v>
      </c>
      <c r="BL41" s="135">
        <v>308</v>
      </c>
      <c r="BM41" s="135">
        <v>2335</v>
      </c>
      <c r="BN41" s="135">
        <v>1494</v>
      </c>
      <c r="BO41" s="135">
        <v>709</v>
      </c>
      <c r="BP41" s="135">
        <v>0</v>
      </c>
      <c r="BQ41" s="135">
        <v>4673</v>
      </c>
      <c r="BR41" s="135">
        <v>0</v>
      </c>
      <c r="BS41" s="135">
        <v>0</v>
      </c>
      <c r="BT41" s="135">
        <v>0</v>
      </c>
      <c r="BU41" s="135">
        <v>0</v>
      </c>
      <c r="BV41" s="135">
        <v>1330</v>
      </c>
      <c r="BW41" s="135">
        <v>32167</v>
      </c>
      <c r="BX41" s="135">
        <v>-1159</v>
      </c>
      <c r="BY41" s="135">
        <v>-90</v>
      </c>
      <c r="BZ41" s="135">
        <v>0</v>
      </c>
      <c r="CA41" s="135">
        <v>-608</v>
      </c>
      <c r="CB41" s="135">
        <v>0</v>
      </c>
      <c r="CC41" s="135" t="s">
        <v>19</v>
      </c>
      <c r="CD41" s="135">
        <v>-1857</v>
      </c>
      <c r="CE41" s="135">
        <v>30310</v>
      </c>
      <c r="CF41" s="135">
        <v>4133</v>
      </c>
      <c r="CG41" s="135">
        <v>11470</v>
      </c>
      <c r="CH41" s="135">
        <v>45913</v>
      </c>
      <c r="CI41" s="135">
        <v>0</v>
      </c>
      <c r="CJ41" s="135">
        <v>1807</v>
      </c>
      <c r="CK41" s="135">
        <v>268</v>
      </c>
      <c r="CL41" s="135">
        <v>492</v>
      </c>
      <c r="CM41" s="135">
        <v>45</v>
      </c>
      <c r="CN41" s="135">
        <v>0</v>
      </c>
      <c r="CO41" s="135">
        <v>0</v>
      </c>
      <c r="CP41" s="135">
        <v>0</v>
      </c>
      <c r="CQ41" s="188">
        <v>18.600000000000001</v>
      </c>
      <c r="CR41" s="135">
        <v>310</v>
      </c>
      <c r="CS41" s="135">
        <v>1907</v>
      </c>
      <c r="CT41" s="135">
        <v>2038</v>
      </c>
      <c r="CU41" s="135">
        <v>3945</v>
      </c>
      <c r="CV41" s="135">
        <v>27920</v>
      </c>
      <c r="CW41" s="135">
        <v>1429</v>
      </c>
      <c r="CX41" s="135">
        <v>121</v>
      </c>
      <c r="CY41" s="135">
        <v>29470</v>
      </c>
      <c r="CZ41" s="135">
        <v>59</v>
      </c>
      <c r="DA41" s="135">
        <v>969</v>
      </c>
      <c r="DB41" s="135">
        <v>0</v>
      </c>
      <c r="DC41" s="135">
        <v>34443</v>
      </c>
      <c r="DD41" s="188">
        <v>45.373891001267424</v>
      </c>
      <c r="DE41" s="188">
        <v>45.598914149983031</v>
      </c>
      <c r="DF41" s="188">
        <v>100</v>
      </c>
      <c r="DG41" s="188">
        <v>30.790762771168652</v>
      </c>
      <c r="DH41" s="188">
        <v>0</v>
      </c>
      <c r="DI41" s="188">
        <v>45.660947071973986</v>
      </c>
      <c r="DJ41" s="135">
        <v>-3479</v>
      </c>
      <c r="DK41" s="135">
        <v>0</v>
      </c>
      <c r="DL41" s="135">
        <v>-4</v>
      </c>
      <c r="DM41" s="135">
        <v>-1520</v>
      </c>
      <c r="DN41" s="135">
        <v>-84</v>
      </c>
      <c r="DO41" s="135">
        <v>8137</v>
      </c>
      <c r="DP41" s="135">
        <v>2418</v>
      </c>
      <c r="DQ41" s="135">
        <v>289</v>
      </c>
      <c r="DR41" s="135">
        <v>5757</v>
      </c>
      <c r="DS41" s="135">
        <v>1015</v>
      </c>
      <c r="DT41" s="135">
        <v>12768</v>
      </c>
      <c r="DU41" s="135">
        <v>1838</v>
      </c>
      <c r="DV41" s="135">
        <v>393</v>
      </c>
      <c r="DW41" s="135">
        <v>0</v>
      </c>
      <c r="DX41" s="135">
        <v>0</v>
      </c>
      <c r="DY41" s="135">
        <v>4223</v>
      </c>
      <c r="DZ41" s="135">
        <v>252</v>
      </c>
      <c r="EA41" s="135">
        <v>0</v>
      </c>
      <c r="EB41" s="135">
        <v>1633</v>
      </c>
      <c r="EC41" s="135">
        <v>161</v>
      </c>
      <c r="ED41" s="135">
        <v>0</v>
      </c>
      <c r="EE41" s="135">
        <v>0</v>
      </c>
      <c r="EF41" s="135">
        <v>278</v>
      </c>
      <c r="EG41" s="135">
        <v>0</v>
      </c>
      <c r="EH41" s="135">
        <v>107</v>
      </c>
      <c r="EI41" s="135">
        <v>69</v>
      </c>
      <c r="EJ41" s="135">
        <v>0</v>
      </c>
      <c r="EK41" s="135">
        <v>0</v>
      </c>
      <c r="EL41" s="135">
        <v>0</v>
      </c>
      <c r="EM41" s="135">
        <v>6723</v>
      </c>
    </row>
    <row r="42" spans="1:143" ht="15" customHeight="1" x14ac:dyDescent="0.25">
      <c r="A42" s="136" t="s">
        <v>256</v>
      </c>
      <c r="B42" s="136" t="s">
        <v>274</v>
      </c>
      <c r="C42" s="136" t="s">
        <v>40</v>
      </c>
      <c r="D42" s="135">
        <v>9</v>
      </c>
      <c r="E42" s="135">
        <v>19</v>
      </c>
      <c r="F42" s="135">
        <v>3</v>
      </c>
      <c r="G42" s="135">
        <v>0</v>
      </c>
      <c r="H42" s="135">
        <v>31</v>
      </c>
      <c r="I42" s="135">
        <v>0</v>
      </c>
      <c r="J42" s="135">
        <v>43</v>
      </c>
      <c r="K42" s="135">
        <v>4</v>
      </c>
      <c r="L42" s="135">
        <v>3</v>
      </c>
      <c r="M42" s="135">
        <v>36</v>
      </c>
      <c r="N42" s="135">
        <v>6</v>
      </c>
      <c r="O42" s="135">
        <v>6</v>
      </c>
      <c r="P42" s="135">
        <v>98</v>
      </c>
      <c r="Q42" s="135">
        <v>112</v>
      </c>
      <c r="R42" s="135">
        <v>7</v>
      </c>
      <c r="S42" s="135">
        <v>5</v>
      </c>
      <c r="T42" s="188">
        <v>2</v>
      </c>
      <c r="U42" s="188">
        <v>4</v>
      </c>
      <c r="V42" s="188">
        <v>11</v>
      </c>
      <c r="W42" s="188">
        <v>25</v>
      </c>
      <c r="X42" s="188">
        <v>67</v>
      </c>
      <c r="Y42" s="188">
        <v>58</v>
      </c>
      <c r="Z42" s="188">
        <v>290</v>
      </c>
      <c r="AA42" s="188">
        <v>456</v>
      </c>
      <c r="AB42" s="135">
        <v>458</v>
      </c>
      <c r="AC42" s="188">
        <v>0</v>
      </c>
      <c r="AD42" s="188">
        <v>0</v>
      </c>
      <c r="AE42" s="188">
        <v>22</v>
      </c>
      <c r="AF42" s="188">
        <v>69</v>
      </c>
      <c r="AG42" s="188">
        <v>252</v>
      </c>
      <c r="AH42" s="188">
        <v>343</v>
      </c>
      <c r="AI42" s="135">
        <v>343</v>
      </c>
      <c r="AJ42" s="188">
        <v>29</v>
      </c>
      <c r="AK42" s="188">
        <v>176</v>
      </c>
      <c r="AL42" s="188">
        <v>1005</v>
      </c>
      <c r="AM42" s="135">
        <v>1059</v>
      </c>
      <c r="AN42" s="135">
        <v>1082</v>
      </c>
      <c r="AO42" s="135">
        <v>34</v>
      </c>
      <c r="AP42" s="135">
        <v>2</v>
      </c>
      <c r="AQ42" s="135">
        <v>53</v>
      </c>
      <c r="AR42" s="135">
        <v>7</v>
      </c>
      <c r="AS42" s="135">
        <v>627</v>
      </c>
      <c r="AT42" s="135">
        <v>36</v>
      </c>
      <c r="AU42" s="135">
        <v>48</v>
      </c>
      <c r="AV42" s="135">
        <v>113</v>
      </c>
      <c r="AW42" s="135">
        <v>98</v>
      </c>
      <c r="AX42" s="135">
        <v>11</v>
      </c>
      <c r="AY42" s="135">
        <v>24132</v>
      </c>
      <c r="AZ42" s="135">
        <v>249</v>
      </c>
      <c r="BA42" s="135">
        <v>4672</v>
      </c>
      <c r="BB42" s="135">
        <v>41</v>
      </c>
      <c r="BC42" s="135">
        <v>1263</v>
      </c>
      <c r="BD42" s="135">
        <v>0</v>
      </c>
      <c r="BE42" s="135">
        <v>6904</v>
      </c>
      <c r="BF42" s="135">
        <v>986</v>
      </c>
      <c r="BG42" s="135">
        <v>341</v>
      </c>
      <c r="BH42" s="135">
        <v>0</v>
      </c>
      <c r="BI42" s="135">
        <v>1209</v>
      </c>
      <c r="BJ42" s="135">
        <v>243</v>
      </c>
      <c r="BK42" s="135">
        <v>38521</v>
      </c>
      <c r="BL42" s="135">
        <v>1519</v>
      </c>
      <c r="BM42" s="135">
        <v>2728</v>
      </c>
      <c r="BN42" s="135">
        <v>1611</v>
      </c>
      <c r="BO42" s="135">
        <v>662</v>
      </c>
      <c r="BP42" s="135">
        <v>1524</v>
      </c>
      <c r="BQ42" s="135">
        <v>3868</v>
      </c>
      <c r="BR42" s="135">
        <v>2433</v>
      </c>
      <c r="BS42" s="135">
        <v>129</v>
      </c>
      <c r="BT42" s="135">
        <v>3</v>
      </c>
      <c r="BU42" s="135">
        <v>0</v>
      </c>
      <c r="BV42" s="135">
        <v>0</v>
      </c>
      <c r="BW42" s="135">
        <v>45908</v>
      </c>
      <c r="BX42" s="135">
        <v>-2919</v>
      </c>
      <c r="BY42" s="135">
        <v>-18</v>
      </c>
      <c r="BZ42" s="135">
        <v>0</v>
      </c>
      <c r="CA42" s="135">
        <v>0</v>
      </c>
      <c r="CB42" s="135">
        <v>-1866</v>
      </c>
      <c r="CC42" s="135">
        <v>-753</v>
      </c>
      <c r="CD42" s="135">
        <v>-4803</v>
      </c>
      <c r="CE42" s="135">
        <v>41105</v>
      </c>
      <c r="CF42" s="135">
        <v>3112</v>
      </c>
      <c r="CG42" s="135">
        <v>11098</v>
      </c>
      <c r="CH42" s="135">
        <v>55315</v>
      </c>
      <c r="CI42" s="135">
        <v>0</v>
      </c>
      <c r="CJ42" s="135">
        <v>1209</v>
      </c>
      <c r="CK42" s="135">
        <v>0</v>
      </c>
      <c r="CL42" s="135">
        <v>727</v>
      </c>
      <c r="CM42" s="135">
        <v>69</v>
      </c>
      <c r="CN42" s="135">
        <v>0</v>
      </c>
      <c r="CO42" s="135">
        <v>0</v>
      </c>
      <c r="CP42" s="135">
        <v>-330</v>
      </c>
      <c r="CQ42" s="188">
        <v>16.8</v>
      </c>
      <c r="CR42" s="135">
        <v>0</v>
      </c>
      <c r="CS42" s="135" t="s">
        <v>19</v>
      </c>
      <c r="CT42" s="135" t="s">
        <v>19</v>
      </c>
      <c r="CU42" s="135">
        <v>4579</v>
      </c>
      <c r="CV42" s="135" t="s">
        <v>19</v>
      </c>
      <c r="CW42" s="135" t="s">
        <v>19</v>
      </c>
      <c r="CX42" s="135" t="s">
        <v>19</v>
      </c>
      <c r="CY42" s="135">
        <v>41101</v>
      </c>
      <c r="CZ42" s="135">
        <v>63</v>
      </c>
      <c r="DA42" s="135">
        <v>165</v>
      </c>
      <c r="DB42" s="135">
        <v>0</v>
      </c>
      <c r="DC42" s="135">
        <v>45908</v>
      </c>
      <c r="DD42" s="188">
        <v>31.950207468879665</v>
      </c>
      <c r="DE42" s="188">
        <v>31.943261721126003</v>
      </c>
      <c r="DF42" s="188">
        <v>0</v>
      </c>
      <c r="DG42" s="188">
        <v>0</v>
      </c>
      <c r="DH42" s="188">
        <v>0</v>
      </c>
      <c r="DI42" s="188">
        <v>31.785309749934655</v>
      </c>
      <c r="DJ42" s="135">
        <v>-5625</v>
      </c>
      <c r="DK42" s="135">
        <v>-214</v>
      </c>
      <c r="DL42" s="135">
        <v>0</v>
      </c>
      <c r="DM42" s="135">
        <v>-2541</v>
      </c>
      <c r="DN42" s="135">
        <v>-238</v>
      </c>
      <c r="DO42" s="135">
        <v>16122</v>
      </c>
      <c r="DP42" s="135">
        <v>5040</v>
      </c>
      <c r="DQ42" s="135">
        <v>72</v>
      </c>
      <c r="DR42" s="135">
        <v>12616</v>
      </c>
      <c r="DS42" s="135">
        <v>454</v>
      </c>
      <c r="DT42" s="135">
        <v>4938</v>
      </c>
      <c r="DU42" s="135">
        <v>5251</v>
      </c>
      <c r="DV42" s="135">
        <v>0</v>
      </c>
      <c r="DW42" s="135">
        <v>0</v>
      </c>
      <c r="DX42" s="135">
        <v>0</v>
      </c>
      <c r="DY42" s="135">
        <v>0</v>
      </c>
      <c r="DZ42" s="135">
        <v>976</v>
      </c>
      <c r="EA42" s="135">
        <v>0</v>
      </c>
      <c r="EB42" s="135">
        <v>189</v>
      </c>
      <c r="EC42" s="135">
        <v>311</v>
      </c>
      <c r="ED42" s="135">
        <v>0</v>
      </c>
      <c r="EE42" s="135">
        <v>0</v>
      </c>
      <c r="EF42" s="135">
        <v>0</v>
      </c>
      <c r="EG42" s="135">
        <v>706</v>
      </c>
      <c r="EH42" s="135">
        <v>0</v>
      </c>
      <c r="EI42" s="135">
        <v>78</v>
      </c>
      <c r="EJ42" s="135">
        <v>0</v>
      </c>
      <c r="EK42" s="135">
        <v>0</v>
      </c>
      <c r="EL42" s="135">
        <v>0</v>
      </c>
      <c r="EM42" s="135">
        <v>2260</v>
      </c>
    </row>
    <row r="43" spans="1:143" ht="15" customHeight="1" x14ac:dyDescent="0.25">
      <c r="A43" s="136" t="s">
        <v>256</v>
      </c>
      <c r="B43" s="136" t="s">
        <v>275</v>
      </c>
      <c r="C43" s="136" t="s">
        <v>42</v>
      </c>
      <c r="D43" s="135">
        <v>8</v>
      </c>
      <c r="E43" s="135">
        <v>34</v>
      </c>
      <c r="F43" s="135">
        <v>15</v>
      </c>
      <c r="G43" s="135">
        <v>0</v>
      </c>
      <c r="H43" s="135">
        <v>57</v>
      </c>
      <c r="I43" s="135">
        <v>0</v>
      </c>
      <c r="J43" s="135">
        <v>75</v>
      </c>
      <c r="K43" s="135">
        <v>3</v>
      </c>
      <c r="L43" s="135">
        <v>31</v>
      </c>
      <c r="M43" s="135">
        <v>76</v>
      </c>
      <c r="N43" s="135">
        <v>0</v>
      </c>
      <c r="O43" s="135">
        <v>10</v>
      </c>
      <c r="P43" s="135">
        <v>195</v>
      </c>
      <c r="Q43" s="135">
        <v>183</v>
      </c>
      <c r="R43" s="135">
        <v>13</v>
      </c>
      <c r="S43" s="135">
        <v>9</v>
      </c>
      <c r="T43" s="188">
        <v>4</v>
      </c>
      <c r="U43" s="188">
        <v>4</v>
      </c>
      <c r="V43" s="188">
        <v>15</v>
      </c>
      <c r="W43" s="188">
        <v>47</v>
      </c>
      <c r="X43" s="188">
        <v>60</v>
      </c>
      <c r="Y43" s="188">
        <v>130</v>
      </c>
      <c r="Z43" s="188">
        <v>411</v>
      </c>
      <c r="AA43" s="188">
        <v>671</v>
      </c>
      <c r="AB43" s="135">
        <v>671</v>
      </c>
      <c r="AC43" s="188">
        <v>0</v>
      </c>
      <c r="AD43" s="188">
        <v>0</v>
      </c>
      <c r="AE43" s="188">
        <v>32</v>
      </c>
      <c r="AF43" s="188">
        <v>82</v>
      </c>
      <c r="AG43" s="188">
        <v>418</v>
      </c>
      <c r="AH43" s="188">
        <v>532</v>
      </c>
      <c r="AI43" s="135">
        <v>532</v>
      </c>
      <c r="AJ43" s="188">
        <v>40</v>
      </c>
      <c r="AK43" s="188">
        <v>289</v>
      </c>
      <c r="AL43" s="188">
        <v>1531</v>
      </c>
      <c r="AM43" s="135">
        <v>1316</v>
      </c>
      <c r="AN43" s="135">
        <v>1346</v>
      </c>
      <c r="AO43" s="135">
        <v>57</v>
      </c>
      <c r="AP43" s="135">
        <v>0</v>
      </c>
      <c r="AQ43" s="135">
        <v>79</v>
      </c>
      <c r="AR43" s="135">
        <v>15</v>
      </c>
      <c r="AS43" s="135">
        <v>985</v>
      </c>
      <c r="AT43" s="135">
        <v>12</v>
      </c>
      <c r="AU43" s="135">
        <v>113</v>
      </c>
      <c r="AV43" s="135">
        <v>539</v>
      </c>
      <c r="AW43" s="135">
        <v>217</v>
      </c>
      <c r="AX43" s="135">
        <v>0</v>
      </c>
      <c r="AY43" s="135">
        <v>35485.247560000018</v>
      </c>
      <c r="AZ43" s="135">
        <v>0</v>
      </c>
      <c r="BA43" s="135">
        <v>5696.19884</v>
      </c>
      <c r="BB43" s="135">
        <v>0</v>
      </c>
      <c r="BC43" s="135">
        <v>1757.02961</v>
      </c>
      <c r="BD43" s="135">
        <v>0</v>
      </c>
      <c r="BE43" s="135">
        <v>3551.4648100000009</v>
      </c>
      <c r="BF43" s="135">
        <v>0</v>
      </c>
      <c r="BG43" s="135">
        <v>4696.2692000000015</v>
      </c>
      <c r="BH43" s="135">
        <v>0</v>
      </c>
      <c r="BI43" s="135">
        <v>1123.2746100000002</v>
      </c>
      <c r="BJ43" s="135">
        <v>0</v>
      </c>
      <c r="BK43" s="135">
        <v>52309.484630000014</v>
      </c>
      <c r="BL43" s="135">
        <v>0</v>
      </c>
      <c r="BM43" s="135">
        <v>5360.3254200000001</v>
      </c>
      <c r="BN43" s="135">
        <v>21.31</v>
      </c>
      <c r="BO43" s="135">
        <v>3510.6092099999996</v>
      </c>
      <c r="BP43" s="135">
        <v>0</v>
      </c>
      <c r="BQ43" s="135">
        <v>8011.2407200000007</v>
      </c>
      <c r="BR43" s="135">
        <v>411.87</v>
      </c>
      <c r="BS43" s="135">
        <v>8451.8740099999995</v>
      </c>
      <c r="BT43" s="135">
        <v>0</v>
      </c>
      <c r="BU43" s="135">
        <v>35.933999999999997</v>
      </c>
      <c r="BV43" s="135">
        <v>-198.88178000000002</v>
      </c>
      <c r="BW43" s="135">
        <v>77480.586210000009</v>
      </c>
      <c r="BX43" s="135">
        <v>-6986.5284700000002</v>
      </c>
      <c r="BY43" s="135">
        <v>-11.526</v>
      </c>
      <c r="BZ43" s="135">
        <v>0</v>
      </c>
      <c r="CA43" s="135">
        <v>0</v>
      </c>
      <c r="CB43" s="135">
        <v>-2534.22273</v>
      </c>
      <c r="CC43" s="135">
        <v>0</v>
      </c>
      <c r="CD43" s="135">
        <v>-9532.2772000000004</v>
      </c>
      <c r="CE43" s="135">
        <v>67948.309010000012</v>
      </c>
      <c r="CF43" s="135">
        <v>4968.6154499999993</v>
      </c>
      <c r="CG43" s="135">
        <v>12014.66</v>
      </c>
      <c r="CH43" s="135">
        <v>84931.584460000013</v>
      </c>
      <c r="CI43" s="135">
        <v>0</v>
      </c>
      <c r="CJ43" s="135">
        <v>968.9</v>
      </c>
      <c r="CK43" s="135">
        <v>0</v>
      </c>
      <c r="CL43" s="135">
        <v>115.45535000000001</v>
      </c>
      <c r="CM43" s="135">
        <v>-334.78396000000004</v>
      </c>
      <c r="CN43" s="135">
        <v>0</v>
      </c>
      <c r="CO43" s="135">
        <v>-381</v>
      </c>
      <c r="CP43" s="135">
        <v>0</v>
      </c>
      <c r="CQ43" s="188">
        <v>0</v>
      </c>
      <c r="CR43" s="135">
        <v>0</v>
      </c>
      <c r="CS43" s="135" t="s">
        <v>19</v>
      </c>
      <c r="CT43" s="135" t="s">
        <v>19</v>
      </c>
      <c r="CU43" s="135">
        <v>11658.962675719869</v>
      </c>
      <c r="CV43" s="135" t="s">
        <v>19</v>
      </c>
      <c r="CW43" s="135" t="s">
        <v>19</v>
      </c>
      <c r="CX43" s="135" t="s">
        <v>19</v>
      </c>
      <c r="CY43" s="135">
        <v>58964.049017684622</v>
      </c>
      <c r="CZ43" s="135">
        <v>485.39450452630285</v>
      </c>
      <c r="DA43" s="135">
        <v>1808.518262069209</v>
      </c>
      <c r="DB43" s="135">
        <v>0</v>
      </c>
      <c r="DC43" s="135">
        <v>72916.924460000009</v>
      </c>
      <c r="DD43" s="188">
        <v>16.245216689577457</v>
      </c>
      <c r="DE43" s="188">
        <v>13.040823783063663</v>
      </c>
      <c r="DF43" s="188">
        <v>74.692616311501567</v>
      </c>
      <c r="DG43" s="188" t="s">
        <v>19</v>
      </c>
      <c r="DH43" s="188">
        <v>0</v>
      </c>
      <c r="DI43" s="188">
        <v>15.8368130315892</v>
      </c>
      <c r="DJ43" s="135">
        <v>-8115.9798499999997</v>
      </c>
      <c r="DK43" s="135">
        <v>-183.92099999999999</v>
      </c>
      <c r="DL43" s="135">
        <v>-88.13736999999999</v>
      </c>
      <c r="DM43" s="135">
        <v>-3585.0188800000001</v>
      </c>
      <c r="DN43" s="135">
        <v>-33.212660000000007</v>
      </c>
      <c r="DO43" s="135">
        <v>19812.624509999914</v>
      </c>
      <c r="DP43" s="135">
        <v>6642.3060400000004</v>
      </c>
      <c r="DQ43" s="135">
        <v>0</v>
      </c>
      <c r="DR43" s="135">
        <v>14448.660789999914</v>
      </c>
      <c r="DS43" s="135">
        <v>1356.7081599999999</v>
      </c>
      <c r="DT43" s="135">
        <v>29360</v>
      </c>
      <c r="DU43" s="135">
        <v>4060</v>
      </c>
      <c r="DV43" s="135">
        <v>1136</v>
      </c>
      <c r="DW43" s="135">
        <v>0</v>
      </c>
      <c r="DX43" s="135">
        <v>0</v>
      </c>
      <c r="DY43" s="135">
        <v>83.633309999999994</v>
      </c>
      <c r="DZ43" s="135">
        <v>288.98</v>
      </c>
      <c r="EA43" s="135">
        <v>0</v>
      </c>
      <c r="EB43" s="135">
        <v>679</v>
      </c>
      <c r="EC43" s="135">
        <v>71</v>
      </c>
      <c r="ED43" s="135">
        <v>0</v>
      </c>
      <c r="EE43" s="135">
        <v>606.5</v>
      </c>
      <c r="EF43" s="135">
        <v>0</v>
      </c>
      <c r="EG43" s="135">
        <v>0</v>
      </c>
      <c r="EH43" s="135">
        <v>0</v>
      </c>
      <c r="EI43" s="135">
        <v>0</v>
      </c>
      <c r="EJ43" s="135">
        <v>0</v>
      </c>
      <c r="EK43" s="135">
        <v>0</v>
      </c>
      <c r="EL43" s="135">
        <v>0</v>
      </c>
      <c r="EM43" s="135">
        <v>1729.11331</v>
      </c>
    </row>
    <row r="44" spans="1:143" ht="15" customHeight="1" x14ac:dyDescent="0.25">
      <c r="A44" s="136" t="s">
        <v>256</v>
      </c>
      <c r="B44" s="136" t="s">
        <v>276</v>
      </c>
      <c r="C44" s="136" t="s">
        <v>43</v>
      </c>
      <c r="D44" s="135">
        <v>9</v>
      </c>
      <c r="E44" s="135">
        <v>18</v>
      </c>
      <c r="F44" s="135">
        <v>12</v>
      </c>
      <c r="G44" s="135">
        <v>0</v>
      </c>
      <c r="H44" s="135">
        <v>39</v>
      </c>
      <c r="I44" s="135">
        <v>6</v>
      </c>
      <c r="J44" s="135">
        <v>58</v>
      </c>
      <c r="K44" s="135">
        <v>4</v>
      </c>
      <c r="L44" s="135">
        <v>21</v>
      </c>
      <c r="M44" s="135">
        <v>25</v>
      </c>
      <c r="N44" s="135">
        <v>30</v>
      </c>
      <c r="O44" s="135">
        <v>12</v>
      </c>
      <c r="P44" s="135">
        <v>150</v>
      </c>
      <c r="Q44" s="135">
        <v>79</v>
      </c>
      <c r="R44" s="135">
        <v>8</v>
      </c>
      <c r="S44" s="135">
        <v>7</v>
      </c>
      <c r="T44" s="188">
        <v>3</v>
      </c>
      <c r="U44" s="188">
        <v>4</v>
      </c>
      <c r="V44" s="188">
        <v>11</v>
      </c>
      <c r="W44" s="188">
        <v>32</v>
      </c>
      <c r="X44" s="188">
        <v>90</v>
      </c>
      <c r="Y44" s="188">
        <v>114</v>
      </c>
      <c r="Z44" s="188">
        <v>368</v>
      </c>
      <c r="AA44" s="188">
        <v>622</v>
      </c>
      <c r="AB44" s="135">
        <v>622</v>
      </c>
      <c r="AC44" s="188">
        <v>0</v>
      </c>
      <c r="AD44" s="188">
        <v>0</v>
      </c>
      <c r="AE44" s="188">
        <v>23</v>
      </c>
      <c r="AF44" s="188">
        <v>63</v>
      </c>
      <c r="AG44" s="188">
        <v>186</v>
      </c>
      <c r="AH44" s="188">
        <v>271</v>
      </c>
      <c r="AI44" s="135">
        <v>439</v>
      </c>
      <c r="AJ44" s="188">
        <v>1</v>
      </c>
      <c r="AK44" s="188">
        <v>203</v>
      </c>
      <c r="AL44" s="188">
        <v>1097</v>
      </c>
      <c r="AM44" s="135">
        <v>1207</v>
      </c>
      <c r="AN44" s="135">
        <v>1203</v>
      </c>
      <c r="AO44" s="135">
        <v>37</v>
      </c>
      <c r="AP44" s="135">
        <v>3</v>
      </c>
      <c r="AQ44" s="135">
        <v>95</v>
      </c>
      <c r="AR44" s="135">
        <v>7</v>
      </c>
      <c r="AS44" s="135">
        <v>809</v>
      </c>
      <c r="AT44" s="135">
        <v>15</v>
      </c>
      <c r="AU44" s="135">
        <v>86</v>
      </c>
      <c r="AV44" s="135">
        <v>324</v>
      </c>
      <c r="AW44" s="135">
        <v>226</v>
      </c>
      <c r="AX44" s="135">
        <v>32</v>
      </c>
      <c r="AY44" s="135">
        <v>33276</v>
      </c>
      <c r="AZ44" s="135">
        <v>0</v>
      </c>
      <c r="BA44" s="135">
        <v>4674</v>
      </c>
      <c r="BB44" s="135">
        <v>0</v>
      </c>
      <c r="BC44" s="135">
        <v>44</v>
      </c>
      <c r="BD44" s="135">
        <v>0</v>
      </c>
      <c r="BE44" s="135">
        <v>6624</v>
      </c>
      <c r="BF44" s="135">
        <v>67</v>
      </c>
      <c r="BG44" s="135">
        <v>646</v>
      </c>
      <c r="BH44" s="135">
        <v>0</v>
      </c>
      <c r="BI44" s="135">
        <v>541</v>
      </c>
      <c r="BJ44" s="135">
        <v>0</v>
      </c>
      <c r="BK44" s="135">
        <v>45805</v>
      </c>
      <c r="BL44" s="135">
        <v>67</v>
      </c>
      <c r="BM44" s="135">
        <v>3742</v>
      </c>
      <c r="BN44" s="135">
        <v>0</v>
      </c>
      <c r="BO44" s="135">
        <v>1924</v>
      </c>
      <c r="BP44" s="135">
        <v>0</v>
      </c>
      <c r="BQ44" s="135">
        <v>6795</v>
      </c>
      <c r="BR44" s="135">
        <v>0</v>
      </c>
      <c r="BS44" s="135">
        <v>303</v>
      </c>
      <c r="BT44" s="135">
        <v>0</v>
      </c>
      <c r="BU44" s="135">
        <v>2</v>
      </c>
      <c r="BV44" s="135">
        <v>0</v>
      </c>
      <c r="BW44" s="135">
        <v>58571</v>
      </c>
      <c r="BX44" s="135">
        <v>-6177</v>
      </c>
      <c r="BY44" s="135">
        <v>0</v>
      </c>
      <c r="BZ44" s="135">
        <v>0</v>
      </c>
      <c r="CA44" s="135">
        <v>0</v>
      </c>
      <c r="CB44" s="135">
        <v>-1836</v>
      </c>
      <c r="CC44" s="135">
        <v>-47</v>
      </c>
      <c r="CD44" s="135">
        <v>-8013</v>
      </c>
      <c r="CE44" s="135">
        <v>50558</v>
      </c>
      <c r="CF44" s="135">
        <v>4077</v>
      </c>
      <c r="CG44" s="135">
        <v>-20661</v>
      </c>
      <c r="CH44" s="135">
        <v>33974</v>
      </c>
      <c r="CI44" s="135">
        <v>0</v>
      </c>
      <c r="CJ44" s="135">
        <v>197</v>
      </c>
      <c r="CK44" s="135">
        <v>37</v>
      </c>
      <c r="CL44" s="135">
        <v>90</v>
      </c>
      <c r="CM44" s="135">
        <v>-332</v>
      </c>
      <c r="CN44" s="135">
        <v>1713</v>
      </c>
      <c r="CO44" s="135" t="s">
        <v>19</v>
      </c>
      <c r="CP44" s="135">
        <v>0</v>
      </c>
      <c r="CQ44" s="188">
        <v>14.7</v>
      </c>
      <c r="CR44" s="135">
        <v>-336</v>
      </c>
      <c r="CS44" s="135" t="s">
        <v>19</v>
      </c>
      <c r="CT44" s="135" t="s">
        <v>19</v>
      </c>
      <c r="CU44" s="135">
        <v>0</v>
      </c>
      <c r="CV44" s="135" t="s">
        <v>19</v>
      </c>
      <c r="CW44" s="135" t="s">
        <v>19</v>
      </c>
      <c r="CX44" s="135" t="s">
        <v>19</v>
      </c>
      <c r="CY44" s="135">
        <v>0</v>
      </c>
      <c r="CZ44" s="135">
        <v>0</v>
      </c>
      <c r="DA44" s="135">
        <v>0</v>
      </c>
      <c r="DB44" s="135">
        <v>0</v>
      </c>
      <c r="DC44" s="135">
        <v>0</v>
      </c>
      <c r="DD44" s="188">
        <v>0</v>
      </c>
      <c r="DE44" s="188">
        <v>0</v>
      </c>
      <c r="DF44" s="188">
        <v>0</v>
      </c>
      <c r="DG44" s="188">
        <v>0</v>
      </c>
      <c r="DH44" s="188">
        <v>0</v>
      </c>
      <c r="DI44" s="188">
        <v>0</v>
      </c>
      <c r="DJ44" s="135">
        <v>-6889</v>
      </c>
      <c r="DK44" s="135">
        <v>-297</v>
      </c>
      <c r="DL44" s="135">
        <v>0</v>
      </c>
      <c r="DM44" s="135">
        <v>-3022</v>
      </c>
      <c r="DN44" s="135">
        <v>-309</v>
      </c>
      <c r="DO44" s="135">
        <v>20341</v>
      </c>
      <c r="DP44" s="135">
        <v>4925</v>
      </c>
      <c r="DQ44" s="135">
        <v>2</v>
      </c>
      <c r="DR44" s="135">
        <v>14751</v>
      </c>
      <c r="DS44" s="135">
        <v>1006</v>
      </c>
      <c r="DT44" s="135">
        <v>8020</v>
      </c>
      <c r="DU44" s="135">
        <v>8350</v>
      </c>
      <c r="DV44" s="135">
        <v>1282</v>
      </c>
      <c r="DW44" s="135">
        <v>0</v>
      </c>
      <c r="DX44" s="135">
        <v>0</v>
      </c>
      <c r="DY44" s="135">
        <v>0</v>
      </c>
      <c r="DZ44" s="135">
        <v>420</v>
      </c>
      <c r="EA44" s="135">
        <v>0</v>
      </c>
      <c r="EB44" s="135">
        <v>1223</v>
      </c>
      <c r="EC44" s="135">
        <v>406</v>
      </c>
      <c r="ED44" s="135">
        <v>0</v>
      </c>
      <c r="EE44" s="135">
        <v>0</v>
      </c>
      <c r="EF44" s="135">
        <v>379</v>
      </c>
      <c r="EG44" s="135">
        <v>428</v>
      </c>
      <c r="EH44" s="135">
        <v>0</v>
      </c>
      <c r="EI44" s="135">
        <v>5</v>
      </c>
      <c r="EJ44" s="135">
        <v>0</v>
      </c>
      <c r="EK44" s="135">
        <v>0</v>
      </c>
      <c r="EL44" s="135">
        <v>0</v>
      </c>
      <c r="EM44" s="135">
        <v>2861</v>
      </c>
    </row>
    <row r="45" spans="1:143" ht="15" customHeight="1" x14ac:dyDescent="0.25">
      <c r="A45" s="136" t="s">
        <v>256</v>
      </c>
      <c r="B45" s="136" t="s">
        <v>277</v>
      </c>
      <c r="C45" s="136" t="s">
        <v>44</v>
      </c>
      <c r="D45" s="135">
        <v>11</v>
      </c>
      <c r="E45" s="135">
        <v>6</v>
      </c>
      <c r="F45" s="135">
        <v>3</v>
      </c>
      <c r="G45" s="135" t="s">
        <v>19</v>
      </c>
      <c r="H45" s="135" t="s">
        <v>19</v>
      </c>
      <c r="I45" s="135">
        <v>3</v>
      </c>
      <c r="J45" s="135">
        <v>32</v>
      </c>
      <c r="K45" s="135">
        <v>2</v>
      </c>
      <c r="L45" s="135">
        <v>24</v>
      </c>
      <c r="M45" s="135">
        <v>46</v>
      </c>
      <c r="N45" s="135">
        <v>1</v>
      </c>
      <c r="O45" s="135">
        <v>23</v>
      </c>
      <c r="P45" s="135">
        <v>128</v>
      </c>
      <c r="Q45" s="135">
        <v>36</v>
      </c>
      <c r="R45" s="135">
        <v>4</v>
      </c>
      <c r="S45" s="135">
        <v>5</v>
      </c>
      <c r="T45" s="188">
        <v>3</v>
      </c>
      <c r="U45" s="188">
        <v>3</v>
      </c>
      <c r="V45" s="188">
        <v>6</v>
      </c>
      <c r="W45" s="188">
        <v>20</v>
      </c>
      <c r="X45" s="188">
        <v>49</v>
      </c>
      <c r="Y45" s="188">
        <v>67</v>
      </c>
      <c r="Z45" s="188">
        <v>199</v>
      </c>
      <c r="AA45" s="188">
        <v>347</v>
      </c>
      <c r="AB45" s="135">
        <v>350</v>
      </c>
      <c r="AC45" s="188">
        <v>0</v>
      </c>
      <c r="AD45" s="188">
        <v>0</v>
      </c>
      <c r="AE45" s="188">
        <v>10</v>
      </c>
      <c r="AF45" s="188">
        <v>24</v>
      </c>
      <c r="AG45" s="188">
        <v>90</v>
      </c>
      <c r="AH45" s="188">
        <v>123</v>
      </c>
      <c r="AI45" s="135">
        <v>207</v>
      </c>
      <c r="AJ45" s="188">
        <v>26</v>
      </c>
      <c r="AK45" s="188">
        <v>105</v>
      </c>
      <c r="AL45" s="188">
        <v>601</v>
      </c>
      <c r="AM45" s="135" t="s">
        <v>19</v>
      </c>
      <c r="AN45" s="135" t="s">
        <v>19</v>
      </c>
      <c r="AO45" s="135" t="s">
        <v>19</v>
      </c>
      <c r="AP45" s="135" t="s">
        <v>19</v>
      </c>
      <c r="AQ45" s="135" t="s">
        <v>19</v>
      </c>
      <c r="AR45" s="135" t="s">
        <v>19</v>
      </c>
      <c r="AS45" s="135" t="s">
        <v>19</v>
      </c>
      <c r="AT45" s="135" t="s">
        <v>19</v>
      </c>
      <c r="AU45" s="135" t="s">
        <v>19</v>
      </c>
      <c r="AV45" s="135" t="s">
        <v>19</v>
      </c>
      <c r="AW45" s="135" t="s">
        <v>19</v>
      </c>
      <c r="AX45" s="135" t="s">
        <v>19</v>
      </c>
      <c r="AY45" s="135">
        <v>18986</v>
      </c>
      <c r="AZ45" s="135">
        <v>0</v>
      </c>
      <c r="BA45" s="135">
        <v>1963</v>
      </c>
      <c r="BB45" s="135">
        <v>0</v>
      </c>
      <c r="BC45" s="135">
        <v>1178</v>
      </c>
      <c r="BD45" s="135">
        <v>0</v>
      </c>
      <c r="BE45" s="135">
        <v>4712</v>
      </c>
      <c r="BF45" s="135">
        <v>0</v>
      </c>
      <c r="BG45" s="135">
        <v>368</v>
      </c>
      <c r="BH45" s="135">
        <v>0</v>
      </c>
      <c r="BI45" s="135">
        <v>552</v>
      </c>
      <c r="BJ45" s="135">
        <v>0</v>
      </c>
      <c r="BK45" s="135">
        <v>27759</v>
      </c>
      <c r="BL45" s="135">
        <v>0</v>
      </c>
      <c r="BM45" s="135">
        <v>2523</v>
      </c>
      <c r="BN45" s="135">
        <v>0</v>
      </c>
      <c r="BO45" s="135">
        <v>1013</v>
      </c>
      <c r="BP45" s="135">
        <v>0</v>
      </c>
      <c r="BQ45" s="135">
        <v>3225</v>
      </c>
      <c r="BR45" s="135">
        <v>0</v>
      </c>
      <c r="BS45" s="135">
        <v>145</v>
      </c>
      <c r="BT45" s="135">
        <v>0</v>
      </c>
      <c r="BU45" s="135">
        <v>59</v>
      </c>
      <c r="BV45" s="135">
        <v>265</v>
      </c>
      <c r="BW45" s="135">
        <v>34989</v>
      </c>
      <c r="BX45" s="135">
        <v>0</v>
      </c>
      <c r="BY45" s="135">
        <v>-1742</v>
      </c>
      <c r="BZ45" s="135">
        <v>0</v>
      </c>
      <c r="CA45" s="135">
        <v>0</v>
      </c>
      <c r="CB45" s="135">
        <v>0</v>
      </c>
      <c r="CC45" s="135">
        <v>0</v>
      </c>
      <c r="CD45" s="135">
        <v>-1742</v>
      </c>
      <c r="CE45" s="135">
        <v>33247</v>
      </c>
      <c r="CF45" s="135">
        <v>3570</v>
      </c>
      <c r="CG45" s="135">
        <v>0</v>
      </c>
      <c r="CH45" s="135">
        <v>36817</v>
      </c>
      <c r="CI45" s="135">
        <v>21</v>
      </c>
      <c r="CJ45" s="135">
        <v>2833</v>
      </c>
      <c r="CK45" s="135">
        <v>0</v>
      </c>
      <c r="CL45" s="135">
        <v>0</v>
      </c>
      <c r="CM45" s="135">
        <v>0</v>
      </c>
      <c r="CN45" s="135">
        <v>0</v>
      </c>
      <c r="CO45" s="135">
        <v>0</v>
      </c>
      <c r="CP45" s="135">
        <v>0</v>
      </c>
      <c r="CQ45" s="188">
        <v>0</v>
      </c>
      <c r="CR45" s="135">
        <v>0</v>
      </c>
      <c r="CS45" s="135">
        <v>237.57006999999999</v>
      </c>
      <c r="CT45" s="135">
        <v>1789.6078600000003</v>
      </c>
      <c r="CU45" s="135">
        <v>2027.1779300000003</v>
      </c>
      <c r="CV45" s="135">
        <v>17135.382059999993</v>
      </c>
      <c r="CW45" s="135">
        <v>109.53646000000003</v>
      </c>
      <c r="CX45" s="135">
        <v>395.78460000000058</v>
      </c>
      <c r="CY45" s="135">
        <v>17640.703119999991</v>
      </c>
      <c r="CZ45" s="135">
        <v>0</v>
      </c>
      <c r="DA45" s="135">
        <v>2073.7890699999994</v>
      </c>
      <c r="DB45" s="135">
        <v>15074.979840000036</v>
      </c>
      <c r="DC45" s="135">
        <v>36816.649960000024</v>
      </c>
      <c r="DD45" s="188">
        <v>0</v>
      </c>
      <c r="DE45" s="188">
        <v>0</v>
      </c>
      <c r="DF45" s="188">
        <v>0</v>
      </c>
      <c r="DG45" s="188">
        <v>0</v>
      </c>
      <c r="DH45" s="188">
        <v>0</v>
      </c>
      <c r="DI45" s="188">
        <v>0</v>
      </c>
      <c r="DJ45" s="135">
        <v>-10430</v>
      </c>
      <c r="DK45" s="135">
        <v>0</v>
      </c>
      <c r="DL45" s="135">
        <v>0</v>
      </c>
      <c r="DM45" s="135">
        <v>-1870</v>
      </c>
      <c r="DN45" s="135">
        <v>0</v>
      </c>
      <c r="DO45" s="135">
        <v>12690</v>
      </c>
      <c r="DP45" s="135">
        <v>0</v>
      </c>
      <c r="DQ45" s="135">
        <v>0</v>
      </c>
      <c r="DR45" s="135">
        <v>390</v>
      </c>
      <c r="DS45" s="135">
        <v>0</v>
      </c>
      <c r="DT45" s="135">
        <v>12449</v>
      </c>
      <c r="DU45" s="135">
        <v>2611</v>
      </c>
      <c r="DV45" s="135">
        <v>475</v>
      </c>
      <c r="DW45" s="135">
        <v>0</v>
      </c>
      <c r="DX45" s="135">
        <v>0</v>
      </c>
      <c r="DY45" s="135">
        <v>0</v>
      </c>
      <c r="DZ45" s="135">
        <v>155</v>
      </c>
      <c r="EA45" s="135">
        <v>0</v>
      </c>
      <c r="EB45" s="135">
        <v>2298</v>
      </c>
      <c r="EC45" s="135">
        <v>0</v>
      </c>
      <c r="ED45" s="135">
        <v>0</v>
      </c>
      <c r="EE45" s="135">
        <v>0</v>
      </c>
      <c r="EF45" s="135">
        <v>0</v>
      </c>
      <c r="EG45" s="135">
        <v>335</v>
      </c>
      <c r="EH45" s="135">
        <v>0</v>
      </c>
      <c r="EI45" s="135">
        <v>66</v>
      </c>
      <c r="EJ45" s="135">
        <v>0</v>
      </c>
      <c r="EK45" s="135">
        <v>0</v>
      </c>
      <c r="EL45" s="135">
        <v>0</v>
      </c>
      <c r="EM45" s="135">
        <v>2854</v>
      </c>
    </row>
    <row r="46" spans="1:143" ht="15" customHeight="1" x14ac:dyDescent="0.25">
      <c r="A46" s="136" t="s">
        <v>256</v>
      </c>
      <c r="B46" s="136" t="s">
        <v>278</v>
      </c>
      <c r="C46" s="136" t="s">
        <v>47</v>
      </c>
      <c r="D46" s="135">
        <v>5</v>
      </c>
      <c r="E46" s="135">
        <v>24</v>
      </c>
      <c r="F46" s="135">
        <v>7</v>
      </c>
      <c r="G46" s="135">
        <v>2</v>
      </c>
      <c r="H46" s="135">
        <v>38</v>
      </c>
      <c r="I46" s="135">
        <v>4</v>
      </c>
      <c r="J46" s="135">
        <v>43</v>
      </c>
      <c r="K46" s="135">
        <v>4</v>
      </c>
      <c r="L46" s="135">
        <v>19</v>
      </c>
      <c r="M46" s="135">
        <v>38</v>
      </c>
      <c r="N46" s="135">
        <v>0</v>
      </c>
      <c r="O46" s="135">
        <v>10</v>
      </c>
      <c r="P46" s="135">
        <v>114</v>
      </c>
      <c r="Q46" s="135">
        <v>67</v>
      </c>
      <c r="R46" s="135">
        <v>4</v>
      </c>
      <c r="S46" s="135">
        <v>3</v>
      </c>
      <c r="T46" s="188">
        <v>2</v>
      </c>
      <c r="U46" s="188">
        <v>3</v>
      </c>
      <c r="V46" s="188">
        <v>8</v>
      </c>
      <c r="W46" s="188">
        <v>16</v>
      </c>
      <c r="X46" s="188">
        <v>54</v>
      </c>
      <c r="Y46" s="188">
        <v>54</v>
      </c>
      <c r="Z46" s="188">
        <v>176</v>
      </c>
      <c r="AA46" s="188">
        <v>313</v>
      </c>
      <c r="AB46" s="135">
        <v>313</v>
      </c>
      <c r="AC46" s="188">
        <v>0</v>
      </c>
      <c r="AD46" s="188">
        <v>0</v>
      </c>
      <c r="AE46" s="188">
        <v>24</v>
      </c>
      <c r="AF46" s="188">
        <v>62</v>
      </c>
      <c r="AG46" s="188">
        <v>202</v>
      </c>
      <c r="AH46" s="188">
        <v>288</v>
      </c>
      <c r="AI46" s="135">
        <v>357</v>
      </c>
      <c r="AJ46" s="188">
        <v>18</v>
      </c>
      <c r="AK46" s="188">
        <v>79</v>
      </c>
      <c r="AL46" s="188">
        <v>698</v>
      </c>
      <c r="AM46" s="135">
        <v>602</v>
      </c>
      <c r="AN46" s="135">
        <v>618</v>
      </c>
      <c r="AO46" s="135">
        <v>20</v>
      </c>
      <c r="AP46" s="135">
        <v>0</v>
      </c>
      <c r="AQ46" s="135">
        <v>45</v>
      </c>
      <c r="AR46" s="135">
        <v>8</v>
      </c>
      <c r="AS46" s="135">
        <v>556</v>
      </c>
      <c r="AT46" s="135">
        <v>18</v>
      </c>
      <c r="AU46" s="135">
        <v>29</v>
      </c>
      <c r="AV46" s="135">
        <v>153</v>
      </c>
      <c r="AW46" s="135">
        <v>159</v>
      </c>
      <c r="AX46" s="135">
        <v>26</v>
      </c>
      <c r="AY46" s="135">
        <v>15930</v>
      </c>
      <c r="AZ46" s="135">
        <v>0</v>
      </c>
      <c r="BA46" s="135">
        <v>3335</v>
      </c>
      <c r="BB46" s="135">
        <v>0</v>
      </c>
      <c r="BC46" s="135">
        <v>708</v>
      </c>
      <c r="BD46" s="135">
        <v>0</v>
      </c>
      <c r="BE46" s="135">
        <v>806</v>
      </c>
      <c r="BF46" s="135">
        <v>0</v>
      </c>
      <c r="BG46" s="135">
        <v>1546</v>
      </c>
      <c r="BH46" s="135">
        <v>0</v>
      </c>
      <c r="BI46" s="135">
        <v>1056</v>
      </c>
      <c r="BJ46" s="135">
        <v>0</v>
      </c>
      <c r="BK46" s="135">
        <v>23381</v>
      </c>
      <c r="BL46" s="135">
        <v>0</v>
      </c>
      <c r="BM46" s="135">
        <v>2392</v>
      </c>
      <c r="BN46" s="135">
        <v>0</v>
      </c>
      <c r="BO46" s="135">
        <v>1012</v>
      </c>
      <c r="BP46" s="135">
        <v>0</v>
      </c>
      <c r="BQ46" s="135">
        <v>3145</v>
      </c>
      <c r="BR46" s="135">
        <v>0</v>
      </c>
      <c r="BS46" s="135">
        <v>3469</v>
      </c>
      <c r="BT46" s="135">
        <v>47</v>
      </c>
      <c r="BU46" s="135">
        <v>0</v>
      </c>
      <c r="BV46" s="135">
        <v>0</v>
      </c>
      <c r="BW46" s="135">
        <v>33399</v>
      </c>
      <c r="BX46" s="135">
        <v>-3056</v>
      </c>
      <c r="BY46" s="135">
        <v>-82</v>
      </c>
      <c r="BZ46" s="135">
        <v>0</v>
      </c>
      <c r="CA46" s="135">
        <v>-638</v>
      </c>
      <c r="CB46" s="135">
        <v>0</v>
      </c>
      <c r="CC46" s="135">
        <v>0</v>
      </c>
      <c r="CD46" s="135">
        <v>-3776</v>
      </c>
      <c r="CE46" s="135">
        <v>29623</v>
      </c>
      <c r="CF46" s="135">
        <v>1955</v>
      </c>
      <c r="CG46" s="135">
        <v>7285</v>
      </c>
      <c r="CH46" s="135">
        <v>38863</v>
      </c>
      <c r="CI46" s="135">
        <v>0</v>
      </c>
      <c r="CJ46" s="135">
        <v>1002</v>
      </c>
      <c r="CK46" s="135">
        <v>0</v>
      </c>
      <c r="CL46" s="135">
        <v>578.06500000000005</v>
      </c>
      <c r="CM46" s="135">
        <v>0</v>
      </c>
      <c r="CN46" s="135">
        <v>563</v>
      </c>
      <c r="CO46" s="135">
        <v>0</v>
      </c>
      <c r="CP46" s="135">
        <v>-79</v>
      </c>
      <c r="CQ46" s="188">
        <v>16.899999999999999</v>
      </c>
      <c r="CR46" s="135">
        <v>101</v>
      </c>
      <c r="CS46" s="135" t="s">
        <v>19</v>
      </c>
      <c r="CT46" s="135" t="s">
        <v>19</v>
      </c>
      <c r="CU46" s="135">
        <v>2713</v>
      </c>
      <c r="CV46" s="135" t="s">
        <v>19</v>
      </c>
      <c r="CW46" s="135" t="s">
        <v>19</v>
      </c>
      <c r="CX46" s="135" t="s">
        <v>19</v>
      </c>
      <c r="CY46" s="135">
        <v>28550</v>
      </c>
      <c r="CZ46" s="135">
        <v>84</v>
      </c>
      <c r="DA46" s="135">
        <v>231</v>
      </c>
      <c r="DB46" s="135">
        <v>0</v>
      </c>
      <c r="DC46" s="135">
        <v>31578</v>
      </c>
      <c r="DD46" s="188">
        <v>20.051603391079986</v>
      </c>
      <c r="DE46" s="188">
        <v>20.430823117338004</v>
      </c>
      <c r="DF46" s="188">
        <v>39.285714285714285</v>
      </c>
      <c r="DG46" s="188" t="s">
        <v>19</v>
      </c>
      <c r="DH46" s="188">
        <v>0</v>
      </c>
      <c r="DI46" s="188">
        <v>20.944961682183799</v>
      </c>
      <c r="DJ46" s="135">
        <v>-3990</v>
      </c>
      <c r="DK46" s="135">
        <v>-207</v>
      </c>
      <c r="DL46" s="135">
        <v>0</v>
      </c>
      <c r="DM46" s="135">
        <v>-1768</v>
      </c>
      <c r="DN46" s="135">
        <v>-416</v>
      </c>
      <c r="DO46" s="135">
        <v>8819</v>
      </c>
      <c r="DP46" s="135">
        <v>1140</v>
      </c>
      <c r="DQ46" s="135">
        <v>2</v>
      </c>
      <c r="DR46" s="135">
        <v>3580</v>
      </c>
      <c r="DS46" s="135">
        <v>787</v>
      </c>
      <c r="DT46" s="135">
        <v>5163</v>
      </c>
      <c r="DU46" s="135">
        <v>995</v>
      </c>
      <c r="DV46" s="135">
        <v>144</v>
      </c>
      <c r="DW46" s="135">
        <v>0</v>
      </c>
      <c r="DX46" s="135">
        <v>0</v>
      </c>
      <c r="DY46" s="135">
        <v>0</v>
      </c>
      <c r="DZ46" s="135">
        <v>160</v>
      </c>
      <c r="EA46" s="135">
        <v>131</v>
      </c>
      <c r="EB46" s="135">
        <v>1641</v>
      </c>
      <c r="EC46" s="135">
        <v>12</v>
      </c>
      <c r="ED46" s="135">
        <v>0</v>
      </c>
      <c r="EE46" s="135">
        <v>255</v>
      </c>
      <c r="EF46" s="135">
        <v>0</v>
      </c>
      <c r="EG46" s="135">
        <v>485</v>
      </c>
      <c r="EH46" s="135">
        <v>97</v>
      </c>
      <c r="EI46" s="135">
        <v>0</v>
      </c>
      <c r="EJ46" s="135">
        <v>0</v>
      </c>
      <c r="EK46" s="135">
        <v>0</v>
      </c>
      <c r="EL46" s="135">
        <v>0</v>
      </c>
      <c r="EM46" s="135">
        <v>2781</v>
      </c>
    </row>
    <row r="47" spans="1:143" ht="15" customHeight="1" x14ac:dyDescent="0.25">
      <c r="A47" s="136" t="s">
        <v>256</v>
      </c>
      <c r="B47" s="136" t="s">
        <v>744</v>
      </c>
      <c r="C47" s="136" t="s">
        <v>48</v>
      </c>
      <c r="D47" s="135">
        <v>3</v>
      </c>
      <c r="E47" s="135">
        <v>14</v>
      </c>
      <c r="F47" s="135">
        <v>5</v>
      </c>
      <c r="G47" s="135">
        <v>0</v>
      </c>
      <c r="H47" s="135">
        <v>22</v>
      </c>
      <c r="I47" s="135">
        <v>3</v>
      </c>
      <c r="J47" s="135">
        <v>28</v>
      </c>
      <c r="K47" s="135">
        <v>2</v>
      </c>
      <c r="L47" s="135">
        <v>28</v>
      </c>
      <c r="M47" s="135">
        <v>36</v>
      </c>
      <c r="N47" s="135">
        <v>0</v>
      </c>
      <c r="O47" s="135">
        <v>4</v>
      </c>
      <c r="P47" s="135">
        <v>98</v>
      </c>
      <c r="Q47" s="135">
        <v>50</v>
      </c>
      <c r="R47" s="135">
        <v>4</v>
      </c>
      <c r="S47" s="135">
        <v>4</v>
      </c>
      <c r="T47" s="188">
        <v>2</v>
      </c>
      <c r="U47" s="188">
        <v>4</v>
      </c>
      <c r="V47" s="188">
        <v>9</v>
      </c>
      <c r="W47" s="188">
        <v>18</v>
      </c>
      <c r="X47" s="188">
        <v>51</v>
      </c>
      <c r="Y47" s="188">
        <v>30</v>
      </c>
      <c r="Z47" s="188">
        <v>140</v>
      </c>
      <c r="AA47" s="188">
        <v>254</v>
      </c>
      <c r="AB47" s="135">
        <v>254</v>
      </c>
      <c r="AC47" s="188">
        <v>0</v>
      </c>
      <c r="AD47" s="188">
        <v>0</v>
      </c>
      <c r="AE47" s="188">
        <v>11</v>
      </c>
      <c r="AF47" s="188">
        <v>22</v>
      </c>
      <c r="AG47" s="188">
        <v>123</v>
      </c>
      <c r="AH47" s="188">
        <v>155</v>
      </c>
      <c r="AI47" s="135">
        <v>207</v>
      </c>
      <c r="AJ47" s="188">
        <v>18</v>
      </c>
      <c r="AK47" s="188">
        <v>70</v>
      </c>
      <c r="AL47" s="188">
        <v>498</v>
      </c>
      <c r="AM47" s="135">
        <v>430</v>
      </c>
      <c r="AN47" s="135">
        <v>44</v>
      </c>
      <c r="AO47" s="135">
        <v>18</v>
      </c>
      <c r="AP47" s="135">
        <v>0</v>
      </c>
      <c r="AQ47" s="135">
        <v>20</v>
      </c>
      <c r="AR47" s="135">
        <v>13</v>
      </c>
      <c r="AS47" s="135">
        <v>367</v>
      </c>
      <c r="AT47" s="135">
        <v>14</v>
      </c>
      <c r="AU47" s="135">
        <v>23</v>
      </c>
      <c r="AV47" s="135">
        <v>148</v>
      </c>
      <c r="AW47" s="135">
        <v>156</v>
      </c>
      <c r="AX47" s="135">
        <v>13</v>
      </c>
      <c r="AY47" s="135">
        <v>12878</v>
      </c>
      <c r="AZ47" s="135">
        <v>0</v>
      </c>
      <c r="BA47" s="135">
        <v>2137</v>
      </c>
      <c r="BB47" s="135">
        <v>0</v>
      </c>
      <c r="BC47" s="135">
        <v>735</v>
      </c>
      <c r="BD47" s="135">
        <v>0</v>
      </c>
      <c r="BE47" s="135">
        <v>3205</v>
      </c>
      <c r="BF47" s="135">
        <v>0</v>
      </c>
      <c r="BG47" s="135">
        <v>273</v>
      </c>
      <c r="BH47" s="135">
        <v>0</v>
      </c>
      <c r="BI47" s="135">
        <v>77</v>
      </c>
      <c r="BJ47" s="135">
        <v>0</v>
      </c>
      <c r="BK47" s="135">
        <v>19305</v>
      </c>
      <c r="BL47" s="135">
        <v>0</v>
      </c>
      <c r="BM47" s="135">
        <v>1329</v>
      </c>
      <c r="BN47" s="135">
        <v>0</v>
      </c>
      <c r="BO47" s="135">
        <v>534</v>
      </c>
      <c r="BP47" s="135">
        <v>0</v>
      </c>
      <c r="BQ47" s="135">
        <v>3615</v>
      </c>
      <c r="BR47" s="135">
        <v>0</v>
      </c>
      <c r="BS47" s="135">
        <v>335</v>
      </c>
      <c r="BT47" s="135">
        <v>0</v>
      </c>
      <c r="BU47" s="135">
        <v>0</v>
      </c>
      <c r="BV47" s="135">
        <v>424</v>
      </c>
      <c r="BW47" s="135">
        <v>25542</v>
      </c>
      <c r="BX47" s="135">
        <v>-1547</v>
      </c>
      <c r="BY47" s="135">
        <v>0</v>
      </c>
      <c r="BZ47" s="135">
        <v>-92</v>
      </c>
      <c r="CA47" s="135">
        <v>-503</v>
      </c>
      <c r="CB47" s="135">
        <v>-117</v>
      </c>
      <c r="CC47" s="135">
        <v>0</v>
      </c>
      <c r="CD47" s="135">
        <v>-2259</v>
      </c>
      <c r="CE47" s="135">
        <v>23283</v>
      </c>
      <c r="CF47" s="135">
        <v>192</v>
      </c>
      <c r="CG47" s="135">
        <v>0</v>
      </c>
      <c r="CH47" s="135">
        <v>23475</v>
      </c>
      <c r="CI47" s="135">
        <v>0</v>
      </c>
      <c r="CJ47" s="135">
        <v>0</v>
      </c>
      <c r="CK47" s="135">
        <v>0</v>
      </c>
      <c r="CL47" s="135">
        <v>0</v>
      </c>
      <c r="CM47" s="135">
        <v>0</v>
      </c>
      <c r="CN47" s="135">
        <v>0</v>
      </c>
      <c r="CO47" s="135">
        <v>0</v>
      </c>
      <c r="CP47" s="135">
        <v>0</v>
      </c>
      <c r="CQ47" s="188" t="s">
        <v>19</v>
      </c>
      <c r="CR47" s="135">
        <v>0</v>
      </c>
      <c r="CS47" s="135" t="s">
        <v>19</v>
      </c>
      <c r="CT47" s="135" t="s">
        <v>19</v>
      </c>
      <c r="CU47" s="135">
        <v>0</v>
      </c>
      <c r="CV47" s="135" t="s">
        <v>19</v>
      </c>
      <c r="CW47" s="135" t="s">
        <v>19</v>
      </c>
      <c r="CX47" s="135" t="s">
        <v>19</v>
      </c>
      <c r="CY47" s="135">
        <v>0</v>
      </c>
      <c r="CZ47" s="135">
        <v>0</v>
      </c>
      <c r="DA47" s="135">
        <v>0</v>
      </c>
      <c r="DB47" s="135">
        <v>0</v>
      </c>
      <c r="DC47" s="135">
        <v>0</v>
      </c>
      <c r="DD47" s="188">
        <v>0</v>
      </c>
      <c r="DE47" s="188">
        <v>0</v>
      </c>
      <c r="DF47" s="188">
        <v>0</v>
      </c>
      <c r="DG47" s="188">
        <v>0</v>
      </c>
      <c r="DH47" s="188">
        <v>0</v>
      </c>
      <c r="DI47" s="188">
        <v>0</v>
      </c>
      <c r="DJ47" s="135">
        <v>-2557</v>
      </c>
      <c r="DK47" s="135">
        <v>0</v>
      </c>
      <c r="DL47" s="135">
        <v>0</v>
      </c>
      <c r="DM47" s="135">
        <v>-1096</v>
      </c>
      <c r="DN47" s="135">
        <v>0</v>
      </c>
      <c r="DO47" s="135">
        <v>6836</v>
      </c>
      <c r="DP47" s="135">
        <v>1894</v>
      </c>
      <c r="DQ47" s="135">
        <v>0</v>
      </c>
      <c r="DR47" s="135">
        <v>5077</v>
      </c>
      <c r="DS47" s="135" t="s">
        <v>19</v>
      </c>
      <c r="DT47" s="135">
        <v>1812</v>
      </c>
      <c r="DU47" s="135">
        <v>499</v>
      </c>
      <c r="DV47" s="135">
        <v>0</v>
      </c>
      <c r="DW47" s="135">
        <v>0</v>
      </c>
      <c r="DX47" s="135">
        <v>0</v>
      </c>
      <c r="DY47" s="135">
        <v>0</v>
      </c>
      <c r="DZ47" s="135">
        <v>0</v>
      </c>
      <c r="EA47" s="135">
        <v>0</v>
      </c>
      <c r="EB47" s="135">
        <v>82</v>
      </c>
      <c r="EC47" s="135">
        <v>86</v>
      </c>
      <c r="ED47" s="135">
        <v>0</v>
      </c>
      <c r="EE47" s="135">
        <v>26</v>
      </c>
      <c r="EF47" s="135">
        <v>0</v>
      </c>
      <c r="EG47" s="135">
        <v>0</v>
      </c>
      <c r="EH47" s="135">
        <v>105</v>
      </c>
      <c r="EI47" s="135">
        <v>0</v>
      </c>
      <c r="EJ47" s="135">
        <v>0</v>
      </c>
      <c r="EK47" s="135">
        <v>0</v>
      </c>
      <c r="EL47" s="135">
        <v>0</v>
      </c>
      <c r="EM47" s="135">
        <v>299</v>
      </c>
    </row>
    <row r="48" spans="1:143" ht="15" customHeight="1" x14ac:dyDescent="0.25">
      <c r="A48" s="136" t="s">
        <v>256</v>
      </c>
      <c r="B48" s="136" t="s">
        <v>279</v>
      </c>
      <c r="C48" s="136" t="s">
        <v>50</v>
      </c>
      <c r="D48" s="135">
        <v>8</v>
      </c>
      <c r="E48" s="135">
        <v>12</v>
      </c>
      <c r="F48" s="135">
        <v>4</v>
      </c>
      <c r="G48" s="135">
        <v>0</v>
      </c>
      <c r="H48" s="135">
        <v>24</v>
      </c>
      <c r="I48" s="135">
        <v>6</v>
      </c>
      <c r="J48" s="135">
        <v>30</v>
      </c>
      <c r="K48" s="135">
        <v>2</v>
      </c>
      <c r="L48" s="135">
        <v>7</v>
      </c>
      <c r="M48" s="135">
        <v>3</v>
      </c>
      <c r="N48" s="135">
        <v>0</v>
      </c>
      <c r="O48" s="135">
        <v>3</v>
      </c>
      <c r="P48" s="135">
        <v>45</v>
      </c>
      <c r="Q48" s="135">
        <v>74</v>
      </c>
      <c r="R48" s="135">
        <v>6</v>
      </c>
      <c r="S48" s="135">
        <v>3</v>
      </c>
      <c r="T48" s="188">
        <v>3</v>
      </c>
      <c r="U48" s="188">
        <v>4</v>
      </c>
      <c r="V48" s="188">
        <v>6</v>
      </c>
      <c r="W48" s="188">
        <v>24</v>
      </c>
      <c r="X48" s="188">
        <v>70</v>
      </c>
      <c r="Y48" s="188">
        <v>67</v>
      </c>
      <c r="Z48" s="188">
        <v>253</v>
      </c>
      <c r="AA48" s="188">
        <v>427</v>
      </c>
      <c r="AB48" s="135">
        <v>430</v>
      </c>
      <c r="AC48" s="188">
        <v>0</v>
      </c>
      <c r="AD48" s="188">
        <v>0</v>
      </c>
      <c r="AE48" s="188">
        <v>17</v>
      </c>
      <c r="AF48" s="188">
        <v>27</v>
      </c>
      <c r="AG48" s="188">
        <v>91</v>
      </c>
      <c r="AH48" s="188">
        <v>134</v>
      </c>
      <c r="AI48" s="135">
        <v>248</v>
      </c>
      <c r="AJ48" s="188">
        <v>0</v>
      </c>
      <c r="AK48" s="188">
        <v>153</v>
      </c>
      <c r="AL48" s="188">
        <v>714</v>
      </c>
      <c r="AM48" s="135">
        <v>905</v>
      </c>
      <c r="AN48" s="135">
        <v>926</v>
      </c>
      <c r="AO48" s="135" t="s">
        <v>19</v>
      </c>
      <c r="AP48" s="135">
        <v>1</v>
      </c>
      <c r="AQ48" s="135">
        <v>55</v>
      </c>
      <c r="AR48" s="135">
        <v>8</v>
      </c>
      <c r="AS48" s="135">
        <v>559</v>
      </c>
      <c r="AT48" s="135">
        <v>13</v>
      </c>
      <c r="AU48" s="135">
        <v>54</v>
      </c>
      <c r="AV48" s="135">
        <v>234</v>
      </c>
      <c r="AW48" s="135">
        <v>134</v>
      </c>
      <c r="AX48" s="135">
        <v>48</v>
      </c>
      <c r="AY48" s="135">
        <v>23140</v>
      </c>
      <c r="AZ48" s="135" t="s">
        <v>19</v>
      </c>
      <c r="BA48" s="135">
        <v>3649</v>
      </c>
      <c r="BB48" s="135" t="s">
        <v>19</v>
      </c>
      <c r="BC48" s="135">
        <v>281</v>
      </c>
      <c r="BD48" s="135" t="s">
        <v>19</v>
      </c>
      <c r="BE48" s="135">
        <v>6555</v>
      </c>
      <c r="BF48" s="135" t="s">
        <v>19</v>
      </c>
      <c r="BG48" s="135">
        <v>366</v>
      </c>
      <c r="BH48" s="135" t="s">
        <v>19</v>
      </c>
      <c r="BI48" s="135">
        <v>1094</v>
      </c>
      <c r="BJ48" s="135" t="s">
        <v>19</v>
      </c>
      <c r="BK48" s="135">
        <v>35085</v>
      </c>
      <c r="BL48" s="135" t="s">
        <v>19</v>
      </c>
      <c r="BM48" s="135">
        <v>2802</v>
      </c>
      <c r="BN48" s="135" t="s">
        <v>19</v>
      </c>
      <c r="BO48" s="135">
        <v>2340</v>
      </c>
      <c r="BP48" s="135" t="s">
        <v>19</v>
      </c>
      <c r="BQ48" s="135">
        <v>3948</v>
      </c>
      <c r="BR48" s="135" t="s">
        <v>19</v>
      </c>
      <c r="BS48" s="135">
        <v>184</v>
      </c>
      <c r="BT48" s="135" t="s">
        <v>19</v>
      </c>
      <c r="BU48" s="135">
        <v>49</v>
      </c>
      <c r="BV48" s="135">
        <v>0</v>
      </c>
      <c r="BW48" s="135">
        <v>44408</v>
      </c>
      <c r="BX48" s="135">
        <v>-983</v>
      </c>
      <c r="BY48" s="135">
        <v>-42</v>
      </c>
      <c r="BZ48" s="135">
        <v>0</v>
      </c>
      <c r="CA48" s="135">
        <v>0</v>
      </c>
      <c r="CB48" s="135">
        <v>-1066</v>
      </c>
      <c r="CC48" s="135" t="s">
        <v>19</v>
      </c>
      <c r="CD48" s="135">
        <v>-2091</v>
      </c>
      <c r="CE48" s="135">
        <v>42317</v>
      </c>
      <c r="CF48" s="135">
        <v>4059</v>
      </c>
      <c r="CG48" s="135">
        <v>10887</v>
      </c>
      <c r="CH48" s="135">
        <v>57263</v>
      </c>
      <c r="CI48" s="135">
        <v>15</v>
      </c>
      <c r="CJ48" s="135">
        <v>1541</v>
      </c>
      <c r="CK48" s="135">
        <v>0</v>
      </c>
      <c r="CL48" s="135">
        <v>825</v>
      </c>
      <c r="CM48" s="135">
        <v>0</v>
      </c>
      <c r="CN48" s="135">
        <v>0</v>
      </c>
      <c r="CO48" s="135">
        <v>-94310</v>
      </c>
      <c r="CP48" s="135">
        <v>0</v>
      </c>
      <c r="CQ48" s="188">
        <v>14.8</v>
      </c>
      <c r="CR48" s="135">
        <v>201</v>
      </c>
      <c r="CS48" s="135">
        <v>0</v>
      </c>
      <c r="CT48" s="135">
        <v>0</v>
      </c>
      <c r="CU48" s="135">
        <v>5583</v>
      </c>
      <c r="CV48" s="135">
        <v>0</v>
      </c>
      <c r="CW48" s="135">
        <v>0</v>
      </c>
      <c r="CX48" s="135">
        <v>0</v>
      </c>
      <c r="CY48" s="135">
        <v>39918</v>
      </c>
      <c r="CZ48" s="135">
        <v>678</v>
      </c>
      <c r="DA48" s="135">
        <v>197</v>
      </c>
      <c r="DB48" s="135">
        <v>0</v>
      </c>
      <c r="DC48" s="135">
        <v>46376</v>
      </c>
      <c r="DD48" s="188">
        <v>34.855812287300736</v>
      </c>
      <c r="DE48" s="188">
        <v>39.160278571070691</v>
      </c>
      <c r="DF48" s="188">
        <v>62.684365781710916</v>
      </c>
      <c r="DG48" s="188" t="s">
        <v>19</v>
      </c>
      <c r="DH48" s="188">
        <v>0</v>
      </c>
      <c r="DI48" s="188">
        <v>39.244436777643607</v>
      </c>
      <c r="DJ48" s="135">
        <v>-5181</v>
      </c>
      <c r="DK48" s="135">
        <v>-73</v>
      </c>
      <c r="DL48" s="135">
        <v>0</v>
      </c>
      <c r="DM48" s="135">
        <v>-2312</v>
      </c>
      <c r="DN48" s="135">
        <v>-56</v>
      </c>
      <c r="DO48" s="135">
        <v>13659</v>
      </c>
      <c r="DP48" s="135">
        <v>3645</v>
      </c>
      <c r="DQ48" s="135">
        <v>0</v>
      </c>
      <c r="DR48" s="135">
        <v>9682</v>
      </c>
      <c r="DS48" s="135">
        <v>731</v>
      </c>
      <c r="DT48" s="135">
        <v>4762</v>
      </c>
      <c r="DU48" s="135">
        <v>5576</v>
      </c>
      <c r="DV48" s="135">
        <v>1314</v>
      </c>
      <c r="DW48" s="135">
        <v>106</v>
      </c>
      <c r="DX48" s="135">
        <v>0</v>
      </c>
      <c r="DY48" s="135">
        <v>545</v>
      </c>
      <c r="DZ48" s="135">
        <v>49</v>
      </c>
      <c r="EA48" s="135">
        <v>0</v>
      </c>
      <c r="EB48" s="135">
        <v>97</v>
      </c>
      <c r="EC48" s="135">
        <v>116</v>
      </c>
      <c r="ED48" s="135">
        <v>0</v>
      </c>
      <c r="EE48" s="135">
        <v>0</v>
      </c>
      <c r="EF48" s="135">
        <v>0</v>
      </c>
      <c r="EG48" s="135">
        <v>178</v>
      </c>
      <c r="EH48" s="135">
        <v>19</v>
      </c>
      <c r="EI48" s="135">
        <v>733</v>
      </c>
      <c r="EJ48" s="135">
        <v>0</v>
      </c>
      <c r="EK48" s="135">
        <v>0</v>
      </c>
      <c r="EL48" s="135">
        <v>0</v>
      </c>
      <c r="EM48" s="135">
        <v>1843</v>
      </c>
    </row>
    <row r="49" spans="1:143" ht="15" customHeight="1" x14ac:dyDescent="0.25">
      <c r="A49" s="136" t="s">
        <v>256</v>
      </c>
      <c r="B49" s="136" t="s">
        <v>280</v>
      </c>
      <c r="C49" s="136" t="s">
        <v>52</v>
      </c>
      <c r="D49" s="135">
        <v>1</v>
      </c>
      <c r="E49" s="135">
        <v>20</v>
      </c>
      <c r="F49" s="135">
        <v>2</v>
      </c>
      <c r="G49" s="135">
        <v>0</v>
      </c>
      <c r="H49" s="135">
        <v>23</v>
      </c>
      <c r="I49" s="135">
        <v>23</v>
      </c>
      <c r="J49" s="135">
        <v>28</v>
      </c>
      <c r="K49" s="135">
        <v>2</v>
      </c>
      <c r="L49" s="135">
        <v>16</v>
      </c>
      <c r="M49" s="135">
        <v>4</v>
      </c>
      <c r="N49" s="135">
        <v>0</v>
      </c>
      <c r="O49" s="135">
        <v>23</v>
      </c>
      <c r="P49" s="135">
        <v>73</v>
      </c>
      <c r="Q49" s="135">
        <v>30</v>
      </c>
      <c r="R49" s="135">
        <v>8</v>
      </c>
      <c r="S49" s="135">
        <v>2</v>
      </c>
      <c r="T49" s="188">
        <v>3</v>
      </c>
      <c r="U49" s="188">
        <v>3</v>
      </c>
      <c r="V49" s="188">
        <v>6</v>
      </c>
      <c r="W49" s="188">
        <v>13</v>
      </c>
      <c r="X49" s="188">
        <v>28</v>
      </c>
      <c r="Y49" s="188">
        <v>22</v>
      </c>
      <c r="Z49" s="188">
        <v>105</v>
      </c>
      <c r="AA49" s="188">
        <v>180</v>
      </c>
      <c r="AB49" s="135">
        <v>181</v>
      </c>
      <c r="AC49" s="188">
        <v>0</v>
      </c>
      <c r="AD49" s="188">
        <v>0</v>
      </c>
      <c r="AE49" s="188">
        <v>20</v>
      </c>
      <c r="AF49" s="188">
        <v>55</v>
      </c>
      <c r="AG49" s="188">
        <v>192</v>
      </c>
      <c r="AH49" s="188">
        <v>266</v>
      </c>
      <c r="AI49" s="135">
        <v>320</v>
      </c>
      <c r="AJ49" s="188">
        <v>19</v>
      </c>
      <c r="AK49" s="188">
        <v>70</v>
      </c>
      <c r="AL49" s="188">
        <v>535</v>
      </c>
      <c r="AM49" s="135">
        <v>328</v>
      </c>
      <c r="AN49" s="135">
        <v>328</v>
      </c>
      <c r="AO49" s="135">
        <v>9</v>
      </c>
      <c r="AP49" s="135">
        <v>0</v>
      </c>
      <c r="AQ49" s="135">
        <v>23</v>
      </c>
      <c r="AR49" s="135">
        <v>7</v>
      </c>
      <c r="AS49" s="135">
        <v>420</v>
      </c>
      <c r="AT49" s="135">
        <v>19</v>
      </c>
      <c r="AU49" s="135">
        <v>33</v>
      </c>
      <c r="AV49" s="135">
        <v>243</v>
      </c>
      <c r="AW49" s="135">
        <v>25</v>
      </c>
      <c r="AX49" s="135">
        <v>19</v>
      </c>
      <c r="AY49" s="135">
        <v>9651.1867300000013</v>
      </c>
      <c r="AZ49" s="135">
        <v>0</v>
      </c>
      <c r="BA49" s="135">
        <v>3699.02459</v>
      </c>
      <c r="BB49" s="135">
        <v>0</v>
      </c>
      <c r="BC49" s="135">
        <v>759.73524999999984</v>
      </c>
      <c r="BD49" s="135">
        <v>0</v>
      </c>
      <c r="BE49" s="135">
        <v>2741.3705999999997</v>
      </c>
      <c r="BF49" s="135">
        <v>0</v>
      </c>
      <c r="BG49" s="135">
        <v>319.94158000000004</v>
      </c>
      <c r="BH49" s="135">
        <v>0</v>
      </c>
      <c r="BI49" s="135">
        <v>199.45015999999998</v>
      </c>
      <c r="BJ49" s="135">
        <v>0</v>
      </c>
      <c r="BK49" s="135">
        <v>17370.708910000001</v>
      </c>
      <c r="BL49" s="135">
        <v>0</v>
      </c>
      <c r="BM49" s="135">
        <v>1064.63418</v>
      </c>
      <c r="BN49" s="135" t="s">
        <v>19</v>
      </c>
      <c r="BO49" s="135">
        <v>623.2335700000001</v>
      </c>
      <c r="BP49" s="135" t="s">
        <v>19</v>
      </c>
      <c r="BQ49" s="135">
        <v>2549.0793400000002</v>
      </c>
      <c r="BR49" s="135" t="s">
        <v>19</v>
      </c>
      <c r="BS49" s="135">
        <v>164.99261000000004</v>
      </c>
      <c r="BT49" s="135" t="s">
        <v>19</v>
      </c>
      <c r="BU49" s="135">
        <v>0</v>
      </c>
      <c r="BV49" s="135">
        <v>0</v>
      </c>
      <c r="BW49" s="135">
        <v>21772.648610000004</v>
      </c>
      <c r="BX49" s="135">
        <v>-1176</v>
      </c>
      <c r="BY49" s="135">
        <v>0</v>
      </c>
      <c r="BZ49" s="135">
        <v>0</v>
      </c>
      <c r="CA49" s="135">
        <v>0</v>
      </c>
      <c r="CB49" s="135">
        <v>-226</v>
      </c>
      <c r="CC49" s="135" t="s">
        <v>19</v>
      </c>
      <c r="CD49" s="135">
        <v>-1402</v>
      </c>
      <c r="CE49" s="135">
        <v>20370.648610000004</v>
      </c>
      <c r="CF49" s="135">
        <v>258.74799999999999</v>
      </c>
      <c r="CG49" s="135">
        <v>0</v>
      </c>
      <c r="CH49" s="135">
        <v>20629.396610000003</v>
      </c>
      <c r="CI49" s="135">
        <v>0</v>
      </c>
      <c r="CJ49" s="135">
        <v>0</v>
      </c>
      <c r="CK49" s="135">
        <v>7.2789999999999999</v>
      </c>
      <c r="CL49" s="135">
        <v>255.92252000000002</v>
      </c>
      <c r="CM49" s="135">
        <v>-159.58120000000002</v>
      </c>
      <c r="CN49" s="135">
        <v>0</v>
      </c>
      <c r="CO49" s="135" t="s">
        <v>19</v>
      </c>
      <c r="CP49" s="135">
        <v>0</v>
      </c>
      <c r="CQ49" s="188">
        <v>13.9</v>
      </c>
      <c r="CR49" s="135">
        <v>112</v>
      </c>
      <c r="CS49" s="135" t="s">
        <v>19</v>
      </c>
      <c r="CT49" s="135" t="s">
        <v>19</v>
      </c>
      <c r="CU49" s="135">
        <v>0</v>
      </c>
      <c r="CV49" s="135" t="s">
        <v>19</v>
      </c>
      <c r="CW49" s="135" t="s">
        <v>19</v>
      </c>
      <c r="CX49" s="135" t="s">
        <v>19</v>
      </c>
      <c r="CY49" s="135">
        <v>0</v>
      </c>
      <c r="CZ49" s="135">
        <v>0</v>
      </c>
      <c r="DA49" s="135">
        <v>0</v>
      </c>
      <c r="DB49" s="135">
        <v>0</v>
      </c>
      <c r="DC49" s="135">
        <v>0</v>
      </c>
      <c r="DD49" s="188">
        <v>0</v>
      </c>
      <c r="DE49" s="188">
        <v>0</v>
      </c>
      <c r="DF49" s="188">
        <v>0</v>
      </c>
      <c r="DG49" s="188">
        <v>0</v>
      </c>
      <c r="DH49" s="188">
        <v>0</v>
      </c>
      <c r="DI49" s="188">
        <v>0</v>
      </c>
      <c r="DJ49" s="135">
        <v>-2550</v>
      </c>
      <c r="DK49" s="135">
        <v>-44</v>
      </c>
      <c r="DL49" s="135">
        <v>0</v>
      </c>
      <c r="DM49" s="135">
        <v>-1145</v>
      </c>
      <c r="DN49" s="135">
        <v>0</v>
      </c>
      <c r="DO49" s="135">
        <v>4867</v>
      </c>
      <c r="DP49" s="135">
        <v>1231</v>
      </c>
      <c r="DQ49" s="135">
        <v>2</v>
      </c>
      <c r="DR49" s="135">
        <v>2361</v>
      </c>
      <c r="DS49" s="135">
        <v>367</v>
      </c>
      <c r="DT49" s="135">
        <v>14445</v>
      </c>
      <c r="DU49" s="135">
        <v>1152</v>
      </c>
      <c r="DV49" s="135">
        <v>0</v>
      </c>
      <c r="DW49" s="135">
        <v>0</v>
      </c>
      <c r="DX49" s="135">
        <v>0</v>
      </c>
      <c r="DY49" s="135">
        <v>0</v>
      </c>
      <c r="DZ49" s="135">
        <v>151.53713999999997</v>
      </c>
      <c r="EA49" s="135">
        <v>0</v>
      </c>
      <c r="EB49" s="135">
        <v>522.55722000000003</v>
      </c>
      <c r="EC49" s="135">
        <v>31.985219999999998</v>
      </c>
      <c r="ED49" s="135">
        <v>0</v>
      </c>
      <c r="EE49" s="135">
        <v>8.49939</v>
      </c>
      <c r="EF49" s="135">
        <v>0</v>
      </c>
      <c r="EG49" s="135">
        <v>0</v>
      </c>
      <c r="EH49" s="135">
        <v>53.442819999999998</v>
      </c>
      <c r="EI49" s="135">
        <v>78.240300000000005</v>
      </c>
      <c r="EJ49" s="135">
        <v>0</v>
      </c>
      <c r="EK49" s="135">
        <v>0</v>
      </c>
      <c r="EL49" s="135">
        <v>0</v>
      </c>
      <c r="EM49" s="135">
        <v>846.26209000000006</v>
      </c>
    </row>
    <row r="50" spans="1:143" ht="15" customHeight="1" x14ac:dyDescent="0.25">
      <c r="A50" s="136" t="s">
        <v>256</v>
      </c>
      <c r="B50" s="136" t="s">
        <v>281</v>
      </c>
      <c r="C50" s="136" t="s">
        <v>53</v>
      </c>
      <c r="D50" s="135">
        <v>8</v>
      </c>
      <c r="E50" s="135">
        <v>23</v>
      </c>
      <c r="F50" s="135">
        <v>2</v>
      </c>
      <c r="G50" s="135">
        <v>0</v>
      </c>
      <c r="H50" s="135">
        <v>33</v>
      </c>
      <c r="I50" s="135">
        <v>1</v>
      </c>
      <c r="J50" s="135">
        <v>46</v>
      </c>
      <c r="K50" s="135">
        <v>2</v>
      </c>
      <c r="L50" s="135">
        <v>11</v>
      </c>
      <c r="M50" s="135">
        <v>42</v>
      </c>
      <c r="N50" s="135">
        <v>0</v>
      </c>
      <c r="O50" s="135">
        <v>6</v>
      </c>
      <c r="P50" s="135">
        <v>107</v>
      </c>
      <c r="Q50" s="135">
        <v>69</v>
      </c>
      <c r="R50" s="135">
        <v>8</v>
      </c>
      <c r="S50" s="135">
        <v>3</v>
      </c>
      <c r="T50" s="188">
        <v>2</v>
      </c>
      <c r="U50" s="188">
        <v>2</v>
      </c>
      <c r="V50" s="188">
        <v>6</v>
      </c>
      <c r="W50" s="188">
        <v>20</v>
      </c>
      <c r="X50" s="188">
        <v>59</v>
      </c>
      <c r="Y50" s="188">
        <v>38</v>
      </c>
      <c r="Z50" s="188">
        <v>167</v>
      </c>
      <c r="AA50" s="188">
        <v>294</v>
      </c>
      <c r="AB50" s="135">
        <v>294</v>
      </c>
      <c r="AC50" s="188">
        <v>0</v>
      </c>
      <c r="AD50" s="188">
        <v>0</v>
      </c>
      <c r="AE50" s="188">
        <v>25</v>
      </c>
      <c r="AF50" s="188">
        <v>53</v>
      </c>
      <c r="AG50" s="188">
        <v>278</v>
      </c>
      <c r="AH50" s="188">
        <v>356</v>
      </c>
      <c r="AI50" s="135">
        <v>356</v>
      </c>
      <c r="AJ50" s="188">
        <v>0</v>
      </c>
      <c r="AK50" s="188">
        <v>191</v>
      </c>
      <c r="AL50" s="188">
        <v>841</v>
      </c>
      <c r="AM50" s="135">
        <v>767</v>
      </c>
      <c r="AN50" s="135">
        <v>774</v>
      </c>
      <c r="AO50" s="135">
        <v>24</v>
      </c>
      <c r="AP50" s="135">
        <v>0</v>
      </c>
      <c r="AQ50" s="135">
        <v>31</v>
      </c>
      <c r="AR50" s="135">
        <v>14</v>
      </c>
      <c r="AS50" s="135">
        <v>525</v>
      </c>
      <c r="AT50" s="135">
        <v>19</v>
      </c>
      <c r="AU50" s="135">
        <v>27</v>
      </c>
      <c r="AV50" s="135">
        <v>320</v>
      </c>
      <c r="AW50" s="135">
        <v>243</v>
      </c>
      <c r="AX50" s="135">
        <v>37</v>
      </c>
      <c r="AY50" s="135">
        <v>17972</v>
      </c>
      <c r="AZ50" s="135">
        <v>0</v>
      </c>
      <c r="BA50" s="135">
        <v>4217</v>
      </c>
      <c r="BB50" s="135">
        <v>0</v>
      </c>
      <c r="BC50" s="135">
        <v>0</v>
      </c>
      <c r="BD50" s="135">
        <v>0</v>
      </c>
      <c r="BE50" s="135">
        <v>7803</v>
      </c>
      <c r="BF50" s="135">
        <v>199</v>
      </c>
      <c r="BG50" s="135">
        <v>410</v>
      </c>
      <c r="BH50" s="135">
        <v>0</v>
      </c>
      <c r="BI50" s="135">
        <v>490</v>
      </c>
      <c r="BJ50" s="135">
        <v>0</v>
      </c>
      <c r="BK50" s="135">
        <v>30892</v>
      </c>
      <c r="BL50" s="135">
        <v>199</v>
      </c>
      <c r="BM50" s="135">
        <v>3290</v>
      </c>
      <c r="BN50" s="135">
        <v>104</v>
      </c>
      <c r="BO50" s="135">
        <v>840</v>
      </c>
      <c r="BP50" s="135">
        <v>0</v>
      </c>
      <c r="BQ50" s="135">
        <v>7732</v>
      </c>
      <c r="BR50" s="135">
        <v>1401</v>
      </c>
      <c r="BS50" s="135">
        <v>328</v>
      </c>
      <c r="BT50" s="135">
        <v>0</v>
      </c>
      <c r="BU50" s="135">
        <v>99</v>
      </c>
      <c r="BV50" s="135">
        <v>0</v>
      </c>
      <c r="BW50" s="135">
        <v>43181</v>
      </c>
      <c r="BX50" s="135">
        <v>-4731</v>
      </c>
      <c r="BY50" s="135">
        <v>-63</v>
      </c>
      <c r="BZ50" s="135">
        <v>-2139</v>
      </c>
      <c r="CA50" s="135">
        <v>0</v>
      </c>
      <c r="CB50" s="135">
        <v>0</v>
      </c>
      <c r="CC50" s="135">
        <v>-301</v>
      </c>
      <c r="CD50" s="135">
        <v>-6933</v>
      </c>
      <c r="CE50" s="135">
        <v>36248</v>
      </c>
      <c r="CF50" s="135">
        <v>3757</v>
      </c>
      <c r="CG50" s="135">
        <v>4173</v>
      </c>
      <c r="CH50" s="135">
        <v>44178</v>
      </c>
      <c r="CI50" s="135">
        <v>0</v>
      </c>
      <c r="CJ50" s="135">
        <v>0</v>
      </c>
      <c r="CK50" s="135">
        <v>0</v>
      </c>
      <c r="CL50" s="135">
        <v>0</v>
      </c>
      <c r="CM50" s="135">
        <v>0</v>
      </c>
      <c r="CN50" s="135">
        <v>0</v>
      </c>
      <c r="CO50" s="135">
        <v>0</v>
      </c>
      <c r="CP50" s="135">
        <v>0</v>
      </c>
      <c r="CQ50" s="188">
        <v>16.7</v>
      </c>
      <c r="CR50" s="135">
        <v>361</v>
      </c>
      <c r="CS50" s="135">
        <v>0</v>
      </c>
      <c r="CT50" s="135">
        <v>4137</v>
      </c>
      <c r="CU50" s="135">
        <v>4137</v>
      </c>
      <c r="CV50" s="135">
        <v>32002</v>
      </c>
      <c r="CW50" s="135">
        <v>2509</v>
      </c>
      <c r="CX50" s="135">
        <v>66</v>
      </c>
      <c r="CY50" s="135">
        <v>34577</v>
      </c>
      <c r="CZ50" s="135">
        <v>-25</v>
      </c>
      <c r="DA50" s="135">
        <v>1315</v>
      </c>
      <c r="DB50" s="135">
        <v>0</v>
      </c>
      <c r="DC50" s="135">
        <v>40004</v>
      </c>
      <c r="DD50" s="188">
        <v>11.578438481991782</v>
      </c>
      <c r="DE50" s="188">
        <v>10.8222228649102</v>
      </c>
      <c r="DF50" s="188">
        <v>0</v>
      </c>
      <c r="DG50" s="188">
        <v>5.2212036667995214</v>
      </c>
      <c r="DH50" s="188">
        <v>0</v>
      </c>
      <c r="DI50" s="188">
        <v>10.878912108789121</v>
      </c>
      <c r="DJ50" s="135">
        <v>-4029</v>
      </c>
      <c r="DK50" s="135">
        <v>-83</v>
      </c>
      <c r="DL50" s="135">
        <v>0</v>
      </c>
      <c r="DM50" s="135">
        <v>-1811</v>
      </c>
      <c r="DN50" s="135">
        <v>-189</v>
      </c>
      <c r="DO50" s="135">
        <v>11462</v>
      </c>
      <c r="DP50" s="135">
        <v>3039</v>
      </c>
      <c r="DQ50" s="135">
        <v>7</v>
      </c>
      <c r="DR50" s="135">
        <v>8396</v>
      </c>
      <c r="DS50" s="135">
        <v>1005</v>
      </c>
      <c r="DT50" s="135">
        <v>14225</v>
      </c>
      <c r="DU50" s="135">
        <v>1906</v>
      </c>
      <c r="DV50" s="135">
        <v>0</v>
      </c>
      <c r="DW50" s="135">
        <v>59</v>
      </c>
      <c r="DX50" s="135">
        <v>0</v>
      </c>
      <c r="DY50" s="135">
        <v>0</v>
      </c>
      <c r="DZ50" s="135">
        <v>390</v>
      </c>
      <c r="EA50" s="135">
        <v>0</v>
      </c>
      <c r="EB50" s="135">
        <v>877</v>
      </c>
      <c r="EC50" s="135">
        <v>31</v>
      </c>
      <c r="ED50" s="135">
        <v>0</v>
      </c>
      <c r="EE50" s="135">
        <v>21</v>
      </c>
      <c r="EF50" s="135">
        <v>0</v>
      </c>
      <c r="EG50" s="135">
        <v>0</v>
      </c>
      <c r="EH50" s="135">
        <v>309</v>
      </c>
      <c r="EI50" s="135">
        <v>269</v>
      </c>
      <c r="EJ50" s="135">
        <v>0</v>
      </c>
      <c r="EK50" s="135">
        <v>0</v>
      </c>
      <c r="EL50" s="135">
        <v>5</v>
      </c>
      <c r="EM50" s="135">
        <v>1961</v>
      </c>
    </row>
    <row r="51" spans="1:143" ht="15" customHeight="1" x14ac:dyDescent="0.25">
      <c r="A51" s="137" t="s">
        <v>283</v>
      </c>
      <c r="B51" s="137" t="s">
        <v>284</v>
      </c>
      <c r="C51" s="137" t="s">
        <v>60</v>
      </c>
      <c r="D51" s="135">
        <v>35</v>
      </c>
      <c r="E51" s="135">
        <v>0</v>
      </c>
      <c r="F51" s="135">
        <v>6</v>
      </c>
      <c r="G51" s="135">
        <v>0</v>
      </c>
      <c r="H51" s="135">
        <v>41</v>
      </c>
      <c r="I51" s="135">
        <v>7</v>
      </c>
      <c r="J51" s="135">
        <v>48</v>
      </c>
      <c r="K51" s="135">
        <v>6</v>
      </c>
      <c r="L51" s="135">
        <v>11</v>
      </c>
      <c r="M51" s="135">
        <v>0</v>
      </c>
      <c r="N51" s="135">
        <v>65</v>
      </c>
      <c r="O51" s="135">
        <v>7</v>
      </c>
      <c r="P51" s="135">
        <v>65</v>
      </c>
      <c r="Q51" s="196">
        <v>104</v>
      </c>
      <c r="R51" s="196">
        <v>12</v>
      </c>
      <c r="S51" s="196">
        <v>2</v>
      </c>
      <c r="T51" s="188">
        <v>5</v>
      </c>
      <c r="U51" s="188">
        <v>6</v>
      </c>
      <c r="V51" s="188">
        <v>15</v>
      </c>
      <c r="W51" s="188">
        <v>57</v>
      </c>
      <c r="X51" s="188">
        <v>197</v>
      </c>
      <c r="Y51" s="188">
        <v>168</v>
      </c>
      <c r="Z51" s="188">
        <v>907</v>
      </c>
      <c r="AA51" s="188">
        <v>1355</v>
      </c>
      <c r="AB51" s="135">
        <v>1357</v>
      </c>
      <c r="AC51" s="188">
        <v>0</v>
      </c>
      <c r="AD51" s="188">
        <v>0</v>
      </c>
      <c r="AE51" s="188">
        <v>1</v>
      </c>
      <c r="AF51" s="188">
        <v>0</v>
      </c>
      <c r="AG51" s="188">
        <v>5</v>
      </c>
      <c r="AH51" s="188">
        <v>6</v>
      </c>
      <c r="AI51" s="135">
        <v>6</v>
      </c>
      <c r="AJ51" s="188">
        <v>0</v>
      </c>
      <c r="AK51" s="188">
        <v>266</v>
      </c>
      <c r="AL51" s="188">
        <v>1628</v>
      </c>
      <c r="AM51" s="135">
        <v>2739</v>
      </c>
      <c r="AN51" s="135">
        <v>2745</v>
      </c>
      <c r="AO51" s="135">
        <v>72</v>
      </c>
      <c r="AP51" s="135">
        <v>2</v>
      </c>
      <c r="AQ51" s="135">
        <v>121</v>
      </c>
      <c r="AR51" s="135">
        <v>1</v>
      </c>
      <c r="AS51" s="135">
        <v>1162</v>
      </c>
      <c r="AT51" s="135">
        <v>0</v>
      </c>
      <c r="AU51" s="135">
        <v>154</v>
      </c>
      <c r="AV51" s="135">
        <v>147</v>
      </c>
      <c r="AW51" s="135">
        <v>104</v>
      </c>
      <c r="AX51" s="135">
        <v>3</v>
      </c>
      <c r="AY51" s="135">
        <v>71052.472680003528</v>
      </c>
      <c r="AZ51" s="135" t="s">
        <v>19</v>
      </c>
      <c r="BA51" s="135">
        <v>0</v>
      </c>
      <c r="BB51" s="135" t="s">
        <v>19</v>
      </c>
      <c r="BC51" s="135">
        <v>0</v>
      </c>
      <c r="BD51" s="135" t="s">
        <v>19</v>
      </c>
      <c r="BE51" s="135">
        <v>11354</v>
      </c>
      <c r="BF51" s="135" t="s">
        <v>19</v>
      </c>
      <c r="BG51" s="135">
        <v>857</v>
      </c>
      <c r="BH51" s="135" t="s">
        <v>19</v>
      </c>
      <c r="BI51" s="135">
        <v>1597</v>
      </c>
      <c r="BJ51" s="135" t="s">
        <v>19</v>
      </c>
      <c r="BK51" s="135">
        <v>84860.472680003528</v>
      </c>
      <c r="BL51" s="135" t="s">
        <v>19</v>
      </c>
      <c r="BM51" s="135">
        <v>4928</v>
      </c>
      <c r="BN51" s="135" t="s">
        <v>19</v>
      </c>
      <c r="BO51" s="135">
        <v>2341</v>
      </c>
      <c r="BP51" s="135" t="s">
        <v>19</v>
      </c>
      <c r="BQ51" s="135">
        <v>5724</v>
      </c>
      <c r="BR51" s="135" t="s">
        <v>19</v>
      </c>
      <c r="BS51" s="135">
        <v>6873</v>
      </c>
      <c r="BT51" s="135" t="s">
        <v>19</v>
      </c>
      <c r="BU51" s="135">
        <v>2264.5889999999999</v>
      </c>
      <c r="BV51" s="135">
        <v>0</v>
      </c>
      <c r="BW51" s="135">
        <v>106991.06168000354</v>
      </c>
      <c r="BX51" s="135">
        <v>-1408</v>
      </c>
      <c r="BY51" s="135">
        <v>0</v>
      </c>
      <c r="BZ51" s="135">
        <v>0</v>
      </c>
      <c r="CA51" s="135">
        <v>0</v>
      </c>
      <c r="CB51" s="135">
        <v>-2456</v>
      </c>
      <c r="CC51" s="135">
        <v>0</v>
      </c>
      <c r="CD51" s="135">
        <v>-3864</v>
      </c>
      <c r="CE51" s="135">
        <v>103127.06168000354</v>
      </c>
      <c r="CF51" s="135">
        <v>4716</v>
      </c>
      <c r="CG51" s="135">
        <v>-36439</v>
      </c>
      <c r="CH51" s="135">
        <v>71404.061680003535</v>
      </c>
      <c r="CI51" s="135">
        <v>0</v>
      </c>
      <c r="CJ51" s="135">
        <v>1754</v>
      </c>
      <c r="CK51" s="135">
        <v>0</v>
      </c>
      <c r="CL51" s="135">
        <v>165</v>
      </c>
      <c r="CM51" s="135">
        <v>0</v>
      </c>
      <c r="CN51" s="135">
        <v>0</v>
      </c>
      <c r="CO51" s="135">
        <v>0</v>
      </c>
      <c r="CP51" s="135">
        <v>0</v>
      </c>
      <c r="CQ51" s="188">
        <v>21.2</v>
      </c>
      <c r="CR51" s="135">
        <v>0</v>
      </c>
      <c r="CS51" s="135">
        <v>0</v>
      </c>
      <c r="CT51" s="135">
        <v>0</v>
      </c>
      <c r="CU51" s="135">
        <v>16034</v>
      </c>
      <c r="CV51" s="135">
        <v>89224</v>
      </c>
      <c r="CW51" s="135">
        <v>2265</v>
      </c>
      <c r="CX51" s="135">
        <v>372</v>
      </c>
      <c r="CY51" s="135">
        <v>91861</v>
      </c>
      <c r="CZ51" s="135">
        <v>948</v>
      </c>
      <c r="DA51" s="135">
        <v>0</v>
      </c>
      <c r="DB51" s="135">
        <v>64</v>
      </c>
      <c r="DC51" s="135">
        <v>108907</v>
      </c>
      <c r="DD51" s="188">
        <v>7.6524884620182112</v>
      </c>
      <c r="DE51" s="188">
        <v>18.519284571254396</v>
      </c>
      <c r="DF51" s="188">
        <v>10.126582278481013</v>
      </c>
      <c r="DG51" s="188">
        <v>0</v>
      </c>
      <c r="DH51" s="188">
        <v>0</v>
      </c>
      <c r="DI51" s="188">
        <v>16.835465121617528</v>
      </c>
      <c r="DJ51" s="135">
        <v>-12698.485000000001</v>
      </c>
      <c r="DK51" s="135">
        <v>-351.81700000000001</v>
      </c>
      <c r="DL51" s="135">
        <v>0</v>
      </c>
      <c r="DM51" s="135">
        <v>-5537.7960000000003</v>
      </c>
      <c r="DN51" s="135">
        <v>-999.00199999999995</v>
      </c>
      <c r="DO51" s="135">
        <v>45196.557000000001</v>
      </c>
      <c r="DP51" s="135">
        <v>8609.116</v>
      </c>
      <c r="DQ51" s="135">
        <v>282.50200000000001</v>
      </c>
      <c r="DR51" s="135">
        <v>34501.074999999997</v>
      </c>
      <c r="DS51" s="135">
        <v>2084.2289999999998</v>
      </c>
      <c r="DT51" s="135">
        <v>21088</v>
      </c>
      <c r="DU51" s="135">
        <v>11664</v>
      </c>
      <c r="DV51" s="135">
        <v>4209</v>
      </c>
      <c r="DW51" s="135">
        <v>0</v>
      </c>
      <c r="DX51" s="135">
        <v>0</v>
      </c>
      <c r="DY51" s="135">
        <v>0</v>
      </c>
      <c r="DZ51" s="135">
        <v>1544</v>
      </c>
      <c r="EA51" s="135">
        <v>102</v>
      </c>
      <c r="EB51" s="135">
        <v>2183</v>
      </c>
      <c r="EC51" s="135">
        <v>0</v>
      </c>
      <c r="ED51" s="135">
        <v>0</v>
      </c>
      <c r="EE51" s="135">
        <v>0</v>
      </c>
      <c r="EF51" s="135">
        <v>0</v>
      </c>
      <c r="EG51" s="135">
        <v>374</v>
      </c>
      <c r="EH51" s="135">
        <v>0</v>
      </c>
      <c r="EI51" s="135">
        <v>163</v>
      </c>
      <c r="EJ51" s="135">
        <v>0</v>
      </c>
      <c r="EK51" s="135">
        <v>0</v>
      </c>
      <c r="EL51" s="135">
        <v>0</v>
      </c>
      <c r="EM51" s="135">
        <v>4366</v>
      </c>
    </row>
    <row r="52" spans="1:143" ht="15" customHeight="1" x14ac:dyDescent="0.25">
      <c r="A52" s="137" t="s">
        <v>283</v>
      </c>
      <c r="B52" s="137" t="s">
        <v>285</v>
      </c>
      <c r="C52" s="137" t="s">
        <v>61</v>
      </c>
      <c r="D52" s="135">
        <v>12</v>
      </c>
      <c r="E52" s="135">
        <v>0</v>
      </c>
      <c r="F52" s="135">
        <v>11</v>
      </c>
      <c r="G52" s="135">
        <v>0</v>
      </c>
      <c r="H52" s="135">
        <v>23</v>
      </c>
      <c r="I52" s="135">
        <v>7</v>
      </c>
      <c r="J52" s="135">
        <v>29</v>
      </c>
      <c r="K52" s="135">
        <v>4</v>
      </c>
      <c r="L52" s="135">
        <v>30</v>
      </c>
      <c r="M52" s="135">
        <v>46</v>
      </c>
      <c r="N52" s="135">
        <v>0</v>
      </c>
      <c r="O52" s="135">
        <v>16</v>
      </c>
      <c r="P52" s="135">
        <v>125</v>
      </c>
      <c r="Q52" s="135">
        <v>117</v>
      </c>
      <c r="R52" s="135">
        <v>12</v>
      </c>
      <c r="S52" s="135">
        <v>11</v>
      </c>
      <c r="T52" s="188">
        <v>3</v>
      </c>
      <c r="U52" s="188">
        <v>5</v>
      </c>
      <c r="V52" s="188">
        <v>11</v>
      </c>
      <c r="W52" s="188">
        <v>29</v>
      </c>
      <c r="X52" s="188">
        <v>113</v>
      </c>
      <c r="Y52" s="188">
        <v>59</v>
      </c>
      <c r="Z52" s="188">
        <v>398</v>
      </c>
      <c r="AA52" s="188">
        <v>619</v>
      </c>
      <c r="AB52" s="135">
        <v>621</v>
      </c>
      <c r="AC52" s="188">
        <v>0</v>
      </c>
      <c r="AD52" s="188">
        <v>0</v>
      </c>
      <c r="AE52" s="188">
        <v>15</v>
      </c>
      <c r="AF52" s="188">
        <v>7</v>
      </c>
      <c r="AG52" s="188">
        <v>57</v>
      </c>
      <c r="AH52" s="188">
        <v>79</v>
      </c>
      <c r="AI52" s="135">
        <v>227</v>
      </c>
      <c r="AJ52" s="188">
        <v>34</v>
      </c>
      <c r="AK52" s="188">
        <v>284</v>
      </c>
      <c r="AL52" s="188">
        <v>1017</v>
      </c>
      <c r="AM52" s="135">
        <v>2023</v>
      </c>
      <c r="AN52" s="135">
        <v>2004</v>
      </c>
      <c r="AO52" s="135">
        <v>52</v>
      </c>
      <c r="AP52" s="135">
        <v>0</v>
      </c>
      <c r="AQ52" s="135">
        <v>127</v>
      </c>
      <c r="AR52" s="135">
        <v>2</v>
      </c>
      <c r="AS52" s="135">
        <v>629</v>
      </c>
      <c r="AT52" s="135">
        <v>0</v>
      </c>
      <c r="AU52" s="135">
        <v>86</v>
      </c>
      <c r="AV52" s="135">
        <v>61</v>
      </c>
      <c r="AW52" s="135">
        <v>210</v>
      </c>
      <c r="AX52" s="135">
        <v>1</v>
      </c>
      <c r="AY52" s="135">
        <v>34288</v>
      </c>
      <c r="AZ52" s="135">
        <v>0</v>
      </c>
      <c r="BA52" s="135">
        <v>804</v>
      </c>
      <c r="BB52" s="135">
        <v>0</v>
      </c>
      <c r="BC52" s="135">
        <v>1344</v>
      </c>
      <c r="BD52" s="135">
        <v>0</v>
      </c>
      <c r="BE52" s="135">
        <v>9851</v>
      </c>
      <c r="BF52" s="135">
        <v>0</v>
      </c>
      <c r="BG52" s="135">
        <v>1570</v>
      </c>
      <c r="BH52" s="135">
        <v>0</v>
      </c>
      <c r="BI52" s="135">
        <v>372</v>
      </c>
      <c r="BJ52" s="135">
        <v>0</v>
      </c>
      <c r="BK52" s="135">
        <v>48229</v>
      </c>
      <c r="BL52" s="135">
        <v>0</v>
      </c>
      <c r="BM52" s="135">
        <v>4353</v>
      </c>
      <c r="BN52" s="135">
        <v>1015</v>
      </c>
      <c r="BO52" s="135">
        <v>7660</v>
      </c>
      <c r="BP52" s="135">
        <v>0</v>
      </c>
      <c r="BQ52" s="135">
        <v>5360</v>
      </c>
      <c r="BR52" s="135">
        <v>0</v>
      </c>
      <c r="BS52" s="135">
        <v>597</v>
      </c>
      <c r="BT52" s="135">
        <v>0</v>
      </c>
      <c r="BU52" s="135">
        <v>0</v>
      </c>
      <c r="BV52" s="135">
        <v>3298</v>
      </c>
      <c r="BW52" s="135">
        <v>69497</v>
      </c>
      <c r="BX52" s="135">
        <v>-18120</v>
      </c>
      <c r="BY52" s="135">
        <v>-1460</v>
      </c>
      <c r="BZ52" s="135">
        <v>0</v>
      </c>
      <c r="CA52" s="135">
        <v>-2047</v>
      </c>
      <c r="CB52" s="135">
        <v>0</v>
      </c>
      <c r="CC52" s="135">
        <v>-1015</v>
      </c>
      <c r="CD52" s="135">
        <v>-21627</v>
      </c>
      <c r="CE52" s="135">
        <v>47870</v>
      </c>
      <c r="CF52" s="135">
        <v>4986</v>
      </c>
      <c r="CG52" s="135">
        <v>10031</v>
      </c>
      <c r="CH52" s="135">
        <v>62887</v>
      </c>
      <c r="CI52" s="135">
        <v>2313</v>
      </c>
      <c r="CJ52" s="135">
        <v>8151</v>
      </c>
      <c r="CK52" s="135">
        <v>0</v>
      </c>
      <c r="CL52" s="135">
        <v>1939</v>
      </c>
      <c r="CM52" s="135">
        <v>301</v>
      </c>
      <c r="CN52" s="135">
        <v>394</v>
      </c>
      <c r="CO52" s="135">
        <v>0</v>
      </c>
      <c r="CP52" s="135">
        <v>0</v>
      </c>
      <c r="CQ52" s="188">
        <v>17.5</v>
      </c>
      <c r="CR52" s="135">
        <v>0</v>
      </c>
      <c r="CS52" s="135" t="s">
        <v>19</v>
      </c>
      <c r="CT52" s="135" t="s">
        <v>19</v>
      </c>
      <c r="CU52" s="135">
        <v>7538</v>
      </c>
      <c r="CV52" s="135" t="s">
        <v>19</v>
      </c>
      <c r="CW52" s="135" t="s">
        <v>19</v>
      </c>
      <c r="CX52" s="135" t="s">
        <v>19</v>
      </c>
      <c r="CY52" s="135">
        <v>44186</v>
      </c>
      <c r="CZ52" s="135">
        <v>0</v>
      </c>
      <c r="DA52" s="135">
        <v>1132</v>
      </c>
      <c r="DB52" s="135">
        <v>0</v>
      </c>
      <c r="DC52" s="135">
        <v>52856</v>
      </c>
      <c r="DD52" s="188">
        <v>26.532236667551075</v>
      </c>
      <c r="DE52" s="188">
        <v>27.157923324129811</v>
      </c>
      <c r="DF52" s="188">
        <v>0</v>
      </c>
      <c r="DG52" s="188" t="s">
        <v>19</v>
      </c>
      <c r="DH52" s="188">
        <v>0</v>
      </c>
      <c r="DI52" s="188">
        <v>27.433025578931435</v>
      </c>
      <c r="DJ52" s="135">
        <v>-6615</v>
      </c>
      <c r="DK52" s="135">
        <v>-154</v>
      </c>
      <c r="DL52" s="135">
        <v>0</v>
      </c>
      <c r="DM52" s="135">
        <v>-2800</v>
      </c>
      <c r="DN52" s="135">
        <v>-128</v>
      </c>
      <c r="DO52" s="135">
        <v>31426</v>
      </c>
      <c r="DP52" s="135">
        <v>6947</v>
      </c>
      <c r="DQ52" s="135">
        <v>52</v>
      </c>
      <c r="DR52" s="135">
        <v>28728</v>
      </c>
      <c r="DS52" s="135">
        <v>1778</v>
      </c>
      <c r="DT52" s="135">
        <v>23064</v>
      </c>
      <c r="DU52" s="135">
        <v>2000</v>
      </c>
      <c r="DV52" s="135">
        <v>1154</v>
      </c>
      <c r="DW52" s="135">
        <v>0</v>
      </c>
      <c r="DX52" s="135">
        <v>0</v>
      </c>
      <c r="DY52" s="135">
        <v>5335</v>
      </c>
      <c r="DZ52" s="135">
        <v>368</v>
      </c>
      <c r="EA52" s="135">
        <v>0</v>
      </c>
      <c r="EB52" s="135">
        <v>1089</v>
      </c>
      <c r="EC52" s="135">
        <v>288</v>
      </c>
      <c r="ED52" s="135">
        <v>34</v>
      </c>
      <c r="EE52" s="135">
        <v>112</v>
      </c>
      <c r="EF52" s="135">
        <v>0</v>
      </c>
      <c r="EG52" s="135">
        <v>119</v>
      </c>
      <c r="EH52" s="135">
        <v>304</v>
      </c>
      <c r="EI52" s="135">
        <v>291</v>
      </c>
      <c r="EJ52" s="135">
        <v>975</v>
      </c>
      <c r="EK52" s="135">
        <v>0</v>
      </c>
      <c r="EL52" s="135">
        <v>0</v>
      </c>
      <c r="EM52" s="135">
        <v>8915</v>
      </c>
    </row>
    <row r="53" spans="1:143" ht="15" customHeight="1" x14ac:dyDescent="0.25">
      <c r="A53" s="137" t="s">
        <v>283</v>
      </c>
      <c r="B53" s="137" t="s">
        <v>286</v>
      </c>
      <c r="C53" s="137" t="s">
        <v>62</v>
      </c>
      <c r="D53" s="135">
        <v>14</v>
      </c>
      <c r="E53" s="135">
        <v>4</v>
      </c>
      <c r="F53" s="135">
        <v>3</v>
      </c>
      <c r="G53" s="135">
        <v>0</v>
      </c>
      <c r="H53" s="135">
        <v>21</v>
      </c>
      <c r="I53" s="135">
        <v>1</v>
      </c>
      <c r="J53" s="135">
        <v>27</v>
      </c>
      <c r="K53" s="135">
        <v>2</v>
      </c>
      <c r="L53" s="135">
        <v>9</v>
      </c>
      <c r="M53" s="135">
        <v>37</v>
      </c>
      <c r="N53" s="135">
        <v>0</v>
      </c>
      <c r="O53" s="135">
        <v>4</v>
      </c>
      <c r="P53" s="135">
        <v>79</v>
      </c>
      <c r="Q53" s="135">
        <v>105</v>
      </c>
      <c r="R53" s="135">
        <v>4</v>
      </c>
      <c r="S53" s="135">
        <v>3</v>
      </c>
      <c r="T53" s="188">
        <v>3</v>
      </c>
      <c r="U53" s="188">
        <v>3</v>
      </c>
      <c r="V53" s="188">
        <v>8</v>
      </c>
      <c r="W53" s="188">
        <v>23</v>
      </c>
      <c r="X53" s="188">
        <v>83</v>
      </c>
      <c r="Y53" s="188">
        <v>76</v>
      </c>
      <c r="Z53" s="188">
        <v>324</v>
      </c>
      <c r="AA53" s="188">
        <v>520</v>
      </c>
      <c r="AB53" s="135">
        <v>521</v>
      </c>
      <c r="AC53" s="188">
        <v>0</v>
      </c>
      <c r="AD53" s="188">
        <v>0</v>
      </c>
      <c r="AE53" s="188">
        <v>7</v>
      </c>
      <c r="AF53" s="188">
        <v>17</v>
      </c>
      <c r="AG53" s="188">
        <v>69</v>
      </c>
      <c r="AH53" s="188">
        <v>93</v>
      </c>
      <c r="AI53" s="135">
        <v>93</v>
      </c>
      <c r="AJ53" s="188">
        <v>29</v>
      </c>
      <c r="AK53" s="188">
        <v>210</v>
      </c>
      <c r="AL53" s="188">
        <v>852</v>
      </c>
      <c r="AM53" s="135">
        <v>1312</v>
      </c>
      <c r="AN53" s="135">
        <v>1318</v>
      </c>
      <c r="AO53" s="135">
        <v>19</v>
      </c>
      <c r="AP53" s="135">
        <v>0</v>
      </c>
      <c r="AQ53" s="135">
        <v>60</v>
      </c>
      <c r="AR53" s="135">
        <v>0</v>
      </c>
      <c r="AS53" s="135">
        <v>416</v>
      </c>
      <c r="AT53" s="135">
        <v>5</v>
      </c>
      <c r="AU53" s="135">
        <v>52</v>
      </c>
      <c r="AV53" s="135">
        <v>34</v>
      </c>
      <c r="AW53" s="135">
        <v>9</v>
      </c>
      <c r="AX53" s="135">
        <v>4</v>
      </c>
      <c r="AY53" s="135">
        <v>29818</v>
      </c>
      <c r="AZ53" s="135">
        <v>436</v>
      </c>
      <c r="BA53" s="135">
        <v>1419</v>
      </c>
      <c r="BB53" s="135">
        <v>0</v>
      </c>
      <c r="BC53" s="135">
        <v>1185</v>
      </c>
      <c r="BD53" s="135">
        <v>0</v>
      </c>
      <c r="BE53" s="135">
        <v>7864</v>
      </c>
      <c r="BF53" s="135">
        <v>2009</v>
      </c>
      <c r="BG53" s="135">
        <v>455</v>
      </c>
      <c r="BH53" s="135">
        <v>0</v>
      </c>
      <c r="BI53" s="135">
        <v>1385</v>
      </c>
      <c r="BJ53" s="135">
        <v>2</v>
      </c>
      <c r="BK53" s="135">
        <v>42126</v>
      </c>
      <c r="BL53" s="135">
        <v>2447</v>
      </c>
      <c r="BM53" s="135">
        <v>3434</v>
      </c>
      <c r="BN53" s="135">
        <v>0</v>
      </c>
      <c r="BO53" s="135">
        <v>1075</v>
      </c>
      <c r="BP53" s="135">
        <v>286</v>
      </c>
      <c r="BQ53" s="135">
        <v>5670</v>
      </c>
      <c r="BR53" s="135">
        <v>718</v>
      </c>
      <c r="BS53" s="135">
        <v>113</v>
      </c>
      <c r="BT53" s="135">
        <v>0</v>
      </c>
      <c r="BU53" s="135">
        <v>312</v>
      </c>
      <c r="BV53" s="135">
        <v>0</v>
      </c>
      <c r="BW53" s="135">
        <v>52730</v>
      </c>
      <c r="BX53" s="135">
        <v>-980</v>
      </c>
      <c r="BY53" s="135">
        <v>-38</v>
      </c>
      <c r="BZ53" s="135">
        <v>0</v>
      </c>
      <c r="CA53" s="135">
        <v>-795</v>
      </c>
      <c r="CB53" s="135">
        <v>-93</v>
      </c>
      <c r="CC53" s="135">
        <v>-251</v>
      </c>
      <c r="CD53" s="135">
        <v>-1906</v>
      </c>
      <c r="CE53" s="135">
        <v>50824</v>
      </c>
      <c r="CF53" s="135">
        <v>6851</v>
      </c>
      <c r="CG53" s="135" t="s">
        <v>19</v>
      </c>
      <c r="CH53" s="135" t="s">
        <v>19</v>
      </c>
      <c r="CI53" s="135">
        <v>0</v>
      </c>
      <c r="CJ53" s="135">
        <v>508</v>
      </c>
      <c r="CK53" s="135">
        <v>158</v>
      </c>
      <c r="CL53" s="135">
        <v>1520</v>
      </c>
      <c r="CM53" s="135">
        <v>93</v>
      </c>
      <c r="CN53" s="135">
        <v>0</v>
      </c>
      <c r="CO53" s="135">
        <v>-24803</v>
      </c>
      <c r="CP53" s="135">
        <v>0</v>
      </c>
      <c r="CQ53" s="188">
        <v>15</v>
      </c>
      <c r="CR53" s="135">
        <v>214</v>
      </c>
      <c r="CS53" s="135" t="s">
        <v>19</v>
      </c>
      <c r="CT53" s="135" t="s">
        <v>19</v>
      </c>
      <c r="CU53" s="135" t="s">
        <v>19</v>
      </c>
      <c r="CV53" s="135" t="s">
        <v>19</v>
      </c>
      <c r="CW53" s="135" t="s">
        <v>19</v>
      </c>
      <c r="CX53" s="135" t="s">
        <v>19</v>
      </c>
      <c r="CY53" s="135" t="s">
        <v>19</v>
      </c>
      <c r="CZ53" s="135" t="s">
        <v>19</v>
      </c>
      <c r="DA53" s="135" t="s">
        <v>19</v>
      </c>
      <c r="DB53" s="135" t="s">
        <v>19</v>
      </c>
      <c r="DC53" s="135" t="s">
        <v>19</v>
      </c>
      <c r="DD53" s="188" t="s">
        <v>19</v>
      </c>
      <c r="DE53" s="188" t="s">
        <v>19</v>
      </c>
      <c r="DF53" s="188" t="s">
        <v>19</v>
      </c>
      <c r="DG53" s="188" t="s">
        <v>19</v>
      </c>
      <c r="DH53" s="188" t="s">
        <v>19</v>
      </c>
      <c r="DI53" s="188" t="s">
        <v>19</v>
      </c>
      <c r="DJ53" s="135">
        <v>-5779</v>
      </c>
      <c r="DK53" s="135">
        <v>-58</v>
      </c>
      <c r="DL53" s="135">
        <v>0</v>
      </c>
      <c r="DM53" s="135">
        <v>-2510</v>
      </c>
      <c r="DN53" s="135">
        <v>-76</v>
      </c>
      <c r="DO53" s="135">
        <v>21734</v>
      </c>
      <c r="DP53" s="135">
        <v>5305</v>
      </c>
      <c r="DQ53" s="135">
        <v>0</v>
      </c>
      <c r="DR53" s="135">
        <v>18616</v>
      </c>
      <c r="DS53" s="135">
        <v>671</v>
      </c>
      <c r="DT53" s="135">
        <v>17289</v>
      </c>
      <c r="DU53" s="135">
        <v>5604</v>
      </c>
      <c r="DV53" s="135">
        <v>410</v>
      </c>
      <c r="DW53" s="135">
        <v>0</v>
      </c>
      <c r="DX53" s="135">
        <v>0</v>
      </c>
      <c r="DY53" s="135">
        <v>263</v>
      </c>
      <c r="DZ53" s="135">
        <v>3353</v>
      </c>
      <c r="EA53" s="135">
        <v>0</v>
      </c>
      <c r="EB53" s="135">
        <v>87</v>
      </c>
      <c r="EC53" s="135">
        <v>47</v>
      </c>
      <c r="ED53" s="135">
        <v>0</v>
      </c>
      <c r="EE53" s="135">
        <v>0</v>
      </c>
      <c r="EF53" s="135">
        <v>30</v>
      </c>
      <c r="EG53" s="135">
        <v>630</v>
      </c>
      <c r="EH53" s="135">
        <v>86</v>
      </c>
      <c r="EI53" s="135">
        <v>164</v>
      </c>
      <c r="EJ53" s="135">
        <v>0</v>
      </c>
      <c r="EK53" s="135">
        <v>0</v>
      </c>
      <c r="EL53" s="135">
        <v>0</v>
      </c>
      <c r="EM53" s="135">
        <v>4660</v>
      </c>
    </row>
    <row r="54" spans="1:143" ht="15" customHeight="1" x14ac:dyDescent="0.25">
      <c r="A54" s="137" t="s">
        <v>283</v>
      </c>
      <c r="B54" s="137" t="s">
        <v>287</v>
      </c>
      <c r="C54" s="137" t="s">
        <v>288</v>
      </c>
      <c r="D54" s="135">
        <v>16</v>
      </c>
      <c r="E54" s="135">
        <v>1</v>
      </c>
      <c r="F54" s="135">
        <v>0</v>
      </c>
      <c r="G54" s="135">
        <v>0</v>
      </c>
      <c r="H54" s="135">
        <v>17</v>
      </c>
      <c r="I54" s="135">
        <v>10</v>
      </c>
      <c r="J54" s="135">
        <v>24</v>
      </c>
      <c r="K54" s="135">
        <v>3</v>
      </c>
      <c r="L54" s="135">
        <v>18</v>
      </c>
      <c r="M54" s="135">
        <v>5</v>
      </c>
      <c r="N54" s="135">
        <v>35</v>
      </c>
      <c r="O54" s="135">
        <v>9</v>
      </c>
      <c r="P54" s="135">
        <v>94</v>
      </c>
      <c r="Q54" s="135">
        <v>62</v>
      </c>
      <c r="R54" s="135">
        <v>6</v>
      </c>
      <c r="S54" s="135">
        <v>11</v>
      </c>
      <c r="T54" s="188">
        <v>3</v>
      </c>
      <c r="U54" s="188">
        <v>4</v>
      </c>
      <c r="V54" s="188">
        <v>14</v>
      </c>
      <c r="W54" s="188">
        <v>23</v>
      </c>
      <c r="X54" s="188">
        <v>104</v>
      </c>
      <c r="Y54" s="188">
        <v>87</v>
      </c>
      <c r="Z54" s="188">
        <v>356</v>
      </c>
      <c r="AA54" s="188">
        <v>591</v>
      </c>
      <c r="AB54" s="135">
        <v>601</v>
      </c>
      <c r="AC54" s="188">
        <v>0</v>
      </c>
      <c r="AD54" s="188">
        <v>0</v>
      </c>
      <c r="AE54" s="188">
        <v>1</v>
      </c>
      <c r="AF54" s="188">
        <v>1</v>
      </c>
      <c r="AG54" s="188">
        <v>10</v>
      </c>
      <c r="AH54" s="188">
        <v>12</v>
      </c>
      <c r="AI54" s="135">
        <v>14</v>
      </c>
      <c r="AJ54" s="188">
        <v>32</v>
      </c>
      <c r="AK54" s="188">
        <v>179</v>
      </c>
      <c r="AL54" s="188">
        <v>814</v>
      </c>
      <c r="AM54" s="135" t="s">
        <v>19</v>
      </c>
      <c r="AN54" s="135">
        <v>1245</v>
      </c>
      <c r="AO54" s="135" t="s">
        <v>19</v>
      </c>
      <c r="AP54" s="135">
        <v>0</v>
      </c>
      <c r="AQ54" s="135">
        <v>81</v>
      </c>
      <c r="AR54" s="135">
        <v>5</v>
      </c>
      <c r="AS54" s="135">
        <v>480</v>
      </c>
      <c r="AT54" s="135">
        <v>1</v>
      </c>
      <c r="AU54" s="135">
        <v>77</v>
      </c>
      <c r="AV54" s="135">
        <v>25</v>
      </c>
      <c r="AW54" s="135">
        <v>20</v>
      </c>
      <c r="AX54" s="135">
        <v>1</v>
      </c>
      <c r="AY54" s="135">
        <v>32248</v>
      </c>
      <c r="AZ54" s="135" t="s">
        <v>19</v>
      </c>
      <c r="BA54" s="135">
        <v>78</v>
      </c>
      <c r="BB54" s="135" t="s">
        <v>19</v>
      </c>
      <c r="BC54" s="135">
        <v>1283</v>
      </c>
      <c r="BD54" s="135" t="s">
        <v>19</v>
      </c>
      <c r="BE54" s="135">
        <v>6246</v>
      </c>
      <c r="BF54" s="135" t="s">
        <v>19</v>
      </c>
      <c r="BG54" s="135">
        <v>303</v>
      </c>
      <c r="BH54" s="135" t="s">
        <v>19</v>
      </c>
      <c r="BI54" s="135">
        <v>3463</v>
      </c>
      <c r="BJ54" s="135" t="s">
        <v>19</v>
      </c>
      <c r="BK54" s="135">
        <v>43621</v>
      </c>
      <c r="BL54" s="135" t="s">
        <v>19</v>
      </c>
      <c r="BM54" s="135">
        <v>2513</v>
      </c>
      <c r="BN54" s="135" t="s">
        <v>19</v>
      </c>
      <c r="BO54" s="135">
        <v>1151</v>
      </c>
      <c r="BP54" s="135" t="s">
        <v>19</v>
      </c>
      <c r="BQ54" s="135">
        <v>6020</v>
      </c>
      <c r="BR54" s="135" t="s">
        <v>19</v>
      </c>
      <c r="BS54" s="135">
        <v>299</v>
      </c>
      <c r="BT54" s="135" t="s">
        <v>19</v>
      </c>
      <c r="BU54" s="135">
        <v>0</v>
      </c>
      <c r="BV54" s="135">
        <v>1990</v>
      </c>
      <c r="BW54" s="135">
        <v>55594</v>
      </c>
      <c r="BX54" s="135">
        <v>-7805</v>
      </c>
      <c r="BY54" s="135">
        <v>-485</v>
      </c>
      <c r="BZ54" s="135">
        <v>0</v>
      </c>
      <c r="CA54" s="135">
        <v>-1102</v>
      </c>
      <c r="CB54" s="135">
        <v>-694</v>
      </c>
      <c r="CC54" s="135" t="s">
        <v>19</v>
      </c>
      <c r="CD54" s="135">
        <v>-10086</v>
      </c>
      <c r="CE54" s="135">
        <v>45508</v>
      </c>
      <c r="CF54" s="135">
        <v>3854</v>
      </c>
      <c r="CG54" s="135">
        <v>-21904</v>
      </c>
      <c r="CH54" s="135">
        <v>27458</v>
      </c>
      <c r="CI54" s="135">
        <v>0</v>
      </c>
      <c r="CJ54" s="135">
        <v>1584</v>
      </c>
      <c r="CK54" s="135">
        <v>0</v>
      </c>
      <c r="CL54" s="135">
        <v>365</v>
      </c>
      <c r="CM54" s="135">
        <v>-253</v>
      </c>
      <c r="CN54" s="135">
        <v>1905</v>
      </c>
      <c r="CO54" s="135">
        <v>0</v>
      </c>
      <c r="CP54" s="135">
        <v>0</v>
      </c>
      <c r="CQ54" s="188">
        <v>17.5</v>
      </c>
      <c r="CR54" s="135">
        <v>0</v>
      </c>
      <c r="CS54" s="135">
        <v>0</v>
      </c>
      <c r="CT54" s="135">
        <v>0</v>
      </c>
      <c r="CU54" s="135">
        <v>6452</v>
      </c>
      <c r="CV54" s="135">
        <v>0</v>
      </c>
      <c r="CW54" s="135">
        <v>0</v>
      </c>
      <c r="CX54" s="135">
        <v>0</v>
      </c>
      <c r="CY54" s="135">
        <v>39481</v>
      </c>
      <c r="CZ54" s="135">
        <v>0</v>
      </c>
      <c r="DA54" s="135">
        <v>3388</v>
      </c>
      <c r="DB54" s="135">
        <v>41</v>
      </c>
      <c r="DC54" s="135">
        <v>49362</v>
      </c>
      <c r="DD54" s="188">
        <v>24.705517668939862</v>
      </c>
      <c r="DE54" s="188">
        <v>21.856082672677999</v>
      </c>
      <c r="DF54" s="188">
        <v>0</v>
      </c>
      <c r="DG54" s="188">
        <v>0</v>
      </c>
      <c r="DH54" s="188">
        <v>0</v>
      </c>
      <c r="DI54" s="188">
        <v>20.710262955309751</v>
      </c>
      <c r="DJ54" s="135">
        <v>-5558</v>
      </c>
      <c r="DK54" s="135">
        <v>-45</v>
      </c>
      <c r="DL54" s="135">
        <v>0</v>
      </c>
      <c r="DM54" s="135">
        <v>-2364</v>
      </c>
      <c r="DN54" s="135">
        <v>-65</v>
      </c>
      <c r="DO54" s="135">
        <v>23039</v>
      </c>
      <c r="DP54" s="135">
        <v>6817</v>
      </c>
      <c r="DQ54" s="135">
        <v>0</v>
      </c>
      <c r="DR54" s="135">
        <v>21824</v>
      </c>
      <c r="DS54" s="135">
        <v>2268</v>
      </c>
      <c r="DT54" s="135">
        <v>28050</v>
      </c>
      <c r="DU54" s="135">
        <v>3943</v>
      </c>
      <c r="DV54" s="135">
        <v>709</v>
      </c>
      <c r="DW54" s="135">
        <v>65</v>
      </c>
      <c r="DX54" s="135">
        <v>0</v>
      </c>
      <c r="DY54" s="135">
        <v>0</v>
      </c>
      <c r="DZ54" s="135">
        <v>165</v>
      </c>
      <c r="EA54" s="135">
        <v>136</v>
      </c>
      <c r="EB54" s="135">
        <v>673</v>
      </c>
      <c r="EC54" s="135">
        <v>0</v>
      </c>
      <c r="ED54" s="135">
        <v>13</v>
      </c>
      <c r="EE54" s="135">
        <v>0</v>
      </c>
      <c r="EF54" s="135">
        <v>354</v>
      </c>
      <c r="EG54" s="135">
        <v>132</v>
      </c>
      <c r="EH54" s="135">
        <v>122</v>
      </c>
      <c r="EI54" s="135">
        <v>319</v>
      </c>
      <c r="EJ54" s="135">
        <v>0</v>
      </c>
      <c r="EK54" s="135">
        <v>0</v>
      </c>
      <c r="EL54" s="135">
        <v>0</v>
      </c>
      <c r="EM54" s="135">
        <v>1979</v>
      </c>
    </row>
    <row r="55" spans="1:143" ht="15" customHeight="1" x14ac:dyDescent="0.25">
      <c r="A55" s="137" t="s">
        <v>283</v>
      </c>
      <c r="B55" s="137" t="s">
        <v>289</v>
      </c>
      <c r="C55" s="137" t="s">
        <v>64</v>
      </c>
      <c r="D55" s="135">
        <v>38</v>
      </c>
      <c r="E55" s="135">
        <v>0</v>
      </c>
      <c r="F55" s="135">
        <v>0</v>
      </c>
      <c r="G55" s="135">
        <v>0</v>
      </c>
      <c r="H55" s="135">
        <v>38</v>
      </c>
      <c r="I55" s="135">
        <v>5</v>
      </c>
      <c r="J55" s="135">
        <v>41</v>
      </c>
      <c r="K55" s="135">
        <v>4</v>
      </c>
      <c r="L55" s="135">
        <v>24</v>
      </c>
      <c r="M55" s="135">
        <v>0</v>
      </c>
      <c r="N55" s="135">
        <v>73</v>
      </c>
      <c r="O55" s="135">
        <v>10</v>
      </c>
      <c r="P55" s="135">
        <v>152</v>
      </c>
      <c r="Q55" s="135">
        <v>116</v>
      </c>
      <c r="R55" s="135">
        <v>14</v>
      </c>
      <c r="S55" s="135">
        <v>10</v>
      </c>
      <c r="T55" s="188">
        <v>4</v>
      </c>
      <c r="U55" s="188">
        <v>5</v>
      </c>
      <c r="V55" s="188">
        <v>13</v>
      </c>
      <c r="W55" s="188">
        <v>48</v>
      </c>
      <c r="X55" s="188">
        <v>255</v>
      </c>
      <c r="Y55" s="188">
        <v>233</v>
      </c>
      <c r="Z55" s="188">
        <v>836</v>
      </c>
      <c r="AA55" s="188">
        <v>1394</v>
      </c>
      <c r="AB55" s="135">
        <v>1397</v>
      </c>
      <c r="AC55" s="188">
        <v>0</v>
      </c>
      <c r="AD55" s="188">
        <v>1</v>
      </c>
      <c r="AE55" s="188">
        <v>6</v>
      </c>
      <c r="AF55" s="188">
        <v>1</v>
      </c>
      <c r="AG55" s="188">
        <v>0</v>
      </c>
      <c r="AH55" s="188">
        <v>8</v>
      </c>
      <c r="AI55" s="135">
        <v>8</v>
      </c>
      <c r="AJ55" s="188">
        <v>60</v>
      </c>
      <c r="AK55" s="188">
        <v>362</v>
      </c>
      <c r="AL55" s="188">
        <v>1824</v>
      </c>
      <c r="AM55" s="135">
        <v>2596</v>
      </c>
      <c r="AN55" s="135">
        <v>2685</v>
      </c>
      <c r="AO55" s="135">
        <v>61</v>
      </c>
      <c r="AP55" s="135">
        <v>0</v>
      </c>
      <c r="AQ55" s="135">
        <v>145</v>
      </c>
      <c r="AR55" s="135">
        <v>4</v>
      </c>
      <c r="AS55" s="135">
        <v>1104</v>
      </c>
      <c r="AT55" s="135">
        <v>2</v>
      </c>
      <c r="AU55" s="135">
        <v>259</v>
      </c>
      <c r="AV55" s="135">
        <v>125</v>
      </c>
      <c r="AW55" s="135">
        <v>125</v>
      </c>
      <c r="AX55" s="135">
        <v>1</v>
      </c>
      <c r="AY55" s="135">
        <v>69069</v>
      </c>
      <c r="AZ55" s="135">
        <v>0</v>
      </c>
      <c r="BA55" s="135">
        <v>0</v>
      </c>
      <c r="BB55" s="135">
        <v>0</v>
      </c>
      <c r="BC55" s="135">
        <v>2912</v>
      </c>
      <c r="BD55" s="135">
        <v>2434</v>
      </c>
      <c r="BE55" s="135">
        <v>13482</v>
      </c>
      <c r="BF55" s="135">
        <v>0</v>
      </c>
      <c r="BG55" s="135">
        <v>3775</v>
      </c>
      <c r="BH55" s="135">
        <v>44</v>
      </c>
      <c r="BI55" s="135">
        <v>592</v>
      </c>
      <c r="BJ55" s="135">
        <v>6</v>
      </c>
      <c r="BK55" s="135">
        <v>89830</v>
      </c>
      <c r="BL55" s="135">
        <v>2484</v>
      </c>
      <c r="BM55" s="135">
        <v>6007</v>
      </c>
      <c r="BN55" s="135">
        <v>1359</v>
      </c>
      <c r="BO55" s="135">
        <v>1565</v>
      </c>
      <c r="BP55" s="135">
        <v>561</v>
      </c>
      <c r="BQ55" s="135">
        <v>7844</v>
      </c>
      <c r="BR55" s="135">
        <v>1702</v>
      </c>
      <c r="BS55" s="135">
        <v>1647</v>
      </c>
      <c r="BT55" s="135">
        <v>1233</v>
      </c>
      <c r="BU55" s="135">
        <v>0</v>
      </c>
      <c r="BV55" s="135">
        <v>0</v>
      </c>
      <c r="BW55" s="135">
        <v>106893</v>
      </c>
      <c r="BX55" s="135">
        <v>-7150</v>
      </c>
      <c r="BY55" s="135">
        <v>0</v>
      </c>
      <c r="BZ55" s="135">
        <v>0</v>
      </c>
      <c r="CA55" s="135">
        <v>0</v>
      </c>
      <c r="CB55" s="135">
        <v>-4340</v>
      </c>
      <c r="CC55" s="135">
        <v>-1142</v>
      </c>
      <c r="CD55" s="135">
        <v>-11490</v>
      </c>
      <c r="CE55" s="135">
        <v>95403</v>
      </c>
      <c r="CF55" s="135">
        <v>4586</v>
      </c>
      <c r="CG55" s="135">
        <v>30061</v>
      </c>
      <c r="CH55" s="135">
        <v>130050</v>
      </c>
      <c r="CI55" s="135">
        <v>0</v>
      </c>
      <c r="CJ55" s="135">
        <v>884</v>
      </c>
      <c r="CK55" s="135">
        <v>0</v>
      </c>
      <c r="CL55" s="135">
        <v>1922</v>
      </c>
      <c r="CM55" s="135">
        <v>-426</v>
      </c>
      <c r="CN55" s="135">
        <v>0</v>
      </c>
      <c r="CO55" s="135">
        <v>-378</v>
      </c>
      <c r="CP55" s="135">
        <v>0</v>
      </c>
      <c r="CQ55" s="188">
        <v>18.600000000000001</v>
      </c>
      <c r="CR55" s="135">
        <v>582</v>
      </c>
      <c r="CS55" s="135" t="s">
        <v>19</v>
      </c>
      <c r="CT55" s="135" t="s">
        <v>19</v>
      </c>
      <c r="CU55" s="135">
        <v>15014</v>
      </c>
      <c r="CV55" s="135" t="s">
        <v>19</v>
      </c>
      <c r="CW55" s="135" t="s">
        <v>19</v>
      </c>
      <c r="CX55" s="135" t="s">
        <v>19</v>
      </c>
      <c r="CY55" s="135">
        <v>82109</v>
      </c>
      <c r="CZ55" s="135">
        <v>128</v>
      </c>
      <c r="DA55" s="135">
        <v>2479</v>
      </c>
      <c r="DB55" s="135">
        <v>259</v>
      </c>
      <c r="DC55" s="135">
        <v>99989</v>
      </c>
      <c r="DD55" s="188">
        <v>0</v>
      </c>
      <c r="DE55" s="188">
        <v>0</v>
      </c>
      <c r="DF55" s="188">
        <v>0</v>
      </c>
      <c r="DG55" s="188">
        <v>0</v>
      </c>
      <c r="DH55" s="188">
        <v>0</v>
      </c>
      <c r="DI55" s="188">
        <v>0</v>
      </c>
      <c r="DJ55" s="135">
        <v>-12867</v>
      </c>
      <c r="DK55" s="135">
        <v>-140</v>
      </c>
      <c r="DL55" s="135">
        <v>0</v>
      </c>
      <c r="DM55" s="135">
        <v>-5608</v>
      </c>
      <c r="DN55" s="135">
        <v>-192</v>
      </c>
      <c r="DO55" s="135">
        <v>41000</v>
      </c>
      <c r="DP55" s="135">
        <v>7711</v>
      </c>
      <c r="DQ55" s="135">
        <v>19</v>
      </c>
      <c r="DR55" s="135">
        <v>29923</v>
      </c>
      <c r="DS55" s="135">
        <v>1648</v>
      </c>
      <c r="DT55" s="135">
        <v>33380</v>
      </c>
      <c r="DU55" s="135">
        <v>6914</v>
      </c>
      <c r="DV55" s="135">
        <v>426</v>
      </c>
      <c r="DW55" s="135">
        <v>0</v>
      </c>
      <c r="DX55" s="135">
        <v>0</v>
      </c>
      <c r="DY55" s="135">
        <v>0</v>
      </c>
      <c r="DZ55" s="135">
        <v>2627</v>
      </c>
      <c r="EA55" s="135">
        <v>289</v>
      </c>
      <c r="EB55" s="135">
        <v>1310</v>
      </c>
      <c r="EC55" s="135">
        <v>393</v>
      </c>
      <c r="ED55" s="135">
        <v>0</v>
      </c>
      <c r="EE55" s="135">
        <v>539</v>
      </c>
      <c r="EF55" s="135">
        <v>85</v>
      </c>
      <c r="EG55" s="135">
        <v>40</v>
      </c>
      <c r="EH55" s="135">
        <v>0</v>
      </c>
      <c r="EI55" s="135">
        <v>0</v>
      </c>
      <c r="EJ55" s="135">
        <v>0</v>
      </c>
      <c r="EK55" s="135">
        <v>0</v>
      </c>
      <c r="EL55" s="135">
        <v>0</v>
      </c>
      <c r="EM55" s="135">
        <v>5283</v>
      </c>
    </row>
    <row r="56" spans="1:143" ht="15" customHeight="1" x14ac:dyDescent="0.25">
      <c r="A56" s="137" t="s">
        <v>283</v>
      </c>
      <c r="B56" s="137" t="s">
        <v>290</v>
      </c>
      <c r="C56" s="137" t="s">
        <v>65</v>
      </c>
      <c r="D56" s="135">
        <v>21</v>
      </c>
      <c r="E56" s="135">
        <v>10</v>
      </c>
      <c r="F56" s="135">
        <v>9</v>
      </c>
      <c r="G56" s="135">
        <v>0</v>
      </c>
      <c r="H56" s="135">
        <v>40</v>
      </c>
      <c r="I56" s="135">
        <v>11</v>
      </c>
      <c r="J56" s="135">
        <v>44</v>
      </c>
      <c r="K56" s="135">
        <v>5</v>
      </c>
      <c r="L56" s="135">
        <v>31</v>
      </c>
      <c r="M56" s="135">
        <v>62</v>
      </c>
      <c r="N56" s="135">
        <v>0</v>
      </c>
      <c r="O56" s="135">
        <v>5</v>
      </c>
      <c r="P56" s="135">
        <v>147</v>
      </c>
      <c r="Q56" s="135">
        <v>170</v>
      </c>
      <c r="R56" s="135">
        <v>12</v>
      </c>
      <c r="S56" s="135">
        <v>4</v>
      </c>
      <c r="T56" s="188">
        <v>3</v>
      </c>
      <c r="U56" s="188">
        <v>4</v>
      </c>
      <c r="V56" s="188">
        <v>10</v>
      </c>
      <c r="W56" s="188">
        <v>38</v>
      </c>
      <c r="X56" s="188">
        <v>137</v>
      </c>
      <c r="Y56" s="188">
        <v>145</v>
      </c>
      <c r="Z56" s="188">
        <v>569</v>
      </c>
      <c r="AA56" s="188">
        <v>906</v>
      </c>
      <c r="AB56" s="135">
        <v>911</v>
      </c>
      <c r="AC56" s="188">
        <v>0</v>
      </c>
      <c r="AD56" s="188">
        <v>0</v>
      </c>
      <c r="AE56" s="188">
        <v>7</v>
      </c>
      <c r="AF56" s="188">
        <v>11</v>
      </c>
      <c r="AG56" s="188">
        <v>75</v>
      </c>
      <c r="AH56" s="188">
        <v>93</v>
      </c>
      <c r="AI56" s="135">
        <v>156</v>
      </c>
      <c r="AJ56" s="188">
        <v>43</v>
      </c>
      <c r="AK56" s="188">
        <v>265</v>
      </c>
      <c r="AL56" s="188">
        <v>1307</v>
      </c>
      <c r="AM56" s="135">
        <v>2447</v>
      </c>
      <c r="AN56" s="135">
        <v>2434</v>
      </c>
      <c r="AO56" s="135">
        <v>99</v>
      </c>
      <c r="AP56" s="135">
        <v>0</v>
      </c>
      <c r="AQ56" s="135">
        <v>84</v>
      </c>
      <c r="AR56" s="135">
        <v>2</v>
      </c>
      <c r="AS56" s="135">
        <v>906</v>
      </c>
      <c r="AT56" s="135">
        <v>8</v>
      </c>
      <c r="AU56" s="135">
        <v>98</v>
      </c>
      <c r="AV56" s="135">
        <v>92</v>
      </c>
      <c r="AW56" s="135">
        <v>89</v>
      </c>
      <c r="AX56" s="135">
        <v>18</v>
      </c>
      <c r="AY56" s="135">
        <v>49172</v>
      </c>
      <c r="AZ56" s="135">
        <v>0</v>
      </c>
      <c r="BA56" s="135">
        <v>2053</v>
      </c>
      <c r="BB56" s="135">
        <v>0</v>
      </c>
      <c r="BC56" s="135">
        <v>1863</v>
      </c>
      <c r="BD56" s="135">
        <v>0</v>
      </c>
      <c r="BE56" s="135">
        <v>9841</v>
      </c>
      <c r="BF56" s="135">
        <v>0</v>
      </c>
      <c r="BG56" s="135">
        <v>793</v>
      </c>
      <c r="BH56" s="135">
        <v>0</v>
      </c>
      <c r="BI56" s="135">
        <v>1875</v>
      </c>
      <c r="BJ56" s="135">
        <v>0</v>
      </c>
      <c r="BK56" s="135">
        <v>65597</v>
      </c>
      <c r="BL56" s="135">
        <v>0</v>
      </c>
      <c r="BM56" s="135">
        <v>4534</v>
      </c>
      <c r="BN56" s="135">
        <v>0</v>
      </c>
      <c r="BO56" s="135">
        <v>2311</v>
      </c>
      <c r="BP56" s="135">
        <v>0</v>
      </c>
      <c r="BQ56" s="135">
        <v>4769</v>
      </c>
      <c r="BR56" s="135">
        <v>0</v>
      </c>
      <c r="BS56" s="135">
        <v>319</v>
      </c>
      <c r="BT56" s="135">
        <v>0</v>
      </c>
      <c r="BU56" s="135">
        <v>0</v>
      </c>
      <c r="BV56" s="135">
        <v>0</v>
      </c>
      <c r="BW56" s="135">
        <v>77530</v>
      </c>
      <c r="BX56" s="135">
        <v>-1938</v>
      </c>
      <c r="BY56" s="135">
        <v>-465</v>
      </c>
      <c r="BZ56" s="135">
        <v>-1441</v>
      </c>
      <c r="CA56" s="135">
        <v>0</v>
      </c>
      <c r="CB56" s="135">
        <v>0</v>
      </c>
      <c r="CC56" s="135" t="s">
        <v>19</v>
      </c>
      <c r="CD56" s="135">
        <v>-3844</v>
      </c>
      <c r="CE56" s="135">
        <v>73686</v>
      </c>
      <c r="CF56" s="135">
        <v>5986</v>
      </c>
      <c r="CG56" s="135">
        <v>10908</v>
      </c>
      <c r="CH56" s="135">
        <v>90580</v>
      </c>
      <c r="CI56" s="135">
        <v>70</v>
      </c>
      <c r="CJ56" s="135">
        <v>12384</v>
      </c>
      <c r="CK56" s="135">
        <v>687</v>
      </c>
      <c r="CL56" s="135">
        <v>2059</v>
      </c>
      <c r="CM56" s="135">
        <v>307</v>
      </c>
      <c r="CN56" s="135">
        <v>0</v>
      </c>
      <c r="CO56" s="135">
        <v>-70</v>
      </c>
      <c r="CP56" s="135">
        <v>0</v>
      </c>
      <c r="CQ56" s="188">
        <v>0</v>
      </c>
      <c r="CR56" s="135">
        <v>0</v>
      </c>
      <c r="CS56" s="135">
        <v>1073</v>
      </c>
      <c r="CT56" s="135">
        <v>1980</v>
      </c>
      <c r="CU56" s="135">
        <v>3053</v>
      </c>
      <c r="CV56" s="135">
        <v>50111</v>
      </c>
      <c r="CW56" s="135">
        <v>3186</v>
      </c>
      <c r="CX56" s="135">
        <v>402</v>
      </c>
      <c r="CY56" s="135">
        <v>53699</v>
      </c>
      <c r="CZ56" s="135">
        <v>0</v>
      </c>
      <c r="DA56" s="135">
        <v>598</v>
      </c>
      <c r="DB56" s="135">
        <v>22322</v>
      </c>
      <c r="DC56" s="135">
        <v>79672</v>
      </c>
      <c r="DD56" s="188">
        <v>0</v>
      </c>
      <c r="DE56" s="188">
        <v>5.6164919272239704</v>
      </c>
      <c r="DF56" s="188">
        <v>0</v>
      </c>
      <c r="DG56" s="188">
        <v>0</v>
      </c>
      <c r="DH56" s="188">
        <v>0</v>
      </c>
      <c r="DI56" s="188">
        <v>3.7855206346018675</v>
      </c>
      <c r="DJ56" s="135">
        <v>-9677</v>
      </c>
      <c r="DK56" s="135">
        <v>0</v>
      </c>
      <c r="DL56" s="135">
        <v>0</v>
      </c>
      <c r="DM56" s="135">
        <v>-4274</v>
      </c>
      <c r="DN56" s="135">
        <v>-454</v>
      </c>
      <c r="DO56" s="135">
        <v>40156</v>
      </c>
      <c r="DP56" s="135">
        <v>9672</v>
      </c>
      <c r="DQ56" s="135">
        <v>0</v>
      </c>
      <c r="DR56" s="135">
        <v>35423</v>
      </c>
      <c r="DS56" s="135">
        <v>0</v>
      </c>
      <c r="DT56" s="135">
        <v>31173</v>
      </c>
      <c r="DU56" s="135">
        <v>5117</v>
      </c>
      <c r="DV56" s="135">
        <v>1524</v>
      </c>
      <c r="DW56" s="135">
        <v>221</v>
      </c>
      <c r="DX56" s="135">
        <v>0</v>
      </c>
      <c r="DY56" s="135">
        <v>1246</v>
      </c>
      <c r="DZ56" s="135">
        <v>1694</v>
      </c>
      <c r="EA56" s="135">
        <v>0</v>
      </c>
      <c r="EB56" s="135">
        <v>1477</v>
      </c>
      <c r="EC56" s="135">
        <v>0</v>
      </c>
      <c r="ED56" s="135">
        <v>10</v>
      </c>
      <c r="EE56" s="135">
        <v>26</v>
      </c>
      <c r="EF56" s="135">
        <v>9</v>
      </c>
      <c r="EG56" s="135">
        <v>333</v>
      </c>
      <c r="EH56" s="135">
        <v>292</v>
      </c>
      <c r="EI56" s="135">
        <v>330</v>
      </c>
      <c r="EJ56" s="135">
        <v>353</v>
      </c>
      <c r="EK56" s="135">
        <v>0</v>
      </c>
      <c r="EL56" s="135">
        <v>0</v>
      </c>
      <c r="EM56" s="135">
        <v>5991</v>
      </c>
    </row>
    <row r="57" spans="1:143" ht="15" customHeight="1" x14ac:dyDescent="0.25">
      <c r="A57" s="137" t="s">
        <v>283</v>
      </c>
      <c r="B57" s="137" t="s">
        <v>291</v>
      </c>
      <c r="C57" s="137" t="s">
        <v>586</v>
      </c>
      <c r="D57" s="135">
        <v>103</v>
      </c>
      <c r="E57" s="135">
        <v>0</v>
      </c>
      <c r="F57" s="135">
        <v>0</v>
      </c>
      <c r="G57" s="135">
        <v>0</v>
      </c>
      <c r="H57" s="135">
        <v>103</v>
      </c>
      <c r="I57" s="135">
        <v>5</v>
      </c>
      <c r="J57" s="135" t="s">
        <v>19</v>
      </c>
      <c r="K57" s="135" t="s">
        <v>19</v>
      </c>
      <c r="L57" s="135" t="s">
        <v>19</v>
      </c>
      <c r="M57" s="135" t="s">
        <v>19</v>
      </c>
      <c r="N57" s="135" t="s">
        <v>19</v>
      </c>
      <c r="O57" s="135" t="s">
        <v>19</v>
      </c>
      <c r="P57" s="135" t="s">
        <v>19</v>
      </c>
      <c r="Q57" s="135" t="s">
        <v>19</v>
      </c>
      <c r="R57" s="135" t="s">
        <v>19</v>
      </c>
      <c r="S57" s="135" t="s">
        <v>19</v>
      </c>
      <c r="T57" s="188">
        <v>1</v>
      </c>
      <c r="U57" s="188">
        <v>24</v>
      </c>
      <c r="V57" s="188">
        <v>76</v>
      </c>
      <c r="W57" s="188">
        <v>158</v>
      </c>
      <c r="X57" s="188">
        <v>736</v>
      </c>
      <c r="Y57" s="188">
        <v>513</v>
      </c>
      <c r="Z57" s="188">
        <v>3211</v>
      </c>
      <c r="AA57" s="188">
        <v>4719</v>
      </c>
      <c r="AB57" s="135">
        <v>4732</v>
      </c>
      <c r="AC57" s="188">
        <v>0</v>
      </c>
      <c r="AD57" s="188">
        <v>0</v>
      </c>
      <c r="AE57" s="188">
        <v>0</v>
      </c>
      <c r="AF57" s="188">
        <v>0</v>
      </c>
      <c r="AG57" s="188">
        <v>0</v>
      </c>
      <c r="AH57" s="188">
        <v>0</v>
      </c>
      <c r="AI57" s="135">
        <v>0</v>
      </c>
      <c r="AJ57" s="188">
        <v>103</v>
      </c>
      <c r="AK57" s="188">
        <v>842</v>
      </c>
      <c r="AL57" s="188">
        <v>5664</v>
      </c>
      <c r="AM57" s="135">
        <v>7658</v>
      </c>
      <c r="AN57" s="135">
        <v>7787</v>
      </c>
      <c r="AO57" s="135">
        <v>213</v>
      </c>
      <c r="AP57" s="135">
        <v>15</v>
      </c>
      <c r="AQ57" s="135">
        <v>536</v>
      </c>
      <c r="AR57" s="135">
        <v>10</v>
      </c>
      <c r="AS57" s="135">
        <v>3817</v>
      </c>
      <c r="AT57" s="135">
        <v>0</v>
      </c>
      <c r="AU57" s="135">
        <v>778</v>
      </c>
      <c r="AV57" s="135">
        <v>409</v>
      </c>
      <c r="AW57" s="135">
        <v>393</v>
      </c>
      <c r="AX57" s="135">
        <v>0</v>
      </c>
      <c r="AY57" s="135">
        <v>269955</v>
      </c>
      <c r="AZ57" s="135" t="s">
        <v>19</v>
      </c>
      <c r="BA57" s="135">
        <v>0</v>
      </c>
      <c r="BB57" s="135" t="s">
        <v>19</v>
      </c>
      <c r="BC57" s="135">
        <v>5514</v>
      </c>
      <c r="BD57" s="135" t="s">
        <v>19</v>
      </c>
      <c r="BE57" s="135">
        <v>52080</v>
      </c>
      <c r="BF57" s="135" t="s">
        <v>19</v>
      </c>
      <c r="BG57" s="135">
        <v>18593</v>
      </c>
      <c r="BH57" s="135" t="s">
        <v>19</v>
      </c>
      <c r="BI57" s="135">
        <v>1556</v>
      </c>
      <c r="BJ57" s="135" t="s">
        <v>19</v>
      </c>
      <c r="BK57" s="135">
        <v>347698</v>
      </c>
      <c r="BL57" s="135" t="s">
        <v>19</v>
      </c>
      <c r="BM57" s="135">
        <v>39885</v>
      </c>
      <c r="BN57" s="135" t="s">
        <v>19</v>
      </c>
      <c r="BO57" s="135">
        <v>16645</v>
      </c>
      <c r="BP57" s="135" t="s">
        <v>19</v>
      </c>
      <c r="BQ57" s="135">
        <v>29248</v>
      </c>
      <c r="BR57" s="135" t="s">
        <v>19</v>
      </c>
      <c r="BS57" s="135">
        <v>53993</v>
      </c>
      <c r="BT57" s="135" t="s">
        <v>19</v>
      </c>
      <c r="BU57" s="135">
        <v>1871</v>
      </c>
      <c r="BV57" s="135">
        <v>0</v>
      </c>
      <c r="BW57" s="135">
        <v>489340</v>
      </c>
      <c r="BX57" s="135">
        <v>-36964</v>
      </c>
      <c r="BY57" s="135">
        <v>-525</v>
      </c>
      <c r="BZ57" s="135">
        <v>0</v>
      </c>
      <c r="CA57" s="135">
        <v>-44719</v>
      </c>
      <c r="CB57" s="135">
        <v>0</v>
      </c>
      <c r="CC57" s="135" t="s">
        <v>19</v>
      </c>
      <c r="CD57" s="135">
        <v>-82208</v>
      </c>
      <c r="CE57" s="135">
        <v>407132</v>
      </c>
      <c r="CF57" s="135">
        <v>18336</v>
      </c>
      <c r="CG57" s="135" t="s">
        <v>19</v>
      </c>
      <c r="CH57" s="135" t="s">
        <v>19</v>
      </c>
      <c r="CI57" s="135">
        <v>0</v>
      </c>
      <c r="CJ57" s="135">
        <v>7167</v>
      </c>
      <c r="CK57" s="135">
        <v>3113</v>
      </c>
      <c r="CL57" s="135" t="s">
        <v>19</v>
      </c>
      <c r="CM57" s="135">
        <v>-1239</v>
      </c>
      <c r="CN57" s="135">
        <v>1268</v>
      </c>
      <c r="CO57" s="135">
        <v>-2493</v>
      </c>
      <c r="CP57" s="135" t="s">
        <v>19</v>
      </c>
      <c r="CQ57" s="188" t="s">
        <v>19</v>
      </c>
      <c r="CR57" s="135" t="s">
        <v>19</v>
      </c>
      <c r="CS57" s="135" t="s">
        <v>19</v>
      </c>
      <c r="CT57" s="135" t="s">
        <v>19</v>
      </c>
      <c r="CU57" s="135" t="s">
        <v>19</v>
      </c>
      <c r="CV57" s="135" t="s">
        <v>19</v>
      </c>
      <c r="CW57" s="135" t="s">
        <v>19</v>
      </c>
      <c r="CX57" s="135" t="s">
        <v>19</v>
      </c>
      <c r="CY57" s="135" t="s">
        <v>19</v>
      </c>
      <c r="CZ57" s="135" t="s">
        <v>19</v>
      </c>
      <c r="DA57" s="135" t="s">
        <v>19</v>
      </c>
      <c r="DB57" s="135" t="s">
        <v>19</v>
      </c>
      <c r="DC57" s="135" t="s">
        <v>19</v>
      </c>
      <c r="DD57" s="188" t="s">
        <v>19</v>
      </c>
      <c r="DE57" s="188" t="s">
        <v>19</v>
      </c>
      <c r="DF57" s="188" t="s">
        <v>19</v>
      </c>
      <c r="DG57" s="188" t="s">
        <v>19</v>
      </c>
      <c r="DH57" s="188" t="s">
        <v>19</v>
      </c>
      <c r="DI57" s="188" t="s">
        <v>19</v>
      </c>
      <c r="DJ57" s="135">
        <v>-51893263</v>
      </c>
      <c r="DK57" s="135">
        <v>-958211</v>
      </c>
      <c r="DL57" s="135">
        <v>-73727</v>
      </c>
      <c r="DM57" s="135">
        <v>-22862002</v>
      </c>
      <c r="DN57" s="135">
        <v>-672953</v>
      </c>
      <c r="DO57" s="135">
        <v>148078270</v>
      </c>
      <c r="DP57" s="135">
        <v>31424276</v>
      </c>
      <c r="DQ57" s="135">
        <v>153788</v>
      </c>
      <c r="DR57" s="135">
        <v>103196178</v>
      </c>
      <c r="DS57" s="135">
        <v>19825515</v>
      </c>
      <c r="DT57" s="135">
        <v>57825</v>
      </c>
      <c r="DU57" s="135">
        <v>21399</v>
      </c>
      <c r="DV57" s="135" t="s">
        <v>19</v>
      </c>
      <c r="DW57" s="135">
        <v>0</v>
      </c>
      <c r="DX57" s="135">
        <v>0</v>
      </c>
      <c r="DY57" s="135">
        <v>0</v>
      </c>
      <c r="DZ57" s="135">
        <v>5558</v>
      </c>
      <c r="EA57" s="135">
        <v>3231</v>
      </c>
      <c r="EB57" s="135">
        <v>21558</v>
      </c>
      <c r="EC57" s="135">
        <v>0</v>
      </c>
      <c r="ED57" s="135">
        <v>0</v>
      </c>
      <c r="EE57" s="135">
        <v>140</v>
      </c>
      <c r="EF57" s="135">
        <v>0</v>
      </c>
      <c r="EG57" s="135">
        <v>0</v>
      </c>
      <c r="EH57" s="135">
        <v>483</v>
      </c>
      <c r="EI57" s="135">
        <v>91</v>
      </c>
      <c r="EJ57" s="135">
        <v>0</v>
      </c>
      <c r="EK57" s="135">
        <v>0</v>
      </c>
      <c r="EL57" s="135">
        <v>0</v>
      </c>
      <c r="EM57" s="135">
        <v>31061</v>
      </c>
    </row>
    <row r="58" spans="1:143" ht="15" customHeight="1" x14ac:dyDescent="0.25">
      <c r="A58" s="136" t="s">
        <v>293</v>
      </c>
      <c r="B58" s="136" t="s">
        <v>294</v>
      </c>
      <c r="C58" s="136" t="s">
        <v>295</v>
      </c>
      <c r="D58" s="135">
        <v>4</v>
      </c>
      <c r="E58" s="135">
        <v>43</v>
      </c>
      <c r="F58" s="135">
        <v>9</v>
      </c>
      <c r="G58" s="135">
        <v>2</v>
      </c>
      <c r="H58" s="135">
        <v>58</v>
      </c>
      <c r="I58" s="135">
        <v>17</v>
      </c>
      <c r="J58" s="135">
        <v>74</v>
      </c>
      <c r="K58" s="135">
        <v>2</v>
      </c>
      <c r="L58" s="135">
        <v>55</v>
      </c>
      <c r="M58" s="135">
        <v>4</v>
      </c>
      <c r="N58" s="135">
        <v>0</v>
      </c>
      <c r="O58" s="135">
        <v>24</v>
      </c>
      <c r="P58" s="135">
        <v>159</v>
      </c>
      <c r="Q58" s="135">
        <v>125</v>
      </c>
      <c r="R58" s="135">
        <v>14</v>
      </c>
      <c r="S58" s="135">
        <v>7</v>
      </c>
      <c r="T58" s="188">
        <v>3</v>
      </c>
      <c r="U58" s="188">
        <v>4</v>
      </c>
      <c r="V58" s="188">
        <v>18</v>
      </c>
      <c r="W58" s="188">
        <v>47</v>
      </c>
      <c r="X58" s="188">
        <v>104</v>
      </c>
      <c r="Y58" s="188">
        <v>50</v>
      </c>
      <c r="Z58" s="188">
        <v>168</v>
      </c>
      <c r="AA58" s="188">
        <v>394</v>
      </c>
      <c r="AB58" s="135">
        <v>394</v>
      </c>
      <c r="AC58" s="188">
        <v>0</v>
      </c>
      <c r="AD58" s="188">
        <v>0</v>
      </c>
      <c r="AE58" s="188">
        <v>50</v>
      </c>
      <c r="AF58" s="188">
        <v>142.80000000000001</v>
      </c>
      <c r="AG58" s="188">
        <v>442.8</v>
      </c>
      <c r="AH58" s="188">
        <v>635.6</v>
      </c>
      <c r="AI58" s="135">
        <v>715</v>
      </c>
      <c r="AJ58" s="188">
        <v>20.6</v>
      </c>
      <c r="AK58" s="188">
        <v>79</v>
      </c>
      <c r="AL58" s="188">
        <v>1129.1999999999998</v>
      </c>
      <c r="AM58" s="135">
        <v>752</v>
      </c>
      <c r="AN58" s="135">
        <v>796</v>
      </c>
      <c r="AO58" s="135">
        <v>38</v>
      </c>
      <c r="AP58" s="135">
        <v>6</v>
      </c>
      <c r="AQ58" s="135">
        <v>88</v>
      </c>
      <c r="AR58" s="135">
        <v>16</v>
      </c>
      <c r="AS58" s="135">
        <v>977</v>
      </c>
      <c r="AT58" s="135">
        <v>36</v>
      </c>
      <c r="AU58" s="135">
        <v>34</v>
      </c>
      <c r="AV58" s="135">
        <v>531</v>
      </c>
      <c r="AW58" s="135">
        <v>520</v>
      </c>
      <c r="AX58" s="135">
        <v>31</v>
      </c>
      <c r="AY58" s="135">
        <v>22016</v>
      </c>
      <c r="AZ58" s="135">
        <v>0</v>
      </c>
      <c r="BA58" s="135">
        <v>7951</v>
      </c>
      <c r="BB58" s="135">
        <v>0</v>
      </c>
      <c r="BC58" s="135">
        <v>1275</v>
      </c>
      <c r="BD58" s="135">
        <v>1042</v>
      </c>
      <c r="BE58" s="135">
        <v>5865</v>
      </c>
      <c r="BF58" s="135">
        <v>0</v>
      </c>
      <c r="BG58" s="135">
        <v>372</v>
      </c>
      <c r="BH58" s="135">
        <v>0</v>
      </c>
      <c r="BI58" s="135">
        <v>53</v>
      </c>
      <c r="BJ58" s="135">
        <v>0</v>
      </c>
      <c r="BK58" s="135">
        <v>37532</v>
      </c>
      <c r="BL58" s="135">
        <v>1042</v>
      </c>
      <c r="BM58" s="135">
        <v>2450</v>
      </c>
      <c r="BN58" s="135">
        <v>0</v>
      </c>
      <c r="BO58" s="135">
        <v>2945</v>
      </c>
      <c r="BP58" s="135">
        <v>0</v>
      </c>
      <c r="BQ58" s="135">
        <v>4545</v>
      </c>
      <c r="BR58" s="135">
        <v>205</v>
      </c>
      <c r="BS58" s="135">
        <v>3288</v>
      </c>
      <c r="BT58" s="135">
        <v>0</v>
      </c>
      <c r="BU58" s="135">
        <v>0</v>
      </c>
      <c r="BV58" s="135">
        <v>0</v>
      </c>
      <c r="BW58" s="135">
        <v>50760</v>
      </c>
      <c r="BX58" s="135">
        <v>-3516</v>
      </c>
      <c r="BY58" s="135">
        <v>-81</v>
      </c>
      <c r="BZ58" s="135">
        <v>0</v>
      </c>
      <c r="CA58" s="135">
        <v>0</v>
      </c>
      <c r="CB58" s="135">
        <v>-814</v>
      </c>
      <c r="CC58" s="135">
        <v>-100</v>
      </c>
      <c r="CD58" s="135">
        <v>-4411</v>
      </c>
      <c r="CE58" s="135">
        <v>46349</v>
      </c>
      <c r="CF58" s="135">
        <v>3852</v>
      </c>
      <c r="CG58" s="135">
        <v>4750</v>
      </c>
      <c r="CH58" s="135">
        <v>54951</v>
      </c>
      <c r="CI58" s="135">
        <v>0</v>
      </c>
      <c r="CJ58" s="135">
        <v>1928</v>
      </c>
      <c r="CK58" s="135">
        <v>132</v>
      </c>
      <c r="CL58" s="135">
        <v>578</v>
      </c>
      <c r="CM58" s="135">
        <v>-44</v>
      </c>
      <c r="CN58" s="135">
        <v>0</v>
      </c>
      <c r="CO58" s="135">
        <v>-106</v>
      </c>
      <c r="CP58" s="135">
        <v>-173</v>
      </c>
      <c r="CQ58" s="188">
        <v>14.1</v>
      </c>
      <c r="CR58" s="135">
        <v>76300</v>
      </c>
      <c r="CS58" s="135" t="s">
        <v>19</v>
      </c>
      <c r="CT58" s="135" t="s">
        <v>19</v>
      </c>
      <c r="CU58" s="135">
        <v>6314</v>
      </c>
      <c r="CV58" s="135" t="s">
        <v>19</v>
      </c>
      <c r="CW58" s="135" t="s">
        <v>19</v>
      </c>
      <c r="CX58" s="135" t="s">
        <v>19</v>
      </c>
      <c r="CY58" s="135">
        <v>42549</v>
      </c>
      <c r="CZ58" s="135">
        <v>79</v>
      </c>
      <c r="DA58" s="135">
        <v>1259</v>
      </c>
      <c r="DB58" s="135">
        <v>0</v>
      </c>
      <c r="DC58" s="135">
        <v>50201</v>
      </c>
      <c r="DD58" s="188">
        <v>28.30218561925879</v>
      </c>
      <c r="DE58" s="188">
        <v>28.722179134644765</v>
      </c>
      <c r="DF58" s="188">
        <v>27.848101265822784</v>
      </c>
      <c r="DG58" s="188" t="s">
        <v>19</v>
      </c>
      <c r="DH58" s="188">
        <v>0</v>
      </c>
      <c r="DI58" s="188">
        <v>28.62492779028306</v>
      </c>
      <c r="DJ58" s="135">
        <v>-5513</v>
      </c>
      <c r="DK58" s="135">
        <v>-420</v>
      </c>
      <c r="DL58" s="135">
        <v>0</v>
      </c>
      <c r="DM58" s="135">
        <v>-2754</v>
      </c>
      <c r="DN58" s="135">
        <v>-294</v>
      </c>
      <c r="DO58" s="135">
        <v>12144</v>
      </c>
      <c r="DP58" s="135">
        <v>4110</v>
      </c>
      <c r="DQ58" s="135">
        <v>411</v>
      </c>
      <c r="DR58" s="135">
        <v>7684</v>
      </c>
      <c r="DS58" s="135">
        <v>246</v>
      </c>
      <c r="DT58" s="135">
        <v>7725</v>
      </c>
      <c r="DU58" s="135">
        <v>880</v>
      </c>
      <c r="DV58" s="135" t="s">
        <v>19</v>
      </c>
      <c r="DW58" s="135">
        <v>39</v>
      </c>
      <c r="DX58" s="135">
        <v>0</v>
      </c>
      <c r="DY58" s="135">
        <v>0</v>
      </c>
      <c r="DZ58" s="135">
        <v>1021</v>
      </c>
      <c r="EA58" s="135">
        <v>0</v>
      </c>
      <c r="EB58" s="135">
        <v>2693</v>
      </c>
      <c r="EC58" s="135">
        <v>289</v>
      </c>
      <c r="ED58" s="135">
        <v>0</v>
      </c>
      <c r="EE58" s="135">
        <v>0</v>
      </c>
      <c r="EF58" s="135">
        <v>0</v>
      </c>
      <c r="EG58" s="135">
        <v>317</v>
      </c>
      <c r="EH58" s="135">
        <v>0</v>
      </c>
      <c r="EI58" s="135">
        <v>566</v>
      </c>
      <c r="EJ58" s="135">
        <v>0</v>
      </c>
      <c r="EK58" s="135">
        <v>158</v>
      </c>
      <c r="EL58" s="135">
        <v>38</v>
      </c>
      <c r="EM58" s="135">
        <v>5121</v>
      </c>
    </row>
    <row r="59" spans="1:143" ht="15" customHeight="1" x14ac:dyDescent="0.25">
      <c r="A59" s="136" t="s">
        <v>293</v>
      </c>
      <c r="B59" s="136" t="s">
        <v>296</v>
      </c>
      <c r="C59" s="136" t="s">
        <v>297</v>
      </c>
      <c r="D59" s="135">
        <v>0</v>
      </c>
      <c r="E59" s="135">
        <v>36</v>
      </c>
      <c r="F59" s="135">
        <v>8</v>
      </c>
      <c r="G59" s="135">
        <v>0</v>
      </c>
      <c r="H59" s="135">
        <v>44</v>
      </c>
      <c r="I59" s="135">
        <v>10</v>
      </c>
      <c r="J59" s="135">
        <v>54</v>
      </c>
      <c r="K59" s="135">
        <v>3</v>
      </c>
      <c r="L59" s="135">
        <v>24</v>
      </c>
      <c r="M59" s="135">
        <v>39</v>
      </c>
      <c r="N59" s="135">
        <v>0</v>
      </c>
      <c r="O59" s="135">
        <v>4</v>
      </c>
      <c r="P59" s="135">
        <v>124</v>
      </c>
      <c r="Q59" s="135">
        <v>113</v>
      </c>
      <c r="R59" s="135">
        <v>12</v>
      </c>
      <c r="S59" s="135">
        <v>3</v>
      </c>
      <c r="T59" s="188">
        <v>3</v>
      </c>
      <c r="U59" s="188">
        <v>3</v>
      </c>
      <c r="V59" s="188">
        <v>9</v>
      </c>
      <c r="W59" s="188">
        <v>23</v>
      </c>
      <c r="X59" s="188">
        <v>46</v>
      </c>
      <c r="Y59" s="188">
        <v>53</v>
      </c>
      <c r="Z59" s="188">
        <v>123</v>
      </c>
      <c r="AA59" s="188">
        <v>260</v>
      </c>
      <c r="AB59" s="135">
        <v>260</v>
      </c>
      <c r="AC59" s="188">
        <v>0</v>
      </c>
      <c r="AD59" s="188">
        <v>0</v>
      </c>
      <c r="AE59" s="188">
        <v>36.5</v>
      </c>
      <c r="AF59" s="188">
        <v>58.5</v>
      </c>
      <c r="AG59" s="188">
        <v>269</v>
      </c>
      <c r="AH59" s="188">
        <v>364</v>
      </c>
      <c r="AI59" s="135">
        <v>438</v>
      </c>
      <c r="AJ59" s="188">
        <v>28.75</v>
      </c>
      <c r="AK59" s="188">
        <v>137.94999999999999</v>
      </c>
      <c r="AL59" s="188">
        <v>790.7</v>
      </c>
      <c r="AM59" s="135">
        <v>468</v>
      </c>
      <c r="AN59" s="135">
        <v>483</v>
      </c>
      <c r="AO59" s="135">
        <v>19</v>
      </c>
      <c r="AP59" s="135">
        <v>0</v>
      </c>
      <c r="AQ59" s="135">
        <v>31</v>
      </c>
      <c r="AR59" s="135">
        <v>5</v>
      </c>
      <c r="AS59" s="135">
        <v>525</v>
      </c>
      <c r="AT59" s="135">
        <v>49</v>
      </c>
      <c r="AU59" s="135">
        <v>20</v>
      </c>
      <c r="AV59" s="135">
        <v>0</v>
      </c>
      <c r="AW59" s="135">
        <v>85</v>
      </c>
      <c r="AX59" s="135">
        <v>37</v>
      </c>
      <c r="AY59" s="135">
        <v>14367</v>
      </c>
      <c r="AZ59" s="135" t="s">
        <v>19</v>
      </c>
      <c r="BA59" s="135">
        <v>4083</v>
      </c>
      <c r="BB59" s="135" t="s">
        <v>19</v>
      </c>
      <c r="BC59" s="135">
        <v>1433</v>
      </c>
      <c r="BD59" s="135" t="s">
        <v>19</v>
      </c>
      <c r="BE59" s="135">
        <v>4827</v>
      </c>
      <c r="BF59" s="135" t="s">
        <v>19</v>
      </c>
      <c r="BG59" s="135">
        <v>198</v>
      </c>
      <c r="BH59" s="135">
        <v>41</v>
      </c>
      <c r="BI59" s="135">
        <v>1501</v>
      </c>
      <c r="BJ59" s="135">
        <v>142</v>
      </c>
      <c r="BK59" s="135">
        <v>26409</v>
      </c>
      <c r="BL59" s="135" t="s">
        <v>19</v>
      </c>
      <c r="BM59" s="135">
        <v>2471</v>
      </c>
      <c r="BN59" s="135">
        <v>559</v>
      </c>
      <c r="BO59" s="135">
        <v>1092</v>
      </c>
      <c r="BP59" s="135">
        <v>668</v>
      </c>
      <c r="BQ59" s="135">
        <v>3682</v>
      </c>
      <c r="BR59" s="135">
        <v>1817</v>
      </c>
      <c r="BS59" s="135">
        <v>413</v>
      </c>
      <c r="BT59" s="135">
        <v>413</v>
      </c>
      <c r="BU59" s="135">
        <v>0</v>
      </c>
      <c r="BV59" s="135">
        <v>0</v>
      </c>
      <c r="BW59" s="135">
        <v>34067</v>
      </c>
      <c r="BX59" s="135">
        <v>-2134</v>
      </c>
      <c r="BY59" s="135">
        <v>-44</v>
      </c>
      <c r="BZ59" s="135">
        <v>-189</v>
      </c>
      <c r="CA59" s="135">
        <v>-276</v>
      </c>
      <c r="CB59" s="135">
        <v>0</v>
      </c>
      <c r="CC59" s="135">
        <v>-90</v>
      </c>
      <c r="CD59" s="135">
        <v>-2643</v>
      </c>
      <c r="CE59" s="135">
        <v>31424</v>
      </c>
      <c r="CF59" s="135">
        <v>2930</v>
      </c>
      <c r="CG59" s="135">
        <v>2294</v>
      </c>
      <c r="CH59" s="135">
        <v>36648</v>
      </c>
      <c r="CI59" s="135">
        <v>134</v>
      </c>
      <c r="CJ59" s="135">
        <v>2236</v>
      </c>
      <c r="CK59" s="135">
        <v>0</v>
      </c>
      <c r="CL59" s="135">
        <v>514</v>
      </c>
      <c r="CM59" s="135">
        <v>20</v>
      </c>
      <c r="CN59" s="135">
        <v>0</v>
      </c>
      <c r="CO59" s="135">
        <v>0</v>
      </c>
      <c r="CP59" s="135">
        <v>0</v>
      </c>
      <c r="CQ59" s="188">
        <v>14.7</v>
      </c>
      <c r="CR59" s="135">
        <v>747</v>
      </c>
      <c r="CS59" s="135">
        <v>1126</v>
      </c>
      <c r="CT59" s="135">
        <v>1025</v>
      </c>
      <c r="CU59" s="135">
        <v>2151</v>
      </c>
      <c r="CV59" s="135">
        <v>17629</v>
      </c>
      <c r="CW59" s="135">
        <v>1874</v>
      </c>
      <c r="CX59" s="135">
        <v>99</v>
      </c>
      <c r="CY59" s="135">
        <v>19602</v>
      </c>
      <c r="CZ59" s="135">
        <v>0</v>
      </c>
      <c r="DA59" s="135">
        <v>5500</v>
      </c>
      <c r="DB59" s="135">
        <v>7101</v>
      </c>
      <c r="DC59" s="135">
        <v>34354</v>
      </c>
      <c r="DD59" s="188">
        <v>0</v>
      </c>
      <c r="DE59" s="188">
        <v>0</v>
      </c>
      <c r="DF59" s="188">
        <v>0</v>
      </c>
      <c r="DG59" s="188">
        <v>0</v>
      </c>
      <c r="DH59" s="188">
        <v>0</v>
      </c>
      <c r="DI59" s="188">
        <v>0</v>
      </c>
      <c r="DJ59" s="135">
        <v>-3166</v>
      </c>
      <c r="DK59" s="135">
        <v>-24</v>
      </c>
      <c r="DL59" s="135">
        <v>0</v>
      </c>
      <c r="DM59" s="135">
        <v>-1580</v>
      </c>
      <c r="DN59" s="135">
        <v>-388</v>
      </c>
      <c r="DO59" s="135">
        <v>7296</v>
      </c>
      <c r="DP59" s="135">
        <v>1630</v>
      </c>
      <c r="DQ59" s="135">
        <v>379</v>
      </c>
      <c r="DR59" s="135">
        <v>4147</v>
      </c>
      <c r="DS59" s="135">
        <v>421</v>
      </c>
      <c r="DT59" s="135">
        <v>770</v>
      </c>
      <c r="DU59" s="135">
        <v>1375</v>
      </c>
      <c r="DV59" s="135">
        <v>450</v>
      </c>
      <c r="DW59" s="135">
        <v>0</v>
      </c>
      <c r="DX59" s="135">
        <v>0</v>
      </c>
      <c r="DY59" s="135">
        <v>0</v>
      </c>
      <c r="DZ59" s="135">
        <v>156</v>
      </c>
      <c r="EA59" s="135">
        <v>0</v>
      </c>
      <c r="EB59" s="135">
        <v>420</v>
      </c>
      <c r="EC59" s="135">
        <v>0</v>
      </c>
      <c r="ED59" s="135">
        <v>0</v>
      </c>
      <c r="EE59" s="135">
        <v>0</v>
      </c>
      <c r="EF59" s="135">
        <v>78</v>
      </c>
      <c r="EG59" s="135">
        <v>0</v>
      </c>
      <c r="EH59" s="135">
        <v>121</v>
      </c>
      <c r="EI59" s="135">
        <v>0</v>
      </c>
      <c r="EJ59" s="135">
        <v>0</v>
      </c>
      <c r="EK59" s="135">
        <v>0</v>
      </c>
      <c r="EL59" s="135">
        <v>0</v>
      </c>
      <c r="EM59" s="135">
        <v>775</v>
      </c>
    </row>
    <row r="60" spans="1:143" ht="15" customHeight="1" x14ac:dyDescent="0.25">
      <c r="A60" s="136" t="s">
        <v>293</v>
      </c>
      <c r="B60" s="136" t="s">
        <v>298</v>
      </c>
      <c r="C60" s="136" t="s">
        <v>299</v>
      </c>
      <c r="D60" s="135">
        <v>11</v>
      </c>
      <c r="E60" s="135">
        <v>26</v>
      </c>
      <c r="F60" s="135">
        <v>10</v>
      </c>
      <c r="G60" s="135">
        <v>0</v>
      </c>
      <c r="H60" s="135">
        <v>47</v>
      </c>
      <c r="I60" s="135">
        <v>11</v>
      </c>
      <c r="J60" s="135">
        <v>61</v>
      </c>
      <c r="K60" s="135">
        <v>3</v>
      </c>
      <c r="L60" s="135">
        <v>63</v>
      </c>
      <c r="M60" s="135">
        <v>115</v>
      </c>
      <c r="N60" s="135">
        <v>0</v>
      </c>
      <c r="O60" s="135">
        <v>10</v>
      </c>
      <c r="P60" s="135">
        <v>252</v>
      </c>
      <c r="Q60" s="135">
        <v>160</v>
      </c>
      <c r="R60" s="135">
        <v>13</v>
      </c>
      <c r="S60" s="135">
        <v>13</v>
      </c>
      <c r="T60" s="188">
        <v>3</v>
      </c>
      <c r="U60" s="188">
        <v>5</v>
      </c>
      <c r="V60" s="188">
        <v>22</v>
      </c>
      <c r="W60" s="188">
        <v>58</v>
      </c>
      <c r="X60" s="188">
        <v>124</v>
      </c>
      <c r="Y60" s="188">
        <v>97</v>
      </c>
      <c r="Z60" s="188">
        <v>494</v>
      </c>
      <c r="AA60" s="188">
        <v>803</v>
      </c>
      <c r="AB60" s="135">
        <v>803</v>
      </c>
      <c r="AC60" s="188">
        <v>0</v>
      </c>
      <c r="AD60" s="188">
        <v>0</v>
      </c>
      <c r="AE60" s="188">
        <v>28.8</v>
      </c>
      <c r="AF60" s="188">
        <v>92.8</v>
      </c>
      <c r="AG60" s="188">
        <v>298.39999999999998</v>
      </c>
      <c r="AH60" s="188">
        <v>420</v>
      </c>
      <c r="AI60" s="135">
        <v>420</v>
      </c>
      <c r="AJ60" s="188">
        <v>40.5</v>
      </c>
      <c r="AK60" s="188">
        <v>271.11</v>
      </c>
      <c r="AL60" s="188">
        <v>1534.6100000000001</v>
      </c>
      <c r="AM60" s="135">
        <v>1342</v>
      </c>
      <c r="AN60" s="135">
        <v>1368</v>
      </c>
      <c r="AO60" s="135">
        <v>26</v>
      </c>
      <c r="AP60" s="135">
        <v>5</v>
      </c>
      <c r="AQ60" s="135">
        <v>111</v>
      </c>
      <c r="AR60" s="135">
        <v>19</v>
      </c>
      <c r="AS60" s="135">
        <v>1102</v>
      </c>
      <c r="AT60" s="135">
        <v>23</v>
      </c>
      <c r="AU60" s="135">
        <v>68</v>
      </c>
      <c r="AV60" s="135">
        <v>399</v>
      </c>
      <c r="AW60" s="135">
        <v>291</v>
      </c>
      <c r="AX60" s="135">
        <v>32</v>
      </c>
      <c r="AY60" s="135">
        <v>40402.072370000016</v>
      </c>
      <c r="AZ60" s="135">
        <v>0</v>
      </c>
      <c r="BA60" s="135">
        <v>6947.5808500000012</v>
      </c>
      <c r="BB60" s="135">
        <v>0</v>
      </c>
      <c r="BC60" s="135">
        <v>1806.2475370068125</v>
      </c>
      <c r="BD60" s="135">
        <v>1660.2663299999874</v>
      </c>
      <c r="BE60" s="135">
        <v>9696.3135029931873</v>
      </c>
      <c r="BF60" s="135">
        <v>25.067279999999993</v>
      </c>
      <c r="BG60" s="135">
        <v>452.52065999999991</v>
      </c>
      <c r="BH60" s="135">
        <v>0</v>
      </c>
      <c r="BI60" s="135">
        <v>687.54683</v>
      </c>
      <c r="BJ60" s="135">
        <v>33.528049999999993</v>
      </c>
      <c r="BK60" s="135">
        <v>59992.281750000016</v>
      </c>
      <c r="BL60" s="135">
        <v>1718.8616599999873</v>
      </c>
      <c r="BM60" s="135">
        <v>4973.1769899999999</v>
      </c>
      <c r="BN60" s="135">
        <v>14.406410000000003</v>
      </c>
      <c r="BO60" s="135">
        <v>1404.45624</v>
      </c>
      <c r="BP60" s="135">
        <v>0.13992000000000002</v>
      </c>
      <c r="BQ60" s="135">
        <v>5181.8582399999996</v>
      </c>
      <c r="BR60" s="135">
        <v>96.146939999999987</v>
      </c>
      <c r="BS60" s="135">
        <v>0</v>
      </c>
      <c r="BT60" s="135">
        <v>0</v>
      </c>
      <c r="BU60" s="135">
        <v>0</v>
      </c>
      <c r="BV60" s="135">
        <v>1918.8859600000003</v>
      </c>
      <c r="BW60" s="135">
        <v>73470.659180000017</v>
      </c>
      <c r="BX60" s="135">
        <v>0</v>
      </c>
      <c r="BY60" s="135">
        <v>0</v>
      </c>
      <c r="BZ60" s="135">
        <v>0</v>
      </c>
      <c r="CA60" s="135">
        <v>0</v>
      </c>
      <c r="CB60" s="135">
        <v>-5030.7279699999999</v>
      </c>
      <c r="CC60" s="135">
        <v>-237.78245000000001</v>
      </c>
      <c r="CD60" s="135">
        <v>-5030.7279699999999</v>
      </c>
      <c r="CE60" s="135">
        <v>68439.93121000001</v>
      </c>
      <c r="CF60" s="135">
        <v>5973.2788705434405</v>
      </c>
      <c r="CG60" s="135">
        <v>6969.5496800000001</v>
      </c>
      <c r="CH60" s="135">
        <v>81382.759760543442</v>
      </c>
      <c r="CI60" s="135">
        <v>857</v>
      </c>
      <c r="CJ60" s="135">
        <v>0</v>
      </c>
      <c r="CK60" s="135">
        <v>100</v>
      </c>
      <c r="CL60" s="135">
        <v>1177</v>
      </c>
      <c r="CM60" s="135">
        <v>79</v>
      </c>
      <c r="CN60" s="135">
        <v>1725</v>
      </c>
      <c r="CO60" s="135">
        <v>-110.30349000000001</v>
      </c>
      <c r="CP60" s="135">
        <v>0</v>
      </c>
      <c r="CQ60" s="188">
        <v>16.3</v>
      </c>
      <c r="CR60" s="135">
        <v>291</v>
      </c>
      <c r="CS60" s="135" t="s">
        <v>19</v>
      </c>
      <c r="CT60" s="135" t="s">
        <v>19</v>
      </c>
      <c r="CU60" s="135">
        <v>0</v>
      </c>
      <c r="CV60" s="135" t="s">
        <v>19</v>
      </c>
      <c r="CW60" s="135" t="s">
        <v>19</v>
      </c>
      <c r="CX60" s="135" t="s">
        <v>19</v>
      </c>
      <c r="CY60" s="135">
        <v>74413.210080543446</v>
      </c>
      <c r="CZ60" s="135">
        <v>0</v>
      </c>
      <c r="DA60" s="135">
        <v>0</v>
      </c>
      <c r="DB60" s="135">
        <v>0</v>
      </c>
      <c r="DC60" s="135">
        <v>74413.210080543446</v>
      </c>
      <c r="DD60" s="188">
        <v>0</v>
      </c>
      <c r="DE60" s="188">
        <v>0</v>
      </c>
      <c r="DF60" s="188">
        <v>0</v>
      </c>
      <c r="DG60" s="188">
        <v>0</v>
      </c>
      <c r="DH60" s="188">
        <v>0</v>
      </c>
      <c r="DI60" s="188">
        <v>0</v>
      </c>
      <c r="DJ60" s="135">
        <v>-8567.352499999939</v>
      </c>
      <c r="DK60" s="135">
        <v>-363.49178999999998</v>
      </c>
      <c r="DL60" s="135">
        <v>-92.796000000000049</v>
      </c>
      <c r="DM60" s="135">
        <v>-4075.6874499997912</v>
      </c>
      <c r="DN60" s="135">
        <v>-412.28215</v>
      </c>
      <c r="DO60" s="135">
        <v>20928.872700000004</v>
      </c>
      <c r="DP60" s="135">
        <v>3095.1411700000003</v>
      </c>
      <c r="DQ60" s="135">
        <v>0</v>
      </c>
      <c r="DR60" s="135">
        <v>10512.403980000274</v>
      </c>
      <c r="DS60" s="135">
        <v>628.95853</v>
      </c>
      <c r="DT60" s="135">
        <v>13348.689689999999</v>
      </c>
      <c r="DU60" s="135">
        <v>3000</v>
      </c>
      <c r="DV60" s="135">
        <v>38.375910000000005</v>
      </c>
      <c r="DW60" s="135">
        <v>882</v>
      </c>
      <c r="DX60" s="135">
        <v>0</v>
      </c>
      <c r="DY60" s="135">
        <v>2348</v>
      </c>
      <c r="DZ60" s="135">
        <v>967</v>
      </c>
      <c r="EA60" s="135">
        <v>339</v>
      </c>
      <c r="EB60" s="135">
        <v>1264</v>
      </c>
      <c r="EC60" s="135">
        <v>0</v>
      </c>
      <c r="ED60" s="135">
        <v>0</v>
      </c>
      <c r="EE60" s="135">
        <v>0</v>
      </c>
      <c r="EF60" s="135">
        <v>0</v>
      </c>
      <c r="EG60" s="135">
        <v>320</v>
      </c>
      <c r="EH60" s="135">
        <v>0</v>
      </c>
      <c r="EI60" s="135">
        <v>518</v>
      </c>
      <c r="EJ60" s="135">
        <v>0</v>
      </c>
      <c r="EK60" s="135">
        <v>0</v>
      </c>
      <c r="EL60" s="135">
        <v>0</v>
      </c>
      <c r="EM60" s="135">
        <v>6638</v>
      </c>
    </row>
    <row r="61" spans="1:143" ht="15" customHeight="1" x14ac:dyDescent="0.25">
      <c r="A61" s="137" t="s">
        <v>300</v>
      </c>
      <c r="B61" s="137" t="s">
        <v>301</v>
      </c>
      <c r="C61" s="137" t="s">
        <v>302</v>
      </c>
      <c r="D61" s="135" t="s">
        <v>19</v>
      </c>
      <c r="E61" s="135" t="s">
        <v>19</v>
      </c>
      <c r="F61" s="135" t="s">
        <v>19</v>
      </c>
      <c r="G61" s="135" t="s">
        <v>19</v>
      </c>
      <c r="H61" s="135" t="s">
        <v>19</v>
      </c>
      <c r="I61" s="135" t="s">
        <v>19</v>
      </c>
      <c r="J61" s="135" t="s">
        <v>19</v>
      </c>
      <c r="K61" s="135" t="s">
        <v>19</v>
      </c>
      <c r="L61" s="135" t="s">
        <v>19</v>
      </c>
      <c r="M61" s="135" t="s">
        <v>19</v>
      </c>
      <c r="N61" s="135" t="s">
        <v>19</v>
      </c>
      <c r="O61" s="135" t="s">
        <v>19</v>
      </c>
      <c r="P61" s="135" t="s">
        <v>19</v>
      </c>
      <c r="Q61" s="135" t="s">
        <v>19</v>
      </c>
      <c r="R61" s="135" t="s">
        <v>19</v>
      </c>
      <c r="S61" s="135" t="s">
        <v>19</v>
      </c>
      <c r="T61" s="188" t="s">
        <v>19</v>
      </c>
      <c r="U61" s="188" t="s">
        <v>19</v>
      </c>
      <c r="V61" s="188" t="s">
        <v>19</v>
      </c>
      <c r="W61" s="188" t="s">
        <v>19</v>
      </c>
      <c r="X61" s="188" t="s">
        <v>19</v>
      </c>
      <c r="Y61" s="188" t="s">
        <v>19</v>
      </c>
      <c r="Z61" s="188" t="s">
        <v>19</v>
      </c>
      <c r="AA61" s="188" t="s">
        <v>19</v>
      </c>
      <c r="AB61" s="135" t="s">
        <v>19</v>
      </c>
      <c r="AC61" s="188" t="s">
        <v>19</v>
      </c>
      <c r="AD61" s="188" t="s">
        <v>19</v>
      </c>
      <c r="AE61" s="188" t="s">
        <v>19</v>
      </c>
      <c r="AF61" s="188" t="s">
        <v>19</v>
      </c>
      <c r="AG61" s="188" t="s">
        <v>19</v>
      </c>
      <c r="AH61" s="188" t="s">
        <v>19</v>
      </c>
      <c r="AI61" s="135" t="s">
        <v>19</v>
      </c>
      <c r="AJ61" s="188" t="s">
        <v>19</v>
      </c>
      <c r="AK61" s="188" t="s">
        <v>19</v>
      </c>
      <c r="AL61" s="188" t="s">
        <v>19</v>
      </c>
      <c r="AM61" s="135" t="s">
        <v>19</v>
      </c>
      <c r="AN61" s="135" t="s">
        <v>19</v>
      </c>
      <c r="AO61" s="135" t="s">
        <v>19</v>
      </c>
      <c r="AP61" s="135" t="s">
        <v>19</v>
      </c>
      <c r="AQ61" s="135" t="s">
        <v>19</v>
      </c>
      <c r="AR61" s="135" t="s">
        <v>19</v>
      </c>
      <c r="AS61" s="135" t="s">
        <v>19</v>
      </c>
      <c r="AT61" s="135" t="s">
        <v>19</v>
      </c>
      <c r="AU61" s="135" t="s">
        <v>19</v>
      </c>
      <c r="AV61" s="135" t="s">
        <v>19</v>
      </c>
      <c r="AW61" s="135" t="s">
        <v>19</v>
      </c>
      <c r="AX61" s="135" t="s">
        <v>19</v>
      </c>
      <c r="AY61" s="135" t="s">
        <v>19</v>
      </c>
      <c r="AZ61" s="135" t="s">
        <v>19</v>
      </c>
      <c r="BA61" s="135" t="s">
        <v>19</v>
      </c>
      <c r="BB61" s="135" t="s">
        <v>19</v>
      </c>
      <c r="BC61" s="135" t="s">
        <v>19</v>
      </c>
      <c r="BD61" s="135" t="s">
        <v>19</v>
      </c>
      <c r="BE61" s="135" t="s">
        <v>19</v>
      </c>
      <c r="BF61" s="135" t="s">
        <v>19</v>
      </c>
      <c r="BG61" s="135" t="s">
        <v>19</v>
      </c>
      <c r="BH61" s="135" t="s">
        <v>19</v>
      </c>
      <c r="BI61" s="135" t="s">
        <v>19</v>
      </c>
      <c r="BJ61" s="135" t="s">
        <v>19</v>
      </c>
      <c r="BK61" s="135" t="s">
        <v>19</v>
      </c>
      <c r="BL61" s="135" t="s">
        <v>19</v>
      </c>
      <c r="BM61" s="135" t="s">
        <v>19</v>
      </c>
      <c r="BN61" s="135" t="s">
        <v>19</v>
      </c>
      <c r="BO61" s="135" t="s">
        <v>19</v>
      </c>
      <c r="BP61" s="135" t="s">
        <v>19</v>
      </c>
      <c r="BQ61" s="135" t="s">
        <v>19</v>
      </c>
      <c r="BR61" s="135" t="s">
        <v>19</v>
      </c>
      <c r="BS61" s="135" t="s">
        <v>19</v>
      </c>
      <c r="BT61" s="135" t="s">
        <v>19</v>
      </c>
      <c r="BU61" s="135" t="s">
        <v>19</v>
      </c>
      <c r="BV61" s="135" t="s">
        <v>19</v>
      </c>
      <c r="BW61" s="135" t="s">
        <v>19</v>
      </c>
      <c r="BX61" s="135" t="s">
        <v>19</v>
      </c>
      <c r="BY61" s="135" t="s">
        <v>19</v>
      </c>
      <c r="BZ61" s="135" t="s">
        <v>19</v>
      </c>
      <c r="CA61" s="135" t="s">
        <v>19</v>
      </c>
      <c r="CB61" s="135" t="s">
        <v>19</v>
      </c>
      <c r="CC61" s="135" t="s">
        <v>19</v>
      </c>
      <c r="CD61" s="135" t="s">
        <v>19</v>
      </c>
      <c r="CE61" s="135" t="s">
        <v>19</v>
      </c>
      <c r="CF61" s="135" t="s">
        <v>19</v>
      </c>
      <c r="CG61" s="135" t="s">
        <v>19</v>
      </c>
      <c r="CH61" s="135" t="s">
        <v>19</v>
      </c>
      <c r="CI61" s="135" t="s">
        <v>19</v>
      </c>
      <c r="CJ61" s="135" t="s">
        <v>19</v>
      </c>
      <c r="CK61" s="135" t="s">
        <v>19</v>
      </c>
      <c r="CL61" s="135" t="s">
        <v>19</v>
      </c>
      <c r="CM61" s="135" t="s">
        <v>19</v>
      </c>
      <c r="CN61" s="135" t="s">
        <v>19</v>
      </c>
      <c r="CO61" s="135" t="s">
        <v>19</v>
      </c>
      <c r="CP61" s="135" t="s">
        <v>19</v>
      </c>
      <c r="CQ61" s="188" t="s">
        <v>19</v>
      </c>
      <c r="CR61" s="135" t="s">
        <v>19</v>
      </c>
      <c r="CS61" s="135" t="s">
        <v>19</v>
      </c>
      <c r="CT61" s="135" t="s">
        <v>19</v>
      </c>
      <c r="CU61" s="135" t="s">
        <v>19</v>
      </c>
      <c r="CV61" s="135" t="s">
        <v>19</v>
      </c>
      <c r="CW61" s="135" t="s">
        <v>19</v>
      </c>
      <c r="CX61" s="135" t="s">
        <v>19</v>
      </c>
      <c r="CY61" s="135" t="s">
        <v>19</v>
      </c>
      <c r="CZ61" s="135" t="s">
        <v>19</v>
      </c>
      <c r="DA61" s="135" t="s">
        <v>19</v>
      </c>
      <c r="DB61" s="135" t="s">
        <v>19</v>
      </c>
      <c r="DC61" s="135" t="s">
        <v>19</v>
      </c>
      <c r="DD61" s="188" t="s">
        <v>19</v>
      </c>
      <c r="DE61" s="188" t="s">
        <v>19</v>
      </c>
      <c r="DF61" s="188" t="s">
        <v>19</v>
      </c>
      <c r="DG61" s="188" t="s">
        <v>19</v>
      </c>
      <c r="DH61" s="188" t="s">
        <v>19</v>
      </c>
      <c r="DI61" s="188" t="s">
        <v>19</v>
      </c>
      <c r="DJ61" s="135" t="s">
        <v>19</v>
      </c>
      <c r="DK61" s="135" t="s">
        <v>19</v>
      </c>
      <c r="DL61" s="135" t="s">
        <v>19</v>
      </c>
      <c r="DM61" s="135" t="s">
        <v>19</v>
      </c>
      <c r="DN61" s="135" t="s">
        <v>19</v>
      </c>
      <c r="DO61" s="135" t="s">
        <v>19</v>
      </c>
      <c r="DP61" s="135" t="s">
        <v>19</v>
      </c>
      <c r="DQ61" s="135" t="s">
        <v>19</v>
      </c>
      <c r="DR61" s="135" t="s">
        <v>19</v>
      </c>
      <c r="DS61" s="135" t="s">
        <v>19</v>
      </c>
      <c r="DT61" s="135" t="s">
        <v>19</v>
      </c>
      <c r="DU61" s="135" t="s">
        <v>19</v>
      </c>
      <c r="DV61" s="135" t="s">
        <v>19</v>
      </c>
      <c r="DW61" s="135" t="s">
        <v>19</v>
      </c>
      <c r="DX61" s="135" t="s">
        <v>19</v>
      </c>
      <c r="DY61" s="135" t="s">
        <v>19</v>
      </c>
      <c r="DZ61" s="135" t="s">
        <v>19</v>
      </c>
      <c r="EA61" s="135" t="s">
        <v>19</v>
      </c>
      <c r="EB61" s="135" t="s">
        <v>19</v>
      </c>
      <c r="EC61" s="135" t="s">
        <v>19</v>
      </c>
      <c r="ED61" s="135" t="s">
        <v>19</v>
      </c>
      <c r="EE61" s="135" t="s">
        <v>19</v>
      </c>
      <c r="EF61" s="135" t="s">
        <v>19</v>
      </c>
      <c r="EG61" s="135" t="s">
        <v>19</v>
      </c>
      <c r="EH61" s="135" t="s">
        <v>19</v>
      </c>
      <c r="EI61" s="135" t="s">
        <v>19</v>
      </c>
      <c r="EJ61" s="135" t="s">
        <v>19</v>
      </c>
      <c r="EK61" s="135" t="s">
        <v>19</v>
      </c>
      <c r="EL61" s="135" t="s">
        <v>19</v>
      </c>
      <c r="EM61" s="135" t="s">
        <v>19</v>
      </c>
    </row>
    <row r="62" spans="1:143" ht="15" customHeight="1" x14ac:dyDescent="0.25">
      <c r="A62" s="136" t="s">
        <v>303</v>
      </c>
      <c r="B62" s="136" t="s">
        <v>304</v>
      </c>
      <c r="C62" s="136" t="s">
        <v>305</v>
      </c>
      <c r="D62" s="135">
        <v>8</v>
      </c>
      <c r="E62" s="135">
        <v>44</v>
      </c>
      <c r="F62" s="135">
        <v>15</v>
      </c>
      <c r="G62" s="135">
        <v>1</v>
      </c>
      <c r="H62" s="135">
        <v>68</v>
      </c>
      <c r="I62" s="135">
        <v>18</v>
      </c>
      <c r="J62" s="135">
        <v>113</v>
      </c>
      <c r="K62" s="135">
        <v>4</v>
      </c>
      <c r="L62" s="135">
        <v>34</v>
      </c>
      <c r="M62" s="135">
        <v>96</v>
      </c>
      <c r="N62" s="135">
        <v>0</v>
      </c>
      <c r="O62" s="135">
        <v>0</v>
      </c>
      <c r="P62" s="135">
        <v>247</v>
      </c>
      <c r="Q62" s="135">
        <v>101</v>
      </c>
      <c r="R62" s="135">
        <v>14</v>
      </c>
      <c r="S62" s="135">
        <v>9</v>
      </c>
      <c r="T62" s="188">
        <v>4</v>
      </c>
      <c r="U62" s="188">
        <v>7</v>
      </c>
      <c r="V62" s="188">
        <v>42</v>
      </c>
      <c r="W62" s="188">
        <v>65</v>
      </c>
      <c r="X62" s="188">
        <v>97</v>
      </c>
      <c r="Y62" s="188">
        <v>170</v>
      </c>
      <c r="Z62" s="188">
        <v>451</v>
      </c>
      <c r="AA62" s="188">
        <v>836</v>
      </c>
      <c r="AB62" s="135">
        <v>836</v>
      </c>
      <c r="AC62" s="188">
        <v>0</v>
      </c>
      <c r="AD62" s="188">
        <v>0</v>
      </c>
      <c r="AE62" s="188">
        <v>60</v>
      </c>
      <c r="AF62" s="188">
        <v>215</v>
      </c>
      <c r="AG62" s="188">
        <v>601</v>
      </c>
      <c r="AH62" s="188">
        <v>876</v>
      </c>
      <c r="AI62" s="135">
        <v>882</v>
      </c>
      <c r="AJ62" s="188">
        <v>55.5</v>
      </c>
      <c r="AK62" s="188">
        <v>229.9</v>
      </c>
      <c r="AL62" s="188">
        <v>1997.4</v>
      </c>
      <c r="AM62" s="135">
        <v>1377</v>
      </c>
      <c r="AN62" s="135">
        <v>1475</v>
      </c>
      <c r="AO62" s="135">
        <v>63</v>
      </c>
      <c r="AP62" s="135">
        <v>28</v>
      </c>
      <c r="AQ62" s="135">
        <v>136</v>
      </c>
      <c r="AR62" s="135">
        <v>17</v>
      </c>
      <c r="AS62" s="135">
        <v>1372</v>
      </c>
      <c r="AT62" s="135">
        <v>148</v>
      </c>
      <c r="AU62" s="135">
        <v>40</v>
      </c>
      <c r="AV62" s="135">
        <v>148</v>
      </c>
      <c r="AW62" s="135">
        <v>111</v>
      </c>
      <c r="AX62" s="135" t="s">
        <v>19</v>
      </c>
      <c r="AY62" s="135">
        <v>41488</v>
      </c>
      <c r="AZ62" s="135" t="s">
        <v>19</v>
      </c>
      <c r="BA62" s="135">
        <v>12820</v>
      </c>
      <c r="BB62" s="135" t="s">
        <v>19</v>
      </c>
      <c r="BC62" s="135">
        <v>2471</v>
      </c>
      <c r="BD62" s="135" t="s">
        <v>19</v>
      </c>
      <c r="BE62" s="135">
        <v>7695</v>
      </c>
      <c r="BF62" s="135" t="s">
        <v>19</v>
      </c>
      <c r="BG62" s="135">
        <v>2865</v>
      </c>
      <c r="BH62" s="135" t="s">
        <v>19</v>
      </c>
      <c r="BI62" s="135">
        <v>608</v>
      </c>
      <c r="BJ62" s="135" t="s">
        <v>19</v>
      </c>
      <c r="BK62" s="135">
        <v>67947</v>
      </c>
      <c r="BL62" s="135" t="s">
        <v>19</v>
      </c>
      <c r="BM62" s="135">
        <v>5037</v>
      </c>
      <c r="BN62" s="135" t="s">
        <v>19</v>
      </c>
      <c r="BO62" s="135">
        <v>1058</v>
      </c>
      <c r="BP62" s="135" t="s">
        <v>19</v>
      </c>
      <c r="BQ62" s="135">
        <v>5633</v>
      </c>
      <c r="BR62" s="135" t="s">
        <v>19</v>
      </c>
      <c r="BS62" s="135">
        <v>2324</v>
      </c>
      <c r="BT62" s="135" t="s">
        <v>19</v>
      </c>
      <c r="BU62" s="135">
        <v>0</v>
      </c>
      <c r="BV62" s="135">
        <v>0</v>
      </c>
      <c r="BW62" s="135">
        <v>81999</v>
      </c>
      <c r="BX62" s="135">
        <v>0</v>
      </c>
      <c r="BY62" s="135">
        <v>-117</v>
      </c>
      <c r="BZ62" s="135">
        <v>0</v>
      </c>
      <c r="CA62" s="135">
        <v>-37</v>
      </c>
      <c r="CB62" s="135">
        <v>-397</v>
      </c>
      <c r="CC62" s="135" t="s">
        <v>19</v>
      </c>
      <c r="CD62" s="135">
        <v>-551</v>
      </c>
      <c r="CE62" s="135">
        <v>81448</v>
      </c>
      <c r="CF62" s="135">
        <v>8236</v>
      </c>
      <c r="CG62" s="135">
        <v>20685</v>
      </c>
      <c r="CH62" s="135">
        <v>110369</v>
      </c>
      <c r="CI62" s="135">
        <v>0</v>
      </c>
      <c r="CJ62" s="135">
        <v>0</v>
      </c>
      <c r="CK62" s="135">
        <v>0</v>
      </c>
      <c r="CL62" s="135">
        <v>0</v>
      </c>
      <c r="CM62" s="135">
        <v>0</v>
      </c>
      <c r="CN62" s="135">
        <v>0</v>
      </c>
      <c r="CO62" s="135">
        <v>0</v>
      </c>
      <c r="CP62" s="135">
        <v>0</v>
      </c>
      <c r="CQ62" s="188">
        <v>20</v>
      </c>
      <c r="CR62" s="135">
        <v>120</v>
      </c>
      <c r="CS62" s="135" t="s">
        <v>19</v>
      </c>
      <c r="CT62" s="135" t="s">
        <v>19</v>
      </c>
      <c r="CU62" s="135" t="s">
        <v>19</v>
      </c>
      <c r="CV62" s="135" t="s">
        <v>19</v>
      </c>
      <c r="CW62" s="135" t="s">
        <v>19</v>
      </c>
      <c r="CX62" s="135" t="s">
        <v>19</v>
      </c>
      <c r="CY62" s="135" t="s">
        <v>19</v>
      </c>
      <c r="CZ62" s="135" t="s">
        <v>19</v>
      </c>
      <c r="DA62" s="135" t="s">
        <v>19</v>
      </c>
      <c r="DB62" s="135" t="s">
        <v>19</v>
      </c>
      <c r="DC62" s="135" t="s">
        <v>19</v>
      </c>
      <c r="DD62" s="188" t="s">
        <v>19</v>
      </c>
      <c r="DE62" s="188" t="s">
        <v>19</v>
      </c>
      <c r="DF62" s="188" t="s">
        <v>19</v>
      </c>
      <c r="DG62" s="188" t="s">
        <v>19</v>
      </c>
      <c r="DH62" s="188" t="s">
        <v>19</v>
      </c>
      <c r="DI62" s="188" t="s">
        <v>19</v>
      </c>
      <c r="DJ62" s="135">
        <v>-12038</v>
      </c>
      <c r="DK62" s="135">
        <v>-1253</v>
      </c>
      <c r="DL62" s="135">
        <v>0</v>
      </c>
      <c r="DM62" s="135">
        <v>-5315</v>
      </c>
      <c r="DN62" s="135">
        <v>-747</v>
      </c>
      <c r="DO62" s="135">
        <v>17658</v>
      </c>
      <c r="DP62" s="135">
        <v>8294</v>
      </c>
      <c r="DQ62" s="135">
        <v>747</v>
      </c>
      <c r="DR62" s="135">
        <v>7346</v>
      </c>
      <c r="DS62" s="135">
        <v>3329</v>
      </c>
      <c r="DT62" s="135">
        <v>0</v>
      </c>
      <c r="DU62" s="135">
        <v>-20289</v>
      </c>
      <c r="DV62" s="135">
        <v>1792</v>
      </c>
      <c r="DW62" s="135">
        <v>0</v>
      </c>
      <c r="DX62" s="135">
        <v>0</v>
      </c>
      <c r="DY62" s="135">
        <v>822</v>
      </c>
      <c r="DZ62" s="135">
        <v>1592</v>
      </c>
      <c r="EA62" s="135">
        <v>0</v>
      </c>
      <c r="EB62" s="135">
        <v>2634</v>
      </c>
      <c r="EC62" s="135">
        <v>68</v>
      </c>
      <c r="ED62" s="135">
        <v>0</v>
      </c>
      <c r="EE62" s="135">
        <v>251</v>
      </c>
      <c r="EF62" s="135">
        <v>550</v>
      </c>
      <c r="EG62" s="135">
        <v>1408</v>
      </c>
      <c r="EH62" s="135">
        <v>0</v>
      </c>
      <c r="EI62" s="135">
        <v>611</v>
      </c>
      <c r="EJ62" s="135">
        <v>0</v>
      </c>
      <c r="EK62" s="135">
        <v>0</v>
      </c>
      <c r="EL62" s="135">
        <v>0</v>
      </c>
      <c r="EM62" s="135">
        <v>7936</v>
      </c>
    </row>
    <row r="63" spans="1:143" ht="15" customHeight="1" x14ac:dyDescent="0.25"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89"/>
      <c r="U63" s="189"/>
      <c r="V63" s="189"/>
      <c r="W63" s="189"/>
      <c r="X63" s="189"/>
      <c r="Y63" s="189"/>
      <c r="Z63" s="189"/>
      <c r="AA63" s="189"/>
      <c r="AC63" s="189"/>
      <c r="AD63" s="189"/>
      <c r="AE63" s="189"/>
      <c r="AF63" s="189"/>
      <c r="AG63" s="189"/>
      <c r="AH63" s="189"/>
      <c r="AJ63" s="189"/>
      <c r="AK63" s="190"/>
      <c r="AL63" s="190"/>
      <c r="BX63" s="132"/>
      <c r="BY63" s="132"/>
      <c r="BZ63" s="132"/>
      <c r="CA63" s="132"/>
      <c r="CB63" s="132"/>
      <c r="CC63" s="132"/>
      <c r="DD63" s="190"/>
      <c r="DE63" s="190"/>
      <c r="DF63" s="190"/>
      <c r="DG63" s="189"/>
      <c r="DH63" s="189"/>
      <c r="DI63" s="189"/>
      <c r="DJ63" s="132"/>
      <c r="DK63" s="132"/>
      <c r="DL63" s="132"/>
    </row>
    <row r="64" spans="1:143" ht="15" customHeight="1" x14ac:dyDescent="0.25">
      <c r="A64" s="134"/>
      <c r="C64" s="134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90"/>
      <c r="U64" s="190"/>
      <c r="V64" s="190"/>
      <c r="W64" s="190"/>
      <c r="X64" s="190"/>
      <c r="Y64" s="190"/>
      <c r="Z64" s="190"/>
      <c r="AA64" s="190"/>
      <c r="AB64" s="132"/>
      <c r="AC64" s="190"/>
      <c r="AD64" s="190"/>
      <c r="AE64" s="190"/>
      <c r="AF64" s="190"/>
      <c r="AG64" s="190"/>
      <c r="AH64" s="190"/>
      <c r="AI64" s="132"/>
      <c r="AJ64" s="190"/>
      <c r="AK64" s="191"/>
      <c r="AL64" s="191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34"/>
      <c r="BY64" s="134"/>
      <c r="BZ64" s="134"/>
      <c r="CA64" s="134"/>
      <c r="CB64" s="134"/>
      <c r="CC64" s="134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3"/>
      <c r="DE64" s="193"/>
      <c r="DF64" s="193"/>
      <c r="DG64" s="194"/>
      <c r="DH64" s="194"/>
      <c r="DI64" s="194"/>
      <c r="DJ64" s="134"/>
      <c r="DK64" s="134"/>
      <c r="DL64" s="134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</row>
    <row r="65" spans="2:126" ht="15" customHeight="1" x14ac:dyDescent="0.25">
      <c r="B65" s="132"/>
      <c r="C65" s="132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95"/>
      <c r="U65" s="195"/>
      <c r="V65" s="195"/>
      <c r="W65" s="195"/>
      <c r="X65" s="195"/>
      <c r="Y65" s="195"/>
      <c r="Z65" s="195"/>
      <c r="AA65" s="195"/>
      <c r="AB65" s="131"/>
      <c r="AC65" s="195"/>
      <c r="AD65" s="195"/>
      <c r="AE65" s="195"/>
      <c r="AF65" s="195"/>
      <c r="AG65" s="195"/>
      <c r="AH65" s="195"/>
      <c r="AI65" s="131"/>
      <c r="AJ65" s="195"/>
      <c r="AK65" s="195"/>
      <c r="AL65" s="195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95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95"/>
      <c r="DE65" s="195"/>
      <c r="DF65" s="195"/>
      <c r="DG65" s="195"/>
      <c r="DH65" s="195"/>
      <c r="DI65" s="195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</row>
    <row r="66" spans="2:126" ht="15" customHeight="1" x14ac:dyDescent="0.25">
      <c r="B66" s="132"/>
      <c r="C66" s="132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95"/>
      <c r="U66" s="195"/>
      <c r="V66" s="195"/>
      <c r="W66" s="195"/>
      <c r="X66" s="195"/>
      <c r="Y66" s="195"/>
      <c r="Z66" s="195"/>
      <c r="AA66" s="195"/>
      <c r="AB66" s="131"/>
      <c r="AC66" s="195"/>
      <c r="AD66" s="195"/>
      <c r="AE66" s="195"/>
      <c r="AF66" s="195"/>
      <c r="AG66" s="195"/>
      <c r="AH66" s="195"/>
      <c r="AI66" s="131"/>
      <c r="AJ66" s="195"/>
      <c r="AK66" s="195"/>
      <c r="AL66" s="195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95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95"/>
      <c r="DE66" s="195"/>
      <c r="DF66" s="195"/>
      <c r="DG66" s="195"/>
      <c r="DH66" s="195"/>
      <c r="DI66" s="195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</row>
    <row r="67" spans="2:126" ht="15" customHeight="1" x14ac:dyDescent="0.25">
      <c r="B67" s="132"/>
      <c r="C67" s="132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95"/>
      <c r="U67" s="195"/>
      <c r="V67" s="195"/>
      <c r="W67" s="195"/>
      <c r="X67" s="195"/>
      <c r="Y67" s="195"/>
      <c r="Z67" s="195"/>
      <c r="AA67" s="195"/>
      <c r="AB67" s="131"/>
      <c r="AC67" s="195"/>
      <c r="AD67" s="195"/>
      <c r="AE67" s="195"/>
      <c r="AF67" s="195"/>
      <c r="AG67" s="195"/>
      <c r="AH67" s="195"/>
      <c r="AI67" s="131"/>
      <c r="AJ67" s="195"/>
      <c r="AK67" s="195"/>
      <c r="AL67" s="195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95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95"/>
      <c r="DE67" s="195"/>
      <c r="DF67" s="195"/>
      <c r="DG67" s="195"/>
      <c r="DH67" s="195"/>
      <c r="DI67" s="195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</row>
    <row r="68" spans="2:126" ht="15" customHeight="1" x14ac:dyDescent="0.25">
      <c r="B68" s="132"/>
      <c r="C68" s="132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95"/>
      <c r="U68" s="195"/>
      <c r="V68" s="195"/>
      <c r="W68" s="195"/>
      <c r="X68" s="195"/>
      <c r="Y68" s="195"/>
      <c r="Z68" s="195"/>
      <c r="AA68" s="195"/>
      <c r="AB68" s="131"/>
      <c r="AC68" s="195"/>
      <c r="AD68" s="195"/>
      <c r="AE68" s="195"/>
      <c r="AF68" s="195"/>
      <c r="AG68" s="195"/>
      <c r="AH68" s="195"/>
      <c r="AI68" s="131"/>
      <c r="AJ68" s="195"/>
      <c r="AK68" s="195"/>
      <c r="AL68" s="195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95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95"/>
      <c r="DE68" s="195"/>
      <c r="DF68" s="195"/>
      <c r="DG68" s="195"/>
      <c r="DH68" s="195"/>
      <c r="DI68" s="195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</row>
    <row r="69" spans="2:126" ht="15" customHeight="1" x14ac:dyDescent="0.25">
      <c r="B69" s="132"/>
      <c r="C69" s="132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95"/>
      <c r="U69" s="195"/>
      <c r="V69" s="195"/>
      <c r="W69" s="195"/>
      <c r="X69" s="195"/>
      <c r="Y69" s="195"/>
      <c r="Z69" s="195"/>
      <c r="AA69" s="195"/>
      <c r="AB69" s="131"/>
      <c r="AC69" s="195"/>
      <c r="AD69" s="195"/>
      <c r="AE69" s="195"/>
      <c r="AF69" s="195"/>
      <c r="AG69" s="195"/>
      <c r="AH69" s="195"/>
      <c r="AI69" s="131"/>
      <c r="AJ69" s="195"/>
      <c r="AK69" s="195"/>
      <c r="AL69" s="195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95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95"/>
      <c r="DE69" s="195"/>
      <c r="DF69" s="195"/>
      <c r="DG69" s="195"/>
      <c r="DH69" s="195"/>
      <c r="DI69" s="195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</row>
    <row r="70" spans="2:126" ht="15" customHeight="1" x14ac:dyDescent="0.25">
      <c r="B70" s="132"/>
      <c r="C70" s="132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95"/>
      <c r="U70" s="195"/>
      <c r="V70" s="195"/>
      <c r="W70" s="195"/>
      <c r="X70" s="195"/>
      <c r="Y70" s="195"/>
      <c r="Z70" s="195"/>
      <c r="AA70" s="195"/>
      <c r="AB70" s="131"/>
      <c r="AC70" s="195"/>
      <c r="AD70" s="195"/>
      <c r="AE70" s="195"/>
      <c r="AF70" s="195"/>
      <c r="AG70" s="195"/>
      <c r="AH70" s="195"/>
      <c r="AI70" s="131"/>
      <c r="AJ70" s="195"/>
      <c r="AK70" s="195"/>
      <c r="AL70" s="195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95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95"/>
      <c r="DE70" s="195"/>
      <c r="DF70" s="195"/>
      <c r="DG70" s="195"/>
      <c r="DH70" s="195"/>
      <c r="DI70" s="195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</row>
    <row r="71" spans="2:126" ht="15" customHeight="1" x14ac:dyDescent="0.25"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CU71" s="196"/>
      <c r="CV71" s="196"/>
      <c r="CW71" s="196"/>
      <c r="CX71" s="196"/>
      <c r="CY71" s="196"/>
      <c r="CZ71" s="196"/>
      <c r="DA71" s="196"/>
      <c r="DB71" s="196"/>
      <c r="DC71" s="196"/>
      <c r="DD71" s="196"/>
      <c r="DE71" s="196"/>
      <c r="DF71" s="196"/>
      <c r="DG71" s="196"/>
      <c r="DH71" s="196"/>
      <c r="DI71" s="196"/>
      <c r="DJ71" s="196"/>
      <c r="DK71" s="196"/>
      <c r="DL71" s="196"/>
      <c r="DM71" s="196"/>
      <c r="DN71" s="196"/>
      <c r="DO71" s="196"/>
      <c r="DP71" s="196"/>
      <c r="DQ71" s="196"/>
      <c r="DR71" s="196"/>
      <c r="DS71" s="196"/>
      <c r="DT71" s="196"/>
      <c r="DU71" s="196"/>
      <c r="DV71" s="196"/>
    </row>
    <row r="72" spans="2:126" s="215" customFormat="1" ht="15" customHeight="1" x14ac:dyDescent="0.25"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6"/>
      <c r="AL72" s="216"/>
    </row>
    <row r="73" spans="2:126" s="176" customFormat="1" ht="15" customHeight="1" x14ac:dyDescent="0.25"/>
    <row r="74" spans="2:126" s="176" customFormat="1" ht="15" customHeight="1" x14ac:dyDescent="0.25"/>
    <row r="75" spans="2:126" ht="15" customHeight="1" x14ac:dyDescent="0.25"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  <c r="BW75" s="196"/>
      <c r="BX75" s="196"/>
      <c r="BY75" s="196"/>
      <c r="BZ75" s="196"/>
      <c r="CA75" s="196"/>
      <c r="CB75" s="196"/>
      <c r="CC75" s="196"/>
      <c r="CD75" s="196"/>
      <c r="CE75" s="196"/>
      <c r="CF75" s="196"/>
      <c r="CG75" s="196"/>
      <c r="CH75" s="196"/>
      <c r="CI75" s="196"/>
      <c r="CJ75" s="196"/>
      <c r="CK75" s="196"/>
      <c r="CL75" s="196"/>
      <c r="CM75" s="196"/>
      <c r="CN75" s="196"/>
      <c r="CO75" s="196"/>
      <c r="CP75" s="196"/>
      <c r="CQ75" s="196"/>
      <c r="CR75" s="196"/>
      <c r="CS75" s="196"/>
      <c r="CT75" s="196"/>
      <c r="CU75" s="196"/>
      <c r="CV75" s="196"/>
      <c r="CW75" s="196"/>
      <c r="CX75" s="196"/>
      <c r="CY75" s="196"/>
      <c r="CZ75" s="196"/>
      <c r="DA75" s="196"/>
      <c r="DB75" s="196"/>
      <c r="DC75" s="196"/>
      <c r="DD75" s="196"/>
      <c r="DE75" s="196"/>
      <c r="DF75" s="196"/>
      <c r="DG75" s="196"/>
      <c r="DH75" s="196"/>
      <c r="DI75" s="196"/>
      <c r="DJ75" s="196"/>
      <c r="DK75" s="196"/>
      <c r="DL75" s="196"/>
      <c r="DM75" s="196"/>
      <c r="DN75" s="196"/>
      <c r="DO75" s="196"/>
      <c r="DP75" s="196"/>
      <c r="DQ75" s="196"/>
      <c r="DR75" s="196"/>
      <c r="DS75" s="196"/>
      <c r="DT75" s="196"/>
      <c r="DU75" s="196"/>
      <c r="DV75" s="196"/>
    </row>
    <row r="76" spans="2:126" ht="15" customHeight="1" x14ac:dyDescent="0.25"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196"/>
      <c r="CB76" s="196"/>
      <c r="CC76" s="196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  <c r="DJ76" s="196"/>
      <c r="DK76" s="196"/>
      <c r="DL76" s="196"/>
      <c r="DM76" s="196"/>
      <c r="DN76" s="196"/>
      <c r="DO76" s="196"/>
      <c r="DP76" s="196"/>
      <c r="DQ76" s="196"/>
      <c r="DR76" s="196"/>
      <c r="DS76" s="196"/>
      <c r="DT76" s="196"/>
      <c r="DU76" s="196"/>
      <c r="DV76" s="196"/>
    </row>
    <row r="77" spans="2:126" ht="15" customHeight="1" x14ac:dyDescent="0.25">
      <c r="C77" s="132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135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5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5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5"/>
      <c r="DK77" s="135"/>
      <c r="DL77" s="135"/>
      <c r="DM77" s="135"/>
      <c r="DN77" s="135"/>
      <c r="DO77" s="135"/>
      <c r="DP77" s="135"/>
      <c r="DQ77" s="135"/>
      <c r="DR77" s="135"/>
      <c r="DS77" s="135"/>
      <c r="DT77" s="135"/>
      <c r="DU77" s="135"/>
      <c r="DV77" s="135"/>
    </row>
    <row r="78" spans="2:126" ht="15" customHeight="1" x14ac:dyDescent="0.25">
      <c r="C78" s="132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5"/>
      <c r="AV78" s="135"/>
      <c r="AW78" s="135"/>
      <c r="AX78" s="135"/>
      <c r="AY78" s="135"/>
      <c r="AZ78" s="135"/>
      <c r="BA78" s="135"/>
      <c r="BB78" s="135"/>
      <c r="BC78" s="135"/>
      <c r="BD78" s="135"/>
      <c r="BE78" s="135"/>
      <c r="BF78" s="135"/>
      <c r="BG78" s="135"/>
      <c r="BH78" s="135"/>
      <c r="BI78" s="135"/>
      <c r="BJ78" s="135"/>
      <c r="BK78" s="135"/>
      <c r="BL78" s="135"/>
      <c r="BM78" s="135"/>
      <c r="BN78" s="135"/>
      <c r="BO78" s="135"/>
      <c r="BP78" s="135"/>
      <c r="BQ78" s="135"/>
      <c r="BR78" s="135"/>
      <c r="BS78" s="135"/>
      <c r="BT78" s="135"/>
      <c r="BU78" s="135"/>
      <c r="BV78" s="135"/>
      <c r="BW78" s="135"/>
      <c r="BX78" s="135"/>
      <c r="BY78" s="135"/>
      <c r="BZ78" s="135"/>
      <c r="CA78" s="135"/>
      <c r="CB78" s="135"/>
      <c r="CC78" s="135"/>
      <c r="CD78" s="135"/>
      <c r="CE78" s="135"/>
      <c r="CF78" s="135"/>
      <c r="CG78" s="135"/>
      <c r="CH78" s="135"/>
      <c r="CI78" s="135"/>
      <c r="CJ78" s="135"/>
      <c r="CK78" s="135"/>
      <c r="CL78" s="135"/>
      <c r="CM78" s="135"/>
      <c r="CN78" s="135"/>
      <c r="CO78" s="135"/>
      <c r="CP78" s="135"/>
      <c r="CQ78" s="135"/>
      <c r="CR78" s="135"/>
      <c r="CS78" s="135"/>
      <c r="CT78" s="135"/>
      <c r="CU78" s="135"/>
      <c r="CV78" s="135"/>
      <c r="CW78" s="135"/>
      <c r="CX78" s="135"/>
      <c r="CY78" s="135"/>
      <c r="CZ78" s="135"/>
      <c r="DA78" s="135"/>
      <c r="DB78" s="135"/>
      <c r="DC78" s="135"/>
      <c r="DD78" s="135"/>
      <c r="DE78" s="135"/>
      <c r="DF78" s="135"/>
      <c r="DG78" s="135"/>
      <c r="DH78" s="135"/>
      <c r="DI78" s="135"/>
      <c r="DJ78" s="135"/>
      <c r="DK78" s="135"/>
      <c r="DL78" s="135"/>
      <c r="DM78" s="135"/>
      <c r="DN78" s="135"/>
      <c r="DO78" s="135"/>
      <c r="DP78" s="135"/>
      <c r="DQ78" s="135"/>
      <c r="DR78" s="135"/>
      <c r="DS78" s="135"/>
      <c r="DT78" s="135"/>
      <c r="DU78" s="135"/>
      <c r="DV78" s="135"/>
    </row>
    <row r="79" spans="2:126" ht="15" customHeight="1" x14ac:dyDescent="0.25">
      <c r="C79" s="132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5"/>
      <c r="AW79" s="135"/>
      <c r="AX79" s="135"/>
      <c r="AY79" s="135"/>
      <c r="AZ79" s="135"/>
      <c r="BA79" s="135"/>
      <c r="BB79" s="135"/>
      <c r="BC79" s="135"/>
      <c r="BD79" s="135"/>
      <c r="BE79" s="135"/>
      <c r="BF79" s="135"/>
      <c r="BG79" s="135"/>
      <c r="BH79" s="135"/>
      <c r="BI79" s="135"/>
      <c r="BJ79" s="135"/>
      <c r="BK79" s="135"/>
      <c r="BL79" s="135"/>
      <c r="BM79" s="135"/>
      <c r="BN79" s="135"/>
      <c r="BO79" s="135"/>
      <c r="BP79" s="135"/>
      <c r="BQ79" s="135"/>
      <c r="BR79" s="135"/>
      <c r="BS79" s="135"/>
      <c r="BT79" s="135"/>
      <c r="BU79" s="135"/>
      <c r="BV79" s="135"/>
      <c r="BW79" s="135"/>
      <c r="BX79" s="135"/>
      <c r="BY79" s="135"/>
      <c r="BZ79" s="135"/>
      <c r="CA79" s="135"/>
      <c r="CB79" s="135"/>
      <c r="CC79" s="135"/>
      <c r="CD79" s="135"/>
      <c r="CE79" s="135"/>
      <c r="CF79" s="135"/>
      <c r="CG79" s="135"/>
      <c r="CH79" s="135"/>
      <c r="CI79" s="135"/>
      <c r="CJ79" s="135"/>
      <c r="CK79" s="135"/>
      <c r="CL79" s="135"/>
      <c r="CM79" s="135"/>
      <c r="CN79" s="135"/>
      <c r="CO79" s="135"/>
      <c r="CP79" s="135"/>
      <c r="CQ79" s="135"/>
      <c r="CR79" s="135"/>
      <c r="CS79" s="135"/>
      <c r="CT79" s="135"/>
      <c r="CU79" s="135"/>
      <c r="CV79" s="135"/>
      <c r="CW79" s="135"/>
      <c r="CX79" s="135"/>
      <c r="CY79" s="135"/>
      <c r="CZ79" s="135"/>
      <c r="DA79" s="135"/>
      <c r="DB79" s="135"/>
      <c r="DC79" s="135"/>
      <c r="DD79" s="135"/>
      <c r="DE79" s="135"/>
      <c r="DF79" s="135"/>
      <c r="DG79" s="135"/>
      <c r="DH79" s="135"/>
      <c r="DI79" s="135"/>
      <c r="DJ79" s="135"/>
      <c r="DK79" s="135"/>
      <c r="DL79" s="135"/>
      <c r="DM79" s="135"/>
      <c r="DN79" s="135"/>
      <c r="DO79" s="135"/>
      <c r="DP79" s="135"/>
      <c r="DQ79" s="135"/>
      <c r="DR79" s="135"/>
      <c r="DS79" s="135"/>
      <c r="DT79" s="135"/>
      <c r="DU79" s="135"/>
      <c r="DV79" s="135"/>
    </row>
    <row r="80" spans="2:126" ht="15" customHeight="1" x14ac:dyDescent="0.25">
      <c r="C80" s="132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5"/>
      <c r="AV80" s="135"/>
      <c r="AW80" s="135"/>
      <c r="AX80" s="135"/>
      <c r="AY80" s="135"/>
      <c r="AZ80" s="135"/>
      <c r="BA80" s="135"/>
      <c r="BB80" s="135"/>
      <c r="BC80" s="135"/>
      <c r="BD80" s="135"/>
      <c r="BE80" s="135"/>
      <c r="BF80" s="135"/>
      <c r="BG80" s="135"/>
      <c r="BH80" s="135"/>
      <c r="BI80" s="135"/>
      <c r="BJ80" s="135"/>
      <c r="BK80" s="135"/>
      <c r="BL80" s="135"/>
      <c r="BM80" s="135"/>
      <c r="BN80" s="135"/>
      <c r="BO80" s="135"/>
      <c r="BP80" s="135"/>
      <c r="BQ80" s="135"/>
      <c r="BR80" s="135"/>
      <c r="BS80" s="135"/>
      <c r="BT80" s="135"/>
      <c r="BU80" s="135"/>
      <c r="BV80" s="135"/>
      <c r="BW80" s="135"/>
      <c r="BX80" s="135"/>
      <c r="BY80" s="135"/>
      <c r="BZ80" s="135"/>
      <c r="CA80" s="135"/>
      <c r="CB80" s="135"/>
      <c r="CC80" s="135"/>
      <c r="CD80" s="135"/>
      <c r="CE80" s="135"/>
      <c r="CF80" s="135"/>
      <c r="CG80" s="135"/>
      <c r="CH80" s="135"/>
      <c r="CI80" s="135"/>
      <c r="CJ80" s="135"/>
      <c r="CK80" s="135"/>
      <c r="CL80" s="135"/>
      <c r="CM80" s="135"/>
      <c r="CN80" s="135"/>
      <c r="CO80" s="135"/>
      <c r="CP80" s="135"/>
      <c r="CQ80" s="135"/>
      <c r="CR80" s="135"/>
      <c r="CS80" s="135"/>
      <c r="CT80" s="135"/>
      <c r="CU80" s="135"/>
      <c r="CV80" s="135"/>
      <c r="CW80" s="135"/>
      <c r="CX80" s="135"/>
      <c r="CY80" s="135"/>
      <c r="CZ80" s="135"/>
      <c r="DA80" s="135"/>
      <c r="DB80" s="135"/>
      <c r="DC80" s="135"/>
      <c r="DD80" s="135"/>
      <c r="DE80" s="135"/>
      <c r="DF80" s="135"/>
      <c r="DG80" s="135"/>
      <c r="DH80" s="135"/>
      <c r="DI80" s="135"/>
      <c r="DJ80" s="135"/>
      <c r="DK80" s="135"/>
      <c r="DL80" s="135"/>
      <c r="DM80" s="135"/>
      <c r="DN80" s="135"/>
      <c r="DO80" s="135"/>
      <c r="DP80" s="135"/>
      <c r="DQ80" s="135"/>
      <c r="DR80" s="135"/>
      <c r="DS80" s="135"/>
      <c r="DT80" s="135"/>
      <c r="DU80" s="135"/>
      <c r="DV80" s="135"/>
    </row>
    <row r="81" spans="3:126" ht="15" customHeight="1" x14ac:dyDescent="0.25">
      <c r="C81" s="132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5"/>
      <c r="AW81" s="135"/>
      <c r="AX81" s="135"/>
      <c r="AY81" s="135"/>
      <c r="AZ81" s="135"/>
      <c r="BA81" s="135"/>
      <c r="BB81" s="135"/>
      <c r="BC81" s="135"/>
      <c r="BD81" s="135"/>
      <c r="BE81" s="135"/>
      <c r="BF81" s="135"/>
      <c r="BG81" s="135"/>
      <c r="BH81" s="135"/>
      <c r="BI81" s="135"/>
      <c r="BJ81" s="135"/>
      <c r="BK81" s="135"/>
      <c r="BL81" s="135"/>
      <c r="BM81" s="135"/>
      <c r="BN81" s="135"/>
      <c r="BO81" s="135"/>
      <c r="BP81" s="135"/>
      <c r="BQ81" s="135"/>
      <c r="BR81" s="135"/>
      <c r="BS81" s="135"/>
      <c r="BT81" s="135"/>
      <c r="BU81" s="135"/>
      <c r="BV81" s="135"/>
      <c r="BW81" s="135"/>
      <c r="BX81" s="135"/>
      <c r="BY81" s="135"/>
      <c r="BZ81" s="135"/>
      <c r="CA81" s="135"/>
      <c r="CB81" s="135"/>
      <c r="CC81" s="135"/>
      <c r="CD81" s="135"/>
      <c r="CE81" s="135"/>
      <c r="CF81" s="135"/>
      <c r="CG81" s="135"/>
      <c r="CH81" s="135"/>
      <c r="CI81" s="135"/>
      <c r="CJ81" s="135"/>
      <c r="CK81" s="135"/>
      <c r="CL81" s="135"/>
      <c r="CM81" s="135"/>
      <c r="CN81" s="135"/>
      <c r="CO81" s="135"/>
      <c r="CP81" s="135"/>
      <c r="CQ81" s="135"/>
      <c r="CR81" s="135"/>
      <c r="CS81" s="135"/>
      <c r="CT81" s="135"/>
      <c r="CU81" s="135"/>
      <c r="CV81" s="135"/>
      <c r="CW81" s="135"/>
      <c r="CX81" s="135"/>
      <c r="CY81" s="135"/>
      <c r="CZ81" s="135"/>
      <c r="DA81" s="135"/>
      <c r="DB81" s="135"/>
      <c r="DC81" s="135"/>
      <c r="DD81" s="135"/>
      <c r="DE81" s="135"/>
      <c r="DF81" s="135"/>
      <c r="DG81" s="135"/>
      <c r="DH81" s="135"/>
      <c r="DI81" s="135"/>
      <c r="DJ81" s="135"/>
      <c r="DK81" s="135"/>
      <c r="DL81" s="135"/>
      <c r="DM81" s="135"/>
      <c r="DN81" s="135"/>
      <c r="DO81" s="135"/>
      <c r="DP81" s="135"/>
      <c r="DQ81" s="135"/>
      <c r="DR81" s="135"/>
      <c r="DS81" s="135"/>
      <c r="DT81" s="135"/>
      <c r="DU81" s="135"/>
      <c r="DV81" s="135"/>
    </row>
    <row r="82" spans="3:126" ht="15" customHeight="1" x14ac:dyDescent="0.25">
      <c r="C82" s="132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35"/>
      <c r="BA82" s="135"/>
      <c r="BB82" s="135"/>
      <c r="BC82" s="135"/>
      <c r="BD82" s="135"/>
      <c r="BE82" s="135"/>
      <c r="BF82" s="135"/>
      <c r="BG82" s="135"/>
      <c r="BH82" s="135"/>
      <c r="BI82" s="135"/>
      <c r="BJ82" s="135"/>
      <c r="BK82" s="135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  <c r="BW82" s="135"/>
      <c r="BX82" s="135"/>
      <c r="BY82" s="135"/>
      <c r="BZ82" s="135"/>
      <c r="CA82" s="135"/>
      <c r="CB82" s="135"/>
      <c r="CC82" s="135"/>
      <c r="CD82" s="135"/>
      <c r="CE82" s="135"/>
      <c r="CF82" s="135"/>
      <c r="CG82" s="135"/>
      <c r="CH82" s="135"/>
      <c r="CI82" s="135"/>
      <c r="CJ82" s="135"/>
      <c r="CK82" s="135"/>
      <c r="CL82" s="135"/>
      <c r="CM82" s="135"/>
      <c r="CN82" s="135"/>
      <c r="CO82" s="135"/>
      <c r="CP82" s="135"/>
      <c r="CQ82" s="135"/>
      <c r="CR82" s="135"/>
      <c r="CS82" s="135"/>
      <c r="CT82" s="135"/>
      <c r="CU82" s="135"/>
      <c r="CV82" s="135"/>
      <c r="CW82" s="135"/>
      <c r="CX82" s="135"/>
      <c r="CY82" s="135"/>
      <c r="CZ82" s="135"/>
      <c r="DA82" s="135"/>
      <c r="DB82" s="135"/>
      <c r="DC82" s="135"/>
      <c r="DD82" s="135"/>
      <c r="DE82" s="135"/>
      <c r="DF82" s="135"/>
      <c r="DG82" s="135"/>
      <c r="DH82" s="135"/>
      <c r="DI82" s="135"/>
      <c r="DJ82" s="135"/>
      <c r="DK82" s="135"/>
      <c r="DL82" s="135"/>
      <c r="DM82" s="135"/>
      <c r="DN82" s="135"/>
      <c r="DO82" s="135"/>
      <c r="DP82" s="135"/>
      <c r="DQ82" s="135"/>
      <c r="DR82" s="135"/>
      <c r="DS82" s="135"/>
      <c r="DT82" s="135"/>
      <c r="DU82" s="135"/>
      <c r="DV82" s="135"/>
    </row>
    <row r="87" spans="3:126" ht="15" customHeight="1" x14ac:dyDescent="0.25">
      <c r="AA87" s="208">
        <f t="shared" ref="AA87:AA92" si="7">T65+U65+V65+W65+X65+Y65+Z65-AA65</f>
        <v>0</v>
      </c>
    </row>
    <row r="88" spans="3:126" ht="15" customHeight="1" x14ac:dyDescent="0.25">
      <c r="AA88" s="208">
        <f t="shared" si="7"/>
        <v>0</v>
      </c>
    </row>
    <row r="89" spans="3:126" ht="15" customHeight="1" x14ac:dyDescent="0.25">
      <c r="AA89" s="208">
        <f t="shared" si="7"/>
        <v>0</v>
      </c>
    </row>
    <row r="90" spans="3:126" ht="15" customHeight="1" x14ac:dyDescent="0.25">
      <c r="AA90" s="208">
        <f t="shared" si="7"/>
        <v>0</v>
      </c>
    </row>
    <row r="91" spans="3:126" ht="15" customHeight="1" x14ac:dyDescent="0.25">
      <c r="AA91" s="208">
        <f t="shared" si="7"/>
        <v>0</v>
      </c>
    </row>
    <row r="92" spans="3:126" ht="15" customHeight="1" x14ac:dyDescent="0.25">
      <c r="AA92" s="208">
        <f t="shared" si="7"/>
        <v>0</v>
      </c>
    </row>
  </sheetData>
  <autoFilter ref="A12:C12" xr:uid="{00000000-0009-0000-0000-000011000000}">
    <sortState xmlns:xlrd2="http://schemas.microsoft.com/office/spreadsheetml/2017/richdata2" ref="A13:C62">
      <sortCondition ref="B12"/>
    </sortState>
  </autoFilter>
  <mergeCells count="14">
    <mergeCell ref="J4:P4"/>
    <mergeCell ref="BX4:CD4"/>
    <mergeCell ref="CI4:CN4"/>
    <mergeCell ref="CS4:CU4"/>
    <mergeCell ref="CV4:CY4"/>
    <mergeCell ref="EE4:EH4"/>
    <mergeCell ref="EJ4:EL4"/>
    <mergeCell ref="AA11:AB11"/>
    <mergeCell ref="AH11:AI11"/>
    <mergeCell ref="CO3:CR3"/>
    <mergeCell ref="DW3:EM3"/>
    <mergeCell ref="DW4:DX4"/>
    <mergeCell ref="DY4:EA4"/>
    <mergeCell ref="EB4:ED4"/>
  </mergeCells>
  <pageMargins left="0.19685039370078741" right="0.19685039370078741" top="0.59055118110236227" bottom="0.19685039370078741" header="0.19685039370078741" footer="0.19685039370078741"/>
  <pageSetup paperSize="9" pageOrder="overThenDown" orientation="portrait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40B800-3A19-4525-A575-4B02E3218B4A}">
  <sheetPr>
    <tabColor rgb="FFFF0000"/>
  </sheetPr>
  <dimension ref="A1:AQ3713"/>
  <sheetViews>
    <sheetView topLeftCell="B10" zoomScale="70" zoomScaleNormal="70" workbookViewId="0">
      <selection activeCell="D53" sqref="D53"/>
    </sheetView>
  </sheetViews>
  <sheetFormatPr defaultRowHeight="15" x14ac:dyDescent="0.4"/>
  <cols>
    <col min="1" max="1" width="10.53515625" style="39" hidden="1" customWidth="1"/>
    <col min="2" max="2" width="22.53515625" style="43" customWidth="1"/>
    <col min="3" max="3" width="2.3828125" style="43" hidden="1" customWidth="1"/>
    <col min="4" max="4" width="11.3828125" style="43" hidden="1" customWidth="1"/>
    <col min="5" max="5" width="12.53515625" style="80" hidden="1" customWidth="1"/>
    <col min="6" max="6" width="12.3828125" style="80" hidden="1" customWidth="1"/>
    <col min="7" max="7" width="13.3828125" style="80" hidden="1" customWidth="1"/>
    <col min="8" max="8" width="16.53515625" style="43" bestFit="1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8" width="9.3828125" style="43"/>
    <col min="19" max="20" width="9.3828125" style="44"/>
    <col min="21" max="256" width="9.3828125" style="43"/>
    <col min="257" max="257" width="0" style="43" hidden="1" customWidth="1"/>
    <col min="258" max="258" width="22.53515625" style="43" customWidth="1"/>
    <col min="259" max="259" width="2.3828125" style="43" customWidth="1"/>
    <col min="260" max="260" width="11.3828125" style="43" customWidth="1"/>
    <col min="261" max="261" width="12.53515625" style="43" customWidth="1"/>
    <col min="262" max="262" width="12.3828125" style="43" customWidth="1"/>
    <col min="263" max="263" width="13.3828125" style="43" customWidth="1"/>
    <col min="264" max="264" width="16.53515625" style="43" bestFit="1" customWidth="1"/>
    <col min="265" max="266" width="12.3828125" style="43" customWidth="1"/>
    <col min="267" max="269" width="13.3828125" style="43" customWidth="1"/>
    <col min="270" max="270" width="13.53515625" style="43" customWidth="1"/>
    <col min="271" max="271" width="12.53515625" style="43" customWidth="1"/>
    <col min="272" max="272" width="11.3828125" style="43" customWidth="1"/>
    <col min="273" max="273" width="7.53515625" style="43" customWidth="1"/>
    <col min="274" max="512" width="9.3828125" style="43"/>
    <col min="513" max="513" width="0" style="43" hidden="1" customWidth="1"/>
    <col min="514" max="514" width="22.53515625" style="43" customWidth="1"/>
    <col min="515" max="515" width="2.3828125" style="43" customWidth="1"/>
    <col min="516" max="516" width="11.3828125" style="43" customWidth="1"/>
    <col min="517" max="517" width="12.53515625" style="43" customWidth="1"/>
    <col min="518" max="518" width="12.3828125" style="43" customWidth="1"/>
    <col min="519" max="519" width="13.3828125" style="43" customWidth="1"/>
    <col min="520" max="520" width="16.53515625" style="43" bestFit="1" customWidth="1"/>
    <col min="521" max="522" width="12.3828125" style="43" customWidth="1"/>
    <col min="523" max="525" width="13.3828125" style="43" customWidth="1"/>
    <col min="526" max="526" width="13.53515625" style="43" customWidth="1"/>
    <col min="527" max="527" width="12.53515625" style="43" customWidth="1"/>
    <col min="528" max="528" width="11.3828125" style="43" customWidth="1"/>
    <col min="529" max="529" width="7.53515625" style="43" customWidth="1"/>
    <col min="530" max="768" width="9.3828125" style="43"/>
    <col min="769" max="769" width="0" style="43" hidden="1" customWidth="1"/>
    <col min="770" max="770" width="22.53515625" style="43" customWidth="1"/>
    <col min="771" max="771" width="2.3828125" style="43" customWidth="1"/>
    <col min="772" max="772" width="11.3828125" style="43" customWidth="1"/>
    <col min="773" max="773" width="12.53515625" style="43" customWidth="1"/>
    <col min="774" max="774" width="12.3828125" style="43" customWidth="1"/>
    <col min="775" max="775" width="13.3828125" style="43" customWidth="1"/>
    <col min="776" max="776" width="16.53515625" style="43" bestFit="1" customWidth="1"/>
    <col min="777" max="778" width="12.3828125" style="43" customWidth="1"/>
    <col min="779" max="781" width="13.3828125" style="43" customWidth="1"/>
    <col min="782" max="782" width="13.53515625" style="43" customWidth="1"/>
    <col min="783" max="783" width="12.53515625" style="43" customWidth="1"/>
    <col min="784" max="784" width="11.3828125" style="43" customWidth="1"/>
    <col min="785" max="785" width="7.53515625" style="43" customWidth="1"/>
    <col min="786" max="1024" width="9.3828125" style="43"/>
    <col min="1025" max="1025" width="0" style="43" hidden="1" customWidth="1"/>
    <col min="1026" max="1026" width="22.53515625" style="43" customWidth="1"/>
    <col min="1027" max="1027" width="2.3828125" style="43" customWidth="1"/>
    <col min="1028" max="1028" width="11.3828125" style="43" customWidth="1"/>
    <col min="1029" max="1029" width="12.53515625" style="43" customWidth="1"/>
    <col min="1030" max="1030" width="12.3828125" style="43" customWidth="1"/>
    <col min="1031" max="1031" width="13.3828125" style="43" customWidth="1"/>
    <col min="1032" max="1032" width="16.53515625" style="43" bestFit="1" customWidth="1"/>
    <col min="1033" max="1034" width="12.3828125" style="43" customWidth="1"/>
    <col min="1035" max="1037" width="13.3828125" style="43" customWidth="1"/>
    <col min="1038" max="1038" width="13.53515625" style="43" customWidth="1"/>
    <col min="1039" max="1039" width="12.53515625" style="43" customWidth="1"/>
    <col min="1040" max="1040" width="11.3828125" style="43" customWidth="1"/>
    <col min="1041" max="1041" width="7.53515625" style="43" customWidth="1"/>
    <col min="1042" max="1280" width="9.3828125" style="43"/>
    <col min="1281" max="1281" width="0" style="43" hidden="1" customWidth="1"/>
    <col min="1282" max="1282" width="22.53515625" style="43" customWidth="1"/>
    <col min="1283" max="1283" width="2.3828125" style="43" customWidth="1"/>
    <col min="1284" max="1284" width="11.3828125" style="43" customWidth="1"/>
    <col min="1285" max="1285" width="12.53515625" style="43" customWidth="1"/>
    <col min="1286" max="1286" width="12.3828125" style="43" customWidth="1"/>
    <col min="1287" max="1287" width="13.3828125" style="43" customWidth="1"/>
    <col min="1288" max="1288" width="16.53515625" style="43" bestFit="1" customWidth="1"/>
    <col min="1289" max="1290" width="12.3828125" style="43" customWidth="1"/>
    <col min="1291" max="1293" width="13.3828125" style="43" customWidth="1"/>
    <col min="1294" max="1294" width="13.53515625" style="43" customWidth="1"/>
    <col min="1295" max="1295" width="12.53515625" style="43" customWidth="1"/>
    <col min="1296" max="1296" width="11.3828125" style="43" customWidth="1"/>
    <col min="1297" max="1297" width="7.53515625" style="43" customWidth="1"/>
    <col min="1298" max="1536" width="9.3828125" style="43"/>
    <col min="1537" max="1537" width="0" style="43" hidden="1" customWidth="1"/>
    <col min="1538" max="1538" width="22.53515625" style="43" customWidth="1"/>
    <col min="1539" max="1539" width="2.3828125" style="43" customWidth="1"/>
    <col min="1540" max="1540" width="11.3828125" style="43" customWidth="1"/>
    <col min="1541" max="1541" width="12.53515625" style="43" customWidth="1"/>
    <col min="1542" max="1542" width="12.3828125" style="43" customWidth="1"/>
    <col min="1543" max="1543" width="13.3828125" style="43" customWidth="1"/>
    <col min="1544" max="1544" width="16.53515625" style="43" bestFit="1" customWidth="1"/>
    <col min="1545" max="1546" width="12.3828125" style="43" customWidth="1"/>
    <col min="1547" max="1549" width="13.3828125" style="43" customWidth="1"/>
    <col min="1550" max="1550" width="13.53515625" style="43" customWidth="1"/>
    <col min="1551" max="1551" width="12.53515625" style="43" customWidth="1"/>
    <col min="1552" max="1552" width="11.3828125" style="43" customWidth="1"/>
    <col min="1553" max="1553" width="7.53515625" style="43" customWidth="1"/>
    <col min="1554" max="1792" width="9.3828125" style="43"/>
    <col min="1793" max="1793" width="0" style="43" hidden="1" customWidth="1"/>
    <col min="1794" max="1794" width="22.53515625" style="43" customWidth="1"/>
    <col min="1795" max="1795" width="2.3828125" style="43" customWidth="1"/>
    <col min="1796" max="1796" width="11.3828125" style="43" customWidth="1"/>
    <col min="1797" max="1797" width="12.53515625" style="43" customWidth="1"/>
    <col min="1798" max="1798" width="12.3828125" style="43" customWidth="1"/>
    <col min="1799" max="1799" width="13.3828125" style="43" customWidth="1"/>
    <col min="1800" max="1800" width="16.53515625" style="43" bestFit="1" customWidth="1"/>
    <col min="1801" max="1802" width="12.3828125" style="43" customWidth="1"/>
    <col min="1803" max="1805" width="13.3828125" style="43" customWidth="1"/>
    <col min="1806" max="1806" width="13.53515625" style="43" customWidth="1"/>
    <col min="1807" max="1807" width="12.53515625" style="43" customWidth="1"/>
    <col min="1808" max="1808" width="11.3828125" style="43" customWidth="1"/>
    <col min="1809" max="1809" width="7.53515625" style="43" customWidth="1"/>
    <col min="1810" max="2048" width="9.3828125" style="43"/>
    <col min="2049" max="2049" width="0" style="43" hidden="1" customWidth="1"/>
    <col min="2050" max="2050" width="22.53515625" style="43" customWidth="1"/>
    <col min="2051" max="2051" width="2.3828125" style="43" customWidth="1"/>
    <col min="2052" max="2052" width="11.3828125" style="43" customWidth="1"/>
    <col min="2053" max="2053" width="12.53515625" style="43" customWidth="1"/>
    <col min="2054" max="2054" width="12.3828125" style="43" customWidth="1"/>
    <col min="2055" max="2055" width="13.3828125" style="43" customWidth="1"/>
    <col min="2056" max="2056" width="16.53515625" style="43" bestFit="1" customWidth="1"/>
    <col min="2057" max="2058" width="12.3828125" style="43" customWidth="1"/>
    <col min="2059" max="2061" width="13.3828125" style="43" customWidth="1"/>
    <col min="2062" max="2062" width="13.53515625" style="43" customWidth="1"/>
    <col min="2063" max="2063" width="12.53515625" style="43" customWidth="1"/>
    <col min="2064" max="2064" width="11.3828125" style="43" customWidth="1"/>
    <col min="2065" max="2065" width="7.53515625" style="43" customWidth="1"/>
    <col min="2066" max="2304" width="9.3828125" style="43"/>
    <col min="2305" max="2305" width="0" style="43" hidden="1" customWidth="1"/>
    <col min="2306" max="2306" width="22.53515625" style="43" customWidth="1"/>
    <col min="2307" max="2307" width="2.3828125" style="43" customWidth="1"/>
    <col min="2308" max="2308" width="11.3828125" style="43" customWidth="1"/>
    <col min="2309" max="2309" width="12.53515625" style="43" customWidth="1"/>
    <col min="2310" max="2310" width="12.3828125" style="43" customWidth="1"/>
    <col min="2311" max="2311" width="13.3828125" style="43" customWidth="1"/>
    <col min="2312" max="2312" width="16.53515625" style="43" bestFit="1" customWidth="1"/>
    <col min="2313" max="2314" width="12.3828125" style="43" customWidth="1"/>
    <col min="2315" max="2317" width="13.3828125" style="43" customWidth="1"/>
    <col min="2318" max="2318" width="13.53515625" style="43" customWidth="1"/>
    <col min="2319" max="2319" width="12.53515625" style="43" customWidth="1"/>
    <col min="2320" max="2320" width="11.3828125" style="43" customWidth="1"/>
    <col min="2321" max="2321" width="7.53515625" style="43" customWidth="1"/>
    <col min="2322" max="2560" width="9.3828125" style="43"/>
    <col min="2561" max="2561" width="0" style="43" hidden="1" customWidth="1"/>
    <col min="2562" max="2562" width="22.53515625" style="43" customWidth="1"/>
    <col min="2563" max="2563" width="2.3828125" style="43" customWidth="1"/>
    <col min="2564" max="2564" width="11.3828125" style="43" customWidth="1"/>
    <col min="2565" max="2565" width="12.53515625" style="43" customWidth="1"/>
    <col min="2566" max="2566" width="12.3828125" style="43" customWidth="1"/>
    <col min="2567" max="2567" width="13.3828125" style="43" customWidth="1"/>
    <col min="2568" max="2568" width="16.53515625" style="43" bestFit="1" customWidth="1"/>
    <col min="2569" max="2570" width="12.3828125" style="43" customWidth="1"/>
    <col min="2571" max="2573" width="13.3828125" style="43" customWidth="1"/>
    <col min="2574" max="2574" width="13.53515625" style="43" customWidth="1"/>
    <col min="2575" max="2575" width="12.53515625" style="43" customWidth="1"/>
    <col min="2576" max="2576" width="11.3828125" style="43" customWidth="1"/>
    <col min="2577" max="2577" width="7.53515625" style="43" customWidth="1"/>
    <col min="2578" max="2816" width="9.3828125" style="43"/>
    <col min="2817" max="2817" width="0" style="43" hidden="1" customWidth="1"/>
    <col min="2818" max="2818" width="22.53515625" style="43" customWidth="1"/>
    <col min="2819" max="2819" width="2.3828125" style="43" customWidth="1"/>
    <col min="2820" max="2820" width="11.3828125" style="43" customWidth="1"/>
    <col min="2821" max="2821" width="12.53515625" style="43" customWidth="1"/>
    <col min="2822" max="2822" width="12.3828125" style="43" customWidth="1"/>
    <col min="2823" max="2823" width="13.3828125" style="43" customWidth="1"/>
    <col min="2824" max="2824" width="16.53515625" style="43" bestFit="1" customWidth="1"/>
    <col min="2825" max="2826" width="12.3828125" style="43" customWidth="1"/>
    <col min="2827" max="2829" width="13.3828125" style="43" customWidth="1"/>
    <col min="2830" max="2830" width="13.53515625" style="43" customWidth="1"/>
    <col min="2831" max="2831" width="12.53515625" style="43" customWidth="1"/>
    <col min="2832" max="2832" width="11.3828125" style="43" customWidth="1"/>
    <col min="2833" max="2833" width="7.53515625" style="43" customWidth="1"/>
    <col min="2834" max="3072" width="9.3828125" style="43"/>
    <col min="3073" max="3073" width="0" style="43" hidden="1" customWidth="1"/>
    <col min="3074" max="3074" width="22.53515625" style="43" customWidth="1"/>
    <col min="3075" max="3075" width="2.3828125" style="43" customWidth="1"/>
    <col min="3076" max="3076" width="11.3828125" style="43" customWidth="1"/>
    <col min="3077" max="3077" width="12.53515625" style="43" customWidth="1"/>
    <col min="3078" max="3078" width="12.3828125" style="43" customWidth="1"/>
    <col min="3079" max="3079" width="13.3828125" style="43" customWidth="1"/>
    <col min="3080" max="3080" width="16.53515625" style="43" bestFit="1" customWidth="1"/>
    <col min="3081" max="3082" width="12.3828125" style="43" customWidth="1"/>
    <col min="3083" max="3085" width="13.3828125" style="43" customWidth="1"/>
    <col min="3086" max="3086" width="13.53515625" style="43" customWidth="1"/>
    <col min="3087" max="3087" width="12.53515625" style="43" customWidth="1"/>
    <col min="3088" max="3088" width="11.3828125" style="43" customWidth="1"/>
    <col min="3089" max="3089" width="7.53515625" style="43" customWidth="1"/>
    <col min="3090" max="3328" width="9.3828125" style="43"/>
    <col min="3329" max="3329" width="0" style="43" hidden="1" customWidth="1"/>
    <col min="3330" max="3330" width="22.53515625" style="43" customWidth="1"/>
    <col min="3331" max="3331" width="2.3828125" style="43" customWidth="1"/>
    <col min="3332" max="3332" width="11.3828125" style="43" customWidth="1"/>
    <col min="3333" max="3333" width="12.53515625" style="43" customWidth="1"/>
    <col min="3334" max="3334" width="12.3828125" style="43" customWidth="1"/>
    <col min="3335" max="3335" width="13.3828125" style="43" customWidth="1"/>
    <col min="3336" max="3336" width="16.53515625" style="43" bestFit="1" customWidth="1"/>
    <col min="3337" max="3338" width="12.3828125" style="43" customWidth="1"/>
    <col min="3339" max="3341" width="13.3828125" style="43" customWidth="1"/>
    <col min="3342" max="3342" width="13.53515625" style="43" customWidth="1"/>
    <col min="3343" max="3343" width="12.53515625" style="43" customWidth="1"/>
    <col min="3344" max="3344" width="11.3828125" style="43" customWidth="1"/>
    <col min="3345" max="3345" width="7.53515625" style="43" customWidth="1"/>
    <col min="3346" max="3584" width="9.3828125" style="43"/>
    <col min="3585" max="3585" width="0" style="43" hidden="1" customWidth="1"/>
    <col min="3586" max="3586" width="22.53515625" style="43" customWidth="1"/>
    <col min="3587" max="3587" width="2.3828125" style="43" customWidth="1"/>
    <col min="3588" max="3588" width="11.3828125" style="43" customWidth="1"/>
    <col min="3589" max="3589" width="12.53515625" style="43" customWidth="1"/>
    <col min="3590" max="3590" width="12.3828125" style="43" customWidth="1"/>
    <col min="3591" max="3591" width="13.3828125" style="43" customWidth="1"/>
    <col min="3592" max="3592" width="16.53515625" style="43" bestFit="1" customWidth="1"/>
    <col min="3593" max="3594" width="12.3828125" style="43" customWidth="1"/>
    <col min="3595" max="3597" width="13.3828125" style="43" customWidth="1"/>
    <col min="3598" max="3598" width="13.53515625" style="43" customWidth="1"/>
    <col min="3599" max="3599" width="12.53515625" style="43" customWidth="1"/>
    <col min="3600" max="3600" width="11.3828125" style="43" customWidth="1"/>
    <col min="3601" max="3601" width="7.53515625" style="43" customWidth="1"/>
    <col min="3602" max="3840" width="9.3828125" style="43"/>
    <col min="3841" max="3841" width="0" style="43" hidden="1" customWidth="1"/>
    <col min="3842" max="3842" width="22.53515625" style="43" customWidth="1"/>
    <col min="3843" max="3843" width="2.3828125" style="43" customWidth="1"/>
    <col min="3844" max="3844" width="11.3828125" style="43" customWidth="1"/>
    <col min="3845" max="3845" width="12.53515625" style="43" customWidth="1"/>
    <col min="3846" max="3846" width="12.3828125" style="43" customWidth="1"/>
    <col min="3847" max="3847" width="13.3828125" style="43" customWidth="1"/>
    <col min="3848" max="3848" width="16.53515625" style="43" bestFit="1" customWidth="1"/>
    <col min="3849" max="3850" width="12.3828125" style="43" customWidth="1"/>
    <col min="3851" max="3853" width="13.3828125" style="43" customWidth="1"/>
    <col min="3854" max="3854" width="13.53515625" style="43" customWidth="1"/>
    <col min="3855" max="3855" width="12.53515625" style="43" customWidth="1"/>
    <col min="3856" max="3856" width="11.3828125" style="43" customWidth="1"/>
    <col min="3857" max="3857" width="7.53515625" style="43" customWidth="1"/>
    <col min="3858" max="4096" width="9.3828125" style="43"/>
    <col min="4097" max="4097" width="0" style="43" hidden="1" customWidth="1"/>
    <col min="4098" max="4098" width="22.53515625" style="43" customWidth="1"/>
    <col min="4099" max="4099" width="2.3828125" style="43" customWidth="1"/>
    <col min="4100" max="4100" width="11.3828125" style="43" customWidth="1"/>
    <col min="4101" max="4101" width="12.53515625" style="43" customWidth="1"/>
    <col min="4102" max="4102" width="12.3828125" style="43" customWidth="1"/>
    <col min="4103" max="4103" width="13.3828125" style="43" customWidth="1"/>
    <col min="4104" max="4104" width="16.53515625" style="43" bestFit="1" customWidth="1"/>
    <col min="4105" max="4106" width="12.3828125" style="43" customWidth="1"/>
    <col min="4107" max="4109" width="13.3828125" style="43" customWidth="1"/>
    <col min="4110" max="4110" width="13.53515625" style="43" customWidth="1"/>
    <col min="4111" max="4111" width="12.53515625" style="43" customWidth="1"/>
    <col min="4112" max="4112" width="11.3828125" style="43" customWidth="1"/>
    <col min="4113" max="4113" width="7.53515625" style="43" customWidth="1"/>
    <col min="4114" max="4352" width="9.3828125" style="43"/>
    <col min="4353" max="4353" width="0" style="43" hidden="1" customWidth="1"/>
    <col min="4354" max="4354" width="22.53515625" style="43" customWidth="1"/>
    <col min="4355" max="4355" width="2.3828125" style="43" customWidth="1"/>
    <col min="4356" max="4356" width="11.3828125" style="43" customWidth="1"/>
    <col min="4357" max="4357" width="12.53515625" style="43" customWidth="1"/>
    <col min="4358" max="4358" width="12.3828125" style="43" customWidth="1"/>
    <col min="4359" max="4359" width="13.3828125" style="43" customWidth="1"/>
    <col min="4360" max="4360" width="16.53515625" style="43" bestFit="1" customWidth="1"/>
    <col min="4361" max="4362" width="12.3828125" style="43" customWidth="1"/>
    <col min="4363" max="4365" width="13.3828125" style="43" customWidth="1"/>
    <col min="4366" max="4366" width="13.53515625" style="43" customWidth="1"/>
    <col min="4367" max="4367" width="12.53515625" style="43" customWidth="1"/>
    <col min="4368" max="4368" width="11.3828125" style="43" customWidth="1"/>
    <col min="4369" max="4369" width="7.53515625" style="43" customWidth="1"/>
    <col min="4370" max="4608" width="9.3828125" style="43"/>
    <col min="4609" max="4609" width="0" style="43" hidden="1" customWidth="1"/>
    <col min="4610" max="4610" width="22.53515625" style="43" customWidth="1"/>
    <col min="4611" max="4611" width="2.3828125" style="43" customWidth="1"/>
    <col min="4612" max="4612" width="11.3828125" style="43" customWidth="1"/>
    <col min="4613" max="4613" width="12.53515625" style="43" customWidth="1"/>
    <col min="4614" max="4614" width="12.3828125" style="43" customWidth="1"/>
    <col min="4615" max="4615" width="13.3828125" style="43" customWidth="1"/>
    <col min="4616" max="4616" width="16.53515625" style="43" bestFit="1" customWidth="1"/>
    <col min="4617" max="4618" width="12.3828125" style="43" customWidth="1"/>
    <col min="4619" max="4621" width="13.3828125" style="43" customWidth="1"/>
    <col min="4622" max="4622" width="13.53515625" style="43" customWidth="1"/>
    <col min="4623" max="4623" width="12.53515625" style="43" customWidth="1"/>
    <col min="4624" max="4624" width="11.3828125" style="43" customWidth="1"/>
    <col min="4625" max="4625" width="7.53515625" style="43" customWidth="1"/>
    <col min="4626" max="4864" width="9.3828125" style="43"/>
    <col min="4865" max="4865" width="0" style="43" hidden="1" customWidth="1"/>
    <col min="4866" max="4866" width="22.53515625" style="43" customWidth="1"/>
    <col min="4867" max="4867" width="2.3828125" style="43" customWidth="1"/>
    <col min="4868" max="4868" width="11.3828125" style="43" customWidth="1"/>
    <col min="4869" max="4869" width="12.53515625" style="43" customWidth="1"/>
    <col min="4870" max="4870" width="12.3828125" style="43" customWidth="1"/>
    <col min="4871" max="4871" width="13.3828125" style="43" customWidth="1"/>
    <col min="4872" max="4872" width="16.53515625" style="43" bestFit="1" customWidth="1"/>
    <col min="4873" max="4874" width="12.3828125" style="43" customWidth="1"/>
    <col min="4875" max="4877" width="13.3828125" style="43" customWidth="1"/>
    <col min="4878" max="4878" width="13.53515625" style="43" customWidth="1"/>
    <col min="4879" max="4879" width="12.53515625" style="43" customWidth="1"/>
    <col min="4880" max="4880" width="11.3828125" style="43" customWidth="1"/>
    <col min="4881" max="4881" width="7.53515625" style="43" customWidth="1"/>
    <col min="4882" max="5120" width="9.3828125" style="43"/>
    <col min="5121" max="5121" width="0" style="43" hidden="1" customWidth="1"/>
    <col min="5122" max="5122" width="22.53515625" style="43" customWidth="1"/>
    <col min="5123" max="5123" width="2.3828125" style="43" customWidth="1"/>
    <col min="5124" max="5124" width="11.3828125" style="43" customWidth="1"/>
    <col min="5125" max="5125" width="12.53515625" style="43" customWidth="1"/>
    <col min="5126" max="5126" width="12.3828125" style="43" customWidth="1"/>
    <col min="5127" max="5127" width="13.3828125" style="43" customWidth="1"/>
    <col min="5128" max="5128" width="16.53515625" style="43" bestFit="1" customWidth="1"/>
    <col min="5129" max="5130" width="12.3828125" style="43" customWidth="1"/>
    <col min="5131" max="5133" width="13.3828125" style="43" customWidth="1"/>
    <col min="5134" max="5134" width="13.53515625" style="43" customWidth="1"/>
    <col min="5135" max="5135" width="12.53515625" style="43" customWidth="1"/>
    <col min="5136" max="5136" width="11.3828125" style="43" customWidth="1"/>
    <col min="5137" max="5137" width="7.53515625" style="43" customWidth="1"/>
    <col min="5138" max="5376" width="9.3828125" style="43"/>
    <col min="5377" max="5377" width="0" style="43" hidden="1" customWidth="1"/>
    <col min="5378" max="5378" width="22.53515625" style="43" customWidth="1"/>
    <col min="5379" max="5379" width="2.3828125" style="43" customWidth="1"/>
    <col min="5380" max="5380" width="11.3828125" style="43" customWidth="1"/>
    <col min="5381" max="5381" width="12.53515625" style="43" customWidth="1"/>
    <col min="5382" max="5382" width="12.3828125" style="43" customWidth="1"/>
    <col min="5383" max="5383" width="13.3828125" style="43" customWidth="1"/>
    <col min="5384" max="5384" width="16.53515625" style="43" bestFit="1" customWidth="1"/>
    <col min="5385" max="5386" width="12.3828125" style="43" customWidth="1"/>
    <col min="5387" max="5389" width="13.3828125" style="43" customWidth="1"/>
    <col min="5390" max="5390" width="13.53515625" style="43" customWidth="1"/>
    <col min="5391" max="5391" width="12.53515625" style="43" customWidth="1"/>
    <col min="5392" max="5392" width="11.3828125" style="43" customWidth="1"/>
    <col min="5393" max="5393" width="7.53515625" style="43" customWidth="1"/>
    <col min="5394" max="5632" width="9.3828125" style="43"/>
    <col min="5633" max="5633" width="0" style="43" hidden="1" customWidth="1"/>
    <col min="5634" max="5634" width="22.53515625" style="43" customWidth="1"/>
    <col min="5635" max="5635" width="2.3828125" style="43" customWidth="1"/>
    <col min="5636" max="5636" width="11.3828125" style="43" customWidth="1"/>
    <col min="5637" max="5637" width="12.53515625" style="43" customWidth="1"/>
    <col min="5638" max="5638" width="12.3828125" style="43" customWidth="1"/>
    <col min="5639" max="5639" width="13.3828125" style="43" customWidth="1"/>
    <col min="5640" max="5640" width="16.53515625" style="43" bestFit="1" customWidth="1"/>
    <col min="5641" max="5642" width="12.3828125" style="43" customWidth="1"/>
    <col min="5643" max="5645" width="13.3828125" style="43" customWidth="1"/>
    <col min="5646" max="5646" width="13.53515625" style="43" customWidth="1"/>
    <col min="5647" max="5647" width="12.53515625" style="43" customWidth="1"/>
    <col min="5648" max="5648" width="11.3828125" style="43" customWidth="1"/>
    <col min="5649" max="5649" width="7.53515625" style="43" customWidth="1"/>
    <col min="5650" max="5888" width="9.3828125" style="43"/>
    <col min="5889" max="5889" width="0" style="43" hidden="1" customWidth="1"/>
    <col min="5890" max="5890" width="22.53515625" style="43" customWidth="1"/>
    <col min="5891" max="5891" width="2.3828125" style="43" customWidth="1"/>
    <col min="5892" max="5892" width="11.3828125" style="43" customWidth="1"/>
    <col min="5893" max="5893" width="12.53515625" style="43" customWidth="1"/>
    <col min="5894" max="5894" width="12.3828125" style="43" customWidth="1"/>
    <col min="5895" max="5895" width="13.3828125" style="43" customWidth="1"/>
    <col min="5896" max="5896" width="16.53515625" style="43" bestFit="1" customWidth="1"/>
    <col min="5897" max="5898" width="12.3828125" style="43" customWidth="1"/>
    <col min="5899" max="5901" width="13.3828125" style="43" customWidth="1"/>
    <col min="5902" max="5902" width="13.53515625" style="43" customWidth="1"/>
    <col min="5903" max="5903" width="12.53515625" style="43" customWidth="1"/>
    <col min="5904" max="5904" width="11.3828125" style="43" customWidth="1"/>
    <col min="5905" max="5905" width="7.53515625" style="43" customWidth="1"/>
    <col min="5906" max="6144" width="9.3828125" style="43"/>
    <col min="6145" max="6145" width="0" style="43" hidden="1" customWidth="1"/>
    <col min="6146" max="6146" width="22.53515625" style="43" customWidth="1"/>
    <col min="6147" max="6147" width="2.3828125" style="43" customWidth="1"/>
    <col min="6148" max="6148" width="11.3828125" style="43" customWidth="1"/>
    <col min="6149" max="6149" width="12.53515625" style="43" customWidth="1"/>
    <col min="6150" max="6150" width="12.3828125" style="43" customWidth="1"/>
    <col min="6151" max="6151" width="13.3828125" style="43" customWidth="1"/>
    <col min="6152" max="6152" width="16.53515625" style="43" bestFit="1" customWidth="1"/>
    <col min="6153" max="6154" width="12.3828125" style="43" customWidth="1"/>
    <col min="6155" max="6157" width="13.3828125" style="43" customWidth="1"/>
    <col min="6158" max="6158" width="13.53515625" style="43" customWidth="1"/>
    <col min="6159" max="6159" width="12.53515625" style="43" customWidth="1"/>
    <col min="6160" max="6160" width="11.3828125" style="43" customWidth="1"/>
    <col min="6161" max="6161" width="7.53515625" style="43" customWidth="1"/>
    <col min="6162" max="6400" width="9.3828125" style="43"/>
    <col min="6401" max="6401" width="0" style="43" hidden="1" customWidth="1"/>
    <col min="6402" max="6402" width="22.53515625" style="43" customWidth="1"/>
    <col min="6403" max="6403" width="2.3828125" style="43" customWidth="1"/>
    <col min="6404" max="6404" width="11.3828125" style="43" customWidth="1"/>
    <col min="6405" max="6405" width="12.53515625" style="43" customWidth="1"/>
    <col min="6406" max="6406" width="12.3828125" style="43" customWidth="1"/>
    <col min="6407" max="6407" width="13.3828125" style="43" customWidth="1"/>
    <col min="6408" max="6408" width="16.53515625" style="43" bestFit="1" customWidth="1"/>
    <col min="6409" max="6410" width="12.3828125" style="43" customWidth="1"/>
    <col min="6411" max="6413" width="13.3828125" style="43" customWidth="1"/>
    <col min="6414" max="6414" width="13.53515625" style="43" customWidth="1"/>
    <col min="6415" max="6415" width="12.53515625" style="43" customWidth="1"/>
    <col min="6416" max="6416" width="11.3828125" style="43" customWidth="1"/>
    <col min="6417" max="6417" width="7.53515625" style="43" customWidth="1"/>
    <col min="6418" max="6656" width="9.3828125" style="43"/>
    <col min="6657" max="6657" width="0" style="43" hidden="1" customWidth="1"/>
    <col min="6658" max="6658" width="22.53515625" style="43" customWidth="1"/>
    <col min="6659" max="6659" width="2.3828125" style="43" customWidth="1"/>
    <col min="6660" max="6660" width="11.3828125" style="43" customWidth="1"/>
    <col min="6661" max="6661" width="12.53515625" style="43" customWidth="1"/>
    <col min="6662" max="6662" width="12.3828125" style="43" customWidth="1"/>
    <col min="6663" max="6663" width="13.3828125" style="43" customWidth="1"/>
    <col min="6664" max="6664" width="16.53515625" style="43" bestFit="1" customWidth="1"/>
    <col min="6665" max="6666" width="12.3828125" style="43" customWidth="1"/>
    <col min="6667" max="6669" width="13.3828125" style="43" customWidth="1"/>
    <col min="6670" max="6670" width="13.53515625" style="43" customWidth="1"/>
    <col min="6671" max="6671" width="12.53515625" style="43" customWidth="1"/>
    <col min="6672" max="6672" width="11.3828125" style="43" customWidth="1"/>
    <col min="6673" max="6673" width="7.53515625" style="43" customWidth="1"/>
    <col min="6674" max="6912" width="9.3828125" style="43"/>
    <col min="6913" max="6913" width="0" style="43" hidden="1" customWidth="1"/>
    <col min="6914" max="6914" width="22.53515625" style="43" customWidth="1"/>
    <col min="6915" max="6915" width="2.3828125" style="43" customWidth="1"/>
    <col min="6916" max="6916" width="11.3828125" style="43" customWidth="1"/>
    <col min="6917" max="6917" width="12.53515625" style="43" customWidth="1"/>
    <col min="6918" max="6918" width="12.3828125" style="43" customWidth="1"/>
    <col min="6919" max="6919" width="13.3828125" style="43" customWidth="1"/>
    <col min="6920" max="6920" width="16.53515625" style="43" bestFit="1" customWidth="1"/>
    <col min="6921" max="6922" width="12.3828125" style="43" customWidth="1"/>
    <col min="6923" max="6925" width="13.3828125" style="43" customWidth="1"/>
    <col min="6926" max="6926" width="13.53515625" style="43" customWidth="1"/>
    <col min="6927" max="6927" width="12.53515625" style="43" customWidth="1"/>
    <col min="6928" max="6928" width="11.3828125" style="43" customWidth="1"/>
    <col min="6929" max="6929" width="7.53515625" style="43" customWidth="1"/>
    <col min="6930" max="7168" width="9.3828125" style="43"/>
    <col min="7169" max="7169" width="0" style="43" hidden="1" customWidth="1"/>
    <col min="7170" max="7170" width="22.53515625" style="43" customWidth="1"/>
    <col min="7171" max="7171" width="2.3828125" style="43" customWidth="1"/>
    <col min="7172" max="7172" width="11.3828125" style="43" customWidth="1"/>
    <col min="7173" max="7173" width="12.53515625" style="43" customWidth="1"/>
    <col min="7174" max="7174" width="12.3828125" style="43" customWidth="1"/>
    <col min="7175" max="7175" width="13.3828125" style="43" customWidth="1"/>
    <col min="7176" max="7176" width="16.53515625" style="43" bestFit="1" customWidth="1"/>
    <col min="7177" max="7178" width="12.3828125" style="43" customWidth="1"/>
    <col min="7179" max="7181" width="13.3828125" style="43" customWidth="1"/>
    <col min="7182" max="7182" width="13.53515625" style="43" customWidth="1"/>
    <col min="7183" max="7183" width="12.53515625" style="43" customWidth="1"/>
    <col min="7184" max="7184" width="11.3828125" style="43" customWidth="1"/>
    <col min="7185" max="7185" width="7.53515625" style="43" customWidth="1"/>
    <col min="7186" max="7424" width="9.3828125" style="43"/>
    <col min="7425" max="7425" width="0" style="43" hidden="1" customWidth="1"/>
    <col min="7426" max="7426" width="22.53515625" style="43" customWidth="1"/>
    <col min="7427" max="7427" width="2.3828125" style="43" customWidth="1"/>
    <col min="7428" max="7428" width="11.3828125" style="43" customWidth="1"/>
    <col min="7429" max="7429" width="12.53515625" style="43" customWidth="1"/>
    <col min="7430" max="7430" width="12.3828125" style="43" customWidth="1"/>
    <col min="7431" max="7431" width="13.3828125" style="43" customWidth="1"/>
    <col min="7432" max="7432" width="16.53515625" style="43" bestFit="1" customWidth="1"/>
    <col min="7433" max="7434" width="12.3828125" style="43" customWidth="1"/>
    <col min="7435" max="7437" width="13.3828125" style="43" customWidth="1"/>
    <col min="7438" max="7438" width="13.53515625" style="43" customWidth="1"/>
    <col min="7439" max="7439" width="12.53515625" style="43" customWidth="1"/>
    <col min="7440" max="7440" width="11.3828125" style="43" customWidth="1"/>
    <col min="7441" max="7441" width="7.53515625" style="43" customWidth="1"/>
    <col min="7442" max="7680" width="9.3828125" style="43"/>
    <col min="7681" max="7681" width="0" style="43" hidden="1" customWidth="1"/>
    <col min="7682" max="7682" width="22.53515625" style="43" customWidth="1"/>
    <col min="7683" max="7683" width="2.3828125" style="43" customWidth="1"/>
    <col min="7684" max="7684" width="11.3828125" style="43" customWidth="1"/>
    <col min="7685" max="7685" width="12.53515625" style="43" customWidth="1"/>
    <col min="7686" max="7686" width="12.3828125" style="43" customWidth="1"/>
    <col min="7687" max="7687" width="13.3828125" style="43" customWidth="1"/>
    <col min="7688" max="7688" width="16.53515625" style="43" bestFit="1" customWidth="1"/>
    <col min="7689" max="7690" width="12.3828125" style="43" customWidth="1"/>
    <col min="7691" max="7693" width="13.3828125" style="43" customWidth="1"/>
    <col min="7694" max="7694" width="13.53515625" style="43" customWidth="1"/>
    <col min="7695" max="7695" width="12.53515625" style="43" customWidth="1"/>
    <col min="7696" max="7696" width="11.3828125" style="43" customWidth="1"/>
    <col min="7697" max="7697" width="7.53515625" style="43" customWidth="1"/>
    <col min="7698" max="7936" width="9.3828125" style="43"/>
    <col min="7937" max="7937" width="0" style="43" hidden="1" customWidth="1"/>
    <col min="7938" max="7938" width="22.53515625" style="43" customWidth="1"/>
    <col min="7939" max="7939" width="2.3828125" style="43" customWidth="1"/>
    <col min="7940" max="7940" width="11.3828125" style="43" customWidth="1"/>
    <col min="7941" max="7941" width="12.53515625" style="43" customWidth="1"/>
    <col min="7942" max="7942" width="12.3828125" style="43" customWidth="1"/>
    <col min="7943" max="7943" width="13.3828125" style="43" customWidth="1"/>
    <col min="7944" max="7944" width="16.53515625" style="43" bestFit="1" customWidth="1"/>
    <col min="7945" max="7946" width="12.3828125" style="43" customWidth="1"/>
    <col min="7947" max="7949" width="13.3828125" style="43" customWidth="1"/>
    <col min="7950" max="7950" width="13.53515625" style="43" customWidth="1"/>
    <col min="7951" max="7951" width="12.53515625" style="43" customWidth="1"/>
    <col min="7952" max="7952" width="11.3828125" style="43" customWidth="1"/>
    <col min="7953" max="7953" width="7.53515625" style="43" customWidth="1"/>
    <col min="7954" max="8192" width="9.3828125" style="43"/>
    <col min="8193" max="8193" width="0" style="43" hidden="1" customWidth="1"/>
    <col min="8194" max="8194" width="22.53515625" style="43" customWidth="1"/>
    <col min="8195" max="8195" width="2.3828125" style="43" customWidth="1"/>
    <col min="8196" max="8196" width="11.3828125" style="43" customWidth="1"/>
    <col min="8197" max="8197" width="12.53515625" style="43" customWidth="1"/>
    <col min="8198" max="8198" width="12.3828125" style="43" customWidth="1"/>
    <col min="8199" max="8199" width="13.3828125" style="43" customWidth="1"/>
    <col min="8200" max="8200" width="16.53515625" style="43" bestFit="1" customWidth="1"/>
    <col min="8201" max="8202" width="12.3828125" style="43" customWidth="1"/>
    <col min="8203" max="8205" width="13.3828125" style="43" customWidth="1"/>
    <col min="8206" max="8206" width="13.53515625" style="43" customWidth="1"/>
    <col min="8207" max="8207" width="12.53515625" style="43" customWidth="1"/>
    <col min="8208" max="8208" width="11.3828125" style="43" customWidth="1"/>
    <col min="8209" max="8209" width="7.53515625" style="43" customWidth="1"/>
    <col min="8210" max="8448" width="9.3828125" style="43"/>
    <col min="8449" max="8449" width="0" style="43" hidden="1" customWidth="1"/>
    <col min="8450" max="8450" width="22.53515625" style="43" customWidth="1"/>
    <col min="8451" max="8451" width="2.3828125" style="43" customWidth="1"/>
    <col min="8452" max="8452" width="11.3828125" style="43" customWidth="1"/>
    <col min="8453" max="8453" width="12.53515625" style="43" customWidth="1"/>
    <col min="8454" max="8454" width="12.3828125" style="43" customWidth="1"/>
    <col min="8455" max="8455" width="13.3828125" style="43" customWidth="1"/>
    <col min="8456" max="8456" width="16.53515625" style="43" bestFit="1" customWidth="1"/>
    <col min="8457" max="8458" width="12.3828125" style="43" customWidth="1"/>
    <col min="8459" max="8461" width="13.3828125" style="43" customWidth="1"/>
    <col min="8462" max="8462" width="13.53515625" style="43" customWidth="1"/>
    <col min="8463" max="8463" width="12.53515625" style="43" customWidth="1"/>
    <col min="8464" max="8464" width="11.3828125" style="43" customWidth="1"/>
    <col min="8465" max="8465" width="7.53515625" style="43" customWidth="1"/>
    <col min="8466" max="8704" width="9.3828125" style="43"/>
    <col min="8705" max="8705" width="0" style="43" hidden="1" customWidth="1"/>
    <col min="8706" max="8706" width="22.53515625" style="43" customWidth="1"/>
    <col min="8707" max="8707" width="2.3828125" style="43" customWidth="1"/>
    <col min="8708" max="8708" width="11.3828125" style="43" customWidth="1"/>
    <col min="8709" max="8709" width="12.53515625" style="43" customWidth="1"/>
    <col min="8710" max="8710" width="12.3828125" style="43" customWidth="1"/>
    <col min="8711" max="8711" width="13.3828125" style="43" customWidth="1"/>
    <col min="8712" max="8712" width="16.53515625" style="43" bestFit="1" customWidth="1"/>
    <col min="8713" max="8714" width="12.3828125" style="43" customWidth="1"/>
    <col min="8715" max="8717" width="13.3828125" style="43" customWidth="1"/>
    <col min="8718" max="8718" width="13.53515625" style="43" customWidth="1"/>
    <col min="8719" max="8719" width="12.53515625" style="43" customWidth="1"/>
    <col min="8720" max="8720" width="11.3828125" style="43" customWidth="1"/>
    <col min="8721" max="8721" width="7.53515625" style="43" customWidth="1"/>
    <col min="8722" max="8960" width="9.3828125" style="43"/>
    <col min="8961" max="8961" width="0" style="43" hidden="1" customWidth="1"/>
    <col min="8962" max="8962" width="22.53515625" style="43" customWidth="1"/>
    <col min="8963" max="8963" width="2.3828125" style="43" customWidth="1"/>
    <col min="8964" max="8964" width="11.3828125" style="43" customWidth="1"/>
    <col min="8965" max="8965" width="12.53515625" style="43" customWidth="1"/>
    <col min="8966" max="8966" width="12.3828125" style="43" customWidth="1"/>
    <col min="8967" max="8967" width="13.3828125" style="43" customWidth="1"/>
    <col min="8968" max="8968" width="16.53515625" style="43" bestFit="1" customWidth="1"/>
    <col min="8969" max="8970" width="12.3828125" style="43" customWidth="1"/>
    <col min="8971" max="8973" width="13.3828125" style="43" customWidth="1"/>
    <col min="8974" max="8974" width="13.53515625" style="43" customWidth="1"/>
    <col min="8975" max="8975" width="12.53515625" style="43" customWidth="1"/>
    <col min="8976" max="8976" width="11.3828125" style="43" customWidth="1"/>
    <col min="8977" max="8977" width="7.53515625" style="43" customWidth="1"/>
    <col min="8978" max="9216" width="9.3828125" style="43"/>
    <col min="9217" max="9217" width="0" style="43" hidden="1" customWidth="1"/>
    <col min="9218" max="9218" width="22.53515625" style="43" customWidth="1"/>
    <col min="9219" max="9219" width="2.3828125" style="43" customWidth="1"/>
    <col min="9220" max="9220" width="11.3828125" style="43" customWidth="1"/>
    <col min="9221" max="9221" width="12.53515625" style="43" customWidth="1"/>
    <col min="9222" max="9222" width="12.3828125" style="43" customWidth="1"/>
    <col min="9223" max="9223" width="13.3828125" style="43" customWidth="1"/>
    <col min="9224" max="9224" width="16.53515625" style="43" bestFit="1" customWidth="1"/>
    <col min="9225" max="9226" width="12.3828125" style="43" customWidth="1"/>
    <col min="9227" max="9229" width="13.3828125" style="43" customWidth="1"/>
    <col min="9230" max="9230" width="13.53515625" style="43" customWidth="1"/>
    <col min="9231" max="9231" width="12.53515625" style="43" customWidth="1"/>
    <col min="9232" max="9232" width="11.3828125" style="43" customWidth="1"/>
    <col min="9233" max="9233" width="7.53515625" style="43" customWidth="1"/>
    <col min="9234" max="9472" width="9.3828125" style="43"/>
    <col min="9473" max="9473" width="0" style="43" hidden="1" customWidth="1"/>
    <col min="9474" max="9474" width="22.53515625" style="43" customWidth="1"/>
    <col min="9475" max="9475" width="2.3828125" style="43" customWidth="1"/>
    <col min="9476" max="9476" width="11.3828125" style="43" customWidth="1"/>
    <col min="9477" max="9477" width="12.53515625" style="43" customWidth="1"/>
    <col min="9478" max="9478" width="12.3828125" style="43" customWidth="1"/>
    <col min="9479" max="9479" width="13.3828125" style="43" customWidth="1"/>
    <col min="9480" max="9480" width="16.53515625" style="43" bestFit="1" customWidth="1"/>
    <col min="9481" max="9482" width="12.3828125" style="43" customWidth="1"/>
    <col min="9483" max="9485" width="13.3828125" style="43" customWidth="1"/>
    <col min="9486" max="9486" width="13.53515625" style="43" customWidth="1"/>
    <col min="9487" max="9487" width="12.53515625" style="43" customWidth="1"/>
    <col min="9488" max="9488" width="11.3828125" style="43" customWidth="1"/>
    <col min="9489" max="9489" width="7.53515625" style="43" customWidth="1"/>
    <col min="9490" max="9728" width="9.3828125" style="43"/>
    <col min="9729" max="9729" width="0" style="43" hidden="1" customWidth="1"/>
    <col min="9730" max="9730" width="22.53515625" style="43" customWidth="1"/>
    <col min="9731" max="9731" width="2.3828125" style="43" customWidth="1"/>
    <col min="9732" max="9732" width="11.3828125" style="43" customWidth="1"/>
    <col min="9733" max="9733" width="12.53515625" style="43" customWidth="1"/>
    <col min="9734" max="9734" width="12.3828125" style="43" customWidth="1"/>
    <col min="9735" max="9735" width="13.3828125" style="43" customWidth="1"/>
    <col min="9736" max="9736" width="16.53515625" style="43" bestFit="1" customWidth="1"/>
    <col min="9737" max="9738" width="12.3828125" style="43" customWidth="1"/>
    <col min="9739" max="9741" width="13.3828125" style="43" customWidth="1"/>
    <col min="9742" max="9742" width="13.53515625" style="43" customWidth="1"/>
    <col min="9743" max="9743" width="12.53515625" style="43" customWidth="1"/>
    <col min="9744" max="9744" width="11.3828125" style="43" customWidth="1"/>
    <col min="9745" max="9745" width="7.53515625" style="43" customWidth="1"/>
    <col min="9746" max="9984" width="9.3828125" style="43"/>
    <col min="9985" max="9985" width="0" style="43" hidden="1" customWidth="1"/>
    <col min="9986" max="9986" width="22.53515625" style="43" customWidth="1"/>
    <col min="9987" max="9987" width="2.3828125" style="43" customWidth="1"/>
    <col min="9988" max="9988" width="11.3828125" style="43" customWidth="1"/>
    <col min="9989" max="9989" width="12.53515625" style="43" customWidth="1"/>
    <col min="9990" max="9990" width="12.3828125" style="43" customWidth="1"/>
    <col min="9991" max="9991" width="13.3828125" style="43" customWidth="1"/>
    <col min="9992" max="9992" width="16.53515625" style="43" bestFit="1" customWidth="1"/>
    <col min="9993" max="9994" width="12.3828125" style="43" customWidth="1"/>
    <col min="9995" max="9997" width="13.3828125" style="43" customWidth="1"/>
    <col min="9998" max="9998" width="13.53515625" style="43" customWidth="1"/>
    <col min="9999" max="9999" width="12.53515625" style="43" customWidth="1"/>
    <col min="10000" max="10000" width="11.3828125" style="43" customWidth="1"/>
    <col min="10001" max="10001" width="7.53515625" style="43" customWidth="1"/>
    <col min="10002" max="10240" width="9.3828125" style="43"/>
    <col min="10241" max="10241" width="0" style="43" hidden="1" customWidth="1"/>
    <col min="10242" max="10242" width="22.53515625" style="43" customWidth="1"/>
    <col min="10243" max="10243" width="2.3828125" style="43" customWidth="1"/>
    <col min="10244" max="10244" width="11.3828125" style="43" customWidth="1"/>
    <col min="10245" max="10245" width="12.53515625" style="43" customWidth="1"/>
    <col min="10246" max="10246" width="12.3828125" style="43" customWidth="1"/>
    <col min="10247" max="10247" width="13.3828125" style="43" customWidth="1"/>
    <col min="10248" max="10248" width="16.53515625" style="43" bestFit="1" customWidth="1"/>
    <col min="10249" max="10250" width="12.3828125" style="43" customWidth="1"/>
    <col min="10251" max="10253" width="13.3828125" style="43" customWidth="1"/>
    <col min="10254" max="10254" width="13.53515625" style="43" customWidth="1"/>
    <col min="10255" max="10255" width="12.53515625" style="43" customWidth="1"/>
    <col min="10256" max="10256" width="11.3828125" style="43" customWidth="1"/>
    <col min="10257" max="10257" width="7.53515625" style="43" customWidth="1"/>
    <col min="10258" max="10496" width="9.3828125" style="43"/>
    <col min="10497" max="10497" width="0" style="43" hidden="1" customWidth="1"/>
    <col min="10498" max="10498" width="22.53515625" style="43" customWidth="1"/>
    <col min="10499" max="10499" width="2.3828125" style="43" customWidth="1"/>
    <col min="10500" max="10500" width="11.3828125" style="43" customWidth="1"/>
    <col min="10501" max="10501" width="12.53515625" style="43" customWidth="1"/>
    <col min="10502" max="10502" width="12.3828125" style="43" customWidth="1"/>
    <col min="10503" max="10503" width="13.3828125" style="43" customWidth="1"/>
    <col min="10504" max="10504" width="16.53515625" style="43" bestFit="1" customWidth="1"/>
    <col min="10505" max="10506" width="12.3828125" style="43" customWidth="1"/>
    <col min="10507" max="10509" width="13.3828125" style="43" customWidth="1"/>
    <col min="10510" max="10510" width="13.53515625" style="43" customWidth="1"/>
    <col min="10511" max="10511" width="12.53515625" style="43" customWidth="1"/>
    <col min="10512" max="10512" width="11.3828125" style="43" customWidth="1"/>
    <col min="10513" max="10513" width="7.53515625" style="43" customWidth="1"/>
    <col min="10514" max="10752" width="9.3828125" style="43"/>
    <col min="10753" max="10753" width="0" style="43" hidden="1" customWidth="1"/>
    <col min="10754" max="10754" width="22.53515625" style="43" customWidth="1"/>
    <col min="10755" max="10755" width="2.3828125" style="43" customWidth="1"/>
    <col min="10756" max="10756" width="11.3828125" style="43" customWidth="1"/>
    <col min="10757" max="10757" width="12.53515625" style="43" customWidth="1"/>
    <col min="10758" max="10758" width="12.3828125" style="43" customWidth="1"/>
    <col min="10759" max="10759" width="13.3828125" style="43" customWidth="1"/>
    <col min="10760" max="10760" width="16.53515625" style="43" bestFit="1" customWidth="1"/>
    <col min="10761" max="10762" width="12.3828125" style="43" customWidth="1"/>
    <col min="10763" max="10765" width="13.3828125" style="43" customWidth="1"/>
    <col min="10766" max="10766" width="13.53515625" style="43" customWidth="1"/>
    <col min="10767" max="10767" width="12.53515625" style="43" customWidth="1"/>
    <col min="10768" max="10768" width="11.3828125" style="43" customWidth="1"/>
    <col min="10769" max="10769" width="7.53515625" style="43" customWidth="1"/>
    <col min="10770" max="11008" width="9.3828125" style="43"/>
    <col min="11009" max="11009" width="0" style="43" hidden="1" customWidth="1"/>
    <col min="11010" max="11010" width="22.53515625" style="43" customWidth="1"/>
    <col min="11011" max="11011" width="2.3828125" style="43" customWidth="1"/>
    <col min="11012" max="11012" width="11.3828125" style="43" customWidth="1"/>
    <col min="11013" max="11013" width="12.53515625" style="43" customWidth="1"/>
    <col min="11014" max="11014" width="12.3828125" style="43" customWidth="1"/>
    <col min="11015" max="11015" width="13.3828125" style="43" customWidth="1"/>
    <col min="11016" max="11016" width="16.53515625" style="43" bestFit="1" customWidth="1"/>
    <col min="11017" max="11018" width="12.3828125" style="43" customWidth="1"/>
    <col min="11019" max="11021" width="13.3828125" style="43" customWidth="1"/>
    <col min="11022" max="11022" width="13.53515625" style="43" customWidth="1"/>
    <col min="11023" max="11023" width="12.53515625" style="43" customWidth="1"/>
    <col min="11024" max="11024" width="11.3828125" style="43" customWidth="1"/>
    <col min="11025" max="11025" width="7.53515625" style="43" customWidth="1"/>
    <col min="11026" max="11264" width="9.3828125" style="43"/>
    <col min="11265" max="11265" width="0" style="43" hidden="1" customWidth="1"/>
    <col min="11266" max="11266" width="22.53515625" style="43" customWidth="1"/>
    <col min="11267" max="11267" width="2.3828125" style="43" customWidth="1"/>
    <col min="11268" max="11268" width="11.3828125" style="43" customWidth="1"/>
    <col min="11269" max="11269" width="12.53515625" style="43" customWidth="1"/>
    <col min="11270" max="11270" width="12.3828125" style="43" customWidth="1"/>
    <col min="11271" max="11271" width="13.3828125" style="43" customWidth="1"/>
    <col min="11272" max="11272" width="16.53515625" style="43" bestFit="1" customWidth="1"/>
    <col min="11273" max="11274" width="12.3828125" style="43" customWidth="1"/>
    <col min="11275" max="11277" width="13.3828125" style="43" customWidth="1"/>
    <col min="11278" max="11278" width="13.53515625" style="43" customWidth="1"/>
    <col min="11279" max="11279" width="12.53515625" style="43" customWidth="1"/>
    <col min="11280" max="11280" width="11.3828125" style="43" customWidth="1"/>
    <col min="11281" max="11281" width="7.53515625" style="43" customWidth="1"/>
    <col min="11282" max="11520" width="9.3828125" style="43"/>
    <col min="11521" max="11521" width="0" style="43" hidden="1" customWidth="1"/>
    <col min="11522" max="11522" width="22.53515625" style="43" customWidth="1"/>
    <col min="11523" max="11523" width="2.3828125" style="43" customWidth="1"/>
    <col min="11524" max="11524" width="11.3828125" style="43" customWidth="1"/>
    <col min="11525" max="11525" width="12.53515625" style="43" customWidth="1"/>
    <col min="11526" max="11526" width="12.3828125" style="43" customWidth="1"/>
    <col min="11527" max="11527" width="13.3828125" style="43" customWidth="1"/>
    <col min="11528" max="11528" width="16.53515625" style="43" bestFit="1" customWidth="1"/>
    <col min="11529" max="11530" width="12.3828125" style="43" customWidth="1"/>
    <col min="11531" max="11533" width="13.3828125" style="43" customWidth="1"/>
    <col min="11534" max="11534" width="13.53515625" style="43" customWidth="1"/>
    <col min="11535" max="11535" width="12.53515625" style="43" customWidth="1"/>
    <col min="11536" max="11536" width="11.3828125" style="43" customWidth="1"/>
    <col min="11537" max="11537" width="7.53515625" style="43" customWidth="1"/>
    <col min="11538" max="11776" width="9.3828125" style="43"/>
    <col min="11777" max="11777" width="0" style="43" hidden="1" customWidth="1"/>
    <col min="11778" max="11778" width="22.53515625" style="43" customWidth="1"/>
    <col min="11779" max="11779" width="2.3828125" style="43" customWidth="1"/>
    <col min="11780" max="11780" width="11.3828125" style="43" customWidth="1"/>
    <col min="11781" max="11781" width="12.53515625" style="43" customWidth="1"/>
    <col min="11782" max="11782" width="12.3828125" style="43" customWidth="1"/>
    <col min="11783" max="11783" width="13.3828125" style="43" customWidth="1"/>
    <col min="11784" max="11784" width="16.53515625" style="43" bestFit="1" customWidth="1"/>
    <col min="11785" max="11786" width="12.3828125" style="43" customWidth="1"/>
    <col min="11787" max="11789" width="13.3828125" style="43" customWidth="1"/>
    <col min="11790" max="11790" width="13.53515625" style="43" customWidth="1"/>
    <col min="11791" max="11791" width="12.53515625" style="43" customWidth="1"/>
    <col min="11792" max="11792" width="11.3828125" style="43" customWidth="1"/>
    <col min="11793" max="11793" width="7.53515625" style="43" customWidth="1"/>
    <col min="11794" max="12032" width="9.3828125" style="43"/>
    <col min="12033" max="12033" width="0" style="43" hidden="1" customWidth="1"/>
    <col min="12034" max="12034" width="22.53515625" style="43" customWidth="1"/>
    <col min="12035" max="12035" width="2.3828125" style="43" customWidth="1"/>
    <col min="12036" max="12036" width="11.3828125" style="43" customWidth="1"/>
    <col min="12037" max="12037" width="12.53515625" style="43" customWidth="1"/>
    <col min="12038" max="12038" width="12.3828125" style="43" customWidth="1"/>
    <col min="12039" max="12039" width="13.3828125" style="43" customWidth="1"/>
    <col min="12040" max="12040" width="16.53515625" style="43" bestFit="1" customWidth="1"/>
    <col min="12041" max="12042" width="12.3828125" style="43" customWidth="1"/>
    <col min="12043" max="12045" width="13.3828125" style="43" customWidth="1"/>
    <col min="12046" max="12046" width="13.53515625" style="43" customWidth="1"/>
    <col min="12047" max="12047" width="12.53515625" style="43" customWidth="1"/>
    <col min="12048" max="12048" width="11.3828125" style="43" customWidth="1"/>
    <col min="12049" max="12049" width="7.53515625" style="43" customWidth="1"/>
    <col min="12050" max="12288" width="9.3828125" style="43"/>
    <col min="12289" max="12289" width="0" style="43" hidden="1" customWidth="1"/>
    <col min="12290" max="12290" width="22.53515625" style="43" customWidth="1"/>
    <col min="12291" max="12291" width="2.3828125" style="43" customWidth="1"/>
    <col min="12292" max="12292" width="11.3828125" style="43" customWidth="1"/>
    <col min="12293" max="12293" width="12.53515625" style="43" customWidth="1"/>
    <col min="12294" max="12294" width="12.3828125" style="43" customWidth="1"/>
    <col min="12295" max="12295" width="13.3828125" style="43" customWidth="1"/>
    <col min="12296" max="12296" width="16.53515625" style="43" bestFit="1" customWidth="1"/>
    <col min="12297" max="12298" width="12.3828125" style="43" customWidth="1"/>
    <col min="12299" max="12301" width="13.3828125" style="43" customWidth="1"/>
    <col min="12302" max="12302" width="13.53515625" style="43" customWidth="1"/>
    <col min="12303" max="12303" width="12.53515625" style="43" customWidth="1"/>
    <col min="12304" max="12304" width="11.3828125" style="43" customWidth="1"/>
    <col min="12305" max="12305" width="7.53515625" style="43" customWidth="1"/>
    <col min="12306" max="12544" width="9.3828125" style="43"/>
    <col min="12545" max="12545" width="0" style="43" hidden="1" customWidth="1"/>
    <col min="12546" max="12546" width="22.53515625" style="43" customWidth="1"/>
    <col min="12547" max="12547" width="2.3828125" style="43" customWidth="1"/>
    <col min="12548" max="12548" width="11.3828125" style="43" customWidth="1"/>
    <col min="12549" max="12549" width="12.53515625" style="43" customWidth="1"/>
    <col min="12550" max="12550" width="12.3828125" style="43" customWidth="1"/>
    <col min="12551" max="12551" width="13.3828125" style="43" customWidth="1"/>
    <col min="12552" max="12552" width="16.53515625" style="43" bestFit="1" customWidth="1"/>
    <col min="12553" max="12554" width="12.3828125" style="43" customWidth="1"/>
    <col min="12555" max="12557" width="13.3828125" style="43" customWidth="1"/>
    <col min="12558" max="12558" width="13.53515625" style="43" customWidth="1"/>
    <col min="12559" max="12559" width="12.53515625" style="43" customWidth="1"/>
    <col min="12560" max="12560" width="11.3828125" style="43" customWidth="1"/>
    <col min="12561" max="12561" width="7.53515625" style="43" customWidth="1"/>
    <col min="12562" max="12800" width="9.3828125" style="43"/>
    <col min="12801" max="12801" width="0" style="43" hidden="1" customWidth="1"/>
    <col min="12802" max="12802" width="22.53515625" style="43" customWidth="1"/>
    <col min="12803" max="12803" width="2.3828125" style="43" customWidth="1"/>
    <col min="12804" max="12804" width="11.3828125" style="43" customWidth="1"/>
    <col min="12805" max="12805" width="12.53515625" style="43" customWidth="1"/>
    <col min="12806" max="12806" width="12.3828125" style="43" customWidth="1"/>
    <col min="12807" max="12807" width="13.3828125" style="43" customWidth="1"/>
    <col min="12808" max="12808" width="16.53515625" style="43" bestFit="1" customWidth="1"/>
    <col min="12809" max="12810" width="12.3828125" style="43" customWidth="1"/>
    <col min="12811" max="12813" width="13.3828125" style="43" customWidth="1"/>
    <col min="12814" max="12814" width="13.53515625" style="43" customWidth="1"/>
    <col min="12815" max="12815" width="12.53515625" style="43" customWidth="1"/>
    <col min="12816" max="12816" width="11.3828125" style="43" customWidth="1"/>
    <col min="12817" max="12817" width="7.53515625" style="43" customWidth="1"/>
    <col min="12818" max="13056" width="9.3828125" style="43"/>
    <col min="13057" max="13057" width="0" style="43" hidden="1" customWidth="1"/>
    <col min="13058" max="13058" width="22.53515625" style="43" customWidth="1"/>
    <col min="13059" max="13059" width="2.3828125" style="43" customWidth="1"/>
    <col min="13060" max="13060" width="11.3828125" style="43" customWidth="1"/>
    <col min="13061" max="13061" width="12.53515625" style="43" customWidth="1"/>
    <col min="13062" max="13062" width="12.3828125" style="43" customWidth="1"/>
    <col min="13063" max="13063" width="13.3828125" style="43" customWidth="1"/>
    <col min="13064" max="13064" width="16.53515625" style="43" bestFit="1" customWidth="1"/>
    <col min="13065" max="13066" width="12.3828125" style="43" customWidth="1"/>
    <col min="13067" max="13069" width="13.3828125" style="43" customWidth="1"/>
    <col min="13070" max="13070" width="13.53515625" style="43" customWidth="1"/>
    <col min="13071" max="13071" width="12.53515625" style="43" customWidth="1"/>
    <col min="13072" max="13072" width="11.3828125" style="43" customWidth="1"/>
    <col min="13073" max="13073" width="7.53515625" style="43" customWidth="1"/>
    <col min="13074" max="13312" width="9.3828125" style="43"/>
    <col min="13313" max="13313" width="0" style="43" hidden="1" customWidth="1"/>
    <col min="13314" max="13314" width="22.53515625" style="43" customWidth="1"/>
    <col min="13315" max="13315" width="2.3828125" style="43" customWidth="1"/>
    <col min="13316" max="13316" width="11.3828125" style="43" customWidth="1"/>
    <col min="13317" max="13317" width="12.53515625" style="43" customWidth="1"/>
    <col min="13318" max="13318" width="12.3828125" style="43" customWidth="1"/>
    <col min="13319" max="13319" width="13.3828125" style="43" customWidth="1"/>
    <col min="13320" max="13320" width="16.53515625" style="43" bestFit="1" customWidth="1"/>
    <col min="13321" max="13322" width="12.3828125" style="43" customWidth="1"/>
    <col min="13323" max="13325" width="13.3828125" style="43" customWidth="1"/>
    <col min="13326" max="13326" width="13.53515625" style="43" customWidth="1"/>
    <col min="13327" max="13327" width="12.53515625" style="43" customWidth="1"/>
    <col min="13328" max="13328" width="11.3828125" style="43" customWidth="1"/>
    <col min="13329" max="13329" width="7.53515625" style="43" customWidth="1"/>
    <col min="13330" max="13568" width="9.3828125" style="43"/>
    <col min="13569" max="13569" width="0" style="43" hidden="1" customWidth="1"/>
    <col min="13570" max="13570" width="22.53515625" style="43" customWidth="1"/>
    <col min="13571" max="13571" width="2.3828125" style="43" customWidth="1"/>
    <col min="13572" max="13572" width="11.3828125" style="43" customWidth="1"/>
    <col min="13573" max="13573" width="12.53515625" style="43" customWidth="1"/>
    <col min="13574" max="13574" width="12.3828125" style="43" customWidth="1"/>
    <col min="13575" max="13575" width="13.3828125" style="43" customWidth="1"/>
    <col min="13576" max="13576" width="16.53515625" style="43" bestFit="1" customWidth="1"/>
    <col min="13577" max="13578" width="12.3828125" style="43" customWidth="1"/>
    <col min="13579" max="13581" width="13.3828125" style="43" customWidth="1"/>
    <col min="13582" max="13582" width="13.53515625" style="43" customWidth="1"/>
    <col min="13583" max="13583" width="12.53515625" style="43" customWidth="1"/>
    <col min="13584" max="13584" width="11.3828125" style="43" customWidth="1"/>
    <col min="13585" max="13585" width="7.53515625" style="43" customWidth="1"/>
    <col min="13586" max="13824" width="9.3828125" style="43"/>
    <col min="13825" max="13825" width="0" style="43" hidden="1" customWidth="1"/>
    <col min="13826" max="13826" width="22.53515625" style="43" customWidth="1"/>
    <col min="13827" max="13827" width="2.3828125" style="43" customWidth="1"/>
    <col min="13828" max="13828" width="11.3828125" style="43" customWidth="1"/>
    <col min="13829" max="13829" width="12.53515625" style="43" customWidth="1"/>
    <col min="13830" max="13830" width="12.3828125" style="43" customWidth="1"/>
    <col min="13831" max="13831" width="13.3828125" style="43" customWidth="1"/>
    <col min="13832" max="13832" width="16.53515625" style="43" bestFit="1" customWidth="1"/>
    <col min="13833" max="13834" width="12.3828125" style="43" customWidth="1"/>
    <col min="13835" max="13837" width="13.3828125" style="43" customWidth="1"/>
    <col min="13838" max="13838" width="13.53515625" style="43" customWidth="1"/>
    <col min="13839" max="13839" width="12.53515625" style="43" customWidth="1"/>
    <col min="13840" max="13840" width="11.3828125" style="43" customWidth="1"/>
    <col min="13841" max="13841" width="7.53515625" style="43" customWidth="1"/>
    <col min="13842" max="14080" width="9.3828125" style="43"/>
    <col min="14081" max="14081" width="0" style="43" hidden="1" customWidth="1"/>
    <col min="14082" max="14082" width="22.53515625" style="43" customWidth="1"/>
    <col min="14083" max="14083" width="2.3828125" style="43" customWidth="1"/>
    <col min="14084" max="14084" width="11.3828125" style="43" customWidth="1"/>
    <col min="14085" max="14085" width="12.53515625" style="43" customWidth="1"/>
    <col min="14086" max="14086" width="12.3828125" style="43" customWidth="1"/>
    <col min="14087" max="14087" width="13.3828125" style="43" customWidth="1"/>
    <col min="14088" max="14088" width="16.53515625" style="43" bestFit="1" customWidth="1"/>
    <col min="14089" max="14090" width="12.3828125" style="43" customWidth="1"/>
    <col min="14091" max="14093" width="13.3828125" style="43" customWidth="1"/>
    <col min="14094" max="14094" width="13.53515625" style="43" customWidth="1"/>
    <col min="14095" max="14095" width="12.53515625" style="43" customWidth="1"/>
    <col min="14096" max="14096" width="11.3828125" style="43" customWidth="1"/>
    <col min="14097" max="14097" width="7.53515625" style="43" customWidth="1"/>
    <col min="14098" max="14336" width="9.3828125" style="43"/>
    <col min="14337" max="14337" width="0" style="43" hidden="1" customWidth="1"/>
    <col min="14338" max="14338" width="22.53515625" style="43" customWidth="1"/>
    <col min="14339" max="14339" width="2.3828125" style="43" customWidth="1"/>
    <col min="14340" max="14340" width="11.3828125" style="43" customWidth="1"/>
    <col min="14341" max="14341" width="12.53515625" style="43" customWidth="1"/>
    <col min="14342" max="14342" width="12.3828125" style="43" customWidth="1"/>
    <col min="14343" max="14343" width="13.3828125" style="43" customWidth="1"/>
    <col min="14344" max="14344" width="16.53515625" style="43" bestFit="1" customWidth="1"/>
    <col min="14345" max="14346" width="12.3828125" style="43" customWidth="1"/>
    <col min="14347" max="14349" width="13.3828125" style="43" customWidth="1"/>
    <col min="14350" max="14350" width="13.53515625" style="43" customWidth="1"/>
    <col min="14351" max="14351" width="12.53515625" style="43" customWidth="1"/>
    <col min="14352" max="14352" width="11.3828125" style="43" customWidth="1"/>
    <col min="14353" max="14353" width="7.53515625" style="43" customWidth="1"/>
    <col min="14354" max="14592" width="9.3828125" style="43"/>
    <col min="14593" max="14593" width="0" style="43" hidden="1" customWidth="1"/>
    <col min="14594" max="14594" width="22.53515625" style="43" customWidth="1"/>
    <col min="14595" max="14595" width="2.3828125" style="43" customWidth="1"/>
    <col min="14596" max="14596" width="11.3828125" style="43" customWidth="1"/>
    <col min="14597" max="14597" width="12.53515625" style="43" customWidth="1"/>
    <col min="14598" max="14598" width="12.3828125" style="43" customWidth="1"/>
    <col min="14599" max="14599" width="13.3828125" style="43" customWidth="1"/>
    <col min="14600" max="14600" width="16.53515625" style="43" bestFit="1" customWidth="1"/>
    <col min="14601" max="14602" width="12.3828125" style="43" customWidth="1"/>
    <col min="14603" max="14605" width="13.3828125" style="43" customWidth="1"/>
    <col min="14606" max="14606" width="13.53515625" style="43" customWidth="1"/>
    <col min="14607" max="14607" width="12.53515625" style="43" customWidth="1"/>
    <col min="14608" max="14608" width="11.3828125" style="43" customWidth="1"/>
    <col min="14609" max="14609" width="7.53515625" style="43" customWidth="1"/>
    <col min="14610" max="14848" width="9.3828125" style="43"/>
    <col min="14849" max="14849" width="0" style="43" hidden="1" customWidth="1"/>
    <col min="14850" max="14850" width="22.53515625" style="43" customWidth="1"/>
    <col min="14851" max="14851" width="2.3828125" style="43" customWidth="1"/>
    <col min="14852" max="14852" width="11.3828125" style="43" customWidth="1"/>
    <col min="14853" max="14853" width="12.53515625" style="43" customWidth="1"/>
    <col min="14854" max="14854" width="12.3828125" style="43" customWidth="1"/>
    <col min="14855" max="14855" width="13.3828125" style="43" customWidth="1"/>
    <col min="14856" max="14856" width="16.53515625" style="43" bestFit="1" customWidth="1"/>
    <col min="14857" max="14858" width="12.3828125" style="43" customWidth="1"/>
    <col min="14859" max="14861" width="13.3828125" style="43" customWidth="1"/>
    <col min="14862" max="14862" width="13.53515625" style="43" customWidth="1"/>
    <col min="14863" max="14863" width="12.53515625" style="43" customWidth="1"/>
    <col min="14864" max="14864" width="11.3828125" style="43" customWidth="1"/>
    <col min="14865" max="14865" width="7.53515625" style="43" customWidth="1"/>
    <col min="14866" max="15104" width="9.3828125" style="43"/>
    <col min="15105" max="15105" width="0" style="43" hidden="1" customWidth="1"/>
    <col min="15106" max="15106" width="22.53515625" style="43" customWidth="1"/>
    <col min="15107" max="15107" width="2.3828125" style="43" customWidth="1"/>
    <col min="15108" max="15108" width="11.3828125" style="43" customWidth="1"/>
    <col min="15109" max="15109" width="12.53515625" style="43" customWidth="1"/>
    <col min="15110" max="15110" width="12.3828125" style="43" customWidth="1"/>
    <col min="15111" max="15111" width="13.3828125" style="43" customWidth="1"/>
    <col min="15112" max="15112" width="16.53515625" style="43" bestFit="1" customWidth="1"/>
    <col min="15113" max="15114" width="12.3828125" style="43" customWidth="1"/>
    <col min="15115" max="15117" width="13.3828125" style="43" customWidth="1"/>
    <col min="15118" max="15118" width="13.53515625" style="43" customWidth="1"/>
    <col min="15119" max="15119" width="12.53515625" style="43" customWidth="1"/>
    <col min="15120" max="15120" width="11.3828125" style="43" customWidth="1"/>
    <col min="15121" max="15121" width="7.53515625" style="43" customWidth="1"/>
    <col min="15122" max="15360" width="9.3828125" style="43"/>
    <col min="15361" max="15361" width="0" style="43" hidden="1" customWidth="1"/>
    <col min="15362" max="15362" width="22.53515625" style="43" customWidth="1"/>
    <col min="15363" max="15363" width="2.3828125" style="43" customWidth="1"/>
    <col min="15364" max="15364" width="11.3828125" style="43" customWidth="1"/>
    <col min="15365" max="15365" width="12.53515625" style="43" customWidth="1"/>
    <col min="15366" max="15366" width="12.3828125" style="43" customWidth="1"/>
    <col min="15367" max="15367" width="13.3828125" style="43" customWidth="1"/>
    <col min="15368" max="15368" width="16.53515625" style="43" bestFit="1" customWidth="1"/>
    <col min="15369" max="15370" width="12.3828125" style="43" customWidth="1"/>
    <col min="15371" max="15373" width="13.3828125" style="43" customWidth="1"/>
    <col min="15374" max="15374" width="13.53515625" style="43" customWidth="1"/>
    <col min="15375" max="15375" width="12.53515625" style="43" customWidth="1"/>
    <col min="15376" max="15376" width="11.3828125" style="43" customWidth="1"/>
    <col min="15377" max="15377" width="7.53515625" style="43" customWidth="1"/>
    <col min="15378" max="15616" width="9.3828125" style="43"/>
    <col min="15617" max="15617" width="0" style="43" hidden="1" customWidth="1"/>
    <col min="15618" max="15618" width="22.53515625" style="43" customWidth="1"/>
    <col min="15619" max="15619" width="2.3828125" style="43" customWidth="1"/>
    <col min="15620" max="15620" width="11.3828125" style="43" customWidth="1"/>
    <col min="15621" max="15621" width="12.53515625" style="43" customWidth="1"/>
    <col min="15622" max="15622" width="12.3828125" style="43" customWidth="1"/>
    <col min="15623" max="15623" width="13.3828125" style="43" customWidth="1"/>
    <col min="15624" max="15624" width="16.53515625" style="43" bestFit="1" customWidth="1"/>
    <col min="15625" max="15626" width="12.3828125" style="43" customWidth="1"/>
    <col min="15627" max="15629" width="13.3828125" style="43" customWidth="1"/>
    <col min="15630" max="15630" width="13.53515625" style="43" customWidth="1"/>
    <col min="15631" max="15631" width="12.53515625" style="43" customWidth="1"/>
    <col min="15632" max="15632" width="11.3828125" style="43" customWidth="1"/>
    <col min="15633" max="15633" width="7.53515625" style="43" customWidth="1"/>
    <col min="15634" max="15872" width="9.3828125" style="43"/>
    <col min="15873" max="15873" width="0" style="43" hidden="1" customWidth="1"/>
    <col min="15874" max="15874" width="22.53515625" style="43" customWidth="1"/>
    <col min="15875" max="15875" width="2.3828125" style="43" customWidth="1"/>
    <col min="15876" max="15876" width="11.3828125" style="43" customWidth="1"/>
    <col min="15877" max="15877" width="12.53515625" style="43" customWidth="1"/>
    <col min="15878" max="15878" width="12.3828125" style="43" customWidth="1"/>
    <col min="15879" max="15879" width="13.3828125" style="43" customWidth="1"/>
    <col min="15880" max="15880" width="16.53515625" style="43" bestFit="1" customWidth="1"/>
    <col min="15881" max="15882" width="12.3828125" style="43" customWidth="1"/>
    <col min="15883" max="15885" width="13.3828125" style="43" customWidth="1"/>
    <col min="15886" max="15886" width="13.53515625" style="43" customWidth="1"/>
    <col min="15887" max="15887" width="12.53515625" style="43" customWidth="1"/>
    <col min="15888" max="15888" width="11.3828125" style="43" customWidth="1"/>
    <col min="15889" max="15889" width="7.53515625" style="43" customWidth="1"/>
    <col min="15890" max="16128" width="9.3828125" style="43"/>
    <col min="16129" max="16129" width="0" style="43" hidden="1" customWidth="1"/>
    <col min="16130" max="16130" width="22.53515625" style="43" customWidth="1"/>
    <col min="16131" max="16131" width="2.3828125" style="43" customWidth="1"/>
    <col min="16132" max="16132" width="11.3828125" style="43" customWidth="1"/>
    <col min="16133" max="16133" width="12.53515625" style="43" customWidth="1"/>
    <col min="16134" max="16134" width="12.3828125" style="43" customWidth="1"/>
    <col min="16135" max="16135" width="13.3828125" style="43" customWidth="1"/>
    <col min="16136" max="16136" width="16.53515625" style="43" bestFit="1" customWidth="1"/>
    <col min="16137" max="16138" width="12.3828125" style="43" customWidth="1"/>
    <col min="16139" max="16141" width="13.3828125" style="43" customWidth="1"/>
    <col min="16142" max="16142" width="13.53515625" style="43" customWidth="1"/>
    <col min="16143" max="16143" width="12.53515625" style="43" customWidth="1"/>
    <col min="16144" max="16144" width="11.3828125" style="43" customWidth="1"/>
    <col min="16145" max="16145" width="7.53515625" style="43" customWidth="1"/>
    <col min="16146" max="16384" width="9.3828125" style="43"/>
  </cols>
  <sheetData>
    <row r="1" spans="1:43" ht="24.75" customHeight="1" x14ac:dyDescent="0.4">
      <c r="B1" s="40"/>
      <c r="C1" s="41"/>
      <c r="D1" s="41"/>
      <c r="E1" s="42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</row>
    <row r="2" spans="1:43" s="48" customFormat="1" ht="34.5" customHeight="1" x14ac:dyDescent="0.4">
      <c r="A2" s="39"/>
      <c r="B2" s="45"/>
      <c r="C2" s="46"/>
      <c r="D2" s="47"/>
      <c r="E2" s="47"/>
      <c r="F2" s="47"/>
      <c r="G2" s="47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  <c r="S2" s="49"/>
      <c r="T2" s="49"/>
    </row>
    <row r="3" spans="1:43" s="48" customFormat="1" ht="56.6" x14ac:dyDescent="0.4">
      <c r="A3" s="39"/>
      <c r="B3" s="45"/>
      <c r="C3" s="50"/>
      <c r="D3" s="51"/>
      <c r="E3" s="51"/>
      <c r="F3" s="51"/>
      <c r="G3" s="51"/>
      <c r="H3" s="51" t="s">
        <v>8</v>
      </c>
      <c r="I3" s="51" t="s">
        <v>9</v>
      </c>
      <c r="J3" s="51" t="s">
        <v>167</v>
      </c>
      <c r="K3" s="52" t="s">
        <v>12</v>
      </c>
      <c r="L3" s="51" t="s">
        <v>168</v>
      </c>
      <c r="M3" s="51" t="s">
        <v>169</v>
      </c>
      <c r="N3" s="51" t="s">
        <v>170</v>
      </c>
      <c r="O3" s="51" t="s">
        <v>16</v>
      </c>
      <c r="P3" s="51" t="s">
        <v>17</v>
      </c>
    </row>
    <row r="4" spans="1:43" s="53" customFormat="1" ht="25.5" customHeight="1" x14ac:dyDescent="0.4">
      <c r="A4" s="39"/>
      <c r="B4" s="53" t="s">
        <v>18</v>
      </c>
      <c r="C4" s="54"/>
      <c r="H4" s="53">
        <f t="shared" ref="H4:P4" si="0">SUM(H6:H43,H45:H51)</f>
        <v>426</v>
      </c>
      <c r="I4" s="53">
        <f t="shared" si="0"/>
        <v>737</v>
      </c>
      <c r="J4" s="53">
        <f t="shared" si="0"/>
        <v>230</v>
      </c>
      <c r="K4" s="53">
        <f t="shared" si="0"/>
        <v>1891</v>
      </c>
      <c r="L4" s="53">
        <f t="shared" si="0"/>
        <v>127</v>
      </c>
      <c r="M4" s="53">
        <f>SUM(M6:M43,M45:M51)</f>
        <v>1507</v>
      </c>
      <c r="N4" s="53">
        <f t="shared" si="0"/>
        <v>5128</v>
      </c>
      <c r="O4" s="53">
        <f t="shared" si="0"/>
        <v>353</v>
      </c>
      <c r="P4" s="53">
        <f t="shared" si="0"/>
        <v>246</v>
      </c>
      <c r="R4" s="55"/>
      <c r="S4" s="49"/>
      <c r="T4" s="49"/>
      <c r="U4" s="48"/>
      <c r="V4" s="55"/>
      <c r="W4" s="56"/>
      <c r="X4" s="55"/>
      <c r="Y4" s="48"/>
      <c r="Z4" s="48"/>
      <c r="AA4" s="48"/>
      <c r="AB4" s="56"/>
      <c r="AC4" s="56"/>
      <c r="AD4" s="56"/>
      <c r="AE4" s="55"/>
      <c r="AF4" s="48"/>
      <c r="AG4" s="48"/>
      <c r="AH4" s="48"/>
      <c r="AI4" s="55"/>
      <c r="AJ4" s="56"/>
      <c r="AK4" s="56"/>
      <c r="AL4" s="56"/>
      <c r="AM4" s="55"/>
      <c r="AN4" s="55"/>
      <c r="AO4" s="55"/>
      <c r="AP4" s="55"/>
      <c r="AQ4" s="55"/>
    </row>
    <row r="5" spans="1:43" s="60" customFormat="1" ht="25.5" customHeight="1" x14ac:dyDescent="0.4">
      <c r="A5" s="57"/>
      <c r="B5" s="53" t="s">
        <v>20</v>
      </c>
      <c r="C5" s="58"/>
      <c r="D5" s="59"/>
      <c r="E5" s="59"/>
      <c r="F5" s="53"/>
      <c r="G5" s="59"/>
      <c r="H5" s="59">
        <f t="shared" ref="H5:P5" si="1">SUM(H6:H43)</f>
        <v>187</v>
      </c>
      <c r="I5" s="59">
        <f t="shared" si="1"/>
        <v>722</v>
      </c>
      <c r="J5" s="59">
        <f t="shared" si="1"/>
        <v>201</v>
      </c>
      <c r="K5" s="59">
        <f t="shared" si="1"/>
        <v>1536</v>
      </c>
      <c r="L5" s="59">
        <f t="shared" si="1"/>
        <v>92</v>
      </c>
      <c r="M5" s="59">
        <f t="shared" si="1"/>
        <v>1197</v>
      </c>
      <c r="N5" s="59">
        <f t="shared" si="1"/>
        <v>4215</v>
      </c>
      <c r="O5" s="59">
        <f t="shared" si="1"/>
        <v>239</v>
      </c>
      <c r="P5" s="59">
        <f t="shared" si="1"/>
        <v>163</v>
      </c>
      <c r="R5" s="55"/>
      <c r="S5" s="61"/>
      <c r="T5" s="61"/>
      <c r="U5" s="48"/>
      <c r="V5" s="55"/>
      <c r="W5" s="56"/>
      <c r="X5" s="55"/>
      <c r="Y5" s="55"/>
      <c r="Z5" s="55"/>
      <c r="AA5" s="55"/>
      <c r="AB5" s="56"/>
      <c r="AC5" s="56"/>
      <c r="AD5" s="56"/>
      <c r="AE5" s="55"/>
      <c r="AF5" s="55"/>
      <c r="AG5" s="55"/>
      <c r="AH5" s="55"/>
      <c r="AI5" s="55"/>
      <c r="AJ5" s="56"/>
      <c r="AK5" s="56"/>
      <c r="AL5" s="56"/>
      <c r="AN5" s="55"/>
      <c r="AO5" s="55"/>
      <c r="AP5" s="55"/>
      <c r="AQ5" s="55"/>
    </row>
    <row r="6" spans="1:43" s="62" customFormat="1" ht="14.25" customHeight="1" x14ac:dyDescent="0.4">
      <c r="A6" s="39">
        <v>51</v>
      </c>
      <c r="B6" s="62" t="s">
        <v>21</v>
      </c>
      <c r="C6" s="63"/>
      <c r="D6" s="64"/>
      <c r="E6" s="64"/>
      <c r="F6" s="53"/>
      <c r="G6" s="64"/>
      <c r="H6" s="64">
        <f>VLOOKUP($B6,Fire2020!$C$10:$I$57,2,FALSE)</f>
        <v>7</v>
      </c>
      <c r="I6" s="64">
        <f>VLOOKUP($B6,Fire2020!$C$10:$I$57,3,FALSE)</f>
        <v>11</v>
      </c>
      <c r="J6" s="64">
        <f>VLOOKUP($B6,Fire2020!$C$10:$I$57,4,FALSE)</f>
        <v>3</v>
      </c>
      <c r="K6" s="64">
        <f>VLOOKUP($B6,Fire2020!$C$10:$O$58,8,FALSE)</f>
        <v>34</v>
      </c>
      <c r="L6" s="64">
        <f>VLOOKUP($B6,Fire2020!$C$10:$Q$58,9,FALSE)</f>
        <v>4</v>
      </c>
      <c r="M6" s="64">
        <f>VLOOKUP($B6,Fire2020!$C$10:$BA$58,10,FALSE)+VLOOKUP($B6,Fire2020!$C$10:$BA$58,13,FALSE)</f>
        <v>33</v>
      </c>
      <c r="N6" s="64">
        <f>VLOOKUP($B6,Fire2020!$C$10:$BA$58,11,FALSE)+VLOOKUP($B6,Fire2020!$C$10:$BA$58,15,FALSE)</f>
        <v>97</v>
      </c>
      <c r="O6" s="64">
        <f>VLOOKUP($B6,Fire2020!$C$10:$AZ$58,16,FALSE)</f>
        <v>8</v>
      </c>
      <c r="P6" s="64">
        <f>VLOOKUP($B6,Fire2020!$C$10:$AZ$58,17,FALSE)</f>
        <v>4</v>
      </c>
      <c r="R6" s="55"/>
      <c r="S6" s="61"/>
      <c r="T6" s="61"/>
      <c r="U6" s="48"/>
      <c r="V6" s="55"/>
      <c r="W6" s="65"/>
      <c r="X6" s="55"/>
      <c r="Y6" s="55"/>
      <c r="Z6" s="55"/>
      <c r="AA6" s="55"/>
      <c r="AB6" s="56"/>
      <c r="AC6" s="56"/>
      <c r="AD6" s="56"/>
      <c r="AE6" s="55"/>
      <c r="AF6" s="55"/>
      <c r="AG6" s="55"/>
      <c r="AH6" s="55"/>
      <c r="AI6" s="55"/>
      <c r="AJ6" s="56"/>
      <c r="AK6" s="56"/>
      <c r="AL6" s="56"/>
      <c r="AN6" s="55"/>
      <c r="AO6" s="55"/>
      <c r="AP6" s="55"/>
      <c r="AQ6" s="55"/>
    </row>
    <row r="7" spans="1:43" s="62" customFormat="1" ht="14.25" customHeight="1" x14ac:dyDescent="0.4">
      <c r="A7" s="39">
        <v>52</v>
      </c>
      <c r="B7" s="62" t="s">
        <v>22</v>
      </c>
      <c r="C7" s="63"/>
      <c r="D7" s="64"/>
      <c r="E7" s="64"/>
      <c r="F7" s="53"/>
      <c r="G7" s="64"/>
      <c r="H7" s="64">
        <f>VLOOKUP($B7,Fire2020!$C$10:$I$57,2,FALSE)</f>
        <v>3</v>
      </c>
      <c r="I7" s="64">
        <f>VLOOKUP($B7,Fire2020!$C$10:$I$57,3,FALSE)</f>
        <v>8</v>
      </c>
      <c r="J7" s="64">
        <f>VLOOKUP($B7,Fire2020!$C$10:$I$57,4,FALSE)</f>
        <v>3</v>
      </c>
      <c r="K7" s="64">
        <f>VLOOKUP($B7,Fire2020!$C$10:$O$58,8,FALSE)</f>
        <v>22</v>
      </c>
      <c r="L7" s="64">
        <f>VLOOKUP($B7,Fire2020!$C$10:$Q$58,9,FALSE)</f>
        <v>2</v>
      </c>
      <c r="M7" s="64">
        <f>VLOOKUP($B7,Fire2020!$C$10:$BA$58,10,FALSE)+VLOOKUP($B7,Fire2020!$C$10:$BA$58,13,FALSE)</f>
        <v>25</v>
      </c>
      <c r="N7" s="64">
        <f>VLOOKUP($B7,Fire2020!$C$10:$BA$58,11,FALSE)+VLOOKUP($B7,Fire2020!$C$10:$BA$58,15,FALSE)</f>
        <v>73</v>
      </c>
      <c r="O7" s="64">
        <f>VLOOKUP($B7,Fire2020!$C$10:$AZ$58,16,FALSE)</f>
        <v>5</v>
      </c>
      <c r="P7" s="64">
        <f>VLOOKUP($B7,Fire2020!$C$10:$AZ$58,17,FALSE)</f>
        <v>2</v>
      </c>
      <c r="R7" s="55"/>
      <c r="S7" s="61"/>
      <c r="T7" s="61"/>
      <c r="U7" s="48"/>
      <c r="V7" s="55"/>
      <c r="W7" s="56"/>
      <c r="X7" s="55"/>
      <c r="Y7" s="55"/>
      <c r="Z7" s="55"/>
      <c r="AA7" s="55"/>
      <c r="AB7" s="56"/>
      <c r="AC7" s="56"/>
      <c r="AD7" s="56"/>
      <c r="AE7" s="55"/>
      <c r="AF7" s="55"/>
      <c r="AG7" s="55"/>
      <c r="AH7" s="55"/>
      <c r="AI7" s="55"/>
      <c r="AJ7" s="56"/>
      <c r="AK7" s="56"/>
      <c r="AL7" s="56"/>
      <c r="AN7" s="55"/>
      <c r="AO7" s="55"/>
      <c r="AP7" s="55"/>
      <c r="AQ7" s="55"/>
    </row>
    <row r="8" spans="1:43" s="62" customFormat="1" ht="14.25" customHeight="1" x14ac:dyDescent="0.4">
      <c r="A8" s="39">
        <v>86</v>
      </c>
      <c r="B8" s="62" t="s">
        <v>23</v>
      </c>
      <c r="C8" s="63"/>
      <c r="D8" s="64"/>
      <c r="E8" s="64"/>
      <c r="F8" s="53"/>
      <c r="G8" s="64"/>
      <c r="H8" s="64">
        <f>VLOOKUP($B8,Fire2020!$C$10:$I$57,2,FALSE)</f>
        <v>11</v>
      </c>
      <c r="I8" s="64">
        <f>VLOOKUP($B8,Fire2020!$C$10:$I$57,3,FALSE)</f>
        <v>6</v>
      </c>
      <c r="J8" s="64">
        <f>VLOOKUP($B8,Fire2020!$C$10:$I$57,4,FALSE)</f>
        <v>1</v>
      </c>
      <c r="K8" s="64">
        <f>VLOOKUP($B8,Fire2020!$C$10:$O$58,8,FALSE)</f>
        <v>22</v>
      </c>
      <c r="L8" s="64">
        <f>VLOOKUP($B8,Fire2020!$C$10:$Q$58,9,FALSE)</f>
        <v>1</v>
      </c>
      <c r="M8" s="64">
        <f>VLOOKUP($B8,Fire2020!$C$10:$BA$58,10,FALSE)+VLOOKUP($B8,Fire2020!$C$10:$BA$58,13,FALSE)</f>
        <v>30</v>
      </c>
      <c r="N8" s="64">
        <f>VLOOKUP($B8,Fire2020!$C$10:$BA$58,11,FALSE)+VLOOKUP($B8,Fire2020!$C$10:$BA$58,15,FALSE)</f>
        <v>65</v>
      </c>
      <c r="O8" s="64">
        <f>VLOOKUP($B8,Fire2020!$C$10:$AZ$58,16,FALSE)</f>
        <v>8</v>
      </c>
      <c r="P8" s="64">
        <f>VLOOKUP($B8,Fire2020!$C$10:$AZ$58,17,FALSE)</f>
        <v>7</v>
      </c>
      <c r="R8" s="55"/>
      <c r="S8" s="61"/>
      <c r="T8" s="61"/>
      <c r="U8" s="48"/>
      <c r="V8" s="55"/>
      <c r="W8" s="56"/>
      <c r="X8" s="55"/>
      <c r="Y8" s="55"/>
      <c r="Z8" s="55"/>
      <c r="AA8" s="55"/>
      <c r="AB8" s="56"/>
      <c r="AC8" s="56"/>
      <c r="AD8" s="56"/>
      <c r="AE8" s="55"/>
      <c r="AF8" s="55"/>
      <c r="AG8" s="55"/>
      <c r="AH8" s="55"/>
      <c r="AI8" s="55"/>
      <c r="AJ8" s="56"/>
      <c r="AK8" s="56"/>
      <c r="AL8" s="56"/>
      <c r="AN8" s="55"/>
      <c r="AO8" s="55"/>
      <c r="AP8" s="55"/>
      <c r="AQ8" s="55"/>
    </row>
    <row r="9" spans="1:43" s="62" customFormat="1" ht="14.25" customHeight="1" x14ac:dyDescent="0.4">
      <c r="A9" s="39">
        <v>53</v>
      </c>
      <c r="B9" s="62" t="s">
        <v>24</v>
      </c>
      <c r="C9" s="63"/>
      <c r="D9" s="64"/>
      <c r="E9" s="64"/>
      <c r="F9" s="53"/>
      <c r="G9" s="64"/>
      <c r="H9" s="64">
        <f>VLOOKUP($B9,Fire2020!$C$10:$I$57,2,FALSE)</f>
        <v>6</v>
      </c>
      <c r="I9" s="64">
        <f>VLOOKUP($B9,Fire2020!$C$10:$I$57,3,FALSE)</f>
        <v>10</v>
      </c>
      <c r="J9" s="64">
        <f>VLOOKUP($B9,Fire2020!$C$10:$I$57,4,FALSE)</f>
        <v>4</v>
      </c>
      <c r="K9" s="64">
        <f>VLOOKUP($B9,Fire2020!$C$10:$O$58,8,FALSE)</f>
        <v>30</v>
      </c>
      <c r="L9" s="64">
        <f>VLOOKUP($B9,Fire2020!$C$10:$Q$58,9,FALSE)</f>
        <v>2</v>
      </c>
      <c r="M9" s="64">
        <f>VLOOKUP($B9,Fire2020!$C$10:$BA$58,10,FALSE)+VLOOKUP($B9,Fire2020!$C$10:$BA$58,13,FALSE)</f>
        <v>12</v>
      </c>
      <c r="N9" s="64">
        <f>VLOOKUP($B9,Fire2020!$C$10:$BA$58,11,FALSE)+VLOOKUP($B9,Fire2020!$C$10:$BA$58,15,FALSE)</f>
        <v>75</v>
      </c>
      <c r="O9" s="64">
        <f>VLOOKUP($B9,Fire2020!$C$10:$AZ$58,16,FALSE)</f>
        <v>3</v>
      </c>
      <c r="P9" s="64">
        <f>VLOOKUP($B9,Fire2020!$C$10:$AZ$58,17,FALSE)</f>
        <v>3</v>
      </c>
      <c r="R9" s="55"/>
      <c r="S9" s="61"/>
      <c r="T9" s="61"/>
      <c r="U9" s="48"/>
      <c r="V9" s="55"/>
      <c r="W9" s="56"/>
      <c r="X9" s="55"/>
      <c r="Y9" s="55"/>
      <c r="Z9" s="55"/>
      <c r="AA9" s="55"/>
      <c r="AB9" s="56"/>
      <c r="AC9" s="56"/>
      <c r="AD9" s="56"/>
      <c r="AE9" s="55"/>
      <c r="AF9" s="55"/>
      <c r="AG9" s="55"/>
      <c r="AH9" s="55"/>
      <c r="AI9" s="55"/>
      <c r="AJ9" s="56"/>
      <c r="AK9" s="56"/>
      <c r="AL9" s="56"/>
      <c r="AN9" s="55"/>
      <c r="AO9" s="55"/>
      <c r="AP9" s="55"/>
      <c r="AQ9" s="55"/>
    </row>
    <row r="10" spans="1:43" s="62" customFormat="1" ht="14.25" customHeight="1" x14ac:dyDescent="0.4">
      <c r="A10" s="39">
        <v>54</v>
      </c>
      <c r="B10" s="62" t="s">
        <v>25</v>
      </c>
      <c r="C10" s="63"/>
      <c r="D10" s="64"/>
      <c r="E10" s="64"/>
      <c r="F10" s="53"/>
      <c r="G10" s="64"/>
      <c r="H10" s="64">
        <f>VLOOKUP($B10,Fire2020!$C$10:$I$57,2,FALSE)</f>
        <v>3</v>
      </c>
      <c r="I10" s="64">
        <f>VLOOKUP($B10,Fire2020!$C$10:$I$57,3,FALSE)</f>
        <v>19</v>
      </c>
      <c r="J10" s="64">
        <f>VLOOKUP($B10,Fire2020!$C$10:$I$57,4,FALSE)</f>
        <v>4</v>
      </c>
      <c r="K10" s="64">
        <f>VLOOKUP($B10,Fire2020!$C$10:$O$58,8,FALSE)</f>
        <v>35</v>
      </c>
      <c r="L10" s="64">
        <f>VLOOKUP($B10,Fire2020!$C$10:$Q$58,9,FALSE)</f>
        <v>2</v>
      </c>
      <c r="M10" s="64">
        <f>VLOOKUP($B10,Fire2020!$C$10:$BA$58,10,FALSE)+VLOOKUP($B10,Fire2020!$C$10:$BA$58,13,FALSE)</f>
        <v>8</v>
      </c>
      <c r="N10" s="64">
        <f>VLOOKUP($B10,Fire2020!$C$10:$BA$58,11,FALSE)+VLOOKUP($B10,Fire2020!$C$10:$BA$58,15,FALSE)</f>
        <v>121</v>
      </c>
      <c r="O10" s="64">
        <f>VLOOKUP($B10,Fire2020!$C$10:$AZ$58,16,FALSE)</f>
        <v>4</v>
      </c>
      <c r="P10" s="64">
        <f>VLOOKUP($B10,Fire2020!$C$10:$AZ$58,17,FALSE)</f>
        <v>4</v>
      </c>
      <c r="R10" s="55"/>
      <c r="S10" s="61"/>
      <c r="T10" s="61"/>
      <c r="U10" s="48"/>
      <c r="V10" s="55"/>
      <c r="W10" s="56"/>
      <c r="X10" s="55"/>
      <c r="Y10" s="55"/>
      <c r="Z10" s="55"/>
      <c r="AA10" s="55"/>
      <c r="AB10" s="56"/>
      <c r="AC10" s="56"/>
      <c r="AD10" s="56"/>
      <c r="AE10" s="55"/>
      <c r="AF10" s="55"/>
      <c r="AG10" s="55"/>
      <c r="AH10" s="55"/>
      <c r="AI10" s="55"/>
      <c r="AJ10" s="56"/>
      <c r="AK10" s="56"/>
      <c r="AL10" s="56"/>
      <c r="AN10" s="55"/>
      <c r="AO10" s="55"/>
      <c r="AP10" s="55"/>
      <c r="AQ10" s="55"/>
    </row>
    <row r="11" spans="1:43" s="62" customFormat="1" ht="14.25" customHeight="1" x14ac:dyDescent="0.4">
      <c r="A11" s="39">
        <v>55</v>
      </c>
      <c r="B11" s="62" t="s">
        <v>26</v>
      </c>
      <c r="C11" s="63"/>
      <c r="D11" s="64"/>
      <c r="E11" s="64"/>
      <c r="F11" s="53"/>
      <c r="G11" s="64"/>
      <c r="H11" s="64">
        <f>VLOOKUP($B11,Fire2020!$C$10:$I$57,2,FALSE)</f>
        <v>7</v>
      </c>
      <c r="I11" s="64">
        <f>VLOOKUP($B11,Fire2020!$C$10:$I$57,3,FALSE)</f>
        <v>11</v>
      </c>
      <c r="J11" s="64">
        <f>VLOOKUP($B11,Fire2020!$C$10:$I$57,4,FALSE)</f>
        <v>10</v>
      </c>
      <c r="K11" s="64">
        <f>VLOOKUP($B11,Fire2020!$C$10:$O$58,8,FALSE)</f>
        <v>39</v>
      </c>
      <c r="L11" s="64">
        <f>VLOOKUP($B11,Fire2020!$C$10:$Q$58,9,FALSE)</f>
        <v>3</v>
      </c>
      <c r="M11" s="64">
        <f>VLOOKUP($B11,Fire2020!$C$10:$BA$58,10,FALSE)+VLOOKUP($B11,Fire2020!$C$10:$BA$58,13,FALSE)</f>
        <v>19</v>
      </c>
      <c r="N11" s="64">
        <f>VLOOKUP($B11,Fire2020!$C$10:$BA$58,11,FALSE)+VLOOKUP($B11,Fire2020!$C$10:$BA$58,15,FALSE)</f>
        <v>159</v>
      </c>
      <c r="O11" s="64">
        <f>VLOOKUP($B11,Fire2020!$C$10:$AZ$58,16,FALSE)</f>
        <v>8</v>
      </c>
      <c r="P11" s="64">
        <f>VLOOKUP($B11,Fire2020!$C$10:$AZ$58,17,FALSE)</f>
        <v>4</v>
      </c>
      <c r="R11" s="55"/>
      <c r="S11" s="61"/>
      <c r="T11" s="61"/>
      <c r="U11" s="48"/>
      <c r="V11" s="55"/>
      <c r="W11" s="56"/>
      <c r="X11" s="55"/>
      <c r="Y11" s="55"/>
      <c r="Z11" s="55"/>
      <c r="AA11" s="55"/>
      <c r="AB11" s="56"/>
      <c r="AC11" s="56"/>
      <c r="AD11" s="56"/>
      <c r="AE11" s="55"/>
      <c r="AF11" s="55"/>
      <c r="AG11" s="55"/>
      <c r="AH11" s="55"/>
      <c r="AI11" s="55"/>
      <c r="AJ11" s="56"/>
      <c r="AK11" s="56"/>
      <c r="AL11" s="56"/>
      <c r="AN11" s="55"/>
      <c r="AO11" s="55"/>
      <c r="AP11" s="55"/>
      <c r="AQ11" s="55"/>
    </row>
    <row r="12" spans="1:43" s="62" customFormat="1" ht="14.25" customHeight="1" x14ac:dyDescent="0.4">
      <c r="A12" s="39">
        <v>56</v>
      </c>
      <c r="B12" s="62" t="s">
        <v>27</v>
      </c>
      <c r="C12" s="63"/>
      <c r="D12" s="64"/>
      <c r="E12" s="64"/>
      <c r="F12" s="53"/>
      <c r="G12" s="64"/>
      <c r="H12" s="64">
        <f>VLOOKUP($B12,Fire2020!$C$10:$I$57,2,FALSE)</f>
        <v>6</v>
      </c>
      <c r="I12" s="64">
        <f>VLOOKUP($B12,Fire2020!$C$10:$I$57,3,FALSE)</f>
        <v>6</v>
      </c>
      <c r="J12" s="64">
        <f>VLOOKUP($B12,Fire2020!$C$10:$I$57,4,FALSE)</f>
        <v>2</v>
      </c>
      <c r="K12" s="64">
        <f>VLOOKUP($B12,Fire2020!$C$10:$O$58,8,FALSE)</f>
        <v>21</v>
      </c>
      <c r="L12" s="64">
        <f>VLOOKUP($B12,Fire2020!$C$10:$Q$58,9,FALSE)</f>
        <v>3</v>
      </c>
      <c r="M12" s="64">
        <f>VLOOKUP($B12,Fire2020!$C$10:$BA$58,10,FALSE)+VLOOKUP($B12,Fire2020!$C$10:$BA$58,13,FALSE)</f>
        <v>10</v>
      </c>
      <c r="N12" s="64">
        <f>VLOOKUP($B12,Fire2020!$C$10:$BA$58,11,FALSE)+VLOOKUP($B12,Fire2020!$C$10:$BA$58,15,FALSE)</f>
        <v>61</v>
      </c>
      <c r="O12" s="64">
        <f>VLOOKUP($B12,Fire2020!$C$10:$AZ$58,16,FALSE)</f>
        <v>4</v>
      </c>
      <c r="P12" s="64">
        <f>VLOOKUP($B12,Fire2020!$C$10:$AZ$58,17,FALSE)</f>
        <v>0</v>
      </c>
      <c r="R12" s="55"/>
      <c r="S12" s="61"/>
      <c r="T12" s="61"/>
      <c r="U12" s="48"/>
      <c r="V12" s="55"/>
      <c r="W12" s="56"/>
      <c r="X12" s="55"/>
      <c r="Y12" s="55"/>
      <c r="Z12" s="55"/>
      <c r="AA12" s="55"/>
      <c r="AB12" s="56"/>
      <c r="AC12" s="56"/>
      <c r="AD12" s="56"/>
      <c r="AE12" s="55"/>
      <c r="AF12" s="55"/>
      <c r="AG12" s="55"/>
      <c r="AH12" s="55"/>
      <c r="AI12" s="55"/>
      <c r="AJ12" s="56"/>
      <c r="AK12" s="56"/>
      <c r="AL12" s="56"/>
      <c r="AN12" s="55"/>
      <c r="AO12" s="55"/>
      <c r="AP12" s="55"/>
      <c r="AQ12" s="55"/>
    </row>
    <row r="13" spans="1:43" s="62" customFormat="1" ht="14.25" customHeight="1" x14ac:dyDescent="0.4">
      <c r="A13" s="39">
        <v>57</v>
      </c>
      <c r="B13" s="62" t="s">
        <v>28</v>
      </c>
      <c r="C13" s="63"/>
      <c r="D13" s="64"/>
      <c r="E13" s="64"/>
      <c r="F13" s="53"/>
      <c r="G13" s="64"/>
      <c r="H13" s="64">
        <f>VLOOKUP($B13,Fire2020!$C$10:$I$57,2,FALSE)</f>
        <v>2</v>
      </c>
      <c r="I13" s="64">
        <f>VLOOKUP($B13,Fire2020!$C$10:$I$57,3,FALSE)</f>
        <v>23</v>
      </c>
      <c r="J13" s="64">
        <f>VLOOKUP($B13,Fire2020!$C$10:$I$57,4,FALSE)</f>
        <v>6</v>
      </c>
      <c r="K13" s="64">
        <f>VLOOKUP($B13,Fire2020!$C$10:$O$58,8,FALSE)</f>
        <v>43</v>
      </c>
      <c r="L13" s="64">
        <f>VLOOKUP($B13,Fire2020!$C$10:$Q$58,9,FALSE)</f>
        <v>2</v>
      </c>
      <c r="M13" s="64">
        <f>VLOOKUP($B13,Fire2020!$C$10:$BA$58,10,FALSE)+VLOOKUP($B13,Fire2020!$C$10:$BA$58,13,FALSE)</f>
        <v>46</v>
      </c>
      <c r="N13" s="64">
        <f>VLOOKUP($B13,Fire2020!$C$10:$BA$58,11,FALSE)+VLOOKUP($B13,Fire2020!$C$10:$BA$58,15,FALSE)</f>
        <v>105</v>
      </c>
      <c r="O13" s="64">
        <f>VLOOKUP($B13,Fire2020!$C$10:$AZ$58,16,FALSE)</f>
        <v>8</v>
      </c>
      <c r="P13" s="64">
        <f>VLOOKUP($B13,Fire2020!$C$10:$AZ$58,17,FALSE)</f>
        <v>4</v>
      </c>
      <c r="R13" s="55"/>
      <c r="S13" s="61"/>
      <c r="T13" s="61"/>
      <c r="U13" s="48"/>
      <c r="V13" s="55"/>
      <c r="W13" s="56"/>
      <c r="X13" s="55"/>
      <c r="Y13" s="55"/>
      <c r="Z13" s="55"/>
      <c r="AA13" s="55"/>
      <c r="AB13" s="56"/>
      <c r="AC13" s="56"/>
      <c r="AD13" s="56"/>
      <c r="AE13" s="55"/>
      <c r="AF13" s="55"/>
      <c r="AG13" s="55"/>
      <c r="AH13" s="55"/>
      <c r="AI13" s="55"/>
      <c r="AJ13" s="56"/>
      <c r="AK13" s="56"/>
      <c r="AL13" s="56"/>
      <c r="AN13" s="55"/>
      <c r="AO13" s="55"/>
      <c r="AP13" s="55"/>
      <c r="AQ13" s="55"/>
    </row>
    <row r="14" spans="1:43" s="62" customFormat="1" ht="14.25" customHeight="1" x14ac:dyDescent="0.4">
      <c r="A14" s="39">
        <v>59</v>
      </c>
      <c r="B14" s="62" t="s">
        <v>29</v>
      </c>
      <c r="C14" s="63"/>
      <c r="D14" s="64"/>
      <c r="E14" s="64"/>
      <c r="F14" s="53"/>
      <c r="G14" s="64"/>
      <c r="H14" s="64">
        <f>VLOOKUP($B14,Fire2020!$C$10:$I$57,2,FALSE)</f>
        <v>2</v>
      </c>
      <c r="I14" s="64">
        <f>VLOOKUP($B14,Fire2020!$C$10:$I$57,3,FALSE)</f>
        <v>30</v>
      </c>
      <c r="J14" s="64">
        <f>VLOOKUP($B14,Fire2020!$C$10:$I$57,4,FALSE)</f>
        <v>6</v>
      </c>
      <c r="K14" s="64">
        <f>VLOOKUP($B14,Fire2020!$C$10:$O$58,8,FALSE)</f>
        <v>42</v>
      </c>
      <c r="L14" s="64">
        <f>VLOOKUP($B14,Fire2020!$C$10:$Q$58,9,FALSE)</f>
        <v>2</v>
      </c>
      <c r="M14" s="64">
        <f>VLOOKUP($B14,Fire2020!$C$10:$BA$58,10,FALSE)+VLOOKUP($B14,Fire2020!$C$10:$BA$58,13,FALSE)</f>
        <v>23</v>
      </c>
      <c r="N14" s="64">
        <f>VLOOKUP($B14,Fire2020!$C$10:$BA$58,11,FALSE)+VLOOKUP($B14,Fire2020!$C$10:$BA$58,15,FALSE)</f>
        <v>68</v>
      </c>
      <c r="O14" s="64">
        <f>VLOOKUP($B14,Fire2020!$C$10:$AZ$58,16,FALSE)</f>
        <v>5</v>
      </c>
      <c r="P14" s="64">
        <f>VLOOKUP($B14,Fire2020!$C$10:$AZ$58,17,FALSE)</f>
        <v>5</v>
      </c>
      <c r="R14" s="55"/>
      <c r="S14" s="61"/>
      <c r="T14" s="61"/>
      <c r="U14" s="48"/>
      <c r="V14" s="55"/>
      <c r="W14" s="56"/>
      <c r="X14" s="55"/>
      <c r="Y14" s="55"/>
      <c r="Z14" s="55"/>
      <c r="AA14" s="55"/>
      <c r="AB14" s="56"/>
      <c r="AC14" s="56"/>
      <c r="AD14" s="56"/>
      <c r="AE14" s="55"/>
      <c r="AF14" s="55"/>
      <c r="AG14" s="55"/>
      <c r="AH14" s="55"/>
      <c r="AI14" s="55"/>
      <c r="AJ14" s="56"/>
      <c r="AK14" s="56"/>
      <c r="AL14" s="56"/>
      <c r="AN14" s="55"/>
      <c r="AO14" s="55"/>
      <c r="AP14" s="55"/>
      <c r="AQ14" s="55"/>
    </row>
    <row r="15" spans="1:43" s="62" customFormat="1" ht="14.25" customHeight="1" x14ac:dyDescent="0.4">
      <c r="A15" s="39">
        <v>60</v>
      </c>
      <c r="B15" s="62" t="s">
        <v>30</v>
      </c>
      <c r="C15" s="63"/>
      <c r="D15" s="64"/>
      <c r="E15" s="64"/>
      <c r="F15" s="53"/>
      <c r="G15" s="64"/>
      <c r="H15" s="64">
        <f>VLOOKUP($B15,Fire2020!$C$10:$I$57,2,FALSE)</f>
        <v>4</v>
      </c>
      <c r="I15" s="64">
        <f>VLOOKUP($B15,Fire2020!$C$10:$I$57,3,FALSE)</f>
        <v>19</v>
      </c>
      <c r="J15" s="64">
        <f>VLOOKUP($B15,Fire2020!$C$10:$I$57,4,FALSE)</f>
        <v>8</v>
      </c>
      <c r="K15" s="64">
        <f>VLOOKUP($B15,Fire2020!$C$10:$O$58,8,FALSE)</f>
        <v>41</v>
      </c>
      <c r="L15" s="64">
        <f>VLOOKUP($B15,Fire2020!$C$10:$Q$58,9,FALSE)</f>
        <v>2</v>
      </c>
      <c r="M15" s="64">
        <f>VLOOKUP($B15,Fire2020!$C$10:$BA$58,10,FALSE)+VLOOKUP($B15,Fire2020!$C$10:$BA$58,13,FALSE)</f>
        <v>14</v>
      </c>
      <c r="N15" s="64">
        <f>VLOOKUP($B15,Fire2020!$C$10:$BA$58,11,FALSE)+VLOOKUP($B15,Fire2020!$C$10:$BA$58,15,FALSE)</f>
        <v>166</v>
      </c>
      <c r="O15" s="64">
        <f>VLOOKUP($B15,Fire2020!$C$10:$AZ$58,16,FALSE)</f>
        <v>4</v>
      </c>
      <c r="P15" s="64">
        <f>VLOOKUP($B15,Fire2020!$C$10:$AZ$58,17,FALSE)</f>
        <v>6</v>
      </c>
      <c r="R15" s="55"/>
      <c r="S15" s="61"/>
      <c r="T15" s="61"/>
      <c r="U15" s="48"/>
      <c r="V15" s="55"/>
      <c r="W15" s="56"/>
      <c r="X15" s="55"/>
      <c r="Y15" s="55"/>
      <c r="Z15" s="55"/>
      <c r="AA15" s="55"/>
      <c r="AB15" s="56"/>
      <c r="AC15" s="56"/>
      <c r="AD15" s="56"/>
      <c r="AE15" s="55"/>
      <c r="AF15" s="55"/>
      <c r="AG15" s="55"/>
      <c r="AH15" s="55"/>
      <c r="AI15" s="55"/>
      <c r="AJ15" s="56"/>
      <c r="AK15" s="56"/>
      <c r="AL15" s="56"/>
      <c r="AN15" s="55"/>
      <c r="AO15" s="55"/>
      <c r="AP15" s="55"/>
      <c r="AQ15" s="55"/>
    </row>
    <row r="16" spans="1:43" s="62" customFormat="1" ht="14.25" customHeight="1" x14ac:dyDescent="0.4">
      <c r="A16" s="39">
        <v>61</v>
      </c>
      <c r="B16" s="62" t="s">
        <v>266</v>
      </c>
      <c r="C16" s="63"/>
      <c r="D16" s="64"/>
      <c r="E16" s="64"/>
      <c r="F16" s="53"/>
      <c r="G16" s="64"/>
      <c r="H16" s="64">
        <f>VLOOKUP($B16,Fire2020!$C$10:$I$57,2,FALSE)</f>
        <v>3</v>
      </c>
      <c r="I16" s="64">
        <f>VLOOKUP($B16,Fire2020!$C$10:$I$57,3,FALSE)</f>
        <v>70</v>
      </c>
      <c r="J16" s="64">
        <f>VLOOKUP($B16,Fire2020!$C$10:$I$57,4,FALSE)</f>
        <v>9</v>
      </c>
      <c r="K16" s="64">
        <f>VLOOKUP($B16,Fire2020!$C$10:$O$58,8,FALSE)</f>
        <v>118</v>
      </c>
      <c r="L16" s="64">
        <f>VLOOKUP($B16,Fire2020!$C$10:$Q$58,9,FALSE)</f>
        <v>7</v>
      </c>
      <c r="M16" s="64">
        <f>VLOOKUP($B16,Fire2020!$C$10:$BA$58,10,FALSE)+VLOOKUP($B16,Fire2020!$C$10:$BA$58,13,FALSE)</f>
        <v>124</v>
      </c>
      <c r="N16" s="64">
        <f>VLOOKUP($B16,Fire2020!$C$10:$BA$58,11,FALSE)+VLOOKUP($B16,Fire2020!$C$10:$BA$58,15,FALSE)</f>
        <v>287</v>
      </c>
      <c r="O16" s="64">
        <f>VLOOKUP($B16,Fire2020!$C$10:$AZ$58,16,FALSE)</f>
        <v>19</v>
      </c>
      <c r="P16" s="64">
        <f>VLOOKUP($B16,Fire2020!$C$10:$AZ$58,17,FALSE)</f>
        <v>10</v>
      </c>
      <c r="R16" s="55"/>
      <c r="S16" s="61"/>
      <c r="T16" s="61"/>
      <c r="U16" s="48"/>
      <c r="V16" s="55"/>
      <c r="W16" s="56"/>
      <c r="X16" s="55"/>
      <c r="Y16" s="55"/>
      <c r="Z16" s="55"/>
      <c r="AA16" s="55"/>
      <c r="AB16" s="56"/>
      <c r="AC16" s="56"/>
      <c r="AD16" s="56"/>
      <c r="AE16" s="55"/>
      <c r="AF16" s="55"/>
      <c r="AG16" s="55"/>
      <c r="AH16" s="55"/>
      <c r="AI16" s="55"/>
      <c r="AJ16" s="56"/>
      <c r="AK16" s="56"/>
      <c r="AL16" s="56"/>
      <c r="AN16" s="55"/>
      <c r="AO16" s="55"/>
      <c r="AP16" s="55"/>
      <c r="AQ16" s="55"/>
    </row>
    <row r="17" spans="1:43" s="62" customFormat="1" ht="14.25" customHeight="1" x14ac:dyDescent="0.4">
      <c r="A17" s="39">
        <v>62</v>
      </c>
      <c r="B17" s="62" t="s">
        <v>307</v>
      </c>
      <c r="C17" s="63"/>
      <c r="D17" s="64"/>
      <c r="E17" s="64"/>
      <c r="F17" s="53"/>
      <c r="G17" s="64"/>
      <c r="H17" s="64">
        <f>VLOOKUP($B17,Fire2020!$C$10:$I$57,2,FALSE)</f>
        <v>3</v>
      </c>
      <c r="I17" s="64">
        <f>VLOOKUP($B17,Fire2020!$C$10:$I$57,3,FALSE)</f>
        <v>37</v>
      </c>
      <c r="J17" s="64">
        <f>VLOOKUP($B17,Fire2020!$C$10:$I$57,4,FALSE)</f>
        <v>10</v>
      </c>
      <c r="K17" s="64">
        <f>VLOOKUP($B17,Fire2020!$C$10:$O$58,8,FALSE)</f>
        <v>74</v>
      </c>
      <c r="L17" s="64">
        <f>VLOOKUP($B17,Fire2020!$C$10:$Q$58,9,FALSE)</f>
        <v>4</v>
      </c>
      <c r="M17" s="64">
        <f>VLOOKUP($B17,Fire2020!$C$10:$BA$58,10,FALSE)+VLOOKUP($B17,Fire2020!$C$10:$BA$58,13,FALSE)</f>
        <v>60</v>
      </c>
      <c r="N17" s="64">
        <f>VLOOKUP($B17,Fire2020!$C$10:$BA$58,11,FALSE)+VLOOKUP($B17,Fire2020!$C$10:$BA$58,15,FALSE)</f>
        <v>271</v>
      </c>
      <c r="O17" s="64">
        <f>VLOOKUP($B17,Fire2020!$C$10:$AZ$58,16,FALSE)</f>
        <v>9</v>
      </c>
      <c r="P17" s="64">
        <f>VLOOKUP($B17,Fire2020!$C$10:$AZ$58,17,FALSE)</f>
        <v>7</v>
      </c>
      <c r="R17" s="55"/>
      <c r="S17" s="61"/>
      <c r="T17" s="61"/>
      <c r="U17" s="48"/>
      <c r="V17" s="55"/>
      <c r="W17" s="56"/>
      <c r="X17" s="55"/>
      <c r="Y17" s="55"/>
      <c r="Z17" s="55"/>
      <c r="AA17" s="55"/>
      <c r="AB17" s="56"/>
      <c r="AC17" s="56"/>
      <c r="AD17" s="56"/>
      <c r="AE17" s="55"/>
      <c r="AF17" s="55"/>
      <c r="AG17" s="55"/>
      <c r="AH17" s="55"/>
      <c r="AI17" s="55"/>
      <c r="AJ17" s="56"/>
      <c r="AK17" s="56"/>
      <c r="AL17" s="56"/>
      <c r="AN17" s="55"/>
      <c r="AO17" s="55"/>
      <c r="AP17" s="55"/>
      <c r="AQ17" s="55"/>
    </row>
    <row r="18" spans="1:43" s="62" customFormat="1" ht="14.25" customHeight="1" x14ac:dyDescent="0.4">
      <c r="A18" s="39">
        <v>58</v>
      </c>
      <c r="B18" s="62" t="s">
        <v>33</v>
      </c>
      <c r="C18" s="63"/>
      <c r="D18" s="64"/>
      <c r="E18" s="64"/>
      <c r="F18" s="53"/>
      <c r="G18" s="64"/>
      <c r="H18" s="64">
        <f>VLOOKUP($B18,Fire2020!$C$10:$I$57,2,FALSE)</f>
        <v>2</v>
      </c>
      <c r="I18" s="64">
        <f>VLOOKUP($B18,Fire2020!$C$10:$I$57,3,FALSE)</f>
        <v>6</v>
      </c>
      <c r="J18" s="64">
        <f>VLOOKUP($B18,Fire2020!$C$10:$I$57,4,FALSE)</f>
        <v>7</v>
      </c>
      <c r="K18" s="64">
        <f>VLOOKUP($B18,Fire2020!$C$10:$O$58,8,FALSE)</f>
        <v>26</v>
      </c>
      <c r="L18" s="64">
        <f>VLOOKUP($B18,Fire2020!$C$10:$Q$58,9,FALSE)</f>
        <v>2</v>
      </c>
      <c r="M18" s="64">
        <f>VLOOKUP($B18,Fire2020!$C$10:$BA$58,10,FALSE)+VLOOKUP($B18,Fire2020!$C$10:$BA$58,13,FALSE)</f>
        <v>28</v>
      </c>
      <c r="N18" s="64">
        <f>VLOOKUP($B18,Fire2020!$C$10:$BA$58,11,FALSE)+VLOOKUP($B18,Fire2020!$C$10:$BA$58,15,FALSE)</f>
        <v>58</v>
      </c>
      <c r="O18" s="64">
        <f>VLOOKUP($B18,Fire2020!$C$10:$AZ$58,16,FALSE)</f>
        <v>5</v>
      </c>
      <c r="P18" s="64">
        <f>VLOOKUP($B18,Fire2020!$C$10:$AZ$58,17,FALSE)</f>
        <v>3</v>
      </c>
      <c r="R18" s="55"/>
      <c r="S18" s="61"/>
      <c r="T18" s="61"/>
      <c r="U18" s="48"/>
      <c r="V18" s="55"/>
      <c r="W18" s="56"/>
      <c r="X18" s="55"/>
      <c r="Y18" s="55"/>
      <c r="Z18" s="55"/>
      <c r="AA18" s="55"/>
      <c r="AB18" s="56"/>
      <c r="AC18" s="56"/>
      <c r="AD18" s="56"/>
      <c r="AE18" s="55"/>
      <c r="AF18" s="55"/>
      <c r="AG18" s="55"/>
      <c r="AH18" s="55"/>
      <c r="AI18" s="55"/>
      <c r="AJ18" s="56"/>
      <c r="AK18" s="56"/>
      <c r="AL18" s="56"/>
      <c r="AN18" s="55"/>
      <c r="AO18" s="55"/>
      <c r="AP18" s="55"/>
      <c r="AQ18" s="55"/>
    </row>
    <row r="19" spans="1:43" s="62" customFormat="1" ht="14.25" customHeight="1" x14ac:dyDescent="0.4">
      <c r="A19" s="39">
        <v>63</v>
      </c>
      <c r="B19" s="62" t="s">
        <v>34</v>
      </c>
      <c r="C19" s="63"/>
      <c r="D19" s="64"/>
      <c r="E19" s="64"/>
      <c r="F19" s="53"/>
      <c r="G19" s="64"/>
      <c r="H19" s="64">
        <f>VLOOKUP($B19,Fire2020!$C$10:$I$57,2,FALSE)</f>
        <v>6</v>
      </c>
      <c r="I19" s="64">
        <f>VLOOKUP($B19,Fire2020!$C$10:$I$57,3,FALSE)</f>
        <v>12</v>
      </c>
      <c r="J19" s="64">
        <f>VLOOKUP($B19,Fire2020!$C$10:$I$57,4,FALSE)</f>
        <v>6</v>
      </c>
      <c r="K19" s="64">
        <f>VLOOKUP($B19,Fire2020!$C$10:$O$58,8,FALSE)</f>
        <v>41</v>
      </c>
      <c r="L19" s="64">
        <f>VLOOKUP($B19,Fire2020!$C$10:$Q$58,9,FALSE)</f>
        <v>3</v>
      </c>
      <c r="M19" s="64">
        <f>VLOOKUP($B19,Fire2020!$C$10:$BA$58,10,FALSE)+VLOOKUP($B19,Fire2020!$C$10:$BA$58,13,FALSE)</f>
        <v>10</v>
      </c>
      <c r="N19" s="64">
        <f>VLOOKUP($B19,Fire2020!$C$10:$BA$58,11,FALSE)+VLOOKUP($B19,Fire2020!$C$10:$BA$58,15,FALSE)</f>
        <v>121</v>
      </c>
      <c r="O19" s="64">
        <f>VLOOKUP($B19,Fire2020!$C$10:$AZ$58,16,FALSE)</f>
        <v>4</v>
      </c>
      <c r="P19" s="64">
        <f>VLOOKUP($B19,Fire2020!$C$10:$AZ$58,17,FALSE)</f>
        <v>2</v>
      </c>
      <c r="R19" s="55"/>
      <c r="S19" s="61"/>
      <c r="T19" s="61"/>
      <c r="U19" s="48"/>
      <c r="V19" s="55"/>
      <c r="W19" s="56"/>
      <c r="X19" s="55"/>
      <c r="Y19" s="55"/>
      <c r="Z19" s="55"/>
      <c r="AA19" s="55"/>
      <c r="AB19" s="56"/>
      <c r="AC19" s="56"/>
      <c r="AD19" s="56"/>
      <c r="AE19" s="55"/>
      <c r="AF19" s="55"/>
      <c r="AG19" s="55"/>
      <c r="AH19" s="55"/>
      <c r="AI19" s="55"/>
      <c r="AJ19" s="56"/>
      <c r="AK19" s="56"/>
      <c r="AL19" s="56"/>
      <c r="AN19" s="55"/>
      <c r="AO19" s="55"/>
      <c r="AP19" s="55"/>
      <c r="AQ19" s="55"/>
    </row>
    <row r="20" spans="1:43" s="62" customFormat="1" ht="14.25" customHeight="1" x14ac:dyDescent="0.4">
      <c r="A20" s="39">
        <v>64</v>
      </c>
      <c r="B20" s="62" t="s">
        <v>35</v>
      </c>
      <c r="C20" s="63"/>
      <c r="D20" s="64"/>
      <c r="E20" s="64"/>
      <c r="F20" s="53"/>
      <c r="G20" s="64"/>
      <c r="H20" s="64">
        <f>VLOOKUP($B20,Fire2020!$C$10:$I$57,2,FALSE)</f>
        <v>13</v>
      </c>
      <c r="I20" s="64">
        <f>VLOOKUP($B20,Fire2020!$C$10:$I$57,3,FALSE)</f>
        <v>35</v>
      </c>
      <c r="J20" s="64">
        <f>VLOOKUP($B20,Fire2020!$C$10:$I$57,4,FALSE)</f>
        <v>2</v>
      </c>
      <c r="K20" s="64">
        <f>VLOOKUP($B20,Fire2020!$C$10:$O$58,8,FALSE)</f>
        <v>67</v>
      </c>
      <c r="L20" s="64">
        <f>VLOOKUP($B20,Fire2020!$C$10:$Q$58,9,FALSE)</f>
        <v>4</v>
      </c>
      <c r="M20" s="64">
        <f>VLOOKUP($B20,Fire2020!$C$10:$BA$58,10,FALSE)+VLOOKUP($B20,Fire2020!$C$10:$BA$58,13,FALSE)</f>
        <v>49</v>
      </c>
      <c r="N20" s="64">
        <f>VLOOKUP($B20,Fire2020!$C$10:$BA$58,11,FALSE)+VLOOKUP($B20,Fire2020!$C$10:$BA$58,15,FALSE)</f>
        <v>194</v>
      </c>
      <c r="O20" s="64">
        <f>VLOOKUP($B20,Fire2020!$C$10:$AZ$58,16,FALSE)</f>
        <v>12</v>
      </c>
      <c r="P20" s="64">
        <f>VLOOKUP($B20,Fire2020!$C$10:$AZ$58,17,FALSE)</f>
        <v>7</v>
      </c>
      <c r="R20" s="55"/>
      <c r="S20" s="61"/>
      <c r="T20" s="61"/>
      <c r="U20" s="48"/>
      <c r="V20" s="55"/>
      <c r="W20" s="56"/>
      <c r="X20" s="55"/>
      <c r="Y20" s="55"/>
      <c r="Z20" s="55"/>
      <c r="AA20" s="55"/>
      <c r="AB20" s="56"/>
      <c r="AC20" s="56"/>
      <c r="AD20" s="56"/>
      <c r="AE20" s="55"/>
      <c r="AF20" s="55"/>
      <c r="AG20" s="55"/>
      <c r="AH20" s="55"/>
      <c r="AI20" s="55"/>
      <c r="AJ20" s="56"/>
      <c r="AK20" s="56"/>
      <c r="AL20" s="56"/>
      <c r="AN20" s="55"/>
      <c r="AO20" s="55"/>
      <c r="AP20" s="55"/>
      <c r="AQ20" s="55"/>
    </row>
    <row r="21" spans="1:43" s="62" customFormat="1" ht="14.25" customHeight="1" x14ac:dyDescent="0.4">
      <c r="A21" s="39">
        <v>65</v>
      </c>
      <c r="B21" s="62" t="s">
        <v>36</v>
      </c>
      <c r="C21" s="63"/>
      <c r="D21" s="64"/>
      <c r="E21" s="64"/>
      <c r="F21" s="53"/>
      <c r="G21" s="64"/>
      <c r="H21" s="64">
        <f>VLOOKUP($B21,Fire2020!$C$10:$I$57,2,FALSE)</f>
        <v>2</v>
      </c>
      <c r="I21" s="64">
        <f>VLOOKUP($B21,Fire2020!$C$10:$I$57,3,FALSE)</f>
        <v>16</v>
      </c>
      <c r="J21" s="64">
        <f>VLOOKUP($B21,Fire2020!$C$10:$I$57,4,FALSE)</f>
        <v>3</v>
      </c>
      <c r="K21" s="64">
        <f>VLOOKUP($B21,Fire2020!$C$10:$O$58,8,FALSE)</f>
        <v>33</v>
      </c>
      <c r="L21" s="64">
        <f>VLOOKUP($B21,Fire2020!$C$10:$Q$58,9,FALSE)</f>
        <v>2</v>
      </c>
      <c r="M21" s="64">
        <f>VLOOKUP($B21,Fire2020!$C$10:$BA$58,10,FALSE)+VLOOKUP($B21,Fire2020!$C$10:$BA$58,13,FALSE)</f>
        <v>149</v>
      </c>
      <c r="N21" s="64">
        <f>VLOOKUP($B21,Fire2020!$C$10:$BA$58,11,FALSE)+VLOOKUP($B21,Fire2020!$C$10:$BA$58,15,FALSE)</f>
        <v>80</v>
      </c>
      <c r="O21" s="64">
        <f>VLOOKUP($B21,Fire2020!$C$10:$AZ$58,16,FALSE)</f>
        <v>4</v>
      </c>
      <c r="P21" s="64">
        <f>VLOOKUP($B21,Fire2020!$C$10:$AZ$58,17,FALSE)</f>
        <v>5</v>
      </c>
      <c r="R21" s="55"/>
      <c r="S21" s="61"/>
      <c r="T21" s="61"/>
      <c r="U21" s="48"/>
      <c r="V21" s="55"/>
      <c r="W21" s="56"/>
      <c r="X21" s="55"/>
      <c r="Y21" s="55"/>
      <c r="Z21" s="55"/>
      <c r="AA21" s="55"/>
      <c r="AB21" s="56"/>
      <c r="AC21" s="56"/>
      <c r="AD21" s="56"/>
      <c r="AE21" s="55"/>
      <c r="AF21" s="55"/>
      <c r="AG21" s="55"/>
      <c r="AH21" s="55"/>
      <c r="AI21" s="55"/>
      <c r="AJ21" s="56"/>
      <c r="AK21" s="56"/>
      <c r="AL21" s="56"/>
      <c r="AN21" s="55"/>
      <c r="AO21" s="55"/>
      <c r="AP21" s="55"/>
      <c r="AQ21" s="55"/>
    </row>
    <row r="22" spans="1:43" s="62" customFormat="1" ht="14.25" customHeight="1" x14ac:dyDescent="0.4">
      <c r="A22" s="39">
        <v>67</v>
      </c>
      <c r="B22" s="62" t="s">
        <v>37</v>
      </c>
      <c r="C22" s="63"/>
      <c r="D22" s="64"/>
      <c r="E22" s="64"/>
      <c r="F22" s="53"/>
      <c r="G22" s="64"/>
      <c r="H22" s="64">
        <f>VLOOKUP($B22,Fire2020!$C$10:$I$57,2,FALSE)</f>
        <v>5</v>
      </c>
      <c r="I22" s="64">
        <f>VLOOKUP($B22,Fire2020!$C$10:$I$57,3,FALSE)</f>
        <v>38</v>
      </c>
      <c r="J22" s="64">
        <f>VLOOKUP($B22,Fire2020!$C$10:$I$57,4,FALSE)</f>
        <v>8</v>
      </c>
      <c r="K22" s="64">
        <f>VLOOKUP($B22,Fire2020!$C$10:$O$58,8,FALSE)</f>
        <v>74</v>
      </c>
      <c r="L22" s="64">
        <f>VLOOKUP($B22,Fire2020!$C$10:$Q$58,9,FALSE)</f>
        <v>3</v>
      </c>
      <c r="M22" s="64">
        <f>VLOOKUP($B22,Fire2020!$C$10:$BA$58,10,FALSE)+VLOOKUP($B22,Fire2020!$C$10:$BA$58,13,FALSE)</f>
        <v>57</v>
      </c>
      <c r="N22" s="64">
        <f>VLOOKUP($B22,Fire2020!$C$10:$BA$58,11,FALSE)+VLOOKUP($B22,Fire2020!$C$10:$BA$58,15,FALSE)</f>
        <v>244</v>
      </c>
      <c r="O22" s="64">
        <f>VLOOKUP($B22,Fire2020!$C$10:$AZ$58,16,FALSE)</f>
        <v>14</v>
      </c>
      <c r="P22" s="64">
        <f>VLOOKUP($B22,Fire2020!$C$10:$AZ$58,17,FALSE)</f>
        <v>5</v>
      </c>
      <c r="R22" s="55"/>
      <c r="S22" s="61"/>
      <c r="T22" s="61"/>
      <c r="U22" s="48"/>
      <c r="V22" s="55"/>
      <c r="W22" s="56"/>
      <c r="X22" s="55"/>
      <c r="Y22" s="55"/>
      <c r="Z22" s="55"/>
      <c r="AA22" s="55"/>
      <c r="AB22" s="56"/>
      <c r="AC22" s="56"/>
      <c r="AD22" s="56"/>
      <c r="AE22" s="55"/>
      <c r="AF22" s="55"/>
      <c r="AG22" s="55"/>
      <c r="AH22" s="55"/>
      <c r="AI22" s="55"/>
      <c r="AJ22" s="56"/>
      <c r="AK22" s="56"/>
      <c r="AL22" s="56"/>
      <c r="AN22" s="55"/>
      <c r="AO22" s="55"/>
      <c r="AP22" s="55"/>
      <c r="AQ22" s="55"/>
    </row>
    <row r="23" spans="1:43" s="62" customFormat="1" ht="14.25" customHeight="1" x14ac:dyDescent="0.4">
      <c r="A23" s="39">
        <v>68</v>
      </c>
      <c r="B23" s="62" t="s">
        <v>273</v>
      </c>
      <c r="C23" s="63"/>
      <c r="D23" s="64"/>
      <c r="E23" s="64"/>
      <c r="F23" s="53"/>
      <c r="G23" s="64"/>
      <c r="H23" s="64">
        <f>VLOOKUP($B23,Fire2020!$C$10:$I$57,2,FALSE)</f>
        <v>5</v>
      </c>
      <c r="I23" s="64">
        <f>VLOOKUP($B23,Fire2020!$C$10:$I$57,3,FALSE)</f>
        <v>17</v>
      </c>
      <c r="J23" s="64">
        <f>VLOOKUP($B23,Fire2020!$C$10:$I$57,4,FALSE)</f>
        <v>3</v>
      </c>
      <c r="K23" s="64">
        <f>VLOOKUP($B23,Fire2020!$C$10:$O$58,8,FALSE)</f>
        <v>41</v>
      </c>
      <c r="L23" s="64">
        <f>VLOOKUP($B23,Fire2020!$C$10:$Q$58,9,FALSE)</f>
        <v>2</v>
      </c>
      <c r="M23" s="64">
        <f>VLOOKUP($B23,Fire2020!$C$10:$BA$58,10,FALSE)+VLOOKUP($B23,Fire2020!$C$10:$BA$58,13,FALSE)</f>
        <v>26</v>
      </c>
      <c r="N23" s="64">
        <f>VLOOKUP($B23,Fire2020!$C$10:$BA$58,11,FALSE)+VLOOKUP($B23,Fire2020!$C$10:$BA$58,15,FALSE)</f>
        <v>92</v>
      </c>
      <c r="O23" s="64">
        <f>VLOOKUP($B23,Fire2020!$C$10:$AZ$58,16,FALSE)</f>
        <v>5</v>
      </c>
      <c r="P23" s="64">
        <f>VLOOKUP($B23,Fire2020!$C$10:$AZ$58,17,FALSE)</f>
        <v>3</v>
      </c>
      <c r="R23" s="55"/>
      <c r="S23" s="61"/>
      <c r="T23" s="61"/>
      <c r="U23" s="48"/>
      <c r="V23" s="55"/>
      <c r="W23" s="56"/>
      <c r="X23" s="55"/>
      <c r="Y23" s="55"/>
      <c r="Z23" s="55"/>
      <c r="AA23" s="55"/>
      <c r="AB23" s="56"/>
      <c r="AC23" s="56"/>
      <c r="AD23" s="56"/>
      <c r="AE23" s="55"/>
      <c r="AF23" s="55"/>
      <c r="AG23" s="55"/>
      <c r="AH23" s="55"/>
      <c r="AI23" s="55"/>
      <c r="AJ23" s="56"/>
      <c r="AK23" s="56"/>
      <c r="AL23" s="56"/>
      <c r="AN23" s="55"/>
      <c r="AO23" s="55"/>
      <c r="AP23" s="55"/>
      <c r="AQ23" s="55"/>
    </row>
    <row r="24" spans="1:43" s="62" customFormat="1" ht="14.25" customHeight="1" x14ac:dyDescent="0.4">
      <c r="A24" s="39">
        <v>69</v>
      </c>
      <c r="B24" s="62" t="s">
        <v>39</v>
      </c>
      <c r="C24" s="63"/>
      <c r="D24" s="64"/>
      <c r="E24" s="64"/>
      <c r="F24" s="53"/>
      <c r="G24" s="64"/>
      <c r="H24" s="64">
        <f>VLOOKUP($B24,Fire2020!$C$10:$I$57,2,FALSE)</f>
        <v>9</v>
      </c>
      <c r="I24" s="64">
        <f>VLOOKUP($B24,Fire2020!$C$10:$I$57,3,FALSE)</f>
        <v>13</v>
      </c>
      <c r="J24" s="64">
        <f>VLOOKUP($B24,Fire2020!$C$10:$I$57,4,FALSE)</f>
        <v>7</v>
      </c>
      <c r="K24" s="64">
        <f>VLOOKUP($B24,Fire2020!$C$10:$O$58,8,FALSE)</f>
        <v>40</v>
      </c>
      <c r="L24" s="64">
        <f>VLOOKUP($B24,Fire2020!$C$10:$Q$58,9,FALSE)</f>
        <v>2</v>
      </c>
      <c r="M24" s="64">
        <f>VLOOKUP($B24,Fire2020!$C$10:$BA$58,10,FALSE)+VLOOKUP($B24,Fire2020!$C$10:$BA$58,13,FALSE)</f>
        <v>10</v>
      </c>
      <c r="N24" s="64">
        <f>VLOOKUP($B24,Fire2020!$C$10:$BA$58,11,FALSE)+VLOOKUP($B24,Fire2020!$C$10:$BA$58,15,FALSE)</f>
        <v>99</v>
      </c>
      <c r="O24" s="64">
        <f>VLOOKUP($B24,Fire2020!$C$10:$AZ$58,16,FALSE)</f>
        <v>7</v>
      </c>
      <c r="P24" s="64">
        <f>VLOOKUP($B24,Fire2020!$C$10:$AZ$58,17,FALSE)</f>
        <v>6</v>
      </c>
      <c r="R24" s="55"/>
      <c r="S24" s="61"/>
      <c r="T24" s="61"/>
      <c r="U24" s="48"/>
      <c r="V24" s="55"/>
      <c r="W24" s="56"/>
      <c r="X24" s="55"/>
      <c r="Y24" s="55"/>
      <c r="Z24" s="55"/>
      <c r="AA24" s="55"/>
      <c r="AB24" s="56"/>
      <c r="AC24" s="56"/>
      <c r="AD24" s="56"/>
      <c r="AE24" s="55"/>
      <c r="AF24" s="55"/>
      <c r="AG24" s="55"/>
      <c r="AH24" s="55"/>
      <c r="AI24" s="55"/>
      <c r="AJ24" s="56"/>
      <c r="AK24" s="56"/>
      <c r="AL24" s="56"/>
      <c r="AN24" s="55"/>
      <c r="AO24" s="55"/>
      <c r="AP24" s="55"/>
      <c r="AQ24" s="55"/>
    </row>
    <row r="25" spans="1:43" s="62" customFormat="1" ht="14.25" customHeight="1" x14ac:dyDescent="0.4">
      <c r="A25" s="39">
        <v>70</v>
      </c>
      <c r="B25" s="62" t="s">
        <v>40</v>
      </c>
      <c r="C25" s="63"/>
      <c r="D25" s="64"/>
      <c r="E25" s="64"/>
      <c r="F25" s="53"/>
      <c r="G25" s="64"/>
      <c r="H25" s="64">
        <f>VLOOKUP($B25,Fire2020!$C$10:$I$57,2,FALSE)</f>
        <v>9</v>
      </c>
      <c r="I25" s="64">
        <f>VLOOKUP($B25,Fire2020!$C$10:$I$57,3,FALSE)</f>
        <v>19</v>
      </c>
      <c r="J25" s="64">
        <f>VLOOKUP($B25,Fire2020!$C$10:$I$57,4,FALSE)</f>
        <v>3</v>
      </c>
      <c r="K25" s="64">
        <f>VLOOKUP($B25,Fire2020!$C$10:$O$58,8,FALSE)</f>
        <v>43</v>
      </c>
      <c r="L25" s="64">
        <f>VLOOKUP($B25,Fire2020!$C$10:$Q$58,9,FALSE)</f>
        <v>4</v>
      </c>
      <c r="M25" s="64">
        <f>VLOOKUP($B25,Fire2020!$C$10:$BA$58,10,FALSE)+VLOOKUP($B25,Fire2020!$C$10:$BA$58,13,FALSE)</f>
        <v>9</v>
      </c>
      <c r="N25" s="64">
        <f>VLOOKUP($B25,Fire2020!$C$10:$BA$58,11,FALSE)+VLOOKUP($B25,Fire2020!$C$10:$BA$58,15,FALSE)</f>
        <v>148</v>
      </c>
      <c r="O25" s="64">
        <f>VLOOKUP($B25,Fire2020!$C$10:$AZ$58,16,FALSE)</f>
        <v>7</v>
      </c>
      <c r="P25" s="64">
        <f>VLOOKUP($B25,Fire2020!$C$10:$AZ$58,17,FALSE)</f>
        <v>5</v>
      </c>
      <c r="R25" s="55"/>
      <c r="S25" s="61"/>
      <c r="T25" s="61" t="s">
        <v>700</v>
      </c>
      <c r="U25" s="48"/>
      <c r="V25" s="55"/>
      <c r="W25" s="56"/>
      <c r="X25" s="55"/>
      <c r="Y25" s="55"/>
      <c r="Z25" s="55"/>
      <c r="AA25" s="55"/>
      <c r="AB25" s="56"/>
      <c r="AC25" s="56"/>
      <c r="AD25" s="56"/>
      <c r="AE25" s="55"/>
      <c r="AF25" s="55"/>
      <c r="AG25" s="55"/>
      <c r="AH25" s="55"/>
      <c r="AI25" s="55"/>
      <c r="AJ25" s="56"/>
      <c r="AK25" s="56"/>
      <c r="AL25" s="56"/>
      <c r="AN25" s="55"/>
      <c r="AO25" s="55"/>
      <c r="AP25" s="55"/>
      <c r="AQ25" s="55"/>
    </row>
    <row r="26" spans="1:43" s="62" customFormat="1" ht="14.25" customHeight="1" x14ac:dyDescent="0.25">
      <c r="A26" s="39">
        <v>71</v>
      </c>
      <c r="B26" s="39" t="s">
        <v>41</v>
      </c>
      <c r="C26" s="63"/>
      <c r="D26" s="64"/>
      <c r="E26" s="64"/>
      <c r="F26" s="53"/>
      <c r="G26" s="64"/>
      <c r="H26" s="64">
        <f>VLOOKUP($B26,Fire2020!$C$10:$I$57,2,FALSE)</f>
        <v>0</v>
      </c>
      <c r="I26" s="64">
        <f>VLOOKUP($B26,Fire2020!$C$10:$I$57,3,FALSE)</f>
        <v>8</v>
      </c>
      <c r="J26" s="64">
        <f>VLOOKUP($B26,Fire2020!$C$10:$I$57,4,FALSE)</f>
        <v>2</v>
      </c>
      <c r="K26" s="64">
        <f>VLOOKUP($B26,Fire2020!$C$10:$O$58,8,FALSE)</f>
        <v>13</v>
      </c>
      <c r="L26" s="64">
        <f>VLOOKUP($B26,Fire2020!$C$10:$Q$58,9,FALSE)</f>
        <v>2</v>
      </c>
      <c r="M26" s="64">
        <f>VLOOKUP($B26,Fire2020!$C$10:$BA$58,10,FALSE)+VLOOKUP($B26,Fire2020!$C$10:$BA$58,13,FALSE)</f>
        <v>9</v>
      </c>
      <c r="N26" s="64">
        <f>VLOOKUP($B26,Fire2020!$C$10:$BA$58,11,FALSE)+VLOOKUP($B26,Fire2020!$C$10:$BA$58,15,FALSE)</f>
        <v>26</v>
      </c>
      <c r="O26" s="64">
        <f>VLOOKUP($B26,Fire2020!$C$10:$AZ$58,16,FALSE)</f>
        <v>1</v>
      </c>
      <c r="P26" s="64">
        <f>VLOOKUP($B26,Fire2020!$C$10:$AZ$58,17,FALSE)</f>
        <v>1</v>
      </c>
      <c r="R26" s="55"/>
      <c r="S26" s="61"/>
      <c r="T26" s="149" t="s">
        <v>475</v>
      </c>
      <c r="U26" s="149" t="s">
        <v>475</v>
      </c>
      <c r="V26" s="144" t="s">
        <v>324</v>
      </c>
      <c r="W26" s="56"/>
      <c r="X26" s="55"/>
      <c r="Y26" s="55"/>
      <c r="Z26" s="55"/>
      <c r="AA26" s="55"/>
      <c r="AB26" s="56"/>
      <c r="AC26" s="56"/>
      <c r="AD26" s="56"/>
      <c r="AE26" s="55"/>
      <c r="AF26" s="55"/>
      <c r="AG26" s="55"/>
      <c r="AH26" s="55"/>
      <c r="AI26" s="55"/>
      <c r="AJ26" s="56"/>
      <c r="AK26" s="56"/>
      <c r="AL26" s="56"/>
      <c r="AN26" s="55"/>
      <c r="AO26" s="55"/>
      <c r="AP26" s="55"/>
      <c r="AQ26" s="55"/>
    </row>
    <row r="27" spans="1:43" s="62" customFormat="1" ht="14.25" customHeight="1" x14ac:dyDescent="0.25">
      <c r="A27" s="39">
        <v>73</v>
      </c>
      <c r="B27" s="62" t="s">
        <v>42</v>
      </c>
      <c r="C27" s="63"/>
      <c r="D27" s="64"/>
      <c r="E27" s="64"/>
      <c r="F27" s="53"/>
      <c r="G27" s="64"/>
      <c r="H27" s="64">
        <f>VLOOKUP($B27,Fire2020!$C$10:$I$57,2,FALSE)</f>
        <v>8</v>
      </c>
      <c r="I27" s="64">
        <f>VLOOKUP($B27,Fire2020!$C$10:$I$57,3,FALSE)</f>
        <v>34</v>
      </c>
      <c r="J27" s="64">
        <f>VLOOKUP($B27,Fire2020!$C$10:$I$57,4,FALSE)</f>
        <v>15</v>
      </c>
      <c r="K27" s="64">
        <f>VLOOKUP($B27,Fire2020!$C$10:$O$58,8,FALSE)</f>
        <v>75</v>
      </c>
      <c r="L27" s="64">
        <f>VLOOKUP($B27,Fire2020!$C$10:$Q$58,9,FALSE)</f>
        <v>3</v>
      </c>
      <c r="M27" s="64">
        <f>VLOOKUP($B27,Fire2020!$C$10:$BA$58,10,FALSE)+VLOOKUP($B27,Fire2020!$C$10:$BA$58,13,FALSE)</f>
        <v>41</v>
      </c>
      <c r="N27" s="64">
        <f>VLOOKUP($B27,Fire2020!$C$10:$BA$58,11,FALSE)+VLOOKUP($B27,Fire2020!$C$10:$BA$58,15,FALSE)</f>
        <v>259</v>
      </c>
      <c r="O27" s="64">
        <f>VLOOKUP($B27,Fire2020!$C$10:$AZ$58,16,FALSE)</f>
        <v>13</v>
      </c>
      <c r="P27" s="64">
        <f>VLOOKUP($B27,Fire2020!$C$10:$AZ$58,17,FALSE)</f>
        <v>9</v>
      </c>
      <c r="R27" s="55"/>
      <c r="S27" s="61"/>
      <c r="T27" s="144" t="s">
        <v>484</v>
      </c>
      <c r="U27" s="144" t="s">
        <v>484</v>
      </c>
      <c r="V27" s="201" t="s">
        <v>504</v>
      </c>
      <c r="W27" s="56"/>
      <c r="X27" s="55"/>
      <c r="Y27" s="55"/>
      <c r="Z27" s="55"/>
      <c r="AA27" s="55"/>
      <c r="AB27" s="56"/>
      <c r="AC27" s="56"/>
      <c r="AD27" s="56"/>
      <c r="AE27" s="55"/>
      <c r="AF27" s="55"/>
      <c r="AG27" s="55"/>
      <c r="AH27" s="55"/>
      <c r="AI27" s="55"/>
      <c r="AJ27" s="56"/>
      <c r="AK27" s="56"/>
      <c r="AL27" s="56"/>
      <c r="AN27" s="55"/>
      <c r="AO27" s="55"/>
      <c r="AP27" s="55"/>
      <c r="AQ27" s="55"/>
    </row>
    <row r="28" spans="1:43" s="62" customFormat="1" ht="14.25" customHeight="1" x14ac:dyDescent="0.25">
      <c r="A28" s="39">
        <v>74</v>
      </c>
      <c r="B28" s="62" t="s">
        <v>43</v>
      </c>
      <c r="C28" s="63"/>
      <c r="D28" s="64"/>
      <c r="E28" s="64"/>
      <c r="F28" s="53"/>
      <c r="G28" s="64"/>
      <c r="H28" s="64">
        <f>VLOOKUP($B28,Fire2020!$C$10:$I$57,2,FALSE)</f>
        <v>9</v>
      </c>
      <c r="I28" s="64">
        <f>VLOOKUP($B28,Fire2020!$C$10:$I$57,3,FALSE)</f>
        <v>18</v>
      </c>
      <c r="J28" s="64">
        <f>VLOOKUP($B28,Fire2020!$C$10:$I$57,4,FALSE)</f>
        <v>12</v>
      </c>
      <c r="K28" s="64">
        <f>VLOOKUP($B28,Fire2020!$C$10:$O$58,8,FALSE)</f>
        <v>58</v>
      </c>
      <c r="L28" s="64">
        <f>VLOOKUP($B28,Fire2020!$C$10:$Q$58,9,FALSE)</f>
        <v>4</v>
      </c>
      <c r="M28" s="64">
        <f>VLOOKUP($B28,Fire2020!$C$10:$BA$58,10,FALSE)+VLOOKUP($B28,Fire2020!$C$10:$BA$58,13,FALSE)</f>
        <v>33</v>
      </c>
      <c r="N28" s="64">
        <f>VLOOKUP($B28,Fire2020!$C$10:$BA$58,11,FALSE)+VLOOKUP($B28,Fire2020!$C$10:$BA$58,15,FALSE)</f>
        <v>104</v>
      </c>
      <c r="O28" s="64">
        <f>VLOOKUP($B28,Fire2020!$C$10:$AZ$58,16,FALSE)</f>
        <v>8</v>
      </c>
      <c r="P28" s="64">
        <f>VLOOKUP($B28,Fire2020!$C$10:$AZ$58,17,FALSE)</f>
        <v>7</v>
      </c>
      <c r="R28" s="55"/>
      <c r="S28" s="61"/>
      <c r="T28" s="149" t="s">
        <v>503</v>
      </c>
      <c r="U28" s="149" t="s">
        <v>503</v>
      </c>
      <c r="V28" s="144" t="s">
        <v>503</v>
      </c>
      <c r="W28" s="56"/>
      <c r="X28" s="55"/>
      <c r="Y28" s="55"/>
      <c r="Z28" s="55"/>
      <c r="AA28" s="55"/>
      <c r="AB28" s="56"/>
      <c r="AC28" s="56"/>
      <c r="AD28" s="56"/>
      <c r="AE28" s="55"/>
      <c r="AF28" s="55"/>
      <c r="AG28" s="55"/>
      <c r="AH28" s="55"/>
      <c r="AI28" s="55"/>
      <c r="AJ28" s="56"/>
      <c r="AK28" s="56"/>
      <c r="AL28" s="56"/>
      <c r="AN28" s="55"/>
      <c r="AO28" s="55"/>
      <c r="AP28" s="55"/>
      <c r="AQ28" s="55"/>
    </row>
    <row r="29" spans="1:43" s="62" customFormat="1" ht="14.25" customHeight="1" x14ac:dyDescent="0.25">
      <c r="A29" s="39">
        <v>75</v>
      </c>
      <c r="B29" s="62" t="s">
        <v>44</v>
      </c>
      <c r="C29" s="63"/>
      <c r="D29" s="64"/>
      <c r="E29" s="64"/>
      <c r="F29" s="53"/>
      <c r="G29" s="64"/>
      <c r="H29" s="64">
        <f>VLOOKUP($B29,Fire2020!$C$10:$I$57,2,FALSE)</f>
        <v>11</v>
      </c>
      <c r="I29" s="64">
        <f>VLOOKUP($B29,Fire2020!$C$10:$I$57,3,FALSE)</f>
        <v>6</v>
      </c>
      <c r="J29" s="64">
        <f>VLOOKUP($B29,Fire2020!$C$10:$I$57,4,FALSE)</f>
        <v>3</v>
      </c>
      <c r="K29" s="64">
        <f>VLOOKUP($B29,Fire2020!$C$10:$O$58,8,FALSE)</f>
        <v>32</v>
      </c>
      <c r="L29" s="64">
        <f>VLOOKUP($B29,Fire2020!$C$10:$Q$58,9,FALSE)</f>
        <v>2</v>
      </c>
      <c r="M29" s="64">
        <f>VLOOKUP($B29,Fire2020!$C$10:$BA$58,10,FALSE)+VLOOKUP($B29,Fire2020!$C$10:$BA$58,13,FALSE)</f>
        <v>47</v>
      </c>
      <c r="N29" s="64">
        <f>VLOOKUP($B29,Fire2020!$C$10:$BA$58,11,FALSE)+VLOOKUP($B29,Fire2020!$C$10:$BA$58,15,FALSE)</f>
        <v>82</v>
      </c>
      <c r="O29" s="64">
        <f>VLOOKUP($B29,Fire2020!$C$10:$AZ$58,16,FALSE)</f>
        <v>4</v>
      </c>
      <c r="P29" s="64">
        <f>VLOOKUP($B29,Fire2020!$C$10:$AZ$58,17,FALSE)</f>
        <v>5</v>
      </c>
      <c r="R29" s="55"/>
      <c r="S29" s="61"/>
      <c r="T29" s="149" t="s">
        <v>550</v>
      </c>
      <c r="U29" s="149" t="s">
        <v>682</v>
      </c>
      <c r="V29" s="55"/>
      <c r="W29" s="56"/>
      <c r="X29" s="55"/>
      <c r="Y29" s="55"/>
      <c r="Z29" s="55"/>
      <c r="AA29" s="55"/>
      <c r="AB29" s="56"/>
      <c r="AC29" s="56"/>
      <c r="AD29" s="56"/>
      <c r="AE29" s="55"/>
      <c r="AF29" s="55"/>
      <c r="AG29" s="55"/>
      <c r="AH29" s="55"/>
      <c r="AI29" s="55"/>
      <c r="AJ29" s="56"/>
      <c r="AK29" s="56"/>
      <c r="AL29" s="56"/>
      <c r="AN29" s="55"/>
      <c r="AO29" s="55"/>
      <c r="AP29" s="55"/>
      <c r="AQ29" s="55"/>
    </row>
    <row r="30" spans="1:43" s="62" customFormat="1" ht="14.25" customHeight="1" x14ac:dyDescent="0.4">
      <c r="A30" s="39">
        <v>76</v>
      </c>
      <c r="B30" s="62" t="s">
        <v>45</v>
      </c>
      <c r="C30" s="63"/>
      <c r="D30" s="64"/>
      <c r="E30" s="64"/>
      <c r="F30" s="53"/>
      <c r="G30" s="64"/>
      <c r="H30" s="64">
        <f>VLOOKUP($B30,Fire2020!$C$10:$I$57,2,FALSE)</f>
        <v>0</v>
      </c>
      <c r="I30" s="64">
        <f>VLOOKUP($B30,Fire2020!$C$10:$I$57,3,FALSE)</f>
        <v>29</v>
      </c>
      <c r="J30" s="64">
        <f>VLOOKUP($B30,Fire2020!$C$10:$I$57,4,FALSE)</f>
        <v>9</v>
      </c>
      <c r="K30" s="64">
        <f>VLOOKUP($B30,Fire2020!$C$10:$O$58,8,FALSE)</f>
        <v>48</v>
      </c>
      <c r="L30" s="64">
        <f>VLOOKUP($B30,Fire2020!$C$10:$Q$58,9,FALSE)</f>
        <v>2</v>
      </c>
      <c r="M30" s="64">
        <f>VLOOKUP($B30,Fire2020!$C$10:$BA$58,10,FALSE)+VLOOKUP($B30,Fire2020!$C$10:$BA$58,13,FALSE)</f>
        <v>34</v>
      </c>
      <c r="N30" s="64">
        <f>VLOOKUP($B30,Fire2020!$C$10:$BA$58,11,FALSE)+VLOOKUP($B30,Fire2020!$C$10:$BA$58,15,FALSE)</f>
        <v>96</v>
      </c>
      <c r="O30" s="64">
        <f>VLOOKUP($B30,Fire2020!$C$10:$AZ$58,16,FALSE)</f>
        <v>5</v>
      </c>
      <c r="P30" s="64">
        <f>VLOOKUP($B30,Fire2020!$C$10:$AZ$58,17,FALSE)</f>
        <v>3</v>
      </c>
      <c r="R30" s="55"/>
      <c r="S30" s="61"/>
      <c r="T30" s="61"/>
      <c r="U30" s="48"/>
      <c r="V30" s="55"/>
      <c r="W30" s="56"/>
      <c r="X30" s="55"/>
      <c r="Y30" s="55"/>
      <c r="Z30" s="55"/>
      <c r="AA30" s="55"/>
      <c r="AB30" s="56"/>
      <c r="AC30" s="56"/>
      <c r="AD30" s="56"/>
      <c r="AE30" s="55"/>
      <c r="AF30" s="55"/>
      <c r="AG30" s="55"/>
      <c r="AH30" s="55"/>
      <c r="AI30" s="55"/>
      <c r="AJ30" s="56"/>
      <c r="AK30" s="56"/>
      <c r="AL30" s="56"/>
      <c r="AN30" s="55"/>
      <c r="AO30" s="55"/>
      <c r="AP30" s="55"/>
      <c r="AQ30" s="55"/>
    </row>
    <row r="31" spans="1:43" s="62" customFormat="1" ht="14.25" customHeight="1" x14ac:dyDescent="0.4">
      <c r="A31" s="39">
        <v>79</v>
      </c>
      <c r="B31" s="62" t="s">
        <v>46</v>
      </c>
      <c r="C31" s="63"/>
      <c r="D31" s="64"/>
      <c r="E31" s="64"/>
      <c r="F31" s="53"/>
      <c r="G31" s="64"/>
      <c r="H31" s="64">
        <f>VLOOKUP($B31,Fire2020!$C$10:$I$57,2,FALSE)</f>
        <v>3</v>
      </c>
      <c r="I31" s="64">
        <f>VLOOKUP($B31,Fire2020!$C$10:$I$57,3,FALSE)</f>
        <v>34</v>
      </c>
      <c r="J31" s="64">
        <f>VLOOKUP($B31,Fire2020!$C$10:$I$57,4,FALSE)</f>
        <v>5</v>
      </c>
      <c r="K31" s="64">
        <f>VLOOKUP($B31,Fire2020!$C$10:$O$58,8,FALSE)</f>
        <v>51</v>
      </c>
      <c r="L31" s="64">
        <f>VLOOKUP($B31,Fire2020!$C$10:$Q$58,9,FALSE)</f>
        <v>3</v>
      </c>
      <c r="M31" s="64">
        <f>VLOOKUP($B31,Fire2020!$C$10:$BA$58,10,FALSE)+VLOOKUP($B31,Fire2020!$C$10:$BA$58,13,FALSE)</f>
        <v>27</v>
      </c>
      <c r="N31" s="64">
        <f>VLOOKUP($B31,Fire2020!$C$10:$BA$58,11,FALSE)+VLOOKUP($B31,Fire2020!$C$10:$BA$58,15,FALSE)</f>
        <v>97</v>
      </c>
      <c r="O31" s="64">
        <f>VLOOKUP($B31,Fire2020!$C$10:$AZ$58,16,FALSE)</f>
        <v>6</v>
      </c>
      <c r="P31" s="64">
        <f>VLOOKUP($B31,Fire2020!$C$10:$AZ$58,17,FALSE)</f>
        <v>5</v>
      </c>
      <c r="R31" s="55"/>
      <c r="S31" s="61" t="s">
        <v>701</v>
      </c>
      <c r="T31" s="61">
        <v>11</v>
      </c>
      <c r="U31" s="48">
        <v>12</v>
      </c>
      <c r="V31" s="55">
        <v>15</v>
      </c>
      <c r="W31" s="56"/>
      <c r="X31" s="55"/>
      <c r="Y31" s="55"/>
      <c r="Z31" s="55"/>
      <c r="AA31" s="55"/>
      <c r="AB31" s="56"/>
      <c r="AC31" s="56"/>
      <c r="AD31" s="56"/>
      <c r="AE31" s="55"/>
      <c r="AF31" s="55"/>
      <c r="AG31" s="55"/>
      <c r="AH31" s="55"/>
      <c r="AI31" s="55"/>
      <c r="AJ31" s="56"/>
      <c r="AK31" s="56"/>
      <c r="AL31" s="56"/>
      <c r="AN31" s="55"/>
      <c r="AO31" s="55"/>
      <c r="AP31" s="55"/>
      <c r="AQ31" s="55"/>
    </row>
    <row r="32" spans="1:43" s="62" customFormat="1" ht="14.25" customHeight="1" x14ac:dyDescent="0.4">
      <c r="A32" s="39">
        <v>80</v>
      </c>
      <c r="B32" s="62" t="s">
        <v>47</v>
      </c>
      <c r="C32" s="63"/>
      <c r="D32" s="64"/>
      <c r="E32" s="64"/>
      <c r="F32" s="53"/>
      <c r="G32" s="64"/>
      <c r="H32" s="64">
        <f>VLOOKUP($B32,Fire2020!$C$10:$I$57,2,FALSE)</f>
        <v>5</v>
      </c>
      <c r="I32" s="64">
        <f>VLOOKUP($B32,Fire2020!$C$10:$I$57,3,FALSE)</f>
        <v>24</v>
      </c>
      <c r="J32" s="64">
        <f>VLOOKUP($B32,Fire2020!$C$10:$I$57,4,FALSE)</f>
        <v>7</v>
      </c>
      <c r="K32" s="64">
        <f>VLOOKUP($B32,Fire2020!$C$10:$O$58,8,FALSE)</f>
        <v>43</v>
      </c>
      <c r="L32" s="64">
        <f>VLOOKUP($B32,Fire2020!$C$10:$Q$58,9,FALSE)</f>
        <v>4</v>
      </c>
      <c r="M32" s="64">
        <f>VLOOKUP($B32,Fire2020!$C$10:$BA$58,10,FALSE)+VLOOKUP($B32,Fire2020!$C$10:$BA$58,13,FALSE)</f>
        <v>29</v>
      </c>
      <c r="N32" s="64">
        <f>VLOOKUP($B32,Fire2020!$C$10:$BA$58,11,FALSE)+VLOOKUP($B32,Fire2020!$C$10:$BA$58,15,FALSE)</f>
        <v>105</v>
      </c>
      <c r="O32" s="64">
        <f>VLOOKUP($B32,Fire2020!$C$10:$AZ$58,16,FALSE)</f>
        <v>4</v>
      </c>
      <c r="P32" s="64">
        <f>VLOOKUP($B32,Fire2020!$C$10:$AZ$58,17,FALSE)</f>
        <v>3</v>
      </c>
      <c r="R32" s="55"/>
      <c r="S32" s="61"/>
      <c r="T32" s="61"/>
      <c r="U32" s="48"/>
      <c r="V32" s="55"/>
      <c r="W32" s="56"/>
      <c r="X32" s="55"/>
      <c r="Y32" s="55"/>
      <c r="Z32" s="55"/>
      <c r="AA32" s="55"/>
      <c r="AB32" s="56"/>
      <c r="AC32" s="56"/>
      <c r="AD32" s="56"/>
      <c r="AE32" s="55"/>
      <c r="AF32" s="55"/>
      <c r="AG32" s="55"/>
      <c r="AH32" s="55"/>
      <c r="AI32" s="55"/>
      <c r="AJ32" s="56"/>
      <c r="AK32" s="56"/>
      <c r="AL32" s="56"/>
      <c r="AN32" s="55"/>
      <c r="AO32" s="55"/>
      <c r="AP32" s="55"/>
      <c r="AQ32" s="55"/>
    </row>
    <row r="33" spans="1:43" s="62" customFormat="1" ht="14.25" customHeight="1" x14ac:dyDescent="0.4">
      <c r="A33" s="39">
        <v>81</v>
      </c>
      <c r="B33" s="62" t="s">
        <v>48</v>
      </c>
      <c r="C33" s="63"/>
      <c r="D33" s="64"/>
      <c r="E33" s="64"/>
      <c r="F33" s="53"/>
      <c r="G33" s="64"/>
      <c r="H33" s="64">
        <f>VLOOKUP($B33,Fire2020!$C$10:$I$57,2,FALSE)</f>
        <v>3</v>
      </c>
      <c r="I33" s="64">
        <f>VLOOKUP($B33,Fire2020!$C$10:$I$57,3,FALSE)</f>
        <v>14</v>
      </c>
      <c r="J33" s="64">
        <f>VLOOKUP($B33,Fire2020!$C$10:$I$57,4,FALSE)</f>
        <v>5</v>
      </c>
      <c r="K33" s="64">
        <f>VLOOKUP($B33,Fire2020!$C$10:$O$58,8,FALSE)</f>
        <v>28</v>
      </c>
      <c r="L33" s="64">
        <f>VLOOKUP($B33,Fire2020!$C$10:$Q$58,9,FALSE)</f>
        <v>2</v>
      </c>
      <c r="M33" s="64">
        <f>VLOOKUP($B33,Fire2020!$C$10:$BA$58,10,FALSE)+VLOOKUP($B33,Fire2020!$C$10:$BA$58,13,FALSE)</f>
        <v>32</v>
      </c>
      <c r="N33" s="64">
        <f>VLOOKUP($B33,Fire2020!$C$10:$BA$58,11,FALSE)+VLOOKUP($B33,Fire2020!$C$10:$BA$58,15,FALSE)</f>
        <v>86</v>
      </c>
      <c r="O33" s="64">
        <f>VLOOKUP($B33,Fire2020!$C$10:$AZ$58,16,FALSE)</f>
        <v>4</v>
      </c>
      <c r="P33" s="64">
        <f>VLOOKUP($B33,Fire2020!$C$10:$AZ$58,17,FALSE)</f>
        <v>4</v>
      </c>
      <c r="R33" s="55"/>
      <c r="S33" s="61"/>
      <c r="T33" s="61"/>
      <c r="U33" s="48"/>
      <c r="V33" s="55"/>
      <c r="W33" s="56"/>
      <c r="X33" s="55"/>
      <c r="Y33" s="55"/>
      <c r="Z33" s="55"/>
      <c r="AA33" s="55"/>
      <c r="AB33" s="56"/>
      <c r="AC33" s="56"/>
      <c r="AD33" s="56"/>
      <c r="AE33" s="55"/>
      <c r="AF33" s="55"/>
      <c r="AG33" s="55"/>
      <c r="AH33" s="55"/>
      <c r="AI33" s="55"/>
      <c r="AJ33" s="56"/>
      <c r="AK33" s="56"/>
      <c r="AL33" s="56"/>
      <c r="AN33" s="55"/>
      <c r="AO33" s="55"/>
      <c r="AP33" s="55"/>
      <c r="AQ33" s="55"/>
    </row>
    <row r="34" spans="1:43" s="62" customFormat="1" ht="14.25" customHeight="1" x14ac:dyDescent="0.4">
      <c r="A34" s="39">
        <v>83</v>
      </c>
      <c r="B34" s="62" t="s">
        <v>49</v>
      </c>
      <c r="C34" s="63"/>
      <c r="D34" s="64"/>
      <c r="E34" s="64"/>
      <c r="F34" s="53"/>
      <c r="G34" s="64"/>
      <c r="H34" s="64">
        <f>VLOOKUP($B34,Fire2020!$C$10:$I$57,2,FALSE)</f>
        <v>1</v>
      </c>
      <c r="I34" s="64">
        <f>VLOOKUP($B34,Fire2020!$C$10:$I$57,3,FALSE)</f>
        <v>11</v>
      </c>
      <c r="J34" s="64">
        <f>VLOOKUP($B34,Fire2020!$C$10:$I$57,4,FALSE)</f>
        <v>3</v>
      </c>
      <c r="K34" s="64">
        <f>VLOOKUP($B34,Fire2020!$C$10:$O$58,8,FALSE)</f>
        <v>21</v>
      </c>
      <c r="L34" s="64">
        <f>VLOOKUP($B34,Fire2020!$C$10:$Q$58,9,FALSE)</f>
        <v>0</v>
      </c>
      <c r="M34" s="64">
        <f>VLOOKUP($B34,Fire2020!$C$10:$BA$58,10,FALSE)+VLOOKUP($B34,Fire2020!$C$10:$BA$58,13,FALSE)</f>
        <v>45</v>
      </c>
      <c r="N34" s="64">
        <f>VLOOKUP($B34,Fire2020!$C$10:$BA$58,11,FALSE)+VLOOKUP($B34,Fire2020!$C$10:$BA$58,15,FALSE)</f>
        <v>20</v>
      </c>
      <c r="O34" s="64">
        <f>VLOOKUP($B34,Fire2020!$C$10:$AZ$58,16,FALSE)</f>
        <v>3</v>
      </c>
      <c r="P34" s="64">
        <f>VLOOKUP($B34,Fire2020!$C$10:$AZ$58,17,FALSE)</f>
        <v>2</v>
      </c>
      <c r="R34" s="55"/>
      <c r="S34" s="61"/>
      <c r="T34" s="61"/>
      <c r="U34" s="48"/>
      <c r="V34" s="55"/>
      <c r="W34" s="56"/>
      <c r="X34" s="55"/>
      <c r="Y34" s="55"/>
      <c r="Z34" s="55"/>
      <c r="AA34" s="55"/>
      <c r="AB34" s="56"/>
      <c r="AC34" s="56"/>
      <c r="AD34" s="56"/>
      <c r="AE34" s="55"/>
      <c r="AF34" s="55"/>
      <c r="AG34" s="55"/>
      <c r="AH34" s="55"/>
      <c r="AI34" s="55"/>
      <c r="AJ34" s="56"/>
      <c r="AK34" s="56"/>
      <c r="AL34" s="56"/>
      <c r="AN34" s="55"/>
      <c r="AO34" s="55"/>
      <c r="AP34" s="55"/>
      <c r="AQ34" s="55"/>
    </row>
    <row r="35" spans="1:43" s="62" customFormat="1" ht="14.25" customHeight="1" x14ac:dyDescent="0.4">
      <c r="A35" s="39">
        <v>84</v>
      </c>
      <c r="B35" s="62" t="s">
        <v>50</v>
      </c>
      <c r="C35" s="63"/>
      <c r="D35" s="64"/>
      <c r="E35" s="64"/>
      <c r="F35" s="53"/>
      <c r="G35" s="64"/>
      <c r="H35" s="64">
        <f>VLOOKUP($B35,Fire2020!$C$10:$I$57,2,FALSE)</f>
        <v>8</v>
      </c>
      <c r="I35" s="64">
        <f>VLOOKUP($B35,Fire2020!$C$10:$I$57,3,FALSE)</f>
        <v>12</v>
      </c>
      <c r="J35" s="64">
        <f>VLOOKUP($B35,Fire2020!$C$10:$I$57,4,FALSE)</f>
        <v>4</v>
      </c>
      <c r="K35" s="64">
        <f>VLOOKUP($B35,Fire2020!$C$10:$O$58,8,FALSE)</f>
        <v>30</v>
      </c>
      <c r="L35" s="64">
        <f>VLOOKUP($B35,Fire2020!$C$10:$Q$58,9,FALSE)</f>
        <v>2</v>
      </c>
      <c r="M35" s="64">
        <f>VLOOKUP($B35,Fire2020!$C$10:$BA$58,10,FALSE)+VLOOKUP($B35,Fire2020!$C$10:$BA$58,13,FALSE)</f>
        <v>10</v>
      </c>
      <c r="N35" s="64">
        <f>VLOOKUP($B35,Fire2020!$C$10:$BA$58,11,FALSE)+VLOOKUP($B35,Fire2020!$C$10:$BA$58,15,FALSE)</f>
        <v>77</v>
      </c>
      <c r="O35" s="64">
        <f>VLOOKUP($B35,Fire2020!$C$10:$AZ$58,16,FALSE)</f>
        <v>6</v>
      </c>
      <c r="P35" s="64">
        <f>VLOOKUP($B35,Fire2020!$C$10:$AZ$58,17,FALSE)</f>
        <v>3</v>
      </c>
      <c r="R35" s="55"/>
      <c r="S35" s="61"/>
      <c r="T35" s="61"/>
      <c r="U35" s="48"/>
      <c r="V35" s="55"/>
      <c r="W35" s="56"/>
      <c r="X35" s="55"/>
      <c r="Y35" s="55"/>
      <c r="Z35" s="55"/>
      <c r="AA35" s="55"/>
      <c r="AB35" s="56"/>
      <c r="AC35" s="56"/>
      <c r="AD35" s="56"/>
      <c r="AE35" s="55"/>
      <c r="AF35" s="55"/>
      <c r="AG35" s="55"/>
      <c r="AH35" s="55"/>
      <c r="AI35" s="55"/>
      <c r="AJ35" s="56"/>
      <c r="AK35" s="56"/>
      <c r="AL35" s="56"/>
      <c r="AN35" s="55"/>
      <c r="AO35" s="55"/>
      <c r="AP35" s="55"/>
      <c r="AQ35" s="55"/>
    </row>
    <row r="36" spans="1:43" s="62" customFormat="1" ht="14.25" customHeight="1" x14ac:dyDescent="0.4">
      <c r="A36" s="39">
        <v>85</v>
      </c>
      <c r="B36" s="217" t="s">
        <v>51</v>
      </c>
      <c r="C36" s="218"/>
      <c r="D36" s="213"/>
      <c r="E36" s="213"/>
      <c r="F36" s="219"/>
      <c r="G36" s="213"/>
      <c r="H36" s="213">
        <f>'(2019)'!H36</f>
        <v>0</v>
      </c>
      <c r="I36" s="213">
        <f>'(2019)'!I36</f>
        <v>19</v>
      </c>
      <c r="J36" s="213">
        <f>'(2019)'!J36</f>
        <v>6</v>
      </c>
      <c r="K36" s="213">
        <f>'(2019)'!K36</f>
        <v>35</v>
      </c>
      <c r="L36" s="213">
        <f>'(2019)'!L36</f>
        <v>1</v>
      </c>
      <c r="M36" s="213">
        <f>'(2019)'!M36</f>
        <v>9</v>
      </c>
      <c r="N36" s="213">
        <f>'(2019)'!N36</f>
        <v>94</v>
      </c>
      <c r="O36" s="213">
        <f>'(2019)'!O36</f>
        <v>5</v>
      </c>
      <c r="P36" s="213">
        <f>'(2019)'!P36</f>
        <v>7</v>
      </c>
      <c r="R36" s="55"/>
      <c r="S36" s="61"/>
      <c r="T36" s="61"/>
      <c r="U36" s="48"/>
      <c r="V36" s="55"/>
      <c r="W36" s="56"/>
      <c r="X36" s="55"/>
      <c r="Y36" s="55"/>
      <c r="Z36" s="55"/>
      <c r="AA36" s="55"/>
      <c r="AB36" s="56"/>
      <c r="AC36" s="56"/>
      <c r="AD36" s="56"/>
      <c r="AE36" s="55"/>
      <c r="AF36" s="55"/>
      <c r="AG36" s="55"/>
      <c r="AH36" s="55"/>
      <c r="AI36" s="55"/>
      <c r="AJ36" s="56"/>
      <c r="AK36" s="56"/>
      <c r="AL36" s="56"/>
      <c r="AN36" s="55"/>
      <c r="AO36" s="55"/>
      <c r="AP36" s="55"/>
      <c r="AQ36" s="55"/>
    </row>
    <row r="37" spans="1:43" s="62" customFormat="1" ht="14.25" customHeight="1" x14ac:dyDescent="0.4">
      <c r="A37" s="39">
        <v>87</v>
      </c>
      <c r="B37" s="62" t="s">
        <v>52</v>
      </c>
      <c r="C37" s="63"/>
      <c r="D37" s="64"/>
      <c r="E37" s="64"/>
      <c r="F37" s="53"/>
      <c r="G37" s="64"/>
      <c r="H37" s="64">
        <f>VLOOKUP($B37,Fire2020!$C$10:$I$57,2,FALSE)</f>
        <v>1</v>
      </c>
      <c r="I37" s="64">
        <f>VLOOKUP($B37,Fire2020!$C$10:$I$57,3,FALSE)</f>
        <v>20</v>
      </c>
      <c r="J37" s="64">
        <f>VLOOKUP($B37,Fire2020!$C$10:$I$57,4,FALSE)</f>
        <v>2</v>
      </c>
      <c r="K37" s="64">
        <f>VLOOKUP($B37,Fire2020!$C$10:$O$58,8,FALSE)</f>
        <v>28</v>
      </c>
      <c r="L37" s="64">
        <f>VLOOKUP($B37,Fire2020!$C$10:$Q$58,9,FALSE)</f>
        <v>2</v>
      </c>
      <c r="M37" s="64">
        <f>VLOOKUP($B37,Fire2020!$C$10:$BA$58,10,FALSE)+VLOOKUP($B37,Fire2020!$C$10:$BA$58,13,FALSE)</f>
        <v>39</v>
      </c>
      <c r="N37" s="64">
        <f>VLOOKUP($B37,Fire2020!$C$10:$BA$58,11,FALSE)+VLOOKUP($B37,Fire2020!$C$10:$BA$58,15,FALSE)</f>
        <v>34</v>
      </c>
      <c r="O37" s="64">
        <f>VLOOKUP($B37,Fire2020!$C$10:$AZ$58,16,FALSE)</f>
        <v>8</v>
      </c>
      <c r="P37" s="64">
        <f>VLOOKUP($B37,Fire2020!$C$10:$AZ$58,17,FALSE)</f>
        <v>2</v>
      </c>
      <c r="R37" s="55"/>
      <c r="S37" s="61"/>
      <c r="T37" s="61"/>
      <c r="U37" s="48"/>
      <c r="V37" s="55"/>
      <c r="W37" s="65"/>
      <c r="X37" s="55"/>
      <c r="Y37" s="55"/>
      <c r="Z37" s="55"/>
      <c r="AA37" s="55"/>
      <c r="AB37" s="56"/>
      <c r="AC37" s="56"/>
      <c r="AD37" s="56"/>
      <c r="AE37" s="55"/>
      <c r="AF37" s="55"/>
      <c r="AG37" s="55"/>
      <c r="AH37" s="55"/>
      <c r="AI37" s="55"/>
      <c r="AJ37" s="56"/>
      <c r="AK37" s="56"/>
      <c r="AL37" s="56"/>
      <c r="AN37" s="55"/>
      <c r="AO37" s="55"/>
      <c r="AP37" s="55"/>
      <c r="AQ37" s="55"/>
    </row>
    <row r="38" spans="1:43" s="62" customFormat="1" ht="14.25" customHeight="1" x14ac:dyDescent="0.4">
      <c r="A38" s="39">
        <v>90</v>
      </c>
      <c r="B38" s="62" t="s">
        <v>53</v>
      </c>
      <c r="C38" s="63"/>
      <c r="D38" s="64"/>
      <c r="E38" s="64"/>
      <c r="F38" s="53"/>
      <c r="G38" s="64"/>
      <c r="H38" s="64">
        <f>VLOOKUP($B38,Fire2020!$C$10:$I$57,2,FALSE)</f>
        <v>8</v>
      </c>
      <c r="I38" s="64">
        <f>VLOOKUP($B38,Fire2020!$C$10:$I$57,3,FALSE)</f>
        <v>23</v>
      </c>
      <c r="J38" s="64">
        <f>VLOOKUP($B38,Fire2020!$C$10:$I$57,4,FALSE)</f>
        <v>2</v>
      </c>
      <c r="K38" s="64">
        <f>VLOOKUP($B38,Fire2020!$C$10:$O$58,8,FALSE)</f>
        <v>46</v>
      </c>
      <c r="L38" s="64">
        <f>VLOOKUP($B38,Fire2020!$C$10:$Q$58,9,FALSE)</f>
        <v>2</v>
      </c>
      <c r="M38" s="64">
        <f>VLOOKUP($B38,Fire2020!$C$10:$BA$58,10,FALSE)+VLOOKUP($B38,Fire2020!$C$10:$BA$58,13,FALSE)</f>
        <v>17</v>
      </c>
      <c r="N38" s="64">
        <f>VLOOKUP($B38,Fire2020!$C$10:$BA$58,11,FALSE)+VLOOKUP($B38,Fire2020!$C$10:$BA$58,15,FALSE)</f>
        <v>111</v>
      </c>
      <c r="O38" s="64">
        <f>VLOOKUP($B38,Fire2020!$C$10:$AZ$58,16,FALSE)</f>
        <v>8</v>
      </c>
      <c r="P38" s="64">
        <f>VLOOKUP($B38,Fire2020!$C$10:$AZ$58,17,FALSE)</f>
        <v>3</v>
      </c>
      <c r="R38" s="55"/>
      <c r="S38" s="61"/>
      <c r="T38" s="61"/>
      <c r="U38" s="48"/>
      <c r="V38" s="55"/>
      <c r="W38" s="56"/>
      <c r="X38" s="55"/>
      <c r="Y38" s="55"/>
      <c r="Z38" s="55"/>
      <c r="AA38" s="55"/>
      <c r="AB38" s="56"/>
      <c r="AC38" s="56"/>
      <c r="AD38" s="56"/>
      <c r="AE38" s="55"/>
      <c r="AF38" s="55"/>
      <c r="AG38" s="55"/>
      <c r="AH38" s="55"/>
      <c r="AI38" s="55"/>
      <c r="AJ38" s="56"/>
      <c r="AK38" s="56"/>
      <c r="AL38" s="56"/>
      <c r="AN38" s="55"/>
      <c r="AO38" s="55"/>
      <c r="AP38" s="55"/>
      <c r="AQ38" s="55"/>
    </row>
    <row r="39" spans="1:43" s="62" customFormat="1" ht="14.25" customHeight="1" x14ac:dyDescent="0.4">
      <c r="A39" s="39">
        <v>91</v>
      </c>
      <c r="B39" s="62" t="s">
        <v>54</v>
      </c>
      <c r="C39" s="63"/>
      <c r="D39" s="64"/>
      <c r="E39" s="64"/>
      <c r="F39" s="53"/>
      <c r="G39" s="64"/>
      <c r="H39" s="64">
        <f>VLOOKUP($B39,Fire2020!$C$10:$I$57,2,FALSE)</f>
        <v>0</v>
      </c>
      <c r="I39" s="64">
        <f>VLOOKUP($B39,Fire2020!$C$10:$I$57,3,FALSE)</f>
        <v>29</v>
      </c>
      <c r="J39" s="64">
        <f>VLOOKUP($B39,Fire2020!$C$10:$I$57,4,FALSE)</f>
        <v>6</v>
      </c>
      <c r="K39" s="64">
        <f>VLOOKUP($B39,Fire2020!$C$10:$O$58,8,FALSE)</f>
        <v>40</v>
      </c>
      <c r="L39" s="64">
        <f>VLOOKUP($B39,Fire2020!$C$10:$Q$58,9,FALSE)</f>
        <v>2</v>
      </c>
      <c r="M39" s="64">
        <f>VLOOKUP($B39,Fire2020!$C$10:$BA$58,10,FALSE)+VLOOKUP($B39,Fire2020!$C$10:$BA$58,13,FALSE)</f>
        <v>18</v>
      </c>
      <c r="N39" s="64">
        <f>VLOOKUP($B39,Fire2020!$C$10:$BA$58,11,FALSE)+VLOOKUP($B39,Fire2020!$C$10:$BA$58,15,FALSE)</f>
        <v>85</v>
      </c>
      <c r="O39" s="64">
        <f>VLOOKUP($B39,Fire2020!$C$10:$AZ$58,16,FALSE)</f>
        <v>3</v>
      </c>
      <c r="P39" s="64">
        <f>VLOOKUP($B39,Fire2020!$C$10:$AZ$58,17,FALSE)</f>
        <v>3</v>
      </c>
      <c r="R39" s="55"/>
      <c r="S39" s="61"/>
      <c r="T39" s="61"/>
      <c r="U39" s="48"/>
      <c r="V39" s="55"/>
      <c r="W39" s="56"/>
      <c r="X39" s="55"/>
      <c r="Y39" s="55"/>
      <c r="Z39" s="55"/>
      <c r="AA39" s="55"/>
      <c r="AB39" s="56"/>
      <c r="AC39" s="56"/>
      <c r="AD39" s="56"/>
      <c r="AE39" s="55"/>
      <c r="AF39" s="55"/>
      <c r="AG39" s="55"/>
      <c r="AH39" s="55"/>
      <c r="AI39" s="55"/>
      <c r="AJ39" s="56"/>
      <c r="AK39" s="56"/>
      <c r="AL39" s="56"/>
      <c r="AN39" s="55"/>
      <c r="AO39" s="55"/>
      <c r="AP39" s="55"/>
      <c r="AQ39" s="55"/>
    </row>
    <row r="40" spans="1:43" s="62" customFormat="1" ht="14.25" customHeight="1" x14ac:dyDescent="0.4">
      <c r="A40" s="39">
        <v>92</v>
      </c>
      <c r="B40" s="62" t="s">
        <v>55</v>
      </c>
      <c r="C40" s="63"/>
      <c r="D40" s="64"/>
      <c r="E40" s="64"/>
      <c r="F40" s="53"/>
      <c r="G40" s="64"/>
      <c r="H40" s="64">
        <f>VLOOKUP($B40,Fire2020!$C$10:$I$57,2,FALSE)</f>
        <v>15</v>
      </c>
      <c r="I40" s="64">
        <f>VLOOKUP($B40,Fire2020!$C$10:$I$57,3,FALSE)</f>
        <v>7</v>
      </c>
      <c r="J40" s="64">
        <f>VLOOKUP($B40,Fire2020!$C$10:$I$57,4,FALSE)</f>
        <v>3</v>
      </c>
      <c r="K40" s="64">
        <f>VLOOKUP($B40,Fire2020!$C$10:$O$58,8,FALSE)</f>
        <v>30</v>
      </c>
      <c r="L40" s="64">
        <f>VLOOKUP($B40,Fire2020!$C$10:$Q$58,9,FALSE)</f>
        <v>2</v>
      </c>
      <c r="M40" s="64">
        <f>VLOOKUP($B40,Fire2020!$C$10:$BA$58,10,FALSE)+VLOOKUP($B40,Fire2020!$C$10:$BA$58,13,FALSE)</f>
        <v>46</v>
      </c>
      <c r="N40" s="64">
        <f>VLOOKUP($B40,Fire2020!$C$10:$BA$58,11,FALSE)+VLOOKUP($B40,Fire2020!$C$10:$BA$58,15,FALSE)</f>
        <v>117</v>
      </c>
      <c r="O40" s="64">
        <f>VLOOKUP($B40,Fire2020!$C$10:$AZ$58,16,FALSE)</f>
        <v>7</v>
      </c>
      <c r="P40" s="64">
        <f>VLOOKUP($B40,Fire2020!$C$10:$AZ$58,17,FALSE)</f>
        <v>4</v>
      </c>
      <c r="R40" s="55"/>
      <c r="S40" s="61"/>
      <c r="T40" s="61"/>
      <c r="U40" s="48"/>
      <c r="V40" s="55"/>
      <c r="W40" s="56"/>
      <c r="X40" s="55"/>
      <c r="Y40" s="55"/>
      <c r="Z40" s="55"/>
      <c r="AA40" s="55"/>
      <c r="AB40" s="56"/>
      <c r="AC40" s="56"/>
      <c r="AD40" s="56"/>
      <c r="AE40" s="55"/>
      <c r="AF40" s="55"/>
      <c r="AG40" s="55"/>
      <c r="AH40" s="55"/>
      <c r="AI40" s="55"/>
      <c r="AJ40" s="56"/>
      <c r="AK40" s="56"/>
      <c r="AL40" s="56"/>
      <c r="AN40" s="55"/>
      <c r="AO40" s="55"/>
      <c r="AP40" s="55"/>
      <c r="AQ40" s="55"/>
    </row>
    <row r="41" spans="1:43" s="62" customFormat="1" ht="14.25" customHeight="1" x14ac:dyDescent="0.4">
      <c r="A41" s="39">
        <v>94</v>
      </c>
      <c r="B41" s="62" t="s">
        <v>56</v>
      </c>
      <c r="C41" s="63"/>
      <c r="D41" s="64"/>
      <c r="E41" s="64"/>
      <c r="F41" s="53"/>
      <c r="G41" s="64"/>
      <c r="H41" s="64">
        <f>VLOOKUP($B41,Fire2020!$C$10:$I$57,2,FALSE)</f>
        <v>5</v>
      </c>
      <c r="I41" s="64">
        <f>VLOOKUP($B41,Fire2020!$C$10:$I$57,3,FALSE)</f>
        <v>9</v>
      </c>
      <c r="J41" s="64">
        <f>VLOOKUP($B41,Fire2020!$C$10:$I$57,4,FALSE)</f>
        <v>3</v>
      </c>
      <c r="K41" s="64">
        <f>VLOOKUP($B41,Fire2020!$C$10:$O$58,8,FALSE)</f>
        <v>23</v>
      </c>
      <c r="L41" s="64">
        <f>VLOOKUP($B41,Fire2020!$C$10:$Q$58,9,FALSE)</f>
        <v>1</v>
      </c>
      <c r="M41" s="64">
        <f>VLOOKUP($B41,Fire2020!$C$10:$BA$58,10,FALSE)+VLOOKUP($B41,Fire2020!$C$10:$BA$58,13,FALSE)</f>
        <v>15</v>
      </c>
      <c r="N41" s="64">
        <f>VLOOKUP($B41,Fire2020!$C$10:$BA$58,11,FALSE)+VLOOKUP($B41,Fire2020!$C$10:$BA$58,15,FALSE)</f>
        <v>70</v>
      </c>
      <c r="O41" s="64">
        <f>VLOOKUP($B41,Fire2020!$C$10:$AZ$58,16,FALSE)</f>
        <v>4</v>
      </c>
      <c r="P41" s="64">
        <f>VLOOKUP($B41,Fire2020!$C$10:$AZ$58,17,FALSE)</f>
        <v>4</v>
      </c>
      <c r="R41" s="55"/>
      <c r="S41" s="61"/>
      <c r="T41" s="61"/>
      <c r="U41" s="48"/>
      <c r="V41" s="55"/>
      <c r="W41" s="56"/>
      <c r="X41" s="55"/>
      <c r="Y41" s="55"/>
      <c r="Z41" s="55"/>
      <c r="AA41" s="55"/>
      <c r="AB41" s="56"/>
      <c r="AC41" s="56"/>
      <c r="AD41" s="56"/>
      <c r="AE41" s="55"/>
      <c r="AF41" s="55"/>
      <c r="AG41" s="55"/>
      <c r="AH41" s="55"/>
      <c r="AI41" s="55"/>
      <c r="AJ41" s="56"/>
      <c r="AK41" s="56"/>
      <c r="AL41" s="56"/>
      <c r="AN41" s="55"/>
      <c r="AO41" s="55"/>
      <c r="AP41" s="55"/>
      <c r="AQ41" s="55"/>
    </row>
    <row r="42" spans="1:43" s="62" customFormat="1" ht="14.25" customHeight="1" x14ac:dyDescent="0.4">
      <c r="A42" s="39">
        <v>96</v>
      </c>
      <c r="B42" s="217" t="s">
        <v>57</v>
      </c>
      <c r="C42" s="218"/>
      <c r="D42" s="213"/>
      <c r="E42" s="213"/>
      <c r="F42" s="219"/>
      <c r="G42" s="213"/>
      <c r="H42" s="213">
        <f>'(2019)'!H42</f>
        <v>2</v>
      </c>
      <c r="I42" s="213">
        <f>'(2019)'!I42</f>
        <v>14</v>
      </c>
      <c r="J42" s="213">
        <f>'(2019)'!J42</f>
        <v>9</v>
      </c>
      <c r="K42" s="213">
        <f>'(2019)'!K42</f>
        <v>42</v>
      </c>
      <c r="L42" s="213">
        <f>'(2019)'!L42</f>
        <v>2</v>
      </c>
      <c r="M42" s="213">
        <f>'(2019)'!M42</f>
        <v>4</v>
      </c>
      <c r="N42" s="213">
        <f>'(2019)'!N42</f>
        <v>165</v>
      </c>
      <c r="O42" s="213">
        <f>'(2019)'!O42</f>
        <v>6</v>
      </c>
      <c r="P42" s="213">
        <f>'(2019)'!P42</f>
        <v>6</v>
      </c>
      <c r="R42" s="55"/>
      <c r="S42" s="61"/>
      <c r="T42" s="61"/>
      <c r="U42" s="48"/>
      <c r="V42" s="55"/>
      <c r="W42" s="56"/>
      <c r="X42" s="55"/>
      <c r="Y42" s="55"/>
      <c r="Z42" s="55"/>
      <c r="AA42" s="55"/>
      <c r="AB42" s="56"/>
      <c r="AC42" s="56"/>
      <c r="AD42" s="56"/>
      <c r="AE42" s="55"/>
      <c r="AF42" s="55"/>
      <c r="AG42" s="55"/>
      <c r="AH42" s="55"/>
      <c r="AI42" s="55"/>
      <c r="AJ42" s="56"/>
      <c r="AK42" s="56"/>
      <c r="AL42" s="56"/>
      <c r="AN42" s="55"/>
      <c r="AO42" s="55"/>
      <c r="AP42" s="55"/>
      <c r="AQ42" s="55"/>
    </row>
    <row r="43" spans="1:43" s="62" customFormat="1" ht="14.25" customHeight="1" x14ac:dyDescent="0.4">
      <c r="A43" s="39">
        <v>72</v>
      </c>
      <c r="B43" s="220" t="s">
        <v>160</v>
      </c>
      <c r="C43" s="218"/>
      <c r="D43" s="213"/>
      <c r="E43" s="213"/>
      <c r="F43" s="213"/>
      <c r="G43" s="213"/>
      <c r="H43" s="213">
        <f>'(2019)'!H43</f>
        <v>0</v>
      </c>
      <c r="I43" s="213">
        <f>'(2019)'!I43</f>
        <v>5</v>
      </c>
      <c r="J43" s="213">
        <f>'(2019)'!J43</f>
        <v>0</v>
      </c>
      <c r="K43" s="213">
        <f>'(2019)'!K43</f>
        <v>7</v>
      </c>
      <c r="L43" s="213">
        <f>'(2019)'!L43</f>
        <v>0</v>
      </c>
      <c r="M43" s="213">
        <f>'(2019)'!M43</f>
        <v>0</v>
      </c>
      <c r="N43" s="213">
        <f>'(2019)'!N43</f>
        <v>3</v>
      </c>
      <c r="O43" s="213">
        <f>'(2019)'!O43</f>
        <v>1</v>
      </c>
      <c r="P43" s="213">
        <f>'(2019)'!P43</f>
        <v>0</v>
      </c>
      <c r="R43" s="55"/>
      <c r="S43" s="61"/>
      <c r="T43" s="61"/>
      <c r="U43" s="48"/>
      <c r="V43" s="55"/>
      <c r="W43" s="56"/>
      <c r="X43" s="55"/>
      <c r="Y43" s="55"/>
      <c r="Z43" s="55"/>
      <c r="AA43" s="55"/>
      <c r="AB43" s="56"/>
      <c r="AC43" s="56"/>
      <c r="AD43" s="56"/>
      <c r="AE43" s="55"/>
      <c r="AF43" s="55"/>
      <c r="AG43" s="55"/>
      <c r="AH43" s="55"/>
      <c r="AI43" s="55"/>
      <c r="AJ43" s="56"/>
      <c r="AK43" s="56"/>
      <c r="AL43" s="56"/>
      <c r="AN43" s="55"/>
      <c r="AO43" s="55"/>
      <c r="AP43" s="55"/>
      <c r="AQ43" s="55"/>
    </row>
    <row r="44" spans="1:43" s="53" customFormat="1" ht="14.25" customHeight="1" x14ac:dyDescent="0.4">
      <c r="A44" s="57"/>
      <c r="B44" s="53" t="s">
        <v>59</v>
      </c>
      <c r="C44" s="59"/>
      <c r="D44" s="59"/>
      <c r="E44" s="59"/>
      <c r="F44" s="59"/>
      <c r="G44" s="64"/>
      <c r="H44" s="59">
        <f t="shared" ref="H44:P44" si="2">SUM(H45:H51)</f>
        <v>239</v>
      </c>
      <c r="I44" s="59">
        <f t="shared" si="2"/>
        <v>15</v>
      </c>
      <c r="J44" s="59">
        <f t="shared" si="2"/>
        <v>29</v>
      </c>
      <c r="K44" s="59">
        <f t="shared" si="2"/>
        <v>355</v>
      </c>
      <c r="L44" s="59">
        <f t="shared" si="2"/>
        <v>35</v>
      </c>
      <c r="M44" s="59">
        <f t="shared" si="2"/>
        <v>310</v>
      </c>
      <c r="N44" s="59">
        <f t="shared" si="2"/>
        <v>913</v>
      </c>
      <c r="O44" s="59">
        <f t="shared" si="2"/>
        <v>114</v>
      </c>
      <c r="P44" s="59">
        <f t="shared" si="2"/>
        <v>83</v>
      </c>
      <c r="R44" s="55"/>
      <c r="S44" s="61"/>
      <c r="T44" s="61"/>
      <c r="U44" s="48"/>
      <c r="V44" s="55"/>
      <c r="W44" s="56"/>
      <c r="X44" s="55"/>
      <c r="Y44" s="55"/>
      <c r="Z44" s="55"/>
      <c r="AA44" s="55"/>
      <c r="AB44" s="56"/>
      <c r="AC44" s="56"/>
      <c r="AD44" s="56"/>
      <c r="AE44" s="55"/>
      <c r="AF44" s="55"/>
      <c r="AG44" s="55"/>
      <c r="AH44" s="55"/>
      <c r="AI44" s="55"/>
      <c r="AJ44" s="56"/>
      <c r="AK44" s="56"/>
      <c r="AL44" s="56"/>
      <c r="AN44" s="55"/>
      <c r="AO44" s="55"/>
      <c r="AP44" s="55"/>
      <c r="AQ44" s="55"/>
    </row>
    <row r="45" spans="1:43" s="62" customFormat="1" ht="14.25" customHeight="1" x14ac:dyDescent="0.4">
      <c r="A45" s="39">
        <v>66</v>
      </c>
      <c r="B45" s="62" t="s">
        <v>60</v>
      </c>
      <c r="C45" s="63"/>
      <c r="D45" s="64"/>
      <c r="E45" s="64"/>
      <c r="F45" s="64"/>
      <c r="G45" s="64"/>
      <c r="H45" s="64">
        <f>VLOOKUP($B45,Fire2020!$C$10:$I$57,2,FALSE)</f>
        <v>35</v>
      </c>
      <c r="I45" s="64">
        <f>VLOOKUP($B45,Fire2020!$C$10:$I$57,3,FALSE)</f>
        <v>0</v>
      </c>
      <c r="J45" s="64">
        <f>VLOOKUP($B45,Fire2020!$C$10:$I$57,4,FALSE)</f>
        <v>6</v>
      </c>
      <c r="K45" s="64">
        <f>VLOOKUP($B45,Fire2020!$C$10:$O$58,8,FALSE)</f>
        <v>48</v>
      </c>
      <c r="L45" s="64">
        <f>VLOOKUP($B45,Fire2020!$C$10:$Q$58,9,FALSE)</f>
        <v>6</v>
      </c>
      <c r="M45" s="64">
        <f>VLOOKUP($B45,Fire2020!$C$10:$BA$58,10,FALSE)+VLOOKUP($B45,Fire2020!$C$10:$BA$58,13,FALSE)</f>
        <v>18</v>
      </c>
      <c r="N45" s="64">
        <f>VLOOKUP($B45,Fire2020!$C$10:$BA$58,11,FALSE)+VLOOKUP($B45,Fire2020!$C$10:$BA$58,15,FALSE)</f>
        <v>104</v>
      </c>
      <c r="O45" s="64">
        <f>VLOOKUP($B45,Fire2020!$C$10:$AZ$58,16,FALSE)</f>
        <v>12</v>
      </c>
      <c r="P45" s="64">
        <f>VLOOKUP($B45,Fire2020!$C$10:$AZ$58,17,FALSE)</f>
        <v>2</v>
      </c>
      <c r="R45" s="55"/>
      <c r="S45" s="61"/>
      <c r="T45" s="61"/>
      <c r="U45" s="48"/>
      <c r="V45" s="55"/>
      <c r="W45" s="56"/>
      <c r="X45" s="55"/>
      <c r="Y45" s="55"/>
      <c r="Z45" s="55"/>
      <c r="AA45" s="55"/>
      <c r="AB45" s="56"/>
      <c r="AC45" s="56"/>
      <c r="AD45" s="56"/>
      <c r="AE45" s="55"/>
      <c r="AF45" s="55"/>
      <c r="AG45" s="55"/>
      <c r="AH45" s="55"/>
      <c r="AI45" s="55"/>
      <c r="AJ45" s="56"/>
      <c r="AK45" s="56"/>
      <c r="AL45" s="56"/>
      <c r="AN45" s="55"/>
      <c r="AO45" s="55"/>
      <c r="AP45" s="55"/>
      <c r="AQ45" s="55"/>
    </row>
    <row r="46" spans="1:43" s="62" customFormat="1" ht="14.25" customHeight="1" x14ac:dyDescent="0.4">
      <c r="A46" s="39">
        <v>78</v>
      </c>
      <c r="B46" s="62" t="s">
        <v>61</v>
      </c>
      <c r="C46" s="63"/>
      <c r="D46" s="64"/>
      <c r="E46" s="64"/>
      <c r="F46" s="64"/>
      <c r="G46" s="64"/>
      <c r="H46" s="64">
        <f>VLOOKUP($B46,Fire2020!$C$10:$I$57,2,FALSE)</f>
        <v>12</v>
      </c>
      <c r="I46" s="64">
        <f>VLOOKUP($B46,Fire2020!$C$10:$I$57,3,FALSE)</f>
        <v>0</v>
      </c>
      <c r="J46" s="64">
        <f>VLOOKUP($B46,Fire2020!$C$10:$I$57,4,FALSE)</f>
        <v>11</v>
      </c>
      <c r="K46" s="64">
        <f>VLOOKUP($B46,Fire2020!$C$10:$O$58,8,FALSE)</f>
        <v>29</v>
      </c>
      <c r="L46" s="64">
        <f>VLOOKUP($B46,Fire2020!$C$10:$Q$58,9,FALSE)</f>
        <v>4</v>
      </c>
      <c r="M46" s="64">
        <f>VLOOKUP($B46,Fire2020!$C$10:$BA$58,10,FALSE)+VLOOKUP($B46,Fire2020!$C$10:$BA$58,13,FALSE)</f>
        <v>46</v>
      </c>
      <c r="N46" s="64">
        <f>VLOOKUP($B46,Fire2020!$C$10:$BA$58,11,FALSE)+VLOOKUP($B46,Fire2020!$C$10:$BA$58,15,FALSE)</f>
        <v>163</v>
      </c>
      <c r="O46" s="64">
        <f>VLOOKUP($B46,Fire2020!$C$10:$AZ$58,16,FALSE)</f>
        <v>12</v>
      </c>
      <c r="P46" s="64">
        <f>VLOOKUP($B46,Fire2020!$C$10:$AZ$58,17,FALSE)</f>
        <v>11</v>
      </c>
      <c r="R46" s="55"/>
      <c r="S46" s="61"/>
      <c r="T46" s="61"/>
      <c r="U46" s="48"/>
      <c r="V46" s="55"/>
      <c r="W46" s="56"/>
      <c r="X46" s="55"/>
      <c r="Y46" s="55"/>
      <c r="Z46" s="55"/>
      <c r="AA46" s="55"/>
      <c r="AB46" s="56"/>
      <c r="AC46" s="56"/>
      <c r="AD46" s="56"/>
      <c r="AE46" s="55"/>
      <c r="AF46" s="55"/>
      <c r="AG46" s="55"/>
      <c r="AH46" s="55"/>
      <c r="AI46" s="55"/>
      <c r="AJ46" s="56"/>
      <c r="AK46" s="56"/>
      <c r="AL46" s="56"/>
      <c r="AN46" s="55"/>
      <c r="AO46" s="55"/>
      <c r="AP46" s="55"/>
      <c r="AQ46" s="55"/>
    </row>
    <row r="47" spans="1:43" s="62" customFormat="1" ht="14.25" customHeight="1" x14ac:dyDescent="0.4">
      <c r="A47" s="39">
        <v>89</v>
      </c>
      <c r="B47" s="62" t="s">
        <v>62</v>
      </c>
      <c r="C47" s="63"/>
      <c r="D47" s="64"/>
      <c r="E47" s="64"/>
      <c r="F47" s="64"/>
      <c r="G47" s="64"/>
      <c r="H47" s="64">
        <f>VLOOKUP($B47,Fire2020!$C$10:$I$57,2,FALSE)</f>
        <v>14</v>
      </c>
      <c r="I47" s="64">
        <f>VLOOKUP($B47,Fire2020!$C$10:$I$57,3,FALSE)</f>
        <v>4</v>
      </c>
      <c r="J47" s="64">
        <f>VLOOKUP($B47,Fire2020!$C$10:$I$57,4,FALSE)</f>
        <v>3</v>
      </c>
      <c r="K47" s="64">
        <f>VLOOKUP($B47,Fire2020!$C$10:$O$58,8,FALSE)</f>
        <v>27</v>
      </c>
      <c r="L47" s="64">
        <f>VLOOKUP($B47,Fire2020!$C$10:$Q$58,9,FALSE)</f>
        <v>2</v>
      </c>
      <c r="M47" s="64">
        <f>VLOOKUP($B47,Fire2020!$C$10:$BA$58,10,FALSE)+VLOOKUP($B47,Fire2020!$C$10:$BA$58,13,FALSE)</f>
        <v>13</v>
      </c>
      <c r="N47" s="64">
        <f>VLOOKUP($B47,Fire2020!$C$10:$BA$58,11,FALSE)+VLOOKUP($B47,Fire2020!$C$10:$BA$58,15,FALSE)</f>
        <v>142</v>
      </c>
      <c r="O47" s="64">
        <f>VLOOKUP($B47,Fire2020!$C$10:$AZ$58,16,FALSE)</f>
        <v>4</v>
      </c>
      <c r="P47" s="64">
        <f>VLOOKUP($B47,Fire2020!$C$10:$AZ$58,17,FALSE)</f>
        <v>3</v>
      </c>
      <c r="R47" s="55"/>
      <c r="S47" s="61"/>
      <c r="T47" s="61"/>
      <c r="U47" s="48"/>
      <c r="V47" s="55"/>
      <c r="W47" s="56"/>
      <c r="X47" s="55"/>
      <c r="Y47" s="55"/>
      <c r="Z47" s="55"/>
      <c r="AA47" s="55"/>
      <c r="AB47" s="56"/>
      <c r="AC47" s="56"/>
      <c r="AD47" s="56"/>
      <c r="AE47" s="55"/>
      <c r="AF47" s="55"/>
      <c r="AG47" s="55"/>
      <c r="AH47" s="55"/>
      <c r="AI47" s="55"/>
      <c r="AJ47" s="56"/>
      <c r="AK47" s="56"/>
      <c r="AL47" s="56"/>
      <c r="AN47" s="55"/>
      <c r="AO47" s="55"/>
      <c r="AP47" s="55"/>
      <c r="AQ47" s="55"/>
    </row>
    <row r="48" spans="1:43" s="62" customFormat="1" ht="14.25" customHeight="1" x14ac:dyDescent="0.4">
      <c r="A48" s="39">
        <v>93</v>
      </c>
      <c r="B48" s="62" t="s">
        <v>288</v>
      </c>
      <c r="C48" s="63"/>
      <c r="D48" s="64"/>
      <c r="E48" s="64"/>
      <c r="F48" s="64"/>
      <c r="G48" s="64"/>
      <c r="H48" s="64">
        <f>VLOOKUP($B48,Fire2020!$C$10:$I$57,2,FALSE)</f>
        <v>16</v>
      </c>
      <c r="I48" s="64">
        <f>VLOOKUP($B48,Fire2020!$C$10:$I$57,3,FALSE)</f>
        <v>1</v>
      </c>
      <c r="J48" s="64">
        <f>VLOOKUP($B48,Fire2020!$C$10:$I$57,4,FALSE)</f>
        <v>0</v>
      </c>
      <c r="K48" s="64">
        <f>VLOOKUP($B48,Fire2020!$C$10:$O$58,8,FALSE)</f>
        <v>24</v>
      </c>
      <c r="L48" s="64">
        <f>VLOOKUP($B48,Fire2020!$C$10:$Q$58,9,FALSE)</f>
        <v>3</v>
      </c>
      <c r="M48" s="64">
        <f>VLOOKUP($B48,Fire2020!$C$10:$BA$58,10,FALSE)+VLOOKUP($B48,Fire2020!$C$10:$BA$58,13,FALSE)</f>
        <v>27</v>
      </c>
      <c r="N48" s="64">
        <f>VLOOKUP($B48,Fire2020!$C$10:$BA$58,11,FALSE)+VLOOKUP($B48,Fire2020!$C$10:$BA$58,15,FALSE)</f>
        <v>67</v>
      </c>
      <c r="O48" s="64">
        <f>VLOOKUP($B48,Fire2020!$C$10:$AZ$58,16,FALSE)</f>
        <v>6</v>
      </c>
      <c r="P48" s="64">
        <f>VLOOKUP($B48,Fire2020!$C$10:$AZ$58,17,FALSE)</f>
        <v>11</v>
      </c>
      <c r="R48" s="55"/>
      <c r="S48" s="61"/>
      <c r="T48" s="61"/>
      <c r="U48" s="48"/>
      <c r="V48" s="55"/>
      <c r="W48" s="56"/>
      <c r="X48" s="55"/>
      <c r="Y48" s="55"/>
      <c r="Z48" s="55"/>
      <c r="AA48" s="55"/>
      <c r="AB48" s="56"/>
      <c r="AC48" s="56"/>
      <c r="AD48" s="56"/>
      <c r="AE48" s="55"/>
      <c r="AF48" s="55"/>
      <c r="AG48" s="55"/>
      <c r="AH48" s="55"/>
      <c r="AI48" s="55"/>
      <c r="AJ48" s="56"/>
      <c r="AK48" s="56"/>
      <c r="AL48" s="56"/>
      <c r="AN48" s="55"/>
      <c r="AO48" s="55"/>
      <c r="AP48" s="55"/>
      <c r="AQ48" s="55"/>
    </row>
    <row r="49" spans="1:43" s="62" customFormat="1" ht="14.25" customHeight="1" x14ac:dyDescent="0.4">
      <c r="A49" s="39">
        <v>95</v>
      </c>
      <c r="B49" s="62" t="s">
        <v>64</v>
      </c>
      <c r="C49" s="63"/>
      <c r="D49" s="64"/>
      <c r="E49" s="64"/>
      <c r="F49" s="64"/>
      <c r="G49" s="64"/>
      <c r="H49" s="64">
        <f>VLOOKUP($B49,Fire2020!$C$10:$I$57,2,FALSE)</f>
        <v>38</v>
      </c>
      <c r="I49" s="64">
        <f>VLOOKUP($B49,Fire2020!$C$10:$I$57,3,FALSE)</f>
        <v>0</v>
      </c>
      <c r="J49" s="64">
        <f>VLOOKUP($B49,Fire2020!$C$10:$I$57,4,FALSE)</f>
        <v>0</v>
      </c>
      <c r="K49" s="64">
        <f>VLOOKUP($B49,Fire2020!$C$10:$O$58,8,FALSE)</f>
        <v>41</v>
      </c>
      <c r="L49" s="64">
        <f>VLOOKUP($B49,Fire2020!$C$10:$Q$58,9,FALSE)</f>
        <v>4</v>
      </c>
      <c r="M49" s="64">
        <f>VLOOKUP($B49,Fire2020!$C$10:$BA$58,10,FALSE)+VLOOKUP($B49,Fire2020!$C$10:$BA$58,13,FALSE)</f>
        <v>34</v>
      </c>
      <c r="N49" s="64">
        <f>VLOOKUP($B49,Fire2020!$C$10:$BA$58,11,FALSE)+VLOOKUP($B49,Fire2020!$C$10:$BA$58,15,FALSE)</f>
        <v>116</v>
      </c>
      <c r="O49" s="64">
        <f>VLOOKUP($B49,Fire2020!$C$10:$AZ$58,16,FALSE)</f>
        <v>14</v>
      </c>
      <c r="P49" s="64">
        <f>VLOOKUP($B49,Fire2020!$C$10:$AZ$58,17,FALSE)</f>
        <v>10</v>
      </c>
      <c r="R49" s="55"/>
      <c r="S49" s="61"/>
      <c r="T49" s="61"/>
      <c r="U49" s="48"/>
      <c r="V49" s="55"/>
      <c r="W49" s="56"/>
      <c r="X49" s="55"/>
      <c r="Y49" s="55"/>
      <c r="Z49" s="55"/>
      <c r="AA49" s="55"/>
      <c r="AB49" s="56"/>
      <c r="AC49" s="56"/>
      <c r="AD49" s="56"/>
      <c r="AE49" s="55"/>
      <c r="AF49" s="55"/>
      <c r="AG49" s="55"/>
      <c r="AH49" s="55"/>
      <c r="AI49" s="55"/>
      <c r="AJ49" s="56"/>
      <c r="AK49" s="56"/>
      <c r="AL49" s="56"/>
      <c r="AN49" s="55"/>
      <c r="AO49" s="55"/>
      <c r="AP49" s="55"/>
      <c r="AQ49" s="55"/>
    </row>
    <row r="50" spans="1:43" s="62" customFormat="1" ht="14.25" customHeight="1" x14ac:dyDescent="0.4">
      <c r="A50" s="39">
        <v>97</v>
      </c>
      <c r="B50" s="62" t="s">
        <v>65</v>
      </c>
      <c r="C50" s="63"/>
      <c r="D50" s="64"/>
      <c r="E50" s="64"/>
      <c r="F50" s="64"/>
      <c r="G50" s="64"/>
      <c r="H50" s="64">
        <f>VLOOKUP($B50,Fire2020!$C$10:$I$57,2,FALSE)</f>
        <v>21</v>
      </c>
      <c r="I50" s="64">
        <f>VLOOKUP($B50,Fire2020!$C$10:$I$57,3,FALSE)</f>
        <v>10</v>
      </c>
      <c r="J50" s="64">
        <f>VLOOKUP($B50,Fire2020!$C$10:$I$57,4,FALSE)</f>
        <v>9</v>
      </c>
      <c r="K50" s="64">
        <f>VLOOKUP($B50,Fire2020!$C$10:$O$58,8,FALSE)</f>
        <v>44</v>
      </c>
      <c r="L50" s="64">
        <f>VLOOKUP($B50,Fire2020!$C$10:$Q$58,9,FALSE)</f>
        <v>5</v>
      </c>
      <c r="M50" s="64">
        <f>VLOOKUP($B50,Fire2020!$C$10:$BA$58,10,FALSE)+VLOOKUP($B50,Fire2020!$C$10:$BA$58,13,FALSE)</f>
        <v>36</v>
      </c>
      <c r="N50" s="64">
        <f>VLOOKUP($B50,Fire2020!$C$10:$BA$58,11,FALSE)+VLOOKUP($B50,Fire2020!$C$10:$BA$58,15,FALSE)</f>
        <v>232</v>
      </c>
      <c r="O50" s="64">
        <f>VLOOKUP($B50,Fire2020!$C$10:$AZ$58,16,FALSE)</f>
        <v>12</v>
      </c>
      <c r="P50" s="64">
        <f>VLOOKUP($B50,Fire2020!$C$10:$AZ$58,17,FALSE)</f>
        <v>4</v>
      </c>
      <c r="R50" s="55"/>
      <c r="S50" s="61"/>
      <c r="T50" s="61"/>
      <c r="U50" s="48"/>
      <c r="V50" s="55"/>
      <c r="W50" s="56"/>
      <c r="X50" s="55"/>
      <c r="Y50" s="55"/>
      <c r="Z50" s="55"/>
      <c r="AA50" s="55"/>
      <c r="AB50" s="56"/>
      <c r="AC50" s="56"/>
      <c r="AD50" s="56"/>
      <c r="AE50" s="55"/>
      <c r="AF50" s="55"/>
      <c r="AG50" s="55"/>
      <c r="AH50" s="55"/>
      <c r="AI50" s="55"/>
      <c r="AJ50" s="56"/>
      <c r="AK50" s="56"/>
      <c r="AL50" s="56"/>
      <c r="AN50" s="55"/>
      <c r="AO50" s="55"/>
      <c r="AP50" s="55"/>
      <c r="AQ50" s="55"/>
    </row>
    <row r="51" spans="1:43" s="62" customFormat="1" ht="14.25" customHeight="1" x14ac:dyDescent="0.4">
      <c r="A51" s="69">
        <v>77</v>
      </c>
      <c r="B51" s="221" t="s">
        <v>586</v>
      </c>
      <c r="C51" s="222"/>
      <c r="D51" s="223"/>
      <c r="E51" s="223"/>
      <c r="F51" s="223"/>
      <c r="G51" s="213"/>
      <c r="H51" s="213">
        <f>VLOOKUP($B51,Fire2020!$C$10:$I$57,2,FALSE)</f>
        <v>103</v>
      </c>
      <c r="I51" s="213">
        <f>VLOOKUP($B51,Fire2020!$C$10:$I$57,3,FALSE)</f>
        <v>0</v>
      </c>
      <c r="J51" s="213">
        <f>VLOOKUP($B51,Fire2020!$C$10:$I$57,4,FALSE)</f>
        <v>0</v>
      </c>
      <c r="K51" s="213">
        <f>'(2019)'!K51</f>
        <v>142</v>
      </c>
      <c r="L51" s="213">
        <f>'(2019)'!L51</f>
        <v>11</v>
      </c>
      <c r="M51" s="213">
        <f>'(2019)'!M51</f>
        <v>136</v>
      </c>
      <c r="N51" s="213">
        <f>'(2019)'!N51</f>
        <v>89</v>
      </c>
      <c r="O51" s="213">
        <f>'(2019)'!O51</f>
        <v>54</v>
      </c>
      <c r="P51" s="213">
        <f>'(2019)'!P51</f>
        <v>42</v>
      </c>
      <c r="R51" s="55"/>
      <c r="S51" s="61"/>
      <c r="T51" s="61"/>
      <c r="U51" s="48"/>
      <c r="V51" s="55"/>
      <c r="W51" s="56"/>
      <c r="X51" s="55"/>
      <c r="Y51" s="55"/>
      <c r="Z51" s="55"/>
      <c r="AA51" s="55"/>
      <c r="AB51" s="56"/>
      <c r="AC51" s="56"/>
      <c r="AD51" s="56"/>
      <c r="AE51" s="55"/>
      <c r="AF51" s="55"/>
      <c r="AG51" s="55"/>
      <c r="AH51" s="55"/>
      <c r="AI51" s="55"/>
      <c r="AJ51" s="56"/>
      <c r="AK51" s="56"/>
      <c r="AL51" s="56"/>
      <c r="AN51" s="55"/>
      <c r="AO51" s="55"/>
      <c r="AP51" s="55"/>
      <c r="AQ51" s="55"/>
    </row>
    <row r="52" spans="1:43" s="55" customFormat="1" ht="6" customHeight="1" x14ac:dyDescent="0.4">
      <c r="A52" s="39"/>
      <c r="D52" s="73"/>
      <c r="E52" s="74"/>
      <c r="F52" s="74"/>
      <c r="G52" s="74"/>
      <c r="L52" s="64"/>
      <c r="S52" s="75"/>
      <c r="T52" s="75"/>
      <c r="U52" s="62"/>
      <c r="V52" s="62"/>
      <c r="W52" s="62"/>
      <c r="X52" s="62"/>
      <c r="Y52" s="62"/>
      <c r="Z52" s="62"/>
      <c r="AB52" s="56"/>
      <c r="AC52" s="56"/>
      <c r="AD52" s="56"/>
    </row>
    <row r="53" spans="1:43" s="62" customFormat="1" ht="14.15" x14ac:dyDescent="0.4">
      <c r="A53" s="39"/>
      <c r="B53" s="62" t="s">
        <v>176</v>
      </c>
      <c r="D53" s="76"/>
      <c r="E53" s="76"/>
      <c r="F53" s="64"/>
      <c r="G53" s="64"/>
      <c r="R53" s="55"/>
      <c r="S53" s="61"/>
      <c r="T53" s="75"/>
    </row>
    <row r="54" spans="1:43" s="62" customFormat="1" ht="14.15" x14ac:dyDescent="0.4">
      <c r="A54" s="39"/>
      <c r="B54" s="129" t="s">
        <v>745</v>
      </c>
      <c r="D54" s="76"/>
      <c r="E54" s="76"/>
      <c r="F54" s="64"/>
      <c r="G54" s="64"/>
      <c r="R54" s="55"/>
      <c r="S54" s="61"/>
      <c r="T54" s="75"/>
    </row>
    <row r="55" spans="1:43" s="62" customFormat="1" ht="24" customHeight="1" x14ac:dyDescent="0.4">
      <c r="A55" s="39"/>
      <c r="B55" s="331" t="s">
        <v>309</v>
      </c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R55" s="55"/>
      <c r="S55" s="61"/>
      <c r="T55" s="75"/>
    </row>
    <row r="56" spans="1:43" s="62" customFormat="1" ht="14.15" x14ac:dyDescent="0.4">
      <c r="A56" s="39"/>
      <c r="B56" s="62" t="s">
        <v>179</v>
      </c>
      <c r="D56" s="76"/>
      <c r="E56" s="76"/>
      <c r="F56" s="64"/>
      <c r="G56" s="64"/>
      <c r="R56" s="55"/>
      <c r="S56" s="61"/>
      <c r="T56" s="75"/>
    </row>
    <row r="57" spans="1:43" s="62" customFormat="1" ht="14.15" x14ac:dyDescent="0.4">
      <c r="A57" s="39"/>
      <c r="D57" s="76"/>
      <c r="E57" s="76"/>
      <c r="F57" s="64"/>
      <c r="G57" s="64"/>
      <c r="R57" s="55"/>
      <c r="S57" s="61"/>
      <c r="T57" s="75"/>
    </row>
    <row r="58" spans="1:43" s="62" customFormat="1" ht="14.15" x14ac:dyDescent="0.4">
      <c r="A58" s="39"/>
      <c r="B58" s="77" t="s">
        <v>180</v>
      </c>
      <c r="D58" s="76"/>
      <c r="E58" s="76"/>
      <c r="F58" s="64"/>
      <c r="G58" s="64"/>
      <c r="R58" s="55"/>
      <c r="S58" s="61"/>
      <c r="T58" s="75"/>
    </row>
    <row r="59" spans="1:43" s="62" customFormat="1" ht="14.15" x14ac:dyDescent="0.4">
      <c r="A59" s="39"/>
      <c r="B59" s="62" t="s">
        <v>181</v>
      </c>
      <c r="D59" s="76"/>
      <c r="E59" s="76"/>
      <c r="F59" s="64"/>
      <c r="G59" s="64"/>
      <c r="R59" s="55"/>
      <c r="S59" s="61"/>
      <c r="T59" s="75"/>
    </row>
    <row r="60" spans="1:43" s="62" customFormat="1" ht="14.15" x14ac:dyDescent="0.4">
      <c r="A60" s="39"/>
      <c r="D60" s="76"/>
      <c r="E60" s="76"/>
      <c r="F60" s="64"/>
      <c r="G60" s="64"/>
      <c r="R60" s="55"/>
      <c r="S60" s="61"/>
      <c r="T60" s="75"/>
    </row>
    <row r="61" spans="1:43" s="62" customFormat="1" ht="14.15" x14ac:dyDescent="0.4">
      <c r="A61" s="39"/>
      <c r="B61" s="62" t="s">
        <v>182</v>
      </c>
      <c r="D61" s="76"/>
      <c r="E61" s="76"/>
      <c r="F61" s="64"/>
      <c r="G61" s="64"/>
      <c r="R61" s="55"/>
      <c r="S61" s="61"/>
      <c r="T61" s="75"/>
    </row>
    <row r="62" spans="1:43" s="62" customFormat="1" ht="14.15" x14ac:dyDescent="0.4">
      <c r="A62" s="39"/>
      <c r="D62" s="76"/>
      <c r="E62" s="76"/>
      <c r="F62" s="64"/>
      <c r="G62" s="64"/>
      <c r="R62" s="55"/>
      <c r="S62" s="61"/>
      <c r="T62" s="75"/>
    </row>
    <row r="63" spans="1:43" s="62" customFormat="1" ht="15" customHeight="1" x14ac:dyDescent="0.4">
      <c r="A63" s="39"/>
      <c r="B63" s="78"/>
      <c r="D63" s="76"/>
      <c r="E63" s="76"/>
      <c r="F63" s="64"/>
      <c r="G63" s="64"/>
      <c r="R63" s="55"/>
      <c r="S63" s="61"/>
      <c r="T63" s="75"/>
    </row>
    <row r="64" spans="1:43" s="62" customFormat="1" ht="15" customHeight="1" x14ac:dyDescent="0.4">
      <c r="A64" s="39"/>
      <c r="B64" s="78"/>
      <c r="D64" s="76"/>
      <c r="E64" s="76"/>
      <c r="F64" s="64"/>
      <c r="G64" s="64"/>
      <c r="R64" s="55"/>
      <c r="S64" s="61"/>
      <c r="T64" s="75"/>
    </row>
    <row r="65" spans="1:26" s="62" customFormat="1" ht="14.15" x14ac:dyDescent="0.4">
      <c r="A65" s="39"/>
      <c r="D65" s="76"/>
      <c r="E65" s="64"/>
      <c r="F65" s="64"/>
      <c r="G65" s="64"/>
      <c r="R65" s="55"/>
      <c r="S65" s="61"/>
      <c r="T65" s="61"/>
      <c r="U65" s="55"/>
      <c r="V65" s="55"/>
      <c r="W65" s="55"/>
      <c r="X65" s="55"/>
      <c r="Y65" s="55"/>
      <c r="Z65" s="55"/>
    </row>
    <row r="66" spans="1:26" s="55" customFormat="1" ht="14.15" x14ac:dyDescent="0.4">
      <c r="A66" s="39"/>
      <c r="D66" s="79"/>
      <c r="E66" s="74"/>
      <c r="F66" s="74"/>
      <c r="G66" s="74"/>
      <c r="S66" s="61"/>
      <c r="T66" s="61"/>
    </row>
    <row r="67" spans="1:26" s="55" customFormat="1" ht="14.15" x14ac:dyDescent="0.4">
      <c r="A67" s="39"/>
      <c r="D67" s="73"/>
      <c r="E67" s="74"/>
      <c r="F67" s="74"/>
      <c r="G67" s="74"/>
      <c r="S67" s="61"/>
      <c r="T67" s="61"/>
    </row>
    <row r="68" spans="1:26" s="55" customFormat="1" ht="14.15" x14ac:dyDescent="0.4">
      <c r="A68" s="39"/>
      <c r="D68" s="73"/>
      <c r="E68" s="74"/>
      <c r="F68" s="74"/>
      <c r="G68" s="74"/>
      <c r="S68" s="61"/>
      <c r="T68" s="61"/>
    </row>
    <row r="69" spans="1:26" s="55" customFormat="1" ht="14.15" x14ac:dyDescent="0.4">
      <c r="A69" s="39"/>
      <c r="D69" s="73"/>
      <c r="E69" s="74"/>
      <c r="F69" s="74"/>
      <c r="G69" s="74"/>
      <c r="S69" s="61"/>
      <c r="T69" s="61"/>
    </row>
    <row r="70" spans="1:26" s="55" customFormat="1" ht="14.15" x14ac:dyDescent="0.4">
      <c r="A70" s="39"/>
      <c r="D70" s="73"/>
      <c r="E70" s="74"/>
      <c r="F70" s="74"/>
      <c r="G70" s="74"/>
      <c r="S70" s="61"/>
      <c r="T70" s="61"/>
    </row>
    <row r="71" spans="1:26" s="55" customFormat="1" ht="14.15" x14ac:dyDescent="0.4">
      <c r="A71" s="39"/>
      <c r="D71" s="73"/>
      <c r="E71" s="74"/>
      <c r="F71" s="74"/>
      <c r="G71" s="74"/>
      <c r="S71" s="61"/>
      <c r="T71" s="61"/>
    </row>
    <row r="72" spans="1:26" s="55" customFormat="1" ht="14.15" x14ac:dyDescent="0.4">
      <c r="A72" s="39"/>
      <c r="D72" s="73"/>
      <c r="E72" s="74"/>
      <c r="F72" s="74"/>
      <c r="G72" s="74"/>
      <c r="S72" s="61"/>
      <c r="T72" s="61"/>
    </row>
    <row r="73" spans="1:26" s="55" customFormat="1" ht="14.15" x14ac:dyDescent="0.4">
      <c r="A73" s="39"/>
      <c r="E73" s="74"/>
      <c r="F73" s="74"/>
      <c r="G73" s="74"/>
      <c r="S73" s="61"/>
      <c r="T73" s="61"/>
    </row>
    <row r="74" spans="1:26" s="55" customFormat="1" ht="14.15" x14ac:dyDescent="0.4">
      <c r="A74" s="39"/>
      <c r="E74" s="74"/>
      <c r="F74" s="74"/>
      <c r="G74" s="74"/>
      <c r="S74" s="61"/>
      <c r="T74" s="61"/>
    </row>
    <row r="75" spans="1:26" s="55" customFormat="1" ht="14.15" x14ac:dyDescent="0.4">
      <c r="A75" s="39"/>
      <c r="E75" s="74"/>
      <c r="F75" s="74"/>
      <c r="G75" s="74"/>
      <c r="S75" s="61"/>
      <c r="T75" s="61"/>
    </row>
    <row r="76" spans="1:26" s="55" customFormat="1" ht="14.15" x14ac:dyDescent="0.4">
      <c r="A76" s="39"/>
      <c r="E76" s="74"/>
      <c r="F76" s="74"/>
      <c r="G76" s="74"/>
      <c r="S76" s="61"/>
      <c r="T76" s="61"/>
    </row>
    <row r="77" spans="1:26" s="55" customFormat="1" ht="14.15" x14ac:dyDescent="0.4">
      <c r="A77" s="39"/>
      <c r="E77" s="74"/>
      <c r="F77" s="74"/>
      <c r="G77" s="74"/>
      <c r="S77" s="61"/>
      <c r="T77" s="61"/>
    </row>
    <row r="78" spans="1:26" s="55" customFormat="1" ht="14.15" x14ac:dyDescent="0.4">
      <c r="A78" s="39"/>
      <c r="E78" s="74"/>
      <c r="F78" s="74"/>
      <c r="G78" s="74"/>
      <c r="S78" s="61"/>
      <c r="T78" s="61"/>
    </row>
    <row r="79" spans="1:26" s="55" customFormat="1" ht="14.15" x14ac:dyDescent="0.4">
      <c r="A79" s="39"/>
      <c r="E79" s="74"/>
      <c r="F79" s="74"/>
      <c r="G79" s="74"/>
      <c r="S79" s="61"/>
      <c r="T79" s="61"/>
    </row>
    <row r="80" spans="1:26" s="55" customFormat="1" ht="14.15" x14ac:dyDescent="0.4">
      <c r="A80" s="39"/>
      <c r="E80" s="74"/>
      <c r="F80" s="74"/>
      <c r="G80" s="74"/>
      <c r="S80" s="61"/>
      <c r="T80" s="61"/>
    </row>
    <row r="81" spans="1:20" s="55" customFormat="1" ht="14.15" x14ac:dyDescent="0.4">
      <c r="A81" s="39"/>
      <c r="E81" s="74"/>
      <c r="F81" s="74"/>
      <c r="G81" s="74"/>
      <c r="S81" s="61"/>
      <c r="T81" s="61"/>
    </row>
    <row r="82" spans="1:20" s="55" customFormat="1" ht="14.15" x14ac:dyDescent="0.4">
      <c r="A82" s="39"/>
      <c r="E82" s="74"/>
      <c r="F82" s="74"/>
      <c r="G82" s="74"/>
      <c r="S82" s="61"/>
      <c r="T82" s="61"/>
    </row>
    <row r="83" spans="1:20" s="55" customFormat="1" ht="14.15" x14ac:dyDescent="0.4">
      <c r="A83" s="39"/>
      <c r="E83" s="74"/>
      <c r="F83" s="74"/>
      <c r="G83" s="74"/>
      <c r="S83" s="61"/>
      <c r="T83" s="61"/>
    </row>
    <row r="84" spans="1:20" s="55" customFormat="1" ht="14.15" x14ac:dyDescent="0.4">
      <c r="A84" s="39"/>
      <c r="E84" s="74"/>
      <c r="F84" s="74"/>
      <c r="G84" s="74"/>
      <c r="S84" s="61"/>
      <c r="T84" s="61"/>
    </row>
    <row r="85" spans="1:20" s="55" customFormat="1" ht="14.15" x14ac:dyDescent="0.4">
      <c r="A85" s="39"/>
      <c r="E85" s="74"/>
      <c r="F85" s="74"/>
      <c r="G85" s="74"/>
      <c r="S85" s="61"/>
      <c r="T85" s="61"/>
    </row>
    <row r="86" spans="1:20" s="55" customFormat="1" ht="14.15" x14ac:dyDescent="0.4">
      <c r="A86" s="39"/>
      <c r="E86" s="74"/>
      <c r="F86" s="74"/>
      <c r="G86" s="74"/>
      <c r="S86" s="61"/>
      <c r="T86" s="61"/>
    </row>
    <row r="87" spans="1:20" s="55" customFormat="1" ht="14.15" x14ac:dyDescent="0.4">
      <c r="A87" s="39"/>
      <c r="E87" s="74"/>
      <c r="F87" s="74"/>
      <c r="G87" s="74"/>
      <c r="S87" s="61"/>
      <c r="T87" s="61"/>
    </row>
    <row r="88" spans="1:20" s="55" customFormat="1" ht="14.15" x14ac:dyDescent="0.4">
      <c r="A88" s="39"/>
      <c r="E88" s="74"/>
      <c r="F88" s="74"/>
      <c r="G88" s="74"/>
      <c r="S88" s="61"/>
      <c r="T88" s="61"/>
    </row>
    <row r="89" spans="1:20" s="55" customFormat="1" ht="14.15" x14ac:dyDescent="0.4">
      <c r="A89" s="39"/>
      <c r="E89" s="74"/>
      <c r="F89" s="74"/>
      <c r="G89" s="74"/>
      <c r="S89" s="61"/>
      <c r="T89" s="61"/>
    </row>
    <row r="90" spans="1:20" s="55" customFormat="1" ht="14.15" x14ac:dyDescent="0.4">
      <c r="A90" s="39"/>
      <c r="E90" s="74"/>
      <c r="F90" s="74"/>
      <c r="G90" s="74"/>
      <c r="S90" s="61"/>
      <c r="T90" s="61"/>
    </row>
    <row r="91" spans="1:20" s="55" customFormat="1" ht="14.15" x14ac:dyDescent="0.4">
      <c r="A91" s="39"/>
      <c r="E91" s="74"/>
      <c r="F91" s="74"/>
      <c r="G91" s="74"/>
      <c r="S91" s="61"/>
      <c r="T91" s="61"/>
    </row>
    <row r="92" spans="1:20" s="55" customFormat="1" ht="14.15" x14ac:dyDescent="0.4">
      <c r="A92" s="39"/>
      <c r="E92" s="74"/>
      <c r="F92" s="74"/>
      <c r="G92" s="74"/>
      <c r="S92" s="61"/>
      <c r="T92" s="61"/>
    </row>
    <row r="93" spans="1:20" s="55" customFormat="1" ht="14.15" x14ac:dyDescent="0.4">
      <c r="A93" s="39"/>
      <c r="E93" s="74"/>
      <c r="F93" s="74"/>
      <c r="G93" s="74"/>
      <c r="S93" s="61"/>
      <c r="T93" s="61"/>
    </row>
    <row r="94" spans="1:20" s="55" customFormat="1" ht="14.15" x14ac:dyDescent="0.4">
      <c r="A94" s="39"/>
      <c r="E94" s="74"/>
      <c r="F94" s="74"/>
      <c r="G94" s="74"/>
      <c r="S94" s="61"/>
      <c r="T94" s="61"/>
    </row>
    <row r="95" spans="1:20" s="55" customFormat="1" ht="14.15" x14ac:dyDescent="0.4">
      <c r="A95" s="39"/>
      <c r="E95" s="74"/>
      <c r="F95" s="74"/>
      <c r="G95" s="74"/>
      <c r="S95" s="61"/>
      <c r="T95" s="61"/>
    </row>
    <row r="96" spans="1:20" s="55" customFormat="1" ht="14.15" x14ac:dyDescent="0.4">
      <c r="A96" s="39"/>
      <c r="E96" s="74"/>
      <c r="F96" s="74"/>
      <c r="G96" s="74"/>
      <c r="S96" s="61"/>
      <c r="T96" s="61"/>
    </row>
    <row r="97" spans="1:20" s="55" customFormat="1" ht="14.15" x14ac:dyDescent="0.4">
      <c r="A97" s="39"/>
      <c r="E97" s="74"/>
      <c r="F97" s="74"/>
      <c r="G97" s="74"/>
      <c r="S97" s="61"/>
      <c r="T97" s="61"/>
    </row>
    <row r="98" spans="1:20" s="55" customFormat="1" ht="14.15" x14ac:dyDescent="0.4">
      <c r="A98" s="39"/>
      <c r="E98" s="74"/>
      <c r="F98" s="74"/>
      <c r="G98" s="74"/>
      <c r="S98" s="61"/>
      <c r="T98" s="61"/>
    </row>
    <row r="99" spans="1:20" s="55" customFormat="1" ht="14.15" x14ac:dyDescent="0.4">
      <c r="A99" s="39"/>
      <c r="E99" s="74"/>
      <c r="F99" s="74"/>
      <c r="G99" s="74"/>
      <c r="S99" s="61"/>
      <c r="T99" s="61"/>
    </row>
    <row r="100" spans="1:20" s="55" customFormat="1" ht="14.15" x14ac:dyDescent="0.4">
      <c r="A100" s="39"/>
      <c r="E100" s="74"/>
      <c r="F100" s="74"/>
      <c r="G100" s="74"/>
      <c r="S100" s="61"/>
      <c r="T100" s="61"/>
    </row>
    <row r="101" spans="1:20" s="55" customFormat="1" ht="14.15" x14ac:dyDescent="0.4">
      <c r="A101" s="39"/>
      <c r="E101" s="74"/>
      <c r="F101" s="74"/>
      <c r="G101" s="74"/>
      <c r="S101" s="61"/>
      <c r="T101" s="61"/>
    </row>
    <row r="102" spans="1:20" s="55" customFormat="1" ht="14.15" x14ac:dyDescent="0.4">
      <c r="A102" s="39"/>
      <c r="E102" s="74"/>
      <c r="F102" s="74"/>
      <c r="G102" s="74"/>
      <c r="S102" s="61"/>
      <c r="T102" s="61"/>
    </row>
    <row r="103" spans="1:20" s="55" customFormat="1" ht="14.15" x14ac:dyDescent="0.4">
      <c r="A103" s="39"/>
      <c r="E103" s="74"/>
      <c r="F103" s="74"/>
      <c r="G103" s="74"/>
      <c r="S103" s="61"/>
      <c r="T103" s="61"/>
    </row>
    <row r="104" spans="1:20" s="55" customFormat="1" ht="14.15" x14ac:dyDescent="0.4">
      <c r="A104" s="39"/>
      <c r="E104" s="74"/>
      <c r="F104" s="74"/>
      <c r="G104" s="74"/>
      <c r="S104" s="61"/>
      <c r="T104" s="61"/>
    </row>
    <row r="105" spans="1:20" s="55" customFormat="1" ht="14.15" x14ac:dyDescent="0.4">
      <c r="A105" s="39"/>
      <c r="E105" s="74"/>
      <c r="F105" s="74"/>
      <c r="G105" s="74"/>
      <c r="S105" s="61"/>
      <c r="T105" s="61"/>
    </row>
    <row r="106" spans="1:20" s="55" customFormat="1" ht="14.15" x14ac:dyDescent="0.4">
      <c r="A106" s="39"/>
      <c r="E106" s="74"/>
      <c r="F106" s="74"/>
      <c r="G106" s="74"/>
      <c r="S106" s="61"/>
      <c r="T106" s="61"/>
    </row>
    <row r="107" spans="1:20" s="55" customFormat="1" ht="14.15" x14ac:dyDescent="0.4">
      <c r="A107" s="39"/>
      <c r="E107" s="74"/>
      <c r="F107" s="74"/>
      <c r="G107" s="74"/>
      <c r="S107" s="61"/>
      <c r="T107" s="61"/>
    </row>
    <row r="108" spans="1:20" s="55" customFormat="1" ht="14.15" x14ac:dyDescent="0.4">
      <c r="A108" s="39"/>
      <c r="E108" s="74"/>
      <c r="F108" s="74"/>
      <c r="G108" s="74"/>
      <c r="S108" s="61"/>
      <c r="T108" s="61"/>
    </row>
    <row r="109" spans="1:20" s="55" customFormat="1" ht="14.15" x14ac:dyDescent="0.4">
      <c r="A109" s="39"/>
      <c r="E109" s="74"/>
      <c r="F109" s="74"/>
      <c r="G109" s="74"/>
      <c r="S109" s="61"/>
      <c r="T109" s="61"/>
    </row>
    <row r="110" spans="1:20" s="55" customFormat="1" ht="14.15" x14ac:dyDescent="0.4">
      <c r="A110" s="39"/>
      <c r="E110" s="74"/>
      <c r="F110" s="74"/>
      <c r="G110" s="74"/>
      <c r="S110" s="61"/>
      <c r="T110" s="61"/>
    </row>
    <row r="111" spans="1:20" s="55" customFormat="1" ht="14.15" x14ac:dyDescent="0.4">
      <c r="A111" s="39"/>
      <c r="E111" s="74"/>
      <c r="F111" s="74"/>
      <c r="G111" s="74"/>
      <c r="S111" s="61"/>
      <c r="T111" s="61"/>
    </row>
    <row r="112" spans="1:20" s="55" customFormat="1" ht="14.15" x14ac:dyDescent="0.4">
      <c r="A112" s="39"/>
      <c r="E112" s="74"/>
      <c r="F112" s="74"/>
      <c r="G112" s="74"/>
      <c r="S112" s="61"/>
      <c r="T112" s="61"/>
    </row>
    <row r="113" spans="1:20" s="55" customFormat="1" ht="14.15" x14ac:dyDescent="0.4">
      <c r="A113" s="39"/>
      <c r="E113" s="74"/>
      <c r="F113" s="74"/>
      <c r="G113" s="74"/>
      <c r="S113" s="61"/>
      <c r="T113" s="61"/>
    </row>
    <row r="114" spans="1:20" s="55" customFormat="1" ht="14.15" x14ac:dyDescent="0.4">
      <c r="A114" s="39"/>
      <c r="E114" s="74"/>
      <c r="F114" s="74"/>
      <c r="G114" s="74"/>
      <c r="S114" s="61"/>
      <c r="T114" s="61"/>
    </row>
    <row r="115" spans="1:20" s="55" customFormat="1" ht="14.15" x14ac:dyDescent="0.4">
      <c r="A115" s="39"/>
      <c r="E115" s="74"/>
      <c r="F115" s="74"/>
      <c r="G115" s="74"/>
      <c r="S115" s="61"/>
      <c r="T115" s="61"/>
    </row>
    <row r="116" spans="1:20" s="55" customFormat="1" ht="14.15" x14ac:dyDescent="0.4">
      <c r="A116" s="39"/>
      <c r="E116" s="74"/>
      <c r="F116" s="74"/>
      <c r="G116" s="74"/>
      <c r="S116" s="61"/>
      <c r="T116" s="61"/>
    </row>
    <row r="117" spans="1:20" s="55" customFormat="1" ht="14.15" x14ac:dyDescent="0.4">
      <c r="A117" s="39"/>
      <c r="E117" s="74"/>
      <c r="F117" s="74"/>
      <c r="G117" s="74"/>
      <c r="S117" s="61"/>
      <c r="T117" s="61"/>
    </row>
    <row r="118" spans="1:20" s="55" customFormat="1" ht="14.15" x14ac:dyDescent="0.4">
      <c r="A118" s="39"/>
      <c r="E118" s="74"/>
      <c r="F118" s="74"/>
      <c r="G118" s="74"/>
      <c r="S118" s="61"/>
      <c r="T118" s="61"/>
    </row>
    <row r="119" spans="1:20" s="55" customFormat="1" ht="14.15" x14ac:dyDescent="0.4">
      <c r="A119" s="39"/>
      <c r="E119" s="74"/>
      <c r="F119" s="74"/>
      <c r="G119" s="74"/>
      <c r="S119" s="61"/>
      <c r="T119" s="61"/>
    </row>
    <row r="120" spans="1:20" s="55" customFormat="1" ht="14.15" x14ac:dyDescent="0.4">
      <c r="A120" s="39"/>
      <c r="E120" s="74"/>
      <c r="F120" s="74"/>
      <c r="G120" s="74"/>
      <c r="S120" s="61"/>
      <c r="T120" s="61"/>
    </row>
    <row r="121" spans="1:20" s="55" customFormat="1" ht="14.15" x14ac:dyDescent="0.4">
      <c r="A121" s="39"/>
      <c r="E121" s="74"/>
      <c r="F121" s="74"/>
      <c r="G121" s="74"/>
      <c r="S121" s="61"/>
      <c r="T121" s="61"/>
    </row>
    <row r="122" spans="1:20" s="55" customFormat="1" ht="14.15" x14ac:dyDescent="0.4">
      <c r="A122" s="39"/>
      <c r="E122" s="74"/>
      <c r="F122" s="74"/>
      <c r="G122" s="74"/>
      <c r="S122" s="61"/>
      <c r="T122" s="61"/>
    </row>
    <row r="123" spans="1:20" s="55" customFormat="1" ht="14.15" x14ac:dyDescent="0.4">
      <c r="A123" s="39"/>
      <c r="E123" s="74"/>
      <c r="F123" s="74"/>
      <c r="G123" s="74"/>
      <c r="S123" s="61"/>
      <c r="T123" s="61"/>
    </row>
    <row r="124" spans="1:20" s="55" customFormat="1" ht="14.15" x14ac:dyDescent="0.4">
      <c r="A124" s="39"/>
      <c r="E124" s="74"/>
      <c r="F124" s="74"/>
      <c r="G124" s="74"/>
      <c r="S124" s="61"/>
      <c r="T124" s="61"/>
    </row>
    <row r="125" spans="1:20" s="55" customFormat="1" ht="14.15" x14ac:dyDescent="0.4">
      <c r="A125" s="39"/>
      <c r="E125" s="74"/>
      <c r="F125" s="74"/>
      <c r="G125" s="74"/>
      <c r="S125" s="61"/>
      <c r="T125" s="61"/>
    </row>
    <row r="126" spans="1:20" s="55" customFormat="1" ht="14.15" x14ac:dyDescent="0.4">
      <c r="A126" s="39"/>
      <c r="E126" s="74"/>
      <c r="F126" s="74"/>
      <c r="G126" s="74"/>
      <c r="S126" s="61"/>
      <c r="T126" s="61"/>
    </row>
    <row r="127" spans="1:20" s="55" customFormat="1" ht="14.15" x14ac:dyDescent="0.4">
      <c r="A127" s="39"/>
      <c r="E127" s="74"/>
      <c r="F127" s="74"/>
      <c r="G127" s="74"/>
      <c r="S127" s="61"/>
      <c r="T127" s="61"/>
    </row>
    <row r="128" spans="1:20" s="55" customFormat="1" ht="14.15" x14ac:dyDescent="0.4">
      <c r="A128" s="39"/>
      <c r="E128" s="74"/>
      <c r="F128" s="74"/>
      <c r="G128" s="74"/>
      <c r="S128" s="61"/>
      <c r="T128" s="61"/>
    </row>
    <row r="129" spans="1:20" s="55" customFormat="1" ht="14.15" x14ac:dyDescent="0.4">
      <c r="A129" s="39"/>
      <c r="E129" s="74"/>
      <c r="F129" s="74"/>
      <c r="G129" s="74"/>
      <c r="S129" s="61"/>
      <c r="T129" s="61"/>
    </row>
    <row r="130" spans="1:20" s="55" customFormat="1" ht="14.15" x14ac:dyDescent="0.4">
      <c r="A130" s="39"/>
      <c r="E130" s="74"/>
      <c r="F130" s="74"/>
      <c r="G130" s="74"/>
      <c r="S130" s="61"/>
      <c r="T130" s="61"/>
    </row>
    <row r="131" spans="1:20" s="55" customFormat="1" ht="14.15" x14ac:dyDescent="0.4">
      <c r="A131" s="39"/>
      <c r="E131" s="74"/>
      <c r="F131" s="74"/>
      <c r="G131" s="74"/>
      <c r="S131" s="61"/>
      <c r="T131" s="61"/>
    </row>
    <row r="132" spans="1:20" s="55" customFormat="1" ht="14.15" x14ac:dyDescent="0.4">
      <c r="A132" s="39"/>
      <c r="E132" s="74"/>
      <c r="F132" s="74"/>
      <c r="G132" s="74"/>
      <c r="S132" s="61"/>
      <c r="T132" s="61"/>
    </row>
    <row r="133" spans="1:20" s="55" customFormat="1" ht="14.15" x14ac:dyDescent="0.4">
      <c r="A133" s="39"/>
      <c r="E133" s="74"/>
      <c r="F133" s="74"/>
      <c r="G133" s="74"/>
      <c r="S133" s="61"/>
      <c r="T133" s="61"/>
    </row>
    <row r="134" spans="1:20" s="55" customFormat="1" ht="14.15" x14ac:dyDescent="0.4">
      <c r="A134" s="39"/>
      <c r="E134" s="74"/>
      <c r="F134" s="74"/>
      <c r="G134" s="74"/>
      <c r="S134" s="61"/>
      <c r="T134" s="61"/>
    </row>
    <row r="135" spans="1:20" s="55" customFormat="1" ht="14.15" x14ac:dyDescent="0.4">
      <c r="A135" s="39"/>
      <c r="E135" s="74"/>
      <c r="F135" s="74"/>
      <c r="G135" s="74"/>
      <c r="S135" s="61"/>
      <c r="T135" s="61"/>
    </row>
    <row r="136" spans="1:20" s="55" customFormat="1" ht="14.15" x14ac:dyDescent="0.4">
      <c r="A136" s="39"/>
      <c r="E136" s="74"/>
      <c r="F136" s="74"/>
      <c r="G136" s="74"/>
      <c r="S136" s="61"/>
      <c r="T136" s="61"/>
    </row>
    <row r="137" spans="1:20" s="55" customFormat="1" ht="14.15" x14ac:dyDescent="0.4">
      <c r="A137" s="39"/>
      <c r="E137" s="74"/>
      <c r="F137" s="74"/>
      <c r="G137" s="74"/>
      <c r="S137" s="61"/>
      <c r="T137" s="61"/>
    </row>
    <row r="138" spans="1:20" s="55" customFormat="1" ht="14.15" x14ac:dyDescent="0.4">
      <c r="A138" s="39"/>
      <c r="E138" s="74"/>
      <c r="F138" s="74"/>
      <c r="G138" s="74"/>
      <c r="S138" s="61"/>
      <c r="T138" s="61"/>
    </row>
    <row r="139" spans="1:20" s="55" customFormat="1" ht="14.15" x14ac:dyDescent="0.4">
      <c r="A139" s="39"/>
      <c r="E139" s="74"/>
      <c r="F139" s="74"/>
      <c r="G139" s="74"/>
      <c r="S139" s="61"/>
      <c r="T139" s="61"/>
    </row>
    <row r="140" spans="1:20" s="55" customFormat="1" ht="14.15" x14ac:dyDescent="0.4">
      <c r="A140" s="39"/>
      <c r="E140" s="74"/>
      <c r="F140" s="74"/>
      <c r="G140" s="74"/>
      <c r="S140" s="61"/>
      <c r="T140" s="61"/>
    </row>
    <row r="141" spans="1:20" s="55" customFormat="1" ht="14.15" x14ac:dyDescent="0.4">
      <c r="A141" s="39"/>
      <c r="E141" s="74"/>
      <c r="F141" s="74"/>
      <c r="G141" s="74"/>
      <c r="S141" s="61"/>
      <c r="T141" s="61"/>
    </row>
    <row r="142" spans="1:20" s="55" customFormat="1" ht="14.15" x14ac:dyDescent="0.4">
      <c r="A142" s="39"/>
      <c r="E142" s="74"/>
      <c r="F142" s="74"/>
      <c r="G142" s="74"/>
      <c r="S142" s="61"/>
      <c r="T142" s="61"/>
    </row>
    <row r="143" spans="1:20" s="55" customFormat="1" ht="14.15" x14ac:dyDescent="0.4">
      <c r="A143" s="39"/>
      <c r="E143" s="74"/>
      <c r="F143" s="74"/>
      <c r="G143" s="74"/>
      <c r="S143" s="61"/>
      <c r="T143" s="61"/>
    </row>
    <row r="144" spans="1:20" s="55" customFormat="1" ht="14.15" x14ac:dyDescent="0.4">
      <c r="A144" s="39"/>
      <c r="E144" s="74"/>
      <c r="F144" s="74"/>
      <c r="G144" s="74"/>
      <c r="S144" s="61"/>
      <c r="T144" s="61"/>
    </row>
    <row r="145" spans="1:20" s="55" customFormat="1" ht="14.15" x14ac:dyDescent="0.4">
      <c r="A145" s="39"/>
      <c r="E145" s="74"/>
      <c r="F145" s="74"/>
      <c r="G145" s="74"/>
      <c r="S145" s="61"/>
      <c r="T145" s="61"/>
    </row>
    <row r="146" spans="1:20" s="55" customFormat="1" ht="14.15" x14ac:dyDescent="0.4">
      <c r="A146" s="39"/>
      <c r="E146" s="74"/>
      <c r="F146" s="74"/>
      <c r="G146" s="74"/>
      <c r="S146" s="61"/>
      <c r="T146" s="61"/>
    </row>
    <row r="147" spans="1:20" s="55" customFormat="1" ht="14.15" x14ac:dyDescent="0.4">
      <c r="A147" s="39"/>
      <c r="E147" s="74"/>
      <c r="F147" s="74"/>
      <c r="G147" s="74"/>
      <c r="S147" s="61"/>
      <c r="T147" s="61"/>
    </row>
    <row r="148" spans="1:20" s="55" customFormat="1" ht="14.15" x14ac:dyDescent="0.4">
      <c r="A148" s="39"/>
      <c r="E148" s="74"/>
      <c r="F148" s="74"/>
      <c r="G148" s="74"/>
      <c r="S148" s="61"/>
      <c r="T148" s="61"/>
    </row>
    <row r="149" spans="1:20" s="55" customFormat="1" ht="14.15" x14ac:dyDescent="0.4">
      <c r="A149" s="39"/>
      <c r="E149" s="74"/>
      <c r="F149" s="74"/>
      <c r="G149" s="74"/>
      <c r="S149" s="61"/>
      <c r="T149" s="61"/>
    </row>
    <row r="150" spans="1:20" s="55" customFormat="1" ht="14.15" x14ac:dyDescent="0.4">
      <c r="A150" s="39"/>
      <c r="E150" s="74"/>
      <c r="F150" s="74"/>
      <c r="G150" s="74"/>
      <c r="S150" s="61"/>
      <c r="T150" s="61"/>
    </row>
    <row r="151" spans="1:20" s="55" customFormat="1" ht="14.15" x14ac:dyDescent="0.4">
      <c r="A151" s="39"/>
      <c r="E151" s="74"/>
      <c r="F151" s="74"/>
      <c r="G151" s="74"/>
      <c r="S151" s="61"/>
      <c r="T151" s="61"/>
    </row>
    <row r="152" spans="1:20" s="55" customFormat="1" ht="14.15" x14ac:dyDescent="0.4">
      <c r="A152" s="39"/>
      <c r="E152" s="74"/>
      <c r="F152" s="74"/>
      <c r="G152" s="74"/>
      <c r="S152" s="61"/>
      <c r="T152" s="61"/>
    </row>
    <row r="153" spans="1:20" s="55" customFormat="1" ht="14.15" x14ac:dyDescent="0.4">
      <c r="A153" s="39"/>
      <c r="E153" s="74"/>
      <c r="F153" s="74"/>
      <c r="G153" s="74"/>
      <c r="S153" s="61"/>
      <c r="T153" s="61"/>
    </row>
    <row r="154" spans="1:20" s="55" customFormat="1" ht="14.15" x14ac:dyDescent="0.4">
      <c r="A154" s="39"/>
      <c r="E154" s="74"/>
      <c r="F154" s="74"/>
      <c r="G154" s="74"/>
      <c r="S154" s="61"/>
      <c r="T154" s="61"/>
    </row>
    <row r="155" spans="1:20" s="55" customFormat="1" ht="14.15" x14ac:dyDescent="0.4">
      <c r="A155" s="39"/>
      <c r="E155" s="74"/>
      <c r="F155" s="74"/>
      <c r="G155" s="74"/>
      <c r="S155" s="61"/>
      <c r="T155" s="61"/>
    </row>
    <row r="156" spans="1:20" s="55" customFormat="1" ht="14.15" x14ac:dyDescent="0.4">
      <c r="A156" s="39"/>
      <c r="E156" s="74"/>
      <c r="F156" s="74"/>
      <c r="G156" s="74"/>
      <c r="S156" s="61"/>
      <c r="T156" s="61"/>
    </row>
    <row r="157" spans="1:20" s="55" customFormat="1" ht="14.15" x14ac:dyDescent="0.4">
      <c r="A157" s="39"/>
      <c r="E157" s="74"/>
      <c r="F157" s="74"/>
      <c r="G157" s="74"/>
      <c r="S157" s="61"/>
      <c r="T157" s="61"/>
    </row>
    <row r="158" spans="1:20" s="55" customFormat="1" ht="14.15" x14ac:dyDescent="0.4">
      <c r="A158" s="39"/>
      <c r="E158" s="74"/>
      <c r="F158" s="74"/>
      <c r="G158" s="74"/>
      <c r="S158" s="61"/>
      <c r="T158" s="61"/>
    </row>
    <row r="159" spans="1:20" s="55" customFormat="1" ht="14.15" x14ac:dyDescent="0.4">
      <c r="A159" s="39"/>
      <c r="E159" s="74"/>
      <c r="F159" s="74"/>
      <c r="G159" s="74"/>
      <c r="S159" s="61"/>
      <c r="T159" s="61"/>
    </row>
    <row r="160" spans="1:20" s="55" customFormat="1" ht="14.15" x14ac:dyDescent="0.4">
      <c r="A160" s="39"/>
      <c r="E160" s="74"/>
      <c r="F160" s="74"/>
      <c r="G160" s="74"/>
      <c r="S160" s="61"/>
      <c r="T160" s="61"/>
    </row>
    <row r="161" spans="1:20" s="55" customFormat="1" ht="14.15" x14ac:dyDescent="0.4">
      <c r="A161" s="39"/>
      <c r="E161" s="74"/>
      <c r="F161" s="74"/>
      <c r="G161" s="74"/>
      <c r="S161" s="61"/>
      <c r="T161" s="61"/>
    </row>
    <row r="162" spans="1:20" s="55" customFormat="1" ht="14.15" x14ac:dyDescent="0.4">
      <c r="A162" s="39"/>
      <c r="E162" s="74"/>
      <c r="F162" s="74"/>
      <c r="G162" s="74"/>
      <c r="S162" s="61"/>
      <c r="T162" s="61"/>
    </row>
    <row r="163" spans="1:20" s="55" customFormat="1" ht="14.15" x14ac:dyDescent="0.4">
      <c r="A163" s="39"/>
      <c r="E163" s="74"/>
      <c r="F163" s="74"/>
      <c r="G163" s="74"/>
      <c r="S163" s="61"/>
      <c r="T163" s="61"/>
    </row>
    <row r="164" spans="1:20" s="55" customFormat="1" ht="14.15" x14ac:dyDescent="0.4">
      <c r="A164" s="39"/>
      <c r="E164" s="74"/>
      <c r="F164" s="74"/>
      <c r="G164" s="74"/>
      <c r="S164" s="61"/>
      <c r="T164" s="61"/>
    </row>
    <row r="165" spans="1:20" s="55" customFormat="1" ht="14.15" x14ac:dyDescent="0.4">
      <c r="A165" s="39"/>
      <c r="E165" s="74"/>
      <c r="F165" s="74"/>
      <c r="G165" s="74"/>
      <c r="S165" s="61"/>
      <c r="T165" s="61"/>
    </row>
    <row r="166" spans="1:20" s="55" customFormat="1" ht="14.15" x14ac:dyDescent="0.4">
      <c r="A166" s="39"/>
      <c r="E166" s="74"/>
      <c r="F166" s="74"/>
      <c r="G166" s="74"/>
      <c r="S166" s="61"/>
      <c r="T166" s="61"/>
    </row>
    <row r="167" spans="1:20" s="55" customFormat="1" ht="14.15" x14ac:dyDescent="0.4">
      <c r="A167" s="39"/>
      <c r="E167" s="74"/>
      <c r="F167" s="74"/>
      <c r="G167" s="74"/>
      <c r="S167" s="61"/>
      <c r="T167" s="61"/>
    </row>
    <row r="168" spans="1:20" s="55" customFormat="1" ht="14.15" x14ac:dyDescent="0.4">
      <c r="A168" s="39"/>
      <c r="E168" s="74"/>
      <c r="F168" s="74"/>
      <c r="G168" s="74"/>
      <c r="S168" s="61"/>
      <c r="T168" s="61"/>
    </row>
    <row r="169" spans="1:20" s="55" customFormat="1" ht="14.15" x14ac:dyDescent="0.4">
      <c r="A169" s="39"/>
      <c r="E169" s="74"/>
      <c r="F169" s="74"/>
      <c r="G169" s="74"/>
      <c r="S169" s="61"/>
      <c r="T169" s="61"/>
    </row>
    <row r="170" spans="1:20" s="55" customFormat="1" ht="14.15" x14ac:dyDescent="0.4">
      <c r="A170" s="39"/>
      <c r="E170" s="74"/>
      <c r="F170" s="74"/>
      <c r="G170" s="74"/>
      <c r="S170" s="61"/>
      <c r="T170" s="61"/>
    </row>
    <row r="171" spans="1:20" s="55" customFormat="1" ht="14.15" x14ac:dyDescent="0.4">
      <c r="A171" s="39"/>
      <c r="E171" s="74"/>
      <c r="F171" s="74"/>
      <c r="G171" s="74"/>
      <c r="S171" s="61"/>
      <c r="T171" s="61"/>
    </row>
    <row r="172" spans="1:20" s="55" customFormat="1" ht="14.15" x14ac:dyDescent="0.4">
      <c r="A172" s="39"/>
      <c r="E172" s="74"/>
      <c r="F172" s="74"/>
      <c r="G172" s="74"/>
      <c r="S172" s="61"/>
      <c r="T172" s="61"/>
    </row>
    <row r="173" spans="1:20" s="55" customFormat="1" ht="14.15" x14ac:dyDescent="0.4">
      <c r="A173" s="39"/>
      <c r="E173" s="74"/>
      <c r="F173" s="74"/>
      <c r="G173" s="74"/>
      <c r="S173" s="61"/>
      <c r="T173" s="61"/>
    </row>
    <row r="174" spans="1:20" s="55" customFormat="1" ht="14.15" x14ac:dyDescent="0.4">
      <c r="A174" s="39"/>
      <c r="E174" s="74"/>
      <c r="F174" s="74"/>
      <c r="G174" s="74"/>
      <c r="S174" s="61"/>
      <c r="T174" s="61"/>
    </row>
    <row r="175" spans="1:20" s="55" customFormat="1" ht="14.15" x14ac:dyDescent="0.4">
      <c r="A175" s="39"/>
      <c r="E175" s="74"/>
      <c r="F175" s="74"/>
      <c r="G175" s="74"/>
      <c r="S175" s="61"/>
      <c r="T175" s="61"/>
    </row>
    <row r="176" spans="1:20" s="55" customFormat="1" ht="14.15" x14ac:dyDescent="0.4">
      <c r="A176" s="39"/>
      <c r="E176" s="74"/>
      <c r="F176" s="74"/>
      <c r="G176" s="74"/>
      <c r="S176" s="61"/>
      <c r="T176" s="61"/>
    </row>
    <row r="177" spans="1:20" s="55" customFormat="1" ht="14.15" x14ac:dyDescent="0.4">
      <c r="A177" s="39"/>
      <c r="E177" s="74"/>
      <c r="F177" s="74"/>
      <c r="G177" s="74"/>
      <c r="S177" s="61"/>
      <c r="T177" s="61"/>
    </row>
    <row r="178" spans="1:20" s="55" customFormat="1" ht="14.15" x14ac:dyDescent="0.4">
      <c r="A178" s="39"/>
      <c r="E178" s="74"/>
      <c r="F178" s="74"/>
      <c r="G178" s="74"/>
      <c r="S178" s="61"/>
      <c r="T178" s="61"/>
    </row>
    <row r="179" spans="1:20" s="55" customFormat="1" ht="14.15" x14ac:dyDescent="0.4">
      <c r="A179" s="39"/>
      <c r="E179" s="74"/>
      <c r="F179" s="74"/>
      <c r="G179" s="74"/>
      <c r="S179" s="61"/>
      <c r="T179" s="61"/>
    </row>
    <row r="180" spans="1:20" s="55" customFormat="1" ht="14.15" x14ac:dyDescent="0.4">
      <c r="A180" s="39"/>
      <c r="E180" s="74"/>
      <c r="F180" s="74"/>
      <c r="G180" s="74"/>
      <c r="S180" s="61"/>
      <c r="T180" s="61"/>
    </row>
    <row r="181" spans="1:20" s="55" customFormat="1" ht="14.15" x14ac:dyDescent="0.4">
      <c r="A181" s="39"/>
      <c r="E181" s="74"/>
      <c r="F181" s="74"/>
      <c r="G181" s="74"/>
      <c r="S181" s="61"/>
      <c r="T181" s="61"/>
    </row>
    <row r="182" spans="1:20" s="55" customFormat="1" ht="14.15" x14ac:dyDescent="0.4">
      <c r="A182" s="39"/>
      <c r="E182" s="74"/>
      <c r="F182" s="74"/>
      <c r="G182" s="74"/>
      <c r="S182" s="61"/>
      <c r="T182" s="61"/>
    </row>
    <row r="183" spans="1:20" s="55" customFormat="1" ht="14.15" x14ac:dyDescent="0.4">
      <c r="A183" s="39"/>
      <c r="E183" s="74"/>
      <c r="F183" s="74"/>
      <c r="G183" s="74"/>
      <c r="S183" s="61"/>
      <c r="T183" s="61"/>
    </row>
    <row r="184" spans="1:20" s="55" customFormat="1" ht="14.15" x14ac:dyDescent="0.4">
      <c r="A184" s="39"/>
      <c r="E184" s="74"/>
      <c r="F184" s="74"/>
      <c r="G184" s="74"/>
      <c r="S184" s="61"/>
      <c r="T184" s="61"/>
    </row>
    <row r="185" spans="1:20" s="55" customFormat="1" ht="14.15" x14ac:dyDescent="0.4">
      <c r="A185" s="39"/>
      <c r="E185" s="74"/>
      <c r="F185" s="74"/>
      <c r="G185" s="74"/>
      <c r="S185" s="61"/>
      <c r="T185" s="61"/>
    </row>
    <row r="186" spans="1:20" s="55" customFormat="1" ht="14.15" x14ac:dyDescent="0.4">
      <c r="A186" s="39"/>
      <c r="E186" s="74"/>
      <c r="F186" s="74"/>
      <c r="G186" s="74"/>
      <c r="S186" s="61"/>
      <c r="T186" s="61"/>
    </row>
    <row r="187" spans="1:20" s="55" customFormat="1" ht="14.15" x14ac:dyDescent="0.4">
      <c r="A187" s="39"/>
      <c r="E187" s="74"/>
      <c r="F187" s="74"/>
      <c r="G187" s="74"/>
      <c r="S187" s="61"/>
      <c r="T187" s="61"/>
    </row>
    <row r="188" spans="1:20" s="55" customFormat="1" ht="14.15" x14ac:dyDescent="0.4">
      <c r="A188" s="39"/>
      <c r="E188" s="74"/>
      <c r="F188" s="74"/>
      <c r="G188" s="74"/>
      <c r="S188" s="61"/>
      <c r="T188" s="61"/>
    </row>
    <row r="189" spans="1:20" s="55" customFormat="1" ht="14.15" x14ac:dyDescent="0.4">
      <c r="A189" s="39"/>
      <c r="E189" s="74"/>
      <c r="F189" s="74"/>
      <c r="G189" s="74"/>
      <c r="S189" s="61"/>
      <c r="T189" s="61"/>
    </row>
    <row r="190" spans="1:20" s="55" customFormat="1" ht="14.15" x14ac:dyDescent="0.4">
      <c r="A190" s="39"/>
      <c r="E190" s="74"/>
      <c r="F190" s="74"/>
      <c r="G190" s="74"/>
      <c r="S190" s="61"/>
      <c r="T190" s="61"/>
    </row>
    <row r="191" spans="1:20" s="55" customFormat="1" ht="14.15" x14ac:dyDescent="0.4">
      <c r="A191" s="39"/>
      <c r="E191" s="74"/>
      <c r="F191" s="74"/>
      <c r="G191" s="74"/>
      <c r="S191" s="61"/>
      <c r="T191" s="61"/>
    </row>
    <row r="192" spans="1:20" s="55" customFormat="1" ht="14.15" x14ac:dyDescent="0.4">
      <c r="A192" s="39"/>
      <c r="E192" s="74"/>
      <c r="F192" s="74"/>
      <c r="G192" s="74"/>
      <c r="S192" s="61"/>
      <c r="T192" s="61"/>
    </row>
    <row r="193" spans="1:20" s="55" customFormat="1" ht="14.15" x14ac:dyDescent="0.4">
      <c r="A193" s="39"/>
      <c r="E193" s="74"/>
      <c r="F193" s="74"/>
      <c r="G193" s="74"/>
      <c r="S193" s="61"/>
      <c r="T193" s="61"/>
    </row>
    <row r="194" spans="1:20" s="55" customFormat="1" ht="14.15" x14ac:dyDescent="0.4">
      <c r="A194" s="39"/>
      <c r="E194" s="74"/>
      <c r="F194" s="74"/>
      <c r="G194" s="74"/>
      <c r="S194" s="61"/>
      <c r="T194" s="61"/>
    </row>
    <row r="195" spans="1:20" s="55" customFormat="1" ht="14.15" x14ac:dyDescent="0.4">
      <c r="A195" s="39"/>
      <c r="E195" s="74"/>
      <c r="F195" s="74"/>
      <c r="G195" s="74"/>
      <c r="S195" s="61"/>
      <c r="T195" s="61"/>
    </row>
    <row r="196" spans="1:20" s="55" customFormat="1" ht="14.15" x14ac:dyDescent="0.4">
      <c r="A196" s="39"/>
      <c r="E196" s="74"/>
      <c r="F196" s="74"/>
      <c r="G196" s="74"/>
      <c r="S196" s="61"/>
      <c r="T196" s="61"/>
    </row>
    <row r="197" spans="1:20" s="55" customFormat="1" ht="14.15" x14ac:dyDescent="0.4">
      <c r="A197" s="39"/>
      <c r="E197" s="74"/>
      <c r="F197" s="74"/>
      <c r="G197" s="74"/>
      <c r="S197" s="61"/>
      <c r="T197" s="61"/>
    </row>
    <row r="198" spans="1:20" s="55" customFormat="1" ht="14.15" x14ac:dyDescent="0.4">
      <c r="A198" s="39"/>
      <c r="E198" s="74"/>
      <c r="F198" s="74"/>
      <c r="G198" s="74"/>
      <c r="S198" s="61"/>
      <c r="T198" s="61"/>
    </row>
    <row r="199" spans="1:20" s="55" customFormat="1" ht="14.15" x14ac:dyDescent="0.4">
      <c r="A199" s="39"/>
      <c r="E199" s="74"/>
      <c r="F199" s="74"/>
      <c r="G199" s="74"/>
      <c r="S199" s="61"/>
      <c r="T199" s="61"/>
    </row>
    <row r="200" spans="1:20" s="55" customFormat="1" ht="14.15" x14ac:dyDescent="0.4">
      <c r="A200" s="39"/>
      <c r="E200" s="74"/>
      <c r="F200" s="74"/>
      <c r="G200" s="74"/>
      <c r="S200" s="61"/>
      <c r="T200" s="61"/>
    </row>
    <row r="201" spans="1:20" s="55" customFormat="1" ht="14.15" x14ac:dyDescent="0.4">
      <c r="A201" s="39"/>
      <c r="E201" s="74"/>
      <c r="F201" s="74"/>
      <c r="G201" s="74"/>
      <c r="S201" s="61"/>
      <c r="T201" s="61"/>
    </row>
    <row r="202" spans="1:20" s="55" customFormat="1" ht="14.15" x14ac:dyDescent="0.4">
      <c r="A202" s="39"/>
      <c r="E202" s="74"/>
      <c r="F202" s="74"/>
      <c r="G202" s="74"/>
      <c r="S202" s="61"/>
      <c r="T202" s="61"/>
    </row>
    <row r="203" spans="1:20" s="55" customFormat="1" ht="14.15" x14ac:dyDescent="0.4">
      <c r="A203" s="39"/>
      <c r="E203" s="74"/>
      <c r="F203" s="74"/>
      <c r="G203" s="74"/>
      <c r="S203" s="61"/>
      <c r="T203" s="61"/>
    </row>
    <row r="204" spans="1:20" s="55" customFormat="1" ht="14.15" x14ac:dyDescent="0.4">
      <c r="A204" s="39"/>
      <c r="E204" s="74"/>
      <c r="F204" s="74"/>
      <c r="G204" s="74"/>
      <c r="S204" s="61"/>
      <c r="T204" s="61"/>
    </row>
    <row r="205" spans="1:20" s="55" customFormat="1" ht="14.15" x14ac:dyDescent="0.4">
      <c r="A205" s="39"/>
      <c r="E205" s="74"/>
      <c r="F205" s="74"/>
      <c r="G205" s="74"/>
      <c r="S205" s="61"/>
      <c r="T205" s="61"/>
    </row>
    <row r="206" spans="1:20" s="55" customFormat="1" ht="14.15" x14ac:dyDescent="0.4">
      <c r="A206" s="39"/>
      <c r="E206" s="74"/>
      <c r="F206" s="74"/>
      <c r="G206" s="74"/>
      <c r="S206" s="61"/>
      <c r="T206" s="61"/>
    </row>
    <row r="207" spans="1:20" s="55" customFormat="1" ht="14.15" x14ac:dyDescent="0.4">
      <c r="A207" s="39"/>
      <c r="E207" s="74"/>
      <c r="F207" s="74"/>
      <c r="G207" s="74"/>
      <c r="S207" s="61"/>
      <c r="T207" s="61"/>
    </row>
    <row r="208" spans="1:20" s="55" customFormat="1" ht="14.15" x14ac:dyDescent="0.4">
      <c r="A208" s="39"/>
      <c r="E208" s="74"/>
      <c r="F208" s="74"/>
      <c r="G208" s="74"/>
      <c r="S208" s="61"/>
      <c r="T208" s="61"/>
    </row>
    <row r="209" spans="1:20" s="55" customFormat="1" ht="14.15" x14ac:dyDescent="0.4">
      <c r="A209" s="39"/>
      <c r="E209" s="74"/>
      <c r="F209" s="74"/>
      <c r="G209" s="74"/>
      <c r="S209" s="61"/>
      <c r="T209" s="61"/>
    </row>
    <row r="210" spans="1:20" s="55" customFormat="1" ht="14.15" x14ac:dyDescent="0.4">
      <c r="A210" s="39"/>
      <c r="E210" s="74"/>
      <c r="F210" s="74"/>
      <c r="G210" s="74"/>
      <c r="S210" s="61"/>
      <c r="T210" s="61"/>
    </row>
    <row r="211" spans="1:20" s="55" customFormat="1" ht="14.15" x14ac:dyDescent="0.4">
      <c r="A211" s="39"/>
      <c r="E211" s="74"/>
      <c r="F211" s="74"/>
      <c r="G211" s="74"/>
      <c r="S211" s="61"/>
      <c r="T211" s="61"/>
    </row>
    <row r="212" spans="1:20" s="55" customFormat="1" ht="14.15" x14ac:dyDescent="0.4">
      <c r="A212" s="39"/>
      <c r="E212" s="74"/>
      <c r="F212" s="74"/>
      <c r="G212" s="74"/>
      <c r="S212" s="61"/>
      <c r="T212" s="61"/>
    </row>
    <row r="213" spans="1:20" s="55" customFormat="1" ht="14.15" x14ac:dyDescent="0.4">
      <c r="A213" s="39"/>
      <c r="E213" s="74"/>
      <c r="F213" s="74"/>
      <c r="G213" s="74"/>
      <c r="S213" s="61"/>
      <c r="T213" s="61"/>
    </row>
    <row r="214" spans="1:20" s="55" customFormat="1" ht="14.15" x14ac:dyDescent="0.4">
      <c r="A214" s="39"/>
      <c r="E214" s="74"/>
      <c r="F214" s="74"/>
      <c r="G214" s="74"/>
      <c r="S214" s="61"/>
      <c r="T214" s="61"/>
    </row>
    <row r="215" spans="1:20" s="55" customFormat="1" ht="14.15" x14ac:dyDescent="0.4">
      <c r="A215" s="39"/>
      <c r="E215" s="74"/>
      <c r="F215" s="74"/>
      <c r="G215" s="74"/>
      <c r="S215" s="61"/>
      <c r="T215" s="61"/>
    </row>
    <row r="216" spans="1:20" s="55" customFormat="1" ht="14.15" x14ac:dyDescent="0.4">
      <c r="A216" s="39"/>
      <c r="E216" s="74"/>
      <c r="F216" s="74"/>
      <c r="G216" s="74"/>
      <c r="S216" s="61"/>
      <c r="T216" s="61"/>
    </row>
    <row r="217" spans="1:20" s="55" customFormat="1" ht="14.15" x14ac:dyDescent="0.4">
      <c r="A217" s="39"/>
      <c r="E217" s="74"/>
      <c r="F217" s="74"/>
      <c r="G217" s="74"/>
      <c r="S217" s="61"/>
      <c r="T217" s="61"/>
    </row>
    <row r="218" spans="1:20" s="55" customFormat="1" ht="14.15" x14ac:dyDescent="0.4">
      <c r="A218" s="39"/>
      <c r="E218" s="74"/>
      <c r="F218" s="74"/>
      <c r="G218" s="74"/>
      <c r="S218" s="61"/>
      <c r="T218" s="61"/>
    </row>
    <row r="219" spans="1:20" s="55" customFormat="1" ht="14.15" x14ac:dyDescent="0.4">
      <c r="A219" s="39"/>
      <c r="E219" s="74"/>
      <c r="F219" s="74"/>
      <c r="G219" s="74"/>
      <c r="S219" s="61"/>
      <c r="T219" s="61"/>
    </row>
    <row r="220" spans="1:20" s="55" customFormat="1" ht="14.15" x14ac:dyDescent="0.4">
      <c r="A220" s="39"/>
      <c r="E220" s="74"/>
      <c r="F220" s="74"/>
      <c r="G220" s="74"/>
      <c r="S220" s="61"/>
      <c r="T220" s="61"/>
    </row>
    <row r="221" spans="1:20" s="55" customFormat="1" ht="14.15" x14ac:dyDescent="0.4">
      <c r="A221" s="39"/>
      <c r="E221" s="74"/>
      <c r="F221" s="74"/>
      <c r="G221" s="74"/>
      <c r="S221" s="61"/>
      <c r="T221" s="61"/>
    </row>
    <row r="222" spans="1:20" s="55" customFormat="1" ht="14.15" x14ac:dyDescent="0.4">
      <c r="A222" s="39"/>
      <c r="E222" s="74"/>
      <c r="F222" s="74"/>
      <c r="G222" s="74"/>
      <c r="S222" s="61"/>
      <c r="T222" s="61"/>
    </row>
    <row r="223" spans="1:20" s="55" customFormat="1" ht="14.15" x14ac:dyDescent="0.4">
      <c r="A223" s="39"/>
      <c r="E223" s="74"/>
      <c r="F223" s="74"/>
      <c r="G223" s="74"/>
      <c r="S223" s="61"/>
      <c r="T223" s="61"/>
    </row>
    <row r="224" spans="1:20" s="55" customFormat="1" ht="14.15" x14ac:dyDescent="0.4">
      <c r="A224" s="39"/>
      <c r="E224" s="74"/>
      <c r="F224" s="74"/>
      <c r="G224" s="74"/>
      <c r="S224" s="61"/>
      <c r="T224" s="61"/>
    </row>
    <row r="225" spans="1:20" s="55" customFormat="1" ht="14.15" x14ac:dyDescent="0.4">
      <c r="A225" s="39"/>
      <c r="E225" s="74"/>
      <c r="F225" s="74"/>
      <c r="G225" s="74"/>
      <c r="S225" s="61"/>
      <c r="T225" s="61"/>
    </row>
    <row r="226" spans="1:20" s="55" customFormat="1" ht="14.15" x14ac:dyDescent="0.4">
      <c r="A226" s="39"/>
      <c r="E226" s="74"/>
      <c r="F226" s="74"/>
      <c r="G226" s="74"/>
      <c r="S226" s="61"/>
      <c r="T226" s="61"/>
    </row>
    <row r="227" spans="1:20" s="55" customFormat="1" ht="14.15" x14ac:dyDescent="0.4">
      <c r="A227" s="39"/>
      <c r="E227" s="74"/>
      <c r="F227" s="74"/>
      <c r="G227" s="74"/>
      <c r="S227" s="61"/>
      <c r="T227" s="61"/>
    </row>
    <row r="228" spans="1:20" s="55" customFormat="1" ht="14.15" x14ac:dyDescent="0.4">
      <c r="A228" s="39"/>
      <c r="E228" s="74"/>
      <c r="F228" s="74"/>
      <c r="G228" s="74"/>
      <c r="S228" s="61"/>
      <c r="T228" s="61"/>
    </row>
    <row r="229" spans="1:20" s="55" customFormat="1" ht="14.15" x14ac:dyDescent="0.4">
      <c r="A229" s="39"/>
      <c r="E229" s="74"/>
      <c r="F229" s="74"/>
      <c r="G229" s="74"/>
      <c r="S229" s="61"/>
      <c r="T229" s="61"/>
    </row>
    <row r="230" spans="1:20" s="55" customFormat="1" ht="14.15" x14ac:dyDescent="0.4">
      <c r="A230" s="39"/>
      <c r="E230" s="74"/>
      <c r="F230" s="74"/>
      <c r="G230" s="74"/>
      <c r="S230" s="61"/>
      <c r="T230" s="61"/>
    </row>
    <row r="231" spans="1:20" s="55" customFormat="1" ht="14.15" x14ac:dyDescent="0.4">
      <c r="A231" s="39"/>
      <c r="E231" s="74"/>
      <c r="F231" s="74"/>
      <c r="G231" s="74"/>
      <c r="S231" s="61"/>
      <c r="T231" s="61"/>
    </row>
    <row r="232" spans="1:20" s="55" customFormat="1" ht="14.15" x14ac:dyDescent="0.4">
      <c r="A232" s="39"/>
      <c r="E232" s="74"/>
      <c r="F232" s="74"/>
      <c r="G232" s="74"/>
      <c r="S232" s="61"/>
      <c r="T232" s="61"/>
    </row>
    <row r="233" spans="1:20" s="55" customFormat="1" ht="14.15" x14ac:dyDescent="0.4">
      <c r="A233" s="39"/>
      <c r="E233" s="74"/>
      <c r="F233" s="74"/>
      <c r="G233" s="74"/>
      <c r="S233" s="61"/>
      <c r="T233" s="61"/>
    </row>
    <row r="234" spans="1:20" s="55" customFormat="1" ht="14.15" x14ac:dyDescent="0.4">
      <c r="A234" s="39"/>
      <c r="E234" s="74"/>
      <c r="F234" s="74"/>
      <c r="G234" s="74"/>
      <c r="S234" s="61"/>
      <c r="T234" s="61"/>
    </row>
    <row r="235" spans="1:20" s="55" customFormat="1" ht="14.15" x14ac:dyDescent="0.4">
      <c r="A235" s="39"/>
      <c r="E235" s="74"/>
      <c r="F235" s="74"/>
      <c r="G235" s="74"/>
      <c r="S235" s="61"/>
      <c r="T235" s="61"/>
    </row>
    <row r="236" spans="1:20" s="55" customFormat="1" ht="14.15" x14ac:dyDescent="0.4">
      <c r="A236" s="39"/>
      <c r="E236" s="74"/>
      <c r="F236" s="74"/>
      <c r="G236" s="74"/>
      <c r="S236" s="61"/>
      <c r="T236" s="61"/>
    </row>
    <row r="237" spans="1:20" s="55" customFormat="1" ht="14.15" x14ac:dyDescent="0.4">
      <c r="A237" s="39"/>
      <c r="E237" s="74"/>
      <c r="F237" s="74"/>
      <c r="G237" s="74"/>
      <c r="S237" s="61"/>
      <c r="T237" s="61"/>
    </row>
    <row r="238" spans="1:20" s="55" customFormat="1" ht="14.15" x14ac:dyDescent="0.4">
      <c r="A238" s="39"/>
      <c r="E238" s="74"/>
      <c r="F238" s="74"/>
      <c r="G238" s="74"/>
      <c r="S238" s="61"/>
      <c r="T238" s="61"/>
    </row>
    <row r="239" spans="1:20" s="55" customFormat="1" ht="14.15" x14ac:dyDescent="0.4">
      <c r="A239" s="39"/>
      <c r="E239" s="74"/>
      <c r="F239" s="74"/>
      <c r="G239" s="74"/>
      <c r="S239" s="61"/>
      <c r="T239" s="61"/>
    </row>
    <row r="240" spans="1:20" s="55" customFormat="1" ht="14.15" x14ac:dyDescent="0.4">
      <c r="A240" s="39"/>
      <c r="E240" s="74"/>
      <c r="F240" s="74"/>
      <c r="G240" s="74"/>
      <c r="S240" s="61"/>
      <c r="T240" s="61"/>
    </row>
    <row r="241" spans="1:20" s="55" customFormat="1" ht="14.15" x14ac:dyDescent="0.4">
      <c r="A241" s="39"/>
      <c r="E241" s="74"/>
      <c r="F241" s="74"/>
      <c r="G241" s="74"/>
      <c r="S241" s="61"/>
      <c r="T241" s="61"/>
    </row>
    <row r="242" spans="1:20" s="55" customFormat="1" ht="14.15" x14ac:dyDescent="0.4">
      <c r="A242" s="39"/>
      <c r="E242" s="74"/>
      <c r="F242" s="74"/>
      <c r="G242" s="74"/>
      <c r="S242" s="61"/>
      <c r="T242" s="61"/>
    </row>
    <row r="243" spans="1:20" s="55" customFormat="1" ht="14.15" x14ac:dyDescent="0.4">
      <c r="A243" s="39"/>
      <c r="E243" s="74"/>
      <c r="F243" s="74"/>
      <c r="G243" s="74"/>
      <c r="S243" s="61"/>
      <c r="T243" s="61"/>
    </row>
    <row r="244" spans="1:20" s="55" customFormat="1" ht="14.15" x14ac:dyDescent="0.4">
      <c r="A244" s="39"/>
      <c r="E244" s="74"/>
      <c r="F244" s="74"/>
      <c r="G244" s="74"/>
      <c r="S244" s="61"/>
      <c r="T244" s="61"/>
    </row>
    <row r="245" spans="1:20" s="55" customFormat="1" ht="14.15" x14ac:dyDescent="0.4">
      <c r="A245" s="39"/>
      <c r="E245" s="74"/>
      <c r="F245" s="74"/>
      <c r="G245" s="74"/>
      <c r="S245" s="61"/>
      <c r="T245" s="61"/>
    </row>
    <row r="246" spans="1:20" s="55" customFormat="1" ht="14.15" x14ac:dyDescent="0.4">
      <c r="A246" s="39"/>
      <c r="E246" s="74"/>
      <c r="F246" s="74"/>
      <c r="G246" s="74"/>
      <c r="S246" s="61"/>
      <c r="T246" s="61"/>
    </row>
    <row r="247" spans="1:20" s="55" customFormat="1" ht="14.15" x14ac:dyDescent="0.4">
      <c r="A247" s="39"/>
      <c r="E247" s="74"/>
      <c r="F247" s="74"/>
      <c r="G247" s="74"/>
      <c r="S247" s="61"/>
      <c r="T247" s="61"/>
    </row>
    <row r="248" spans="1:20" s="55" customFormat="1" ht="14.15" x14ac:dyDescent="0.4">
      <c r="A248" s="39"/>
      <c r="E248" s="74"/>
      <c r="F248" s="74"/>
      <c r="G248" s="74"/>
      <c r="S248" s="61"/>
      <c r="T248" s="61"/>
    </row>
    <row r="249" spans="1:20" s="55" customFormat="1" ht="14.15" x14ac:dyDescent="0.4">
      <c r="A249" s="39"/>
      <c r="E249" s="74"/>
      <c r="F249" s="74"/>
      <c r="G249" s="74"/>
      <c r="S249" s="61"/>
      <c r="T249" s="61"/>
    </row>
    <row r="250" spans="1:20" s="55" customFormat="1" ht="14.15" x14ac:dyDescent="0.4">
      <c r="A250" s="39"/>
      <c r="E250" s="74"/>
      <c r="F250" s="74"/>
      <c r="G250" s="74"/>
      <c r="S250" s="61"/>
      <c r="T250" s="61"/>
    </row>
    <row r="251" spans="1:20" s="55" customFormat="1" ht="14.15" x14ac:dyDescent="0.4">
      <c r="A251" s="39"/>
      <c r="E251" s="74"/>
      <c r="F251" s="74"/>
      <c r="G251" s="74"/>
      <c r="S251" s="61"/>
      <c r="T251" s="61"/>
    </row>
    <row r="252" spans="1:20" s="55" customFormat="1" ht="14.15" x14ac:dyDescent="0.4">
      <c r="A252" s="39"/>
      <c r="E252" s="74"/>
      <c r="F252" s="74"/>
      <c r="G252" s="74"/>
      <c r="S252" s="61"/>
      <c r="T252" s="61"/>
    </row>
    <row r="253" spans="1:20" s="55" customFormat="1" ht="14.15" x14ac:dyDescent="0.4">
      <c r="A253" s="39"/>
      <c r="E253" s="74"/>
      <c r="F253" s="74"/>
      <c r="G253" s="74"/>
      <c r="S253" s="61"/>
      <c r="T253" s="61"/>
    </row>
    <row r="254" spans="1:20" s="55" customFormat="1" ht="14.15" x14ac:dyDescent="0.4">
      <c r="A254" s="39"/>
      <c r="E254" s="74"/>
      <c r="F254" s="74"/>
      <c r="G254" s="74"/>
      <c r="S254" s="61"/>
      <c r="T254" s="61"/>
    </row>
    <row r="255" spans="1:20" s="55" customFormat="1" ht="14.15" x14ac:dyDescent="0.4">
      <c r="A255" s="39"/>
      <c r="E255" s="74"/>
      <c r="F255" s="74"/>
      <c r="G255" s="74"/>
      <c r="S255" s="61"/>
      <c r="T255" s="61"/>
    </row>
    <row r="256" spans="1:20" s="55" customFormat="1" ht="14.15" x14ac:dyDescent="0.4">
      <c r="A256" s="39"/>
      <c r="E256" s="74"/>
      <c r="F256" s="74"/>
      <c r="G256" s="74"/>
      <c r="S256" s="61"/>
      <c r="T256" s="61"/>
    </row>
    <row r="257" spans="1:20" s="55" customFormat="1" ht="14.15" x14ac:dyDescent="0.4">
      <c r="A257" s="39"/>
      <c r="E257" s="74"/>
      <c r="F257" s="74"/>
      <c r="G257" s="74"/>
      <c r="S257" s="61"/>
      <c r="T257" s="61"/>
    </row>
    <row r="258" spans="1:20" s="55" customFormat="1" ht="14.15" x14ac:dyDescent="0.4">
      <c r="A258" s="39"/>
      <c r="E258" s="74"/>
      <c r="F258" s="74"/>
      <c r="G258" s="74"/>
      <c r="S258" s="61"/>
      <c r="T258" s="61"/>
    </row>
    <row r="259" spans="1:20" s="55" customFormat="1" ht="14.15" x14ac:dyDescent="0.4">
      <c r="A259" s="39"/>
      <c r="E259" s="74"/>
      <c r="F259" s="74"/>
      <c r="G259" s="74"/>
      <c r="S259" s="61"/>
      <c r="T259" s="61"/>
    </row>
    <row r="260" spans="1:20" s="55" customFormat="1" ht="14.15" x14ac:dyDescent="0.4">
      <c r="A260" s="39"/>
      <c r="E260" s="74"/>
      <c r="F260" s="74"/>
      <c r="G260" s="74"/>
      <c r="S260" s="61"/>
      <c r="T260" s="61"/>
    </row>
    <row r="261" spans="1:20" s="55" customFormat="1" ht="14.15" x14ac:dyDescent="0.4">
      <c r="A261" s="39"/>
      <c r="E261" s="74"/>
      <c r="F261" s="74"/>
      <c r="G261" s="74"/>
      <c r="S261" s="61"/>
      <c r="T261" s="61"/>
    </row>
    <row r="262" spans="1:20" s="55" customFormat="1" ht="14.15" x14ac:dyDescent="0.4">
      <c r="A262" s="39"/>
      <c r="E262" s="74"/>
      <c r="F262" s="74"/>
      <c r="G262" s="74"/>
      <c r="S262" s="61"/>
      <c r="T262" s="61"/>
    </row>
    <row r="263" spans="1:20" s="55" customFormat="1" ht="14.15" x14ac:dyDescent="0.4">
      <c r="A263" s="39"/>
      <c r="E263" s="74"/>
      <c r="F263" s="74"/>
      <c r="G263" s="74"/>
      <c r="S263" s="61"/>
      <c r="T263" s="61"/>
    </row>
    <row r="264" spans="1:20" s="55" customFormat="1" ht="14.15" x14ac:dyDescent="0.4">
      <c r="A264" s="39"/>
      <c r="E264" s="74"/>
      <c r="F264" s="74"/>
      <c r="G264" s="74"/>
      <c r="S264" s="61"/>
      <c r="T264" s="61"/>
    </row>
    <row r="265" spans="1:20" s="55" customFormat="1" ht="14.15" x14ac:dyDescent="0.4">
      <c r="A265" s="39"/>
      <c r="E265" s="74"/>
      <c r="F265" s="74"/>
      <c r="G265" s="74"/>
      <c r="S265" s="61"/>
      <c r="T265" s="61"/>
    </row>
    <row r="266" spans="1:20" s="55" customFormat="1" ht="14.15" x14ac:dyDescent="0.4">
      <c r="A266" s="39"/>
      <c r="E266" s="74"/>
      <c r="F266" s="74"/>
      <c r="G266" s="74"/>
      <c r="S266" s="61"/>
      <c r="T266" s="61"/>
    </row>
    <row r="267" spans="1:20" s="55" customFormat="1" ht="14.15" x14ac:dyDescent="0.4">
      <c r="A267" s="39"/>
      <c r="E267" s="74"/>
      <c r="F267" s="74"/>
      <c r="G267" s="74"/>
      <c r="S267" s="61"/>
      <c r="T267" s="61"/>
    </row>
    <row r="268" spans="1:20" s="55" customFormat="1" ht="14.15" x14ac:dyDescent="0.4">
      <c r="A268" s="39"/>
      <c r="E268" s="74"/>
      <c r="F268" s="74"/>
      <c r="G268" s="74"/>
      <c r="S268" s="61"/>
      <c r="T268" s="61"/>
    </row>
    <row r="269" spans="1:20" s="55" customFormat="1" ht="14.15" x14ac:dyDescent="0.4">
      <c r="A269" s="39"/>
      <c r="E269" s="74"/>
      <c r="F269" s="74"/>
      <c r="G269" s="74"/>
      <c r="S269" s="61"/>
      <c r="T269" s="61"/>
    </row>
    <row r="270" spans="1:20" s="55" customFormat="1" ht="14.15" x14ac:dyDescent="0.4">
      <c r="A270" s="39"/>
      <c r="E270" s="74"/>
      <c r="F270" s="74"/>
      <c r="G270" s="74"/>
      <c r="S270" s="61"/>
      <c r="T270" s="61"/>
    </row>
    <row r="271" spans="1:20" s="55" customFormat="1" ht="14.15" x14ac:dyDescent="0.4">
      <c r="A271" s="39"/>
      <c r="E271" s="74"/>
      <c r="F271" s="74"/>
      <c r="G271" s="74"/>
      <c r="S271" s="61"/>
      <c r="T271" s="61"/>
    </row>
    <row r="272" spans="1:20" s="55" customFormat="1" ht="14.15" x14ac:dyDescent="0.4">
      <c r="A272" s="39"/>
      <c r="E272" s="74"/>
      <c r="F272" s="74"/>
      <c r="G272" s="74"/>
      <c r="S272" s="61"/>
      <c r="T272" s="61"/>
    </row>
    <row r="273" spans="1:20" s="55" customFormat="1" ht="14.15" x14ac:dyDescent="0.4">
      <c r="A273" s="39"/>
      <c r="E273" s="74"/>
      <c r="F273" s="74"/>
      <c r="G273" s="74"/>
      <c r="S273" s="61"/>
      <c r="T273" s="61"/>
    </row>
    <row r="274" spans="1:20" s="55" customFormat="1" ht="14.15" x14ac:dyDescent="0.4">
      <c r="A274" s="39"/>
      <c r="E274" s="74"/>
      <c r="F274" s="74"/>
      <c r="G274" s="74"/>
      <c r="S274" s="61"/>
      <c r="T274" s="61"/>
    </row>
    <row r="275" spans="1:20" s="55" customFormat="1" ht="14.15" x14ac:dyDescent="0.4">
      <c r="A275" s="39"/>
      <c r="E275" s="74"/>
      <c r="F275" s="74"/>
      <c r="G275" s="74"/>
      <c r="S275" s="61"/>
      <c r="T275" s="61"/>
    </row>
    <row r="276" spans="1:20" s="55" customFormat="1" ht="14.15" x14ac:dyDescent="0.4">
      <c r="A276" s="39"/>
      <c r="E276" s="74"/>
      <c r="F276" s="74"/>
      <c r="G276" s="74"/>
      <c r="S276" s="61"/>
      <c r="T276" s="61"/>
    </row>
    <row r="277" spans="1:20" s="55" customFormat="1" ht="14.15" x14ac:dyDescent="0.4">
      <c r="A277" s="39"/>
      <c r="E277" s="74"/>
      <c r="F277" s="74"/>
      <c r="G277" s="74"/>
      <c r="S277" s="61"/>
      <c r="T277" s="61"/>
    </row>
    <row r="278" spans="1:20" s="55" customFormat="1" ht="14.15" x14ac:dyDescent="0.4">
      <c r="A278" s="39"/>
      <c r="E278" s="74"/>
      <c r="F278" s="74"/>
      <c r="G278" s="74"/>
      <c r="S278" s="61"/>
      <c r="T278" s="61"/>
    </row>
    <row r="279" spans="1:20" s="55" customFormat="1" ht="14.15" x14ac:dyDescent="0.4">
      <c r="A279" s="39"/>
      <c r="E279" s="74"/>
      <c r="F279" s="74"/>
      <c r="G279" s="74"/>
      <c r="S279" s="61"/>
      <c r="T279" s="61"/>
    </row>
    <row r="280" spans="1:20" s="55" customFormat="1" ht="14.15" x14ac:dyDescent="0.4">
      <c r="A280" s="39"/>
      <c r="E280" s="74"/>
      <c r="F280" s="74"/>
      <c r="G280" s="74"/>
      <c r="S280" s="61"/>
      <c r="T280" s="61"/>
    </row>
    <row r="281" spans="1:20" s="55" customFormat="1" ht="14.15" x14ac:dyDescent="0.4">
      <c r="A281" s="39"/>
      <c r="E281" s="74"/>
      <c r="F281" s="74"/>
      <c r="G281" s="74"/>
      <c r="S281" s="61"/>
      <c r="T281" s="61"/>
    </row>
    <row r="282" spans="1:20" s="55" customFormat="1" ht="14.15" x14ac:dyDescent="0.4">
      <c r="A282" s="39"/>
      <c r="E282" s="74"/>
      <c r="F282" s="74"/>
      <c r="G282" s="74"/>
      <c r="S282" s="61"/>
      <c r="T282" s="61"/>
    </row>
    <row r="283" spans="1:20" s="55" customFormat="1" ht="14.15" x14ac:dyDescent="0.4">
      <c r="A283" s="39"/>
      <c r="E283" s="74"/>
      <c r="F283" s="74"/>
      <c r="G283" s="74"/>
      <c r="S283" s="61"/>
      <c r="T283" s="61"/>
    </row>
    <row r="284" spans="1:20" s="55" customFormat="1" ht="14.15" x14ac:dyDescent="0.4">
      <c r="A284" s="39"/>
      <c r="E284" s="74"/>
      <c r="F284" s="74"/>
      <c r="G284" s="74"/>
      <c r="S284" s="61"/>
      <c r="T284" s="61"/>
    </row>
    <row r="285" spans="1:20" s="55" customFormat="1" ht="14.15" x14ac:dyDescent="0.4">
      <c r="A285" s="39"/>
      <c r="E285" s="74"/>
      <c r="F285" s="74"/>
      <c r="G285" s="74"/>
      <c r="S285" s="61"/>
      <c r="T285" s="61"/>
    </row>
    <row r="286" spans="1:20" s="55" customFormat="1" ht="14.15" x14ac:dyDescent="0.4">
      <c r="A286" s="39"/>
      <c r="E286" s="74"/>
      <c r="F286" s="74"/>
      <c r="G286" s="74"/>
      <c r="S286" s="61"/>
      <c r="T286" s="61"/>
    </row>
    <row r="287" spans="1:20" s="55" customFormat="1" ht="14.15" x14ac:dyDescent="0.4">
      <c r="A287" s="39"/>
      <c r="E287" s="74"/>
      <c r="F287" s="74"/>
      <c r="G287" s="74"/>
      <c r="S287" s="61"/>
      <c r="T287" s="61"/>
    </row>
    <row r="288" spans="1:20" s="55" customFormat="1" ht="14.15" x14ac:dyDescent="0.4">
      <c r="A288" s="39"/>
      <c r="E288" s="74"/>
      <c r="F288" s="74"/>
      <c r="G288" s="74"/>
      <c r="S288" s="61"/>
      <c r="T288" s="61"/>
    </row>
    <row r="289" spans="1:20" s="55" customFormat="1" ht="14.15" x14ac:dyDescent="0.4">
      <c r="A289" s="39"/>
      <c r="E289" s="74"/>
      <c r="F289" s="74"/>
      <c r="G289" s="74"/>
      <c r="S289" s="61"/>
      <c r="T289" s="61"/>
    </row>
    <row r="290" spans="1:20" s="55" customFormat="1" ht="14.15" x14ac:dyDescent="0.4">
      <c r="A290" s="39"/>
      <c r="E290" s="74"/>
      <c r="F290" s="74"/>
      <c r="G290" s="74"/>
      <c r="S290" s="61"/>
      <c r="T290" s="61"/>
    </row>
    <row r="291" spans="1:20" s="55" customFormat="1" ht="14.15" x14ac:dyDescent="0.4">
      <c r="A291" s="39"/>
      <c r="E291" s="74"/>
      <c r="F291" s="74"/>
      <c r="G291" s="74"/>
      <c r="S291" s="61"/>
      <c r="T291" s="61"/>
    </row>
    <row r="292" spans="1:20" s="55" customFormat="1" ht="14.15" x14ac:dyDescent="0.4">
      <c r="A292" s="39"/>
      <c r="E292" s="74"/>
      <c r="F292" s="74"/>
      <c r="G292" s="74"/>
      <c r="S292" s="61"/>
      <c r="T292" s="61"/>
    </row>
    <row r="293" spans="1:20" s="55" customFormat="1" ht="14.15" x14ac:dyDescent="0.4">
      <c r="A293" s="39"/>
      <c r="E293" s="74"/>
      <c r="F293" s="74"/>
      <c r="G293" s="74"/>
      <c r="S293" s="61"/>
      <c r="T293" s="61"/>
    </row>
    <row r="294" spans="1:20" s="55" customFormat="1" ht="14.15" x14ac:dyDescent="0.4">
      <c r="A294" s="39"/>
      <c r="E294" s="74"/>
      <c r="F294" s="74"/>
      <c r="G294" s="74"/>
      <c r="S294" s="61"/>
      <c r="T294" s="61"/>
    </row>
    <row r="295" spans="1:20" s="55" customFormat="1" ht="14.15" x14ac:dyDescent="0.4">
      <c r="A295" s="39"/>
      <c r="E295" s="74"/>
      <c r="F295" s="74"/>
      <c r="G295" s="74"/>
      <c r="S295" s="61"/>
      <c r="T295" s="61"/>
    </row>
    <row r="296" spans="1:20" s="55" customFormat="1" ht="14.15" x14ac:dyDescent="0.4">
      <c r="A296" s="39"/>
      <c r="E296" s="74"/>
      <c r="F296" s="74"/>
      <c r="G296" s="74"/>
      <c r="S296" s="61"/>
      <c r="T296" s="61"/>
    </row>
    <row r="297" spans="1:20" s="55" customFormat="1" ht="14.15" x14ac:dyDescent="0.4">
      <c r="A297" s="39"/>
      <c r="E297" s="74"/>
      <c r="F297" s="74"/>
      <c r="G297" s="74"/>
      <c r="S297" s="61"/>
      <c r="T297" s="61"/>
    </row>
    <row r="298" spans="1:20" s="55" customFormat="1" ht="14.15" x14ac:dyDescent="0.4">
      <c r="A298" s="39"/>
      <c r="E298" s="74"/>
      <c r="F298" s="74"/>
      <c r="G298" s="74"/>
      <c r="S298" s="61"/>
      <c r="T298" s="61"/>
    </row>
    <row r="299" spans="1:20" s="55" customFormat="1" ht="14.15" x14ac:dyDescent="0.4">
      <c r="A299" s="39"/>
      <c r="E299" s="74"/>
      <c r="F299" s="74"/>
      <c r="G299" s="74"/>
      <c r="S299" s="61"/>
      <c r="T299" s="61"/>
    </row>
    <row r="300" spans="1:20" s="55" customFormat="1" ht="14.15" x14ac:dyDescent="0.4">
      <c r="A300" s="39"/>
      <c r="E300" s="74"/>
      <c r="F300" s="74"/>
      <c r="G300" s="74"/>
      <c r="S300" s="61"/>
      <c r="T300" s="61"/>
    </row>
    <row r="301" spans="1:20" s="55" customFormat="1" ht="14.15" x14ac:dyDescent="0.4">
      <c r="A301" s="39"/>
      <c r="E301" s="74"/>
      <c r="F301" s="74"/>
      <c r="G301" s="74"/>
      <c r="S301" s="61"/>
      <c r="T301" s="61"/>
    </row>
    <row r="302" spans="1:20" s="55" customFormat="1" ht="14.15" x14ac:dyDescent="0.4">
      <c r="A302" s="39"/>
      <c r="E302" s="74"/>
      <c r="F302" s="74"/>
      <c r="G302" s="74"/>
      <c r="S302" s="61"/>
      <c r="T302" s="61"/>
    </row>
    <row r="303" spans="1:20" s="55" customFormat="1" ht="14.15" x14ac:dyDescent="0.4">
      <c r="A303" s="39"/>
      <c r="E303" s="74"/>
      <c r="F303" s="74"/>
      <c r="G303" s="74"/>
      <c r="S303" s="61"/>
      <c r="T303" s="61"/>
    </row>
    <row r="304" spans="1:20" s="55" customFormat="1" ht="14.15" x14ac:dyDescent="0.4">
      <c r="A304" s="39"/>
      <c r="E304" s="74"/>
      <c r="F304" s="74"/>
      <c r="G304" s="74"/>
      <c r="S304" s="61"/>
      <c r="T304" s="61"/>
    </row>
    <row r="305" spans="1:20" s="55" customFormat="1" ht="14.15" x14ac:dyDescent="0.4">
      <c r="A305" s="39"/>
      <c r="E305" s="74"/>
      <c r="F305" s="74"/>
      <c r="G305" s="74"/>
      <c r="S305" s="61"/>
      <c r="T305" s="61"/>
    </row>
    <row r="306" spans="1:20" s="55" customFormat="1" ht="14.15" x14ac:dyDescent="0.4">
      <c r="A306" s="39"/>
      <c r="E306" s="74"/>
      <c r="F306" s="74"/>
      <c r="G306" s="74"/>
      <c r="S306" s="61"/>
      <c r="T306" s="61"/>
    </row>
    <row r="307" spans="1:20" s="55" customFormat="1" ht="14.15" x14ac:dyDescent="0.4">
      <c r="A307" s="39"/>
      <c r="E307" s="74"/>
      <c r="F307" s="74"/>
      <c r="G307" s="74"/>
      <c r="S307" s="61"/>
      <c r="T307" s="61"/>
    </row>
    <row r="308" spans="1:20" s="55" customFormat="1" ht="14.15" x14ac:dyDescent="0.4">
      <c r="A308" s="39"/>
      <c r="E308" s="74"/>
      <c r="F308" s="74"/>
      <c r="G308" s="74"/>
      <c r="S308" s="61"/>
      <c r="T308" s="61"/>
    </row>
    <row r="309" spans="1:20" s="55" customFormat="1" ht="14.15" x14ac:dyDescent="0.4">
      <c r="A309" s="39"/>
      <c r="E309" s="74"/>
      <c r="F309" s="74"/>
      <c r="G309" s="74"/>
      <c r="S309" s="61"/>
      <c r="T309" s="61"/>
    </row>
    <row r="310" spans="1:20" s="55" customFormat="1" ht="14.15" x14ac:dyDescent="0.4">
      <c r="A310" s="39"/>
      <c r="E310" s="74"/>
      <c r="F310" s="74"/>
      <c r="G310" s="74"/>
      <c r="S310" s="61"/>
      <c r="T310" s="61"/>
    </row>
    <row r="311" spans="1:20" s="55" customFormat="1" ht="14.15" x14ac:dyDescent="0.4">
      <c r="A311" s="39"/>
      <c r="E311" s="74"/>
      <c r="F311" s="74"/>
      <c r="G311" s="74"/>
      <c r="S311" s="61"/>
      <c r="T311" s="61"/>
    </row>
    <row r="312" spans="1:20" s="55" customFormat="1" ht="14.15" x14ac:dyDescent="0.4">
      <c r="A312" s="39"/>
      <c r="E312" s="74"/>
      <c r="F312" s="74"/>
      <c r="G312" s="74"/>
      <c r="S312" s="61"/>
      <c r="T312" s="61"/>
    </row>
    <row r="313" spans="1:20" s="55" customFormat="1" ht="14.15" x14ac:dyDescent="0.4">
      <c r="A313" s="39"/>
      <c r="E313" s="74"/>
      <c r="F313" s="74"/>
      <c r="G313" s="74"/>
      <c r="S313" s="61"/>
      <c r="T313" s="61"/>
    </row>
    <row r="314" spans="1:20" s="55" customFormat="1" ht="14.15" x14ac:dyDescent="0.4">
      <c r="A314" s="39"/>
      <c r="E314" s="74"/>
      <c r="F314" s="74"/>
      <c r="G314" s="74"/>
      <c r="S314" s="61"/>
      <c r="T314" s="61"/>
    </row>
    <row r="315" spans="1:20" s="55" customFormat="1" ht="14.15" x14ac:dyDescent="0.4">
      <c r="A315" s="39"/>
      <c r="E315" s="74"/>
      <c r="F315" s="74"/>
      <c r="G315" s="74"/>
      <c r="S315" s="61"/>
      <c r="T315" s="61"/>
    </row>
    <row r="316" spans="1:20" s="55" customFormat="1" ht="14.15" x14ac:dyDescent="0.4">
      <c r="A316" s="39"/>
      <c r="E316" s="74"/>
      <c r="F316" s="74"/>
      <c r="G316" s="74"/>
      <c r="S316" s="61"/>
      <c r="T316" s="61"/>
    </row>
    <row r="317" spans="1:20" s="55" customFormat="1" ht="14.15" x14ac:dyDescent="0.4">
      <c r="A317" s="39"/>
      <c r="E317" s="74"/>
      <c r="F317" s="74"/>
      <c r="G317" s="74"/>
      <c r="S317" s="61"/>
      <c r="T317" s="61"/>
    </row>
    <row r="318" spans="1:20" s="55" customFormat="1" ht="14.15" x14ac:dyDescent="0.4">
      <c r="A318" s="39"/>
      <c r="E318" s="74"/>
      <c r="F318" s="74"/>
      <c r="G318" s="74"/>
      <c r="S318" s="61"/>
      <c r="T318" s="61"/>
    </row>
    <row r="319" spans="1:20" s="55" customFormat="1" ht="14.15" x14ac:dyDescent="0.4">
      <c r="A319" s="39"/>
      <c r="E319" s="74"/>
      <c r="F319" s="74"/>
      <c r="G319" s="74"/>
      <c r="S319" s="61"/>
      <c r="T319" s="61"/>
    </row>
    <row r="320" spans="1:20" s="55" customFormat="1" ht="14.15" x14ac:dyDescent="0.4">
      <c r="A320" s="39"/>
      <c r="E320" s="74"/>
      <c r="F320" s="74"/>
      <c r="G320" s="74"/>
      <c r="S320" s="61"/>
      <c r="T320" s="61"/>
    </row>
    <row r="321" spans="1:20" s="55" customFormat="1" ht="14.15" x14ac:dyDescent="0.4">
      <c r="A321" s="39"/>
      <c r="E321" s="74"/>
      <c r="F321" s="74"/>
      <c r="G321" s="74"/>
      <c r="S321" s="61"/>
      <c r="T321" s="61"/>
    </row>
    <row r="322" spans="1:20" s="55" customFormat="1" ht="14.15" x14ac:dyDescent="0.4">
      <c r="A322" s="39"/>
      <c r="E322" s="74"/>
      <c r="F322" s="74"/>
      <c r="G322" s="74"/>
      <c r="S322" s="61"/>
      <c r="T322" s="61"/>
    </row>
    <row r="323" spans="1:20" s="55" customFormat="1" ht="14.15" x14ac:dyDescent="0.4">
      <c r="A323" s="39"/>
      <c r="E323" s="74"/>
      <c r="F323" s="74"/>
      <c r="G323" s="74"/>
      <c r="S323" s="61"/>
      <c r="T323" s="61"/>
    </row>
    <row r="324" spans="1:20" s="55" customFormat="1" ht="14.15" x14ac:dyDescent="0.4">
      <c r="A324" s="39"/>
      <c r="E324" s="74"/>
      <c r="F324" s="74"/>
      <c r="G324" s="74"/>
      <c r="S324" s="61"/>
      <c r="T324" s="61"/>
    </row>
    <row r="325" spans="1:20" s="55" customFormat="1" ht="14.15" x14ac:dyDescent="0.4">
      <c r="A325" s="39"/>
      <c r="E325" s="74"/>
      <c r="F325" s="74"/>
      <c r="G325" s="74"/>
      <c r="S325" s="61"/>
      <c r="T325" s="61"/>
    </row>
    <row r="326" spans="1:20" s="55" customFormat="1" ht="14.15" x14ac:dyDescent="0.4">
      <c r="A326" s="39"/>
      <c r="E326" s="74"/>
      <c r="F326" s="74"/>
      <c r="G326" s="74"/>
      <c r="S326" s="61"/>
      <c r="T326" s="61"/>
    </row>
    <row r="327" spans="1:20" s="55" customFormat="1" ht="14.15" x14ac:dyDescent="0.4">
      <c r="A327" s="39"/>
      <c r="E327" s="74"/>
      <c r="F327" s="74"/>
      <c r="G327" s="74"/>
      <c r="S327" s="61"/>
      <c r="T327" s="61"/>
    </row>
    <row r="328" spans="1:20" s="55" customFormat="1" ht="14.15" x14ac:dyDescent="0.4">
      <c r="A328" s="39"/>
      <c r="E328" s="74"/>
      <c r="F328" s="74"/>
      <c r="G328" s="74"/>
      <c r="S328" s="61"/>
      <c r="T328" s="61"/>
    </row>
    <row r="329" spans="1:20" s="55" customFormat="1" ht="14.15" x14ac:dyDescent="0.4">
      <c r="A329" s="39"/>
      <c r="E329" s="74"/>
      <c r="F329" s="74"/>
      <c r="G329" s="74"/>
      <c r="S329" s="61"/>
      <c r="T329" s="61"/>
    </row>
    <row r="330" spans="1:20" s="55" customFormat="1" ht="14.15" x14ac:dyDescent="0.4">
      <c r="A330" s="39"/>
      <c r="E330" s="74"/>
      <c r="F330" s="74"/>
      <c r="G330" s="74"/>
      <c r="S330" s="61"/>
      <c r="T330" s="61"/>
    </row>
    <row r="331" spans="1:20" s="55" customFormat="1" ht="14.15" x14ac:dyDescent="0.4">
      <c r="A331" s="39"/>
      <c r="E331" s="74"/>
      <c r="F331" s="74"/>
      <c r="G331" s="74"/>
      <c r="S331" s="61"/>
      <c r="T331" s="61"/>
    </row>
    <row r="332" spans="1:20" s="55" customFormat="1" ht="14.15" x14ac:dyDescent="0.4">
      <c r="A332" s="39"/>
      <c r="E332" s="74"/>
      <c r="F332" s="74"/>
      <c r="G332" s="74"/>
      <c r="S332" s="61"/>
      <c r="T332" s="61"/>
    </row>
    <row r="333" spans="1:20" s="55" customFormat="1" ht="14.15" x14ac:dyDescent="0.4">
      <c r="A333" s="39"/>
      <c r="E333" s="74"/>
      <c r="F333" s="74"/>
      <c r="G333" s="74"/>
      <c r="S333" s="61"/>
      <c r="T333" s="61"/>
    </row>
    <row r="334" spans="1:20" s="55" customFormat="1" ht="14.15" x14ac:dyDescent="0.4">
      <c r="A334" s="39"/>
      <c r="E334" s="74"/>
      <c r="F334" s="74"/>
      <c r="G334" s="74"/>
      <c r="S334" s="61"/>
      <c r="T334" s="61"/>
    </row>
    <row r="335" spans="1:20" s="55" customFormat="1" ht="14.15" x14ac:dyDescent="0.4">
      <c r="A335" s="39"/>
      <c r="E335" s="74"/>
      <c r="F335" s="74"/>
      <c r="G335" s="74"/>
      <c r="S335" s="61"/>
      <c r="T335" s="61"/>
    </row>
    <row r="336" spans="1:20" s="55" customFormat="1" ht="14.15" x14ac:dyDescent="0.4">
      <c r="A336" s="39"/>
      <c r="E336" s="74"/>
      <c r="F336" s="74"/>
      <c r="G336" s="74"/>
      <c r="S336" s="61"/>
      <c r="T336" s="61"/>
    </row>
    <row r="337" spans="1:20" s="55" customFormat="1" ht="14.15" x14ac:dyDescent="0.4">
      <c r="A337" s="39"/>
      <c r="E337" s="74"/>
      <c r="F337" s="74"/>
      <c r="G337" s="74"/>
      <c r="S337" s="61"/>
      <c r="T337" s="61"/>
    </row>
    <row r="338" spans="1:20" s="55" customFormat="1" ht="14.15" x14ac:dyDescent="0.4">
      <c r="A338" s="39"/>
      <c r="E338" s="74"/>
      <c r="F338" s="74"/>
      <c r="G338" s="74"/>
      <c r="S338" s="61"/>
      <c r="T338" s="61"/>
    </row>
    <row r="339" spans="1:20" s="55" customFormat="1" ht="14.15" x14ac:dyDescent="0.4">
      <c r="A339" s="39"/>
      <c r="E339" s="74"/>
      <c r="F339" s="74"/>
      <c r="G339" s="74"/>
      <c r="S339" s="61"/>
      <c r="T339" s="61"/>
    </row>
    <row r="340" spans="1:20" s="55" customFormat="1" ht="14.15" x14ac:dyDescent="0.4">
      <c r="A340" s="39"/>
      <c r="E340" s="74"/>
      <c r="F340" s="74"/>
      <c r="G340" s="74"/>
      <c r="S340" s="61"/>
      <c r="T340" s="61"/>
    </row>
    <row r="341" spans="1:20" s="55" customFormat="1" ht="14.15" x14ac:dyDescent="0.4">
      <c r="A341" s="39"/>
      <c r="E341" s="74"/>
      <c r="F341" s="74"/>
      <c r="G341" s="74"/>
      <c r="S341" s="61"/>
      <c r="T341" s="61"/>
    </row>
    <row r="342" spans="1:20" s="55" customFormat="1" ht="14.15" x14ac:dyDescent="0.4">
      <c r="A342" s="39"/>
      <c r="E342" s="74"/>
      <c r="F342" s="74"/>
      <c r="G342" s="74"/>
      <c r="S342" s="61"/>
      <c r="T342" s="61"/>
    </row>
    <row r="343" spans="1:20" s="55" customFormat="1" ht="14.15" x14ac:dyDescent="0.4">
      <c r="A343" s="39"/>
      <c r="E343" s="74"/>
      <c r="F343" s="74"/>
      <c r="G343" s="74"/>
      <c r="S343" s="61"/>
      <c r="T343" s="61"/>
    </row>
    <row r="344" spans="1:20" s="55" customFormat="1" ht="14.15" x14ac:dyDescent="0.4">
      <c r="A344" s="39"/>
      <c r="E344" s="74"/>
      <c r="F344" s="74"/>
      <c r="G344" s="74"/>
      <c r="S344" s="61"/>
      <c r="T344" s="61"/>
    </row>
    <row r="345" spans="1:20" s="55" customFormat="1" ht="14.15" x14ac:dyDescent="0.4">
      <c r="A345" s="39"/>
      <c r="E345" s="74"/>
      <c r="F345" s="74"/>
      <c r="G345" s="74"/>
      <c r="S345" s="61"/>
      <c r="T345" s="61"/>
    </row>
    <row r="346" spans="1:20" s="55" customFormat="1" ht="14.15" x14ac:dyDescent="0.4">
      <c r="A346" s="39"/>
      <c r="E346" s="74"/>
      <c r="F346" s="74"/>
      <c r="G346" s="74"/>
      <c r="S346" s="61"/>
      <c r="T346" s="61"/>
    </row>
    <row r="347" spans="1:20" s="55" customFormat="1" ht="14.15" x14ac:dyDescent="0.4">
      <c r="A347" s="39"/>
      <c r="E347" s="74"/>
      <c r="F347" s="74"/>
      <c r="G347" s="74"/>
      <c r="S347" s="61"/>
      <c r="T347" s="61"/>
    </row>
    <row r="348" spans="1:20" s="55" customFormat="1" ht="14.15" x14ac:dyDescent="0.4">
      <c r="A348" s="39"/>
      <c r="E348" s="74"/>
      <c r="F348" s="74"/>
      <c r="G348" s="74"/>
      <c r="S348" s="61"/>
      <c r="T348" s="61"/>
    </row>
    <row r="349" spans="1:20" s="55" customFormat="1" ht="14.15" x14ac:dyDescent="0.4">
      <c r="A349" s="39"/>
      <c r="E349" s="74"/>
      <c r="F349" s="74"/>
      <c r="G349" s="74"/>
      <c r="S349" s="61"/>
      <c r="T349" s="61"/>
    </row>
    <row r="350" spans="1:20" s="55" customFormat="1" ht="14.15" x14ac:dyDescent="0.4">
      <c r="A350" s="39"/>
      <c r="E350" s="74"/>
      <c r="F350" s="74"/>
      <c r="G350" s="74"/>
      <c r="S350" s="61"/>
      <c r="T350" s="61"/>
    </row>
    <row r="351" spans="1:20" s="55" customFormat="1" ht="14.15" x14ac:dyDescent="0.4">
      <c r="A351" s="39"/>
      <c r="E351" s="74"/>
      <c r="F351" s="74"/>
      <c r="G351" s="74"/>
      <c r="S351" s="61"/>
      <c r="T351" s="61"/>
    </row>
    <row r="352" spans="1:20" s="55" customFormat="1" ht="14.15" x14ac:dyDescent="0.4">
      <c r="A352" s="39"/>
      <c r="E352" s="74"/>
      <c r="F352" s="74"/>
      <c r="G352" s="74"/>
      <c r="S352" s="61"/>
      <c r="T352" s="61"/>
    </row>
    <row r="353" spans="1:20" s="55" customFormat="1" ht="14.15" x14ac:dyDescent="0.4">
      <c r="A353" s="39"/>
      <c r="E353" s="74"/>
      <c r="F353" s="74"/>
      <c r="G353" s="74"/>
      <c r="S353" s="61"/>
      <c r="T353" s="61"/>
    </row>
    <row r="354" spans="1:20" s="55" customFormat="1" ht="14.15" x14ac:dyDescent="0.4">
      <c r="A354" s="39"/>
      <c r="E354" s="74"/>
      <c r="F354" s="74"/>
      <c r="G354" s="74"/>
      <c r="S354" s="61"/>
      <c r="T354" s="61"/>
    </row>
    <row r="355" spans="1:20" s="55" customFormat="1" ht="14.15" x14ac:dyDescent="0.4">
      <c r="A355" s="39"/>
      <c r="E355" s="74"/>
      <c r="F355" s="74"/>
      <c r="G355" s="74"/>
      <c r="S355" s="61"/>
      <c r="T355" s="61"/>
    </row>
    <row r="356" spans="1:20" s="55" customFormat="1" ht="14.15" x14ac:dyDescent="0.4">
      <c r="A356" s="39"/>
      <c r="E356" s="74"/>
      <c r="F356" s="74"/>
      <c r="G356" s="74"/>
      <c r="S356" s="61"/>
      <c r="T356" s="61"/>
    </row>
    <row r="357" spans="1:20" s="55" customFormat="1" ht="14.15" x14ac:dyDescent="0.4">
      <c r="A357" s="39"/>
      <c r="E357" s="74"/>
      <c r="F357" s="74"/>
      <c r="G357" s="74"/>
      <c r="S357" s="61"/>
      <c r="T357" s="61"/>
    </row>
    <row r="358" spans="1:20" s="55" customFormat="1" ht="14.15" x14ac:dyDescent="0.4">
      <c r="A358" s="39"/>
      <c r="E358" s="74"/>
      <c r="F358" s="74"/>
      <c r="G358" s="74"/>
      <c r="S358" s="61"/>
      <c r="T358" s="61"/>
    </row>
    <row r="359" spans="1:20" s="55" customFormat="1" ht="14.15" x14ac:dyDescent="0.4">
      <c r="A359" s="39"/>
      <c r="E359" s="74"/>
      <c r="F359" s="74"/>
      <c r="G359" s="74"/>
      <c r="S359" s="61"/>
      <c r="T359" s="61"/>
    </row>
    <row r="360" spans="1:20" s="55" customFormat="1" ht="14.15" x14ac:dyDescent="0.4">
      <c r="A360" s="39"/>
      <c r="E360" s="74"/>
      <c r="F360" s="74"/>
      <c r="G360" s="74"/>
      <c r="S360" s="61"/>
      <c r="T360" s="61"/>
    </row>
    <row r="361" spans="1:20" s="55" customFormat="1" ht="14.15" x14ac:dyDescent="0.4">
      <c r="A361" s="39"/>
      <c r="E361" s="74"/>
      <c r="F361" s="74"/>
      <c r="G361" s="74"/>
      <c r="S361" s="61"/>
      <c r="T361" s="61"/>
    </row>
    <row r="362" spans="1:20" s="55" customFormat="1" ht="14.15" x14ac:dyDescent="0.4">
      <c r="A362" s="39"/>
      <c r="E362" s="74"/>
      <c r="F362" s="74"/>
      <c r="G362" s="74"/>
      <c r="S362" s="61"/>
      <c r="T362" s="61"/>
    </row>
    <row r="363" spans="1:20" s="55" customFormat="1" ht="14.15" x14ac:dyDescent="0.4">
      <c r="A363" s="39"/>
      <c r="E363" s="74"/>
      <c r="F363" s="74"/>
      <c r="G363" s="74"/>
      <c r="S363" s="61"/>
      <c r="T363" s="61"/>
    </row>
    <row r="364" spans="1:20" s="55" customFormat="1" ht="14.15" x14ac:dyDescent="0.4">
      <c r="A364" s="39"/>
      <c r="E364" s="74"/>
      <c r="F364" s="74"/>
      <c r="G364" s="74"/>
      <c r="S364" s="61"/>
      <c r="T364" s="61"/>
    </row>
    <row r="365" spans="1:20" s="55" customFormat="1" ht="14.15" x14ac:dyDescent="0.4">
      <c r="A365" s="39"/>
      <c r="E365" s="74"/>
      <c r="F365" s="74"/>
      <c r="G365" s="74"/>
      <c r="S365" s="61"/>
      <c r="T365" s="61"/>
    </row>
    <row r="366" spans="1:20" s="55" customFormat="1" ht="14.15" x14ac:dyDescent="0.4">
      <c r="A366" s="39"/>
      <c r="E366" s="74"/>
      <c r="F366" s="74"/>
      <c r="G366" s="74"/>
      <c r="S366" s="61"/>
      <c r="T366" s="61"/>
    </row>
    <row r="367" spans="1:20" s="55" customFormat="1" ht="14.15" x14ac:dyDescent="0.4">
      <c r="A367" s="39"/>
      <c r="E367" s="74"/>
      <c r="F367" s="74"/>
      <c r="G367" s="74"/>
      <c r="S367" s="61"/>
      <c r="T367" s="61"/>
    </row>
    <row r="368" spans="1:20" s="55" customFormat="1" ht="14.15" x14ac:dyDescent="0.4">
      <c r="A368" s="39"/>
      <c r="E368" s="74"/>
      <c r="F368" s="74"/>
      <c r="G368" s="74"/>
      <c r="S368" s="61"/>
      <c r="T368" s="61"/>
    </row>
    <row r="369" spans="1:20" s="55" customFormat="1" ht="14.15" x14ac:dyDescent="0.4">
      <c r="A369" s="39"/>
      <c r="E369" s="74"/>
      <c r="F369" s="74"/>
      <c r="G369" s="74"/>
      <c r="S369" s="61"/>
      <c r="T369" s="61"/>
    </row>
    <row r="370" spans="1:20" s="55" customFormat="1" ht="14.15" x14ac:dyDescent="0.4">
      <c r="A370" s="39"/>
      <c r="E370" s="74"/>
      <c r="F370" s="74"/>
      <c r="G370" s="74"/>
      <c r="S370" s="61"/>
      <c r="T370" s="61"/>
    </row>
    <row r="371" spans="1:20" s="55" customFormat="1" ht="14.15" x14ac:dyDescent="0.4">
      <c r="A371" s="39"/>
      <c r="E371" s="74"/>
      <c r="F371" s="74"/>
      <c r="G371" s="74"/>
      <c r="S371" s="61"/>
      <c r="T371" s="61"/>
    </row>
    <row r="372" spans="1:20" s="55" customFormat="1" ht="14.15" x14ac:dyDescent="0.4">
      <c r="A372" s="39"/>
      <c r="E372" s="74"/>
      <c r="F372" s="74"/>
      <c r="G372" s="74"/>
      <c r="S372" s="61"/>
      <c r="T372" s="61"/>
    </row>
    <row r="373" spans="1:20" s="55" customFormat="1" ht="14.15" x14ac:dyDescent="0.4">
      <c r="A373" s="39"/>
      <c r="E373" s="74"/>
      <c r="F373" s="74"/>
      <c r="G373" s="74"/>
      <c r="S373" s="61"/>
      <c r="T373" s="61"/>
    </row>
    <row r="374" spans="1:20" s="55" customFormat="1" ht="14.15" x14ac:dyDescent="0.4">
      <c r="A374" s="39"/>
      <c r="E374" s="74"/>
      <c r="F374" s="74"/>
      <c r="G374" s="74"/>
      <c r="S374" s="61"/>
      <c r="T374" s="61"/>
    </row>
    <row r="375" spans="1:20" s="55" customFormat="1" ht="14.15" x14ac:dyDescent="0.4">
      <c r="A375" s="39"/>
      <c r="E375" s="74"/>
      <c r="F375" s="74"/>
      <c r="G375" s="74"/>
      <c r="S375" s="61"/>
      <c r="T375" s="61"/>
    </row>
    <row r="376" spans="1:20" s="55" customFormat="1" ht="14.15" x14ac:dyDescent="0.4">
      <c r="A376" s="39"/>
      <c r="E376" s="74"/>
      <c r="F376" s="74"/>
      <c r="G376" s="74"/>
      <c r="S376" s="61"/>
      <c r="T376" s="61"/>
    </row>
    <row r="377" spans="1:20" s="55" customFormat="1" ht="14.15" x14ac:dyDescent="0.4">
      <c r="A377" s="39"/>
      <c r="E377" s="74"/>
      <c r="F377" s="74"/>
      <c r="G377" s="74"/>
      <c r="S377" s="61"/>
      <c r="T377" s="61"/>
    </row>
    <row r="378" spans="1:20" s="55" customFormat="1" ht="14.15" x14ac:dyDescent="0.4">
      <c r="A378" s="39"/>
      <c r="E378" s="74"/>
      <c r="F378" s="74"/>
      <c r="G378" s="74"/>
      <c r="S378" s="61"/>
      <c r="T378" s="61"/>
    </row>
    <row r="379" spans="1:20" s="55" customFormat="1" ht="14.15" x14ac:dyDescent="0.4">
      <c r="A379" s="39"/>
      <c r="E379" s="74"/>
      <c r="F379" s="74"/>
      <c r="G379" s="74"/>
      <c r="S379" s="61"/>
      <c r="T379" s="61"/>
    </row>
    <row r="380" spans="1:20" s="55" customFormat="1" ht="14.15" x14ac:dyDescent="0.4">
      <c r="A380" s="39"/>
      <c r="E380" s="74"/>
      <c r="F380" s="74"/>
      <c r="G380" s="74"/>
      <c r="S380" s="61"/>
      <c r="T380" s="61"/>
    </row>
    <row r="381" spans="1:20" s="55" customFormat="1" ht="14.15" x14ac:dyDescent="0.4">
      <c r="A381" s="39"/>
      <c r="E381" s="74"/>
      <c r="F381" s="74"/>
      <c r="G381" s="74"/>
      <c r="S381" s="61"/>
      <c r="T381" s="61"/>
    </row>
    <row r="382" spans="1:20" s="55" customFormat="1" ht="14.15" x14ac:dyDescent="0.4">
      <c r="A382" s="39"/>
      <c r="E382" s="74"/>
      <c r="F382" s="74"/>
      <c r="G382" s="74"/>
      <c r="S382" s="61"/>
      <c r="T382" s="61"/>
    </row>
    <row r="383" spans="1:20" s="55" customFormat="1" ht="14.15" x14ac:dyDescent="0.4">
      <c r="A383" s="39"/>
      <c r="E383" s="74"/>
      <c r="F383" s="74"/>
      <c r="G383" s="74"/>
      <c r="S383" s="61"/>
      <c r="T383" s="61"/>
    </row>
    <row r="384" spans="1:20" s="55" customFormat="1" ht="14.15" x14ac:dyDescent="0.4">
      <c r="A384" s="39"/>
      <c r="E384" s="74"/>
      <c r="F384" s="74"/>
      <c r="G384" s="74"/>
      <c r="S384" s="61"/>
      <c r="T384" s="61"/>
    </row>
    <row r="385" spans="1:20" s="55" customFormat="1" ht="14.15" x14ac:dyDescent="0.4">
      <c r="A385" s="39"/>
      <c r="E385" s="74"/>
      <c r="F385" s="74"/>
      <c r="G385" s="74"/>
      <c r="S385" s="61"/>
      <c r="T385" s="61"/>
    </row>
    <row r="386" spans="1:20" s="55" customFormat="1" ht="14.15" x14ac:dyDescent="0.4">
      <c r="A386" s="39"/>
      <c r="E386" s="74"/>
      <c r="F386" s="74"/>
      <c r="G386" s="74"/>
      <c r="S386" s="61"/>
      <c r="T386" s="61"/>
    </row>
    <row r="387" spans="1:20" s="55" customFormat="1" ht="14.15" x14ac:dyDescent="0.4">
      <c r="A387" s="39"/>
      <c r="E387" s="74"/>
      <c r="F387" s="74"/>
      <c r="G387" s="74"/>
      <c r="S387" s="61"/>
      <c r="T387" s="61"/>
    </row>
    <row r="388" spans="1:20" s="55" customFormat="1" ht="14.15" x14ac:dyDescent="0.4">
      <c r="A388" s="39"/>
      <c r="E388" s="74"/>
      <c r="F388" s="74"/>
      <c r="G388" s="74"/>
      <c r="S388" s="61"/>
      <c r="T388" s="61"/>
    </row>
    <row r="389" spans="1:20" s="55" customFormat="1" ht="14.15" x14ac:dyDescent="0.4">
      <c r="A389" s="39"/>
      <c r="E389" s="74"/>
      <c r="F389" s="74"/>
      <c r="G389" s="74"/>
      <c r="S389" s="61"/>
      <c r="T389" s="61"/>
    </row>
    <row r="390" spans="1:20" s="55" customFormat="1" ht="14.15" x14ac:dyDescent="0.4">
      <c r="A390" s="39"/>
      <c r="E390" s="74"/>
      <c r="F390" s="74"/>
      <c r="G390" s="74"/>
      <c r="S390" s="61"/>
      <c r="T390" s="61"/>
    </row>
    <row r="391" spans="1:20" s="55" customFormat="1" ht="14.15" x14ac:dyDescent="0.4">
      <c r="A391" s="39"/>
      <c r="E391" s="74"/>
      <c r="F391" s="74"/>
      <c r="G391" s="74"/>
      <c r="S391" s="61"/>
      <c r="T391" s="61"/>
    </row>
    <row r="392" spans="1:20" s="55" customFormat="1" ht="14.15" x14ac:dyDescent="0.4">
      <c r="A392" s="39"/>
      <c r="E392" s="74"/>
      <c r="F392" s="74"/>
      <c r="G392" s="74"/>
      <c r="S392" s="61"/>
      <c r="T392" s="61"/>
    </row>
    <row r="393" spans="1:20" s="55" customFormat="1" ht="14.15" x14ac:dyDescent="0.4">
      <c r="A393" s="39"/>
      <c r="E393" s="74"/>
      <c r="F393" s="74"/>
      <c r="G393" s="74"/>
      <c r="S393" s="61"/>
      <c r="T393" s="61"/>
    </row>
    <row r="394" spans="1:20" s="55" customFormat="1" ht="14.15" x14ac:dyDescent="0.4">
      <c r="A394" s="39"/>
      <c r="E394" s="74"/>
      <c r="F394" s="74"/>
      <c r="G394" s="74"/>
      <c r="S394" s="61"/>
      <c r="T394" s="61"/>
    </row>
    <row r="395" spans="1:20" s="55" customFormat="1" ht="14.15" x14ac:dyDescent="0.4">
      <c r="A395" s="39"/>
      <c r="E395" s="74"/>
      <c r="F395" s="74"/>
      <c r="G395" s="74"/>
      <c r="S395" s="61"/>
      <c r="T395" s="61"/>
    </row>
    <row r="396" spans="1:20" s="55" customFormat="1" ht="14.15" x14ac:dyDescent="0.4">
      <c r="A396" s="39"/>
      <c r="E396" s="74"/>
      <c r="F396" s="74"/>
      <c r="G396" s="74"/>
      <c r="S396" s="61"/>
      <c r="T396" s="61"/>
    </row>
    <row r="397" spans="1:20" s="55" customFormat="1" ht="14.15" x14ac:dyDescent="0.4">
      <c r="A397" s="39"/>
      <c r="E397" s="74"/>
      <c r="F397" s="74"/>
      <c r="G397" s="74"/>
      <c r="S397" s="61"/>
      <c r="T397" s="61"/>
    </row>
    <row r="398" spans="1:20" s="55" customFormat="1" ht="14.15" x14ac:dyDescent="0.4">
      <c r="A398" s="39"/>
      <c r="E398" s="74"/>
      <c r="F398" s="74"/>
      <c r="G398" s="74"/>
      <c r="S398" s="61"/>
      <c r="T398" s="61"/>
    </row>
    <row r="399" spans="1:20" s="55" customFormat="1" ht="14.15" x14ac:dyDescent="0.4">
      <c r="A399" s="39"/>
      <c r="E399" s="74"/>
      <c r="F399" s="74"/>
      <c r="G399" s="74"/>
      <c r="S399" s="61"/>
      <c r="T399" s="61"/>
    </row>
    <row r="400" spans="1:20" s="55" customFormat="1" ht="14.15" x14ac:dyDescent="0.4">
      <c r="A400" s="39"/>
      <c r="E400" s="74"/>
      <c r="F400" s="74"/>
      <c r="G400" s="74"/>
      <c r="S400" s="61"/>
      <c r="T400" s="61"/>
    </row>
    <row r="401" spans="1:20" s="55" customFormat="1" ht="14.15" x14ac:dyDescent="0.4">
      <c r="A401" s="39"/>
      <c r="E401" s="74"/>
      <c r="F401" s="74"/>
      <c r="G401" s="74"/>
      <c r="S401" s="61"/>
      <c r="T401" s="61"/>
    </row>
    <row r="402" spans="1:20" s="55" customFormat="1" ht="14.15" x14ac:dyDescent="0.4">
      <c r="A402" s="39"/>
      <c r="E402" s="74"/>
      <c r="F402" s="74"/>
      <c r="G402" s="74"/>
      <c r="S402" s="61"/>
      <c r="T402" s="61"/>
    </row>
    <row r="403" spans="1:20" s="55" customFormat="1" ht="14.15" x14ac:dyDescent="0.4">
      <c r="A403" s="39"/>
      <c r="E403" s="74"/>
      <c r="F403" s="74"/>
      <c r="G403" s="74"/>
      <c r="S403" s="61"/>
      <c r="T403" s="61"/>
    </row>
    <row r="404" spans="1:20" s="55" customFormat="1" ht="14.15" x14ac:dyDescent="0.4">
      <c r="A404" s="39"/>
      <c r="E404" s="74"/>
      <c r="F404" s="74"/>
      <c r="G404" s="74"/>
      <c r="S404" s="61"/>
      <c r="T404" s="61"/>
    </row>
    <row r="405" spans="1:20" s="55" customFormat="1" ht="14.15" x14ac:dyDescent="0.4">
      <c r="A405" s="39"/>
      <c r="E405" s="74"/>
      <c r="F405" s="74"/>
      <c r="G405" s="74"/>
      <c r="S405" s="61"/>
      <c r="T405" s="61"/>
    </row>
    <row r="406" spans="1:20" s="55" customFormat="1" ht="14.15" x14ac:dyDescent="0.4">
      <c r="A406" s="39"/>
      <c r="E406" s="74"/>
      <c r="F406" s="74"/>
      <c r="G406" s="74"/>
      <c r="S406" s="61"/>
      <c r="T406" s="61"/>
    </row>
    <row r="407" spans="1:20" s="55" customFormat="1" ht="14.15" x14ac:dyDescent="0.4">
      <c r="A407" s="39"/>
      <c r="E407" s="74"/>
      <c r="F407" s="74"/>
      <c r="G407" s="74"/>
      <c r="S407" s="61"/>
      <c r="T407" s="61"/>
    </row>
    <row r="408" spans="1:20" s="55" customFormat="1" ht="14.15" x14ac:dyDescent="0.4">
      <c r="A408" s="39"/>
      <c r="E408" s="74"/>
      <c r="F408" s="74"/>
      <c r="G408" s="74"/>
      <c r="S408" s="61"/>
      <c r="T408" s="61"/>
    </row>
    <row r="409" spans="1:20" s="55" customFormat="1" ht="14.15" x14ac:dyDescent="0.4">
      <c r="A409" s="39"/>
      <c r="E409" s="74"/>
      <c r="F409" s="74"/>
      <c r="G409" s="74"/>
      <c r="S409" s="61"/>
      <c r="T409" s="61"/>
    </row>
    <row r="410" spans="1:20" s="55" customFormat="1" ht="14.15" x14ac:dyDescent="0.4">
      <c r="A410" s="39"/>
      <c r="E410" s="74"/>
      <c r="F410" s="74"/>
      <c r="G410" s="74"/>
      <c r="S410" s="61"/>
      <c r="T410" s="61"/>
    </row>
    <row r="411" spans="1:20" s="55" customFormat="1" ht="14.15" x14ac:dyDescent="0.4">
      <c r="A411" s="39"/>
      <c r="E411" s="74"/>
      <c r="F411" s="74"/>
      <c r="G411" s="74"/>
      <c r="S411" s="61"/>
      <c r="T411" s="61"/>
    </row>
    <row r="412" spans="1:20" s="55" customFormat="1" ht="14.15" x14ac:dyDescent="0.4">
      <c r="A412" s="39"/>
      <c r="E412" s="74"/>
      <c r="F412" s="74"/>
      <c r="G412" s="74"/>
      <c r="S412" s="61"/>
      <c r="T412" s="61"/>
    </row>
    <row r="413" spans="1:20" s="55" customFormat="1" ht="14.15" x14ac:dyDescent="0.4">
      <c r="A413" s="39"/>
      <c r="E413" s="74"/>
      <c r="F413" s="74"/>
      <c r="G413" s="74"/>
      <c r="S413" s="61"/>
      <c r="T413" s="61"/>
    </row>
    <row r="414" spans="1:20" s="55" customFormat="1" ht="14.15" x14ac:dyDescent="0.4">
      <c r="A414" s="39"/>
      <c r="E414" s="74"/>
      <c r="F414" s="74"/>
      <c r="G414" s="74"/>
      <c r="S414" s="61"/>
      <c r="T414" s="61"/>
    </row>
    <row r="415" spans="1:20" s="55" customFormat="1" ht="14.15" x14ac:dyDescent="0.4">
      <c r="A415" s="39"/>
      <c r="E415" s="74"/>
      <c r="F415" s="74"/>
      <c r="G415" s="74"/>
      <c r="S415" s="61"/>
      <c r="T415" s="61"/>
    </row>
    <row r="416" spans="1:20" s="55" customFormat="1" ht="14.15" x14ac:dyDescent="0.4">
      <c r="A416" s="39"/>
      <c r="E416" s="74"/>
      <c r="F416" s="74"/>
      <c r="G416" s="74"/>
      <c r="S416" s="61"/>
      <c r="T416" s="61"/>
    </row>
    <row r="417" spans="1:20" s="55" customFormat="1" ht="14.15" x14ac:dyDescent="0.4">
      <c r="A417" s="39"/>
      <c r="E417" s="74"/>
      <c r="F417" s="74"/>
      <c r="G417" s="74"/>
      <c r="S417" s="61"/>
      <c r="T417" s="61"/>
    </row>
    <row r="418" spans="1:20" s="55" customFormat="1" ht="14.15" x14ac:dyDescent="0.4">
      <c r="A418" s="39"/>
      <c r="E418" s="74"/>
      <c r="F418" s="74"/>
      <c r="G418" s="74"/>
      <c r="S418" s="61"/>
      <c r="T418" s="61"/>
    </row>
    <row r="419" spans="1:20" s="55" customFormat="1" ht="14.15" x14ac:dyDescent="0.4">
      <c r="A419" s="39"/>
      <c r="E419" s="74"/>
      <c r="F419" s="74"/>
      <c r="G419" s="74"/>
      <c r="S419" s="61"/>
      <c r="T419" s="61"/>
    </row>
    <row r="420" spans="1:20" s="55" customFormat="1" ht="14.15" x14ac:dyDescent="0.4">
      <c r="A420" s="39"/>
      <c r="E420" s="74"/>
      <c r="F420" s="74"/>
      <c r="G420" s="74"/>
      <c r="S420" s="61"/>
      <c r="T420" s="61"/>
    </row>
    <row r="421" spans="1:20" s="55" customFormat="1" ht="14.15" x14ac:dyDescent="0.4">
      <c r="A421" s="39"/>
      <c r="E421" s="74"/>
      <c r="F421" s="74"/>
      <c r="G421" s="74"/>
      <c r="S421" s="61"/>
      <c r="T421" s="61"/>
    </row>
    <row r="422" spans="1:20" s="55" customFormat="1" ht="14.15" x14ac:dyDescent="0.4">
      <c r="A422" s="39"/>
      <c r="E422" s="74"/>
      <c r="F422" s="74"/>
      <c r="G422" s="74"/>
      <c r="S422" s="61"/>
      <c r="T422" s="61"/>
    </row>
    <row r="423" spans="1:20" s="55" customFormat="1" ht="14.15" x14ac:dyDescent="0.4">
      <c r="A423" s="39"/>
      <c r="E423" s="74"/>
      <c r="F423" s="74"/>
      <c r="G423" s="74"/>
      <c r="S423" s="61"/>
      <c r="T423" s="61"/>
    </row>
    <row r="424" spans="1:20" s="55" customFormat="1" ht="14.15" x14ac:dyDescent="0.4">
      <c r="A424" s="39"/>
      <c r="E424" s="74"/>
      <c r="F424" s="74"/>
      <c r="G424" s="74"/>
      <c r="S424" s="61"/>
      <c r="T424" s="61"/>
    </row>
    <row r="425" spans="1:20" s="55" customFormat="1" ht="14.15" x14ac:dyDescent="0.4">
      <c r="A425" s="39"/>
      <c r="E425" s="74"/>
      <c r="F425" s="74"/>
      <c r="G425" s="74"/>
      <c r="S425" s="61"/>
      <c r="T425" s="61"/>
    </row>
    <row r="426" spans="1:20" s="55" customFormat="1" ht="14.15" x14ac:dyDescent="0.4">
      <c r="A426" s="39"/>
      <c r="E426" s="74"/>
      <c r="F426" s="74"/>
      <c r="G426" s="74"/>
      <c r="S426" s="61"/>
      <c r="T426" s="61"/>
    </row>
    <row r="427" spans="1:20" s="55" customFormat="1" ht="14.15" x14ac:dyDescent="0.4">
      <c r="A427" s="39"/>
      <c r="E427" s="74"/>
      <c r="F427" s="74"/>
      <c r="G427" s="74"/>
      <c r="S427" s="61"/>
      <c r="T427" s="61"/>
    </row>
    <row r="428" spans="1:20" s="55" customFormat="1" ht="14.15" x14ac:dyDescent="0.4">
      <c r="A428" s="39"/>
      <c r="E428" s="74"/>
      <c r="F428" s="74"/>
      <c r="G428" s="74"/>
      <c r="S428" s="61"/>
      <c r="T428" s="61"/>
    </row>
    <row r="429" spans="1:20" s="55" customFormat="1" ht="14.15" x14ac:dyDescent="0.4">
      <c r="A429" s="39"/>
      <c r="E429" s="74"/>
      <c r="F429" s="74"/>
      <c r="G429" s="74"/>
      <c r="S429" s="61"/>
      <c r="T429" s="61"/>
    </row>
    <row r="430" spans="1:20" s="55" customFormat="1" ht="14.15" x14ac:dyDescent="0.4">
      <c r="A430" s="39"/>
      <c r="E430" s="74"/>
      <c r="F430" s="74"/>
      <c r="G430" s="74"/>
      <c r="S430" s="61"/>
      <c r="T430" s="61"/>
    </row>
    <row r="431" spans="1:20" s="55" customFormat="1" ht="14.15" x14ac:dyDescent="0.4">
      <c r="A431" s="39"/>
      <c r="E431" s="74"/>
      <c r="F431" s="74"/>
      <c r="G431" s="74"/>
      <c r="S431" s="61"/>
      <c r="T431" s="61"/>
    </row>
    <row r="432" spans="1:20" s="55" customFormat="1" ht="14.15" x14ac:dyDescent="0.4">
      <c r="A432" s="39"/>
      <c r="E432" s="74"/>
      <c r="F432" s="74"/>
      <c r="G432" s="74"/>
      <c r="S432" s="61"/>
      <c r="T432" s="61"/>
    </row>
    <row r="433" spans="1:20" s="55" customFormat="1" ht="14.15" x14ac:dyDescent="0.4">
      <c r="A433" s="39"/>
      <c r="E433" s="74"/>
      <c r="F433" s="74"/>
      <c r="G433" s="74"/>
      <c r="S433" s="61"/>
      <c r="T433" s="61"/>
    </row>
    <row r="434" spans="1:20" s="55" customFormat="1" ht="14.15" x14ac:dyDescent="0.4">
      <c r="A434" s="39"/>
      <c r="E434" s="74"/>
      <c r="F434" s="74"/>
      <c r="G434" s="74"/>
      <c r="S434" s="61"/>
      <c r="T434" s="61"/>
    </row>
    <row r="435" spans="1:20" s="55" customFormat="1" ht="14.15" x14ac:dyDescent="0.4">
      <c r="A435" s="39"/>
      <c r="E435" s="74"/>
      <c r="F435" s="74"/>
      <c r="G435" s="74"/>
      <c r="S435" s="61"/>
      <c r="T435" s="61"/>
    </row>
    <row r="436" spans="1:20" s="55" customFormat="1" ht="14.15" x14ac:dyDescent="0.4">
      <c r="A436" s="39"/>
      <c r="E436" s="74"/>
      <c r="F436" s="74"/>
      <c r="G436" s="74"/>
      <c r="S436" s="61"/>
      <c r="T436" s="61"/>
    </row>
    <row r="437" spans="1:20" s="55" customFormat="1" ht="14.15" x14ac:dyDescent="0.4">
      <c r="A437" s="39"/>
      <c r="E437" s="74"/>
      <c r="F437" s="74"/>
      <c r="G437" s="74"/>
      <c r="S437" s="61"/>
      <c r="T437" s="61"/>
    </row>
    <row r="438" spans="1:20" s="55" customFormat="1" ht="14.15" x14ac:dyDescent="0.4">
      <c r="A438" s="39"/>
      <c r="E438" s="74"/>
      <c r="F438" s="74"/>
      <c r="G438" s="74"/>
      <c r="S438" s="61"/>
      <c r="T438" s="61"/>
    </row>
    <row r="439" spans="1:20" s="55" customFormat="1" ht="14.15" x14ac:dyDescent="0.4">
      <c r="A439" s="39"/>
      <c r="E439" s="74"/>
      <c r="F439" s="74"/>
      <c r="G439" s="74"/>
      <c r="S439" s="61"/>
      <c r="T439" s="61"/>
    </row>
    <row r="440" spans="1:20" s="55" customFormat="1" ht="14.15" x14ac:dyDescent="0.4">
      <c r="A440" s="39"/>
      <c r="E440" s="74"/>
      <c r="F440" s="74"/>
      <c r="G440" s="74"/>
      <c r="S440" s="61"/>
      <c r="T440" s="61"/>
    </row>
    <row r="441" spans="1:20" s="55" customFormat="1" ht="14.15" x14ac:dyDescent="0.4">
      <c r="A441" s="39"/>
      <c r="E441" s="74"/>
      <c r="F441" s="74"/>
      <c r="G441" s="74"/>
      <c r="S441" s="61"/>
      <c r="T441" s="61"/>
    </row>
    <row r="442" spans="1:20" s="55" customFormat="1" ht="14.15" x14ac:dyDescent="0.4">
      <c r="A442" s="39"/>
      <c r="E442" s="74"/>
      <c r="F442" s="74"/>
      <c r="G442" s="74"/>
      <c r="S442" s="61"/>
      <c r="T442" s="61"/>
    </row>
    <row r="443" spans="1:20" s="55" customFormat="1" ht="14.15" x14ac:dyDescent="0.4">
      <c r="A443" s="39"/>
      <c r="E443" s="74"/>
      <c r="F443" s="74"/>
      <c r="G443" s="74"/>
      <c r="S443" s="61"/>
      <c r="T443" s="61"/>
    </row>
    <row r="444" spans="1:20" s="55" customFormat="1" ht="14.15" x14ac:dyDescent="0.4">
      <c r="A444" s="39"/>
      <c r="E444" s="74"/>
      <c r="F444" s="74"/>
      <c r="G444" s="74"/>
      <c r="S444" s="61"/>
      <c r="T444" s="61"/>
    </row>
    <row r="445" spans="1:20" s="55" customFormat="1" ht="14.15" x14ac:dyDescent="0.4">
      <c r="A445" s="39"/>
      <c r="E445" s="74"/>
      <c r="F445" s="74"/>
      <c r="G445" s="74"/>
      <c r="S445" s="61"/>
      <c r="T445" s="61"/>
    </row>
    <row r="446" spans="1:20" s="55" customFormat="1" ht="14.15" x14ac:dyDescent="0.4">
      <c r="A446" s="39"/>
      <c r="E446" s="74"/>
      <c r="F446" s="74"/>
      <c r="G446" s="74"/>
      <c r="S446" s="61"/>
      <c r="T446" s="61"/>
    </row>
    <row r="447" spans="1:20" s="55" customFormat="1" ht="14.15" x14ac:dyDescent="0.4">
      <c r="A447" s="39"/>
      <c r="E447" s="74"/>
      <c r="F447" s="74"/>
      <c r="G447" s="74"/>
      <c r="S447" s="61"/>
      <c r="T447" s="61"/>
    </row>
    <row r="448" spans="1:20" s="55" customFormat="1" ht="14.15" x14ac:dyDescent="0.4">
      <c r="A448" s="39"/>
      <c r="E448" s="74"/>
      <c r="F448" s="74"/>
      <c r="G448" s="74"/>
      <c r="S448" s="61"/>
      <c r="T448" s="61"/>
    </row>
    <row r="449" spans="1:20" s="55" customFormat="1" ht="14.15" x14ac:dyDescent="0.4">
      <c r="A449" s="39"/>
      <c r="E449" s="74"/>
      <c r="F449" s="74"/>
      <c r="G449" s="74"/>
      <c r="S449" s="61"/>
      <c r="T449" s="61"/>
    </row>
    <row r="450" spans="1:20" s="55" customFormat="1" ht="14.15" x14ac:dyDescent="0.4">
      <c r="A450" s="39"/>
      <c r="E450" s="74"/>
      <c r="F450" s="74"/>
      <c r="G450" s="74"/>
      <c r="S450" s="61"/>
      <c r="T450" s="61"/>
    </row>
    <row r="451" spans="1:20" s="55" customFormat="1" ht="14.15" x14ac:dyDescent="0.4">
      <c r="A451" s="39"/>
      <c r="E451" s="74"/>
      <c r="F451" s="74"/>
      <c r="G451" s="74"/>
      <c r="S451" s="61"/>
      <c r="T451" s="61"/>
    </row>
    <row r="452" spans="1:20" s="55" customFormat="1" ht="14.15" x14ac:dyDescent="0.4">
      <c r="A452" s="39"/>
      <c r="E452" s="74"/>
      <c r="F452" s="74"/>
      <c r="G452" s="74"/>
      <c r="S452" s="61"/>
      <c r="T452" s="61"/>
    </row>
    <row r="453" spans="1:20" s="55" customFormat="1" ht="14.15" x14ac:dyDescent="0.4">
      <c r="A453" s="39"/>
      <c r="E453" s="74"/>
      <c r="F453" s="74"/>
      <c r="G453" s="74"/>
      <c r="S453" s="61"/>
      <c r="T453" s="61"/>
    </row>
    <row r="454" spans="1:20" s="55" customFormat="1" ht="14.15" x14ac:dyDescent="0.4">
      <c r="A454" s="39"/>
      <c r="E454" s="74"/>
      <c r="F454" s="74"/>
      <c r="G454" s="74"/>
      <c r="S454" s="61"/>
      <c r="T454" s="61"/>
    </row>
    <row r="455" spans="1:20" s="55" customFormat="1" ht="14.15" x14ac:dyDescent="0.4">
      <c r="A455" s="39"/>
      <c r="E455" s="74"/>
      <c r="F455" s="74"/>
      <c r="G455" s="74"/>
      <c r="S455" s="61"/>
      <c r="T455" s="61"/>
    </row>
    <row r="456" spans="1:20" s="55" customFormat="1" ht="14.15" x14ac:dyDescent="0.4">
      <c r="A456" s="39"/>
      <c r="E456" s="74"/>
      <c r="F456" s="74"/>
      <c r="G456" s="74"/>
      <c r="S456" s="61"/>
      <c r="T456" s="61"/>
    </row>
    <row r="457" spans="1:20" s="55" customFormat="1" ht="14.15" x14ac:dyDescent="0.4">
      <c r="A457" s="39"/>
      <c r="E457" s="74"/>
      <c r="F457" s="74"/>
      <c r="G457" s="74"/>
      <c r="S457" s="61"/>
      <c r="T457" s="61"/>
    </row>
    <row r="458" spans="1:20" s="55" customFormat="1" ht="14.15" x14ac:dyDescent="0.4">
      <c r="A458" s="39"/>
      <c r="E458" s="74"/>
      <c r="F458" s="74"/>
      <c r="G458" s="74"/>
      <c r="S458" s="61"/>
      <c r="T458" s="61"/>
    </row>
    <row r="459" spans="1:20" s="55" customFormat="1" ht="14.15" x14ac:dyDescent="0.4">
      <c r="A459" s="39"/>
      <c r="E459" s="74"/>
      <c r="F459" s="74"/>
      <c r="G459" s="74"/>
      <c r="S459" s="61"/>
      <c r="T459" s="61"/>
    </row>
    <row r="460" spans="1:20" s="55" customFormat="1" ht="14.15" x14ac:dyDescent="0.4">
      <c r="A460" s="39"/>
      <c r="E460" s="74"/>
      <c r="F460" s="74"/>
      <c r="G460" s="74"/>
      <c r="S460" s="61"/>
      <c r="T460" s="61"/>
    </row>
    <row r="461" spans="1:20" s="55" customFormat="1" ht="14.15" x14ac:dyDescent="0.4">
      <c r="A461" s="39"/>
      <c r="E461" s="74"/>
      <c r="F461" s="74"/>
      <c r="G461" s="74"/>
      <c r="S461" s="61"/>
      <c r="T461" s="61"/>
    </row>
    <row r="462" spans="1:20" s="55" customFormat="1" ht="14.15" x14ac:dyDescent="0.4">
      <c r="A462" s="39"/>
      <c r="E462" s="74"/>
      <c r="F462" s="74"/>
      <c r="G462" s="74"/>
      <c r="S462" s="61"/>
      <c r="T462" s="61"/>
    </row>
    <row r="463" spans="1:20" s="55" customFormat="1" ht="14.15" x14ac:dyDescent="0.4">
      <c r="A463" s="39"/>
      <c r="E463" s="74"/>
      <c r="F463" s="74"/>
      <c r="G463" s="74"/>
      <c r="S463" s="61"/>
      <c r="T463" s="61"/>
    </row>
    <row r="464" spans="1:20" s="55" customFormat="1" ht="14.15" x14ac:dyDescent="0.4">
      <c r="A464" s="39"/>
      <c r="E464" s="74"/>
      <c r="F464" s="74"/>
      <c r="G464" s="74"/>
      <c r="S464" s="61"/>
      <c r="T464" s="61"/>
    </row>
    <row r="465" spans="1:20" s="55" customFormat="1" ht="14.15" x14ac:dyDescent="0.4">
      <c r="A465" s="39"/>
      <c r="E465" s="74"/>
      <c r="F465" s="74"/>
      <c r="G465" s="74"/>
      <c r="S465" s="61"/>
      <c r="T465" s="61"/>
    </row>
    <row r="466" spans="1:20" s="55" customFormat="1" ht="14.15" x14ac:dyDescent="0.4">
      <c r="A466" s="39"/>
      <c r="E466" s="74"/>
      <c r="F466" s="74"/>
      <c r="G466" s="74"/>
      <c r="S466" s="61"/>
      <c r="T466" s="61"/>
    </row>
    <row r="467" spans="1:20" s="55" customFormat="1" ht="14.15" x14ac:dyDescent="0.4">
      <c r="A467" s="39"/>
      <c r="E467" s="74"/>
      <c r="F467" s="74"/>
      <c r="G467" s="74"/>
      <c r="S467" s="61"/>
      <c r="T467" s="61"/>
    </row>
    <row r="468" spans="1:20" s="55" customFormat="1" ht="14.15" x14ac:dyDescent="0.4">
      <c r="A468" s="39"/>
      <c r="E468" s="74"/>
      <c r="F468" s="74"/>
      <c r="G468" s="74"/>
      <c r="S468" s="61"/>
      <c r="T468" s="61"/>
    </row>
    <row r="469" spans="1:20" s="55" customFormat="1" ht="14.15" x14ac:dyDescent="0.4">
      <c r="A469" s="39"/>
      <c r="E469" s="74"/>
      <c r="F469" s="74"/>
      <c r="G469" s="74"/>
      <c r="S469" s="61"/>
      <c r="T469" s="61"/>
    </row>
    <row r="470" spans="1:20" s="55" customFormat="1" ht="14.15" x14ac:dyDescent="0.4">
      <c r="A470" s="39"/>
      <c r="E470" s="74"/>
      <c r="F470" s="74"/>
      <c r="G470" s="74"/>
      <c r="S470" s="61"/>
      <c r="T470" s="61"/>
    </row>
    <row r="471" spans="1:20" s="55" customFormat="1" ht="14.15" x14ac:dyDescent="0.4">
      <c r="A471" s="39"/>
      <c r="E471" s="74"/>
      <c r="F471" s="74"/>
      <c r="G471" s="74"/>
      <c r="S471" s="61"/>
      <c r="T471" s="61"/>
    </row>
    <row r="472" spans="1:20" s="55" customFormat="1" ht="14.15" x14ac:dyDescent="0.4">
      <c r="A472" s="39"/>
      <c r="E472" s="74"/>
      <c r="F472" s="74"/>
      <c r="G472" s="74"/>
      <c r="S472" s="61"/>
      <c r="T472" s="61"/>
    </row>
    <row r="473" spans="1:20" s="55" customFormat="1" ht="14.15" x14ac:dyDescent="0.4">
      <c r="A473" s="39"/>
      <c r="E473" s="74"/>
      <c r="F473" s="74"/>
      <c r="G473" s="74"/>
      <c r="S473" s="61"/>
      <c r="T473" s="61"/>
    </row>
    <row r="474" spans="1:20" s="55" customFormat="1" ht="14.15" x14ac:dyDescent="0.4">
      <c r="A474" s="39"/>
      <c r="E474" s="74"/>
      <c r="F474" s="74"/>
      <c r="G474" s="74"/>
      <c r="S474" s="61"/>
      <c r="T474" s="61"/>
    </row>
    <row r="475" spans="1:20" s="55" customFormat="1" ht="14.15" x14ac:dyDescent="0.4">
      <c r="A475" s="39"/>
      <c r="E475" s="74"/>
      <c r="F475" s="74"/>
      <c r="G475" s="74"/>
      <c r="S475" s="61"/>
      <c r="T475" s="61"/>
    </row>
    <row r="476" spans="1:20" s="55" customFormat="1" ht="14.15" x14ac:dyDescent="0.4">
      <c r="A476" s="39"/>
      <c r="E476" s="74"/>
      <c r="F476" s="74"/>
      <c r="G476" s="74"/>
      <c r="S476" s="61"/>
      <c r="T476" s="61"/>
    </row>
    <row r="477" spans="1:20" s="55" customFormat="1" ht="14.15" x14ac:dyDescent="0.4">
      <c r="A477" s="39"/>
      <c r="E477" s="74"/>
      <c r="F477" s="74"/>
      <c r="G477" s="74"/>
      <c r="S477" s="61"/>
      <c r="T477" s="61"/>
    </row>
    <row r="478" spans="1:20" s="55" customFormat="1" ht="14.15" x14ac:dyDescent="0.4">
      <c r="A478" s="39"/>
      <c r="E478" s="74"/>
      <c r="F478" s="74"/>
      <c r="G478" s="74"/>
      <c r="S478" s="61"/>
      <c r="T478" s="61"/>
    </row>
    <row r="479" spans="1:20" s="55" customFormat="1" ht="14.15" x14ac:dyDescent="0.4">
      <c r="A479" s="39"/>
      <c r="E479" s="74"/>
      <c r="F479" s="74"/>
      <c r="G479" s="74"/>
      <c r="S479" s="61"/>
      <c r="T479" s="61"/>
    </row>
    <row r="480" spans="1:20" s="55" customFormat="1" ht="14.15" x14ac:dyDescent="0.4">
      <c r="A480" s="39"/>
      <c r="E480" s="74"/>
      <c r="F480" s="74"/>
      <c r="G480" s="74"/>
      <c r="S480" s="61"/>
      <c r="T480" s="61"/>
    </row>
    <row r="481" spans="1:20" s="55" customFormat="1" ht="14.15" x14ac:dyDescent="0.4">
      <c r="A481" s="39"/>
      <c r="E481" s="74"/>
      <c r="F481" s="74"/>
      <c r="G481" s="74"/>
      <c r="S481" s="61"/>
      <c r="T481" s="61"/>
    </row>
    <row r="482" spans="1:20" s="55" customFormat="1" ht="14.15" x14ac:dyDescent="0.4">
      <c r="A482" s="39"/>
      <c r="E482" s="74"/>
      <c r="F482" s="74"/>
      <c r="G482" s="74"/>
      <c r="S482" s="61"/>
      <c r="T482" s="61"/>
    </row>
    <row r="483" spans="1:20" s="55" customFormat="1" ht="14.15" x14ac:dyDescent="0.4">
      <c r="A483" s="39"/>
      <c r="E483" s="74"/>
      <c r="F483" s="74"/>
      <c r="G483" s="74"/>
      <c r="S483" s="61"/>
      <c r="T483" s="61"/>
    </row>
    <row r="484" spans="1:20" s="55" customFormat="1" ht="14.15" x14ac:dyDescent="0.4">
      <c r="A484" s="39"/>
      <c r="E484" s="74"/>
      <c r="F484" s="74"/>
      <c r="G484" s="74"/>
      <c r="S484" s="61"/>
      <c r="T484" s="61"/>
    </row>
    <row r="485" spans="1:20" s="55" customFormat="1" ht="14.15" x14ac:dyDescent="0.4">
      <c r="A485" s="39"/>
      <c r="E485" s="74"/>
      <c r="F485" s="74"/>
      <c r="G485" s="74"/>
      <c r="S485" s="61"/>
      <c r="T485" s="61"/>
    </row>
    <row r="486" spans="1:20" s="55" customFormat="1" ht="14.15" x14ac:dyDescent="0.4">
      <c r="A486" s="39"/>
      <c r="E486" s="74"/>
      <c r="F486" s="74"/>
      <c r="G486" s="74"/>
      <c r="S486" s="61"/>
      <c r="T486" s="61"/>
    </row>
    <row r="487" spans="1:20" s="55" customFormat="1" ht="14.15" x14ac:dyDescent="0.4">
      <c r="A487" s="39"/>
      <c r="E487" s="74"/>
      <c r="F487" s="74"/>
      <c r="G487" s="74"/>
      <c r="S487" s="61"/>
      <c r="T487" s="61"/>
    </row>
    <row r="488" spans="1:20" s="55" customFormat="1" ht="14.15" x14ac:dyDescent="0.4">
      <c r="A488" s="39"/>
      <c r="E488" s="74"/>
      <c r="F488" s="74"/>
      <c r="G488" s="74"/>
      <c r="S488" s="61"/>
      <c r="T488" s="61"/>
    </row>
    <row r="489" spans="1:20" s="55" customFormat="1" ht="14.15" x14ac:dyDescent="0.4">
      <c r="A489" s="39"/>
      <c r="E489" s="74"/>
      <c r="F489" s="74"/>
      <c r="G489" s="74"/>
      <c r="S489" s="61"/>
      <c r="T489" s="61"/>
    </row>
    <row r="490" spans="1:20" s="55" customFormat="1" ht="14.15" x14ac:dyDescent="0.4">
      <c r="A490" s="39"/>
      <c r="E490" s="74"/>
      <c r="F490" s="74"/>
      <c r="G490" s="74"/>
      <c r="S490" s="61"/>
      <c r="T490" s="61"/>
    </row>
    <row r="491" spans="1:20" s="55" customFormat="1" ht="14.15" x14ac:dyDescent="0.4">
      <c r="A491" s="39"/>
      <c r="E491" s="74"/>
      <c r="F491" s="74"/>
      <c r="G491" s="74"/>
      <c r="S491" s="61"/>
      <c r="T491" s="61"/>
    </row>
    <row r="492" spans="1:20" s="55" customFormat="1" ht="14.15" x14ac:dyDescent="0.4">
      <c r="A492" s="39"/>
      <c r="E492" s="74"/>
      <c r="F492" s="74"/>
      <c r="G492" s="74"/>
      <c r="S492" s="61"/>
      <c r="T492" s="61"/>
    </row>
    <row r="493" spans="1:20" s="55" customFormat="1" ht="14.15" x14ac:dyDescent="0.4">
      <c r="A493" s="39"/>
      <c r="E493" s="74"/>
      <c r="F493" s="74"/>
      <c r="G493" s="74"/>
      <c r="S493" s="61"/>
      <c r="T493" s="61"/>
    </row>
    <row r="494" spans="1:20" s="55" customFormat="1" ht="14.15" x14ac:dyDescent="0.4">
      <c r="A494" s="39"/>
      <c r="E494" s="74"/>
      <c r="F494" s="74"/>
      <c r="G494" s="74"/>
      <c r="S494" s="61"/>
      <c r="T494" s="61"/>
    </row>
    <row r="495" spans="1:20" s="55" customFormat="1" ht="14.15" x14ac:dyDescent="0.4">
      <c r="A495" s="39"/>
      <c r="E495" s="74"/>
      <c r="F495" s="74"/>
      <c r="G495" s="74"/>
      <c r="S495" s="61"/>
      <c r="T495" s="61"/>
    </row>
    <row r="496" spans="1:20" s="55" customFormat="1" ht="14.15" x14ac:dyDescent="0.4">
      <c r="A496" s="39"/>
      <c r="E496" s="74"/>
      <c r="F496" s="74"/>
      <c r="G496" s="74"/>
      <c r="S496" s="61"/>
      <c r="T496" s="61"/>
    </row>
    <row r="497" spans="1:20" s="55" customFormat="1" ht="14.15" x14ac:dyDescent="0.4">
      <c r="A497" s="39"/>
      <c r="E497" s="74"/>
      <c r="F497" s="74"/>
      <c r="G497" s="74"/>
      <c r="S497" s="61"/>
      <c r="T497" s="61"/>
    </row>
    <row r="498" spans="1:20" s="55" customFormat="1" ht="14.15" x14ac:dyDescent="0.4">
      <c r="A498" s="39"/>
      <c r="E498" s="74"/>
      <c r="F498" s="74"/>
      <c r="G498" s="74"/>
      <c r="S498" s="61"/>
      <c r="T498" s="61"/>
    </row>
    <row r="499" spans="1:20" s="55" customFormat="1" ht="14.15" x14ac:dyDescent="0.4">
      <c r="A499" s="39"/>
      <c r="E499" s="74"/>
      <c r="F499" s="74"/>
      <c r="G499" s="74"/>
      <c r="S499" s="61"/>
      <c r="T499" s="61"/>
    </row>
    <row r="500" spans="1:20" s="55" customFormat="1" ht="14.15" x14ac:dyDescent="0.4">
      <c r="A500" s="39"/>
      <c r="E500" s="74"/>
      <c r="F500" s="74"/>
      <c r="G500" s="74"/>
      <c r="S500" s="61"/>
      <c r="T500" s="61"/>
    </row>
    <row r="501" spans="1:20" s="55" customFormat="1" ht="14.15" x14ac:dyDescent="0.4">
      <c r="A501" s="39"/>
      <c r="E501" s="74"/>
      <c r="F501" s="74"/>
      <c r="G501" s="74"/>
      <c r="S501" s="61"/>
      <c r="T501" s="61"/>
    </row>
    <row r="502" spans="1:20" s="55" customFormat="1" ht="14.15" x14ac:dyDescent="0.4">
      <c r="A502" s="39"/>
      <c r="E502" s="74"/>
      <c r="F502" s="74"/>
      <c r="G502" s="74"/>
      <c r="S502" s="61"/>
      <c r="T502" s="61"/>
    </row>
    <row r="503" spans="1:20" s="55" customFormat="1" ht="14.15" x14ac:dyDescent="0.4">
      <c r="A503" s="39"/>
      <c r="E503" s="74"/>
      <c r="F503" s="74"/>
      <c r="G503" s="74"/>
      <c r="S503" s="61"/>
      <c r="T503" s="61"/>
    </row>
    <row r="504" spans="1:20" s="55" customFormat="1" ht="14.15" x14ac:dyDescent="0.4">
      <c r="A504" s="39"/>
      <c r="E504" s="74"/>
      <c r="F504" s="74"/>
      <c r="G504" s="74"/>
      <c r="S504" s="61"/>
      <c r="T504" s="61"/>
    </row>
    <row r="505" spans="1:20" s="55" customFormat="1" ht="14.15" x14ac:dyDescent="0.4">
      <c r="A505" s="39"/>
      <c r="E505" s="74"/>
      <c r="F505" s="74"/>
      <c r="G505" s="74"/>
      <c r="S505" s="61"/>
      <c r="T505" s="61"/>
    </row>
    <row r="506" spans="1:20" s="55" customFormat="1" ht="14.15" x14ac:dyDescent="0.4">
      <c r="A506" s="39"/>
      <c r="E506" s="74"/>
      <c r="F506" s="74"/>
      <c r="G506" s="74"/>
      <c r="S506" s="61"/>
      <c r="T506" s="61"/>
    </row>
    <row r="507" spans="1:20" s="55" customFormat="1" ht="14.15" x14ac:dyDescent="0.4">
      <c r="A507" s="39"/>
      <c r="E507" s="74"/>
      <c r="F507" s="74"/>
      <c r="G507" s="74"/>
      <c r="S507" s="61"/>
      <c r="T507" s="61"/>
    </row>
    <row r="508" spans="1:20" s="55" customFormat="1" ht="14.15" x14ac:dyDescent="0.4">
      <c r="A508" s="39"/>
      <c r="E508" s="74"/>
      <c r="F508" s="74"/>
      <c r="G508" s="74"/>
      <c r="S508" s="61"/>
      <c r="T508" s="61"/>
    </row>
    <row r="509" spans="1:20" s="55" customFormat="1" ht="14.15" x14ac:dyDescent="0.4">
      <c r="A509" s="39"/>
      <c r="E509" s="74"/>
      <c r="F509" s="74"/>
      <c r="G509" s="74"/>
      <c r="S509" s="61"/>
      <c r="T509" s="61"/>
    </row>
    <row r="510" spans="1:20" s="55" customFormat="1" ht="14.15" x14ac:dyDescent="0.4">
      <c r="A510" s="39"/>
      <c r="E510" s="74"/>
      <c r="F510" s="74"/>
      <c r="G510" s="74"/>
      <c r="S510" s="61"/>
      <c r="T510" s="61"/>
    </row>
    <row r="511" spans="1:20" s="55" customFormat="1" ht="14.15" x14ac:dyDescent="0.4">
      <c r="A511" s="39"/>
      <c r="E511" s="74"/>
      <c r="F511" s="74"/>
      <c r="G511" s="74"/>
      <c r="S511" s="61"/>
      <c r="T511" s="61"/>
    </row>
    <row r="512" spans="1:20" s="55" customFormat="1" ht="14.15" x14ac:dyDescent="0.4">
      <c r="A512" s="39"/>
      <c r="E512" s="74"/>
      <c r="F512" s="74"/>
      <c r="G512" s="74"/>
      <c r="S512" s="61"/>
      <c r="T512" s="61"/>
    </row>
    <row r="513" spans="1:20" s="55" customFormat="1" ht="14.15" x14ac:dyDescent="0.4">
      <c r="A513" s="39"/>
      <c r="E513" s="74"/>
      <c r="F513" s="74"/>
      <c r="G513" s="74"/>
      <c r="S513" s="61"/>
      <c r="T513" s="61"/>
    </row>
    <row r="514" spans="1:20" s="55" customFormat="1" ht="14.15" x14ac:dyDescent="0.4">
      <c r="A514" s="39"/>
      <c r="E514" s="74"/>
      <c r="F514" s="74"/>
      <c r="G514" s="74"/>
      <c r="S514" s="61"/>
      <c r="T514" s="61"/>
    </row>
    <row r="515" spans="1:20" s="55" customFormat="1" ht="14.15" x14ac:dyDescent="0.4">
      <c r="A515" s="39"/>
      <c r="E515" s="74"/>
      <c r="F515" s="74"/>
      <c r="G515" s="74"/>
      <c r="S515" s="61"/>
      <c r="T515" s="61"/>
    </row>
    <row r="516" spans="1:20" s="55" customFormat="1" ht="14.15" x14ac:dyDescent="0.4">
      <c r="A516" s="39"/>
      <c r="E516" s="74"/>
      <c r="F516" s="74"/>
      <c r="G516" s="74"/>
      <c r="S516" s="61"/>
      <c r="T516" s="61"/>
    </row>
    <row r="517" spans="1:20" s="55" customFormat="1" ht="14.15" x14ac:dyDescent="0.4">
      <c r="A517" s="39"/>
      <c r="E517" s="74"/>
      <c r="F517" s="74"/>
      <c r="G517" s="74"/>
      <c r="S517" s="61"/>
      <c r="T517" s="61"/>
    </row>
    <row r="518" spans="1:20" s="55" customFormat="1" ht="14.15" x14ac:dyDescent="0.4">
      <c r="A518" s="39"/>
      <c r="E518" s="74"/>
      <c r="F518" s="74"/>
      <c r="G518" s="74"/>
      <c r="S518" s="61"/>
      <c r="T518" s="61"/>
    </row>
    <row r="519" spans="1:20" s="55" customFormat="1" ht="14.15" x14ac:dyDescent="0.4">
      <c r="A519" s="39"/>
      <c r="E519" s="74"/>
      <c r="F519" s="74"/>
      <c r="G519" s="74"/>
      <c r="S519" s="61"/>
      <c r="T519" s="61"/>
    </row>
    <row r="520" spans="1:20" s="55" customFormat="1" ht="14.15" x14ac:dyDescent="0.4">
      <c r="A520" s="39"/>
      <c r="E520" s="74"/>
      <c r="F520" s="74"/>
      <c r="G520" s="74"/>
      <c r="S520" s="61"/>
      <c r="T520" s="61"/>
    </row>
    <row r="521" spans="1:20" s="55" customFormat="1" ht="14.15" x14ac:dyDescent="0.4">
      <c r="A521" s="39"/>
      <c r="E521" s="74"/>
      <c r="F521" s="74"/>
      <c r="G521" s="74"/>
      <c r="S521" s="61"/>
      <c r="T521" s="61"/>
    </row>
    <row r="522" spans="1:20" s="55" customFormat="1" ht="14.15" x14ac:dyDescent="0.4">
      <c r="A522" s="39"/>
      <c r="E522" s="74"/>
      <c r="F522" s="74"/>
      <c r="G522" s="74"/>
      <c r="S522" s="61"/>
      <c r="T522" s="61"/>
    </row>
    <row r="523" spans="1:20" s="55" customFormat="1" ht="14.15" x14ac:dyDescent="0.4">
      <c r="A523" s="39"/>
      <c r="E523" s="74"/>
      <c r="F523" s="74"/>
      <c r="G523" s="74"/>
      <c r="S523" s="61"/>
      <c r="T523" s="61"/>
    </row>
    <row r="524" spans="1:20" s="55" customFormat="1" ht="14.15" x14ac:dyDescent="0.4">
      <c r="A524" s="39"/>
      <c r="E524" s="74"/>
      <c r="F524" s="74"/>
      <c r="G524" s="74"/>
      <c r="S524" s="61"/>
      <c r="T524" s="61"/>
    </row>
    <row r="525" spans="1:20" s="55" customFormat="1" ht="14.15" x14ac:dyDescent="0.4">
      <c r="A525" s="39"/>
      <c r="E525" s="74"/>
      <c r="F525" s="74"/>
      <c r="G525" s="74"/>
      <c r="S525" s="61"/>
      <c r="T525" s="61"/>
    </row>
    <row r="526" spans="1:20" s="55" customFormat="1" ht="14.15" x14ac:dyDescent="0.4">
      <c r="A526" s="39"/>
      <c r="E526" s="74"/>
      <c r="F526" s="74"/>
      <c r="G526" s="74"/>
      <c r="S526" s="61"/>
      <c r="T526" s="61"/>
    </row>
    <row r="527" spans="1:20" s="55" customFormat="1" ht="14.15" x14ac:dyDescent="0.4">
      <c r="A527" s="39"/>
      <c r="E527" s="74"/>
      <c r="F527" s="74"/>
      <c r="G527" s="74"/>
      <c r="S527" s="61"/>
      <c r="T527" s="61"/>
    </row>
    <row r="528" spans="1:20" s="55" customFormat="1" ht="14.15" x14ac:dyDescent="0.4">
      <c r="A528" s="39"/>
      <c r="E528" s="74"/>
      <c r="F528" s="74"/>
      <c r="G528" s="74"/>
      <c r="S528" s="61"/>
      <c r="T528" s="61"/>
    </row>
    <row r="529" spans="1:20" s="55" customFormat="1" ht="14.15" x14ac:dyDescent="0.4">
      <c r="A529" s="39"/>
      <c r="E529" s="74"/>
      <c r="F529" s="74"/>
      <c r="G529" s="74"/>
      <c r="S529" s="61"/>
      <c r="T529" s="61"/>
    </row>
    <row r="530" spans="1:20" s="55" customFormat="1" ht="14.15" x14ac:dyDescent="0.4">
      <c r="A530" s="39"/>
      <c r="E530" s="74"/>
      <c r="F530" s="74"/>
      <c r="G530" s="74"/>
      <c r="S530" s="61"/>
      <c r="T530" s="61"/>
    </row>
    <row r="531" spans="1:20" s="55" customFormat="1" ht="14.15" x14ac:dyDescent="0.4">
      <c r="A531" s="39"/>
      <c r="E531" s="74"/>
      <c r="F531" s="74"/>
      <c r="G531" s="74"/>
      <c r="S531" s="61"/>
      <c r="T531" s="61"/>
    </row>
    <row r="532" spans="1:20" s="55" customFormat="1" ht="14.15" x14ac:dyDescent="0.4">
      <c r="A532" s="39"/>
      <c r="E532" s="74"/>
      <c r="F532" s="74"/>
      <c r="G532" s="74"/>
      <c r="S532" s="61"/>
      <c r="T532" s="61"/>
    </row>
    <row r="533" spans="1:20" s="55" customFormat="1" ht="14.15" x14ac:dyDescent="0.4">
      <c r="A533" s="39"/>
      <c r="E533" s="74"/>
      <c r="F533" s="74"/>
      <c r="G533" s="74"/>
      <c r="S533" s="61"/>
      <c r="T533" s="61"/>
    </row>
    <row r="534" spans="1:20" s="55" customFormat="1" ht="14.15" x14ac:dyDescent="0.4">
      <c r="A534" s="39"/>
      <c r="E534" s="74"/>
      <c r="F534" s="74"/>
      <c r="G534" s="74"/>
      <c r="S534" s="61"/>
      <c r="T534" s="61"/>
    </row>
    <row r="535" spans="1:20" s="55" customFormat="1" ht="14.15" x14ac:dyDescent="0.4">
      <c r="A535" s="39"/>
      <c r="E535" s="74"/>
      <c r="F535" s="74"/>
      <c r="G535" s="74"/>
      <c r="S535" s="61"/>
      <c r="T535" s="61"/>
    </row>
    <row r="536" spans="1:20" s="55" customFormat="1" ht="14.15" x14ac:dyDescent="0.4">
      <c r="A536" s="39"/>
      <c r="E536" s="74"/>
      <c r="F536" s="74"/>
      <c r="G536" s="74"/>
      <c r="S536" s="61"/>
      <c r="T536" s="61"/>
    </row>
    <row r="537" spans="1:20" s="55" customFormat="1" ht="14.15" x14ac:dyDescent="0.4">
      <c r="A537" s="39"/>
      <c r="E537" s="74"/>
      <c r="F537" s="74"/>
      <c r="G537" s="74"/>
      <c r="S537" s="61"/>
      <c r="T537" s="61"/>
    </row>
    <row r="538" spans="1:20" s="55" customFormat="1" ht="14.15" x14ac:dyDescent="0.4">
      <c r="A538" s="39"/>
      <c r="E538" s="74"/>
      <c r="F538" s="74"/>
      <c r="G538" s="74"/>
      <c r="S538" s="61"/>
      <c r="T538" s="61"/>
    </row>
    <row r="539" spans="1:20" s="55" customFormat="1" ht="14.15" x14ac:dyDescent="0.4">
      <c r="A539" s="39"/>
      <c r="E539" s="74"/>
      <c r="F539" s="74"/>
      <c r="G539" s="74"/>
      <c r="S539" s="61"/>
      <c r="T539" s="61"/>
    </row>
    <row r="540" spans="1:20" s="55" customFormat="1" ht="14.15" x14ac:dyDescent="0.4">
      <c r="A540" s="39"/>
      <c r="E540" s="74"/>
      <c r="F540" s="74"/>
      <c r="G540" s="74"/>
      <c r="S540" s="61"/>
      <c r="T540" s="61"/>
    </row>
    <row r="541" spans="1:20" s="55" customFormat="1" ht="14.15" x14ac:dyDescent="0.4">
      <c r="A541" s="39"/>
      <c r="E541" s="74"/>
      <c r="F541" s="74"/>
      <c r="G541" s="74"/>
      <c r="S541" s="61"/>
      <c r="T541" s="61"/>
    </row>
    <row r="542" spans="1:20" s="55" customFormat="1" ht="14.15" x14ac:dyDescent="0.4">
      <c r="A542" s="39"/>
      <c r="E542" s="74"/>
      <c r="F542" s="74"/>
      <c r="G542" s="74"/>
      <c r="S542" s="61"/>
      <c r="T542" s="61"/>
    </row>
    <row r="543" spans="1:20" s="55" customFormat="1" ht="14.15" x14ac:dyDescent="0.4">
      <c r="A543" s="39"/>
      <c r="E543" s="74"/>
      <c r="F543" s="74"/>
      <c r="G543" s="74"/>
      <c r="S543" s="61"/>
      <c r="T543" s="61"/>
    </row>
    <row r="544" spans="1:20" s="55" customFormat="1" ht="14.15" x14ac:dyDescent="0.4">
      <c r="A544" s="39"/>
      <c r="E544" s="74"/>
      <c r="F544" s="74"/>
      <c r="G544" s="74"/>
      <c r="S544" s="61"/>
      <c r="T544" s="61"/>
    </row>
    <row r="545" spans="1:20" s="55" customFormat="1" ht="14.15" x14ac:dyDescent="0.4">
      <c r="A545" s="39"/>
      <c r="E545" s="74"/>
      <c r="F545" s="74"/>
      <c r="G545" s="74"/>
      <c r="S545" s="61"/>
      <c r="T545" s="61"/>
    </row>
    <row r="546" spans="1:20" s="55" customFormat="1" ht="14.15" x14ac:dyDescent="0.4">
      <c r="A546" s="39"/>
      <c r="E546" s="74"/>
      <c r="F546" s="74"/>
      <c r="G546" s="74"/>
      <c r="S546" s="61"/>
      <c r="T546" s="61"/>
    </row>
    <row r="547" spans="1:20" s="55" customFormat="1" ht="14.15" x14ac:dyDescent="0.4">
      <c r="A547" s="39"/>
      <c r="E547" s="74"/>
      <c r="F547" s="74"/>
      <c r="G547" s="74"/>
      <c r="S547" s="61"/>
      <c r="T547" s="61"/>
    </row>
    <row r="548" spans="1:20" s="55" customFormat="1" ht="14.15" x14ac:dyDescent="0.4">
      <c r="A548" s="39"/>
      <c r="E548" s="74"/>
      <c r="F548" s="74"/>
      <c r="G548" s="74"/>
      <c r="S548" s="61"/>
      <c r="T548" s="61"/>
    </row>
    <row r="549" spans="1:20" s="55" customFormat="1" ht="14.15" x14ac:dyDescent="0.4">
      <c r="A549" s="39"/>
      <c r="E549" s="74"/>
      <c r="F549" s="74"/>
      <c r="G549" s="74"/>
      <c r="S549" s="61"/>
      <c r="T549" s="61"/>
    </row>
    <row r="550" spans="1:20" s="55" customFormat="1" ht="14.15" x14ac:dyDescent="0.4">
      <c r="A550" s="39"/>
      <c r="E550" s="74"/>
      <c r="F550" s="74"/>
      <c r="G550" s="74"/>
      <c r="S550" s="61"/>
      <c r="T550" s="61"/>
    </row>
    <row r="551" spans="1:20" s="55" customFormat="1" ht="14.15" x14ac:dyDescent="0.4">
      <c r="A551" s="39"/>
      <c r="E551" s="74"/>
      <c r="F551" s="74"/>
      <c r="G551" s="74"/>
      <c r="S551" s="61"/>
      <c r="T551" s="61"/>
    </row>
    <row r="552" spans="1:20" s="55" customFormat="1" ht="14.15" x14ac:dyDescent="0.4">
      <c r="A552" s="39"/>
      <c r="E552" s="74"/>
      <c r="F552" s="74"/>
      <c r="G552" s="74"/>
      <c r="S552" s="61"/>
      <c r="T552" s="61"/>
    </row>
    <row r="553" spans="1:20" s="55" customFormat="1" ht="14.15" x14ac:dyDescent="0.4">
      <c r="A553" s="39"/>
      <c r="E553" s="74"/>
      <c r="F553" s="74"/>
      <c r="G553" s="74"/>
      <c r="S553" s="61"/>
      <c r="T553" s="61"/>
    </row>
    <row r="554" spans="1:20" s="55" customFormat="1" ht="14.15" x14ac:dyDescent="0.4">
      <c r="A554" s="39"/>
      <c r="E554" s="74"/>
      <c r="F554" s="74"/>
      <c r="G554" s="74"/>
      <c r="S554" s="61"/>
      <c r="T554" s="61"/>
    </row>
    <row r="555" spans="1:20" s="55" customFormat="1" ht="14.15" x14ac:dyDescent="0.4">
      <c r="A555" s="39"/>
      <c r="E555" s="74"/>
      <c r="F555" s="74"/>
      <c r="G555" s="74"/>
      <c r="S555" s="61"/>
      <c r="T555" s="61"/>
    </row>
    <row r="556" spans="1:20" s="55" customFormat="1" ht="14.15" x14ac:dyDescent="0.4">
      <c r="A556" s="39"/>
      <c r="E556" s="74"/>
      <c r="F556" s="74"/>
      <c r="G556" s="74"/>
      <c r="S556" s="61"/>
      <c r="T556" s="61"/>
    </row>
    <row r="557" spans="1:20" s="55" customFormat="1" ht="14.15" x14ac:dyDescent="0.4">
      <c r="A557" s="39"/>
      <c r="E557" s="74"/>
      <c r="F557" s="74"/>
      <c r="G557" s="74"/>
      <c r="S557" s="61"/>
      <c r="T557" s="61"/>
    </row>
    <row r="558" spans="1:20" s="55" customFormat="1" ht="14.15" x14ac:dyDescent="0.4">
      <c r="A558" s="39"/>
      <c r="E558" s="74"/>
      <c r="F558" s="74"/>
      <c r="G558" s="74"/>
      <c r="S558" s="61"/>
      <c r="T558" s="61"/>
    </row>
    <row r="559" spans="1:20" s="55" customFormat="1" ht="14.15" x14ac:dyDescent="0.4">
      <c r="A559" s="39"/>
      <c r="E559" s="74"/>
      <c r="F559" s="74"/>
      <c r="G559" s="74"/>
      <c r="S559" s="61"/>
      <c r="T559" s="61"/>
    </row>
    <row r="560" spans="1:20" s="55" customFormat="1" ht="14.15" x14ac:dyDescent="0.4">
      <c r="A560" s="39"/>
      <c r="E560" s="74"/>
      <c r="F560" s="74"/>
      <c r="G560" s="74"/>
      <c r="S560" s="61"/>
      <c r="T560" s="61"/>
    </row>
    <row r="561" spans="1:20" s="55" customFormat="1" ht="14.15" x14ac:dyDescent="0.4">
      <c r="A561" s="39"/>
      <c r="E561" s="74"/>
      <c r="F561" s="74"/>
      <c r="G561" s="74"/>
      <c r="S561" s="61"/>
      <c r="T561" s="61"/>
    </row>
    <row r="562" spans="1:20" s="55" customFormat="1" ht="14.15" x14ac:dyDescent="0.4">
      <c r="A562" s="39"/>
      <c r="E562" s="74"/>
      <c r="F562" s="74"/>
      <c r="G562" s="74"/>
      <c r="S562" s="61"/>
      <c r="T562" s="61"/>
    </row>
    <row r="563" spans="1:20" s="55" customFormat="1" ht="14.15" x14ac:dyDescent="0.4">
      <c r="A563" s="39"/>
      <c r="E563" s="74"/>
      <c r="F563" s="74"/>
      <c r="G563" s="74"/>
      <c r="S563" s="61"/>
      <c r="T563" s="61"/>
    </row>
    <row r="564" spans="1:20" s="55" customFormat="1" ht="14.15" x14ac:dyDescent="0.4">
      <c r="A564" s="39"/>
      <c r="E564" s="74"/>
      <c r="F564" s="74"/>
      <c r="G564" s="74"/>
      <c r="S564" s="61"/>
      <c r="T564" s="61"/>
    </row>
    <row r="565" spans="1:20" s="55" customFormat="1" ht="14.15" x14ac:dyDescent="0.4">
      <c r="A565" s="39"/>
      <c r="E565" s="74"/>
      <c r="F565" s="74"/>
      <c r="G565" s="74"/>
      <c r="S565" s="61"/>
      <c r="T565" s="61"/>
    </row>
    <row r="566" spans="1:20" s="55" customFormat="1" ht="14.15" x14ac:dyDescent="0.4">
      <c r="A566" s="39"/>
      <c r="E566" s="74"/>
      <c r="F566" s="74"/>
      <c r="G566" s="74"/>
      <c r="S566" s="61"/>
      <c r="T566" s="61"/>
    </row>
    <row r="567" spans="1:20" s="55" customFormat="1" ht="14.15" x14ac:dyDescent="0.4">
      <c r="A567" s="39"/>
      <c r="E567" s="74"/>
      <c r="F567" s="74"/>
      <c r="G567" s="74"/>
      <c r="S567" s="61"/>
      <c r="T567" s="61"/>
    </row>
    <row r="568" spans="1:20" s="55" customFormat="1" ht="14.15" x14ac:dyDescent="0.4">
      <c r="A568" s="39"/>
      <c r="E568" s="74"/>
      <c r="F568" s="74"/>
      <c r="G568" s="74"/>
      <c r="S568" s="61"/>
      <c r="T568" s="61"/>
    </row>
    <row r="569" spans="1:20" s="55" customFormat="1" ht="14.15" x14ac:dyDescent="0.4">
      <c r="A569" s="39"/>
      <c r="E569" s="74"/>
      <c r="F569" s="74"/>
      <c r="G569" s="74"/>
      <c r="S569" s="61"/>
      <c r="T569" s="61"/>
    </row>
    <row r="570" spans="1:20" s="55" customFormat="1" ht="14.15" x14ac:dyDescent="0.4">
      <c r="A570" s="39"/>
      <c r="E570" s="74"/>
      <c r="F570" s="74"/>
      <c r="G570" s="74"/>
      <c r="S570" s="61"/>
      <c r="T570" s="61"/>
    </row>
    <row r="571" spans="1:20" s="55" customFormat="1" ht="14.15" x14ac:dyDescent="0.4">
      <c r="A571" s="39"/>
      <c r="E571" s="74"/>
      <c r="F571" s="74"/>
      <c r="G571" s="74"/>
      <c r="S571" s="61"/>
      <c r="T571" s="61"/>
    </row>
    <row r="572" spans="1:20" s="55" customFormat="1" ht="14.15" x14ac:dyDescent="0.4">
      <c r="A572" s="39"/>
      <c r="E572" s="74"/>
      <c r="F572" s="74"/>
      <c r="G572" s="74"/>
      <c r="S572" s="61"/>
      <c r="T572" s="61"/>
    </row>
    <row r="573" spans="1:20" s="55" customFormat="1" ht="14.15" x14ac:dyDescent="0.4">
      <c r="A573" s="39"/>
      <c r="E573" s="74"/>
      <c r="F573" s="74"/>
      <c r="G573" s="74"/>
      <c r="S573" s="61"/>
      <c r="T573" s="61"/>
    </row>
    <row r="574" spans="1:20" s="55" customFormat="1" ht="14.15" x14ac:dyDescent="0.4">
      <c r="A574" s="39"/>
      <c r="E574" s="74"/>
      <c r="F574" s="74"/>
      <c r="G574" s="74"/>
      <c r="S574" s="61"/>
      <c r="T574" s="61"/>
    </row>
    <row r="575" spans="1:20" s="55" customFormat="1" ht="14.15" x14ac:dyDescent="0.4">
      <c r="A575" s="39"/>
      <c r="E575" s="74"/>
      <c r="F575" s="74"/>
      <c r="G575" s="74"/>
      <c r="S575" s="61"/>
      <c r="T575" s="61"/>
    </row>
    <row r="576" spans="1:20" s="55" customFormat="1" ht="14.15" x14ac:dyDescent="0.4">
      <c r="A576" s="39"/>
      <c r="E576" s="74"/>
      <c r="F576" s="74"/>
      <c r="G576" s="74"/>
      <c r="S576" s="61"/>
      <c r="T576" s="61"/>
    </row>
    <row r="577" spans="1:20" s="55" customFormat="1" ht="14.15" x14ac:dyDescent="0.4">
      <c r="A577" s="39"/>
      <c r="E577" s="74"/>
      <c r="F577" s="74"/>
      <c r="G577" s="74"/>
      <c r="S577" s="61"/>
      <c r="T577" s="61"/>
    </row>
    <row r="578" spans="1:20" s="55" customFormat="1" ht="14.15" x14ac:dyDescent="0.4">
      <c r="A578" s="39"/>
      <c r="E578" s="74"/>
      <c r="F578" s="74"/>
      <c r="G578" s="74"/>
      <c r="S578" s="61"/>
      <c r="T578" s="61"/>
    </row>
    <row r="579" spans="1:20" s="55" customFormat="1" ht="14.15" x14ac:dyDescent="0.4">
      <c r="A579" s="39"/>
      <c r="E579" s="74"/>
      <c r="F579" s="74"/>
      <c r="G579" s="74"/>
      <c r="S579" s="61"/>
      <c r="T579" s="61"/>
    </row>
    <row r="580" spans="1:20" s="55" customFormat="1" ht="14.15" x14ac:dyDescent="0.4">
      <c r="A580" s="39"/>
      <c r="E580" s="74"/>
      <c r="F580" s="74"/>
      <c r="G580" s="74"/>
      <c r="S580" s="61"/>
      <c r="T580" s="61"/>
    </row>
    <row r="581" spans="1:20" s="55" customFormat="1" ht="14.15" x14ac:dyDescent="0.4">
      <c r="A581" s="39"/>
      <c r="E581" s="74"/>
      <c r="F581" s="74"/>
      <c r="G581" s="74"/>
      <c r="S581" s="61"/>
      <c r="T581" s="61"/>
    </row>
    <row r="582" spans="1:20" s="55" customFormat="1" ht="14.15" x14ac:dyDescent="0.4">
      <c r="A582" s="39"/>
      <c r="E582" s="74"/>
      <c r="F582" s="74"/>
      <c r="G582" s="74"/>
      <c r="S582" s="61"/>
      <c r="T582" s="61"/>
    </row>
    <row r="583" spans="1:20" s="55" customFormat="1" ht="14.15" x14ac:dyDescent="0.4">
      <c r="A583" s="39"/>
      <c r="E583" s="74"/>
      <c r="F583" s="74"/>
      <c r="G583" s="74"/>
      <c r="S583" s="61"/>
      <c r="T583" s="61"/>
    </row>
    <row r="584" spans="1:20" s="55" customFormat="1" ht="14.15" x14ac:dyDescent="0.4">
      <c r="A584" s="39"/>
      <c r="E584" s="74"/>
      <c r="F584" s="74"/>
      <c r="G584" s="74"/>
      <c r="S584" s="61"/>
      <c r="T584" s="61"/>
    </row>
    <row r="585" spans="1:20" s="55" customFormat="1" ht="14.15" x14ac:dyDescent="0.4">
      <c r="A585" s="39"/>
      <c r="E585" s="74"/>
      <c r="F585" s="74"/>
      <c r="G585" s="74"/>
      <c r="S585" s="61"/>
      <c r="T585" s="61"/>
    </row>
    <row r="586" spans="1:20" s="55" customFormat="1" ht="14.15" x14ac:dyDescent="0.4">
      <c r="A586" s="39"/>
      <c r="E586" s="74"/>
      <c r="F586" s="74"/>
      <c r="G586" s="74"/>
      <c r="S586" s="61"/>
      <c r="T586" s="61"/>
    </row>
    <row r="587" spans="1:20" s="55" customFormat="1" ht="14.15" x14ac:dyDescent="0.4">
      <c r="A587" s="39"/>
      <c r="E587" s="74"/>
      <c r="F587" s="74"/>
      <c r="G587" s="74"/>
      <c r="S587" s="61"/>
      <c r="T587" s="61"/>
    </row>
    <row r="588" spans="1:20" s="55" customFormat="1" ht="14.15" x14ac:dyDescent="0.4">
      <c r="A588" s="39"/>
      <c r="E588" s="74"/>
      <c r="F588" s="74"/>
      <c r="G588" s="74"/>
      <c r="S588" s="61"/>
      <c r="T588" s="61"/>
    </row>
    <row r="589" spans="1:20" s="55" customFormat="1" ht="14.15" x14ac:dyDescent="0.4">
      <c r="A589" s="39"/>
      <c r="E589" s="74"/>
      <c r="F589" s="74"/>
      <c r="G589" s="74"/>
      <c r="S589" s="61"/>
      <c r="T589" s="61"/>
    </row>
    <row r="590" spans="1:20" s="55" customFormat="1" ht="14.15" x14ac:dyDescent="0.4">
      <c r="A590" s="39"/>
      <c r="E590" s="74"/>
      <c r="F590" s="74"/>
      <c r="G590" s="74"/>
      <c r="S590" s="61"/>
      <c r="T590" s="61"/>
    </row>
    <row r="591" spans="1:20" s="55" customFormat="1" ht="14.15" x14ac:dyDescent="0.4">
      <c r="A591" s="39"/>
      <c r="E591" s="74"/>
      <c r="F591" s="74"/>
      <c r="G591" s="74"/>
      <c r="S591" s="61"/>
      <c r="T591" s="61"/>
    </row>
    <row r="592" spans="1:20" s="55" customFormat="1" ht="14.15" x14ac:dyDescent="0.4">
      <c r="A592" s="39"/>
      <c r="E592" s="74"/>
      <c r="F592" s="74"/>
      <c r="G592" s="74"/>
      <c r="S592" s="61"/>
      <c r="T592" s="61"/>
    </row>
    <row r="593" spans="1:20" s="55" customFormat="1" ht="14.15" x14ac:dyDescent="0.4">
      <c r="A593" s="39"/>
      <c r="E593" s="74"/>
      <c r="F593" s="74"/>
      <c r="G593" s="74"/>
      <c r="S593" s="61"/>
      <c r="T593" s="61"/>
    </row>
    <row r="594" spans="1:20" s="55" customFormat="1" ht="14.15" x14ac:dyDescent="0.4">
      <c r="A594" s="39"/>
      <c r="E594" s="74"/>
      <c r="F594" s="74"/>
      <c r="G594" s="74"/>
      <c r="S594" s="61"/>
      <c r="T594" s="61"/>
    </row>
    <row r="595" spans="1:20" s="55" customFormat="1" ht="14.15" x14ac:dyDescent="0.4">
      <c r="A595" s="39"/>
      <c r="E595" s="74"/>
      <c r="F595" s="74"/>
      <c r="G595" s="74"/>
      <c r="S595" s="61"/>
      <c r="T595" s="61"/>
    </row>
    <row r="596" spans="1:20" s="55" customFormat="1" ht="14.15" x14ac:dyDescent="0.4">
      <c r="A596" s="39"/>
      <c r="E596" s="74"/>
      <c r="F596" s="74"/>
      <c r="G596" s="74"/>
      <c r="S596" s="61"/>
      <c r="T596" s="61"/>
    </row>
    <row r="597" spans="1:20" s="55" customFormat="1" ht="14.15" x14ac:dyDescent="0.4">
      <c r="A597" s="39"/>
      <c r="E597" s="74"/>
      <c r="F597" s="74"/>
      <c r="G597" s="74"/>
      <c r="S597" s="61"/>
      <c r="T597" s="61"/>
    </row>
    <row r="598" spans="1:20" s="55" customFormat="1" ht="14.15" x14ac:dyDescent="0.4">
      <c r="A598" s="39"/>
      <c r="E598" s="74"/>
      <c r="F598" s="74"/>
      <c r="G598" s="74"/>
      <c r="S598" s="61"/>
      <c r="T598" s="61"/>
    </row>
    <row r="599" spans="1:20" s="55" customFormat="1" ht="14.15" x14ac:dyDescent="0.4">
      <c r="A599" s="39"/>
      <c r="E599" s="74"/>
      <c r="F599" s="74"/>
      <c r="G599" s="74"/>
      <c r="S599" s="61"/>
      <c r="T599" s="61"/>
    </row>
    <row r="600" spans="1:20" s="55" customFormat="1" ht="14.15" x14ac:dyDescent="0.4">
      <c r="A600" s="39"/>
      <c r="E600" s="74"/>
      <c r="F600" s="74"/>
      <c r="G600" s="74"/>
      <c r="S600" s="61"/>
      <c r="T600" s="61"/>
    </row>
    <row r="601" spans="1:20" s="55" customFormat="1" ht="14.15" x14ac:dyDescent="0.4">
      <c r="A601" s="39"/>
      <c r="E601" s="74"/>
      <c r="F601" s="74"/>
      <c r="G601" s="74"/>
      <c r="S601" s="61"/>
      <c r="T601" s="61"/>
    </row>
    <row r="602" spans="1:20" s="55" customFormat="1" ht="14.15" x14ac:dyDescent="0.4">
      <c r="A602" s="39"/>
      <c r="E602" s="74"/>
      <c r="F602" s="74"/>
      <c r="G602" s="74"/>
      <c r="S602" s="61"/>
      <c r="T602" s="61"/>
    </row>
    <row r="603" spans="1:20" s="55" customFormat="1" ht="14.15" x14ac:dyDescent="0.4">
      <c r="A603" s="39"/>
      <c r="E603" s="74"/>
      <c r="F603" s="74"/>
      <c r="G603" s="74"/>
      <c r="S603" s="61"/>
      <c r="T603" s="61"/>
    </row>
    <row r="604" spans="1:20" s="55" customFormat="1" ht="14.15" x14ac:dyDescent="0.4">
      <c r="A604" s="39"/>
      <c r="E604" s="74"/>
      <c r="F604" s="74"/>
      <c r="G604" s="74"/>
      <c r="S604" s="61"/>
      <c r="T604" s="61"/>
    </row>
    <row r="605" spans="1:20" s="55" customFormat="1" ht="14.15" x14ac:dyDescent="0.4">
      <c r="A605" s="39"/>
      <c r="E605" s="74"/>
      <c r="F605" s="74"/>
      <c r="G605" s="74"/>
      <c r="S605" s="61"/>
      <c r="T605" s="61"/>
    </row>
    <row r="606" spans="1:20" s="55" customFormat="1" ht="14.15" x14ac:dyDescent="0.4">
      <c r="A606" s="39"/>
      <c r="E606" s="74"/>
      <c r="F606" s="74"/>
      <c r="G606" s="74"/>
      <c r="S606" s="61"/>
      <c r="T606" s="61"/>
    </row>
    <row r="607" spans="1:20" s="55" customFormat="1" ht="14.15" x14ac:dyDescent="0.4">
      <c r="A607" s="39"/>
      <c r="E607" s="74"/>
      <c r="F607" s="74"/>
      <c r="G607" s="74"/>
      <c r="S607" s="61"/>
      <c r="T607" s="61"/>
    </row>
    <row r="608" spans="1:20" s="55" customFormat="1" ht="14.15" x14ac:dyDescent="0.4">
      <c r="A608" s="39"/>
      <c r="E608" s="74"/>
      <c r="F608" s="74"/>
      <c r="G608" s="74"/>
      <c r="S608" s="61"/>
      <c r="T608" s="61"/>
    </row>
    <row r="609" spans="1:20" s="55" customFormat="1" ht="14.15" x14ac:dyDescent="0.4">
      <c r="A609" s="39"/>
      <c r="E609" s="74"/>
      <c r="F609" s="74"/>
      <c r="G609" s="74"/>
      <c r="S609" s="61"/>
      <c r="T609" s="61"/>
    </row>
    <row r="610" spans="1:20" s="55" customFormat="1" ht="14.15" x14ac:dyDescent="0.4">
      <c r="A610" s="39"/>
      <c r="E610" s="74"/>
      <c r="F610" s="74"/>
      <c r="G610" s="74"/>
      <c r="S610" s="61"/>
      <c r="T610" s="61"/>
    </row>
    <row r="611" spans="1:20" s="55" customFormat="1" ht="14.15" x14ac:dyDescent="0.4">
      <c r="A611" s="39"/>
      <c r="E611" s="74"/>
      <c r="F611" s="74"/>
      <c r="G611" s="74"/>
      <c r="S611" s="61"/>
      <c r="T611" s="61"/>
    </row>
    <row r="612" spans="1:20" s="55" customFormat="1" ht="14.15" x14ac:dyDescent="0.4">
      <c r="A612" s="39"/>
      <c r="E612" s="74"/>
      <c r="F612" s="74"/>
      <c r="G612" s="74"/>
      <c r="S612" s="61"/>
      <c r="T612" s="61"/>
    </row>
    <row r="613" spans="1:20" s="55" customFormat="1" ht="14.15" x14ac:dyDescent="0.4">
      <c r="A613" s="39"/>
      <c r="E613" s="74"/>
      <c r="F613" s="74"/>
      <c r="G613" s="74"/>
      <c r="S613" s="61"/>
      <c r="T613" s="61"/>
    </row>
    <row r="614" spans="1:20" s="55" customFormat="1" ht="14.15" x14ac:dyDescent="0.4">
      <c r="A614" s="39"/>
      <c r="E614" s="74"/>
      <c r="F614" s="74"/>
      <c r="G614" s="74"/>
      <c r="S614" s="61"/>
      <c r="T614" s="61"/>
    </row>
    <row r="615" spans="1:20" s="55" customFormat="1" ht="14.15" x14ac:dyDescent="0.4">
      <c r="A615" s="39"/>
      <c r="E615" s="74"/>
      <c r="F615" s="74"/>
      <c r="G615" s="74"/>
      <c r="S615" s="61"/>
      <c r="T615" s="61"/>
    </row>
    <row r="616" spans="1:20" s="55" customFormat="1" ht="14.15" x14ac:dyDescent="0.4">
      <c r="A616" s="39"/>
      <c r="E616" s="74"/>
      <c r="F616" s="74"/>
      <c r="G616" s="74"/>
      <c r="S616" s="61"/>
      <c r="T616" s="61"/>
    </row>
    <row r="617" spans="1:20" s="55" customFormat="1" ht="14.15" x14ac:dyDescent="0.4">
      <c r="A617" s="39"/>
      <c r="E617" s="74"/>
      <c r="F617" s="74"/>
      <c r="G617" s="74"/>
      <c r="S617" s="61"/>
      <c r="T617" s="61"/>
    </row>
    <row r="618" spans="1:20" s="55" customFormat="1" ht="14.15" x14ac:dyDescent="0.4">
      <c r="A618" s="39"/>
      <c r="E618" s="74"/>
      <c r="F618" s="74"/>
      <c r="G618" s="74"/>
      <c r="S618" s="61"/>
      <c r="T618" s="61"/>
    </row>
    <row r="619" spans="1:20" s="55" customFormat="1" ht="14.15" x14ac:dyDescent="0.4">
      <c r="A619" s="39"/>
      <c r="E619" s="74"/>
      <c r="F619" s="74"/>
      <c r="G619" s="74"/>
      <c r="S619" s="61"/>
      <c r="T619" s="61"/>
    </row>
    <row r="620" spans="1:20" s="55" customFormat="1" ht="14.15" x14ac:dyDescent="0.4">
      <c r="A620" s="39"/>
      <c r="E620" s="74"/>
      <c r="F620" s="74"/>
      <c r="G620" s="74"/>
      <c r="S620" s="61"/>
      <c r="T620" s="61"/>
    </row>
    <row r="621" spans="1:20" s="55" customFormat="1" ht="14.15" x14ac:dyDescent="0.4">
      <c r="A621" s="39"/>
      <c r="E621" s="74"/>
      <c r="F621" s="74"/>
      <c r="G621" s="74"/>
      <c r="S621" s="61"/>
      <c r="T621" s="61"/>
    </row>
    <row r="622" spans="1:20" s="55" customFormat="1" ht="14.15" x14ac:dyDescent="0.4">
      <c r="A622" s="39"/>
      <c r="E622" s="74"/>
      <c r="F622" s="74"/>
      <c r="G622" s="74"/>
      <c r="S622" s="61"/>
      <c r="T622" s="61"/>
    </row>
    <row r="623" spans="1:20" s="55" customFormat="1" ht="14.15" x14ac:dyDescent="0.4">
      <c r="A623" s="39"/>
      <c r="E623" s="74"/>
      <c r="F623" s="74"/>
      <c r="G623" s="74"/>
      <c r="S623" s="61"/>
      <c r="T623" s="61"/>
    </row>
    <row r="624" spans="1:20" s="55" customFormat="1" ht="14.15" x14ac:dyDescent="0.4">
      <c r="A624" s="39"/>
      <c r="E624" s="74"/>
      <c r="F624" s="74"/>
      <c r="G624" s="74"/>
      <c r="S624" s="61"/>
      <c r="T624" s="61"/>
    </row>
    <row r="625" spans="1:20" s="55" customFormat="1" ht="14.15" x14ac:dyDescent="0.4">
      <c r="A625" s="39"/>
      <c r="E625" s="74"/>
      <c r="F625" s="74"/>
      <c r="G625" s="74"/>
      <c r="S625" s="61"/>
      <c r="T625" s="61"/>
    </row>
    <row r="626" spans="1:20" s="55" customFormat="1" ht="14.15" x14ac:dyDescent="0.4">
      <c r="A626" s="39"/>
      <c r="E626" s="74"/>
      <c r="F626" s="74"/>
      <c r="G626" s="74"/>
      <c r="S626" s="61"/>
      <c r="T626" s="61"/>
    </row>
    <row r="627" spans="1:20" s="55" customFormat="1" ht="14.15" x14ac:dyDescent="0.4">
      <c r="A627" s="39"/>
      <c r="E627" s="74"/>
      <c r="F627" s="74"/>
      <c r="G627" s="74"/>
      <c r="S627" s="61"/>
      <c r="T627" s="61"/>
    </row>
    <row r="628" spans="1:20" s="55" customFormat="1" ht="14.15" x14ac:dyDescent="0.4">
      <c r="A628" s="39"/>
      <c r="E628" s="74"/>
      <c r="F628" s="74"/>
      <c r="G628" s="74"/>
      <c r="S628" s="61"/>
      <c r="T628" s="61"/>
    </row>
    <row r="629" spans="1:20" s="55" customFormat="1" ht="14.15" x14ac:dyDescent="0.4">
      <c r="A629" s="39"/>
      <c r="E629" s="74"/>
      <c r="F629" s="74"/>
      <c r="G629" s="74"/>
      <c r="S629" s="61"/>
      <c r="T629" s="61"/>
    </row>
    <row r="630" spans="1:20" s="55" customFormat="1" ht="14.15" x14ac:dyDescent="0.4">
      <c r="A630" s="39"/>
      <c r="E630" s="74"/>
      <c r="F630" s="74"/>
      <c r="G630" s="74"/>
      <c r="S630" s="61"/>
      <c r="T630" s="61"/>
    </row>
    <row r="631" spans="1:20" s="55" customFormat="1" ht="14.15" x14ac:dyDescent="0.4">
      <c r="A631" s="39"/>
      <c r="E631" s="74"/>
      <c r="F631" s="74"/>
      <c r="G631" s="74"/>
      <c r="S631" s="61"/>
      <c r="T631" s="61"/>
    </row>
    <row r="632" spans="1:20" s="55" customFormat="1" ht="14.15" x14ac:dyDescent="0.4">
      <c r="A632" s="39"/>
      <c r="E632" s="74"/>
      <c r="F632" s="74"/>
      <c r="G632" s="74"/>
      <c r="S632" s="61"/>
      <c r="T632" s="61"/>
    </row>
    <row r="633" spans="1:20" s="55" customFormat="1" ht="14.15" x14ac:dyDescent="0.4">
      <c r="A633" s="39"/>
      <c r="E633" s="74"/>
      <c r="F633" s="74"/>
      <c r="G633" s="74"/>
      <c r="S633" s="61"/>
      <c r="T633" s="61"/>
    </row>
    <row r="634" spans="1:20" s="55" customFormat="1" ht="14.15" x14ac:dyDescent="0.4">
      <c r="A634" s="39"/>
      <c r="E634" s="74"/>
      <c r="F634" s="74"/>
      <c r="G634" s="74"/>
      <c r="S634" s="61"/>
      <c r="T634" s="61"/>
    </row>
    <row r="635" spans="1:20" s="55" customFormat="1" ht="14.15" x14ac:dyDescent="0.4">
      <c r="A635" s="39"/>
      <c r="E635" s="74"/>
      <c r="F635" s="74"/>
      <c r="G635" s="74"/>
      <c r="S635" s="61"/>
      <c r="T635" s="61"/>
    </row>
    <row r="636" spans="1:20" s="55" customFormat="1" ht="14.15" x14ac:dyDescent="0.4">
      <c r="A636" s="39"/>
      <c r="E636" s="74"/>
      <c r="F636" s="74"/>
      <c r="G636" s="74"/>
      <c r="S636" s="61"/>
      <c r="T636" s="61"/>
    </row>
    <row r="637" spans="1:20" s="55" customFormat="1" ht="14.15" x14ac:dyDescent="0.4">
      <c r="A637" s="39"/>
      <c r="E637" s="74"/>
      <c r="F637" s="74"/>
      <c r="G637" s="74"/>
      <c r="S637" s="61"/>
      <c r="T637" s="61"/>
    </row>
    <row r="638" spans="1:20" s="55" customFormat="1" ht="14.15" x14ac:dyDescent="0.4">
      <c r="A638" s="39"/>
      <c r="E638" s="74"/>
      <c r="F638" s="74"/>
      <c r="G638" s="74"/>
      <c r="S638" s="61"/>
      <c r="T638" s="61"/>
    </row>
    <row r="639" spans="1:20" s="55" customFormat="1" ht="14.15" x14ac:dyDescent="0.4">
      <c r="A639" s="39"/>
      <c r="E639" s="74"/>
      <c r="F639" s="74"/>
      <c r="G639" s="74"/>
      <c r="S639" s="61"/>
      <c r="T639" s="61"/>
    </row>
    <row r="640" spans="1:20" s="55" customFormat="1" ht="14.15" x14ac:dyDescent="0.4">
      <c r="A640" s="39"/>
      <c r="E640" s="74"/>
      <c r="F640" s="74"/>
      <c r="G640" s="74"/>
      <c r="S640" s="61"/>
      <c r="T640" s="61"/>
    </row>
    <row r="641" spans="1:20" s="55" customFormat="1" ht="14.15" x14ac:dyDescent="0.4">
      <c r="A641" s="39"/>
      <c r="E641" s="74"/>
      <c r="F641" s="74"/>
      <c r="G641" s="74"/>
      <c r="S641" s="61"/>
      <c r="T641" s="61"/>
    </row>
    <row r="642" spans="1:20" s="55" customFormat="1" ht="14.15" x14ac:dyDescent="0.4">
      <c r="A642" s="39"/>
      <c r="E642" s="74"/>
      <c r="F642" s="74"/>
      <c r="G642" s="74"/>
      <c r="S642" s="61"/>
      <c r="T642" s="61"/>
    </row>
    <row r="643" spans="1:20" s="55" customFormat="1" ht="14.15" x14ac:dyDescent="0.4">
      <c r="A643" s="39"/>
      <c r="E643" s="74"/>
      <c r="F643" s="74"/>
      <c r="G643" s="74"/>
      <c r="S643" s="61"/>
      <c r="T643" s="61"/>
    </row>
    <row r="644" spans="1:20" s="55" customFormat="1" ht="14.15" x14ac:dyDescent="0.4">
      <c r="A644" s="39"/>
      <c r="E644" s="74"/>
      <c r="F644" s="74"/>
      <c r="G644" s="74"/>
      <c r="S644" s="61"/>
      <c r="T644" s="61"/>
    </row>
    <row r="645" spans="1:20" s="55" customFormat="1" ht="14.15" x14ac:dyDescent="0.4">
      <c r="A645" s="39"/>
      <c r="E645" s="74"/>
      <c r="F645" s="74"/>
      <c r="G645" s="74"/>
      <c r="S645" s="61"/>
      <c r="T645" s="61"/>
    </row>
    <row r="646" spans="1:20" s="55" customFormat="1" ht="14.15" x14ac:dyDescent="0.4">
      <c r="A646" s="39"/>
      <c r="E646" s="74"/>
      <c r="F646" s="74"/>
      <c r="G646" s="74"/>
      <c r="S646" s="61"/>
      <c r="T646" s="61"/>
    </row>
    <row r="647" spans="1:20" s="55" customFormat="1" ht="14.15" x14ac:dyDescent="0.4">
      <c r="A647" s="39"/>
      <c r="E647" s="74"/>
      <c r="F647" s="74"/>
      <c r="G647" s="74"/>
      <c r="S647" s="61"/>
      <c r="T647" s="61"/>
    </row>
    <row r="648" spans="1:20" s="55" customFormat="1" ht="14.15" x14ac:dyDescent="0.4">
      <c r="A648" s="39"/>
      <c r="E648" s="74"/>
      <c r="F648" s="74"/>
      <c r="G648" s="74"/>
      <c r="S648" s="61"/>
      <c r="T648" s="61"/>
    </row>
    <row r="649" spans="1:20" s="55" customFormat="1" ht="14.15" x14ac:dyDescent="0.4">
      <c r="A649" s="39"/>
      <c r="E649" s="74"/>
      <c r="F649" s="74"/>
      <c r="G649" s="74"/>
      <c r="S649" s="61"/>
      <c r="T649" s="61"/>
    </row>
    <row r="650" spans="1:20" s="55" customFormat="1" ht="14.15" x14ac:dyDescent="0.4">
      <c r="A650" s="39"/>
      <c r="E650" s="74"/>
      <c r="F650" s="74"/>
      <c r="G650" s="74"/>
      <c r="S650" s="61"/>
      <c r="T650" s="61"/>
    </row>
    <row r="651" spans="1:20" s="55" customFormat="1" ht="14.15" x14ac:dyDescent="0.4">
      <c r="A651" s="39"/>
      <c r="E651" s="74"/>
      <c r="F651" s="74"/>
      <c r="G651" s="74"/>
      <c r="S651" s="61"/>
      <c r="T651" s="61"/>
    </row>
    <row r="652" spans="1:20" s="55" customFormat="1" ht="14.15" x14ac:dyDescent="0.4">
      <c r="A652" s="39"/>
      <c r="E652" s="74"/>
      <c r="F652" s="74"/>
      <c r="G652" s="74"/>
      <c r="S652" s="61"/>
      <c r="T652" s="61"/>
    </row>
    <row r="653" spans="1:20" s="55" customFormat="1" ht="14.15" x14ac:dyDescent="0.4">
      <c r="A653" s="39"/>
      <c r="E653" s="74"/>
      <c r="F653" s="74"/>
      <c r="G653" s="74"/>
      <c r="S653" s="61"/>
      <c r="T653" s="61"/>
    </row>
    <row r="654" spans="1:20" s="55" customFormat="1" ht="14.15" x14ac:dyDescent="0.4">
      <c r="A654" s="39"/>
      <c r="E654" s="74"/>
      <c r="F654" s="74"/>
      <c r="G654" s="74"/>
      <c r="S654" s="61"/>
      <c r="T654" s="61"/>
    </row>
    <row r="655" spans="1:20" s="55" customFormat="1" ht="14.15" x14ac:dyDescent="0.4">
      <c r="A655" s="39"/>
      <c r="E655" s="74"/>
      <c r="F655" s="74"/>
      <c r="G655" s="74"/>
      <c r="S655" s="61"/>
      <c r="T655" s="61"/>
    </row>
    <row r="656" spans="1:20" s="55" customFormat="1" ht="14.15" x14ac:dyDescent="0.4">
      <c r="A656" s="39"/>
      <c r="E656" s="74"/>
      <c r="F656" s="74"/>
      <c r="G656" s="74"/>
      <c r="S656" s="61"/>
      <c r="T656" s="61"/>
    </row>
    <row r="657" spans="1:20" s="55" customFormat="1" ht="14.15" x14ac:dyDescent="0.4">
      <c r="A657" s="39"/>
      <c r="E657" s="74"/>
      <c r="F657" s="74"/>
      <c r="G657" s="74"/>
      <c r="S657" s="61"/>
      <c r="T657" s="61"/>
    </row>
    <row r="658" spans="1:20" s="55" customFormat="1" ht="14.15" x14ac:dyDescent="0.4">
      <c r="A658" s="39"/>
      <c r="E658" s="74"/>
      <c r="F658" s="74"/>
      <c r="G658" s="74"/>
      <c r="S658" s="61"/>
      <c r="T658" s="61"/>
    </row>
    <row r="659" spans="1:20" s="55" customFormat="1" ht="14.15" x14ac:dyDescent="0.4">
      <c r="A659" s="39"/>
      <c r="E659" s="74"/>
      <c r="F659" s="74"/>
      <c r="G659" s="74"/>
      <c r="S659" s="61"/>
      <c r="T659" s="61"/>
    </row>
    <row r="660" spans="1:20" s="55" customFormat="1" ht="14.15" x14ac:dyDescent="0.4">
      <c r="A660" s="39"/>
      <c r="E660" s="74"/>
      <c r="F660" s="74"/>
      <c r="G660" s="74"/>
      <c r="S660" s="61"/>
      <c r="T660" s="61"/>
    </row>
    <row r="661" spans="1:20" s="55" customFormat="1" ht="14.15" x14ac:dyDescent="0.4">
      <c r="A661" s="39"/>
      <c r="E661" s="74"/>
      <c r="F661" s="74"/>
      <c r="G661" s="74"/>
      <c r="S661" s="61"/>
      <c r="T661" s="61"/>
    </row>
    <row r="662" spans="1:20" s="55" customFormat="1" ht="14.15" x14ac:dyDescent="0.4">
      <c r="A662" s="39"/>
      <c r="E662" s="74"/>
      <c r="F662" s="74"/>
      <c r="G662" s="74"/>
      <c r="S662" s="61"/>
      <c r="T662" s="61"/>
    </row>
    <row r="663" spans="1:20" s="55" customFormat="1" ht="14.15" x14ac:dyDescent="0.4">
      <c r="A663" s="39"/>
      <c r="E663" s="74"/>
      <c r="F663" s="74"/>
      <c r="G663" s="74"/>
      <c r="S663" s="61"/>
      <c r="T663" s="61"/>
    </row>
    <row r="664" spans="1:20" s="55" customFormat="1" ht="14.15" x14ac:dyDescent="0.4">
      <c r="A664" s="39"/>
      <c r="E664" s="74"/>
      <c r="F664" s="74"/>
      <c r="G664" s="74"/>
      <c r="S664" s="61"/>
      <c r="T664" s="61"/>
    </row>
    <row r="665" spans="1:20" s="55" customFormat="1" ht="14.15" x14ac:dyDescent="0.4">
      <c r="A665" s="39"/>
      <c r="E665" s="74"/>
      <c r="F665" s="74"/>
      <c r="G665" s="74"/>
      <c r="S665" s="61"/>
      <c r="T665" s="61"/>
    </row>
    <row r="666" spans="1:20" s="55" customFormat="1" ht="14.15" x14ac:dyDescent="0.4">
      <c r="A666" s="39"/>
      <c r="E666" s="74"/>
      <c r="F666" s="74"/>
      <c r="G666" s="74"/>
      <c r="S666" s="61"/>
      <c r="T666" s="61"/>
    </row>
    <row r="667" spans="1:20" s="55" customFormat="1" ht="14.15" x14ac:dyDescent="0.4">
      <c r="A667" s="39"/>
      <c r="E667" s="74"/>
      <c r="F667" s="74"/>
      <c r="G667" s="74"/>
      <c r="S667" s="61"/>
      <c r="T667" s="61"/>
    </row>
    <row r="668" spans="1:20" s="55" customFormat="1" ht="14.15" x14ac:dyDescent="0.4">
      <c r="A668" s="39"/>
      <c r="E668" s="74"/>
      <c r="F668" s="74"/>
      <c r="G668" s="74"/>
      <c r="S668" s="61"/>
      <c r="T668" s="61"/>
    </row>
    <row r="669" spans="1:20" s="55" customFormat="1" ht="14.15" x14ac:dyDescent="0.4">
      <c r="A669" s="39"/>
      <c r="E669" s="74"/>
      <c r="F669" s="74"/>
      <c r="G669" s="74"/>
      <c r="S669" s="61"/>
      <c r="T669" s="61"/>
    </row>
    <row r="670" spans="1:20" s="55" customFormat="1" ht="14.15" x14ac:dyDescent="0.4">
      <c r="A670" s="39"/>
      <c r="E670" s="74"/>
      <c r="F670" s="74"/>
      <c r="G670" s="74"/>
      <c r="S670" s="61"/>
      <c r="T670" s="61"/>
    </row>
    <row r="671" spans="1:20" s="55" customFormat="1" ht="14.15" x14ac:dyDescent="0.4">
      <c r="A671" s="39"/>
      <c r="E671" s="74"/>
      <c r="F671" s="74"/>
      <c r="G671" s="74"/>
      <c r="S671" s="61"/>
      <c r="T671" s="61"/>
    </row>
    <row r="672" spans="1:20" s="55" customFormat="1" ht="14.15" x14ac:dyDescent="0.4">
      <c r="A672" s="39"/>
      <c r="E672" s="74"/>
      <c r="F672" s="74"/>
      <c r="G672" s="74"/>
      <c r="S672" s="61"/>
      <c r="T672" s="61"/>
    </row>
    <row r="673" spans="1:20" s="55" customFormat="1" ht="14.15" x14ac:dyDescent="0.4">
      <c r="A673" s="39"/>
      <c r="E673" s="74"/>
      <c r="F673" s="74"/>
      <c r="G673" s="74"/>
      <c r="S673" s="61"/>
      <c r="T673" s="61"/>
    </row>
    <row r="674" spans="1:20" s="55" customFormat="1" ht="14.15" x14ac:dyDescent="0.4">
      <c r="A674" s="39"/>
      <c r="E674" s="74"/>
      <c r="F674" s="74"/>
      <c r="G674" s="74"/>
      <c r="S674" s="61"/>
      <c r="T674" s="61"/>
    </row>
    <row r="675" spans="1:20" s="55" customFormat="1" ht="14.15" x14ac:dyDescent="0.4">
      <c r="A675" s="39"/>
      <c r="E675" s="74"/>
      <c r="F675" s="74"/>
      <c r="G675" s="74"/>
      <c r="S675" s="61"/>
      <c r="T675" s="61"/>
    </row>
    <row r="676" spans="1:20" s="55" customFormat="1" ht="14.15" x14ac:dyDescent="0.4">
      <c r="A676" s="39"/>
      <c r="E676" s="74"/>
      <c r="F676" s="74"/>
      <c r="G676" s="74"/>
      <c r="S676" s="61"/>
      <c r="T676" s="61"/>
    </row>
    <row r="677" spans="1:20" s="55" customFormat="1" ht="14.15" x14ac:dyDescent="0.4">
      <c r="A677" s="39"/>
      <c r="E677" s="74"/>
      <c r="F677" s="74"/>
      <c r="G677" s="74"/>
      <c r="S677" s="61"/>
      <c r="T677" s="61"/>
    </row>
    <row r="678" spans="1:20" s="55" customFormat="1" ht="14.15" x14ac:dyDescent="0.4">
      <c r="A678" s="39"/>
      <c r="E678" s="74"/>
      <c r="F678" s="74"/>
      <c r="G678" s="74"/>
      <c r="S678" s="61"/>
      <c r="T678" s="61"/>
    </row>
    <row r="679" spans="1:20" s="55" customFormat="1" ht="14.15" x14ac:dyDescent="0.4">
      <c r="A679" s="39"/>
      <c r="E679" s="74"/>
      <c r="F679" s="74"/>
      <c r="G679" s="74"/>
      <c r="S679" s="61"/>
      <c r="T679" s="61"/>
    </row>
    <row r="680" spans="1:20" s="55" customFormat="1" ht="14.15" x14ac:dyDescent="0.4">
      <c r="A680" s="39"/>
      <c r="E680" s="74"/>
      <c r="F680" s="74"/>
      <c r="G680" s="74"/>
      <c r="S680" s="61"/>
      <c r="T680" s="61"/>
    </row>
    <row r="681" spans="1:20" s="55" customFormat="1" ht="14.15" x14ac:dyDescent="0.4">
      <c r="A681" s="39"/>
      <c r="E681" s="74"/>
      <c r="F681" s="74"/>
      <c r="G681" s="74"/>
      <c r="S681" s="61"/>
      <c r="T681" s="61"/>
    </row>
    <row r="682" spans="1:20" s="55" customFormat="1" ht="14.15" x14ac:dyDescent="0.4">
      <c r="A682" s="39"/>
      <c r="E682" s="74"/>
      <c r="F682" s="74"/>
      <c r="G682" s="74"/>
      <c r="S682" s="61"/>
      <c r="T682" s="61"/>
    </row>
    <row r="683" spans="1:20" s="55" customFormat="1" ht="14.15" x14ac:dyDescent="0.4">
      <c r="A683" s="39"/>
      <c r="E683" s="74"/>
      <c r="F683" s="74"/>
      <c r="G683" s="74"/>
      <c r="S683" s="61"/>
      <c r="T683" s="61"/>
    </row>
    <row r="684" spans="1:20" s="55" customFormat="1" ht="14.15" x14ac:dyDescent="0.4">
      <c r="A684" s="39"/>
      <c r="E684" s="74"/>
      <c r="F684" s="74"/>
      <c r="G684" s="74"/>
      <c r="S684" s="61"/>
      <c r="T684" s="61"/>
    </row>
    <row r="685" spans="1:20" s="55" customFormat="1" ht="14.15" x14ac:dyDescent="0.4">
      <c r="A685" s="39"/>
      <c r="E685" s="74"/>
      <c r="F685" s="74"/>
      <c r="G685" s="74"/>
      <c r="S685" s="61"/>
      <c r="T685" s="61"/>
    </row>
    <row r="686" spans="1:20" s="55" customFormat="1" ht="14.15" x14ac:dyDescent="0.4">
      <c r="A686" s="39"/>
      <c r="E686" s="74"/>
      <c r="F686" s="74"/>
      <c r="G686" s="74"/>
      <c r="S686" s="61"/>
      <c r="T686" s="61"/>
    </row>
    <row r="687" spans="1:20" s="55" customFormat="1" ht="14.15" x14ac:dyDescent="0.4">
      <c r="A687" s="39"/>
      <c r="E687" s="74"/>
      <c r="F687" s="74"/>
      <c r="G687" s="74"/>
      <c r="S687" s="61"/>
      <c r="T687" s="61"/>
    </row>
    <row r="688" spans="1:20" s="55" customFormat="1" ht="14.15" x14ac:dyDescent="0.4">
      <c r="A688" s="39"/>
      <c r="E688" s="74"/>
      <c r="F688" s="74"/>
      <c r="G688" s="74"/>
      <c r="S688" s="61"/>
      <c r="T688" s="61"/>
    </row>
    <row r="689" spans="1:20" s="55" customFormat="1" ht="14.15" x14ac:dyDescent="0.4">
      <c r="A689" s="39"/>
      <c r="E689" s="74"/>
      <c r="F689" s="74"/>
      <c r="G689" s="74"/>
      <c r="S689" s="61"/>
      <c r="T689" s="61"/>
    </row>
    <row r="690" spans="1:20" s="55" customFormat="1" ht="14.15" x14ac:dyDescent="0.4">
      <c r="A690" s="39"/>
      <c r="E690" s="74"/>
      <c r="F690" s="74"/>
      <c r="G690" s="74"/>
      <c r="S690" s="61"/>
      <c r="T690" s="61"/>
    </row>
    <row r="691" spans="1:20" s="55" customFormat="1" ht="14.15" x14ac:dyDescent="0.4">
      <c r="A691" s="39"/>
      <c r="E691" s="74"/>
      <c r="F691" s="74"/>
      <c r="G691" s="74"/>
      <c r="S691" s="61"/>
      <c r="T691" s="61"/>
    </row>
    <row r="692" spans="1:20" s="55" customFormat="1" ht="14.15" x14ac:dyDescent="0.4">
      <c r="A692" s="39"/>
      <c r="E692" s="74"/>
      <c r="F692" s="74"/>
      <c r="G692" s="74"/>
      <c r="S692" s="61"/>
      <c r="T692" s="61"/>
    </row>
    <row r="693" spans="1:20" s="55" customFormat="1" ht="14.15" x14ac:dyDescent="0.4">
      <c r="A693" s="39"/>
      <c r="E693" s="74"/>
      <c r="F693" s="74"/>
      <c r="G693" s="74"/>
      <c r="S693" s="61"/>
      <c r="T693" s="61"/>
    </row>
    <row r="694" spans="1:20" s="55" customFormat="1" ht="14.15" x14ac:dyDescent="0.4">
      <c r="A694" s="39"/>
      <c r="E694" s="74"/>
      <c r="F694" s="74"/>
      <c r="G694" s="74"/>
      <c r="S694" s="61"/>
      <c r="T694" s="61"/>
    </row>
    <row r="695" spans="1:20" s="55" customFormat="1" ht="14.15" x14ac:dyDescent="0.4">
      <c r="A695" s="39"/>
      <c r="E695" s="74"/>
      <c r="F695" s="74"/>
      <c r="G695" s="74"/>
      <c r="S695" s="61"/>
      <c r="T695" s="61"/>
    </row>
    <row r="696" spans="1:20" s="55" customFormat="1" ht="14.15" x14ac:dyDescent="0.4">
      <c r="A696" s="39"/>
      <c r="E696" s="74"/>
      <c r="F696" s="74"/>
      <c r="G696" s="74"/>
      <c r="S696" s="61"/>
      <c r="T696" s="61"/>
    </row>
    <row r="697" spans="1:20" s="55" customFormat="1" ht="14.15" x14ac:dyDescent="0.4">
      <c r="A697" s="39"/>
      <c r="E697" s="74"/>
      <c r="F697" s="74"/>
      <c r="G697" s="74"/>
      <c r="S697" s="61"/>
      <c r="T697" s="61"/>
    </row>
    <row r="698" spans="1:20" s="55" customFormat="1" ht="14.15" x14ac:dyDescent="0.4">
      <c r="A698" s="39"/>
      <c r="E698" s="74"/>
      <c r="F698" s="74"/>
      <c r="G698" s="74"/>
      <c r="S698" s="61"/>
      <c r="T698" s="61"/>
    </row>
    <row r="699" spans="1:20" s="55" customFormat="1" ht="14.15" x14ac:dyDescent="0.4">
      <c r="A699" s="39"/>
      <c r="E699" s="74"/>
      <c r="F699" s="74"/>
      <c r="G699" s="74"/>
      <c r="S699" s="61"/>
      <c r="T699" s="61"/>
    </row>
    <row r="700" spans="1:20" s="55" customFormat="1" ht="14.15" x14ac:dyDescent="0.4">
      <c r="A700" s="39"/>
      <c r="E700" s="74"/>
      <c r="F700" s="74"/>
      <c r="G700" s="74"/>
      <c r="S700" s="61"/>
      <c r="T700" s="61"/>
    </row>
    <row r="701" spans="1:20" s="55" customFormat="1" ht="14.15" x14ac:dyDescent="0.4">
      <c r="A701" s="39"/>
      <c r="E701" s="74"/>
      <c r="F701" s="74"/>
      <c r="G701" s="74"/>
      <c r="S701" s="61"/>
      <c r="T701" s="61"/>
    </row>
    <row r="702" spans="1:20" s="55" customFormat="1" ht="14.15" x14ac:dyDescent="0.4">
      <c r="A702" s="39"/>
      <c r="E702" s="74"/>
      <c r="F702" s="74"/>
      <c r="G702" s="74"/>
      <c r="S702" s="61"/>
      <c r="T702" s="61"/>
    </row>
    <row r="703" spans="1:20" s="55" customFormat="1" ht="14.15" x14ac:dyDescent="0.4">
      <c r="A703" s="39"/>
      <c r="E703" s="74"/>
      <c r="F703" s="74"/>
      <c r="G703" s="74"/>
      <c r="S703" s="61"/>
      <c r="T703" s="61"/>
    </row>
    <row r="704" spans="1:20" s="55" customFormat="1" ht="14.15" x14ac:dyDescent="0.4">
      <c r="A704" s="39"/>
      <c r="E704" s="74"/>
      <c r="F704" s="74"/>
      <c r="G704" s="74"/>
      <c r="S704" s="61"/>
      <c r="T704" s="61"/>
    </row>
    <row r="705" spans="1:20" s="55" customFormat="1" ht="14.15" x14ac:dyDescent="0.4">
      <c r="A705" s="39"/>
      <c r="E705" s="74"/>
      <c r="F705" s="74"/>
      <c r="G705" s="74"/>
      <c r="S705" s="61"/>
      <c r="T705" s="61"/>
    </row>
    <row r="706" spans="1:20" s="55" customFormat="1" ht="14.15" x14ac:dyDescent="0.4">
      <c r="A706" s="39"/>
      <c r="E706" s="74"/>
      <c r="F706" s="74"/>
      <c r="G706" s="74"/>
      <c r="S706" s="61"/>
      <c r="T706" s="61"/>
    </row>
    <row r="707" spans="1:20" s="55" customFormat="1" ht="14.15" x14ac:dyDescent="0.4">
      <c r="A707" s="39"/>
      <c r="E707" s="74"/>
      <c r="F707" s="74"/>
      <c r="G707" s="74"/>
      <c r="S707" s="61"/>
      <c r="T707" s="61"/>
    </row>
    <row r="708" spans="1:20" s="55" customFormat="1" ht="14.15" x14ac:dyDescent="0.4">
      <c r="A708" s="39"/>
      <c r="E708" s="74"/>
      <c r="F708" s="74"/>
      <c r="G708" s="74"/>
      <c r="S708" s="61"/>
      <c r="T708" s="61"/>
    </row>
    <row r="709" spans="1:20" s="55" customFormat="1" ht="14.15" x14ac:dyDescent="0.4">
      <c r="A709" s="39"/>
      <c r="E709" s="74"/>
      <c r="F709" s="74"/>
      <c r="G709" s="74"/>
      <c r="S709" s="61"/>
      <c r="T709" s="61"/>
    </row>
    <row r="710" spans="1:20" s="55" customFormat="1" ht="14.15" x14ac:dyDescent="0.4">
      <c r="A710" s="39"/>
      <c r="E710" s="74"/>
      <c r="F710" s="74"/>
      <c r="G710" s="74"/>
      <c r="S710" s="61"/>
      <c r="T710" s="61"/>
    </row>
    <row r="711" spans="1:20" s="55" customFormat="1" ht="14.15" x14ac:dyDescent="0.4">
      <c r="A711" s="39"/>
      <c r="E711" s="74"/>
      <c r="F711" s="74"/>
      <c r="G711" s="74"/>
      <c r="S711" s="61"/>
      <c r="T711" s="61"/>
    </row>
    <row r="712" spans="1:20" s="55" customFormat="1" ht="14.15" x14ac:dyDescent="0.4">
      <c r="A712" s="39"/>
      <c r="E712" s="74"/>
      <c r="F712" s="74"/>
      <c r="G712" s="74"/>
      <c r="S712" s="61"/>
      <c r="T712" s="61"/>
    </row>
    <row r="713" spans="1:20" s="55" customFormat="1" ht="14.15" x14ac:dyDescent="0.4">
      <c r="A713" s="39"/>
      <c r="E713" s="74"/>
      <c r="F713" s="74"/>
      <c r="G713" s="74"/>
      <c r="S713" s="61"/>
      <c r="T713" s="61"/>
    </row>
    <row r="714" spans="1:20" s="55" customFormat="1" ht="14.15" x14ac:dyDescent="0.4">
      <c r="A714" s="39"/>
      <c r="E714" s="74"/>
      <c r="F714" s="74"/>
      <c r="G714" s="74"/>
      <c r="S714" s="61"/>
      <c r="T714" s="61"/>
    </row>
    <row r="715" spans="1:20" s="55" customFormat="1" ht="14.15" x14ac:dyDescent="0.4">
      <c r="A715" s="39"/>
      <c r="E715" s="74"/>
      <c r="F715" s="74"/>
      <c r="G715" s="74"/>
      <c r="S715" s="61"/>
      <c r="T715" s="61"/>
    </row>
    <row r="716" spans="1:20" s="55" customFormat="1" ht="14.15" x14ac:dyDescent="0.4">
      <c r="A716" s="39"/>
      <c r="E716" s="74"/>
      <c r="F716" s="74"/>
      <c r="G716" s="74"/>
      <c r="S716" s="61"/>
      <c r="T716" s="61"/>
    </row>
    <row r="717" spans="1:20" s="55" customFormat="1" ht="14.15" x14ac:dyDescent="0.4">
      <c r="A717" s="39"/>
      <c r="E717" s="74"/>
      <c r="F717" s="74"/>
      <c r="G717" s="74"/>
      <c r="S717" s="61"/>
      <c r="T717" s="61"/>
    </row>
    <row r="718" spans="1:20" s="55" customFormat="1" ht="14.15" x14ac:dyDescent="0.4">
      <c r="A718" s="39"/>
      <c r="E718" s="74"/>
      <c r="F718" s="74"/>
      <c r="G718" s="74"/>
      <c r="S718" s="61"/>
      <c r="T718" s="61"/>
    </row>
    <row r="719" spans="1:20" s="55" customFormat="1" ht="14.15" x14ac:dyDescent="0.4">
      <c r="A719" s="39"/>
      <c r="E719" s="74"/>
      <c r="F719" s="74"/>
      <c r="G719" s="74"/>
      <c r="S719" s="61"/>
      <c r="T719" s="61"/>
    </row>
    <row r="720" spans="1:20" s="55" customFormat="1" ht="14.15" x14ac:dyDescent="0.4">
      <c r="A720" s="39"/>
      <c r="E720" s="74"/>
      <c r="F720" s="74"/>
      <c r="G720" s="74"/>
      <c r="S720" s="61"/>
      <c r="T720" s="61"/>
    </row>
    <row r="721" spans="1:20" s="55" customFormat="1" ht="14.15" x14ac:dyDescent="0.4">
      <c r="A721" s="39"/>
      <c r="E721" s="74"/>
      <c r="F721" s="74"/>
      <c r="G721" s="74"/>
      <c r="S721" s="61"/>
      <c r="T721" s="61"/>
    </row>
    <row r="722" spans="1:20" s="55" customFormat="1" ht="14.15" x14ac:dyDescent="0.4">
      <c r="A722" s="39"/>
      <c r="E722" s="74"/>
      <c r="F722" s="74"/>
      <c r="G722" s="74"/>
      <c r="S722" s="61"/>
      <c r="T722" s="61"/>
    </row>
    <row r="723" spans="1:20" s="55" customFormat="1" ht="14.15" x14ac:dyDescent="0.4">
      <c r="A723" s="39"/>
      <c r="E723" s="74"/>
      <c r="F723" s="74"/>
      <c r="G723" s="74"/>
      <c r="S723" s="61"/>
      <c r="T723" s="61"/>
    </row>
    <row r="724" spans="1:20" s="55" customFormat="1" ht="14.15" x14ac:dyDescent="0.4">
      <c r="A724" s="39"/>
      <c r="E724" s="74"/>
      <c r="F724" s="74"/>
      <c r="G724" s="74"/>
      <c r="S724" s="61"/>
      <c r="T724" s="61"/>
    </row>
    <row r="725" spans="1:20" s="55" customFormat="1" ht="14.15" x14ac:dyDescent="0.4">
      <c r="A725" s="39"/>
      <c r="E725" s="74"/>
      <c r="F725" s="74"/>
      <c r="G725" s="74"/>
      <c r="S725" s="61"/>
      <c r="T725" s="61"/>
    </row>
    <row r="726" spans="1:20" s="55" customFormat="1" ht="14.15" x14ac:dyDescent="0.4">
      <c r="A726" s="39"/>
      <c r="E726" s="74"/>
      <c r="F726" s="74"/>
      <c r="G726" s="74"/>
      <c r="S726" s="61"/>
      <c r="T726" s="61"/>
    </row>
    <row r="727" spans="1:20" s="55" customFormat="1" ht="14.15" x14ac:dyDescent="0.4">
      <c r="A727" s="39"/>
      <c r="E727" s="74"/>
      <c r="F727" s="74"/>
      <c r="G727" s="74"/>
      <c r="S727" s="61"/>
      <c r="T727" s="61"/>
    </row>
    <row r="728" spans="1:20" s="55" customFormat="1" ht="14.15" x14ac:dyDescent="0.4">
      <c r="A728" s="39"/>
      <c r="E728" s="74"/>
      <c r="F728" s="74"/>
      <c r="G728" s="74"/>
      <c r="S728" s="61"/>
      <c r="T728" s="61"/>
    </row>
    <row r="729" spans="1:20" s="55" customFormat="1" ht="14.15" x14ac:dyDescent="0.4">
      <c r="A729" s="39"/>
      <c r="E729" s="74"/>
      <c r="F729" s="74"/>
      <c r="G729" s="74"/>
      <c r="S729" s="61"/>
      <c r="T729" s="61"/>
    </row>
    <row r="730" spans="1:20" s="55" customFormat="1" ht="14.15" x14ac:dyDescent="0.4">
      <c r="A730" s="39"/>
      <c r="E730" s="74"/>
      <c r="F730" s="74"/>
      <c r="G730" s="74"/>
      <c r="S730" s="61"/>
      <c r="T730" s="61"/>
    </row>
    <row r="731" spans="1:20" s="55" customFormat="1" ht="14.15" x14ac:dyDescent="0.4">
      <c r="A731" s="39"/>
      <c r="E731" s="74"/>
      <c r="F731" s="74"/>
      <c r="G731" s="74"/>
      <c r="S731" s="61"/>
      <c r="T731" s="61"/>
    </row>
    <row r="732" spans="1:20" s="55" customFormat="1" ht="14.15" x14ac:dyDescent="0.4">
      <c r="A732" s="39"/>
      <c r="E732" s="74"/>
      <c r="F732" s="74"/>
      <c r="G732" s="74"/>
      <c r="S732" s="61"/>
      <c r="T732" s="61"/>
    </row>
    <row r="733" spans="1:20" s="55" customFormat="1" ht="14.15" x14ac:dyDescent="0.4">
      <c r="A733" s="39"/>
      <c r="E733" s="74"/>
      <c r="F733" s="74"/>
      <c r="G733" s="74"/>
      <c r="S733" s="61"/>
      <c r="T733" s="61"/>
    </row>
    <row r="734" spans="1:20" s="55" customFormat="1" ht="14.15" x14ac:dyDescent="0.4">
      <c r="A734" s="39"/>
      <c r="E734" s="74"/>
      <c r="F734" s="74"/>
      <c r="G734" s="74"/>
      <c r="S734" s="61"/>
      <c r="T734" s="61"/>
    </row>
    <row r="735" spans="1:20" s="55" customFormat="1" ht="14.15" x14ac:dyDescent="0.4">
      <c r="A735" s="39"/>
      <c r="E735" s="74"/>
      <c r="F735" s="74"/>
      <c r="G735" s="74"/>
      <c r="S735" s="61"/>
      <c r="T735" s="61"/>
    </row>
    <row r="736" spans="1:20" s="55" customFormat="1" ht="14.15" x14ac:dyDescent="0.4">
      <c r="A736" s="39"/>
      <c r="E736" s="74"/>
      <c r="F736" s="74"/>
      <c r="G736" s="74"/>
      <c r="S736" s="61"/>
      <c r="T736" s="61"/>
    </row>
    <row r="737" spans="1:20" s="55" customFormat="1" ht="14.15" x14ac:dyDescent="0.4">
      <c r="A737" s="39"/>
      <c r="E737" s="74"/>
      <c r="F737" s="74"/>
      <c r="G737" s="74"/>
      <c r="S737" s="61"/>
      <c r="T737" s="61"/>
    </row>
    <row r="738" spans="1:20" s="55" customFormat="1" ht="14.15" x14ac:dyDescent="0.4">
      <c r="A738" s="39"/>
      <c r="E738" s="74"/>
      <c r="F738" s="74"/>
      <c r="G738" s="74"/>
      <c r="S738" s="61"/>
      <c r="T738" s="61"/>
    </row>
    <row r="739" spans="1:20" s="55" customFormat="1" ht="14.15" x14ac:dyDescent="0.4">
      <c r="A739" s="39"/>
      <c r="E739" s="74"/>
      <c r="F739" s="74"/>
      <c r="G739" s="74"/>
      <c r="S739" s="61"/>
      <c r="T739" s="61"/>
    </row>
    <row r="740" spans="1:20" s="55" customFormat="1" ht="14.15" x14ac:dyDescent="0.4">
      <c r="A740" s="39"/>
      <c r="E740" s="74"/>
      <c r="F740" s="74"/>
      <c r="G740" s="74"/>
      <c r="S740" s="61"/>
      <c r="T740" s="61"/>
    </row>
    <row r="741" spans="1:20" s="55" customFormat="1" ht="14.15" x14ac:dyDescent="0.4">
      <c r="A741" s="39"/>
      <c r="E741" s="74"/>
      <c r="F741" s="74"/>
      <c r="G741" s="74"/>
      <c r="S741" s="61"/>
      <c r="T741" s="61"/>
    </row>
    <row r="742" spans="1:20" s="55" customFormat="1" ht="14.15" x14ac:dyDescent="0.4">
      <c r="A742" s="39"/>
      <c r="E742" s="74"/>
      <c r="F742" s="74"/>
      <c r="G742" s="74"/>
      <c r="S742" s="61"/>
      <c r="T742" s="61"/>
    </row>
    <row r="743" spans="1:20" s="55" customFormat="1" ht="14.15" x14ac:dyDescent="0.4">
      <c r="A743" s="39"/>
      <c r="E743" s="74"/>
      <c r="F743" s="74"/>
      <c r="G743" s="74"/>
      <c r="S743" s="61"/>
      <c r="T743" s="61"/>
    </row>
    <row r="744" spans="1:20" s="55" customFormat="1" ht="14.15" x14ac:dyDescent="0.4">
      <c r="A744" s="39"/>
      <c r="E744" s="74"/>
      <c r="F744" s="74"/>
      <c r="G744" s="74"/>
      <c r="S744" s="61"/>
      <c r="T744" s="61"/>
    </row>
    <row r="745" spans="1:20" s="55" customFormat="1" ht="14.15" x14ac:dyDescent="0.4">
      <c r="A745" s="39"/>
      <c r="E745" s="74"/>
      <c r="F745" s="74"/>
      <c r="G745" s="74"/>
      <c r="S745" s="61"/>
      <c r="T745" s="61"/>
    </row>
    <row r="746" spans="1:20" s="55" customFormat="1" ht="14.15" x14ac:dyDescent="0.4">
      <c r="A746" s="39"/>
      <c r="E746" s="74"/>
      <c r="F746" s="74"/>
      <c r="G746" s="74"/>
      <c r="S746" s="61"/>
      <c r="T746" s="61"/>
    </row>
    <row r="747" spans="1:20" s="55" customFormat="1" ht="14.15" x14ac:dyDescent="0.4">
      <c r="A747" s="39"/>
      <c r="E747" s="74"/>
      <c r="F747" s="74"/>
      <c r="G747" s="74"/>
      <c r="S747" s="61"/>
      <c r="T747" s="61"/>
    </row>
    <row r="748" spans="1:20" s="55" customFormat="1" ht="14.15" x14ac:dyDescent="0.4">
      <c r="A748" s="39"/>
      <c r="E748" s="74"/>
      <c r="F748" s="74"/>
      <c r="G748" s="74"/>
      <c r="S748" s="61"/>
      <c r="T748" s="61"/>
    </row>
    <row r="749" spans="1:20" s="55" customFormat="1" ht="14.15" x14ac:dyDescent="0.4">
      <c r="A749" s="39"/>
      <c r="E749" s="74"/>
      <c r="F749" s="74"/>
      <c r="G749" s="74"/>
      <c r="S749" s="61"/>
      <c r="T749" s="61"/>
    </row>
    <row r="750" spans="1:20" s="55" customFormat="1" ht="14.15" x14ac:dyDescent="0.4">
      <c r="A750" s="39"/>
      <c r="E750" s="74"/>
      <c r="F750" s="74"/>
      <c r="G750" s="74"/>
      <c r="S750" s="61"/>
      <c r="T750" s="61"/>
    </row>
    <row r="751" spans="1:20" s="55" customFormat="1" ht="14.15" x14ac:dyDescent="0.4">
      <c r="A751" s="39"/>
      <c r="E751" s="74"/>
      <c r="F751" s="74"/>
      <c r="G751" s="74"/>
      <c r="S751" s="61"/>
      <c r="T751" s="61"/>
    </row>
    <row r="752" spans="1:20" s="55" customFormat="1" ht="14.15" x14ac:dyDescent="0.4">
      <c r="A752" s="39"/>
      <c r="E752" s="74"/>
      <c r="F752" s="74"/>
      <c r="G752" s="74"/>
      <c r="S752" s="61"/>
      <c r="T752" s="61"/>
    </row>
    <row r="753" spans="1:20" s="55" customFormat="1" ht="14.15" x14ac:dyDescent="0.4">
      <c r="A753" s="39"/>
      <c r="E753" s="74"/>
      <c r="F753" s="74"/>
      <c r="G753" s="74"/>
      <c r="S753" s="61"/>
      <c r="T753" s="61"/>
    </row>
    <row r="754" spans="1:20" s="55" customFormat="1" ht="14.15" x14ac:dyDescent="0.4">
      <c r="A754" s="39"/>
      <c r="E754" s="74"/>
      <c r="F754" s="74"/>
      <c r="G754" s="74"/>
      <c r="S754" s="61"/>
      <c r="T754" s="61"/>
    </row>
    <row r="755" spans="1:20" s="55" customFormat="1" ht="14.15" x14ac:dyDescent="0.4">
      <c r="A755" s="39"/>
      <c r="E755" s="74"/>
      <c r="F755" s="74"/>
      <c r="G755" s="74"/>
      <c r="S755" s="61"/>
      <c r="T755" s="61"/>
    </row>
    <row r="756" spans="1:20" s="55" customFormat="1" ht="14.15" x14ac:dyDescent="0.4">
      <c r="A756" s="39"/>
      <c r="E756" s="74"/>
      <c r="F756" s="74"/>
      <c r="G756" s="74"/>
      <c r="S756" s="61"/>
      <c r="T756" s="61"/>
    </row>
    <row r="757" spans="1:20" s="55" customFormat="1" ht="14.15" x14ac:dyDescent="0.4">
      <c r="A757" s="39"/>
      <c r="E757" s="74"/>
      <c r="F757" s="74"/>
      <c r="G757" s="74"/>
      <c r="S757" s="61"/>
      <c r="T757" s="61"/>
    </row>
    <row r="758" spans="1:20" s="55" customFormat="1" ht="14.15" x14ac:dyDescent="0.4">
      <c r="A758" s="39"/>
      <c r="E758" s="74"/>
      <c r="F758" s="74"/>
      <c r="G758" s="74"/>
      <c r="S758" s="61"/>
      <c r="T758" s="61"/>
    </row>
    <row r="759" spans="1:20" s="55" customFormat="1" ht="14.15" x14ac:dyDescent="0.4">
      <c r="A759" s="39"/>
      <c r="E759" s="74"/>
      <c r="F759" s="74"/>
      <c r="G759" s="74"/>
      <c r="S759" s="61"/>
      <c r="T759" s="61"/>
    </row>
    <row r="760" spans="1:20" s="55" customFormat="1" ht="14.15" x14ac:dyDescent="0.4">
      <c r="A760" s="39"/>
      <c r="E760" s="74"/>
      <c r="F760" s="74"/>
      <c r="G760" s="74"/>
      <c r="S760" s="61"/>
      <c r="T760" s="61"/>
    </row>
    <row r="761" spans="1:20" s="55" customFormat="1" ht="14.15" x14ac:dyDescent="0.4">
      <c r="A761" s="39"/>
      <c r="E761" s="74"/>
      <c r="F761" s="74"/>
      <c r="G761" s="74"/>
      <c r="S761" s="61"/>
      <c r="T761" s="61"/>
    </row>
    <row r="762" spans="1:20" s="55" customFormat="1" ht="14.15" x14ac:dyDescent="0.4">
      <c r="A762" s="39"/>
      <c r="E762" s="74"/>
      <c r="F762" s="74"/>
      <c r="G762" s="74"/>
      <c r="S762" s="61"/>
      <c r="T762" s="61"/>
    </row>
    <row r="763" spans="1:20" s="55" customFormat="1" ht="14.15" x14ac:dyDescent="0.4">
      <c r="A763" s="39"/>
      <c r="E763" s="74"/>
      <c r="F763" s="74"/>
      <c r="G763" s="74"/>
      <c r="S763" s="61"/>
      <c r="T763" s="61"/>
    </row>
    <row r="764" spans="1:20" s="55" customFormat="1" ht="14.15" x14ac:dyDescent="0.4">
      <c r="A764" s="39"/>
      <c r="E764" s="74"/>
      <c r="F764" s="74"/>
      <c r="G764" s="74"/>
      <c r="S764" s="61"/>
      <c r="T764" s="61"/>
    </row>
    <row r="765" spans="1:20" s="55" customFormat="1" ht="14.15" x14ac:dyDescent="0.4">
      <c r="A765" s="39"/>
      <c r="E765" s="74"/>
      <c r="F765" s="74"/>
      <c r="G765" s="74"/>
      <c r="S765" s="61"/>
      <c r="T765" s="61"/>
    </row>
    <row r="766" spans="1:20" s="55" customFormat="1" ht="14.15" x14ac:dyDescent="0.4">
      <c r="A766" s="39"/>
      <c r="E766" s="74"/>
      <c r="F766" s="74"/>
      <c r="G766" s="74"/>
      <c r="S766" s="61"/>
      <c r="T766" s="61"/>
    </row>
    <row r="767" spans="1:20" s="55" customFormat="1" ht="14.15" x14ac:dyDescent="0.4">
      <c r="A767" s="39"/>
      <c r="E767" s="74"/>
      <c r="F767" s="74"/>
      <c r="G767" s="74"/>
      <c r="S767" s="61"/>
      <c r="T767" s="61"/>
    </row>
    <row r="768" spans="1:20" s="55" customFormat="1" ht="14.15" x14ac:dyDescent="0.4">
      <c r="A768" s="39"/>
      <c r="E768" s="74"/>
      <c r="F768" s="74"/>
      <c r="G768" s="74"/>
      <c r="S768" s="61"/>
      <c r="T768" s="61"/>
    </row>
    <row r="769" spans="1:20" s="55" customFormat="1" ht="14.15" x14ac:dyDescent="0.4">
      <c r="A769" s="39"/>
      <c r="E769" s="74"/>
      <c r="F769" s="74"/>
      <c r="G769" s="74"/>
      <c r="S769" s="61"/>
      <c r="T769" s="61"/>
    </row>
    <row r="770" spans="1:20" s="55" customFormat="1" ht="14.15" x14ac:dyDescent="0.4">
      <c r="A770" s="39"/>
      <c r="E770" s="74"/>
      <c r="F770" s="74"/>
      <c r="G770" s="74"/>
      <c r="S770" s="61"/>
      <c r="T770" s="61"/>
    </row>
    <row r="771" spans="1:20" s="55" customFormat="1" ht="14.15" x14ac:dyDescent="0.4">
      <c r="A771" s="39"/>
      <c r="E771" s="74"/>
      <c r="F771" s="74"/>
      <c r="G771" s="74"/>
      <c r="S771" s="61"/>
      <c r="T771" s="61"/>
    </row>
    <row r="772" spans="1:20" s="55" customFormat="1" ht="14.15" x14ac:dyDescent="0.4">
      <c r="A772" s="39"/>
      <c r="E772" s="74"/>
      <c r="F772" s="74"/>
      <c r="G772" s="74"/>
      <c r="S772" s="61"/>
      <c r="T772" s="61"/>
    </row>
    <row r="773" spans="1:20" s="55" customFormat="1" ht="14.15" x14ac:dyDescent="0.4">
      <c r="A773" s="39"/>
      <c r="E773" s="74"/>
      <c r="F773" s="74"/>
      <c r="G773" s="74"/>
      <c r="S773" s="61"/>
      <c r="T773" s="61"/>
    </row>
    <row r="774" spans="1:20" s="55" customFormat="1" ht="14.15" x14ac:dyDescent="0.4">
      <c r="A774" s="39"/>
      <c r="E774" s="74"/>
      <c r="F774" s="74"/>
      <c r="G774" s="74"/>
      <c r="S774" s="61"/>
      <c r="T774" s="61"/>
    </row>
    <row r="775" spans="1:20" s="55" customFormat="1" ht="14.15" x14ac:dyDescent="0.4">
      <c r="A775" s="39"/>
      <c r="E775" s="74"/>
      <c r="F775" s="74"/>
      <c r="G775" s="74"/>
      <c r="S775" s="61"/>
      <c r="T775" s="61"/>
    </row>
    <row r="776" spans="1:20" s="55" customFormat="1" ht="14.15" x14ac:dyDescent="0.4">
      <c r="A776" s="39"/>
      <c r="E776" s="74"/>
      <c r="F776" s="74"/>
      <c r="G776" s="74"/>
      <c r="S776" s="61"/>
      <c r="T776" s="61"/>
    </row>
    <row r="777" spans="1:20" s="55" customFormat="1" ht="14.15" x14ac:dyDescent="0.4">
      <c r="A777" s="39"/>
      <c r="E777" s="74"/>
      <c r="F777" s="74"/>
      <c r="G777" s="74"/>
      <c r="S777" s="61"/>
      <c r="T777" s="61"/>
    </row>
    <row r="778" spans="1:20" s="55" customFormat="1" ht="14.15" x14ac:dyDescent="0.4">
      <c r="A778" s="39"/>
      <c r="E778" s="74"/>
      <c r="F778" s="74"/>
      <c r="G778" s="74"/>
      <c r="S778" s="61"/>
      <c r="T778" s="61"/>
    </row>
    <row r="779" spans="1:20" s="55" customFormat="1" ht="14.15" x14ac:dyDescent="0.4">
      <c r="A779" s="39"/>
      <c r="E779" s="74"/>
      <c r="F779" s="74"/>
      <c r="G779" s="74"/>
      <c r="S779" s="61"/>
      <c r="T779" s="61"/>
    </row>
    <row r="780" spans="1:20" s="55" customFormat="1" ht="14.15" x14ac:dyDescent="0.4">
      <c r="A780" s="39"/>
      <c r="E780" s="74"/>
      <c r="F780" s="74"/>
      <c r="G780" s="74"/>
      <c r="S780" s="61"/>
      <c r="T780" s="61"/>
    </row>
    <row r="781" spans="1:20" s="55" customFormat="1" ht="14.15" x14ac:dyDescent="0.4">
      <c r="A781" s="39"/>
      <c r="E781" s="74"/>
      <c r="F781" s="74"/>
      <c r="G781" s="74"/>
      <c r="S781" s="61"/>
      <c r="T781" s="61"/>
    </row>
    <row r="782" spans="1:20" s="55" customFormat="1" ht="14.15" x14ac:dyDescent="0.4">
      <c r="A782" s="39"/>
      <c r="E782" s="74"/>
      <c r="F782" s="74"/>
      <c r="G782" s="74"/>
      <c r="S782" s="61"/>
      <c r="T782" s="61"/>
    </row>
    <row r="783" spans="1:20" s="55" customFormat="1" ht="14.15" x14ac:dyDescent="0.4">
      <c r="A783" s="39"/>
      <c r="E783" s="74"/>
      <c r="F783" s="74"/>
      <c r="G783" s="74"/>
      <c r="S783" s="61"/>
      <c r="T783" s="61"/>
    </row>
    <row r="784" spans="1:20" s="55" customFormat="1" ht="14.15" x14ac:dyDescent="0.4">
      <c r="A784" s="39"/>
      <c r="E784" s="74"/>
      <c r="F784" s="74"/>
      <c r="G784" s="74"/>
      <c r="S784" s="61"/>
      <c r="T784" s="61"/>
    </row>
    <row r="785" spans="1:20" s="55" customFormat="1" ht="14.15" x14ac:dyDescent="0.4">
      <c r="A785" s="39"/>
      <c r="E785" s="74"/>
      <c r="F785" s="74"/>
      <c r="G785" s="74"/>
      <c r="S785" s="61"/>
      <c r="T785" s="61"/>
    </row>
    <row r="786" spans="1:20" s="55" customFormat="1" ht="14.15" x14ac:dyDescent="0.4">
      <c r="A786" s="39"/>
      <c r="E786" s="74"/>
      <c r="F786" s="74"/>
      <c r="G786" s="74"/>
      <c r="S786" s="61"/>
      <c r="T786" s="61"/>
    </row>
    <row r="787" spans="1:20" s="55" customFormat="1" ht="14.15" x14ac:dyDescent="0.4">
      <c r="A787" s="39"/>
      <c r="E787" s="74"/>
      <c r="F787" s="74"/>
      <c r="G787" s="74"/>
      <c r="S787" s="61"/>
      <c r="T787" s="61"/>
    </row>
    <row r="788" spans="1:20" s="55" customFormat="1" ht="14.15" x14ac:dyDescent="0.4">
      <c r="A788" s="39"/>
      <c r="E788" s="74"/>
      <c r="F788" s="74"/>
      <c r="G788" s="74"/>
      <c r="S788" s="61"/>
      <c r="T788" s="61"/>
    </row>
    <row r="789" spans="1:20" s="55" customFormat="1" ht="14.15" x14ac:dyDescent="0.4">
      <c r="A789" s="39"/>
      <c r="E789" s="74"/>
      <c r="F789" s="74"/>
      <c r="G789" s="74"/>
      <c r="S789" s="61"/>
      <c r="T789" s="61"/>
    </row>
    <row r="790" spans="1:20" s="55" customFormat="1" ht="14.15" x14ac:dyDescent="0.4">
      <c r="A790" s="39"/>
      <c r="E790" s="74"/>
      <c r="F790" s="74"/>
      <c r="G790" s="74"/>
      <c r="S790" s="61"/>
      <c r="T790" s="61"/>
    </row>
    <row r="791" spans="1:20" s="55" customFormat="1" ht="14.15" x14ac:dyDescent="0.4">
      <c r="A791" s="39"/>
      <c r="E791" s="74"/>
      <c r="F791" s="74"/>
      <c r="G791" s="74"/>
      <c r="S791" s="61"/>
      <c r="T791" s="61"/>
    </row>
    <row r="792" spans="1:20" s="55" customFormat="1" ht="14.15" x14ac:dyDescent="0.4">
      <c r="A792" s="39"/>
      <c r="E792" s="74"/>
      <c r="F792" s="74"/>
      <c r="G792" s="74"/>
      <c r="S792" s="61"/>
      <c r="T792" s="61"/>
    </row>
    <row r="793" spans="1:20" s="55" customFormat="1" ht="14.15" x14ac:dyDescent="0.4">
      <c r="A793" s="39"/>
      <c r="E793" s="74"/>
      <c r="F793" s="74"/>
      <c r="G793" s="74"/>
      <c r="S793" s="61"/>
      <c r="T793" s="61"/>
    </row>
    <row r="794" spans="1:20" s="55" customFormat="1" ht="14.15" x14ac:dyDescent="0.4">
      <c r="A794" s="39"/>
      <c r="E794" s="74"/>
      <c r="F794" s="74"/>
      <c r="G794" s="74"/>
      <c r="S794" s="61"/>
      <c r="T794" s="61"/>
    </row>
    <row r="795" spans="1:20" s="55" customFormat="1" ht="14.15" x14ac:dyDescent="0.4">
      <c r="A795" s="39"/>
      <c r="E795" s="74"/>
      <c r="F795" s="74"/>
      <c r="G795" s="74"/>
      <c r="S795" s="61"/>
      <c r="T795" s="61"/>
    </row>
    <row r="796" spans="1:20" s="55" customFormat="1" ht="14.15" x14ac:dyDescent="0.4">
      <c r="A796" s="39"/>
      <c r="E796" s="74"/>
      <c r="F796" s="74"/>
      <c r="G796" s="74"/>
      <c r="S796" s="61"/>
      <c r="T796" s="61"/>
    </row>
    <row r="797" spans="1:20" s="55" customFormat="1" ht="14.15" x14ac:dyDescent="0.4">
      <c r="A797" s="39"/>
      <c r="E797" s="74"/>
      <c r="F797" s="74"/>
      <c r="G797" s="74"/>
      <c r="S797" s="61"/>
      <c r="T797" s="61"/>
    </row>
    <row r="798" spans="1:20" s="55" customFormat="1" ht="14.15" x14ac:dyDescent="0.4">
      <c r="A798" s="39"/>
      <c r="E798" s="74"/>
      <c r="F798" s="74"/>
      <c r="G798" s="74"/>
      <c r="S798" s="61"/>
      <c r="T798" s="61"/>
    </row>
    <row r="799" spans="1:20" s="55" customFormat="1" ht="14.15" x14ac:dyDescent="0.4">
      <c r="A799" s="39"/>
      <c r="E799" s="74"/>
      <c r="F799" s="74"/>
      <c r="G799" s="74"/>
      <c r="S799" s="61"/>
      <c r="T799" s="61"/>
    </row>
    <row r="800" spans="1:20" s="55" customFormat="1" ht="14.15" x14ac:dyDescent="0.4">
      <c r="A800" s="39"/>
      <c r="E800" s="74"/>
      <c r="F800" s="74"/>
      <c r="G800" s="74"/>
      <c r="S800" s="61"/>
      <c r="T800" s="61"/>
    </row>
    <row r="801" spans="1:20" s="55" customFormat="1" ht="14.15" x14ac:dyDescent="0.4">
      <c r="A801" s="39"/>
      <c r="E801" s="74"/>
      <c r="F801" s="74"/>
      <c r="G801" s="74"/>
      <c r="S801" s="61"/>
      <c r="T801" s="61"/>
    </row>
    <row r="802" spans="1:20" s="55" customFormat="1" ht="14.15" x14ac:dyDescent="0.4">
      <c r="A802" s="39"/>
      <c r="E802" s="74"/>
      <c r="F802" s="74"/>
      <c r="G802" s="74"/>
      <c r="S802" s="61"/>
      <c r="T802" s="61"/>
    </row>
    <row r="803" spans="1:20" s="55" customFormat="1" ht="14.15" x14ac:dyDescent="0.4">
      <c r="A803" s="39"/>
      <c r="E803" s="74"/>
      <c r="F803" s="74"/>
      <c r="G803" s="74"/>
      <c r="S803" s="61"/>
      <c r="T803" s="61"/>
    </row>
    <row r="804" spans="1:20" s="55" customFormat="1" ht="14.15" x14ac:dyDescent="0.4">
      <c r="A804" s="39"/>
      <c r="E804" s="74"/>
      <c r="F804" s="74"/>
      <c r="G804" s="74"/>
      <c r="S804" s="61"/>
      <c r="T804" s="61"/>
    </row>
    <row r="805" spans="1:20" s="55" customFormat="1" ht="14.15" x14ac:dyDescent="0.4">
      <c r="A805" s="39"/>
      <c r="E805" s="74"/>
      <c r="F805" s="74"/>
      <c r="G805" s="74"/>
      <c r="S805" s="61"/>
      <c r="T805" s="61"/>
    </row>
    <row r="806" spans="1:20" s="55" customFormat="1" ht="14.15" x14ac:dyDescent="0.4">
      <c r="A806" s="39"/>
      <c r="E806" s="74"/>
      <c r="F806" s="74"/>
      <c r="G806" s="74"/>
      <c r="S806" s="61"/>
      <c r="T806" s="61"/>
    </row>
    <row r="807" spans="1:20" s="55" customFormat="1" ht="14.15" x14ac:dyDescent="0.4">
      <c r="A807" s="39"/>
      <c r="E807" s="74"/>
      <c r="F807" s="74"/>
      <c r="G807" s="74"/>
      <c r="S807" s="61"/>
      <c r="T807" s="61"/>
    </row>
    <row r="808" spans="1:20" s="55" customFormat="1" ht="14.15" x14ac:dyDescent="0.4">
      <c r="A808" s="39"/>
      <c r="E808" s="74"/>
      <c r="F808" s="74"/>
      <c r="G808" s="74"/>
      <c r="S808" s="61"/>
      <c r="T808" s="61"/>
    </row>
    <row r="809" spans="1:20" s="55" customFormat="1" ht="14.15" x14ac:dyDescent="0.4">
      <c r="A809" s="39"/>
      <c r="E809" s="74"/>
      <c r="F809" s="74"/>
      <c r="G809" s="74"/>
      <c r="S809" s="61"/>
      <c r="T809" s="61"/>
    </row>
    <row r="810" spans="1:20" s="55" customFormat="1" ht="14.15" x14ac:dyDescent="0.4">
      <c r="A810" s="39"/>
      <c r="E810" s="74"/>
      <c r="F810" s="74"/>
      <c r="G810" s="74"/>
      <c r="S810" s="61"/>
      <c r="T810" s="61"/>
    </row>
    <row r="811" spans="1:20" s="55" customFormat="1" ht="14.15" x14ac:dyDescent="0.4">
      <c r="A811" s="39"/>
      <c r="E811" s="74"/>
      <c r="F811" s="74"/>
      <c r="G811" s="74"/>
      <c r="S811" s="61"/>
      <c r="T811" s="61"/>
    </row>
    <row r="812" spans="1:20" s="55" customFormat="1" ht="14.15" x14ac:dyDescent="0.4">
      <c r="A812" s="39"/>
      <c r="E812" s="74"/>
      <c r="F812" s="74"/>
      <c r="G812" s="74"/>
      <c r="S812" s="61"/>
      <c r="T812" s="61"/>
    </row>
    <row r="813" spans="1:20" s="55" customFormat="1" ht="14.15" x14ac:dyDescent="0.4">
      <c r="A813" s="39"/>
      <c r="E813" s="74"/>
      <c r="F813" s="74"/>
      <c r="G813" s="74"/>
      <c r="S813" s="61"/>
      <c r="T813" s="61"/>
    </row>
    <row r="814" spans="1:20" s="55" customFormat="1" ht="14.15" x14ac:dyDescent="0.4">
      <c r="A814" s="39"/>
      <c r="E814" s="74"/>
      <c r="F814" s="74"/>
      <c r="G814" s="74"/>
      <c r="S814" s="61"/>
      <c r="T814" s="61"/>
    </row>
    <row r="815" spans="1:20" s="55" customFormat="1" ht="14.15" x14ac:dyDescent="0.4">
      <c r="A815" s="39"/>
      <c r="E815" s="74"/>
      <c r="F815" s="74"/>
      <c r="G815" s="74"/>
      <c r="S815" s="61"/>
      <c r="T815" s="61"/>
    </row>
    <row r="816" spans="1:20" s="55" customFormat="1" ht="14.15" x14ac:dyDescent="0.4">
      <c r="A816" s="39"/>
      <c r="E816" s="74"/>
      <c r="F816" s="74"/>
      <c r="G816" s="74"/>
      <c r="S816" s="61"/>
      <c r="T816" s="61"/>
    </row>
    <row r="817" spans="1:20" s="55" customFormat="1" ht="14.15" x14ac:dyDescent="0.4">
      <c r="A817" s="39"/>
      <c r="E817" s="74"/>
      <c r="F817" s="74"/>
      <c r="G817" s="74"/>
      <c r="S817" s="61"/>
      <c r="T817" s="61"/>
    </row>
    <row r="818" spans="1:20" s="55" customFormat="1" ht="14.15" x14ac:dyDescent="0.4">
      <c r="A818" s="39"/>
      <c r="E818" s="74"/>
      <c r="F818" s="74"/>
      <c r="G818" s="74"/>
      <c r="S818" s="61"/>
      <c r="T818" s="61"/>
    </row>
    <row r="819" spans="1:20" s="55" customFormat="1" ht="14.15" x14ac:dyDescent="0.4">
      <c r="A819" s="39"/>
      <c r="E819" s="74"/>
      <c r="F819" s="74"/>
      <c r="G819" s="74"/>
      <c r="S819" s="61"/>
      <c r="T819" s="61"/>
    </row>
    <row r="820" spans="1:20" s="55" customFormat="1" ht="14.15" x14ac:dyDescent="0.4">
      <c r="A820" s="39"/>
      <c r="E820" s="74"/>
      <c r="F820" s="74"/>
      <c r="G820" s="74"/>
      <c r="S820" s="61"/>
      <c r="T820" s="61"/>
    </row>
    <row r="821" spans="1:20" s="55" customFormat="1" ht="14.15" x14ac:dyDescent="0.4">
      <c r="A821" s="39"/>
      <c r="E821" s="74"/>
      <c r="F821" s="74"/>
      <c r="G821" s="74"/>
      <c r="S821" s="61"/>
      <c r="T821" s="61"/>
    </row>
    <row r="822" spans="1:20" s="55" customFormat="1" ht="14.15" x14ac:dyDescent="0.4">
      <c r="A822" s="39"/>
      <c r="E822" s="74"/>
      <c r="F822" s="74"/>
      <c r="G822" s="74"/>
      <c r="S822" s="61"/>
      <c r="T822" s="61"/>
    </row>
    <row r="823" spans="1:20" s="55" customFormat="1" ht="14.15" x14ac:dyDescent="0.4">
      <c r="A823" s="39"/>
      <c r="E823" s="74"/>
      <c r="F823" s="74"/>
      <c r="G823" s="74"/>
      <c r="S823" s="61"/>
      <c r="T823" s="61"/>
    </row>
    <row r="824" spans="1:20" s="55" customFormat="1" ht="14.15" x14ac:dyDescent="0.4">
      <c r="A824" s="39"/>
      <c r="E824" s="74"/>
      <c r="F824" s="74"/>
      <c r="G824" s="74"/>
      <c r="S824" s="61"/>
      <c r="T824" s="61"/>
    </row>
    <row r="825" spans="1:20" s="55" customFormat="1" ht="14.15" x14ac:dyDescent="0.4">
      <c r="A825" s="39"/>
      <c r="E825" s="74"/>
      <c r="F825" s="74"/>
      <c r="G825" s="74"/>
      <c r="S825" s="61"/>
      <c r="T825" s="61"/>
    </row>
    <row r="826" spans="1:20" s="55" customFormat="1" ht="14.15" x14ac:dyDescent="0.4">
      <c r="A826" s="39"/>
      <c r="E826" s="74"/>
      <c r="F826" s="74"/>
      <c r="G826" s="74"/>
      <c r="S826" s="61"/>
      <c r="T826" s="61"/>
    </row>
    <row r="827" spans="1:20" s="55" customFormat="1" ht="14.15" x14ac:dyDescent="0.4">
      <c r="A827" s="39"/>
      <c r="E827" s="74"/>
      <c r="F827" s="74"/>
      <c r="G827" s="74"/>
      <c r="S827" s="61"/>
      <c r="T827" s="61"/>
    </row>
    <row r="828" spans="1:20" s="55" customFormat="1" ht="14.15" x14ac:dyDescent="0.4">
      <c r="A828" s="39"/>
      <c r="E828" s="74"/>
      <c r="F828" s="74"/>
      <c r="G828" s="74"/>
      <c r="S828" s="61"/>
      <c r="T828" s="61"/>
    </row>
    <row r="829" spans="1:20" s="55" customFormat="1" ht="14.15" x14ac:dyDescent="0.4">
      <c r="A829" s="39"/>
      <c r="E829" s="74"/>
      <c r="F829" s="74"/>
      <c r="G829" s="74"/>
      <c r="S829" s="61"/>
      <c r="T829" s="61"/>
    </row>
    <row r="830" spans="1:20" s="55" customFormat="1" ht="14.15" x14ac:dyDescent="0.4">
      <c r="A830" s="39"/>
      <c r="E830" s="74"/>
      <c r="F830" s="74"/>
      <c r="G830" s="74"/>
      <c r="S830" s="61"/>
      <c r="T830" s="61"/>
    </row>
    <row r="831" spans="1:20" s="55" customFormat="1" ht="14.15" x14ac:dyDescent="0.4">
      <c r="A831" s="39"/>
      <c r="E831" s="74"/>
      <c r="F831" s="74"/>
      <c r="G831" s="74"/>
      <c r="S831" s="61"/>
      <c r="T831" s="61"/>
    </row>
    <row r="832" spans="1:20" s="55" customFormat="1" ht="14.15" x14ac:dyDescent="0.4">
      <c r="A832" s="39"/>
      <c r="E832" s="74"/>
      <c r="F832" s="74"/>
      <c r="G832" s="74"/>
      <c r="S832" s="61"/>
      <c r="T832" s="61"/>
    </row>
    <row r="833" spans="1:20" s="55" customFormat="1" ht="14.15" x14ac:dyDescent="0.4">
      <c r="A833" s="39"/>
      <c r="E833" s="74"/>
      <c r="F833" s="74"/>
      <c r="G833" s="74"/>
      <c r="S833" s="61"/>
      <c r="T833" s="61"/>
    </row>
    <row r="834" spans="1:20" s="55" customFormat="1" ht="14.15" x14ac:dyDescent="0.4">
      <c r="A834" s="39"/>
      <c r="E834" s="74"/>
      <c r="F834" s="74"/>
      <c r="G834" s="74"/>
      <c r="S834" s="61"/>
      <c r="T834" s="61"/>
    </row>
    <row r="835" spans="1:20" s="55" customFormat="1" ht="14.15" x14ac:dyDescent="0.4">
      <c r="A835" s="39"/>
      <c r="E835" s="74"/>
      <c r="F835" s="74"/>
      <c r="G835" s="74"/>
      <c r="S835" s="61"/>
      <c r="T835" s="61"/>
    </row>
    <row r="836" spans="1:20" s="55" customFormat="1" ht="14.15" x14ac:dyDescent="0.4">
      <c r="A836" s="39"/>
      <c r="E836" s="74"/>
      <c r="F836" s="74"/>
      <c r="G836" s="74"/>
      <c r="S836" s="61"/>
      <c r="T836" s="61"/>
    </row>
    <row r="837" spans="1:20" s="55" customFormat="1" ht="14.15" x14ac:dyDescent="0.4">
      <c r="A837" s="39"/>
      <c r="E837" s="74"/>
      <c r="F837" s="74"/>
      <c r="G837" s="74"/>
      <c r="S837" s="61"/>
      <c r="T837" s="61"/>
    </row>
    <row r="838" spans="1:20" s="55" customFormat="1" ht="14.15" x14ac:dyDescent="0.4">
      <c r="A838" s="39"/>
      <c r="E838" s="74"/>
      <c r="F838" s="74"/>
      <c r="G838" s="74"/>
      <c r="S838" s="61"/>
      <c r="T838" s="61"/>
    </row>
    <row r="839" spans="1:20" s="55" customFormat="1" ht="14.15" x14ac:dyDescent="0.4">
      <c r="A839" s="39"/>
      <c r="E839" s="74"/>
      <c r="F839" s="74"/>
      <c r="G839" s="74"/>
      <c r="S839" s="61"/>
      <c r="T839" s="61"/>
    </row>
    <row r="840" spans="1:20" s="55" customFormat="1" ht="14.15" x14ac:dyDescent="0.4">
      <c r="A840" s="39"/>
      <c r="E840" s="74"/>
      <c r="F840" s="74"/>
      <c r="G840" s="74"/>
      <c r="S840" s="61"/>
      <c r="T840" s="61"/>
    </row>
    <row r="841" spans="1:20" s="55" customFormat="1" ht="14.15" x14ac:dyDescent="0.4">
      <c r="A841" s="39"/>
      <c r="E841" s="74"/>
      <c r="F841" s="74"/>
      <c r="G841" s="74"/>
      <c r="S841" s="61"/>
      <c r="T841" s="61"/>
    </row>
    <row r="842" spans="1:20" s="55" customFormat="1" ht="14.15" x14ac:dyDescent="0.4">
      <c r="A842" s="39"/>
      <c r="E842" s="74"/>
      <c r="F842" s="74"/>
      <c r="G842" s="74"/>
      <c r="S842" s="61"/>
      <c r="T842" s="61"/>
    </row>
    <row r="843" spans="1:20" s="55" customFormat="1" ht="14.15" x14ac:dyDescent="0.4">
      <c r="A843" s="39"/>
      <c r="E843" s="74"/>
      <c r="F843" s="74"/>
      <c r="G843" s="74"/>
      <c r="S843" s="61"/>
      <c r="T843" s="61"/>
    </row>
    <row r="844" spans="1:20" s="55" customFormat="1" ht="14.15" x14ac:dyDescent="0.4">
      <c r="A844" s="39"/>
      <c r="E844" s="74"/>
      <c r="F844" s="74"/>
      <c r="G844" s="74"/>
      <c r="S844" s="61"/>
      <c r="T844" s="61"/>
    </row>
    <row r="845" spans="1:20" s="55" customFormat="1" ht="14.15" x14ac:dyDescent="0.4">
      <c r="A845" s="39"/>
      <c r="E845" s="74"/>
      <c r="F845" s="74"/>
      <c r="G845" s="74"/>
      <c r="S845" s="61"/>
      <c r="T845" s="61"/>
    </row>
    <row r="846" spans="1:20" s="55" customFormat="1" ht="14.15" x14ac:dyDescent="0.4">
      <c r="A846" s="39"/>
      <c r="E846" s="74"/>
      <c r="F846" s="74"/>
      <c r="G846" s="74"/>
      <c r="S846" s="61"/>
      <c r="T846" s="61"/>
    </row>
    <row r="847" spans="1:20" s="55" customFormat="1" ht="14.15" x14ac:dyDescent="0.4">
      <c r="A847" s="39"/>
      <c r="E847" s="74"/>
      <c r="F847" s="74"/>
      <c r="G847" s="74"/>
      <c r="S847" s="61"/>
      <c r="T847" s="61"/>
    </row>
    <row r="848" spans="1:20" s="55" customFormat="1" ht="14.15" x14ac:dyDescent="0.4">
      <c r="A848" s="39"/>
      <c r="E848" s="74"/>
      <c r="F848" s="74"/>
      <c r="G848" s="74"/>
      <c r="S848" s="61"/>
      <c r="T848" s="61"/>
    </row>
    <row r="849" spans="1:20" s="55" customFormat="1" ht="14.15" x14ac:dyDescent="0.4">
      <c r="A849" s="39"/>
      <c r="E849" s="74"/>
      <c r="F849" s="74"/>
      <c r="G849" s="74"/>
      <c r="S849" s="61"/>
      <c r="T849" s="61"/>
    </row>
    <row r="850" spans="1:20" s="55" customFormat="1" ht="14.15" x14ac:dyDescent="0.4">
      <c r="A850" s="39"/>
      <c r="E850" s="74"/>
      <c r="F850" s="74"/>
      <c r="G850" s="74"/>
      <c r="S850" s="61"/>
      <c r="T850" s="61"/>
    </row>
    <row r="851" spans="1:20" s="55" customFormat="1" ht="14.15" x14ac:dyDescent="0.4">
      <c r="A851" s="39"/>
      <c r="E851" s="74"/>
      <c r="F851" s="74"/>
      <c r="G851" s="74"/>
      <c r="S851" s="61"/>
      <c r="T851" s="61"/>
    </row>
    <row r="852" spans="1:20" s="55" customFormat="1" ht="14.15" x14ac:dyDescent="0.4">
      <c r="A852" s="39"/>
      <c r="E852" s="74"/>
      <c r="F852" s="74"/>
      <c r="G852" s="74"/>
      <c r="S852" s="61"/>
      <c r="T852" s="61"/>
    </row>
    <row r="853" spans="1:20" s="55" customFormat="1" ht="14.15" x14ac:dyDescent="0.4">
      <c r="A853" s="39"/>
      <c r="E853" s="74"/>
      <c r="F853" s="74"/>
      <c r="G853" s="74"/>
      <c r="S853" s="61"/>
      <c r="T853" s="61"/>
    </row>
    <row r="854" spans="1:20" s="55" customFormat="1" ht="14.15" x14ac:dyDescent="0.4">
      <c r="A854" s="39"/>
      <c r="E854" s="74"/>
      <c r="F854" s="74"/>
      <c r="G854" s="74"/>
      <c r="S854" s="61"/>
      <c r="T854" s="61"/>
    </row>
    <row r="855" spans="1:20" s="55" customFormat="1" ht="14.15" x14ac:dyDescent="0.4">
      <c r="A855" s="39"/>
      <c r="E855" s="74"/>
      <c r="F855" s="74"/>
      <c r="G855" s="74"/>
      <c r="S855" s="61"/>
      <c r="T855" s="61"/>
    </row>
    <row r="856" spans="1:20" s="55" customFormat="1" ht="14.15" x14ac:dyDescent="0.4">
      <c r="A856" s="39"/>
      <c r="E856" s="74"/>
      <c r="F856" s="74"/>
      <c r="G856" s="74"/>
      <c r="S856" s="61"/>
      <c r="T856" s="61"/>
    </row>
    <row r="857" spans="1:20" s="55" customFormat="1" ht="14.15" x14ac:dyDescent="0.4">
      <c r="A857" s="39"/>
      <c r="E857" s="74"/>
      <c r="F857" s="74"/>
      <c r="G857" s="74"/>
      <c r="S857" s="61"/>
      <c r="T857" s="61"/>
    </row>
    <row r="858" spans="1:20" s="55" customFormat="1" ht="14.15" x14ac:dyDescent="0.4">
      <c r="A858" s="39"/>
      <c r="E858" s="74"/>
      <c r="F858" s="74"/>
      <c r="G858" s="74"/>
      <c r="S858" s="61"/>
      <c r="T858" s="61"/>
    </row>
    <row r="859" spans="1:20" s="55" customFormat="1" ht="14.15" x14ac:dyDescent="0.4">
      <c r="A859" s="39"/>
      <c r="E859" s="74"/>
      <c r="F859" s="74"/>
      <c r="G859" s="74"/>
      <c r="S859" s="61"/>
      <c r="T859" s="61"/>
    </row>
    <row r="860" spans="1:20" s="55" customFormat="1" ht="14.15" x14ac:dyDescent="0.4">
      <c r="A860" s="39"/>
      <c r="E860" s="74"/>
      <c r="F860" s="74"/>
      <c r="G860" s="74"/>
      <c r="S860" s="61"/>
      <c r="T860" s="61"/>
    </row>
    <row r="861" spans="1:20" s="55" customFormat="1" ht="14.15" x14ac:dyDescent="0.4">
      <c r="A861" s="39"/>
      <c r="E861" s="74"/>
      <c r="F861" s="74"/>
      <c r="G861" s="74"/>
      <c r="S861" s="61"/>
      <c r="T861" s="61"/>
    </row>
    <row r="862" spans="1:20" s="55" customFormat="1" ht="14.15" x14ac:dyDescent="0.4">
      <c r="A862" s="39"/>
      <c r="E862" s="74"/>
      <c r="F862" s="74"/>
      <c r="G862" s="74"/>
      <c r="S862" s="61"/>
      <c r="T862" s="61"/>
    </row>
    <row r="863" spans="1:20" s="55" customFormat="1" ht="14.15" x14ac:dyDescent="0.4">
      <c r="A863" s="39"/>
      <c r="E863" s="74"/>
      <c r="F863" s="74"/>
      <c r="G863" s="74"/>
      <c r="S863" s="61"/>
      <c r="T863" s="61"/>
    </row>
    <row r="864" spans="1:20" s="55" customFormat="1" ht="14.15" x14ac:dyDescent="0.4">
      <c r="A864" s="39"/>
      <c r="E864" s="74"/>
      <c r="F864" s="74"/>
      <c r="G864" s="74"/>
      <c r="S864" s="61"/>
      <c r="T864" s="61"/>
    </row>
    <row r="865" spans="1:20" s="55" customFormat="1" ht="14.15" x14ac:dyDescent="0.4">
      <c r="A865" s="39"/>
      <c r="E865" s="74"/>
      <c r="F865" s="74"/>
      <c r="G865" s="74"/>
      <c r="S865" s="61"/>
      <c r="T865" s="61"/>
    </row>
    <row r="866" spans="1:20" s="55" customFormat="1" ht="14.15" x14ac:dyDescent="0.4">
      <c r="A866" s="39"/>
      <c r="E866" s="74"/>
      <c r="F866" s="74"/>
      <c r="G866" s="74"/>
      <c r="S866" s="61"/>
      <c r="T866" s="61"/>
    </row>
    <row r="867" spans="1:20" s="55" customFormat="1" ht="14.15" x14ac:dyDescent="0.4">
      <c r="A867" s="39"/>
      <c r="E867" s="74"/>
      <c r="F867" s="74"/>
      <c r="G867" s="74"/>
      <c r="S867" s="61"/>
      <c r="T867" s="61"/>
    </row>
    <row r="868" spans="1:20" s="55" customFormat="1" ht="14.15" x14ac:dyDescent="0.4">
      <c r="A868" s="39"/>
      <c r="E868" s="74"/>
      <c r="F868" s="74"/>
      <c r="G868" s="74"/>
      <c r="S868" s="61"/>
      <c r="T868" s="61"/>
    </row>
    <row r="869" spans="1:20" s="55" customFormat="1" ht="14.15" x14ac:dyDescent="0.4">
      <c r="A869" s="39"/>
      <c r="E869" s="74"/>
      <c r="F869" s="74"/>
      <c r="G869" s="74"/>
      <c r="S869" s="61"/>
      <c r="T869" s="61"/>
    </row>
    <row r="870" spans="1:20" s="55" customFormat="1" ht="14.15" x14ac:dyDescent="0.4">
      <c r="A870" s="39"/>
      <c r="E870" s="74"/>
      <c r="F870" s="74"/>
      <c r="G870" s="74"/>
      <c r="S870" s="61"/>
      <c r="T870" s="61"/>
    </row>
    <row r="871" spans="1:20" s="55" customFormat="1" ht="14.15" x14ac:dyDescent="0.4">
      <c r="A871" s="39"/>
      <c r="E871" s="74"/>
      <c r="F871" s="74"/>
      <c r="G871" s="74"/>
      <c r="S871" s="61"/>
      <c r="T871" s="61"/>
    </row>
    <row r="872" spans="1:20" s="55" customFormat="1" ht="14.15" x14ac:dyDescent="0.4">
      <c r="A872" s="39"/>
      <c r="E872" s="74"/>
      <c r="F872" s="74"/>
      <c r="G872" s="74"/>
      <c r="S872" s="61"/>
      <c r="T872" s="61"/>
    </row>
    <row r="873" spans="1:20" s="55" customFormat="1" ht="14.15" x14ac:dyDescent="0.4">
      <c r="A873" s="39"/>
      <c r="E873" s="74"/>
      <c r="F873" s="74"/>
      <c r="G873" s="74"/>
      <c r="S873" s="61"/>
      <c r="T873" s="61"/>
    </row>
    <row r="874" spans="1:20" s="55" customFormat="1" ht="14.15" x14ac:dyDescent="0.4">
      <c r="A874" s="39"/>
      <c r="E874" s="74"/>
      <c r="F874" s="74"/>
      <c r="G874" s="74"/>
      <c r="S874" s="61"/>
      <c r="T874" s="61"/>
    </row>
    <row r="875" spans="1:20" s="55" customFormat="1" ht="14.15" x14ac:dyDescent="0.4">
      <c r="A875" s="39"/>
      <c r="E875" s="74"/>
      <c r="F875" s="74"/>
      <c r="G875" s="74"/>
      <c r="S875" s="61"/>
      <c r="T875" s="61"/>
    </row>
    <row r="876" spans="1:20" s="55" customFormat="1" ht="14.15" x14ac:dyDescent="0.4">
      <c r="A876" s="39"/>
      <c r="E876" s="74"/>
      <c r="F876" s="74"/>
      <c r="G876" s="74"/>
      <c r="S876" s="61"/>
      <c r="T876" s="61"/>
    </row>
    <row r="877" spans="1:20" s="55" customFormat="1" ht="14.15" x14ac:dyDescent="0.4">
      <c r="A877" s="39"/>
      <c r="E877" s="74"/>
      <c r="F877" s="74"/>
      <c r="G877" s="74"/>
      <c r="S877" s="61"/>
      <c r="T877" s="61"/>
    </row>
    <row r="878" spans="1:20" s="55" customFormat="1" ht="14.15" x14ac:dyDescent="0.4">
      <c r="A878" s="39"/>
      <c r="E878" s="74"/>
      <c r="F878" s="74"/>
      <c r="G878" s="74"/>
      <c r="S878" s="61"/>
      <c r="T878" s="61"/>
    </row>
    <row r="879" spans="1:20" s="55" customFormat="1" ht="14.15" x14ac:dyDescent="0.4">
      <c r="A879" s="39"/>
      <c r="E879" s="74"/>
      <c r="F879" s="74"/>
      <c r="G879" s="74"/>
      <c r="S879" s="61"/>
      <c r="T879" s="61"/>
    </row>
    <row r="880" spans="1:20" s="55" customFormat="1" ht="14.15" x14ac:dyDescent="0.4">
      <c r="A880" s="39"/>
      <c r="E880" s="74"/>
      <c r="F880" s="74"/>
      <c r="G880" s="74"/>
      <c r="S880" s="61"/>
      <c r="T880" s="61"/>
    </row>
    <row r="881" spans="1:20" s="55" customFormat="1" ht="14.15" x14ac:dyDescent="0.4">
      <c r="A881" s="39"/>
      <c r="E881" s="74"/>
      <c r="F881" s="74"/>
      <c r="G881" s="74"/>
      <c r="S881" s="61"/>
      <c r="T881" s="61"/>
    </row>
    <row r="882" spans="1:20" s="55" customFormat="1" ht="14.15" x14ac:dyDescent="0.4">
      <c r="A882" s="39"/>
      <c r="E882" s="74"/>
      <c r="F882" s="74"/>
      <c r="G882" s="74"/>
      <c r="S882" s="61"/>
      <c r="T882" s="61"/>
    </row>
    <row r="883" spans="1:20" s="55" customFormat="1" ht="14.15" x14ac:dyDescent="0.4">
      <c r="A883" s="39"/>
      <c r="E883" s="74"/>
      <c r="F883" s="74"/>
      <c r="G883" s="74"/>
      <c r="S883" s="61"/>
      <c r="T883" s="61"/>
    </row>
    <row r="884" spans="1:20" s="55" customFormat="1" ht="14.15" x14ac:dyDescent="0.4">
      <c r="A884" s="39"/>
      <c r="E884" s="74"/>
      <c r="F884" s="74"/>
      <c r="G884" s="74"/>
      <c r="S884" s="61"/>
      <c r="T884" s="61"/>
    </row>
    <row r="885" spans="1:20" s="55" customFormat="1" ht="14.15" x14ac:dyDescent="0.4">
      <c r="A885" s="39"/>
      <c r="E885" s="74"/>
      <c r="F885" s="74"/>
      <c r="G885" s="74"/>
      <c r="S885" s="61"/>
      <c r="T885" s="61"/>
    </row>
    <row r="886" spans="1:20" s="55" customFormat="1" ht="14.15" x14ac:dyDescent="0.4">
      <c r="A886" s="39"/>
      <c r="E886" s="74"/>
      <c r="F886" s="74"/>
      <c r="G886" s="74"/>
      <c r="S886" s="61"/>
      <c r="T886" s="61"/>
    </row>
    <row r="887" spans="1:20" s="55" customFormat="1" ht="14.15" x14ac:dyDescent="0.4">
      <c r="A887" s="39"/>
      <c r="E887" s="74"/>
      <c r="F887" s="74"/>
      <c r="G887" s="74"/>
      <c r="S887" s="61"/>
      <c r="T887" s="61"/>
    </row>
    <row r="888" spans="1:20" s="55" customFormat="1" ht="14.15" x14ac:dyDescent="0.4">
      <c r="A888" s="39"/>
      <c r="E888" s="74"/>
      <c r="F888" s="74"/>
      <c r="G888" s="74"/>
      <c r="S888" s="61"/>
      <c r="T888" s="61"/>
    </row>
    <row r="889" spans="1:20" s="55" customFormat="1" ht="14.15" x14ac:dyDescent="0.4">
      <c r="A889" s="39"/>
      <c r="E889" s="74"/>
      <c r="F889" s="74"/>
      <c r="G889" s="74"/>
      <c r="S889" s="61"/>
      <c r="T889" s="61"/>
    </row>
    <row r="890" spans="1:20" s="55" customFormat="1" ht="14.15" x14ac:dyDescent="0.4">
      <c r="A890" s="39"/>
      <c r="E890" s="74"/>
      <c r="F890" s="74"/>
      <c r="G890" s="74"/>
      <c r="S890" s="61"/>
      <c r="T890" s="61"/>
    </row>
    <row r="891" spans="1:20" s="55" customFormat="1" ht="14.15" x14ac:dyDescent="0.4">
      <c r="A891" s="39"/>
      <c r="E891" s="74"/>
      <c r="F891" s="74"/>
      <c r="G891" s="74"/>
      <c r="S891" s="61"/>
      <c r="T891" s="61"/>
    </row>
    <row r="892" spans="1:20" s="55" customFormat="1" ht="14.15" x14ac:dyDescent="0.4">
      <c r="A892" s="39"/>
      <c r="E892" s="74"/>
      <c r="F892" s="74"/>
      <c r="G892" s="74"/>
      <c r="S892" s="61"/>
      <c r="T892" s="61"/>
    </row>
    <row r="893" spans="1:20" s="55" customFormat="1" ht="14.15" x14ac:dyDescent="0.4">
      <c r="A893" s="39"/>
      <c r="E893" s="74"/>
      <c r="F893" s="74"/>
      <c r="G893" s="74"/>
      <c r="S893" s="61"/>
      <c r="T893" s="61"/>
    </row>
    <row r="894" spans="1:20" s="55" customFormat="1" ht="14.15" x14ac:dyDescent="0.4">
      <c r="A894" s="39"/>
      <c r="E894" s="74"/>
      <c r="F894" s="74"/>
      <c r="G894" s="74"/>
      <c r="S894" s="61"/>
      <c r="T894" s="61"/>
    </row>
    <row r="895" spans="1:20" s="55" customFormat="1" ht="14.15" x14ac:dyDescent="0.4">
      <c r="A895" s="39"/>
      <c r="E895" s="74"/>
      <c r="F895" s="74"/>
      <c r="G895" s="74"/>
      <c r="S895" s="61"/>
      <c r="T895" s="61"/>
    </row>
    <row r="896" spans="1:20" s="55" customFormat="1" ht="14.15" x14ac:dyDescent="0.4">
      <c r="A896" s="39"/>
      <c r="E896" s="74"/>
      <c r="F896" s="74"/>
      <c r="G896" s="74"/>
      <c r="S896" s="61"/>
      <c r="T896" s="61"/>
    </row>
    <row r="897" spans="1:20" s="55" customFormat="1" ht="14.15" x14ac:dyDescent="0.4">
      <c r="A897" s="39"/>
      <c r="E897" s="74"/>
      <c r="F897" s="74"/>
      <c r="G897" s="74"/>
      <c r="S897" s="61"/>
      <c r="T897" s="61"/>
    </row>
    <row r="898" spans="1:20" s="55" customFormat="1" ht="14.15" x14ac:dyDescent="0.4">
      <c r="A898" s="39"/>
      <c r="E898" s="74"/>
      <c r="F898" s="74"/>
      <c r="G898" s="74"/>
      <c r="S898" s="61"/>
      <c r="T898" s="61"/>
    </row>
    <row r="899" spans="1:20" s="55" customFormat="1" ht="14.15" x14ac:dyDescent="0.4">
      <c r="A899" s="39"/>
      <c r="E899" s="74"/>
      <c r="F899" s="74"/>
      <c r="G899" s="74"/>
      <c r="S899" s="61"/>
      <c r="T899" s="61"/>
    </row>
    <row r="900" spans="1:20" s="55" customFormat="1" ht="14.15" x14ac:dyDescent="0.4">
      <c r="A900" s="39"/>
      <c r="E900" s="74"/>
      <c r="F900" s="74"/>
      <c r="G900" s="74"/>
      <c r="S900" s="61"/>
      <c r="T900" s="61"/>
    </row>
    <row r="901" spans="1:20" s="55" customFormat="1" ht="14.15" x14ac:dyDescent="0.4">
      <c r="A901" s="39"/>
      <c r="E901" s="74"/>
      <c r="F901" s="74"/>
      <c r="G901" s="74"/>
      <c r="S901" s="61"/>
      <c r="T901" s="61"/>
    </row>
    <row r="902" spans="1:20" s="55" customFormat="1" ht="14.15" x14ac:dyDescent="0.4">
      <c r="A902" s="39"/>
      <c r="E902" s="74"/>
      <c r="F902" s="74"/>
      <c r="G902" s="74"/>
      <c r="S902" s="61"/>
      <c r="T902" s="61"/>
    </row>
    <row r="903" spans="1:20" s="55" customFormat="1" ht="14.15" x14ac:dyDescent="0.4">
      <c r="A903" s="39"/>
      <c r="E903" s="74"/>
      <c r="F903" s="74"/>
      <c r="G903" s="74"/>
      <c r="S903" s="61"/>
      <c r="T903" s="61"/>
    </row>
    <row r="904" spans="1:20" s="55" customFormat="1" ht="14.15" x14ac:dyDescent="0.4">
      <c r="A904" s="39"/>
      <c r="E904" s="74"/>
      <c r="F904" s="74"/>
      <c r="G904" s="74"/>
      <c r="S904" s="61"/>
      <c r="T904" s="61"/>
    </row>
    <row r="905" spans="1:20" s="55" customFormat="1" ht="14.15" x14ac:dyDescent="0.4">
      <c r="A905" s="39"/>
      <c r="E905" s="74"/>
      <c r="F905" s="74"/>
      <c r="G905" s="74"/>
      <c r="S905" s="61"/>
      <c r="T905" s="61"/>
    </row>
    <row r="906" spans="1:20" s="55" customFormat="1" ht="14.15" x14ac:dyDescent="0.4">
      <c r="A906" s="39"/>
      <c r="E906" s="74"/>
      <c r="F906" s="74"/>
      <c r="G906" s="74"/>
      <c r="S906" s="61"/>
      <c r="T906" s="61"/>
    </row>
    <row r="907" spans="1:20" s="55" customFormat="1" ht="14.15" x14ac:dyDescent="0.4">
      <c r="A907" s="39"/>
      <c r="E907" s="74"/>
      <c r="F907" s="74"/>
      <c r="G907" s="74"/>
      <c r="S907" s="61"/>
      <c r="T907" s="61"/>
    </row>
    <row r="908" spans="1:20" s="55" customFormat="1" ht="14.15" x14ac:dyDescent="0.4">
      <c r="A908" s="39"/>
      <c r="E908" s="74"/>
      <c r="F908" s="74"/>
      <c r="G908" s="74"/>
      <c r="S908" s="61"/>
      <c r="T908" s="61"/>
    </row>
    <row r="909" spans="1:20" s="55" customFormat="1" ht="14.15" x14ac:dyDescent="0.4">
      <c r="A909" s="39"/>
      <c r="E909" s="74"/>
      <c r="F909" s="74"/>
      <c r="G909" s="74"/>
      <c r="S909" s="61"/>
      <c r="T909" s="61"/>
    </row>
    <row r="910" spans="1:20" s="55" customFormat="1" ht="14.15" x14ac:dyDescent="0.4">
      <c r="A910" s="39"/>
      <c r="E910" s="74"/>
      <c r="F910" s="74"/>
      <c r="G910" s="74"/>
      <c r="S910" s="61"/>
      <c r="T910" s="61"/>
    </row>
    <row r="911" spans="1:20" s="55" customFormat="1" ht="14.15" x14ac:dyDescent="0.4">
      <c r="A911" s="39"/>
      <c r="E911" s="74"/>
      <c r="F911" s="74"/>
      <c r="G911" s="74"/>
      <c r="S911" s="61"/>
      <c r="T911" s="61"/>
    </row>
    <row r="912" spans="1:20" s="55" customFormat="1" ht="14.15" x14ac:dyDescent="0.4">
      <c r="A912" s="39"/>
      <c r="E912" s="74"/>
      <c r="F912" s="74"/>
      <c r="G912" s="74"/>
      <c r="S912" s="61"/>
      <c r="T912" s="61"/>
    </row>
    <row r="913" spans="1:20" s="55" customFormat="1" ht="14.15" x14ac:dyDescent="0.4">
      <c r="A913" s="39"/>
      <c r="E913" s="74"/>
      <c r="F913" s="74"/>
      <c r="G913" s="74"/>
      <c r="S913" s="61"/>
      <c r="T913" s="61"/>
    </row>
    <row r="914" spans="1:20" s="55" customFormat="1" ht="14.15" x14ac:dyDescent="0.4">
      <c r="A914" s="39"/>
      <c r="E914" s="74"/>
      <c r="F914" s="74"/>
      <c r="G914" s="74"/>
      <c r="S914" s="61"/>
      <c r="T914" s="61"/>
    </row>
    <row r="915" spans="1:20" s="55" customFormat="1" ht="14.15" x14ac:dyDescent="0.4">
      <c r="A915" s="39"/>
      <c r="E915" s="74"/>
      <c r="F915" s="74"/>
      <c r="G915" s="74"/>
      <c r="S915" s="61"/>
      <c r="T915" s="61"/>
    </row>
    <row r="916" spans="1:20" s="55" customFormat="1" ht="14.15" x14ac:dyDescent="0.4">
      <c r="A916" s="39"/>
      <c r="E916" s="74"/>
      <c r="F916" s="74"/>
      <c r="G916" s="74"/>
      <c r="S916" s="61"/>
      <c r="T916" s="61"/>
    </row>
    <row r="917" spans="1:20" s="55" customFormat="1" ht="14.15" x14ac:dyDescent="0.4">
      <c r="A917" s="39"/>
      <c r="E917" s="74"/>
      <c r="F917" s="74"/>
      <c r="G917" s="74"/>
      <c r="S917" s="61"/>
      <c r="T917" s="61"/>
    </row>
    <row r="918" spans="1:20" s="55" customFormat="1" ht="14.15" x14ac:dyDescent="0.4">
      <c r="A918" s="39"/>
      <c r="E918" s="74"/>
      <c r="F918" s="74"/>
      <c r="G918" s="74"/>
      <c r="S918" s="61"/>
      <c r="T918" s="61"/>
    </row>
    <row r="919" spans="1:20" s="55" customFormat="1" ht="14.15" x14ac:dyDescent="0.4">
      <c r="A919" s="39"/>
      <c r="E919" s="74"/>
      <c r="F919" s="74"/>
      <c r="G919" s="74"/>
      <c r="S919" s="61"/>
      <c r="T919" s="61"/>
    </row>
    <row r="920" spans="1:20" s="55" customFormat="1" ht="14.15" x14ac:dyDescent="0.4">
      <c r="A920" s="39"/>
      <c r="E920" s="74"/>
      <c r="F920" s="74"/>
      <c r="G920" s="74"/>
      <c r="S920" s="61"/>
      <c r="T920" s="61"/>
    </row>
    <row r="921" spans="1:20" s="55" customFormat="1" ht="14.15" x14ac:dyDescent="0.4">
      <c r="A921" s="39"/>
      <c r="E921" s="74"/>
      <c r="F921" s="74"/>
      <c r="G921" s="74"/>
      <c r="S921" s="61"/>
      <c r="T921" s="61"/>
    </row>
    <row r="922" spans="1:20" s="55" customFormat="1" ht="14.15" x14ac:dyDescent="0.4">
      <c r="A922" s="39"/>
      <c r="E922" s="74"/>
      <c r="F922" s="74"/>
      <c r="G922" s="74"/>
      <c r="S922" s="61"/>
      <c r="T922" s="61"/>
    </row>
    <row r="923" spans="1:20" s="55" customFormat="1" ht="14.15" x14ac:dyDescent="0.4">
      <c r="A923" s="39"/>
      <c r="E923" s="74"/>
      <c r="F923" s="74"/>
      <c r="G923" s="74"/>
      <c r="S923" s="61"/>
      <c r="T923" s="61"/>
    </row>
    <row r="924" spans="1:20" s="55" customFormat="1" ht="14.15" x14ac:dyDescent="0.4">
      <c r="A924" s="39"/>
      <c r="E924" s="74"/>
      <c r="F924" s="74"/>
      <c r="G924" s="74"/>
      <c r="S924" s="61"/>
      <c r="T924" s="61"/>
    </row>
    <row r="925" spans="1:20" s="55" customFormat="1" ht="14.15" x14ac:dyDescent="0.4">
      <c r="A925" s="39"/>
      <c r="E925" s="74"/>
      <c r="F925" s="74"/>
      <c r="G925" s="74"/>
      <c r="S925" s="61"/>
      <c r="T925" s="61"/>
    </row>
    <row r="926" spans="1:20" s="55" customFormat="1" ht="14.15" x14ac:dyDescent="0.4">
      <c r="A926" s="39"/>
      <c r="E926" s="74"/>
      <c r="F926" s="74"/>
      <c r="G926" s="74"/>
      <c r="S926" s="61"/>
      <c r="T926" s="61"/>
    </row>
    <row r="927" spans="1:20" s="55" customFormat="1" ht="14.15" x14ac:dyDescent="0.4">
      <c r="A927" s="39"/>
      <c r="E927" s="74"/>
      <c r="F927" s="74"/>
      <c r="G927" s="74"/>
      <c r="S927" s="61"/>
      <c r="T927" s="61"/>
    </row>
    <row r="928" spans="1:20" s="55" customFormat="1" ht="14.15" x14ac:dyDescent="0.4">
      <c r="A928" s="39"/>
      <c r="E928" s="74"/>
      <c r="F928" s="74"/>
      <c r="G928" s="74"/>
      <c r="S928" s="61"/>
      <c r="T928" s="61"/>
    </row>
    <row r="929" spans="1:20" s="55" customFormat="1" ht="14.15" x14ac:dyDescent="0.4">
      <c r="A929" s="39"/>
      <c r="E929" s="74"/>
      <c r="F929" s="74"/>
      <c r="G929" s="74"/>
      <c r="S929" s="61"/>
      <c r="T929" s="61"/>
    </row>
    <row r="930" spans="1:20" s="55" customFormat="1" ht="14.15" x14ac:dyDescent="0.4">
      <c r="A930" s="39"/>
      <c r="E930" s="74"/>
      <c r="F930" s="74"/>
      <c r="G930" s="74"/>
      <c r="S930" s="61"/>
      <c r="T930" s="61"/>
    </row>
    <row r="931" spans="1:20" s="55" customFormat="1" ht="14.15" x14ac:dyDescent="0.4">
      <c r="A931" s="39"/>
      <c r="E931" s="74"/>
      <c r="F931" s="74"/>
      <c r="G931" s="74"/>
      <c r="S931" s="61"/>
      <c r="T931" s="61"/>
    </row>
    <row r="932" spans="1:20" s="55" customFormat="1" ht="14.15" x14ac:dyDescent="0.4">
      <c r="A932" s="39"/>
      <c r="E932" s="74"/>
      <c r="F932" s="74"/>
      <c r="G932" s="74"/>
      <c r="S932" s="61"/>
      <c r="T932" s="61"/>
    </row>
    <row r="933" spans="1:20" s="55" customFormat="1" ht="14.15" x14ac:dyDescent="0.4">
      <c r="A933" s="39"/>
      <c r="E933" s="74"/>
      <c r="F933" s="74"/>
      <c r="G933" s="74"/>
      <c r="S933" s="61"/>
      <c r="T933" s="61"/>
    </row>
    <row r="934" spans="1:20" s="55" customFormat="1" ht="14.15" x14ac:dyDescent="0.4">
      <c r="A934" s="39"/>
      <c r="E934" s="74"/>
      <c r="F934" s="74"/>
      <c r="G934" s="74"/>
      <c r="S934" s="61"/>
      <c r="T934" s="61"/>
    </row>
    <row r="935" spans="1:20" s="55" customFormat="1" ht="14.15" x14ac:dyDescent="0.4">
      <c r="A935" s="39"/>
      <c r="E935" s="74"/>
      <c r="F935" s="74"/>
      <c r="G935" s="74"/>
      <c r="S935" s="61"/>
      <c r="T935" s="61"/>
    </row>
    <row r="936" spans="1:20" s="55" customFormat="1" ht="14.15" x14ac:dyDescent="0.4">
      <c r="A936" s="39"/>
      <c r="E936" s="74"/>
      <c r="F936" s="74"/>
      <c r="G936" s="74"/>
      <c r="S936" s="61"/>
      <c r="T936" s="61"/>
    </row>
    <row r="937" spans="1:20" s="55" customFormat="1" ht="14.15" x14ac:dyDescent="0.4">
      <c r="A937" s="39"/>
      <c r="E937" s="74"/>
      <c r="F937" s="74"/>
      <c r="G937" s="74"/>
      <c r="S937" s="61"/>
      <c r="T937" s="61"/>
    </row>
    <row r="938" spans="1:20" s="55" customFormat="1" ht="14.15" x14ac:dyDescent="0.4">
      <c r="A938" s="39"/>
      <c r="E938" s="74"/>
      <c r="F938" s="74"/>
      <c r="G938" s="74"/>
      <c r="S938" s="61"/>
      <c r="T938" s="61"/>
    </row>
    <row r="939" spans="1:20" s="55" customFormat="1" ht="14.15" x14ac:dyDescent="0.4">
      <c r="A939" s="39"/>
      <c r="E939" s="74"/>
      <c r="F939" s="74"/>
      <c r="G939" s="74"/>
      <c r="S939" s="61"/>
      <c r="T939" s="61"/>
    </row>
    <row r="940" spans="1:20" s="55" customFormat="1" ht="14.15" x14ac:dyDescent="0.4">
      <c r="A940" s="39"/>
      <c r="E940" s="74"/>
      <c r="F940" s="74"/>
      <c r="G940" s="74"/>
      <c r="S940" s="61"/>
      <c r="T940" s="61"/>
    </row>
    <row r="941" spans="1:20" s="55" customFormat="1" ht="14.15" x14ac:dyDescent="0.4">
      <c r="A941" s="39"/>
      <c r="E941" s="74"/>
      <c r="F941" s="74"/>
      <c r="G941" s="74"/>
      <c r="S941" s="61"/>
      <c r="T941" s="61"/>
    </row>
    <row r="942" spans="1:20" s="55" customFormat="1" ht="14.15" x14ac:dyDescent="0.4">
      <c r="A942" s="39"/>
      <c r="E942" s="74"/>
      <c r="F942" s="74"/>
      <c r="G942" s="74"/>
      <c r="S942" s="61"/>
      <c r="T942" s="61"/>
    </row>
    <row r="943" spans="1:20" s="55" customFormat="1" ht="14.15" x14ac:dyDescent="0.4">
      <c r="A943" s="39"/>
      <c r="E943" s="74"/>
      <c r="F943" s="74"/>
      <c r="G943" s="74"/>
      <c r="S943" s="61"/>
      <c r="T943" s="61"/>
    </row>
    <row r="944" spans="1:20" s="55" customFormat="1" ht="14.15" x14ac:dyDescent="0.4">
      <c r="A944" s="39"/>
      <c r="E944" s="74"/>
      <c r="F944" s="74"/>
      <c r="G944" s="74"/>
      <c r="S944" s="61"/>
      <c r="T944" s="61"/>
    </row>
    <row r="945" spans="1:20" s="55" customFormat="1" ht="14.15" x14ac:dyDescent="0.4">
      <c r="A945" s="39"/>
      <c r="E945" s="74"/>
      <c r="F945" s="74"/>
      <c r="G945" s="74"/>
      <c r="S945" s="61"/>
      <c r="T945" s="61"/>
    </row>
    <row r="946" spans="1:20" s="55" customFormat="1" ht="14.15" x14ac:dyDescent="0.4">
      <c r="A946" s="39"/>
      <c r="E946" s="74"/>
      <c r="F946" s="74"/>
      <c r="G946" s="74"/>
      <c r="S946" s="61"/>
      <c r="T946" s="61"/>
    </row>
    <row r="947" spans="1:20" s="55" customFormat="1" ht="14.15" x14ac:dyDescent="0.4">
      <c r="A947" s="39"/>
      <c r="E947" s="74"/>
      <c r="F947" s="74"/>
      <c r="G947" s="74"/>
      <c r="S947" s="61"/>
      <c r="T947" s="61"/>
    </row>
    <row r="948" spans="1:20" s="55" customFormat="1" ht="14.15" x14ac:dyDescent="0.4">
      <c r="A948" s="39"/>
      <c r="E948" s="74"/>
      <c r="F948" s="74"/>
      <c r="G948" s="74"/>
      <c r="S948" s="61"/>
      <c r="T948" s="61"/>
    </row>
    <row r="949" spans="1:20" s="55" customFormat="1" ht="14.15" x14ac:dyDescent="0.4">
      <c r="A949" s="39"/>
      <c r="E949" s="74"/>
      <c r="F949" s="74"/>
      <c r="G949" s="74"/>
      <c r="S949" s="61"/>
      <c r="T949" s="61"/>
    </row>
    <row r="950" spans="1:20" s="55" customFormat="1" ht="14.15" x14ac:dyDescent="0.4">
      <c r="A950" s="39"/>
      <c r="E950" s="74"/>
      <c r="F950" s="74"/>
      <c r="G950" s="74"/>
      <c r="S950" s="61"/>
      <c r="T950" s="61"/>
    </row>
    <row r="951" spans="1:20" s="55" customFormat="1" ht="14.15" x14ac:dyDescent="0.4">
      <c r="A951" s="39"/>
      <c r="E951" s="74"/>
      <c r="F951" s="74"/>
      <c r="G951" s="74"/>
      <c r="S951" s="61"/>
      <c r="T951" s="61"/>
    </row>
    <row r="952" spans="1:20" s="55" customFormat="1" ht="14.15" x14ac:dyDescent="0.4">
      <c r="A952" s="39"/>
      <c r="E952" s="74"/>
      <c r="F952" s="74"/>
      <c r="G952" s="74"/>
      <c r="S952" s="61"/>
      <c r="T952" s="61"/>
    </row>
    <row r="953" spans="1:20" s="55" customFormat="1" ht="14.15" x14ac:dyDescent="0.4">
      <c r="A953" s="39"/>
      <c r="E953" s="74"/>
      <c r="F953" s="74"/>
      <c r="G953" s="74"/>
      <c r="S953" s="61"/>
      <c r="T953" s="61"/>
    </row>
    <row r="954" spans="1:20" s="55" customFormat="1" ht="14.15" x14ac:dyDescent="0.4">
      <c r="A954" s="39"/>
      <c r="E954" s="74"/>
      <c r="F954" s="74"/>
      <c r="G954" s="74"/>
      <c r="S954" s="61"/>
      <c r="T954" s="61"/>
    </row>
    <row r="955" spans="1:20" s="55" customFormat="1" ht="14.15" x14ac:dyDescent="0.4">
      <c r="A955" s="39"/>
      <c r="E955" s="74"/>
      <c r="F955" s="74"/>
      <c r="G955" s="74"/>
      <c r="S955" s="61"/>
      <c r="T955" s="61"/>
    </row>
    <row r="956" spans="1:20" s="55" customFormat="1" ht="14.15" x14ac:dyDescent="0.4">
      <c r="A956" s="39"/>
      <c r="E956" s="74"/>
      <c r="F956" s="74"/>
      <c r="G956" s="74"/>
      <c r="S956" s="61"/>
      <c r="T956" s="61"/>
    </row>
    <row r="957" spans="1:20" s="55" customFormat="1" ht="14.15" x14ac:dyDescent="0.4">
      <c r="A957" s="39"/>
      <c r="E957" s="74"/>
      <c r="F957" s="74"/>
      <c r="G957" s="74"/>
      <c r="S957" s="61"/>
      <c r="T957" s="61"/>
    </row>
    <row r="958" spans="1:20" s="55" customFormat="1" ht="14.15" x14ac:dyDescent="0.4">
      <c r="A958" s="39"/>
      <c r="E958" s="74"/>
      <c r="F958" s="74"/>
      <c r="G958" s="74"/>
      <c r="S958" s="61"/>
      <c r="T958" s="61"/>
    </row>
    <row r="959" spans="1:20" s="55" customFormat="1" ht="14.15" x14ac:dyDescent="0.4">
      <c r="A959" s="39"/>
      <c r="E959" s="74"/>
      <c r="F959" s="74"/>
      <c r="G959" s="74"/>
      <c r="S959" s="61"/>
      <c r="T959" s="61"/>
    </row>
    <row r="960" spans="1:20" s="55" customFormat="1" ht="14.15" x14ac:dyDescent="0.4">
      <c r="A960" s="39"/>
      <c r="E960" s="74"/>
      <c r="F960" s="74"/>
      <c r="G960" s="74"/>
      <c r="S960" s="61"/>
      <c r="T960" s="61"/>
    </row>
    <row r="961" spans="1:20" s="55" customFormat="1" ht="14.15" x14ac:dyDescent="0.4">
      <c r="A961" s="39"/>
      <c r="E961" s="74"/>
      <c r="F961" s="74"/>
      <c r="G961" s="74"/>
      <c r="S961" s="61"/>
      <c r="T961" s="61"/>
    </row>
    <row r="962" spans="1:20" s="55" customFormat="1" ht="14.15" x14ac:dyDescent="0.4">
      <c r="A962" s="39"/>
      <c r="E962" s="74"/>
      <c r="F962" s="74"/>
      <c r="G962" s="74"/>
      <c r="S962" s="61"/>
      <c r="T962" s="61"/>
    </row>
    <row r="963" spans="1:20" s="55" customFormat="1" ht="14.15" x14ac:dyDescent="0.4">
      <c r="A963" s="39"/>
      <c r="E963" s="74"/>
      <c r="F963" s="74"/>
      <c r="G963" s="74"/>
      <c r="S963" s="61"/>
      <c r="T963" s="61"/>
    </row>
    <row r="964" spans="1:20" s="55" customFormat="1" ht="14.15" x14ac:dyDescent="0.4">
      <c r="A964" s="39"/>
      <c r="E964" s="74"/>
      <c r="F964" s="74"/>
      <c r="G964" s="74"/>
      <c r="S964" s="61"/>
      <c r="T964" s="61"/>
    </row>
    <row r="965" spans="1:20" s="55" customFormat="1" ht="14.15" x14ac:dyDescent="0.4">
      <c r="A965" s="39"/>
      <c r="E965" s="74"/>
      <c r="F965" s="74"/>
      <c r="G965" s="74"/>
      <c r="S965" s="61"/>
      <c r="T965" s="61"/>
    </row>
    <row r="966" spans="1:20" s="55" customFormat="1" ht="14.15" x14ac:dyDescent="0.4">
      <c r="A966" s="39"/>
      <c r="E966" s="74"/>
      <c r="F966" s="74"/>
      <c r="G966" s="74"/>
      <c r="S966" s="61"/>
      <c r="T966" s="61"/>
    </row>
    <row r="967" spans="1:20" s="55" customFormat="1" ht="14.15" x14ac:dyDescent="0.4">
      <c r="A967" s="39"/>
      <c r="E967" s="74"/>
      <c r="F967" s="74"/>
      <c r="G967" s="74"/>
      <c r="S967" s="61"/>
      <c r="T967" s="61"/>
    </row>
    <row r="968" spans="1:20" s="55" customFormat="1" ht="14.15" x14ac:dyDescent="0.4">
      <c r="A968" s="39"/>
      <c r="E968" s="74"/>
      <c r="F968" s="74"/>
      <c r="G968" s="74"/>
      <c r="S968" s="61"/>
      <c r="T968" s="61"/>
    </row>
    <row r="969" spans="1:20" s="55" customFormat="1" ht="14.15" x14ac:dyDescent="0.4">
      <c r="A969" s="39"/>
      <c r="E969" s="74"/>
      <c r="F969" s="74"/>
      <c r="G969" s="74"/>
      <c r="S969" s="61"/>
      <c r="T969" s="61"/>
    </row>
    <row r="970" spans="1:20" s="55" customFormat="1" ht="14.15" x14ac:dyDescent="0.4">
      <c r="A970" s="39"/>
      <c r="E970" s="74"/>
      <c r="F970" s="74"/>
      <c r="G970" s="74"/>
      <c r="S970" s="61"/>
      <c r="T970" s="61"/>
    </row>
    <row r="971" spans="1:20" s="55" customFormat="1" ht="14.15" x14ac:dyDescent="0.4">
      <c r="A971" s="39"/>
      <c r="E971" s="74"/>
      <c r="F971" s="74"/>
      <c r="G971" s="74"/>
      <c r="S971" s="61"/>
      <c r="T971" s="61"/>
    </row>
    <row r="972" spans="1:20" s="55" customFormat="1" ht="14.15" x14ac:dyDescent="0.4">
      <c r="A972" s="39"/>
      <c r="E972" s="74"/>
      <c r="F972" s="74"/>
      <c r="G972" s="74"/>
      <c r="S972" s="61"/>
      <c r="T972" s="61"/>
    </row>
    <row r="973" spans="1:20" s="55" customFormat="1" ht="14.15" x14ac:dyDescent="0.4">
      <c r="A973" s="39"/>
      <c r="E973" s="74"/>
      <c r="F973" s="74"/>
      <c r="G973" s="74"/>
      <c r="S973" s="61"/>
      <c r="T973" s="61"/>
    </row>
    <row r="974" spans="1:20" s="55" customFormat="1" ht="14.15" x14ac:dyDescent="0.4">
      <c r="A974" s="39"/>
      <c r="E974" s="74"/>
      <c r="F974" s="74"/>
      <c r="G974" s="74"/>
      <c r="S974" s="61"/>
      <c r="T974" s="61"/>
    </row>
    <row r="975" spans="1:20" s="55" customFormat="1" ht="14.15" x14ac:dyDescent="0.4">
      <c r="A975" s="39"/>
      <c r="E975" s="74"/>
      <c r="F975" s="74"/>
      <c r="G975" s="74"/>
      <c r="S975" s="61"/>
      <c r="T975" s="61"/>
    </row>
    <row r="976" spans="1:20" s="55" customFormat="1" ht="14.15" x14ac:dyDescent="0.4">
      <c r="A976" s="39"/>
      <c r="E976" s="74"/>
      <c r="F976" s="74"/>
      <c r="G976" s="74"/>
      <c r="S976" s="61"/>
      <c r="T976" s="61"/>
    </row>
    <row r="977" spans="1:20" s="55" customFormat="1" ht="14.15" x14ac:dyDescent="0.4">
      <c r="A977" s="39"/>
      <c r="E977" s="74"/>
      <c r="F977" s="74"/>
      <c r="G977" s="74"/>
      <c r="S977" s="61"/>
      <c r="T977" s="61"/>
    </row>
    <row r="978" spans="1:20" s="55" customFormat="1" ht="14.15" x14ac:dyDescent="0.4">
      <c r="A978" s="39"/>
      <c r="E978" s="74"/>
      <c r="F978" s="74"/>
      <c r="G978" s="74"/>
      <c r="S978" s="61"/>
      <c r="T978" s="61"/>
    </row>
    <row r="979" spans="1:20" s="55" customFormat="1" ht="14.15" x14ac:dyDescent="0.4">
      <c r="A979" s="39"/>
      <c r="E979" s="74"/>
      <c r="F979" s="74"/>
      <c r="G979" s="74"/>
      <c r="S979" s="61"/>
      <c r="T979" s="61"/>
    </row>
    <row r="980" spans="1:20" s="55" customFormat="1" ht="14.15" x14ac:dyDescent="0.4">
      <c r="A980" s="39"/>
      <c r="E980" s="74"/>
      <c r="F980" s="74"/>
      <c r="G980" s="74"/>
      <c r="S980" s="61"/>
      <c r="T980" s="61"/>
    </row>
    <row r="981" spans="1:20" s="55" customFormat="1" ht="14.15" x14ac:dyDescent="0.4">
      <c r="A981" s="39"/>
      <c r="E981" s="74"/>
      <c r="F981" s="74"/>
      <c r="G981" s="74"/>
      <c r="S981" s="61"/>
      <c r="T981" s="61"/>
    </row>
    <row r="982" spans="1:20" s="55" customFormat="1" ht="14.15" x14ac:dyDescent="0.4">
      <c r="A982" s="39"/>
      <c r="E982" s="74"/>
      <c r="F982" s="74"/>
      <c r="G982" s="74"/>
      <c r="S982" s="61"/>
      <c r="T982" s="61"/>
    </row>
    <row r="983" spans="1:20" s="55" customFormat="1" ht="14.15" x14ac:dyDescent="0.4">
      <c r="A983" s="39"/>
      <c r="E983" s="74"/>
      <c r="F983" s="74"/>
      <c r="G983" s="74"/>
      <c r="S983" s="61"/>
      <c r="T983" s="61"/>
    </row>
    <row r="984" spans="1:20" s="55" customFormat="1" ht="14.15" x14ac:dyDescent="0.4">
      <c r="A984" s="39"/>
      <c r="E984" s="74"/>
      <c r="F984" s="74"/>
      <c r="G984" s="74"/>
      <c r="S984" s="61"/>
      <c r="T984" s="61"/>
    </row>
    <row r="985" spans="1:20" s="55" customFormat="1" ht="14.15" x14ac:dyDescent="0.4">
      <c r="A985" s="39"/>
      <c r="E985" s="74"/>
      <c r="F985" s="74"/>
      <c r="G985" s="74"/>
      <c r="S985" s="61"/>
      <c r="T985" s="61"/>
    </row>
    <row r="986" spans="1:20" s="55" customFormat="1" ht="14.15" x14ac:dyDescent="0.4">
      <c r="A986" s="39"/>
      <c r="E986" s="74"/>
      <c r="F986" s="74"/>
      <c r="G986" s="74"/>
      <c r="S986" s="61"/>
      <c r="T986" s="61"/>
    </row>
    <row r="987" spans="1:20" s="55" customFormat="1" ht="14.15" x14ac:dyDescent="0.4">
      <c r="A987" s="39"/>
      <c r="E987" s="74"/>
      <c r="F987" s="74"/>
      <c r="G987" s="74"/>
      <c r="S987" s="61"/>
      <c r="T987" s="61"/>
    </row>
    <row r="988" spans="1:20" s="55" customFormat="1" ht="14.15" x14ac:dyDescent="0.4">
      <c r="A988" s="39"/>
      <c r="E988" s="74"/>
      <c r="F988" s="74"/>
      <c r="G988" s="74"/>
      <c r="S988" s="61"/>
      <c r="T988" s="61"/>
    </row>
    <row r="989" spans="1:20" s="55" customFormat="1" ht="14.15" x14ac:dyDescent="0.4">
      <c r="A989" s="39"/>
      <c r="E989" s="74"/>
      <c r="F989" s="74"/>
      <c r="G989" s="74"/>
      <c r="S989" s="61"/>
      <c r="T989" s="61"/>
    </row>
    <row r="990" spans="1:20" s="55" customFormat="1" ht="14.15" x14ac:dyDescent="0.4">
      <c r="A990" s="39"/>
      <c r="E990" s="74"/>
      <c r="F990" s="74"/>
      <c r="G990" s="74"/>
      <c r="S990" s="61"/>
      <c r="T990" s="61"/>
    </row>
    <row r="991" spans="1:20" s="55" customFormat="1" ht="14.15" x14ac:dyDescent="0.4">
      <c r="A991" s="39"/>
      <c r="E991" s="74"/>
      <c r="F991" s="74"/>
      <c r="G991" s="74"/>
      <c r="S991" s="61"/>
      <c r="T991" s="61"/>
    </row>
    <row r="992" spans="1:20" s="55" customFormat="1" ht="14.15" x14ac:dyDescent="0.4">
      <c r="A992" s="39"/>
      <c r="E992" s="74"/>
      <c r="F992" s="74"/>
      <c r="G992" s="74"/>
      <c r="S992" s="61"/>
      <c r="T992" s="61"/>
    </row>
    <row r="993" spans="1:20" s="55" customFormat="1" ht="14.15" x14ac:dyDescent="0.4">
      <c r="A993" s="39"/>
      <c r="E993" s="74"/>
      <c r="F993" s="74"/>
      <c r="G993" s="74"/>
      <c r="S993" s="61"/>
      <c r="T993" s="61"/>
    </row>
    <row r="994" spans="1:20" s="55" customFormat="1" ht="14.15" x14ac:dyDescent="0.4">
      <c r="A994" s="39"/>
      <c r="E994" s="74"/>
      <c r="F994" s="74"/>
      <c r="G994" s="74"/>
      <c r="S994" s="61"/>
      <c r="T994" s="61"/>
    </row>
    <row r="995" spans="1:20" s="55" customFormat="1" ht="14.15" x14ac:dyDescent="0.4">
      <c r="A995" s="39"/>
      <c r="E995" s="74"/>
      <c r="F995" s="74"/>
      <c r="G995" s="74"/>
      <c r="S995" s="61"/>
      <c r="T995" s="61"/>
    </row>
    <row r="996" spans="1:20" s="55" customFormat="1" ht="14.15" x14ac:dyDescent="0.4">
      <c r="A996" s="39"/>
      <c r="E996" s="74"/>
      <c r="F996" s="74"/>
      <c r="G996" s="74"/>
      <c r="S996" s="61"/>
      <c r="T996" s="61"/>
    </row>
    <row r="997" spans="1:20" s="55" customFormat="1" ht="14.15" x14ac:dyDescent="0.4">
      <c r="A997" s="39"/>
      <c r="E997" s="74"/>
      <c r="F997" s="74"/>
      <c r="G997" s="74"/>
      <c r="S997" s="61"/>
      <c r="T997" s="61"/>
    </row>
    <row r="998" spans="1:20" s="55" customFormat="1" ht="14.15" x14ac:dyDescent="0.4">
      <c r="A998" s="39"/>
      <c r="E998" s="74"/>
      <c r="F998" s="74"/>
      <c r="G998" s="74"/>
      <c r="S998" s="61"/>
      <c r="T998" s="61"/>
    </row>
    <row r="999" spans="1:20" s="55" customFormat="1" ht="14.15" x14ac:dyDescent="0.4">
      <c r="A999" s="39"/>
      <c r="E999" s="74"/>
      <c r="F999" s="74"/>
      <c r="G999" s="74"/>
      <c r="S999" s="61"/>
      <c r="T999" s="61"/>
    </row>
    <row r="1000" spans="1:20" s="55" customFormat="1" ht="14.15" x14ac:dyDescent="0.4">
      <c r="A1000" s="39"/>
      <c r="E1000" s="74"/>
      <c r="F1000" s="74"/>
      <c r="G1000" s="74"/>
      <c r="S1000" s="61"/>
      <c r="T1000" s="61"/>
    </row>
    <row r="1001" spans="1:20" s="55" customFormat="1" ht="14.15" x14ac:dyDescent="0.4">
      <c r="A1001" s="39"/>
      <c r="E1001" s="74"/>
      <c r="F1001" s="74"/>
      <c r="G1001" s="74"/>
      <c r="S1001" s="61"/>
      <c r="T1001" s="61"/>
    </row>
    <row r="1002" spans="1:20" s="55" customFormat="1" ht="14.15" x14ac:dyDescent="0.4">
      <c r="A1002" s="39"/>
      <c r="E1002" s="74"/>
      <c r="F1002" s="74"/>
      <c r="G1002" s="74"/>
      <c r="S1002" s="61"/>
      <c r="T1002" s="61"/>
    </row>
    <row r="1003" spans="1:20" s="55" customFormat="1" ht="14.15" x14ac:dyDescent="0.4">
      <c r="A1003" s="39"/>
      <c r="E1003" s="74"/>
      <c r="F1003" s="74"/>
      <c r="G1003" s="74"/>
      <c r="S1003" s="61"/>
      <c r="T1003" s="61"/>
    </row>
    <row r="1004" spans="1:20" s="55" customFormat="1" ht="14.15" x14ac:dyDescent="0.4">
      <c r="A1004" s="39"/>
      <c r="E1004" s="74"/>
      <c r="F1004" s="74"/>
      <c r="G1004" s="74"/>
      <c r="S1004" s="61"/>
      <c r="T1004" s="61"/>
    </row>
    <row r="1005" spans="1:20" s="55" customFormat="1" ht="14.15" x14ac:dyDescent="0.4">
      <c r="A1005" s="39"/>
      <c r="E1005" s="74"/>
      <c r="F1005" s="74"/>
      <c r="G1005" s="74"/>
      <c r="S1005" s="61"/>
      <c r="T1005" s="61"/>
    </row>
    <row r="1006" spans="1:20" s="55" customFormat="1" ht="14.15" x14ac:dyDescent="0.4">
      <c r="A1006" s="39"/>
      <c r="E1006" s="74"/>
      <c r="F1006" s="74"/>
      <c r="G1006" s="74"/>
      <c r="S1006" s="61"/>
      <c r="T1006" s="61"/>
    </row>
    <row r="1007" spans="1:20" s="55" customFormat="1" ht="14.15" x14ac:dyDescent="0.4">
      <c r="A1007" s="39"/>
      <c r="E1007" s="74"/>
      <c r="F1007" s="74"/>
      <c r="G1007" s="74"/>
      <c r="S1007" s="61"/>
      <c r="T1007" s="61"/>
    </row>
    <row r="1008" spans="1:20" s="55" customFormat="1" ht="14.15" x14ac:dyDescent="0.4">
      <c r="A1008" s="39"/>
      <c r="E1008" s="74"/>
      <c r="F1008" s="74"/>
      <c r="G1008" s="74"/>
      <c r="S1008" s="61"/>
      <c r="T1008" s="61"/>
    </row>
    <row r="1009" spans="1:20" s="55" customFormat="1" ht="14.15" x14ac:dyDescent="0.4">
      <c r="A1009" s="39"/>
      <c r="E1009" s="74"/>
      <c r="F1009" s="74"/>
      <c r="G1009" s="74"/>
      <c r="S1009" s="61"/>
      <c r="T1009" s="61"/>
    </row>
    <row r="1010" spans="1:20" s="55" customFormat="1" ht="14.15" x14ac:dyDescent="0.4">
      <c r="A1010" s="39"/>
      <c r="E1010" s="74"/>
      <c r="F1010" s="74"/>
      <c r="G1010" s="74"/>
      <c r="S1010" s="61"/>
      <c r="T1010" s="61"/>
    </row>
    <row r="1011" spans="1:20" s="55" customFormat="1" ht="14.15" x14ac:dyDescent="0.4">
      <c r="A1011" s="39"/>
      <c r="E1011" s="74"/>
      <c r="F1011" s="74"/>
      <c r="G1011" s="74"/>
      <c r="S1011" s="61"/>
      <c r="T1011" s="61"/>
    </row>
    <row r="1012" spans="1:20" s="55" customFormat="1" ht="14.15" x14ac:dyDescent="0.4">
      <c r="A1012" s="39"/>
      <c r="E1012" s="74"/>
      <c r="F1012" s="74"/>
      <c r="G1012" s="74"/>
      <c r="S1012" s="61"/>
      <c r="T1012" s="61"/>
    </row>
    <row r="1013" spans="1:20" s="55" customFormat="1" ht="14.15" x14ac:dyDescent="0.4">
      <c r="A1013" s="39"/>
      <c r="E1013" s="74"/>
      <c r="F1013" s="74"/>
      <c r="G1013" s="74"/>
      <c r="S1013" s="61"/>
      <c r="T1013" s="61"/>
    </row>
    <row r="1014" spans="1:20" s="55" customFormat="1" ht="14.15" x14ac:dyDescent="0.4">
      <c r="A1014" s="39"/>
      <c r="E1014" s="74"/>
      <c r="F1014" s="74"/>
      <c r="G1014" s="74"/>
      <c r="S1014" s="61"/>
      <c r="T1014" s="61"/>
    </row>
    <row r="1015" spans="1:20" s="55" customFormat="1" ht="14.15" x14ac:dyDescent="0.4">
      <c r="A1015" s="39"/>
      <c r="E1015" s="74"/>
      <c r="F1015" s="74"/>
      <c r="G1015" s="74"/>
      <c r="S1015" s="61"/>
      <c r="T1015" s="61"/>
    </row>
    <row r="1016" spans="1:20" s="55" customFormat="1" ht="14.15" x14ac:dyDescent="0.4">
      <c r="A1016" s="39"/>
      <c r="E1016" s="74"/>
      <c r="F1016" s="74"/>
      <c r="G1016" s="74"/>
      <c r="S1016" s="61"/>
      <c r="T1016" s="61"/>
    </row>
    <row r="1017" spans="1:20" s="55" customFormat="1" ht="14.15" x14ac:dyDescent="0.4">
      <c r="A1017" s="39"/>
      <c r="E1017" s="74"/>
      <c r="F1017" s="74"/>
      <c r="G1017" s="74"/>
      <c r="S1017" s="61"/>
      <c r="T1017" s="61"/>
    </row>
    <row r="1018" spans="1:20" s="55" customFormat="1" ht="14.15" x14ac:dyDescent="0.4">
      <c r="A1018" s="39"/>
      <c r="E1018" s="74"/>
      <c r="F1018" s="74"/>
      <c r="G1018" s="74"/>
      <c r="S1018" s="61"/>
      <c r="T1018" s="61"/>
    </row>
    <row r="1019" spans="1:20" s="55" customFormat="1" ht="14.15" x14ac:dyDescent="0.4">
      <c r="A1019" s="39"/>
      <c r="E1019" s="74"/>
      <c r="F1019" s="74"/>
      <c r="G1019" s="74"/>
      <c r="S1019" s="61"/>
      <c r="T1019" s="61"/>
    </row>
    <row r="1020" spans="1:20" s="55" customFormat="1" ht="14.15" x14ac:dyDescent="0.4">
      <c r="A1020" s="39"/>
      <c r="E1020" s="74"/>
      <c r="F1020" s="74"/>
      <c r="G1020" s="74"/>
      <c r="S1020" s="61"/>
      <c r="T1020" s="61"/>
    </row>
    <row r="1021" spans="1:20" s="55" customFormat="1" ht="14.15" x14ac:dyDescent="0.4">
      <c r="A1021" s="39"/>
      <c r="E1021" s="74"/>
      <c r="F1021" s="74"/>
      <c r="G1021" s="74"/>
      <c r="S1021" s="61"/>
      <c r="T1021" s="61"/>
    </row>
    <row r="1022" spans="1:20" s="55" customFormat="1" ht="14.15" x14ac:dyDescent="0.4">
      <c r="A1022" s="39"/>
      <c r="E1022" s="74"/>
      <c r="F1022" s="74"/>
      <c r="G1022" s="74"/>
      <c r="S1022" s="61"/>
      <c r="T1022" s="61"/>
    </row>
    <row r="1023" spans="1:20" s="55" customFormat="1" ht="14.15" x14ac:dyDescent="0.4">
      <c r="A1023" s="39"/>
      <c r="E1023" s="74"/>
      <c r="F1023" s="74"/>
      <c r="G1023" s="74"/>
      <c r="S1023" s="61"/>
      <c r="T1023" s="61"/>
    </row>
    <row r="1024" spans="1:20" s="55" customFormat="1" ht="14.15" x14ac:dyDescent="0.4">
      <c r="A1024" s="39"/>
      <c r="E1024" s="74"/>
      <c r="F1024" s="74"/>
      <c r="G1024" s="74"/>
      <c r="S1024" s="61"/>
      <c r="T1024" s="61"/>
    </row>
    <row r="1025" spans="1:20" s="55" customFormat="1" ht="14.15" x14ac:dyDescent="0.4">
      <c r="A1025" s="39"/>
      <c r="E1025" s="74"/>
      <c r="F1025" s="74"/>
      <c r="G1025" s="74"/>
      <c r="S1025" s="61"/>
      <c r="T1025" s="61"/>
    </row>
    <row r="1026" spans="1:20" s="55" customFormat="1" ht="14.15" x14ac:dyDescent="0.4">
      <c r="A1026" s="39"/>
      <c r="E1026" s="74"/>
      <c r="F1026" s="74"/>
      <c r="G1026" s="74"/>
      <c r="S1026" s="61"/>
      <c r="T1026" s="61"/>
    </row>
    <row r="1027" spans="1:20" s="55" customFormat="1" ht="14.15" x14ac:dyDescent="0.4">
      <c r="A1027" s="39"/>
      <c r="E1027" s="74"/>
      <c r="F1027" s="74"/>
      <c r="G1027" s="74"/>
      <c r="S1027" s="61"/>
      <c r="T1027" s="61"/>
    </row>
    <row r="1028" spans="1:20" s="55" customFormat="1" ht="14.15" x14ac:dyDescent="0.4">
      <c r="A1028" s="39"/>
      <c r="E1028" s="74"/>
      <c r="F1028" s="74"/>
      <c r="G1028" s="74"/>
      <c r="S1028" s="61"/>
      <c r="T1028" s="61"/>
    </row>
    <row r="1029" spans="1:20" s="55" customFormat="1" ht="14.15" x14ac:dyDescent="0.4">
      <c r="A1029" s="39"/>
      <c r="E1029" s="74"/>
      <c r="F1029" s="74"/>
      <c r="G1029" s="74"/>
      <c r="S1029" s="61"/>
      <c r="T1029" s="61"/>
    </row>
    <row r="1030" spans="1:20" s="55" customFormat="1" ht="14.15" x14ac:dyDescent="0.4">
      <c r="A1030" s="39"/>
      <c r="E1030" s="74"/>
      <c r="F1030" s="74"/>
      <c r="G1030" s="74"/>
      <c r="S1030" s="61"/>
      <c r="T1030" s="61"/>
    </row>
    <row r="1031" spans="1:20" s="55" customFormat="1" ht="14.15" x14ac:dyDescent="0.4">
      <c r="A1031" s="39"/>
      <c r="E1031" s="74"/>
      <c r="F1031" s="74"/>
      <c r="G1031" s="74"/>
      <c r="S1031" s="61"/>
      <c r="T1031" s="61"/>
    </row>
    <row r="1032" spans="1:20" s="55" customFormat="1" ht="14.15" x14ac:dyDescent="0.4">
      <c r="A1032" s="39"/>
      <c r="E1032" s="74"/>
      <c r="F1032" s="74"/>
      <c r="G1032" s="74"/>
      <c r="S1032" s="61"/>
      <c r="T1032" s="61"/>
    </row>
    <row r="1033" spans="1:20" s="55" customFormat="1" ht="14.15" x14ac:dyDescent="0.4">
      <c r="A1033" s="39"/>
      <c r="E1033" s="74"/>
      <c r="F1033" s="74"/>
      <c r="G1033" s="74"/>
      <c r="S1033" s="61"/>
      <c r="T1033" s="61"/>
    </row>
    <row r="1034" spans="1:20" s="55" customFormat="1" ht="14.15" x14ac:dyDescent="0.4">
      <c r="A1034" s="39"/>
      <c r="E1034" s="74"/>
      <c r="F1034" s="74"/>
      <c r="G1034" s="74"/>
      <c r="S1034" s="61"/>
      <c r="T1034" s="61"/>
    </row>
    <row r="1035" spans="1:20" s="55" customFormat="1" ht="14.15" x14ac:dyDescent="0.4">
      <c r="A1035" s="39"/>
      <c r="E1035" s="74"/>
      <c r="F1035" s="74"/>
      <c r="G1035" s="74"/>
      <c r="S1035" s="61"/>
      <c r="T1035" s="61"/>
    </row>
    <row r="1036" spans="1:20" s="55" customFormat="1" ht="14.15" x14ac:dyDescent="0.4">
      <c r="A1036" s="39"/>
      <c r="E1036" s="74"/>
      <c r="F1036" s="74"/>
      <c r="G1036" s="74"/>
      <c r="S1036" s="61"/>
      <c r="T1036" s="61"/>
    </row>
    <row r="1037" spans="1:20" s="55" customFormat="1" ht="14.15" x14ac:dyDescent="0.4">
      <c r="A1037" s="39"/>
      <c r="E1037" s="74"/>
      <c r="F1037" s="74"/>
      <c r="G1037" s="74"/>
      <c r="S1037" s="61"/>
      <c r="T1037" s="61"/>
    </row>
    <row r="1038" spans="1:20" s="55" customFormat="1" ht="14.15" x14ac:dyDescent="0.4">
      <c r="A1038" s="39"/>
      <c r="E1038" s="74"/>
      <c r="F1038" s="74"/>
      <c r="G1038" s="74"/>
      <c r="S1038" s="61"/>
      <c r="T1038" s="61"/>
    </row>
    <row r="1039" spans="1:20" s="55" customFormat="1" ht="14.15" x14ac:dyDescent="0.4">
      <c r="A1039" s="39"/>
      <c r="E1039" s="74"/>
      <c r="F1039" s="74"/>
      <c r="G1039" s="74"/>
      <c r="S1039" s="61"/>
      <c r="T1039" s="61"/>
    </row>
    <row r="1040" spans="1:20" s="55" customFormat="1" ht="14.15" x14ac:dyDescent="0.4">
      <c r="A1040" s="39"/>
      <c r="E1040" s="74"/>
      <c r="F1040" s="74"/>
      <c r="G1040" s="74"/>
      <c r="S1040" s="61"/>
      <c r="T1040" s="61"/>
    </row>
    <row r="1041" spans="1:20" s="55" customFormat="1" ht="14.15" x14ac:dyDescent="0.4">
      <c r="A1041" s="39"/>
      <c r="E1041" s="74"/>
      <c r="F1041" s="74"/>
      <c r="G1041" s="74"/>
      <c r="S1041" s="61"/>
      <c r="T1041" s="61"/>
    </row>
    <row r="1042" spans="1:20" s="55" customFormat="1" ht="14.15" x14ac:dyDescent="0.4">
      <c r="A1042" s="39"/>
      <c r="E1042" s="74"/>
      <c r="F1042" s="74"/>
      <c r="G1042" s="74"/>
      <c r="S1042" s="61"/>
      <c r="T1042" s="61"/>
    </row>
    <row r="1043" spans="1:20" s="55" customFormat="1" ht="14.15" x14ac:dyDescent="0.4">
      <c r="A1043" s="39"/>
      <c r="E1043" s="74"/>
      <c r="F1043" s="74"/>
      <c r="G1043" s="74"/>
      <c r="S1043" s="61"/>
      <c r="T1043" s="61"/>
    </row>
    <row r="1044" spans="1:20" s="55" customFormat="1" ht="14.15" x14ac:dyDescent="0.4">
      <c r="A1044" s="39"/>
      <c r="E1044" s="74"/>
      <c r="F1044" s="74"/>
      <c r="G1044" s="74"/>
      <c r="S1044" s="61"/>
      <c r="T1044" s="61"/>
    </row>
    <row r="1045" spans="1:20" s="55" customFormat="1" ht="14.15" x14ac:dyDescent="0.4">
      <c r="A1045" s="39"/>
      <c r="E1045" s="74"/>
      <c r="F1045" s="74"/>
      <c r="G1045" s="74"/>
      <c r="S1045" s="61"/>
      <c r="T1045" s="61"/>
    </row>
    <row r="1046" spans="1:20" s="55" customFormat="1" ht="14.15" x14ac:dyDescent="0.4">
      <c r="A1046" s="39"/>
      <c r="E1046" s="74"/>
      <c r="F1046" s="74"/>
      <c r="G1046" s="74"/>
      <c r="S1046" s="61"/>
      <c r="T1046" s="61"/>
    </row>
    <row r="1047" spans="1:20" s="55" customFormat="1" ht="14.15" x14ac:dyDescent="0.4">
      <c r="A1047" s="39"/>
      <c r="E1047" s="74"/>
      <c r="F1047" s="74"/>
      <c r="G1047" s="74"/>
      <c r="S1047" s="61"/>
      <c r="T1047" s="61"/>
    </row>
    <row r="1048" spans="1:20" s="55" customFormat="1" ht="14.15" x14ac:dyDescent="0.4">
      <c r="A1048" s="39"/>
      <c r="E1048" s="74"/>
      <c r="F1048" s="74"/>
      <c r="G1048" s="74"/>
      <c r="S1048" s="61"/>
      <c r="T1048" s="61"/>
    </row>
    <row r="1049" spans="1:20" s="55" customFormat="1" ht="14.15" x14ac:dyDescent="0.4">
      <c r="A1049" s="39"/>
      <c r="E1049" s="74"/>
      <c r="F1049" s="74"/>
      <c r="G1049" s="74"/>
      <c r="S1049" s="61"/>
      <c r="T1049" s="61"/>
    </row>
    <row r="1050" spans="1:20" s="55" customFormat="1" ht="14.15" x14ac:dyDescent="0.4">
      <c r="A1050" s="39"/>
      <c r="E1050" s="74"/>
      <c r="F1050" s="74"/>
      <c r="G1050" s="74"/>
      <c r="S1050" s="61"/>
      <c r="T1050" s="61"/>
    </row>
    <row r="1051" spans="1:20" s="55" customFormat="1" ht="14.15" x14ac:dyDescent="0.4">
      <c r="A1051" s="39"/>
      <c r="E1051" s="74"/>
      <c r="F1051" s="74"/>
      <c r="G1051" s="74"/>
      <c r="S1051" s="61"/>
      <c r="T1051" s="61"/>
    </row>
    <row r="1052" spans="1:20" s="55" customFormat="1" ht="14.15" x14ac:dyDescent="0.4">
      <c r="A1052" s="39"/>
      <c r="E1052" s="74"/>
      <c r="F1052" s="74"/>
      <c r="G1052" s="74"/>
      <c r="S1052" s="61"/>
      <c r="T1052" s="61"/>
    </row>
    <row r="1053" spans="1:20" s="55" customFormat="1" ht="14.15" x14ac:dyDescent="0.4">
      <c r="A1053" s="39"/>
      <c r="E1053" s="74"/>
      <c r="F1053" s="74"/>
      <c r="G1053" s="74"/>
      <c r="S1053" s="61"/>
      <c r="T1053" s="61"/>
    </row>
    <row r="1054" spans="1:20" s="55" customFormat="1" ht="14.15" x14ac:dyDescent="0.4">
      <c r="A1054" s="39"/>
      <c r="E1054" s="74"/>
      <c r="F1054" s="74"/>
      <c r="G1054" s="74"/>
      <c r="S1054" s="61"/>
      <c r="T1054" s="61"/>
    </row>
    <row r="1055" spans="1:20" s="55" customFormat="1" ht="14.15" x14ac:dyDescent="0.4">
      <c r="A1055" s="39"/>
      <c r="E1055" s="74"/>
      <c r="F1055" s="74"/>
      <c r="G1055" s="74"/>
      <c r="S1055" s="61"/>
      <c r="T1055" s="61"/>
    </row>
    <row r="1056" spans="1:20" s="55" customFormat="1" ht="14.15" x14ac:dyDescent="0.4">
      <c r="A1056" s="39"/>
      <c r="E1056" s="74"/>
      <c r="F1056" s="74"/>
      <c r="G1056" s="74"/>
      <c r="S1056" s="61"/>
      <c r="T1056" s="61"/>
    </row>
    <row r="1057" spans="1:20" s="55" customFormat="1" ht="14.15" x14ac:dyDescent="0.4">
      <c r="A1057" s="39"/>
      <c r="E1057" s="74"/>
      <c r="F1057" s="74"/>
      <c r="G1057" s="74"/>
      <c r="S1057" s="61"/>
      <c r="T1057" s="61"/>
    </row>
    <row r="1058" spans="1:20" s="55" customFormat="1" ht="14.15" x14ac:dyDescent="0.4">
      <c r="A1058" s="39"/>
      <c r="E1058" s="74"/>
      <c r="F1058" s="74"/>
      <c r="G1058" s="74"/>
      <c r="S1058" s="61"/>
      <c r="T1058" s="61"/>
    </row>
    <row r="1059" spans="1:20" s="55" customFormat="1" ht="14.15" x14ac:dyDescent="0.4">
      <c r="A1059" s="39"/>
      <c r="E1059" s="74"/>
      <c r="F1059" s="74"/>
      <c r="G1059" s="74"/>
      <c r="S1059" s="61"/>
      <c r="T1059" s="61"/>
    </row>
    <row r="1060" spans="1:20" s="55" customFormat="1" ht="14.15" x14ac:dyDescent="0.4">
      <c r="A1060" s="39"/>
      <c r="E1060" s="74"/>
      <c r="F1060" s="74"/>
      <c r="G1060" s="74"/>
      <c r="S1060" s="61"/>
      <c r="T1060" s="61"/>
    </row>
    <row r="1061" spans="1:20" s="55" customFormat="1" ht="14.15" x14ac:dyDescent="0.4">
      <c r="A1061" s="39"/>
      <c r="E1061" s="74"/>
      <c r="F1061" s="74"/>
      <c r="G1061" s="74"/>
      <c r="S1061" s="61"/>
      <c r="T1061" s="61"/>
    </row>
    <row r="1062" spans="1:20" s="55" customFormat="1" ht="14.15" x14ac:dyDescent="0.4">
      <c r="A1062" s="39"/>
      <c r="E1062" s="74"/>
      <c r="F1062" s="74"/>
      <c r="G1062" s="74"/>
      <c r="S1062" s="61"/>
      <c r="T1062" s="61"/>
    </row>
    <row r="1063" spans="1:20" s="55" customFormat="1" ht="14.15" x14ac:dyDescent="0.4">
      <c r="A1063" s="39"/>
      <c r="E1063" s="74"/>
      <c r="F1063" s="74"/>
      <c r="G1063" s="74"/>
      <c r="S1063" s="61"/>
      <c r="T1063" s="61"/>
    </row>
    <row r="1064" spans="1:20" s="55" customFormat="1" ht="14.15" x14ac:dyDescent="0.4">
      <c r="A1064" s="39"/>
      <c r="E1064" s="74"/>
      <c r="F1064" s="74"/>
      <c r="G1064" s="74"/>
      <c r="S1064" s="61"/>
      <c r="T1064" s="61"/>
    </row>
    <row r="1065" spans="1:20" s="55" customFormat="1" ht="14.15" x14ac:dyDescent="0.4">
      <c r="A1065" s="39"/>
      <c r="E1065" s="74"/>
      <c r="F1065" s="74"/>
      <c r="G1065" s="74"/>
      <c r="S1065" s="61"/>
      <c r="T1065" s="61"/>
    </row>
    <row r="1066" spans="1:20" s="55" customFormat="1" ht="14.15" x14ac:dyDescent="0.4">
      <c r="A1066" s="39"/>
      <c r="E1066" s="74"/>
      <c r="F1066" s="74"/>
      <c r="G1066" s="74"/>
      <c r="S1066" s="61"/>
      <c r="T1066" s="61"/>
    </row>
    <row r="1067" spans="1:20" s="55" customFormat="1" ht="14.15" x14ac:dyDescent="0.4">
      <c r="A1067" s="39"/>
      <c r="E1067" s="74"/>
      <c r="F1067" s="74"/>
      <c r="G1067" s="74"/>
      <c r="S1067" s="61"/>
      <c r="T1067" s="61"/>
    </row>
    <row r="1068" spans="1:20" s="55" customFormat="1" ht="14.15" x14ac:dyDescent="0.4">
      <c r="A1068" s="39"/>
      <c r="E1068" s="74"/>
      <c r="F1068" s="74"/>
      <c r="G1068" s="74"/>
      <c r="S1068" s="61"/>
      <c r="T1068" s="61"/>
    </row>
    <row r="1069" spans="1:20" s="55" customFormat="1" ht="14.15" x14ac:dyDescent="0.4">
      <c r="A1069" s="39"/>
      <c r="E1069" s="74"/>
      <c r="F1069" s="74"/>
      <c r="G1069" s="74"/>
      <c r="S1069" s="61"/>
      <c r="T1069" s="61"/>
    </row>
    <row r="1070" spans="1:20" s="55" customFormat="1" ht="14.15" x14ac:dyDescent="0.4">
      <c r="A1070" s="39"/>
      <c r="E1070" s="74"/>
      <c r="F1070" s="74"/>
      <c r="G1070" s="74"/>
      <c r="S1070" s="61"/>
      <c r="T1070" s="61"/>
    </row>
    <row r="1071" spans="1:20" s="55" customFormat="1" ht="14.15" x14ac:dyDescent="0.4">
      <c r="A1071" s="39"/>
      <c r="E1071" s="74"/>
      <c r="F1071" s="74"/>
      <c r="G1071" s="74"/>
      <c r="S1071" s="61"/>
      <c r="T1071" s="61"/>
    </row>
    <row r="1072" spans="1:20" s="55" customFormat="1" ht="14.15" x14ac:dyDescent="0.4">
      <c r="A1072" s="39"/>
      <c r="E1072" s="74"/>
      <c r="F1072" s="74"/>
      <c r="G1072" s="74"/>
      <c r="S1072" s="61"/>
      <c r="T1072" s="61"/>
    </row>
    <row r="1073" spans="1:20" s="55" customFormat="1" ht="14.15" x14ac:dyDescent="0.4">
      <c r="A1073" s="39"/>
      <c r="E1073" s="74"/>
      <c r="F1073" s="74"/>
      <c r="G1073" s="74"/>
      <c r="S1073" s="61"/>
      <c r="T1073" s="61"/>
    </row>
    <row r="1074" spans="1:20" s="55" customFormat="1" ht="14.15" x14ac:dyDescent="0.4">
      <c r="A1074" s="39"/>
      <c r="E1074" s="74"/>
      <c r="F1074" s="74"/>
      <c r="G1074" s="74"/>
      <c r="S1074" s="61"/>
      <c r="T1074" s="61"/>
    </row>
    <row r="1075" spans="1:20" s="55" customFormat="1" ht="14.15" x14ac:dyDescent="0.4">
      <c r="A1075" s="39"/>
      <c r="E1075" s="74"/>
      <c r="F1075" s="74"/>
      <c r="G1075" s="74"/>
      <c r="S1075" s="61"/>
      <c r="T1075" s="61"/>
    </row>
    <row r="1076" spans="1:20" s="55" customFormat="1" ht="14.15" x14ac:dyDescent="0.4">
      <c r="A1076" s="39"/>
      <c r="E1076" s="74"/>
      <c r="F1076" s="74"/>
      <c r="G1076" s="74"/>
      <c r="S1076" s="61"/>
      <c r="T1076" s="61"/>
    </row>
    <row r="1077" spans="1:20" s="55" customFormat="1" ht="14.15" x14ac:dyDescent="0.4">
      <c r="A1077" s="39"/>
      <c r="E1077" s="74"/>
      <c r="F1077" s="74"/>
      <c r="G1077" s="74"/>
      <c r="S1077" s="61"/>
      <c r="T1077" s="61"/>
    </row>
    <row r="1078" spans="1:20" s="55" customFormat="1" ht="14.15" x14ac:dyDescent="0.4">
      <c r="A1078" s="39"/>
      <c r="E1078" s="74"/>
      <c r="F1078" s="74"/>
      <c r="G1078" s="74"/>
      <c r="S1078" s="61"/>
      <c r="T1078" s="61"/>
    </row>
    <row r="1079" spans="1:20" s="55" customFormat="1" ht="14.15" x14ac:dyDescent="0.4">
      <c r="A1079" s="39"/>
      <c r="E1079" s="74"/>
      <c r="F1079" s="74"/>
      <c r="G1079" s="74"/>
      <c r="S1079" s="61"/>
      <c r="T1079" s="61"/>
    </row>
    <row r="1080" spans="1:20" s="55" customFormat="1" ht="14.15" x14ac:dyDescent="0.4">
      <c r="A1080" s="39"/>
      <c r="E1080" s="74"/>
      <c r="F1080" s="74"/>
      <c r="G1080" s="74"/>
      <c r="S1080" s="61"/>
      <c r="T1080" s="61"/>
    </row>
    <row r="1081" spans="1:20" s="55" customFormat="1" ht="14.15" x14ac:dyDescent="0.4">
      <c r="A1081" s="39"/>
      <c r="E1081" s="74"/>
      <c r="F1081" s="74"/>
      <c r="G1081" s="74"/>
      <c r="S1081" s="61"/>
      <c r="T1081" s="61"/>
    </row>
    <row r="1082" spans="1:20" s="55" customFormat="1" ht="14.15" x14ac:dyDescent="0.4">
      <c r="A1082" s="39"/>
      <c r="E1082" s="74"/>
      <c r="F1082" s="74"/>
      <c r="G1082" s="74"/>
      <c r="S1082" s="61"/>
      <c r="T1082" s="61"/>
    </row>
    <row r="1083" spans="1:20" s="55" customFormat="1" ht="14.15" x14ac:dyDescent="0.4">
      <c r="A1083" s="39"/>
      <c r="E1083" s="74"/>
      <c r="F1083" s="74"/>
      <c r="G1083" s="74"/>
      <c r="S1083" s="61"/>
      <c r="T1083" s="61"/>
    </row>
    <row r="1084" spans="1:20" s="55" customFormat="1" ht="14.15" x14ac:dyDescent="0.4">
      <c r="A1084" s="39"/>
      <c r="E1084" s="74"/>
      <c r="F1084" s="74"/>
      <c r="G1084" s="74"/>
      <c r="S1084" s="61"/>
      <c r="T1084" s="61"/>
    </row>
    <row r="1085" spans="1:20" s="55" customFormat="1" ht="14.15" x14ac:dyDescent="0.4">
      <c r="A1085" s="39"/>
      <c r="E1085" s="74"/>
      <c r="F1085" s="74"/>
      <c r="G1085" s="74"/>
      <c r="S1085" s="61"/>
      <c r="T1085" s="61"/>
    </row>
    <row r="1086" spans="1:20" s="55" customFormat="1" ht="14.15" x14ac:dyDescent="0.4">
      <c r="A1086" s="39"/>
      <c r="E1086" s="74"/>
      <c r="F1086" s="74"/>
      <c r="G1086" s="74"/>
      <c r="S1086" s="61"/>
      <c r="T1086" s="61"/>
    </row>
    <row r="1087" spans="1:20" s="55" customFormat="1" ht="14.15" x14ac:dyDescent="0.4">
      <c r="A1087" s="39"/>
      <c r="E1087" s="74"/>
      <c r="F1087" s="74"/>
      <c r="G1087" s="74"/>
      <c r="S1087" s="61"/>
      <c r="T1087" s="61"/>
    </row>
    <row r="1088" spans="1:20" s="55" customFormat="1" ht="14.15" x14ac:dyDescent="0.4">
      <c r="A1088" s="39"/>
      <c r="E1088" s="74"/>
      <c r="F1088" s="74"/>
      <c r="G1088" s="74"/>
      <c r="S1088" s="61"/>
      <c r="T1088" s="61"/>
    </row>
    <row r="1089" spans="1:20" s="55" customFormat="1" ht="14.15" x14ac:dyDescent="0.4">
      <c r="A1089" s="39"/>
      <c r="E1089" s="74"/>
      <c r="F1089" s="74"/>
      <c r="G1089" s="74"/>
      <c r="S1089" s="61"/>
      <c r="T1089" s="61"/>
    </row>
    <row r="1090" spans="1:20" s="55" customFormat="1" ht="14.15" x14ac:dyDescent="0.4">
      <c r="A1090" s="39"/>
      <c r="E1090" s="74"/>
      <c r="F1090" s="74"/>
      <c r="G1090" s="74"/>
      <c r="S1090" s="61"/>
      <c r="T1090" s="61"/>
    </row>
    <row r="1091" spans="1:20" s="55" customFormat="1" ht="14.15" x14ac:dyDescent="0.4">
      <c r="A1091" s="39"/>
      <c r="E1091" s="74"/>
      <c r="F1091" s="74"/>
      <c r="G1091" s="74"/>
      <c r="S1091" s="61"/>
      <c r="T1091" s="61"/>
    </row>
    <row r="1092" spans="1:20" s="55" customFormat="1" ht="14.15" x14ac:dyDescent="0.4">
      <c r="A1092" s="39"/>
      <c r="E1092" s="74"/>
      <c r="F1092" s="74"/>
      <c r="G1092" s="74"/>
      <c r="S1092" s="61"/>
      <c r="T1092" s="61"/>
    </row>
    <row r="1093" spans="1:20" s="55" customFormat="1" ht="14.15" x14ac:dyDescent="0.4">
      <c r="A1093" s="39"/>
      <c r="E1093" s="74"/>
      <c r="F1093" s="74"/>
      <c r="G1093" s="74"/>
      <c r="S1093" s="61"/>
      <c r="T1093" s="61"/>
    </row>
    <row r="1094" spans="1:20" s="55" customFormat="1" ht="14.15" x14ac:dyDescent="0.4">
      <c r="A1094" s="39"/>
      <c r="E1094" s="74"/>
      <c r="F1094" s="74"/>
      <c r="G1094" s="74"/>
      <c r="S1094" s="61"/>
      <c r="T1094" s="61"/>
    </row>
    <row r="1095" spans="1:20" s="55" customFormat="1" ht="14.15" x14ac:dyDescent="0.4">
      <c r="A1095" s="39"/>
      <c r="E1095" s="74"/>
      <c r="F1095" s="74"/>
      <c r="G1095" s="74"/>
      <c r="S1095" s="61"/>
      <c r="T1095" s="61"/>
    </row>
    <row r="1096" spans="1:20" s="55" customFormat="1" ht="14.15" x14ac:dyDescent="0.4">
      <c r="A1096" s="39"/>
      <c r="E1096" s="74"/>
      <c r="F1096" s="74"/>
      <c r="G1096" s="74"/>
      <c r="S1096" s="61"/>
      <c r="T1096" s="61"/>
    </row>
    <row r="1097" spans="1:20" s="55" customFormat="1" ht="14.15" x14ac:dyDescent="0.4">
      <c r="A1097" s="39"/>
      <c r="E1097" s="74"/>
      <c r="F1097" s="74"/>
      <c r="G1097" s="74"/>
      <c r="S1097" s="61"/>
      <c r="T1097" s="61"/>
    </row>
    <row r="1098" spans="1:20" s="55" customFormat="1" ht="14.15" x14ac:dyDescent="0.4">
      <c r="A1098" s="39"/>
      <c r="E1098" s="74"/>
      <c r="F1098" s="74"/>
      <c r="G1098" s="74"/>
      <c r="S1098" s="61"/>
      <c r="T1098" s="61"/>
    </row>
    <row r="1099" spans="1:20" s="55" customFormat="1" ht="14.15" x14ac:dyDescent="0.4">
      <c r="A1099" s="39"/>
      <c r="E1099" s="74"/>
      <c r="F1099" s="74"/>
      <c r="G1099" s="74"/>
      <c r="S1099" s="61"/>
      <c r="T1099" s="61"/>
    </row>
    <row r="1100" spans="1:20" s="55" customFormat="1" ht="14.15" x14ac:dyDescent="0.4">
      <c r="A1100" s="39"/>
      <c r="E1100" s="74"/>
      <c r="F1100" s="74"/>
      <c r="G1100" s="74"/>
      <c r="S1100" s="61"/>
      <c r="T1100" s="61"/>
    </row>
    <row r="1101" spans="1:20" s="55" customFormat="1" ht="14.15" x14ac:dyDescent="0.4">
      <c r="A1101" s="39"/>
      <c r="E1101" s="74"/>
      <c r="F1101" s="74"/>
      <c r="G1101" s="74"/>
      <c r="S1101" s="61"/>
      <c r="T1101" s="61"/>
    </row>
    <row r="1102" spans="1:20" s="55" customFormat="1" ht="14.15" x14ac:dyDescent="0.4">
      <c r="A1102" s="39"/>
      <c r="E1102" s="74"/>
      <c r="F1102" s="74"/>
      <c r="G1102" s="74"/>
      <c r="S1102" s="61"/>
      <c r="T1102" s="61"/>
    </row>
    <row r="1103" spans="1:20" s="55" customFormat="1" ht="14.15" x14ac:dyDescent="0.4">
      <c r="A1103" s="39"/>
      <c r="E1103" s="74"/>
      <c r="F1103" s="74"/>
      <c r="G1103" s="74"/>
      <c r="S1103" s="61"/>
      <c r="T1103" s="61"/>
    </row>
    <row r="1104" spans="1:20" s="55" customFormat="1" ht="14.15" x14ac:dyDescent="0.4">
      <c r="A1104" s="39"/>
      <c r="E1104" s="74"/>
      <c r="F1104" s="74"/>
      <c r="G1104" s="74"/>
      <c r="S1104" s="61"/>
      <c r="T1104" s="61"/>
    </row>
    <row r="1105" spans="1:20" s="55" customFormat="1" ht="14.15" x14ac:dyDescent="0.4">
      <c r="A1105" s="39"/>
      <c r="E1105" s="74"/>
      <c r="F1105" s="74"/>
      <c r="G1105" s="74"/>
      <c r="S1105" s="61"/>
      <c r="T1105" s="61"/>
    </row>
    <row r="1106" spans="1:20" s="55" customFormat="1" ht="14.15" x14ac:dyDescent="0.4">
      <c r="A1106" s="39"/>
      <c r="E1106" s="74"/>
      <c r="F1106" s="74"/>
      <c r="G1106" s="74"/>
      <c r="S1106" s="61"/>
      <c r="T1106" s="61"/>
    </row>
    <row r="1107" spans="1:20" s="55" customFormat="1" ht="14.15" x14ac:dyDescent="0.4">
      <c r="A1107" s="39"/>
      <c r="E1107" s="74"/>
      <c r="F1107" s="74"/>
      <c r="G1107" s="74"/>
      <c r="S1107" s="61"/>
      <c r="T1107" s="61"/>
    </row>
    <row r="1108" spans="1:20" s="55" customFormat="1" ht="14.15" x14ac:dyDescent="0.4">
      <c r="A1108" s="39"/>
      <c r="E1108" s="74"/>
      <c r="F1108" s="74"/>
      <c r="G1108" s="74"/>
      <c r="S1108" s="61"/>
      <c r="T1108" s="61"/>
    </row>
    <row r="1109" spans="1:20" s="55" customFormat="1" ht="14.15" x14ac:dyDescent="0.4">
      <c r="A1109" s="39"/>
      <c r="E1109" s="74"/>
      <c r="F1109" s="74"/>
      <c r="G1109" s="74"/>
      <c r="S1109" s="61"/>
      <c r="T1109" s="61"/>
    </row>
    <row r="1110" spans="1:20" s="55" customFormat="1" ht="14.15" x14ac:dyDescent="0.4">
      <c r="A1110" s="39"/>
      <c r="E1110" s="74"/>
      <c r="F1110" s="74"/>
      <c r="G1110" s="74"/>
      <c r="S1110" s="61"/>
      <c r="T1110" s="61"/>
    </row>
    <row r="1111" spans="1:20" s="55" customFormat="1" ht="14.15" x14ac:dyDescent="0.4">
      <c r="A1111" s="39"/>
      <c r="E1111" s="74"/>
      <c r="F1111" s="74"/>
      <c r="G1111" s="74"/>
      <c r="S1111" s="61"/>
      <c r="T1111" s="61"/>
    </row>
    <row r="1112" spans="1:20" s="55" customFormat="1" ht="14.15" x14ac:dyDescent="0.4">
      <c r="A1112" s="39"/>
      <c r="E1112" s="74"/>
      <c r="F1112" s="74"/>
      <c r="G1112" s="74"/>
      <c r="S1112" s="61"/>
      <c r="T1112" s="61"/>
    </row>
    <row r="1113" spans="1:20" s="55" customFormat="1" ht="14.15" x14ac:dyDescent="0.4">
      <c r="A1113" s="39"/>
      <c r="E1113" s="74"/>
      <c r="F1113" s="74"/>
      <c r="G1113" s="74"/>
      <c r="S1113" s="61"/>
      <c r="T1113" s="61"/>
    </row>
    <row r="1114" spans="1:20" s="55" customFormat="1" ht="14.15" x14ac:dyDescent="0.4">
      <c r="A1114" s="39"/>
      <c r="E1114" s="74"/>
      <c r="F1114" s="74"/>
      <c r="G1114" s="74"/>
      <c r="S1114" s="61"/>
      <c r="T1114" s="61"/>
    </row>
    <row r="1115" spans="1:20" s="55" customFormat="1" ht="14.15" x14ac:dyDescent="0.4">
      <c r="A1115" s="39"/>
      <c r="E1115" s="74"/>
      <c r="F1115" s="74"/>
      <c r="G1115" s="74"/>
      <c r="S1115" s="61"/>
      <c r="T1115" s="61"/>
    </row>
    <row r="1116" spans="1:20" s="55" customFormat="1" ht="14.15" x14ac:dyDescent="0.4">
      <c r="A1116" s="39"/>
      <c r="E1116" s="74"/>
      <c r="F1116" s="74"/>
      <c r="G1116" s="74"/>
      <c r="S1116" s="61"/>
      <c r="T1116" s="61"/>
    </row>
    <row r="1117" spans="1:20" s="55" customFormat="1" ht="14.15" x14ac:dyDescent="0.4">
      <c r="A1117" s="39"/>
      <c r="E1117" s="74"/>
      <c r="F1117" s="74"/>
      <c r="G1117" s="74"/>
      <c r="S1117" s="61"/>
      <c r="T1117" s="61"/>
    </row>
    <row r="1118" spans="1:20" s="55" customFormat="1" ht="14.15" x14ac:dyDescent="0.4">
      <c r="A1118" s="39"/>
      <c r="E1118" s="74"/>
      <c r="F1118" s="74"/>
      <c r="G1118" s="74"/>
      <c r="S1118" s="61"/>
      <c r="T1118" s="61"/>
    </row>
    <row r="1119" spans="1:20" s="55" customFormat="1" ht="14.15" x14ac:dyDescent="0.4">
      <c r="A1119" s="39"/>
      <c r="E1119" s="74"/>
      <c r="F1119" s="74"/>
      <c r="G1119" s="74"/>
      <c r="S1119" s="61"/>
      <c r="T1119" s="61"/>
    </row>
    <row r="1120" spans="1:20" s="55" customFormat="1" ht="14.15" x14ac:dyDescent="0.4">
      <c r="A1120" s="39"/>
      <c r="E1120" s="74"/>
      <c r="F1120" s="74"/>
      <c r="G1120" s="74"/>
      <c r="S1120" s="61"/>
      <c r="T1120" s="61"/>
    </row>
    <row r="1121" spans="1:20" s="55" customFormat="1" ht="14.15" x14ac:dyDescent="0.4">
      <c r="A1121" s="39"/>
      <c r="E1121" s="74"/>
      <c r="F1121" s="74"/>
      <c r="G1121" s="74"/>
      <c r="S1121" s="61"/>
      <c r="T1121" s="61"/>
    </row>
    <row r="1122" spans="1:20" s="55" customFormat="1" ht="14.15" x14ac:dyDescent="0.4">
      <c r="A1122" s="39"/>
      <c r="E1122" s="74"/>
      <c r="F1122" s="74"/>
      <c r="G1122" s="74"/>
      <c r="S1122" s="61"/>
      <c r="T1122" s="61"/>
    </row>
    <row r="1123" spans="1:20" s="55" customFormat="1" ht="14.15" x14ac:dyDescent="0.4">
      <c r="A1123" s="39"/>
      <c r="E1123" s="74"/>
      <c r="F1123" s="74"/>
      <c r="G1123" s="74"/>
      <c r="S1123" s="61"/>
      <c r="T1123" s="61"/>
    </row>
    <row r="1124" spans="1:20" s="55" customFormat="1" ht="14.15" x14ac:dyDescent="0.4">
      <c r="A1124" s="39"/>
      <c r="E1124" s="74"/>
      <c r="F1124" s="74"/>
      <c r="G1124" s="74"/>
      <c r="S1124" s="61"/>
      <c r="T1124" s="61"/>
    </row>
    <row r="1125" spans="1:20" s="55" customFormat="1" ht="14.15" x14ac:dyDescent="0.4">
      <c r="A1125" s="39"/>
      <c r="E1125" s="74"/>
      <c r="F1125" s="74"/>
      <c r="G1125" s="74"/>
      <c r="S1125" s="61"/>
      <c r="T1125" s="61"/>
    </row>
    <row r="1126" spans="1:20" s="55" customFormat="1" ht="14.15" x14ac:dyDescent="0.4">
      <c r="A1126" s="39"/>
      <c r="E1126" s="74"/>
      <c r="F1126" s="74"/>
      <c r="G1126" s="74"/>
      <c r="S1126" s="61"/>
      <c r="T1126" s="61"/>
    </row>
    <row r="1127" spans="1:20" s="55" customFormat="1" ht="14.15" x14ac:dyDescent="0.4">
      <c r="A1127" s="39"/>
      <c r="E1127" s="74"/>
      <c r="F1127" s="74"/>
      <c r="G1127" s="74"/>
      <c r="S1127" s="61"/>
      <c r="T1127" s="61"/>
    </row>
    <row r="1128" spans="1:20" s="55" customFormat="1" ht="14.15" x14ac:dyDescent="0.4">
      <c r="A1128" s="39"/>
      <c r="E1128" s="74"/>
      <c r="F1128" s="74"/>
      <c r="G1128" s="74"/>
      <c r="S1128" s="61"/>
      <c r="T1128" s="61"/>
    </row>
    <row r="1129" spans="1:20" s="55" customFormat="1" ht="14.15" x14ac:dyDescent="0.4">
      <c r="A1129" s="39"/>
      <c r="E1129" s="74"/>
      <c r="F1129" s="74"/>
      <c r="G1129" s="74"/>
      <c r="S1129" s="61"/>
      <c r="T1129" s="61"/>
    </row>
    <row r="1130" spans="1:20" s="55" customFormat="1" ht="14.15" x14ac:dyDescent="0.4">
      <c r="A1130" s="39"/>
      <c r="E1130" s="74"/>
      <c r="F1130" s="74"/>
      <c r="G1130" s="74"/>
      <c r="S1130" s="61"/>
      <c r="T1130" s="61"/>
    </row>
    <row r="1131" spans="1:20" s="55" customFormat="1" ht="14.15" x14ac:dyDescent="0.4">
      <c r="A1131" s="39"/>
      <c r="E1131" s="74"/>
      <c r="F1131" s="74"/>
      <c r="G1131" s="74"/>
      <c r="S1131" s="61"/>
      <c r="T1131" s="61"/>
    </row>
    <row r="1132" spans="1:20" s="55" customFormat="1" ht="14.15" x14ac:dyDescent="0.4">
      <c r="A1132" s="39"/>
      <c r="E1132" s="74"/>
      <c r="F1132" s="74"/>
      <c r="G1132" s="74"/>
      <c r="S1132" s="61"/>
      <c r="T1132" s="61"/>
    </row>
    <row r="1133" spans="1:20" s="55" customFormat="1" ht="14.15" x14ac:dyDescent="0.4">
      <c r="A1133" s="39"/>
      <c r="E1133" s="74"/>
      <c r="F1133" s="74"/>
      <c r="G1133" s="74"/>
      <c r="S1133" s="61"/>
      <c r="T1133" s="61"/>
    </row>
    <row r="1134" spans="1:20" s="55" customFormat="1" ht="14.15" x14ac:dyDescent="0.4">
      <c r="A1134" s="39"/>
      <c r="E1134" s="74"/>
      <c r="F1134" s="74"/>
      <c r="G1134" s="74"/>
      <c r="S1134" s="61"/>
      <c r="T1134" s="61"/>
    </row>
    <row r="1135" spans="1:20" s="55" customFormat="1" ht="14.15" x14ac:dyDescent="0.4">
      <c r="A1135" s="39"/>
      <c r="E1135" s="74"/>
      <c r="F1135" s="74"/>
      <c r="G1135" s="74"/>
      <c r="S1135" s="61"/>
      <c r="T1135" s="61"/>
    </row>
    <row r="1136" spans="1:20" s="55" customFormat="1" ht="14.15" x14ac:dyDescent="0.4">
      <c r="A1136" s="39"/>
      <c r="E1136" s="74"/>
      <c r="F1136" s="74"/>
      <c r="G1136" s="74"/>
      <c r="S1136" s="61"/>
      <c r="T1136" s="61"/>
    </row>
    <row r="1137" spans="1:20" s="55" customFormat="1" ht="14.15" x14ac:dyDescent="0.4">
      <c r="A1137" s="39"/>
      <c r="E1137" s="74"/>
      <c r="F1137" s="74"/>
      <c r="G1137" s="74"/>
      <c r="S1137" s="61"/>
      <c r="T1137" s="61"/>
    </row>
    <row r="1138" spans="1:20" s="55" customFormat="1" ht="14.15" x14ac:dyDescent="0.4">
      <c r="A1138" s="39"/>
      <c r="E1138" s="74"/>
      <c r="F1138" s="74"/>
      <c r="G1138" s="74"/>
      <c r="S1138" s="61"/>
      <c r="T1138" s="61"/>
    </row>
    <row r="1139" spans="1:20" s="55" customFormat="1" ht="14.15" x14ac:dyDescent="0.4">
      <c r="A1139" s="39"/>
      <c r="E1139" s="74"/>
      <c r="F1139" s="74"/>
      <c r="G1139" s="74"/>
      <c r="S1139" s="61"/>
      <c r="T1139" s="61"/>
    </row>
    <row r="1140" spans="1:20" s="55" customFormat="1" ht="14.15" x14ac:dyDescent="0.4">
      <c r="A1140" s="39"/>
      <c r="E1140" s="74"/>
      <c r="F1140" s="74"/>
      <c r="G1140" s="74"/>
      <c r="S1140" s="61"/>
      <c r="T1140" s="61"/>
    </row>
    <row r="1141" spans="1:20" s="55" customFormat="1" ht="14.15" x14ac:dyDescent="0.4">
      <c r="A1141" s="39"/>
      <c r="E1141" s="74"/>
      <c r="F1141" s="74"/>
      <c r="G1141" s="74"/>
      <c r="S1141" s="61"/>
      <c r="T1141" s="61"/>
    </row>
    <row r="1142" spans="1:20" s="55" customFormat="1" ht="14.15" x14ac:dyDescent="0.4">
      <c r="A1142" s="39"/>
      <c r="E1142" s="74"/>
      <c r="F1142" s="74"/>
      <c r="G1142" s="74"/>
      <c r="S1142" s="61"/>
      <c r="T1142" s="61"/>
    </row>
    <row r="1143" spans="1:20" s="55" customFormat="1" ht="14.15" x14ac:dyDescent="0.4">
      <c r="A1143" s="39"/>
      <c r="E1143" s="74"/>
      <c r="F1143" s="74"/>
      <c r="G1143" s="74"/>
      <c r="S1143" s="61"/>
      <c r="T1143" s="61"/>
    </row>
    <row r="1144" spans="1:20" s="55" customFormat="1" ht="14.15" x14ac:dyDescent="0.4">
      <c r="A1144" s="39"/>
      <c r="E1144" s="74"/>
      <c r="F1144" s="74"/>
      <c r="G1144" s="74"/>
      <c r="S1144" s="61"/>
      <c r="T1144" s="61"/>
    </row>
    <row r="1145" spans="1:20" s="55" customFormat="1" ht="14.15" x14ac:dyDescent="0.4">
      <c r="A1145" s="39"/>
      <c r="E1145" s="74"/>
      <c r="F1145" s="74"/>
      <c r="G1145" s="74"/>
      <c r="S1145" s="61"/>
      <c r="T1145" s="61"/>
    </row>
    <row r="1146" spans="1:20" s="55" customFormat="1" ht="14.15" x14ac:dyDescent="0.4">
      <c r="A1146" s="39"/>
      <c r="E1146" s="74"/>
      <c r="F1146" s="74"/>
      <c r="G1146" s="74"/>
      <c r="S1146" s="61"/>
      <c r="T1146" s="61"/>
    </row>
    <row r="1147" spans="1:20" s="55" customFormat="1" ht="14.15" x14ac:dyDescent="0.4">
      <c r="A1147" s="39"/>
      <c r="E1147" s="74"/>
      <c r="F1147" s="74"/>
      <c r="G1147" s="74"/>
      <c r="S1147" s="61"/>
      <c r="T1147" s="61"/>
    </row>
    <row r="1148" spans="1:20" s="55" customFormat="1" ht="14.15" x14ac:dyDescent="0.4">
      <c r="A1148" s="39"/>
      <c r="E1148" s="74"/>
      <c r="F1148" s="74"/>
      <c r="G1148" s="74"/>
      <c r="S1148" s="61"/>
      <c r="T1148" s="61"/>
    </row>
    <row r="1149" spans="1:20" s="55" customFormat="1" ht="14.15" x14ac:dyDescent="0.4">
      <c r="A1149" s="39"/>
      <c r="E1149" s="74"/>
      <c r="F1149" s="74"/>
      <c r="G1149" s="74"/>
      <c r="S1149" s="61"/>
      <c r="T1149" s="61"/>
    </row>
    <row r="1150" spans="1:20" s="55" customFormat="1" ht="14.15" x14ac:dyDescent="0.4">
      <c r="A1150" s="39"/>
      <c r="E1150" s="74"/>
      <c r="F1150" s="74"/>
      <c r="G1150" s="74"/>
      <c r="S1150" s="61"/>
      <c r="T1150" s="61"/>
    </row>
    <row r="1151" spans="1:20" s="55" customFormat="1" ht="14.15" x14ac:dyDescent="0.4">
      <c r="A1151" s="39"/>
      <c r="E1151" s="74"/>
      <c r="F1151" s="74"/>
      <c r="G1151" s="74"/>
      <c r="S1151" s="61"/>
      <c r="T1151" s="61"/>
    </row>
    <row r="1152" spans="1:20" s="55" customFormat="1" ht="14.15" x14ac:dyDescent="0.4">
      <c r="A1152" s="39"/>
      <c r="E1152" s="74"/>
      <c r="F1152" s="74"/>
      <c r="G1152" s="74"/>
      <c r="S1152" s="61"/>
      <c r="T1152" s="61"/>
    </row>
    <row r="1153" spans="1:20" s="55" customFormat="1" ht="14.15" x14ac:dyDescent="0.4">
      <c r="A1153" s="39"/>
      <c r="E1153" s="74"/>
      <c r="F1153" s="74"/>
      <c r="G1153" s="74"/>
      <c r="S1153" s="61"/>
      <c r="T1153" s="61"/>
    </row>
    <row r="1154" spans="1:20" s="55" customFormat="1" ht="14.15" x14ac:dyDescent="0.4">
      <c r="A1154" s="39"/>
      <c r="E1154" s="74"/>
      <c r="F1154" s="74"/>
      <c r="G1154" s="74"/>
      <c r="S1154" s="61"/>
      <c r="T1154" s="61"/>
    </row>
    <row r="1155" spans="1:20" s="55" customFormat="1" ht="14.15" x14ac:dyDescent="0.4">
      <c r="A1155" s="39"/>
      <c r="E1155" s="74"/>
      <c r="F1155" s="74"/>
      <c r="G1155" s="74"/>
      <c r="S1155" s="61"/>
      <c r="T1155" s="61"/>
    </row>
    <row r="1156" spans="1:20" s="55" customFormat="1" ht="14.15" x14ac:dyDescent="0.4">
      <c r="A1156" s="39"/>
      <c r="E1156" s="74"/>
      <c r="F1156" s="74"/>
      <c r="G1156" s="74"/>
      <c r="S1156" s="61"/>
      <c r="T1156" s="61"/>
    </row>
    <row r="1157" spans="1:20" s="55" customFormat="1" ht="14.15" x14ac:dyDescent="0.4">
      <c r="A1157" s="39"/>
      <c r="E1157" s="74"/>
      <c r="F1157" s="74"/>
      <c r="G1157" s="74"/>
      <c r="S1157" s="61"/>
      <c r="T1157" s="61"/>
    </row>
    <row r="1158" spans="1:20" s="55" customFormat="1" ht="14.15" x14ac:dyDescent="0.4">
      <c r="A1158" s="39"/>
      <c r="E1158" s="74"/>
      <c r="F1158" s="74"/>
      <c r="G1158" s="74"/>
      <c r="S1158" s="61"/>
      <c r="T1158" s="61"/>
    </row>
    <row r="1159" spans="1:20" s="55" customFormat="1" ht="14.15" x14ac:dyDescent="0.4">
      <c r="A1159" s="39"/>
      <c r="E1159" s="74"/>
      <c r="F1159" s="74"/>
      <c r="G1159" s="74"/>
      <c r="S1159" s="61"/>
      <c r="T1159" s="61"/>
    </row>
    <row r="1160" spans="1:20" s="55" customFormat="1" ht="14.15" x14ac:dyDescent="0.4">
      <c r="A1160" s="39"/>
      <c r="E1160" s="74"/>
      <c r="F1160" s="74"/>
      <c r="G1160" s="74"/>
      <c r="S1160" s="61"/>
      <c r="T1160" s="61"/>
    </row>
    <row r="1161" spans="1:20" s="55" customFormat="1" ht="14.15" x14ac:dyDescent="0.4">
      <c r="A1161" s="39"/>
      <c r="E1161" s="74"/>
      <c r="F1161" s="74"/>
      <c r="G1161" s="74"/>
      <c r="S1161" s="61"/>
      <c r="T1161" s="61"/>
    </row>
    <row r="1162" spans="1:20" s="55" customFormat="1" ht="14.15" x14ac:dyDescent="0.4">
      <c r="A1162" s="39"/>
      <c r="E1162" s="74"/>
      <c r="F1162" s="74"/>
      <c r="G1162" s="74"/>
      <c r="S1162" s="61"/>
      <c r="T1162" s="61"/>
    </row>
    <row r="1163" spans="1:20" s="55" customFormat="1" ht="14.15" x14ac:dyDescent="0.4">
      <c r="A1163" s="39"/>
      <c r="E1163" s="74"/>
      <c r="F1163" s="74"/>
      <c r="G1163" s="74"/>
      <c r="S1163" s="61"/>
      <c r="T1163" s="61"/>
    </row>
    <row r="1164" spans="1:20" s="55" customFormat="1" ht="14.15" x14ac:dyDescent="0.4">
      <c r="A1164" s="39"/>
      <c r="E1164" s="74"/>
      <c r="F1164" s="74"/>
      <c r="G1164" s="74"/>
      <c r="S1164" s="61"/>
      <c r="T1164" s="61"/>
    </row>
    <row r="1165" spans="1:20" s="55" customFormat="1" ht="14.15" x14ac:dyDescent="0.4">
      <c r="A1165" s="39"/>
      <c r="E1165" s="74"/>
      <c r="F1165" s="74"/>
      <c r="G1165" s="74"/>
      <c r="S1165" s="61"/>
      <c r="T1165" s="61"/>
    </row>
    <row r="1166" spans="1:20" s="55" customFormat="1" ht="14.15" x14ac:dyDescent="0.4">
      <c r="A1166" s="39"/>
      <c r="E1166" s="74"/>
      <c r="F1166" s="74"/>
      <c r="G1166" s="74"/>
      <c r="S1166" s="61"/>
      <c r="T1166" s="61"/>
    </row>
    <row r="1167" spans="1:20" s="55" customFormat="1" ht="14.15" x14ac:dyDescent="0.4">
      <c r="A1167" s="39"/>
      <c r="E1167" s="74"/>
      <c r="F1167" s="74"/>
      <c r="G1167" s="74"/>
      <c r="S1167" s="61"/>
      <c r="T1167" s="61"/>
    </row>
    <row r="1168" spans="1:20" s="55" customFormat="1" ht="14.15" x14ac:dyDescent="0.4">
      <c r="A1168" s="39"/>
      <c r="E1168" s="74"/>
      <c r="F1168" s="74"/>
      <c r="G1168" s="74"/>
      <c r="S1168" s="61"/>
      <c r="T1168" s="61"/>
    </row>
    <row r="1169" spans="1:20" s="55" customFormat="1" ht="14.15" x14ac:dyDescent="0.4">
      <c r="A1169" s="39"/>
      <c r="E1169" s="74"/>
      <c r="F1169" s="74"/>
      <c r="G1169" s="74"/>
      <c r="S1169" s="61"/>
      <c r="T1169" s="61"/>
    </row>
    <row r="1170" spans="1:20" s="55" customFormat="1" ht="14.15" x14ac:dyDescent="0.4">
      <c r="A1170" s="39"/>
      <c r="E1170" s="74"/>
      <c r="F1170" s="74"/>
      <c r="G1170" s="74"/>
      <c r="S1170" s="61"/>
      <c r="T1170" s="61"/>
    </row>
    <row r="1171" spans="1:20" s="55" customFormat="1" ht="14.15" x14ac:dyDescent="0.4">
      <c r="A1171" s="39"/>
      <c r="E1171" s="74"/>
      <c r="F1171" s="74"/>
      <c r="G1171" s="74"/>
      <c r="S1171" s="61"/>
      <c r="T1171" s="61"/>
    </row>
    <row r="1172" spans="1:20" s="55" customFormat="1" ht="14.15" x14ac:dyDescent="0.4">
      <c r="A1172" s="39"/>
      <c r="E1172" s="74"/>
      <c r="F1172" s="74"/>
      <c r="G1172" s="74"/>
      <c r="S1172" s="61"/>
      <c r="T1172" s="61"/>
    </row>
    <row r="1173" spans="1:20" s="55" customFormat="1" ht="14.15" x14ac:dyDescent="0.4">
      <c r="A1173" s="39"/>
      <c r="E1173" s="74"/>
      <c r="F1173" s="74"/>
      <c r="G1173" s="74"/>
      <c r="S1173" s="61"/>
      <c r="T1173" s="61"/>
    </row>
    <row r="1174" spans="1:20" s="55" customFormat="1" ht="14.15" x14ac:dyDescent="0.4">
      <c r="A1174" s="39"/>
      <c r="E1174" s="74"/>
      <c r="F1174" s="74"/>
      <c r="G1174" s="74"/>
      <c r="S1174" s="61"/>
      <c r="T1174" s="61"/>
    </row>
    <row r="1175" spans="1:20" s="55" customFormat="1" ht="14.15" x14ac:dyDescent="0.4">
      <c r="A1175" s="39"/>
      <c r="E1175" s="74"/>
      <c r="F1175" s="74"/>
      <c r="G1175" s="74"/>
      <c r="S1175" s="61"/>
      <c r="T1175" s="61"/>
    </row>
    <row r="1176" spans="1:20" s="55" customFormat="1" ht="14.15" x14ac:dyDescent="0.4">
      <c r="A1176" s="39"/>
      <c r="E1176" s="74"/>
      <c r="F1176" s="74"/>
      <c r="G1176" s="74"/>
      <c r="S1176" s="61"/>
      <c r="T1176" s="61"/>
    </row>
    <row r="1177" spans="1:20" s="55" customFormat="1" ht="14.15" x14ac:dyDescent="0.4">
      <c r="A1177" s="39"/>
      <c r="E1177" s="74"/>
      <c r="F1177" s="74"/>
      <c r="G1177" s="74"/>
      <c r="S1177" s="61"/>
      <c r="T1177" s="61"/>
    </row>
    <row r="1178" spans="1:20" s="55" customFormat="1" ht="14.15" x14ac:dyDescent="0.4">
      <c r="A1178" s="39"/>
      <c r="E1178" s="74"/>
      <c r="F1178" s="74"/>
      <c r="G1178" s="74"/>
      <c r="S1178" s="61"/>
      <c r="T1178" s="61"/>
    </row>
    <row r="1179" spans="1:20" s="55" customFormat="1" ht="14.15" x14ac:dyDescent="0.4">
      <c r="A1179" s="39"/>
      <c r="E1179" s="74"/>
      <c r="F1179" s="74"/>
      <c r="G1179" s="74"/>
      <c r="S1179" s="61"/>
      <c r="T1179" s="61"/>
    </row>
    <row r="1180" spans="1:20" s="55" customFormat="1" ht="14.15" x14ac:dyDescent="0.4">
      <c r="A1180" s="39"/>
      <c r="E1180" s="74"/>
      <c r="F1180" s="74"/>
      <c r="G1180" s="74"/>
      <c r="S1180" s="61"/>
      <c r="T1180" s="61"/>
    </row>
    <row r="1181" spans="1:20" s="55" customFormat="1" ht="14.15" x14ac:dyDescent="0.4">
      <c r="A1181" s="39"/>
      <c r="E1181" s="74"/>
      <c r="F1181" s="74"/>
      <c r="G1181" s="74"/>
      <c r="S1181" s="61"/>
      <c r="T1181" s="61"/>
    </row>
    <row r="1182" spans="1:20" s="55" customFormat="1" ht="14.15" x14ac:dyDescent="0.4">
      <c r="A1182" s="39"/>
      <c r="E1182" s="74"/>
      <c r="F1182" s="74"/>
      <c r="G1182" s="74"/>
      <c r="S1182" s="61"/>
      <c r="T1182" s="61"/>
    </row>
    <row r="1183" spans="1:20" s="55" customFormat="1" ht="14.15" x14ac:dyDescent="0.4">
      <c r="A1183" s="39"/>
      <c r="E1183" s="74"/>
      <c r="F1183" s="74"/>
      <c r="G1183" s="74"/>
      <c r="S1183" s="61"/>
      <c r="T1183" s="61"/>
    </row>
    <row r="1184" spans="1:20" s="55" customFormat="1" ht="14.15" x14ac:dyDescent="0.4">
      <c r="A1184" s="39"/>
      <c r="E1184" s="74"/>
      <c r="F1184" s="74"/>
      <c r="G1184" s="74"/>
      <c r="S1184" s="61"/>
      <c r="T1184" s="61"/>
    </row>
    <row r="1185" spans="1:20" s="55" customFormat="1" ht="14.15" x14ac:dyDescent="0.4">
      <c r="A1185" s="39"/>
      <c r="E1185" s="74"/>
      <c r="F1185" s="74"/>
      <c r="G1185" s="74"/>
      <c r="S1185" s="61"/>
      <c r="T1185" s="61"/>
    </row>
    <row r="1186" spans="1:20" s="55" customFormat="1" ht="14.15" x14ac:dyDescent="0.4">
      <c r="A1186" s="39"/>
      <c r="E1186" s="74"/>
      <c r="F1186" s="74"/>
      <c r="G1186" s="74"/>
      <c r="S1186" s="61"/>
      <c r="T1186" s="61"/>
    </row>
    <row r="1187" spans="1:20" s="55" customFormat="1" ht="14.15" x14ac:dyDescent="0.4">
      <c r="A1187" s="39"/>
      <c r="E1187" s="74"/>
      <c r="F1187" s="74"/>
      <c r="G1187" s="74"/>
      <c r="S1187" s="61"/>
      <c r="T1187" s="61"/>
    </row>
    <row r="1188" spans="1:20" s="55" customFormat="1" ht="14.15" x14ac:dyDescent="0.4">
      <c r="A1188" s="39"/>
      <c r="E1188" s="74"/>
      <c r="F1188" s="74"/>
      <c r="G1188" s="74"/>
      <c r="S1188" s="61"/>
      <c r="T1188" s="61"/>
    </row>
    <row r="1189" spans="1:20" s="55" customFormat="1" ht="14.15" x14ac:dyDescent="0.4">
      <c r="A1189" s="39"/>
      <c r="E1189" s="74"/>
      <c r="F1189" s="74"/>
      <c r="G1189" s="74"/>
      <c r="S1189" s="61"/>
      <c r="T1189" s="61"/>
    </row>
    <row r="1190" spans="1:20" s="55" customFormat="1" ht="14.15" x14ac:dyDescent="0.4">
      <c r="A1190" s="39"/>
      <c r="E1190" s="74"/>
      <c r="F1190" s="74"/>
      <c r="G1190" s="74"/>
      <c r="S1190" s="61"/>
      <c r="T1190" s="61"/>
    </row>
    <row r="1191" spans="1:20" s="55" customFormat="1" ht="14.15" x14ac:dyDescent="0.4">
      <c r="A1191" s="39"/>
      <c r="E1191" s="74"/>
      <c r="F1191" s="74"/>
      <c r="G1191" s="74"/>
      <c r="S1191" s="61"/>
      <c r="T1191" s="61"/>
    </row>
    <row r="1192" spans="1:20" s="55" customFormat="1" ht="14.15" x14ac:dyDescent="0.4">
      <c r="A1192" s="39"/>
      <c r="E1192" s="74"/>
      <c r="F1192" s="74"/>
      <c r="G1192" s="74"/>
      <c r="S1192" s="61"/>
      <c r="T1192" s="61"/>
    </row>
    <row r="1193" spans="1:20" s="55" customFormat="1" ht="14.15" x14ac:dyDescent="0.4">
      <c r="A1193" s="39"/>
      <c r="E1193" s="74"/>
      <c r="F1193" s="74"/>
      <c r="G1193" s="74"/>
      <c r="S1193" s="61"/>
      <c r="T1193" s="61"/>
    </row>
    <row r="1194" spans="1:20" s="55" customFormat="1" ht="14.15" x14ac:dyDescent="0.4">
      <c r="A1194" s="39"/>
      <c r="E1194" s="74"/>
      <c r="F1194" s="74"/>
      <c r="G1194" s="74"/>
      <c r="S1194" s="61"/>
      <c r="T1194" s="61"/>
    </row>
    <row r="1195" spans="1:20" s="55" customFormat="1" ht="14.15" x14ac:dyDescent="0.4">
      <c r="A1195" s="39"/>
      <c r="E1195" s="74"/>
      <c r="F1195" s="74"/>
      <c r="G1195" s="74"/>
      <c r="S1195" s="61"/>
      <c r="T1195" s="61"/>
    </row>
    <row r="1196" spans="1:20" s="55" customFormat="1" ht="14.15" x14ac:dyDescent="0.4">
      <c r="A1196" s="39"/>
      <c r="E1196" s="74"/>
      <c r="F1196" s="74"/>
      <c r="G1196" s="74"/>
      <c r="S1196" s="61"/>
      <c r="T1196" s="61"/>
    </row>
    <row r="1197" spans="1:20" s="55" customFormat="1" ht="14.15" x14ac:dyDescent="0.4">
      <c r="A1197" s="39"/>
      <c r="E1197" s="74"/>
      <c r="F1197" s="74"/>
      <c r="G1197" s="74"/>
      <c r="S1197" s="61"/>
      <c r="T1197" s="61"/>
    </row>
    <row r="1198" spans="1:20" s="55" customFormat="1" ht="14.15" x14ac:dyDescent="0.4">
      <c r="A1198" s="39"/>
      <c r="E1198" s="74"/>
      <c r="F1198" s="74"/>
      <c r="G1198" s="74"/>
      <c r="S1198" s="61"/>
      <c r="T1198" s="61"/>
    </row>
    <row r="1199" spans="1:20" s="55" customFormat="1" ht="14.15" x14ac:dyDescent="0.4">
      <c r="A1199" s="39"/>
      <c r="E1199" s="74"/>
      <c r="F1199" s="74"/>
      <c r="G1199" s="74"/>
      <c r="S1199" s="61"/>
      <c r="T1199" s="61"/>
    </row>
    <row r="1200" spans="1:20" s="55" customFormat="1" ht="14.15" x14ac:dyDescent="0.4">
      <c r="A1200" s="39"/>
      <c r="E1200" s="74"/>
      <c r="F1200" s="74"/>
      <c r="G1200" s="74"/>
      <c r="S1200" s="61"/>
      <c r="T1200" s="61"/>
    </row>
    <row r="1201" spans="1:20" s="55" customFormat="1" ht="14.15" x14ac:dyDescent="0.4">
      <c r="A1201" s="39"/>
      <c r="E1201" s="74"/>
      <c r="F1201" s="74"/>
      <c r="G1201" s="74"/>
      <c r="S1201" s="61"/>
      <c r="T1201" s="61"/>
    </row>
    <row r="1202" spans="1:20" s="55" customFormat="1" ht="14.15" x14ac:dyDescent="0.4">
      <c r="A1202" s="39"/>
      <c r="E1202" s="74"/>
      <c r="F1202" s="74"/>
      <c r="G1202" s="74"/>
      <c r="S1202" s="61"/>
      <c r="T1202" s="61"/>
    </row>
    <row r="1203" spans="1:20" s="55" customFormat="1" ht="14.15" x14ac:dyDescent="0.4">
      <c r="A1203" s="39"/>
      <c r="E1203" s="74"/>
      <c r="F1203" s="74"/>
      <c r="G1203" s="74"/>
      <c r="S1203" s="61"/>
      <c r="T1203" s="61"/>
    </row>
    <row r="1204" spans="1:20" s="55" customFormat="1" ht="14.15" x14ac:dyDescent="0.4">
      <c r="A1204" s="39"/>
      <c r="E1204" s="74"/>
      <c r="F1204" s="74"/>
      <c r="G1204" s="74"/>
      <c r="S1204" s="61"/>
      <c r="T1204" s="61"/>
    </row>
    <row r="1205" spans="1:20" s="55" customFormat="1" ht="14.15" x14ac:dyDescent="0.4">
      <c r="A1205" s="39"/>
      <c r="E1205" s="74"/>
      <c r="F1205" s="74"/>
      <c r="G1205" s="74"/>
      <c r="S1205" s="61"/>
      <c r="T1205" s="61"/>
    </row>
    <row r="1206" spans="1:20" s="55" customFormat="1" ht="14.15" x14ac:dyDescent="0.4">
      <c r="A1206" s="39"/>
      <c r="E1206" s="74"/>
      <c r="F1206" s="74"/>
      <c r="G1206" s="74"/>
      <c r="S1206" s="61"/>
      <c r="T1206" s="61"/>
    </row>
    <row r="1207" spans="1:20" s="55" customFormat="1" ht="14.15" x14ac:dyDescent="0.4">
      <c r="A1207" s="39"/>
      <c r="E1207" s="74"/>
      <c r="F1207" s="74"/>
      <c r="G1207" s="74"/>
      <c r="S1207" s="61"/>
      <c r="T1207" s="61"/>
    </row>
    <row r="1208" spans="1:20" s="55" customFormat="1" ht="14.15" x14ac:dyDescent="0.4">
      <c r="A1208" s="39"/>
      <c r="E1208" s="74"/>
      <c r="F1208" s="74"/>
      <c r="G1208" s="74"/>
      <c r="S1208" s="61"/>
      <c r="T1208" s="61"/>
    </row>
    <row r="1209" spans="1:20" s="55" customFormat="1" ht="14.15" x14ac:dyDescent="0.4">
      <c r="A1209" s="39"/>
      <c r="E1209" s="74"/>
      <c r="F1209" s="74"/>
      <c r="G1209" s="74"/>
      <c r="S1209" s="61"/>
      <c r="T1209" s="61"/>
    </row>
    <row r="1210" spans="1:20" s="55" customFormat="1" ht="14.15" x14ac:dyDescent="0.4">
      <c r="A1210" s="39"/>
      <c r="E1210" s="74"/>
      <c r="F1210" s="74"/>
      <c r="G1210" s="74"/>
      <c r="S1210" s="61"/>
      <c r="T1210" s="61"/>
    </row>
    <row r="1211" spans="1:20" s="55" customFormat="1" ht="14.15" x14ac:dyDescent="0.4">
      <c r="A1211" s="39"/>
      <c r="E1211" s="74"/>
      <c r="F1211" s="74"/>
      <c r="G1211" s="74"/>
      <c r="S1211" s="61"/>
      <c r="T1211" s="61"/>
    </row>
    <row r="1212" spans="1:20" s="55" customFormat="1" ht="14.15" x14ac:dyDescent="0.4">
      <c r="A1212" s="39"/>
      <c r="E1212" s="74"/>
      <c r="F1212" s="74"/>
      <c r="G1212" s="74"/>
      <c r="S1212" s="61"/>
      <c r="T1212" s="61"/>
    </row>
    <row r="1213" spans="1:20" s="55" customFormat="1" ht="14.15" x14ac:dyDescent="0.4">
      <c r="A1213" s="39"/>
      <c r="E1213" s="74"/>
      <c r="F1213" s="74"/>
      <c r="G1213" s="74"/>
      <c r="S1213" s="61"/>
      <c r="T1213" s="61"/>
    </row>
    <row r="1214" spans="1:20" s="55" customFormat="1" ht="14.15" x14ac:dyDescent="0.4">
      <c r="A1214" s="39"/>
      <c r="E1214" s="74"/>
      <c r="F1214" s="74"/>
      <c r="G1214" s="74"/>
      <c r="S1214" s="61"/>
      <c r="T1214" s="61"/>
    </row>
    <row r="1215" spans="1:20" s="55" customFormat="1" ht="14.15" x14ac:dyDescent="0.4">
      <c r="A1215" s="39"/>
      <c r="E1215" s="74"/>
      <c r="F1215" s="74"/>
      <c r="G1215" s="74"/>
      <c r="S1215" s="61"/>
      <c r="T1215" s="61"/>
    </row>
    <row r="1216" spans="1:20" s="55" customFormat="1" ht="14.15" x14ac:dyDescent="0.4">
      <c r="A1216" s="39"/>
      <c r="E1216" s="74"/>
      <c r="F1216" s="74"/>
      <c r="G1216" s="74"/>
      <c r="S1216" s="61"/>
      <c r="T1216" s="61"/>
    </row>
    <row r="1217" spans="1:20" s="55" customFormat="1" ht="14.15" x14ac:dyDescent="0.4">
      <c r="A1217" s="39"/>
      <c r="E1217" s="74"/>
      <c r="F1217" s="74"/>
      <c r="G1217" s="74"/>
      <c r="S1217" s="61"/>
      <c r="T1217" s="61"/>
    </row>
    <row r="1218" spans="1:20" s="55" customFormat="1" ht="14.15" x14ac:dyDescent="0.4">
      <c r="A1218" s="39"/>
      <c r="E1218" s="74"/>
      <c r="F1218" s="74"/>
      <c r="G1218" s="74"/>
      <c r="S1218" s="61"/>
      <c r="T1218" s="61"/>
    </row>
    <row r="1219" spans="1:20" s="55" customFormat="1" ht="14.15" x14ac:dyDescent="0.4">
      <c r="A1219" s="39"/>
      <c r="E1219" s="74"/>
      <c r="F1219" s="74"/>
      <c r="G1219" s="74"/>
      <c r="S1219" s="61"/>
      <c r="T1219" s="61"/>
    </row>
    <row r="1220" spans="1:20" s="55" customFormat="1" ht="14.15" x14ac:dyDescent="0.4">
      <c r="A1220" s="39"/>
      <c r="E1220" s="74"/>
      <c r="F1220" s="74"/>
      <c r="G1220" s="74"/>
      <c r="S1220" s="61"/>
      <c r="T1220" s="61"/>
    </row>
    <row r="1221" spans="1:20" s="55" customFormat="1" ht="14.15" x14ac:dyDescent="0.4">
      <c r="A1221" s="39"/>
      <c r="E1221" s="74"/>
      <c r="F1221" s="74"/>
      <c r="G1221" s="74"/>
      <c r="S1221" s="61"/>
      <c r="T1221" s="61"/>
    </row>
    <row r="1222" spans="1:20" s="55" customFormat="1" ht="14.15" x14ac:dyDescent="0.4">
      <c r="A1222" s="39"/>
      <c r="E1222" s="74"/>
      <c r="F1222" s="74"/>
      <c r="G1222" s="74"/>
      <c r="S1222" s="61"/>
      <c r="T1222" s="61"/>
    </row>
    <row r="1223" spans="1:20" s="55" customFormat="1" ht="14.15" x14ac:dyDescent="0.4">
      <c r="A1223" s="39"/>
      <c r="E1223" s="74"/>
      <c r="F1223" s="74"/>
      <c r="G1223" s="74"/>
      <c r="S1223" s="61"/>
      <c r="T1223" s="61"/>
    </row>
    <row r="1224" spans="1:20" s="55" customFormat="1" ht="14.15" x14ac:dyDescent="0.4">
      <c r="A1224" s="39"/>
      <c r="E1224" s="74"/>
      <c r="F1224" s="74"/>
      <c r="G1224" s="74"/>
      <c r="S1224" s="61"/>
      <c r="T1224" s="61"/>
    </row>
    <row r="1225" spans="1:20" s="55" customFormat="1" ht="14.15" x14ac:dyDescent="0.4">
      <c r="A1225" s="39"/>
      <c r="E1225" s="74"/>
      <c r="F1225" s="74"/>
      <c r="G1225" s="74"/>
      <c r="S1225" s="61"/>
      <c r="T1225" s="61"/>
    </row>
    <row r="1226" spans="1:20" s="55" customFormat="1" ht="14.15" x14ac:dyDescent="0.4">
      <c r="A1226" s="39"/>
      <c r="E1226" s="74"/>
      <c r="F1226" s="74"/>
      <c r="G1226" s="74"/>
      <c r="S1226" s="61"/>
      <c r="T1226" s="61"/>
    </row>
    <row r="1227" spans="1:20" s="55" customFormat="1" ht="14.15" x14ac:dyDescent="0.4">
      <c r="A1227" s="39"/>
      <c r="E1227" s="74"/>
      <c r="F1227" s="74"/>
      <c r="G1227" s="74"/>
      <c r="S1227" s="61"/>
      <c r="T1227" s="61"/>
    </row>
    <row r="1228" spans="1:20" s="55" customFormat="1" ht="14.15" x14ac:dyDescent="0.4">
      <c r="A1228" s="39"/>
      <c r="E1228" s="74"/>
      <c r="F1228" s="74"/>
      <c r="G1228" s="74"/>
      <c r="S1228" s="61"/>
      <c r="T1228" s="61"/>
    </row>
    <row r="1229" spans="1:20" s="55" customFormat="1" ht="14.15" x14ac:dyDescent="0.4">
      <c r="A1229" s="39"/>
      <c r="E1229" s="74"/>
      <c r="F1229" s="74"/>
      <c r="G1229" s="74"/>
      <c r="S1229" s="61"/>
      <c r="T1229" s="61"/>
    </row>
    <row r="1230" spans="1:20" s="55" customFormat="1" ht="14.15" x14ac:dyDescent="0.4">
      <c r="A1230" s="39"/>
      <c r="E1230" s="74"/>
      <c r="F1230" s="74"/>
      <c r="G1230" s="74"/>
      <c r="S1230" s="61"/>
      <c r="T1230" s="61"/>
    </row>
    <row r="1231" spans="1:20" s="55" customFormat="1" ht="14.15" x14ac:dyDescent="0.4">
      <c r="A1231" s="39"/>
      <c r="E1231" s="74"/>
      <c r="F1231" s="74"/>
      <c r="G1231" s="74"/>
      <c r="S1231" s="61"/>
      <c r="T1231" s="61"/>
    </row>
    <row r="1232" spans="1:20" s="55" customFormat="1" ht="14.15" x14ac:dyDescent="0.4">
      <c r="A1232" s="39"/>
      <c r="E1232" s="74"/>
      <c r="F1232" s="74"/>
      <c r="G1232" s="74"/>
      <c r="S1232" s="61"/>
      <c r="T1232" s="61"/>
    </row>
    <row r="1233" spans="1:20" s="55" customFormat="1" ht="14.15" x14ac:dyDescent="0.4">
      <c r="A1233" s="39"/>
      <c r="E1233" s="74"/>
      <c r="F1233" s="74"/>
      <c r="G1233" s="74"/>
      <c r="S1233" s="61"/>
      <c r="T1233" s="61"/>
    </row>
    <row r="1234" spans="1:20" s="55" customFormat="1" ht="14.15" x14ac:dyDescent="0.4">
      <c r="A1234" s="39"/>
      <c r="E1234" s="74"/>
      <c r="F1234" s="74"/>
      <c r="G1234" s="74"/>
      <c r="S1234" s="61"/>
      <c r="T1234" s="61"/>
    </row>
    <row r="1235" spans="1:20" s="55" customFormat="1" ht="14.15" x14ac:dyDescent="0.4">
      <c r="A1235" s="39"/>
      <c r="E1235" s="74"/>
      <c r="F1235" s="74"/>
      <c r="G1235" s="74"/>
      <c r="S1235" s="61"/>
      <c r="T1235" s="61"/>
    </row>
    <row r="1236" spans="1:20" s="55" customFormat="1" ht="14.15" x14ac:dyDescent="0.4">
      <c r="A1236" s="39"/>
      <c r="E1236" s="74"/>
      <c r="F1236" s="74"/>
      <c r="G1236" s="74"/>
      <c r="S1236" s="61"/>
      <c r="T1236" s="61"/>
    </row>
    <row r="1237" spans="1:20" s="55" customFormat="1" ht="14.15" x14ac:dyDescent="0.4">
      <c r="A1237" s="39"/>
      <c r="E1237" s="74"/>
      <c r="F1237" s="74"/>
      <c r="G1237" s="74"/>
      <c r="S1237" s="61"/>
      <c r="T1237" s="61"/>
    </row>
    <row r="1238" spans="1:20" s="55" customFormat="1" ht="14.15" x14ac:dyDescent="0.4">
      <c r="A1238" s="39"/>
      <c r="E1238" s="74"/>
      <c r="F1238" s="74"/>
      <c r="G1238" s="74"/>
      <c r="S1238" s="61"/>
      <c r="T1238" s="61"/>
    </row>
    <row r="1239" spans="1:20" s="55" customFormat="1" ht="14.15" x14ac:dyDescent="0.4">
      <c r="A1239" s="39"/>
      <c r="E1239" s="74"/>
      <c r="F1239" s="74"/>
      <c r="G1239" s="74"/>
      <c r="S1239" s="61"/>
      <c r="T1239" s="61"/>
    </row>
    <row r="1240" spans="1:20" s="55" customFormat="1" ht="14.15" x14ac:dyDescent="0.4">
      <c r="A1240" s="39"/>
      <c r="E1240" s="74"/>
      <c r="F1240" s="74"/>
      <c r="G1240" s="74"/>
      <c r="S1240" s="61"/>
      <c r="T1240" s="61"/>
    </row>
    <row r="1241" spans="1:20" s="55" customFormat="1" ht="14.15" x14ac:dyDescent="0.4">
      <c r="A1241" s="39"/>
      <c r="E1241" s="74"/>
      <c r="F1241" s="74"/>
      <c r="G1241" s="74"/>
      <c r="S1241" s="61"/>
      <c r="T1241" s="61"/>
    </row>
    <row r="1242" spans="1:20" s="55" customFormat="1" ht="14.15" x14ac:dyDescent="0.4">
      <c r="A1242" s="39"/>
      <c r="E1242" s="74"/>
      <c r="F1242" s="74"/>
      <c r="G1242" s="74"/>
      <c r="S1242" s="61"/>
      <c r="T1242" s="61"/>
    </row>
    <row r="1243" spans="1:20" s="55" customFormat="1" ht="14.15" x14ac:dyDescent="0.4">
      <c r="A1243" s="39"/>
      <c r="E1243" s="74"/>
      <c r="F1243" s="74"/>
      <c r="G1243" s="74"/>
      <c r="S1243" s="61"/>
      <c r="T1243" s="61"/>
    </row>
    <row r="1244" spans="1:20" s="55" customFormat="1" ht="14.15" x14ac:dyDescent="0.4">
      <c r="A1244" s="39"/>
      <c r="E1244" s="74"/>
      <c r="F1244" s="74"/>
      <c r="G1244" s="74"/>
      <c r="S1244" s="61"/>
      <c r="T1244" s="61"/>
    </row>
    <row r="1245" spans="1:20" s="55" customFormat="1" ht="14.15" x14ac:dyDescent="0.4">
      <c r="A1245" s="39"/>
      <c r="E1245" s="74"/>
      <c r="F1245" s="74"/>
      <c r="G1245" s="74"/>
      <c r="S1245" s="61"/>
      <c r="T1245" s="61"/>
    </row>
    <row r="1246" spans="1:20" s="55" customFormat="1" ht="14.15" x14ac:dyDescent="0.4">
      <c r="A1246" s="39"/>
      <c r="E1246" s="74"/>
      <c r="F1246" s="74"/>
      <c r="G1246" s="74"/>
      <c r="S1246" s="61"/>
      <c r="T1246" s="61"/>
    </row>
    <row r="1247" spans="1:20" s="55" customFormat="1" ht="14.15" x14ac:dyDescent="0.4">
      <c r="A1247" s="39"/>
      <c r="E1247" s="74"/>
      <c r="F1247" s="74"/>
      <c r="G1247" s="74"/>
      <c r="S1247" s="61"/>
      <c r="T1247" s="61"/>
    </row>
    <row r="1248" spans="1:20" s="55" customFormat="1" ht="14.15" x14ac:dyDescent="0.4">
      <c r="A1248" s="39"/>
      <c r="E1248" s="74"/>
      <c r="F1248" s="74"/>
      <c r="G1248" s="74"/>
      <c r="S1248" s="61"/>
      <c r="T1248" s="61"/>
    </row>
    <row r="1249" spans="1:20" s="55" customFormat="1" ht="14.15" x14ac:dyDescent="0.4">
      <c r="A1249" s="39"/>
      <c r="E1249" s="74"/>
      <c r="F1249" s="74"/>
      <c r="G1249" s="74"/>
      <c r="S1249" s="61"/>
      <c r="T1249" s="61"/>
    </row>
    <row r="1250" spans="1:20" s="55" customFormat="1" ht="14.15" x14ac:dyDescent="0.4">
      <c r="A1250" s="39"/>
      <c r="E1250" s="74"/>
      <c r="F1250" s="74"/>
      <c r="G1250" s="74"/>
      <c r="S1250" s="61"/>
      <c r="T1250" s="61"/>
    </row>
    <row r="1251" spans="1:20" s="55" customFormat="1" ht="14.15" x14ac:dyDescent="0.4">
      <c r="A1251" s="39"/>
      <c r="E1251" s="74"/>
      <c r="F1251" s="74"/>
      <c r="G1251" s="74"/>
      <c r="S1251" s="61"/>
      <c r="T1251" s="61"/>
    </row>
    <row r="1252" spans="1:20" s="55" customFormat="1" ht="14.15" x14ac:dyDescent="0.4">
      <c r="A1252" s="39"/>
      <c r="E1252" s="74"/>
      <c r="F1252" s="74"/>
      <c r="G1252" s="74"/>
      <c r="S1252" s="61"/>
      <c r="T1252" s="61"/>
    </row>
    <row r="1253" spans="1:20" s="55" customFormat="1" ht="14.15" x14ac:dyDescent="0.4">
      <c r="A1253" s="39"/>
      <c r="E1253" s="74"/>
      <c r="F1253" s="74"/>
      <c r="G1253" s="74"/>
      <c r="S1253" s="61"/>
      <c r="T1253" s="61"/>
    </row>
    <row r="1254" spans="1:20" s="55" customFormat="1" ht="14.15" x14ac:dyDescent="0.4">
      <c r="A1254" s="39"/>
      <c r="E1254" s="74"/>
      <c r="F1254" s="74"/>
      <c r="G1254" s="74"/>
      <c r="S1254" s="61"/>
      <c r="T1254" s="61"/>
    </row>
    <row r="1255" spans="1:20" s="55" customFormat="1" ht="14.15" x14ac:dyDescent="0.4">
      <c r="A1255" s="39"/>
      <c r="E1255" s="74"/>
      <c r="F1255" s="74"/>
      <c r="G1255" s="74"/>
      <c r="S1255" s="61"/>
      <c r="T1255" s="61"/>
    </row>
    <row r="1256" spans="1:20" s="55" customFormat="1" ht="14.15" x14ac:dyDescent="0.4">
      <c r="A1256" s="39"/>
      <c r="E1256" s="74"/>
      <c r="F1256" s="74"/>
      <c r="G1256" s="74"/>
      <c r="S1256" s="61"/>
      <c r="T1256" s="61"/>
    </row>
    <row r="1257" spans="1:20" s="55" customFormat="1" ht="14.15" x14ac:dyDescent="0.4">
      <c r="A1257" s="39"/>
      <c r="E1257" s="74"/>
      <c r="F1257" s="74"/>
      <c r="G1257" s="74"/>
      <c r="S1257" s="61"/>
      <c r="T1257" s="61"/>
    </row>
    <row r="1258" spans="1:20" s="55" customFormat="1" ht="14.15" x14ac:dyDescent="0.4">
      <c r="A1258" s="39"/>
      <c r="E1258" s="74"/>
      <c r="F1258" s="74"/>
      <c r="G1258" s="74"/>
      <c r="S1258" s="61"/>
      <c r="T1258" s="61"/>
    </row>
    <row r="1259" spans="1:20" s="55" customFormat="1" ht="14.15" x14ac:dyDescent="0.4">
      <c r="A1259" s="39"/>
      <c r="E1259" s="74"/>
      <c r="F1259" s="74"/>
      <c r="G1259" s="74"/>
      <c r="S1259" s="61"/>
      <c r="T1259" s="61"/>
    </row>
    <row r="1260" spans="1:20" s="55" customFormat="1" ht="14.15" x14ac:dyDescent="0.4">
      <c r="A1260" s="39"/>
      <c r="E1260" s="74"/>
      <c r="F1260" s="74"/>
      <c r="G1260" s="74"/>
      <c r="S1260" s="61"/>
      <c r="T1260" s="61"/>
    </row>
    <row r="1261" spans="1:20" s="55" customFormat="1" ht="14.15" x14ac:dyDescent="0.4">
      <c r="A1261" s="39"/>
      <c r="E1261" s="74"/>
      <c r="F1261" s="74"/>
      <c r="G1261" s="74"/>
      <c r="S1261" s="61"/>
      <c r="T1261" s="61"/>
    </row>
    <row r="1262" spans="1:20" s="55" customFormat="1" ht="14.15" x14ac:dyDescent="0.4">
      <c r="A1262" s="39"/>
      <c r="E1262" s="74"/>
      <c r="F1262" s="74"/>
      <c r="G1262" s="74"/>
      <c r="S1262" s="61"/>
      <c r="T1262" s="61"/>
    </row>
    <row r="1263" spans="1:20" s="55" customFormat="1" ht="14.15" x14ac:dyDescent="0.4">
      <c r="A1263" s="39"/>
      <c r="E1263" s="74"/>
      <c r="F1263" s="74"/>
      <c r="G1263" s="74"/>
      <c r="S1263" s="61"/>
      <c r="T1263" s="61"/>
    </row>
    <row r="1264" spans="1:20" s="55" customFormat="1" ht="14.15" x14ac:dyDescent="0.4">
      <c r="A1264" s="39"/>
      <c r="E1264" s="74"/>
      <c r="F1264" s="74"/>
      <c r="G1264" s="74"/>
      <c r="S1264" s="61"/>
      <c r="T1264" s="61"/>
    </row>
    <row r="1265" spans="1:20" s="55" customFormat="1" ht="14.15" x14ac:dyDescent="0.4">
      <c r="A1265" s="39"/>
      <c r="E1265" s="74"/>
      <c r="F1265" s="74"/>
      <c r="G1265" s="74"/>
      <c r="S1265" s="61"/>
      <c r="T1265" s="61"/>
    </row>
    <row r="1266" spans="1:20" s="55" customFormat="1" ht="14.15" x14ac:dyDescent="0.4">
      <c r="A1266" s="39"/>
      <c r="E1266" s="74"/>
      <c r="F1266" s="74"/>
      <c r="G1266" s="74"/>
      <c r="S1266" s="61"/>
      <c r="T1266" s="61"/>
    </row>
    <row r="1267" spans="1:20" s="55" customFormat="1" ht="14.15" x14ac:dyDescent="0.4">
      <c r="A1267" s="39"/>
      <c r="E1267" s="74"/>
      <c r="F1267" s="74"/>
      <c r="G1267" s="74"/>
      <c r="S1267" s="61"/>
      <c r="T1267" s="61"/>
    </row>
    <row r="1268" spans="1:20" s="55" customFormat="1" ht="14.15" x14ac:dyDescent="0.4">
      <c r="A1268" s="39"/>
      <c r="E1268" s="74"/>
      <c r="F1268" s="74"/>
      <c r="G1268" s="74"/>
      <c r="S1268" s="61"/>
      <c r="T1268" s="61"/>
    </row>
    <row r="1269" spans="1:20" s="55" customFormat="1" ht="14.15" x14ac:dyDescent="0.4">
      <c r="A1269" s="39"/>
      <c r="E1269" s="74"/>
      <c r="F1269" s="74"/>
      <c r="G1269" s="74"/>
      <c r="S1269" s="61"/>
      <c r="T1269" s="61"/>
    </row>
    <row r="1270" spans="1:20" s="55" customFormat="1" ht="14.15" x14ac:dyDescent="0.4">
      <c r="A1270" s="39"/>
      <c r="E1270" s="74"/>
      <c r="F1270" s="74"/>
      <c r="G1270" s="74"/>
      <c r="S1270" s="61"/>
      <c r="T1270" s="61"/>
    </row>
    <row r="1271" spans="1:20" s="55" customFormat="1" ht="14.15" x14ac:dyDescent="0.4">
      <c r="A1271" s="39"/>
      <c r="E1271" s="74"/>
      <c r="F1271" s="74"/>
      <c r="G1271" s="74"/>
      <c r="S1271" s="61"/>
      <c r="T1271" s="61"/>
    </row>
    <row r="1272" spans="1:20" s="55" customFormat="1" ht="14.15" x14ac:dyDescent="0.4">
      <c r="A1272" s="39"/>
      <c r="E1272" s="74"/>
      <c r="F1272" s="74"/>
      <c r="G1272" s="74"/>
      <c r="S1272" s="61"/>
      <c r="T1272" s="61"/>
    </row>
    <row r="1273" spans="1:20" s="55" customFormat="1" ht="14.15" x14ac:dyDescent="0.4">
      <c r="A1273" s="39"/>
      <c r="E1273" s="74"/>
      <c r="F1273" s="74"/>
      <c r="G1273" s="74"/>
      <c r="S1273" s="61"/>
      <c r="T1273" s="61"/>
    </row>
    <row r="1274" spans="1:20" s="55" customFormat="1" ht="14.15" x14ac:dyDescent="0.4">
      <c r="A1274" s="39"/>
      <c r="E1274" s="74"/>
      <c r="F1274" s="74"/>
      <c r="G1274" s="74"/>
      <c r="S1274" s="61"/>
      <c r="T1274" s="61"/>
    </row>
    <row r="1275" spans="1:20" s="55" customFormat="1" ht="14.15" x14ac:dyDescent="0.4">
      <c r="A1275" s="39"/>
      <c r="E1275" s="74"/>
      <c r="F1275" s="74"/>
      <c r="G1275" s="74"/>
      <c r="S1275" s="61"/>
      <c r="T1275" s="61"/>
    </row>
    <row r="1276" spans="1:20" s="55" customFormat="1" ht="14.15" x14ac:dyDescent="0.4">
      <c r="A1276" s="39"/>
      <c r="E1276" s="74"/>
      <c r="F1276" s="74"/>
      <c r="G1276" s="74"/>
      <c r="S1276" s="61"/>
      <c r="T1276" s="61"/>
    </row>
    <row r="1277" spans="1:20" s="55" customFormat="1" ht="14.15" x14ac:dyDescent="0.4">
      <c r="A1277" s="39"/>
      <c r="E1277" s="74"/>
      <c r="F1277" s="74"/>
      <c r="G1277" s="74"/>
      <c r="S1277" s="61"/>
      <c r="T1277" s="61"/>
    </row>
    <row r="1278" spans="1:20" s="55" customFormat="1" ht="14.15" x14ac:dyDescent="0.4">
      <c r="A1278" s="39"/>
      <c r="E1278" s="74"/>
      <c r="F1278" s="74"/>
      <c r="G1278" s="74"/>
      <c r="S1278" s="61"/>
      <c r="T1278" s="61"/>
    </row>
    <row r="1279" spans="1:20" s="55" customFormat="1" ht="14.15" x14ac:dyDescent="0.4">
      <c r="A1279" s="39"/>
      <c r="E1279" s="74"/>
      <c r="F1279" s="74"/>
      <c r="G1279" s="74"/>
      <c r="S1279" s="61"/>
      <c r="T1279" s="61"/>
    </row>
    <row r="1280" spans="1:20" s="55" customFormat="1" ht="14.15" x14ac:dyDescent="0.4">
      <c r="A1280" s="39"/>
      <c r="E1280" s="74"/>
      <c r="F1280" s="74"/>
      <c r="G1280" s="74"/>
      <c r="S1280" s="61"/>
      <c r="T1280" s="61"/>
    </row>
    <row r="1281" spans="1:20" s="55" customFormat="1" ht="14.15" x14ac:dyDescent="0.4">
      <c r="A1281" s="39"/>
      <c r="E1281" s="74"/>
      <c r="F1281" s="74"/>
      <c r="G1281" s="74"/>
      <c r="S1281" s="61"/>
      <c r="T1281" s="61"/>
    </row>
    <row r="1282" spans="1:20" s="55" customFormat="1" ht="14.15" x14ac:dyDescent="0.4">
      <c r="A1282" s="39"/>
      <c r="E1282" s="74"/>
      <c r="F1282" s="74"/>
      <c r="G1282" s="74"/>
      <c r="S1282" s="61"/>
      <c r="T1282" s="61"/>
    </row>
    <row r="1283" spans="1:20" s="55" customFormat="1" ht="14.15" x14ac:dyDescent="0.4">
      <c r="A1283" s="39"/>
      <c r="E1283" s="74"/>
      <c r="F1283" s="74"/>
      <c r="G1283" s="74"/>
      <c r="S1283" s="61"/>
      <c r="T1283" s="61"/>
    </row>
    <row r="1284" spans="1:20" s="55" customFormat="1" ht="14.15" x14ac:dyDescent="0.4">
      <c r="A1284" s="39"/>
      <c r="E1284" s="74"/>
      <c r="F1284" s="74"/>
      <c r="G1284" s="74"/>
      <c r="S1284" s="61"/>
      <c r="T1284" s="61"/>
    </row>
    <row r="1285" spans="1:20" s="55" customFormat="1" ht="14.15" x14ac:dyDescent="0.4">
      <c r="A1285" s="39"/>
      <c r="E1285" s="74"/>
      <c r="F1285" s="74"/>
      <c r="G1285" s="74"/>
      <c r="S1285" s="61"/>
      <c r="T1285" s="61"/>
    </row>
    <row r="1286" spans="1:20" s="55" customFormat="1" ht="14.15" x14ac:dyDescent="0.4">
      <c r="A1286" s="39"/>
      <c r="E1286" s="74"/>
      <c r="F1286" s="74"/>
      <c r="G1286" s="74"/>
      <c r="S1286" s="61"/>
      <c r="T1286" s="61"/>
    </row>
    <row r="1287" spans="1:20" s="55" customFormat="1" ht="14.15" x14ac:dyDescent="0.4">
      <c r="A1287" s="39"/>
      <c r="E1287" s="74"/>
      <c r="F1287" s="74"/>
      <c r="G1287" s="74"/>
      <c r="S1287" s="61"/>
      <c r="T1287" s="61"/>
    </row>
    <row r="1288" spans="1:20" s="55" customFormat="1" ht="14.15" x14ac:dyDescent="0.4">
      <c r="A1288" s="39"/>
      <c r="E1288" s="74"/>
      <c r="F1288" s="74"/>
      <c r="G1288" s="74"/>
      <c r="S1288" s="61"/>
      <c r="T1288" s="61"/>
    </row>
    <row r="1289" spans="1:20" s="55" customFormat="1" ht="14.15" x14ac:dyDescent="0.4">
      <c r="A1289" s="39"/>
      <c r="E1289" s="74"/>
      <c r="F1289" s="74"/>
      <c r="G1289" s="74"/>
      <c r="S1289" s="61"/>
      <c r="T1289" s="61"/>
    </row>
    <row r="1290" spans="1:20" s="55" customFormat="1" ht="14.15" x14ac:dyDescent="0.4">
      <c r="A1290" s="39"/>
      <c r="E1290" s="74"/>
      <c r="F1290" s="74"/>
      <c r="G1290" s="74"/>
      <c r="S1290" s="61"/>
      <c r="T1290" s="61"/>
    </row>
    <row r="1291" spans="1:20" s="55" customFormat="1" ht="14.15" x14ac:dyDescent="0.4">
      <c r="A1291" s="39"/>
      <c r="E1291" s="74"/>
      <c r="F1291" s="74"/>
      <c r="G1291" s="74"/>
      <c r="S1291" s="61"/>
      <c r="T1291" s="61"/>
    </row>
    <row r="1292" spans="1:20" s="55" customFormat="1" ht="14.15" x14ac:dyDescent="0.4">
      <c r="A1292" s="39"/>
      <c r="E1292" s="74"/>
      <c r="F1292" s="74"/>
      <c r="G1292" s="74"/>
      <c r="S1292" s="61"/>
      <c r="T1292" s="61"/>
    </row>
    <row r="1293" spans="1:20" s="55" customFormat="1" ht="14.15" x14ac:dyDescent="0.4">
      <c r="A1293" s="39"/>
      <c r="E1293" s="74"/>
      <c r="F1293" s="74"/>
      <c r="G1293" s="74"/>
      <c r="S1293" s="61"/>
      <c r="T1293" s="61"/>
    </row>
    <row r="1294" spans="1:20" s="55" customFormat="1" ht="14.15" x14ac:dyDescent="0.4">
      <c r="A1294" s="39"/>
      <c r="E1294" s="74"/>
      <c r="F1294" s="74"/>
      <c r="G1294" s="74"/>
      <c r="S1294" s="61"/>
      <c r="T1294" s="61"/>
    </row>
    <row r="1295" spans="1:20" s="55" customFormat="1" ht="14.15" x14ac:dyDescent="0.4">
      <c r="A1295" s="39"/>
      <c r="E1295" s="74"/>
      <c r="F1295" s="74"/>
      <c r="G1295" s="74"/>
      <c r="S1295" s="61"/>
      <c r="T1295" s="61"/>
    </row>
    <row r="1296" spans="1:20" s="55" customFormat="1" ht="14.15" x14ac:dyDescent="0.4">
      <c r="A1296" s="39"/>
      <c r="E1296" s="74"/>
      <c r="F1296" s="74"/>
      <c r="G1296" s="74"/>
      <c r="S1296" s="61"/>
      <c r="T1296" s="61"/>
    </row>
    <row r="1297" spans="1:20" s="55" customFormat="1" ht="14.15" x14ac:dyDescent="0.4">
      <c r="A1297" s="39"/>
      <c r="E1297" s="74"/>
      <c r="F1297" s="74"/>
      <c r="G1297" s="74"/>
      <c r="S1297" s="61"/>
      <c r="T1297" s="61"/>
    </row>
    <row r="1298" spans="1:20" s="55" customFormat="1" ht="14.15" x14ac:dyDescent="0.4">
      <c r="A1298" s="39"/>
      <c r="E1298" s="74"/>
      <c r="F1298" s="74"/>
      <c r="G1298" s="74"/>
      <c r="S1298" s="61"/>
      <c r="T1298" s="61"/>
    </row>
    <row r="1299" spans="1:20" s="55" customFormat="1" ht="14.15" x14ac:dyDescent="0.4">
      <c r="A1299" s="39"/>
      <c r="E1299" s="74"/>
      <c r="F1299" s="74"/>
      <c r="G1299" s="74"/>
      <c r="S1299" s="61"/>
      <c r="T1299" s="61"/>
    </row>
    <row r="1300" spans="1:20" s="55" customFormat="1" ht="14.15" x14ac:dyDescent="0.4">
      <c r="A1300" s="39"/>
      <c r="E1300" s="74"/>
      <c r="F1300" s="74"/>
      <c r="G1300" s="74"/>
      <c r="S1300" s="61"/>
      <c r="T1300" s="61"/>
    </row>
    <row r="1301" spans="1:20" s="55" customFormat="1" ht="14.15" x14ac:dyDescent="0.4">
      <c r="A1301" s="39"/>
      <c r="E1301" s="74"/>
      <c r="F1301" s="74"/>
      <c r="G1301" s="74"/>
      <c r="S1301" s="61"/>
      <c r="T1301" s="61"/>
    </row>
    <row r="1302" spans="1:20" s="55" customFormat="1" ht="14.15" x14ac:dyDescent="0.4">
      <c r="A1302" s="39"/>
      <c r="E1302" s="74"/>
      <c r="F1302" s="74"/>
      <c r="G1302" s="74"/>
      <c r="S1302" s="61"/>
      <c r="T1302" s="61"/>
    </row>
    <row r="1303" spans="1:20" s="55" customFormat="1" ht="14.15" x14ac:dyDescent="0.4">
      <c r="A1303" s="39"/>
      <c r="E1303" s="74"/>
      <c r="F1303" s="74"/>
      <c r="G1303" s="74"/>
      <c r="S1303" s="61"/>
      <c r="T1303" s="61"/>
    </row>
    <row r="1304" spans="1:20" s="55" customFormat="1" ht="14.15" x14ac:dyDescent="0.4">
      <c r="A1304" s="39"/>
      <c r="E1304" s="74"/>
      <c r="F1304" s="74"/>
      <c r="G1304" s="74"/>
      <c r="S1304" s="61"/>
      <c r="T1304" s="61"/>
    </row>
    <row r="1305" spans="1:20" s="55" customFormat="1" ht="14.15" x14ac:dyDescent="0.4">
      <c r="A1305" s="39"/>
      <c r="E1305" s="74"/>
      <c r="F1305" s="74"/>
      <c r="G1305" s="74"/>
      <c r="S1305" s="61"/>
      <c r="T1305" s="61"/>
    </row>
    <row r="1306" spans="1:20" s="55" customFormat="1" ht="14.15" x14ac:dyDescent="0.4">
      <c r="A1306" s="39"/>
      <c r="E1306" s="74"/>
      <c r="F1306" s="74"/>
      <c r="G1306" s="74"/>
      <c r="S1306" s="61"/>
      <c r="T1306" s="61"/>
    </row>
    <row r="1307" spans="1:20" s="55" customFormat="1" ht="14.15" x14ac:dyDescent="0.4">
      <c r="A1307" s="39"/>
      <c r="E1307" s="74"/>
      <c r="F1307" s="74"/>
      <c r="G1307" s="74"/>
      <c r="S1307" s="61"/>
      <c r="T1307" s="61"/>
    </row>
    <row r="1308" spans="1:20" s="55" customFormat="1" ht="14.15" x14ac:dyDescent="0.4">
      <c r="A1308" s="39"/>
      <c r="E1308" s="74"/>
      <c r="F1308" s="74"/>
      <c r="G1308" s="74"/>
      <c r="S1308" s="61"/>
      <c r="T1308" s="61"/>
    </row>
    <row r="1309" spans="1:20" s="55" customFormat="1" ht="14.15" x14ac:dyDescent="0.4">
      <c r="A1309" s="39"/>
      <c r="E1309" s="74"/>
      <c r="F1309" s="74"/>
      <c r="G1309" s="74"/>
      <c r="S1309" s="61"/>
      <c r="T1309" s="61"/>
    </row>
    <row r="1310" spans="1:20" s="55" customFormat="1" ht="14.15" x14ac:dyDescent="0.4">
      <c r="A1310" s="39"/>
      <c r="E1310" s="74"/>
      <c r="F1310" s="74"/>
      <c r="G1310" s="74"/>
      <c r="S1310" s="61"/>
      <c r="T1310" s="61"/>
    </row>
    <row r="1311" spans="1:20" s="55" customFormat="1" ht="14.15" x14ac:dyDescent="0.4">
      <c r="A1311" s="39"/>
      <c r="E1311" s="74"/>
      <c r="F1311" s="74"/>
      <c r="G1311" s="74"/>
      <c r="S1311" s="61"/>
      <c r="T1311" s="61"/>
    </row>
    <row r="1312" spans="1:20" s="55" customFormat="1" ht="14.15" x14ac:dyDescent="0.4">
      <c r="A1312" s="39"/>
      <c r="E1312" s="74"/>
      <c r="F1312" s="74"/>
      <c r="G1312" s="74"/>
      <c r="S1312" s="61"/>
      <c r="T1312" s="61"/>
    </row>
    <row r="1313" spans="1:20" s="55" customFormat="1" ht="14.15" x14ac:dyDescent="0.4">
      <c r="A1313" s="39"/>
      <c r="E1313" s="74"/>
      <c r="F1313" s="74"/>
      <c r="G1313" s="74"/>
      <c r="S1313" s="61"/>
      <c r="T1313" s="61"/>
    </row>
    <row r="1314" spans="1:20" s="55" customFormat="1" ht="14.15" x14ac:dyDescent="0.4">
      <c r="A1314" s="39"/>
      <c r="E1314" s="74"/>
      <c r="F1314" s="74"/>
      <c r="G1314" s="74"/>
      <c r="S1314" s="61"/>
      <c r="T1314" s="61"/>
    </row>
    <row r="1315" spans="1:20" s="55" customFormat="1" ht="14.15" x14ac:dyDescent="0.4">
      <c r="A1315" s="39"/>
      <c r="E1315" s="74"/>
      <c r="F1315" s="74"/>
      <c r="G1315" s="74"/>
      <c r="S1315" s="61"/>
      <c r="T1315" s="61"/>
    </row>
    <row r="1316" spans="1:20" s="55" customFormat="1" ht="14.15" x14ac:dyDescent="0.4">
      <c r="A1316" s="39"/>
      <c r="E1316" s="74"/>
      <c r="F1316" s="74"/>
      <c r="G1316" s="74"/>
      <c r="S1316" s="61"/>
      <c r="T1316" s="61"/>
    </row>
    <row r="1317" spans="1:20" s="55" customFormat="1" ht="14.15" x14ac:dyDescent="0.4">
      <c r="A1317" s="39"/>
      <c r="E1317" s="74"/>
      <c r="F1317" s="74"/>
      <c r="G1317" s="74"/>
      <c r="S1317" s="61"/>
      <c r="T1317" s="61"/>
    </row>
    <row r="1318" spans="1:20" s="55" customFormat="1" ht="14.15" x14ac:dyDescent="0.4">
      <c r="A1318" s="39"/>
      <c r="E1318" s="74"/>
      <c r="F1318" s="74"/>
      <c r="G1318" s="74"/>
      <c r="S1318" s="61"/>
      <c r="T1318" s="61"/>
    </row>
    <row r="1319" spans="1:20" s="55" customFormat="1" ht="14.15" x14ac:dyDescent="0.4">
      <c r="A1319" s="39"/>
      <c r="E1319" s="74"/>
      <c r="F1319" s="74"/>
      <c r="G1319" s="74"/>
      <c r="S1319" s="61"/>
      <c r="T1319" s="61"/>
    </row>
    <row r="1320" spans="1:20" s="55" customFormat="1" ht="14.15" x14ac:dyDescent="0.4">
      <c r="A1320" s="39"/>
      <c r="E1320" s="74"/>
      <c r="F1320" s="74"/>
      <c r="G1320" s="74"/>
      <c r="S1320" s="61"/>
      <c r="T1320" s="61"/>
    </row>
    <row r="1321" spans="1:20" s="55" customFormat="1" ht="14.15" x14ac:dyDescent="0.4">
      <c r="A1321" s="39"/>
      <c r="E1321" s="74"/>
      <c r="F1321" s="74"/>
      <c r="G1321" s="74"/>
      <c r="S1321" s="61"/>
      <c r="T1321" s="61"/>
    </row>
    <row r="1322" spans="1:20" s="55" customFormat="1" ht="14.15" x14ac:dyDescent="0.4">
      <c r="A1322" s="39"/>
      <c r="E1322" s="74"/>
      <c r="F1322" s="74"/>
      <c r="G1322" s="74"/>
      <c r="S1322" s="61"/>
      <c r="T1322" s="61"/>
    </row>
    <row r="1323" spans="1:20" s="55" customFormat="1" ht="14.15" x14ac:dyDescent="0.4">
      <c r="A1323" s="39"/>
      <c r="E1323" s="74"/>
      <c r="F1323" s="74"/>
      <c r="G1323" s="74"/>
      <c r="S1323" s="61"/>
      <c r="T1323" s="61"/>
    </row>
    <row r="1324" spans="1:20" s="55" customFormat="1" ht="14.15" x14ac:dyDescent="0.4">
      <c r="A1324" s="39"/>
      <c r="E1324" s="74"/>
      <c r="F1324" s="74"/>
      <c r="G1324" s="74"/>
      <c r="S1324" s="61"/>
      <c r="T1324" s="61"/>
    </row>
    <row r="1325" spans="1:20" s="55" customFormat="1" ht="14.15" x14ac:dyDescent="0.4">
      <c r="A1325" s="39"/>
      <c r="E1325" s="74"/>
      <c r="F1325" s="74"/>
      <c r="G1325" s="74"/>
      <c r="S1325" s="61"/>
      <c r="T1325" s="61"/>
    </row>
    <row r="1326" spans="1:20" s="55" customFormat="1" ht="14.15" x14ac:dyDescent="0.4">
      <c r="A1326" s="39"/>
      <c r="E1326" s="74"/>
      <c r="F1326" s="74"/>
      <c r="G1326" s="74"/>
      <c r="S1326" s="61"/>
      <c r="T1326" s="61"/>
    </row>
    <row r="1327" spans="1:20" s="55" customFormat="1" ht="14.15" x14ac:dyDescent="0.4">
      <c r="A1327" s="39"/>
      <c r="E1327" s="74"/>
      <c r="F1327" s="74"/>
      <c r="G1327" s="74"/>
      <c r="S1327" s="61"/>
      <c r="T1327" s="61"/>
    </row>
    <row r="1328" spans="1:20" s="55" customFormat="1" ht="14.15" x14ac:dyDescent="0.4">
      <c r="A1328" s="39"/>
      <c r="E1328" s="74"/>
      <c r="F1328" s="74"/>
      <c r="G1328" s="74"/>
      <c r="S1328" s="61"/>
      <c r="T1328" s="61"/>
    </row>
    <row r="1329" spans="1:20" s="55" customFormat="1" ht="14.15" x14ac:dyDescent="0.4">
      <c r="A1329" s="39"/>
      <c r="E1329" s="74"/>
      <c r="F1329" s="74"/>
      <c r="G1329" s="74"/>
      <c r="S1329" s="61"/>
      <c r="T1329" s="61"/>
    </row>
    <row r="1330" spans="1:20" s="55" customFormat="1" ht="14.15" x14ac:dyDescent="0.4">
      <c r="A1330" s="39"/>
      <c r="E1330" s="74"/>
      <c r="F1330" s="74"/>
      <c r="G1330" s="74"/>
      <c r="S1330" s="61"/>
      <c r="T1330" s="61"/>
    </row>
    <row r="1331" spans="1:20" s="55" customFormat="1" ht="14.15" x14ac:dyDescent="0.4">
      <c r="A1331" s="39"/>
      <c r="E1331" s="74"/>
      <c r="F1331" s="74"/>
      <c r="G1331" s="74"/>
      <c r="S1331" s="61"/>
      <c r="T1331" s="61"/>
    </row>
    <row r="1332" spans="1:20" s="55" customFormat="1" ht="14.15" x14ac:dyDescent="0.4">
      <c r="A1332" s="39"/>
      <c r="E1332" s="74"/>
      <c r="F1332" s="74"/>
      <c r="G1332" s="74"/>
      <c r="S1332" s="61"/>
      <c r="T1332" s="61"/>
    </row>
    <row r="1333" spans="1:20" s="55" customFormat="1" ht="14.15" x14ac:dyDescent="0.4">
      <c r="A1333" s="39"/>
      <c r="E1333" s="74"/>
      <c r="F1333" s="74"/>
      <c r="G1333" s="74"/>
      <c r="S1333" s="61"/>
      <c r="T1333" s="61"/>
    </row>
    <row r="1334" spans="1:20" s="55" customFormat="1" ht="14.15" x14ac:dyDescent="0.4">
      <c r="A1334" s="39"/>
      <c r="E1334" s="74"/>
      <c r="F1334" s="74"/>
      <c r="G1334" s="74"/>
      <c r="S1334" s="61"/>
      <c r="T1334" s="61"/>
    </row>
    <row r="1335" spans="1:20" s="55" customFormat="1" ht="14.15" x14ac:dyDescent="0.4">
      <c r="A1335" s="39"/>
      <c r="E1335" s="74"/>
      <c r="F1335" s="74"/>
      <c r="G1335" s="74"/>
      <c r="S1335" s="61"/>
      <c r="T1335" s="61"/>
    </row>
    <row r="1336" spans="1:20" s="55" customFormat="1" ht="14.15" x14ac:dyDescent="0.4">
      <c r="A1336" s="39"/>
      <c r="E1336" s="74"/>
      <c r="F1336" s="74"/>
      <c r="G1336" s="74"/>
      <c r="S1336" s="61"/>
      <c r="T1336" s="61"/>
    </row>
    <row r="1337" spans="1:20" s="55" customFormat="1" ht="14.15" x14ac:dyDescent="0.4">
      <c r="A1337" s="39"/>
      <c r="E1337" s="74"/>
      <c r="F1337" s="74"/>
      <c r="G1337" s="74"/>
      <c r="S1337" s="61"/>
      <c r="T1337" s="61"/>
    </row>
    <row r="1338" spans="1:20" s="55" customFormat="1" ht="14.15" x14ac:dyDescent="0.4">
      <c r="A1338" s="39"/>
      <c r="E1338" s="74"/>
      <c r="F1338" s="74"/>
      <c r="G1338" s="74"/>
      <c r="S1338" s="61"/>
      <c r="T1338" s="61"/>
    </row>
    <row r="1339" spans="1:20" s="55" customFormat="1" ht="14.15" x14ac:dyDescent="0.4">
      <c r="A1339" s="39"/>
      <c r="E1339" s="74"/>
      <c r="F1339" s="74"/>
      <c r="G1339" s="74"/>
      <c r="S1339" s="61"/>
      <c r="T1339" s="61"/>
    </row>
    <row r="1340" spans="1:20" s="55" customFormat="1" ht="14.15" x14ac:dyDescent="0.4">
      <c r="A1340" s="39"/>
      <c r="E1340" s="74"/>
      <c r="F1340" s="74"/>
      <c r="G1340" s="74"/>
      <c r="S1340" s="61"/>
      <c r="T1340" s="61"/>
    </row>
    <row r="1341" spans="1:20" s="55" customFormat="1" ht="14.15" x14ac:dyDescent="0.4">
      <c r="A1341" s="39"/>
      <c r="E1341" s="74"/>
      <c r="F1341" s="74"/>
      <c r="G1341" s="74"/>
      <c r="S1341" s="61"/>
      <c r="T1341" s="61"/>
    </row>
    <row r="1342" spans="1:20" s="55" customFormat="1" ht="14.15" x14ac:dyDescent="0.4">
      <c r="A1342" s="39"/>
      <c r="E1342" s="74"/>
      <c r="F1342" s="74"/>
      <c r="G1342" s="74"/>
      <c r="S1342" s="61"/>
      <c r="T1342" s="61"/>
    </row>
    <row r="1343" spans="1:20" s="55" customFormat="1" ht="14.15" x14ac:dyDescent="0.4">
      <c r="A1343" s="39"/>
      <c r="E1343" s="74"/>
      <c r="F1343" s="74"/>
      <c r="G1343" s="74"/>
      <c r="S1343" s="61"/>
      <c r="T1343" s="61"/>
    </row>
    <row r="1344" spans="1:20" s="55" customFormat="1" ht="14.15" x14ac:dyDescent="0.4">
      <c r="A1344" s="39"/>
      <c r="E1344" s="74"/>
      <c r="F1344" s="74"/>
      <c r="G1344" s="74"/>
      <c r="S1344" s="61"/>
      <c r="T1344" s="61"/>
    </row>
    <row r="1345" spans="1:20" s="55" customFormat="1" ht="14.15" x14ac:dyDescent="0.4">
      <c r="A1345" s="39"/>
      <c r="E1345" s="74"/>
      <c r="F1345" s="74"/>
      <c r="G1345" s="74"/>
      <c r="S1345" s="61"/>
      <c r="T1345" s="61"/>
    </row>
    <row r="1346" spans="1:20" s="55" customFormat="1" ht="14.15" x14ac:dyDescent="0.4">
      <c r="A1346" s="39"/>
      <c r="E1346" s="74"/>
      <c r="F1346" s="74"/>
      <c r="G1346" s="74"/>
      <c r="S1346" s="61"/>
      <c r="T1346" s="61"/>
    </row>
    <row r="1347" spans="1:20" s="55" customFormat="1" ht="14.15" x14ac:dyDescent="0.4">
      <c r="A1347" s="39"/>
      <c r="E1347" s="74"/>
      <c r="F1347" s="74"/>
      <c r="G1347" s="74"/>
      <c r="S1347" s="61"/>
      <c r="T1347" s="61"/>
    </row>
    <row r="1348" spans="1:20" s="55" customFormat="1" ht="14.15" x14ac:dyDescent="0.4">
      <c r="A1348" s="39"/>
      <c r="E1348" s="74"/>
      <c r="F1348" s="74"/>
      <c r="G1348" s="74"/>
      <c r="S1348" s="61"/>
      <c r="T1348" s="61"/>
    </row>
    <row r="1349" spans="1:20" s="55" customFormat="1" ht="14.15" x14ac:dyDescent="0.4">
      <c r="A1349" s="39"/>
      <c r="E1349" s="74"/>
      <c r="F1349" s="74"/>
      <c r="G1349" s="74"/>
      <c r="S1349" s="61"/>
      <c r="T1349" s="61"/>
    </row>
    <row r="1350" spans="1:20" s="55" customFormat="1" ht="14.15" x14ac:dyDescent="0.4">
      <c r="A1350" s="39"/>
      <c r="E1350" s="74"/>
      <c r="F1350" s="74"/>
      <c r="G1350" s="74"/>
      <c r="S1350" s="61"/>
      <c r="T1350" s="61"/>
    </row>
    <row r="1351" spans="1:20" s="55" customFormat="1" ht="14.15" x14ac:dyDescent="0.4">
      <c r="A1351" s="39"/>
      <c r="E1351" s="74"/>
      <c r="F1351" s="74"/>
      <c r="G1351" s="74"/>
      <c r="S1351" s="61"/>
      <c r="T1351" s="61"/>
    </row>
    <row r="1352" spans="1:20" s="55" customFormat="1" ht="14.15" x14ac:dyDescent="0.4">
      <c r="A1352" s="39"/>
      <c r="E1352" s="74"/>
      <c r="F1352" s="74"/>
      <c r="G1352" s="74"/>
      <c r="S1352" s="61"/>
      <c r="T1352" s="61"/>
    </row>
    <row r="1353" spans="1:20" s="55" customFormat="1" ht="14.15" x14ac:dyDescent="0.4">
      <c r="A1353" s="39"/>
      <c r="E1353" s="74"/>
      <c r="F1353" s="74"/>
      <c r="G1353" s="74"/>
      <c r="S1353" s="61"/>
      <c r="T1353" s="61"/>
    </row>
    <row r="1354" spans="1:20" s="55" customFormat="1" ht="14.15" x14ac:dyDescent="0.4">
      <c r="A1354" s="39"/>
      <c r="E1354" s="74"/>
      <c r="F1354" s="74"/>
      <c r="G1354" s="74"/>
      <c r="S1354" s="61"/>
      <c r="T1354" s="61"/>
    </row>
    <row r="1355" spans="1:20" s="55" customFormat="1" ht="14.15" x14ac:dyDescent="0.4">
      <c r="A1355" s="39"/>
      <c r="E1355" s="74"/>
      <c r="F1355" s="74"/>
      <c r="G1355" s="74"/>
      <c r="S1355" s="61"/>
      <c r="T1355" s="61"/>
    </row>
    <row r="1356" spans="1:20" s="55" customFormat="1" ht="14.15" x14ac:dyDescent="0.4">
      <c r="A1356" s="39"/>
      <c r="E1356" s="74"/>
      <c r="F1356" s="74"/>
      <c r="G1356" s="74"/>
      <c r="S1356" s="61"/>
      <c r="T1356" s="61"/>
    </row>
    <row r="1357" spans="1:20" s="55" customFormat="1" ht="14.15" x14ac:dyDescent="0.4">
      <c r="A1357" s="39"/>
      <c r="E1357" s="74"/>
      <c r="F1357" s="74"/>
      <c r="G1357" s="74"/>
      <c r="S1357" s="61"/>
      <c r="T1357" s="61"/>
    </row>
    <row r="1358" spans="1:20" s="55" customFormat="1" ht="14.15" x14ac:dyDescent="0.4">
      <c r="A1358" s="39"/>
      <c r="E1358" s="74"/>
      <c r="F1358" s="74"/>
      <c r="G1358" s="74"/>
      <c r="S1358" s="61"/>
      <c r="T1358" s="61"/>
    </row>
    <row r="1359" spans="1:20" s="55" customFormat="1" ht="14.15" x14ac:dyDescent="0.4">
      <c r="A1359" s="39"/>
      <c r="E1359" s="74"/>
      <c r="F1359" s="74"/>
      <c r="G1359" s="74"/>
      <c r="S1359" s="61"/>
      <c r="T1359" s="61"/>
    </row>
    <row r="1360" spans="1:20" s="55" customFormat="1" ht="14.15" x14ac:dyDescent="0.4">
      <c r="A1360" s="39"/>
      <c r="E1360" s="74"/>
      <c r="F1360" s="74"/>
      <c r="G1360" s="74"/>
      <c r="S1360" s="61"/>
      <c r="T1360" s="61"/>
    </row>
    <row r="1361" spans="1:20" s="55" customFormat="1" ht="14.15" x14ac:dyDescent="0.4">
      <c r="A1361" s="39"/>
      <c r="E1361" s="74"/>
      <c r="F1361" s="74"/>
      <c r="G1361" s="74"/>
      <c r="S1361" s="61"/>
      <c r="T1361" s="61"/>
    </row>
    <row r="1362" spans="1:20" s="55" customFormat="1" ht="14.15" x14ac:dyDescent="0.4">
      <c r="A1362" s="39"/>
      <c r="E1362" s="74"/>
      <c r="F1362" s="74"/>
      <c r="G1362" s="74"/>
      <c r="S1362" s="61"/>
      <c r="T1362" s="61"/>
    </row>
    <row r="1363" spans="1:20" s="55" customFormat="1" ht="14.15" x14ac:dyDescent="0.4">
      <c r="A1363" s="39"/>
      <c r="E1363" s="74"/>
      <c r="F1363" s="74"/>
      <c r="G1363" s="74"/>
      <c r="S1363" s="61"/>
      <c r="T1363" s="61"/>
    </row>
    <row r="1364" spans="1:20" s="55" customFormat="1" ht="14.15" x14ac:dyDescent="0.4">
      <c r="A1364" s="39"/>
      <c r="E1364" s="74"/>
      <c r="F1364" s="74"/>
      <c r="G1364" s="74"/>
      <c r="S1364" s="61"/>
      <c r="T1364" s="61"/>
    </row>
    <row r="1365" spans="1:20" s="55" customFormat="1" ht="14.15" x14ac:dyDescent="0.4">
      <c r="A1365" s="39"/>
      <c r="E1365" s="74"/>
      <c r="F1365" s="74"/>
      <c r="G1365" s="74"/>
      <c r="S1365" s="61"/>
      <c r="T1365" s="61"/>
    </row>
    <row r="1366" spans="1:20" s="55" customFormat="1" ht="14.15" x14ac:dyDescent="0.4">
      <c r="A1366" s="39"/>
      <c r="E1366" s="74"/>
      <c r="F1366" s="74"/>
      <c r="G1366" s="74"/>
      <c r="S1366" s="61"/>
      <c r="T1366" s="61"/>
    </row>
    <row r="1367" spans="1:20" s="55" customFormat="1" ht="14.15" x14ac:dyDescent="0.4">
      <c r="A1367" s="39"/>
      <c r="E1367" s="74"/>
      <c r="F1367" s="74"/>
      <c r="G1367" s="74"/>
      <c r="S1367" s="61"/>
      <c r="T1367" s="61"/>
    </row>
    <row r="1368" spans="1:20" s="55" customFormat="1" ht="14.15" x14ac:dyDescent="0.4">
      <c r="A1368" s="39"/>
      <c r="E1368" s="74"/>
      <c r="F1368" s="74"/>
      <c r="G1368" s="74"/>
      <c r="S1368" s="61"/>
      <c r="T1368" s="61"/>
    </row>
    <row r="1369" spans="1:20" s="55" customFormat="1" ht="14.15" x14ac:dyDescent="0.4">
      <c r="A1369" s="39"/>
      <c r="E1369" s="74"/>
      <c r="F1369" s="74"/>
      <c r="G1369" s="74"/>
      <c r="S1369" s="61"/>
      <c r="T1369" s="61"/>
    </row>
    <row r="1370" spans="1:20" s="55" customFormat="1" ht="14.15" x14ac:dyDescent="0.4">
      <c r="A1370" s="39"/>
      <c r="E1370" s="74"/>
      <c r="F1370" s="74"/>
      <c r="G1370" s="74"/>
      <c r="S1370" s="61"/>
      <c r="T1370" s="61"/>
    </row>
    <row r="1371" spans="1:20" s="55" customFormat="1" ht="14.15" x14ac:dyDescent="0.4">
      <c r="A1371" s="39"/>
      <c r="E1371" s="74"/>
      <c r="F1371" s="74"/>
      <c r="G1371" s="74"/>
      <c r="S1371" s="61"/>
      <c r="T1371" s="61"/>
    </row>
    <row r="1372" spans="1:20" s="55" customFormat="1" ht="14.15" x14ac:dyDescent="0.4">
      <c r="A1372" s="39"/>
      <c r="E1372" s="74"/>
      <c r="F1372" s="74"/>
      <c r="G1372" s="74"/>
      <c r="S1372" s="61"/>
      <c r="T1372" s="61"/>
    </row>
    <row r="1373" spans="1:20" s="55" customFormat="1" ht="14.15" x14ac:dyDescent="0.4">
      <c r="A1373" s="39"/>
      <c r="E1373" s="74"/>
      <c r="F1373" s="74"/>
      <c r="G1373" s="74"/>
      <c r="S1373" s="61"/>
      <c r="T1373" s="61"/>
    </row>
    <row r="1374" spans="1:20" s="55" customFormat="1" ht="14.15" x14ac:dyDescent="0.4">
      <c r="A1374" s="39"/>
      <c r="E1374" s="74"/>
      <c r="F1374" s="74"/>
      <c r="G1374" s="74"/>
      <c r="S1374" s="61"/>
      <c r="T1374" s="61"/>
    </row>
    <row r="1375" spans="1:20" s="55" customFormat="1" ht="14.15" x14ac:dyDescent="0.4">
      <c r="A1375" s="39"/>
      <c r="E1375" s="74"/>
      <c r="F1375" s="74"/>
      <c r="G1375" s="74"/>
      <c r="S1375" s="61"/>
      <c r="T1375" s="61"/>
    </row>
    <row r="1376" spans="1:20" s="55" customFormat="1" ht="14.15" x14ac:dyDescent="0.4">
      <c r="A1376" s="39"/>
      <c r="E1376" s="74"/>
      <c r="F1376" s="74"/>
      <c r="G1376" s="74"/>
      <c r="S1376" s="61"/>
      <c r="T1376" s="61"/>
    </row>
    <row r="1377" spans="1:20" s="55" customFormat="1" ht="14.15" x14ac:dyDescent="0.4">
      <c r="A1377" s="39"/>
      <c r="E1377" s="74"/>
      <c r="F1377" s="74"/>
      <c r="G1377" s="74"/>
      <c r="S1377" s="61"/>
      <c r="T1377" s="61"/>
    </row>
    <row r="1378" spans="1:20" s="55" customFormat="1" ht="14.15" x14ac:dyDescent="0.4">
      <c r="A1378" s="39"/>
      <c r="E1378" s="74"/>
      <c r="F1378" s="74"/>
      <c r="G1378" s="74"/>
      <c r="S1378" s="61"/>
      <c r="T1378" s="61"/>
    </row>
    <row r="1379" spans="1:20" s="55" customFormat="1" ht="14.15" x14ac:dyDescent="0.4">
      <c r="A1379" s="39"/>
      <c r="E1379" s="74"/>
      <c r="F1379" s="74"/>
      <c r="G1379" s="74"/>
      <c r="S1379" s="61"/>
      <c r="T1379" s="61"/>
    </row>
    <row r="1380" spans="1:20" s="55" customFormat="1" ht="14.15" x14ac:dyDescent="0.4">
      <c r="A1380" s="39"/>
      <c r="E1380" s="74"/>
      <c r="F1380" s="74"/>
      <c r="G1380" s="74"/>
      <c r="S1380" s="61"/>
      <c r="T1380" s="61"/>
    </row>
    <row r="1381" spans="1:20" s="55" customFormat="1" ht="14.15" x14ac:dyDescent="0.4">
      <c r="A1381" s="39"/>
      <c r="E1381" s="74"/>
      <c r="F1381" s="74"/>
      <c r="G1381" s="74"/>
      <c r="S1381" s="61"/>
      <c r="T1381" s="61"/>
    </row>
    <row r="1382" spans="1:20" s="55" customFormat="1" ht="14.15" x14ac:dyDescent="0.4">
      <c r="A1382" s="39"/>
      <c r="E1382" s="74"/>
      <c r="F1382" s="74"/>
      <c r="G1382" s="74"/>
      <c r="S1382" s="61"/>
      <c r="T1382" s="61"/>
    </row>
    <row r="1383" spans="1:20" s="55" customFormat="1" ht="14.15" x14ac:dyDescent="0.4">
      <c r="A1383" s="39"/>
      <c r="E1383" s="74"/>
      <c r="F1383" s="74"/>
      <c r="G1383" s="74"/>
      <c r="S1383" s="61"/>
      <c r="T1383" s="61"/>
    </row>
    <row r="1384" spans="1:20" s="55" customFormat="1" ht="14.15" x14ac:dyDescent="0.4">
      <c r="A1384" s="39"/>
      <c r="E1384" s="74"/>
      <c r="F1384" s="74"/>
      <c r="G1384" s="74"/>
      <c r="S1384" s="61"/>
      <c r="T1384" s="61"/>
    </row>
    <row r="1385" spans="1:20" s="55" customFormat="1" ht="14.15" x14ac:dyDescent="0.4">
      <c r="A1385" s="39"/>
      <c r="E1385" s="74"/>
      <c r="F1385" s="74"/>
      <c r="G1385" s="74"/>
      <c r="S1385" s="61"/>
      <c r="T1385" s="61"/>
    </row>
    <row r="1386" spans="1:20" s="55" customFormat="1" ht="14.15" x14ac:dyDescent="0.4">
      <c r="A1386" s="39"/>
      <c r="E1386" s="74"/>
      <c r="F1386" s="74"/>
      <c r="G1386" s="74"/>
      <c r="S1386" s="61"/>
      <c r="T1386" s="61"/>
    </row>
    <row r="1387" spans="1:20" s="55" customFormat="1" ht="14.15" x14ac:dyDescent="0.4">
      <c r="A1387" s="39"/>
      <c r="E1387" s="74"/>
      <c r="F1387" s="74"/>
      <c r="G1387" s="74"/>
      <c r="S1387" s="61"/>
      <c r="T1387" s="61"/>
    </row>
    <row r="1388" spans="1:20" s="55" customFormat="1" ht="14.15" x14ac:dyDescent="0.4">
      <c r="A1388" s="39"/>
      <c r="E1388" s="74"/>
      <c r="F1388" s="74"/>
      <c r="G1388" s="74"/>
      <c r="S1388" s="61"/>
      <c r="T1388" s="61"/>
    </row>
    <row r="1389" spans="1:20" s="55" customFormat="1" ht="14.15" x14ac:dyDescent="0.4">
      <c r="A1389" s="39"/>
      <c r="E1389" s="74"/>
      <c r="F1389" s="74"/>
      <c r="G1389" s="74"/>
      <c r="S1389" s="61"/>
      <c r="T1389" s="61"/>
    </row>
    <row r="1390" spans="1:20" s="55" customFormat="1" ht="14.15" x14ac:dyDescent="0.4">
      <c r="A1390" s="39"/>
      <c r="E1390" s="74"/>
      <c r="F1390" s="74"/>
      <c r="G1390" s="74"/>
      <c r="S1390" s="61"/>
      <c r="T1390" s="61"/>
    </row>
    <row r="1391" spans="1:20" s="55" customFormat="1" ht="14.15" x14ac:dyDescent="0.4">
      <c r="A1391" s="39"/>
      <c r="E1391" s="74"/>
      <c r="F1391" s="74"/>
      <c r="G1391" s="74"/>
      <c r="S1391" s="61"/>
      <c r="T1391" s="61"/>
    </row>
    <row r="1392" spans="1:20" s="55" customFormat="1" ht="14.15" x14ac:dyDescent="0.4">
      <c r="A1392" s="39"/>
      <c r="E1392" s="74"/>
      <c r="F1392" s="74"/>
      <c r="G1392" s="74"/>
      <c r="S1392" s="61"/>
      <c r="T1392" s="61"/>
    </row>
    <row r="1393" spans="1:20" s="55" customFormat="1" ht="14.15" x14ac:dyDescent="0.4">
      <c r="A1393" s="39"/>
      <c r="E1393" s="74"/>
      <c r="F1393" s="74"/>
      <c r="G1393" s="74"/>
      <c r="S1393" s="61"/>
      <c r="T1393" s="61"/>
    </row>
    <row r="1394" spans="1:20" s="55" customFormat="1" ht="14.15" x14ac:dyDescent="0.4">
      <c r="A1394" s="39"/>
      <c r="E1394" s="74"/>
      <c r="F1394" s="74"/>
      <c r="G1394" s="74"/>
      <c r="S1394" s="61"/>
      <c r="T1394" s="61"/>
    </row>
    <row r="1395" spans="1:20" s="55" customFormat="1" ht="14.15" x14ac:dyDescent="0.4">
      <c r="A1395" s="39"/>
      <c r="E1395" s="74"/>
      <c r="F1395" s="74"/>
      <c r="G1395" s="74"/>
      <c r="S1395" s="61"/>
      <c r="T1395" s="61"/>
    </row>
    <row r="1396" spans="1:20" s="55" customFormat="1" ht="14.15" x14ac:dyDescent="0.4">
      <c r="A1396" s="39"/>
      <c r="E1396" s="74"/>
      <c r="F1396" s="74"/>
      <c r="G1396" s="74"/>
      <c r="S1396" s="61"/>
      <c r="T1396" s="61"/>
    </row>
    <row r="1397" spans="1:20" s="55" customFormat="1" ht="14.15" x14ac:dyDescent="0.4">
      <c r="A1397" s="39"/>
      <c r="E1397" s="74"/>
      <c r="F1397" s="74"/>
      <c r="G1397" s="74"/>
      <c r="S1397" s="61"/>
      <c r="T1397" s="61"/>
    </row>
    <row r="1398" spans="1:20" s="55" customFormat="1" ht="14.15" x14ac:dyDescent="0.4">
      <c r="A1398" s="39"/>
      <c r="E1398" s="74"/>
      <c r="F1398" s="74"/>
      <c r="G1398" s="74"/>
      <c r="S1398" s="61"/>
      <c r="T1398" s="61"/>
    </row>
    <row r="1399" spans="1:20" s="55" customFormat="1" ht="14.15" x14ac:dyDescent="0.4">
      <c r="A1399" s="39"/>
      <c r="E1399" s="74"/>
      <c r="F1399" s="74"/>
      <c r="G1399" s="74"/>
      <c r="S1399" s="61"/>
      <c r="T1399" s="61"/>
    </row>
    <row r="1400" spans="1:20" s="55" customFormat="1" ht="14.15" x14ac:dyDescent="0.4">
      <c r="A1400" s="39"/>
      <c r="E1400" s="74"/>
      <c r="F1400" s="74"/>
      <c r="G1400" s="74"/>
      <c r="S1400" s="61"/>
      <c r="T1400" s="61"/>
    </row>
    <row r="1401" spans="1:20" s="55" customFormat="1" ht="14.15" x14ac:dyDescent="0.4">
      <c r="A1401" s="39"/>
      <c r="E1401" s="74"/>
      <c r="F1401" s="74"/>
      <c r="G1401" s="74"/>
      <c r="S1401" s="61"/>
      <c r="T1401" s="61"/>
    </row>
    <row r="1402" spans="1:20" s="55" customFormat="1" ht="14.15" x14ac:dyDescent="0.4">
      <c r="A1402" s="39"/>
      <c r="E1402" s="74"/>
      <c r="F1402" s="74"/>
      <c r="G1402" s="74"/>
      <c r="S1402" s="61"/>
      <c r="T1402" s="61"/>
    </row>
    <row r="1403" spans="1:20" s="55" customFormat="1" ht="14.15" x14ac:dyDescent="0.4">
      <c r="A1403" s="39"/>
      <c r="E1403" s="74"/>
      <c r="F1403" s="74"/>
      <c r="G1403" s="74"/>
      <c r="S1403" s="61"/>
      <c r="T1403" s="61"/>
    </row>
    <row r="1404" spans="1:20" s="55" customFormat="1" ht="14.15" x14ac:dyDescent="0.4">
      <c r="A1404" s="39"/>
      <c r="E1404" s="74"/>
      <c r="F1404" s="74"/>
      <c r="G1404" s="74"/>
      <c r="S1404" s="61"/>
      <c r="T1404" s="61"/>
    </row>
    <row r="1405" spans="1:20" s="55" customFormat="1" ht="14.15" x14ac:dyDescent="0.4">
      <c r="A1405" s="39"/>
      <c r="E1405" s="74"/>
      <c r="F1405" s="74"/>
      <c r="G1405" s="74"/>
      <c r="S1405" s="61"/>
      <c r="T1405" s="61"/>
    </row>
    <row r="1406" spans="1:20" s="55" customFormat="1" ht="14.15" x14ac:dyDescent="0.4">
      <c r="A1406" s="39"/>
      <c r="E1406" s="74"/>
      <c r="F1406" s="74"/>
      <c r="G1406" s="74"/>
      <c r="S1406" s="61"/>
      <c r="T1406" s="61"/>
    </row>
    <row r="1407" spans="1:20" s="55" customFormat="1" ht="14.15" x14ac:dyDescent="0.4">
      <c r="A1407" s="39"/>
      <c r="E1407" s="74"/>
      <c r="F1407" s="74"/>
      <c r="G1407" s="74"/>
      <c r="S1407" s="61"/>
      <c r="T1407" s="61"/>
    </row>
    <row r="1408" spans="1:20" s="55" customFormat="1" ht="14.15" x14ac:dyDescent="0.4">
      <c r="A1408" s="39"/>
      <c r="E1408" s="74"/>
      <c r="F1408" s="74"/>
      <c r="G1408" s="74"/>
      <c r="S1408" s="61"/>
      <c r="T1408" s="61"/>
    </row>
    <row r="1409" spans="1:20" s="55" customFormat="1" ht="14.15" x14ac:dyDescent="0.4">
      <c r="A1409" s="39"/>
      <c r="E1409" s="74"/>
      <c r="F1409" s="74"/>
      <c r="G1409" s="74"/>
      <c r="S1409" s="61"/>
      <c r="T1409" s="61"/>
    </row>
    <row r="1410" spans="1:20" s="55" customFormat="1" ht="14.15" x14ac:dyDescent="0.4">
      <c r="A1410" s="39"/>
      <c r="E1410" s="74"/>
      <c r="F1410" s="74"/>
      <c r="G1410" s="74"/>
      <c r="S1410" s="61"/>
      <c r="T1410" s="61"/>
    </row>
    <row r="1411" spans="1:20" s="55" customFormat="1" ht="14.15" x14ac:dyDescent="0.4">
      <c r="A1411" s="39"/>
      <c r="E1411" s="74"/>
      <c r="F1411" s="74"/>
      <c r="G1411" s="74"/>
      <c r="S1411" s="61"/>
      <c r="T1411" s="61"/>
    </row>
    <row r="1412" spans="1:20" s="55" customFormat="1" ht="14.15" x14ac:dyDescent="0.4">
      <c r="A1412" s="39"/>
      <c r="E1412" s="74"/>
      <c r="F1412" s="74"/>
      <c r="G1412" s="74"/>
      <c r="S1412" s="61"/>
      <c r="T1412" s="61"/>
    </row>
    <row r="1413" spans="1:20" s="55" customFormat="1" ht="14.15" x14ac:dyDescent="0.4">
      <c r="A1413" s="39"/>
      <c r="E1413" s="74"/>
      <c r="F1413" s="74"/>
      <c r="G1413" s="74"/>
      <c r="S1413" s="61"/>
      <c r="T1413" s="61"/>
    </row>
    <row r="1414" spans="1:20" s="55" customFormat="1" ht="14.15" x14ac:dyDescent="0.4">
      <c r="A1414" s="39"/>
      <c r="E1414" s="74"/>
      <c r="F1414" s="74"/>
      <c r="G1414" s="74"/>
      <c r="S1414" s="61"/>
      <c r="T1414" s="61"/>
    </row>
    <row r="1415" spans="1:20" s="55" customFormat="1" ht="14.15" x14ac:dyDescent="0.4">
      <c r="A1415" s="39"/>
      <c r="E1415" s="74"/>
      <c r="F1415" s="74"/>
      <c r="G1415" s="74"/>
      <c r="S1415" s="61"/>
      <c r="T1415" s="61"/>
    </row>
    <row r="1416" spans="1:20" s="55" customFormat="1" ht="14.15" x14ac:dyDescent="0.4">
      <c r="A1416" s="39"/>
      <c r="E1416" s="74"/>
      <c r="F1416" s="74"/>
      <c r="G1416" s="74"/>
      <c r="S1416" s="61"/>
      <c r="T1416" s="61"/>
    </row>
    <row r="1417" spans="1:20" s="55" customFormat="1" ht="14.15" x14ac:dyDescent="0.4">
      <c r="A1417" s="39"/>
      <c r="E1417" s="74"/>
      <c r="F1417" s="74"/>
      <c r="G1417" s="74"/>
      <c r="S1417" s="61"/>
      <c r="T1417" s="61"/>
    </row>
    <row r="1418" spans="1:20" s="55" customFormat="1" ht="14.15" x14ac:dyDescent="0.4">
      <c r="A1418" s="39"/>
      <c r="E1418" s="74"/>
      <c r="F1418" s="74"/>
      <c r="G1418" s="74"/>
      <c r="S1418" s="61"/>
      <c r="T1418" s="61"/>
    </row>
    <row r="1419" spans="1:20" s="55" customFormat="1" ht="14.15" x14ac:dyDescent="0.4">
      <c r="A1419" s="39"/>
      <c r="E1419" s="74"/>
      <c r="F1419" s="74"/>
      <c r="G1419" s="74"/>
      <c r="S1419" s="61"/>
      <c r="T1419" s="61"/>
    </row>
    <row r="1420" spans="1:20" s="55" customFormat="1" ht="14.15" x14ac:dyDescent="0.4">
      <c r="A1420" s="39"/>
      <c r="E1420" s="74"/>
      <c r="F1420" s="74"/>
      <c r="G1420" s="74"/>
      <c r="S1420" s="61"/>
      <c r="T1420" s="61"/>
    </row>
    <row r="1421" spans="1:20" s="55" customFormat="1" ht="14.15" x14ac:dyDescent="0.4">
      <c r="A1421" s="39"/>
      <c r="E1421" s="74"/>
      <c r="F1421" s="74"/>
      <c r="G1421" s="74"/>
      <c r="S1421" s="61"/>
      <c r="T1421" s="61"/>
    </row>
    <row r="1422" spans="1:20" s="55" customFormat="1" ht="14.15" x14ac:dyDescent="0.4">
      <c r="A1422" s="39"/>
      <c r="E1422" s="74"/>
      <c r="F1422" s="74"/>
      <c r="G1422" s="74"/>
      <c r="S1422" s="61"/>
      <c r="T1422" s="61"/>
    </row>
    <row r="1423" spans="1:20" s="55" customFormat="1" ht="14.15" x14ac:dyDescent="0.4">
      <c r="A1423" s="39"/>
      <c r="E1423" s="74"/>
      <c r="F1423" s="74"/>
      <c r="G1423" s="74"/>
      <c r="S1423" s="61"/>
      <c r="T1423" s="61"/>
    </row>
    <row r="1424" spans="1:20" s="55" customFormat="1" ht="14.15" x14ac:dyDescent="0.4">
      <c r="A1424" s="39"/>
      <c r="E1424" s="74"/>
      <c r="F1424" s="74"/>
      <c r="G1424" s="74"/>
      <c r="S1424" s="61"/>
      <c r="T1424" s="61"/>
    </row>
    <row r="1425" spans="1:20" s="55" customFormat="1" ht="14.15" x14ac:dyDescent="0.4">
      <c r="A1425" s="39"/>
      <c r="E1425" s="74"/>
      <c r="F1425" s="74"/>
      <c r="G1425" s="74"/>
      <c r="S1425" s="61"/>
      <c r="T1425" s="61"/>
    </row>
    <row r="1426" spans="1:20" s="55" customFormat="1" ht="14.15" x14ac:dyDescent="0.4">
      <c r="A1426" s="39"/>
      <c r="E1426" s="74"/>
      <c r="F1426" s="74"/>
      <c r="G1426" s="74"/>
      <c r="S1426" s="61"/>
      <c r="T1426" s="61"/>
    </row>
    <row r="1427" spans="1:20" s="55" customFormat="1" ht="14.15" x14ac:dyDescent="0.4">
      <c r="A1427" s="39"/>
      <c r="E1427" s="74"/>
      <c r="F1427" s="74"/>
      <c r="G1427" s="74"/>
      <c r="S1427" s="61"/>
      <c r="T1427" s="61"/>
    </row>
    <row r="1428" spans="1:20" s="55" customFormat="1" ht="14.15" x14ac:dyDescent="0.4">
      <c r="A1428" s="39"/>
      <c r="E1428" s="74"/>
      <c r="F1428" s="74"/>
      <c r="G1428" s="74"/>
      <c r="S1428" s="61"/>
      <c r="T1428" s="61"/>
    </row>
    <row r="1429" spans="1:20" s="55" customFormat="1" ht="14.15" x14ac:dyDescent="0.4">
      <c r="A1429" s="39"/>
      <c r="E1429" s="74"/>
      <c r="F1429" s="74"/>
      <c r="G1429" s="74"/>
      <c r="S1429" s="61"/>
      <c r="T1429" s="61"/>
    </row>
    <row r="1430" spans="1:20" s="55" customFormat="1" ht="14.15" x14ac:dyDescent="0.4">
      <c r="A1430" s="39"/>
      <c r="E1430" s="74"/>
      <c r="F1430" s="74"/>
      <c r="G1430" s="74"/>
      <c r="S1430" s="61"/>
      <c r="T1430" s="61"/>
    </row>
    <row r="1431" spans="1:20" s="55" customFormat="1" ht="14.15" x14ac:dyDescent="0.4">
      <c r="A1431" s="39"/>
      <c r="E1431" s="74"/>
      <c r="F1431" s="74"/>
      <c r="G1431" s="74"/>
      <c r="S1431" s="61"/>
      <c r="T1431" s="61"/>
    </row>
    <row r="1432" spans="1:20" s="55" customFormat="1" ht="14.15" x14ac:dyDescent="0.4">
      <c r="A1432" s="39"/>
      <c r="E1432" s="74"/>
      <c r="F1432" s="74"/>
      <c r="G1432" s="74"/>
      <c r="S1432" s="61"/>
      <c r="T1432" s="61"/>
    </row>
    <row r="1433" spans="1:20" s="55" customFormat="1" ht="14.15" x14ac:dyDescent="0.4">
      <c r="A1433" s="39"/>
      <c r="E1433" s="74"/>
      <c r="F1433" s="74"/>
      <c r="G1433" s="74"/>
      <c r="S1433" s="61"/>
      <c r="T1433" s="61"/>
    </row>
    <row r="1434" spans="1:20" s="55" customFormat="1" ht="14.15" x14ac:dyDescent="0.4">
      <c r="A1434" s="39"/>
      <c r="E1434" s="74"/>
      <c r="F1434" s="74"/>
      <c r="G1434" s="74"/>
      <c r="S1434" s="61"/>
      <c r="T1434" s="61"/>
    </row>
    <row r="1435" spans="1:20" s="55" customFormat="1" ht="14.15" x14ac:dyDescent="0.4">
      <c r="A1435" s="39"/>
      <c r="E1435" s="74"/>
      <c r="F1435" s="74"/>
      <c r="G1435" s="74"/>
      <c r="S1435" s="61"/>
      <c r="T1435" s="61"/>
    </row>
    <row r="1436" spans="1:20" s="55" customFormat="1" ht="14.15" x14ac:dyDescent="0.4">
      <c r="A1436" s="39"/>
      <c r="E1436" s="74"/>
      <c r="F1436" s="74"/>
      <c r="G1436" s="74"/>
      <c r="S1436" s="61"/>
      <c r="T1436" s="61"/>
    </row>
    <row r="1437" spans="1:20" s="55" customFormat="1" ht="14.15" x14ac:dyDescent="0.4">
      <c r="A1437" s="39"/>
      <c r="E1437" s="74"/>
      <c r="F1437" s="74"/>
      <c r="G1437" s="74"/>
      <c r="S1437" s="61"/>
      <c r="T1437" s="61"/>
    </row>
    <row r="1438" spans="1:20" s="55" customFormat="1" ht="14.15" x14ac:dyDescent="0.4">
      <c r="A1438" s="39"/>
      <c r="E1438" s="74"/>
      <c r="F1438" s="74"/>
      <c r="G1438" s="74"/>
      <c r="S1438" s="61"/>
      <c r="T1438" s="61"/>
    </row>
    <row r="1439" spans="1:20" s="55" customFormat="1" ht="14.15" x14ac:dyDescent="0.4">
      <c r="A1439" s="39"/>
      <c r="E1439" s="74"/>
      <c r="F1439" s="74"/>
      <c r="G1439" s="74"/>
      <c r="S1439" s="61"/>
      <c r="T1439" s="61"/>
    </row>
    <row r="1440" spans="1:20" s="55" customFormat="1" ht="14.15" x14ac:dyDescent="0.4">
      <c r="A1440" s="39"/>
      <c r="E1440" s="74"/>
      <c r="F1440" s="74"/>
      <c r="G1440" s="74"/>
      <c r="S1440" s="61"/>
      <c r="T1440" s="61"/>
    </row>
    <row r="1441" spans="1:20" s="55" customFormat="1" ht="14.15" x14ac:dyDescent="0.4">
      <c r="A1441" s="39"/>
      <c r="E1441" s="74"/>
      <c r="F1441" s="74"/>
      <c r="G1441" s="74"/>
      <c r="S1441" s="61"/>
      <c r="T1441" s="61"/>
    </row>
    <row r="1442" spans="1:20" s="55" customFormat="1" ht="14.15" x14ac:dyDescent="0.4">
      <c r="A1442" s="39"/>
      <c r="E1442" s="74"/>
      <c r="F1442" s="74"/>
      <c r="G1442" s="74"/>
      <c r="S1442" s="61"/>
      <c r="T1442" s="61"/>
    </row>
    <row r="1443" spans="1:20" s="55" customFormat="1" ht="14.15" x14ac:dyDescent="0.4">
      <c r="A1443" s="39"/>
      <c r="E1443" s="74"/>
      <c r="F1443" s="74"/>
      <c r="G1443" s="74"/>
      <c r="S1443" s="61"/>
      <c r="T1443" s="61"/>
    </row>
    <row r="1444" spans="1:20" s="55" customFormat="1" ht="14.15" x14ac:dyDescent="0.4">
      <c r="A1444" s="39"/>
      <c r="E1444" s="74"/>
      <c r="F1444" s="74"/>
      <c r="G1444" s="74"/>
      <c r="S1444" s="61"/>
      <c r="T1444" s="61"/>
    </row>
    <row r="1445" spans="1:20" s="55" customFormat="1" ht="14.15" x14ac:dyDescent="0.4">
      <c r="A1445" s="39"/>
      <c r="E1445" s="74"/>
      <c r="F1445" s="74"/>
      <c r="G1445" s="74"/>
      <c r="S1445" s="61"/>
      <c r="T1445" s="61"/>
    </row>
    <row r="1446" spans="1:20" s="55" customFormat="1" ht="14.15" x14ac:dyDescent="0.4">
      <c r="A1446" s="39"/>
      <c r="E1446" s="74"/>
      <c r="F1446" s="74"/>
      <c r="G1446" s="74"/>
      <c r="S1446" s="61"/>
      <c r="T1446" s="61"/>
    </row>
    <row r="1447" spans="1:20" s="55" customFormat="1" ht="14.15" x14ac:dyDescent="0.4">
      <c r="A1447" s="39"/>
      <c r="E1447" s="74"/>
      <c r="F1447" s="74"/>
      <c r="G1447" s="74"/>
      <c r="S1447" s="61"/>
      <c r="T1447" s="61"/>
    </row>
    <row r="1448" spans="1:20" s="55" customFormat="1" ht="14.15" x14ac:dyDescent="0.4">
      <c r="A1448" s="39"/>
      <c r="E1448" s="74"/>
      <c r="F1448" s="74"/>
      <c r="G1448" s="74"/>
      <c r="S1448" s="61"/>
      <c r="T1448" s="61"/>
    </row>
    <row r="1449" spans="1:20" s="55" customFormat="1" ht="14.15" x14ac:dyDescent="0.4">
      <c r="A1449" s="39"/>
      <c r="E1449" s="74"/>
      <c r="F1449" s="74"/>
      <c r="G1449" s="74"/>
      <c r="S1449" s="61"/>
      <c r="T1449" s="61"/>
    </row>
    <row r="1450" spans="1:20" s="55" customFormat="1" ht="14.15" x14ac:dyDescent="0.4">
      <c r="A1450" s="39"/>
      <c r="E1450" s="74"/>
      <c r="F1450" s="74"/>
      <c r="G1450" s="74"/>
      <c r="S1450" s="61"/>
      <c r="T1450" s="61"/>
    </row>
    <row r="1451" spans="1:20" s="55" customFormat="1" ht="14.15" x14ac:dyDescent="0.4">
      <c r="A1451" s="39"/>
      <c r="E1451" s="74"/>
      <c r="F1451" s="74"/>
      <c r="G1451" s="74"/>
      <c r="S1451" s="61"/>
      <c r="T1451" s="61"/>
    </row>
    <row r="1452" spans="1:20" s="55" customFormat="1" ht="14.15" x14ac:dyDescent="0.4">
      <c r="A1452" s="39"/>
      <c r="E1452" s="74"/>
      <c r="F1452" s="74"/>
      <c r="G1452" s="74"/>
      <c r="S1452" s="61"/>
      <c r="T1452" s="61"/>
    </row>
    <row r="1453" spans="1:20" s="55" customFormat="1" ht="14.15" x14ac:dyDescent="0.4">
      <c r="A1453" s="39"/>
      <c r="E1453" s="74"/>
      <c r="F1453" s="74"/>
      <c r="G1453" s="74"/>
      <c r="S1453" s="61"/>
      <c r="T1453" s="61"/>
    </row>
    <row r="1454" spans="1:20" s="55" customFormat="1" ht="14.15" x14ac:dyDescent="0.4">
      <c r="A1454" s="39"/>
      <c r="E1454" s="74"/>
      <c r="F1454" s="74"/>
      <c r="G1454" s="74"/>
      <c r="S1454" s="61"/>
      <c r="T1454" s="61"/>
    </row>
    <row r="1455" spans="1:20" s="55" customFormat="1" ht="14.15" x14ac:dyDescent="0.4">
      <c r="A1455" s="39"/>
      <c r="E1455" s="74"/>
      <c r="F1455" s="74"/>
      <c r="G1455" s="74"/>
      <c r="S1455" s="61"/>
      <c r="T1455" s="61"/>
    </row>
    <row r="1456" spans="1:20" s="55" customFormat="1" ht="14.15" x14ac:dyDescent="0.4">
      <c r="A1456" s="39"/>
      <c r="E1456" s="74"/>
      <c r="F1456" s="74"/>
      <c r="G1456" s="74"/>
      <c r="S1456" s="61"/>
      <c r="T1456" s="61"/>
    </row>
    <row r="1457" spans="1:20" s="55" customFormat="1" ht="14.15" x14ac:dyDescent="0.4">
      <c r="A1457" s="39"/>
      <c r="E1457" s="74"/>
      <c r="F1457" s="74"/>
      <c r="G1457" s="74"/>
      <c r="S1457" s="61"/>
      <c r="T1457" s="61"/>
    </row>
    <row r="1458" spans="1:20" s="55" customFormat="1" ht="14.15" x14ac:dyDescent="0.4">
      <c r="A1458" s="39"/>
      <c r="E1458" s="74"/>
      <c r="F1458" s="74"/>
      <c r="G1458" s="74"/>
      <c r="S1458" s="61"/>
      <c r="T1458" s="61"/>
    </row>
    <row r="1459" spans="1:20" s="55" customFormat="1" ht="14.15" x14ac:dyDescent="0.4">
      <c r="A1459" s="39"/>
      <c r="E1459" s="74"/>
      <c r="F1459" s="74"/>
      <c r="G1459" s="74"/>
      <c r="S1459" s="61"/>
      <c r="T1459" s="61"/>
    </row>
    <row r="1460" spans="1:20" s="55" customFormat="1" ht="14.15" x14ac:dyDescent="0.4">
      <c r="A1460" s="39"/>
      <c r="E1460" s="74"/>
      <c r="F1460" s="74"/>
      <c r="G1460" s="74"/>
      <c r="S1460" s="61"/>
      <c r="T1460" s="61"/>
    </row>
    <row r="1461" spans="1:20" s="55" customFormat="1" ht="14.15" x14ac:dyDescent="0.4">
      <c r="A1461" s="39"/>
      <c r="E1461" s="74"/>
      <c r="F1461" s="74"/>
      <c r="G1461" s="74"/>
      <c r="S1461" s="61"/>
      <c r="T1461" s="61"/>
    </row>
    <row r="1462" spans="1:20" s="55" customFormat="1" ht="14.15" x14ac:dyDescent="0.4">
      <c r="A1462" s="39"/>
      <c r="E1462" s="74"/>
      <c r="F1462" s="74"/>
      <c r="G1462" s="74"/>
      <c r="S1462" s="61"/>
      <c r="T1462" s="61"/>
    </row>
    <row r="1463" spans="1:20" s="55" customFormat="1" ht="14.15" x14ac:dyDescent="0.4">
      <c r="A1463" s="39"/>
      <c r="E1463" s="74"/>
      <c r="F1463" s="74"/>
      <c r="G1463" s="74"/>
      <c r="S1463" s="61"/>
      <c r="T1463" s="61"/>
    </row>
    <row r="1464" spans="1:20" s="55" customFormat="1" ht="14.15" x14ac:dyDescent="0.4">
      <c r="A1464" s="39"/>
      <c r="E1464" s="74"/>
      <c r="F1464" s="74"/>
      <c r="G1464" s="74"/>
      <c r="S1464" s="61"/>
      <c r="T1464" s="61"/>
    </row>
    <row r="1465" spans="1:20" s="55" customFormat="1" ht="14.15" x14ac:dyDescent="0.4">
      <c r="A1465" s="39"/>
      <c r="E1465" s="74"/>
      <c r="F1465" s="74"/>
      <c r="G1465" s="74"/>
      <c r="S1465" s="61"/>
      <c r="T1465" s="61"/>
    </row>
    <row r="1466" spans="1:20" s="55" customFormat="1" ht="14.15" x14ac:dyDescent="0.4">
      <c r="A1466" s="39"/>
      <c r="E1466" s="74"/>
      <c r="F1466" s="74"/>
      <c r="G1466" s="74"/>
      <c r="S1466" s="61"/>
      <c r="T1466" s="61"/>
    </row>
    <row r="1467" spans="1:20" s="55" customFormat="1" ht="14.15" x14ac:dyDescent="0.4">
      <c r="A1467" s="39"/>
      <c r="E1467" s="74"/>
      <c r="F1467" s="74"/>
      <c r="G1467" s="74"/>
      <c r="S1467" s="61"/>
      <c r="T1467" s="61"/>
    </row>
    <row r="1468" spans="1:20" s="55" customFormat="1" ht="14.15" x14ac:dyDescent="0.4">
      <c r="A1468" s="39"/>
      <c r="E1468" s="74"/>
      <c r="F1468" s="74"/>
      <c r="G1468" s="74"/>
      <c r="S1468" s="61"/>
      <c r="T1468" s="61"/>
    </row>
    <row r="1469" spans="1:20" s="55" customFormat="1" ht="14.15" x14ac:dyDescent="0.4">
      <c r="A1469" s="39"/>
      <c r="E1469" s="74"/>
      <c r="F1469" s="74"/>
      <c r="G1469" s="74"/>
      <c r="S1469" s="61"/>
      <c r="T1469" s="61"/>
    </row>
    <row r="1470" spans="1:20" s="55" customFormat="1" ht="14.15" x14ac:dyDescent="0.4">
      <c r="A1470" s="39"/>
      <c r="E1470" s="74"/>
      <c r="F1470" s="74"/>
      <c r="G1470" s="74"/>
      <c r="S1470" s="61"/>
      <c r="T1470" s="61"/>
    </row>
    <row r="1471" spans="1:20" s="55" customFormat="1" ht="14.15" x14ac:dyDescent="0.4">
      <c r="A1471" s="39"/>
      <c r="E1471" s="74"/>
      <c r="F1471" s="74"/>
      <c r="G1471" s="74"/>
      <c r="S1471" s="61"/>
      <c r="T1471" s="61"/>
    </row>
    <row r="1472" spans="1:20" s="55" customFormat="1" ht="14.15" x14ac:dyDescent="0.4">
      <c r="A1472" s="39"/>
      <c r="E1472" s="74"/>
      <c r="F1472" s="74"/>
      <c r="G1472" s="74"/>
      <c r="S1472" s="61"/>
      <c r="T1472" s="61"/>
    </row>
    <row r="1473" spans="1:20" s="55" customFormat="1" ht="14.15" x14ac:dyDescent="0.4">
      <c r="A1473" s="39"/>
      <c r="E1473" s="74"/>
      <c r="F1473" s="74"/>
      <c r="G1473" s="74"/>
      <c r="S1473" s="61"/>
      <c r="T1473" s="61"/>
    </row>
    <row r="1474" spans="1:20" s="55" customFormat="1" ht="14.15" x14ac:dyDescent="0.4">
      <c r="A1474" s="39"/>
      <c r="E1474" s="74"/>
      <c r="F1474" s="74"/>
      <c r="G1474" s="74"/>
      <c r="S1474" s="61"/>
      <c r="T1474" s="61"/>
    </row>
    <row r="1475" spans="1:20" s="55" customFormat="1" ht="14.15" x14ac:dyDescent="0.4">
      <c r="A1475" s="39"/>
      <c r="E1475" s="74"/>
      <c r="F1475" s="74"/>
      <c r="G1475" s="74"/>
      <c r="S1475" s="61"/>
      <c r="T1475" s="61"/>
    </row>
    <row r="1476" spans="1:20" s="55" customFormat="1" ht="14.15" x14ac:dyDescent="0.4">
      <c r="A1476" s="39"/>
      <c r="E1476" s="74"/>
      <c r="F1476" s="74"/>
      <c r="G1476" s="74"/>
      <c r="S1476" s="61"/>
      <c r="T1476" s="61"/>
    </row>
    <row r="1477" spans="1:20" s="55" customFormat="1" ht="14.15" x14ac:dyDescent="0.4">
      <c r="A1477" s="39"/>
      <c r="E1477" s="74"/>
      <c r="F1477" s="74"/>
      <c r="G1477" s="74"/>
      <c r="S1477" s="61"/>
      <c r="T1477" s="61"/>
    </row>
    <row r="1478" spans="1:20" s="55" customFormat="1" ht="14.15" x14ac:dyDescent="0.4">
      <c r="A1478" s="39"/>
      <c r="E1478" s="74"/>
      <c r="F1478" s="74"/>
      <c r="G1478" s="74"/>
      <c r="S1478" s="61"/>
      <c r="T1478" s="61"/>
    </row>
    <row r="1479" spans="1:20" s="55" customFormat="1" ht="14.15" x14ac:dyDescent="0.4">
      <c r="A1479" s="39"/>
      <c r="E1479" s="74"/>
      <c r="F1479" s="74"/>
      <c r="G1479" s="74"/>
      <c r="S1479" s="61"/>
      <c r="T1479" s="61"/>
    </row>
    <row r="1480" spans="1:20" s="55" customFormat="1" ht="14.15" x14ac:dyDescent="0.4">
      <c r="A1480" s="39"/>
      <c r="E1480" s="74"/>
      <c r="F1480" s="74"/>
      <c r="G1480" s="74"/>
      <c r="S1480" s="61"/>
      <c r="T1480" s="61"/>
    </row>
    <row r="1481" spans="1:20" s="55" customFormat="1" ht="14.15" x14ac:dyDescent="0.4">
      <c r="A1481" s="39"/>
      <c r="E1481" s="74"/>
      <c r="F1481" s="74"/>
      <c r="G1481" s="74"/>
      <c r="S1481" s="61"/>
      <c r="T1481" s="61"/>
    </row>
    <row r="1482" spans="1:20" s="55" customFormat="1" ht="14.15" x14ac:dyDescent="0.4">
      <c r="A1482" s="39"/>
      <c r="E1482" s="74"/>
      <c r="F1482" s="74"/>
      <c r="G1482" s="74"/>
      <c r="S1482" s="61"/>
      <c r="T1482" s="61"/>
    </row>
    <row r="1483" spans="1:20" s="55" customFormat="1" ht="14.15" x14ac:dyDescent="0.4">
      <c r="A1483" s="39"/>
      <c r="E1483" s="74"/>
      <c r="F1483" s="74"/>
      <c r="G1483" s="74"/>
      <c r="S1483" s="61"/>
      <c r="T1483" s="61"/>
    </row>
    <row r="1484" spans="1:20" s="55" customFormat="1" ht="14.15" x14ac:dyDescent="0.4">
      <c r="A1484" s="39"/>
      <c r="E1484" s="74"/>
      <c r="F1484" s="74"/>
      <c r="G1484" s="74"/>
      <c r="S1484" s="61"/>
      <c r="T1484" s="61"/>
    </row>
    <row r="1485" spans="1:20" s="55" customFormat="1" ht="14.15" x14ac:dyDescent="0.4">
      <c r="A1485" s="39"/>
      <c r="E1485" s="74"/>
      <c r="F1485" s="74"/>
      <c r="G1485" s="74"/>
      <c r="S1485" s="61"/>
      <c r="T1485" s="61"/>
    </row>
    <row r="1486" spans="1:20" s="55" customFormat="1" ht="14.15" x14ac:dyDescent="0.4">
      <c r="A1486" s="39"/>
      <c r="E1486" s="74"/>
      <c r="F1486" s="74"/>
      <c r="G1486" s="74"/>
      <c r="S1486" s="61"/>
      <c r="T1486" s="61"/>
    </row>
    <row r="1487" spans="1:20" s="55" customFormat="1" ht="14.15" x14ac:dyDescent="0.4">
      <c r="A1487" s="39"/>
      <c r="E1487" s="74"/>
      <c r="F1487" s="74"/>
      <c r="G1487" s="74"/>
      <c r="S1487" s="61"/>
      <c r="T1487" s="61"/>
    </row>
    <row r="1488" spans="1:20" s="55" customFormat="1" ht="14.15" x14ac:dyDescent="0.4">
      <c r="A1488" s="39"/>
      <c r="E1488" s="74"/>
      <c r="F1488" s="74"/>
      <c r="G1488" s="74"/>
      <c r="S1488" s="61"/>
      <c r="T1488" s="61"/>
    </row>
    <row r="1489" spans="1:20" s="55" customFormat="1" ht="14.15" x14ac:dyDescent="0.4">
      <c r="A1489" s="39"/>
      <c r="E1489" s="74"/>
      <c r="F1489" s="74"/>
      <c r="G1489" s="74"/>
      <c r="S1489" s="61"/>
      <c r="T1489" s="61"/>
    </row>
    <row r="1490" spans="1:20" s="55" customFormat="1" ht="14.15" x14ac:dyDescent="0.4">
      <c r="A1490" s="39"/>
      <c r="E1490" s="74"/>
      <c r="F1490" s="74"/>
      <c r="G1490" s="74"/>
      <c r="S1490" s="61"/>
      <c r="T1490" s="61"/>
    </row>
    <row r="1491" spans="1:20" s="55" customFormat="1" ht="14.15" x14ac:dyDescent="0.4">
      <c r="A1491" s="39"/>
      <c r="E1491" s="74"/>
      <c r="F1491" s="74"/>
      <c r="G1491" s="74"/>
      <c r="S1491" s="61"/>
      <c r="T1491" s="61"/>
    </row>
    <row r="1492" spans="1:20" s="55" customFormat="1" ht="14.15" x14ac:dyDescent="0.4">
      <c r="A1492" s="39"/>
      <c r="E1492" s="74"/>
      <c r="F1492" s="74"/>
      <c r="G1492" s="74"/>
      <c r="S1492" s="61"/>
      <c r="T1492" s="61"/>
    </row>
    <row r="1493" spans="1:20" s="55" customFormat="1" ht="14.15" x14ac:dyDescent="0.4">
      <c r="A1493" s="39"/>
      <c r="E1493" s="74"/>
      <c r="F1493" s="74"/>
      <c r="G1493" s="74"/>
      <c r="S1493" s="61"/>
      <c r="T1493" s="61"/>
    </row>
    <row r="1494" spans="1:20" s="55" customFormat="1" ht="14.15" x14ac:dyDescent="0.4">
      <c r="A1494" s="39"/>
      <c r="E1494" s="74"/>
      <c r="F1494" s="74"/>
      <c r="G1494" s="74"/>
      <c r="S1494" s="61"/>
      <c r="T1494" s="61"/>
    </row>
    <row r="1495" spans="1:20" s="55" customFormat="1" ht="14.15" x14ac:dyDescent="0.4">
      <c r="A1495" s="39"/>
      <c r="E1495" s="74"/>
      <c r="F1495" s="74"/>
      <c r="G1495" s="74"/>
      <c r="S1495" s="61"/>
      <c r="T1495" s="61"/>
    </row>
    <row r="1496" spans="1:20" s="55" customFormat="1" ht="14.15" x14ac:dyDescent="0.4">
      <c r="A1496" s="39"/>
      <c r="E1496" s="74"/>
      <c r="F1496" s="74"/>
      <c r="G1496" s="74"/>
      <c r="S1496" s="61"/>
      <c r="T1496" s="61"/>
    </row>
    <row r="1497" spans="1:20" s="55" customFormat="1" ht="14.15" x14ac:dyDescent="0.4">
      <c r="A1497" s="39"/>
      <c r="E1497" s="74"/>
      <c r="F1497" s="74"/>
      <c r="G1497" s="74"/>
      <c r="S1497" s="61"/>
      <c r="T1497" s="61"/>
    </row>
    <row r="1498" spans="1:20" s="55" customFormat="1" ht="14.15" x14ac:dyDescent="0.4">
      <c r="A1498" s="39"/>
      <c r="E1498" s="74"/>
      <c r="F1498" s="74"/>
      <c r="G1498" s="74"/>
      <c r="S1498" s="61"/>
      <c r="T1498" s="61"/>
    </row>
    <row r="1499" spans="1:20" s="55" customFormat="1" ht="14.15" x14ac:dyDescent="0.4">
      <c r="A1499" s="39"/>
      <c r="E1499" s="74"/>
      <c r="F1499" s="74"/>
      <c r="G1499" s="74"/>
      <c r="S1499" s="61"/>
      <c r="T1499" s="61"/>
    </row>
    <row r="1500" spans="1:20" s="55" customFormat="1" ht="14.15" x14ac:dyDescent="0.4">
      <c r="A1500" s="39"/>
      <c r="E1500" s="74"/>
      <c r="F1500" s="74"/>
      <c r="G1500" s="74"/>
      <c r="S1500" s="61"/>
      <c r="T1500" s="61"/>
    </row>
    <row r="1501" spans="1:20" s="55" customFormat="1" ht="14.15" x14ac:dyDescent="0.4">
      <c r="A1501" s="39"/>
      <c r="E1501" s="74"/>
      <c r="F1501" s="74"/>
      <c r="G1501" s="74"/>
      <c r="S1501" s="61"/>
      <c r="T1501" s="61"/>
    </row>
    <row r="1502" spans="1:20" s="55" customFormat="1" ht="14.15" x14ac:dyDescent="0.4">
      <c r="A1502" s="39"/>
      <c r="E1502" s="74"/>
      <c r="F1502" s="74"/>
      <c r="G1502" s="74"/>
      <c r="S1502" s="61"/>
      <c r="T1502" s="61"/>
    </row>
    <row r="1503" spans="1:20" s="55" customFormat="1" ht="14.15" x14ac:dyDescent="0.4">
      <c r="A1503" s="39"/>
      <c r="E1503" s="74"/>
      <c r="F1503" s="74"/>
      <c r="G1503" s="74"/>
      <c r="S1503" s="61"/>
      <c r="T1503" s="61"/>
    </row>
    <row r="1504" spans="1:20" s="55" customFormat="1" ht="14.15" x14ac:dyDescent="0.4">
      <c r="A1504" s="39"/>
      <c r="E1504" s="74"/>
      <c r="F1504" s="74"/>
      <c r="G1504" s="74"/>
      <c r="S1504" s="61"/>
      <c r="T1504" s="61"/>
    </row>
    <row r="1505" spans="1:20" s="55" customFormat="1" ht="14.15" x14ac:dyDescent="0.4">
      <c r="A1505" s="39"/>
      <c r="E1505" s="74"/>
      <c r="F1505" s="74"/>
      <c r="G1505" s="74"/>
      <c r="S1505" s="61"/>
      <c r="T1505" s="61"/>
    </row>
    <row r="1506" spans="1:20" s="55" customFormat="1" ht="14.15" x14ac:dyDescent="0.4">
      <c r="A1506" s="39"/>
      <c r="E1506" s="74"/>
      <c r="F1506" s="74"/>
      <c r="G1506" s="74"/>
      <c r="S1506" s="61"/>
      <c r="T1506" s="61"/>
    </row>
    <row r="1507" spans="1:20" s="55" customFormat="1" ht="14.15" x14ac:dyDescent="0.4">
      <c r="A1507" s="39"/>
      <c r="E1507" s="74"/>
      <c r="F1507" s="74"/>
      <c r="G1507" s="74"/>
      <c r="S1507" s="61"/>
      <c r="T1507" s="61"/>
    </row>
    <row r="1508" spans="1:20" s="55" customFormat="1" ht="14.15" x14ac:dyDescent="0.4">
      <c r="A1508" s="39"/>
      <c r="E1508" s="74"/>
      <c r="F1508" s="74"/>
      <c r="G1508" s="74"/>
      <c r="S1508" s="61"/>
      <c r="T1508" s="61"/>
    </row>
    <row r="1509" spans="1:20" s="55" customFormat="1" ht="14.15" x14ac:dyDescent="0.4">
      <c r="A1509" s="39"/>
      <c r="E1509" s="74"/>
      <c r="F1509" s="74"/>
      <c r="G1509" s="74"/>
      <c r="S1509" s="61"/>
      <c r="T1509" s="61"/>
    </row>
    <row r="1510" spans="1:20" s="55" customFormat="1" ht="14.15" x14ac:dyDescent="0.4">
      <c r="A1510" s="39"/>
      <c r="E1510" s="74"/>
      <c r="F1510" s="74"/>
      <c r="G1510" s="74"/>
      <c r="S1510" s="61"/>
      <c r="T1510" s="61"/>
    </row>
    <row r="1511" spans="1:20" s="55" customFormat="1" ht="14.15" x14ac:dyDescent="0.4">
      <c r="A1511" s="39"/>
      <c r="E1511" s="74"/>
      <c r="F1511" s="74"/>
      <c r="G1511" s="74"/>
      <c r="S1511" s="61"/>
      <c r="T1511" s="61"/>
    </row>
    <row r="1512" spans="1:20" s="55" customFormat="1" ht="14.15" x14ac:dyDescent="0.4">
      <c r="A1512" s="39"/>
      <c r="E1512" s="74"/>
      <c r="F1512" s="74"/>
      <c r="G1512" s="74"/>
      <c r="S1512" s="61"/>
      <c r="T1512" s="61"/>
    </row>
    <row r="1513" spans="1:20" s="55" customFormat="1" ht="14.15" x14ac:dyDescent="0.4">
      <c r="A1513" s="39"/>
      <c r="E1513" s="74"/>
      <c r="F1513" s="74"/>
      <c r="G1513" s="74"/>
      <c r="S1513" s="61"/>
      <c r="T1513" s="61"/>
    </row>
    <row r="1514" spans="1:20" s="55" customFormat="1" ht="14.15" x14ac:dyDescent="0.4">
      <c r="A1514" s="39"/>
      <c r="E1514" s="74"/>
      <c r="F1514" s="74"/>
      <c r="G1514" s="74"/>
      <c r="S1514" s="61"/>
      <c r="T1514" s="61"/>
    </row>
    <row r="1515" spans="1:20" s="55" customFormat="1" ht="14.15" x14ac:dyDescent="0.4">
      <c r="A1515" s="39"/>
      <c r="E1515" s="74"/>
      <c r="F1515" s="74"/>
      <c r="G1515" s="74"/>
      <c r="S1515" s="61"/>
      <c r="T1515" s="61"/>
    </row>
    <row r="1516" spans="1:20" s="55" customFormat="1" ht="14.15" x14ac:dyDescent="0.4">
      <c r="A1516" s="39"/>
      <c r="E1516" s="74"/>
      <c r="F1516" s="74"/>
      <c r="G1516" s="74"/>
      <c r="S1516" s="61"/>
      <c r="T1516" s="61"/>
    </row>
    <row r="1517" spans="1:20" s="55" customFormat="1" ht="14.15" x14ac:dyDescent="0.4">
      <c r="A1517" s="39"/>
      <c r="E1517" s="74"/>
      <c r="F1517" s="74"/>
      <c r="G1517" s="74"/>
      <c r="S1517" s="61"/>
      <c r="T1517" s="61"/>
    </row>
    <row r="1518" spans="1:20" s="55" customFormat="1" ht="14.15" x14ac:dyDescent="0.4">
      <c r="A1518" s="39"/>
      <c r="E1518" s="74"/>
      <c r="F1518" s="74"/>
      <c r="G1518" s="74"/>
      <c r="S1518" s="61"/>
      <c r="T1518" s="61"/>
    </row>
    <row r="1519" spans="1:20" s="55" customFormat="1" ht="14.15" x14ac:dyDescent="0.4">
      <c r="A1519" s="39"/>
      <c r="E1519" s="74"/>
      <c r="F1519" s="74"/>
      <c r="G1519" s="74"/>
      <c r="S1519" s="61"/>
      <c r="T1519" s="61"/>
    </row>
    <row r="1520" spans="1:20" s="55" customFormat="1" ht="14.15" x14ac:dyDescent="0.4">
      <c r="A1520" s="39"/>
      <c r="E1520" s="74"/>
      <c r="F1520" s="74"/>
      <c r="G1520" s="74"/>
      <c r="S1520" s="61"/>
      <c r="T1520" s="61"/>
    </row>
    <row r="1521" spans="1:20" s="55" customFormat="1" ht="14.15" x14ac:dyDescent="0.4">
      <c r="A1521" s="39"/>
      <c r="E1521" s="74"/>
      <c r="F1521" s="74"/>
      <c r="G1521" s="74"/>
      <c r="S1521" s="61"/>
      <c r="T1521" s="61"/>
    </row>
    <row r="1522" spans="1:20" s="55" customFormat="1" ht="14.15" x14ac:dyDescent="0.4">
      <c r="A1522" s="39"/>
      <c r="E1522" s="74"/>
      <c r="F1522" s="74"/>
      <c r="G1522" s="74"/>
      <c r="S1522" s="61"/>
      <c r="T1522" s="61"/>
    </row>
    <row r="1523" spans="1:20" s="55" customFormat="1" ht="14.15" x14ac:dyDescent="0.4">
      <c r="A1523" s="39"/>
      <c r="E1523" s="74"/>
      <c r="F1523" s="74"/>
      <c r="G1523" s="74"/>
      <c r="S1523" s="61"/>
      <c r="T1523" s="61"/>
    </row>
    <row r="1524" spans="1:20" s="55" customFormat="1" ht="14.15" x14ac:dyDescent="0.4">
      <c r="A1524" s="39"/>
      <c r="E1524" s="74"/>
      <c r="F1524" s="74"/>
      <c r="G1524" s="74"/>
      <c r="S1524" s="61"/>
      <c r="T1524" s="61"/>
    </row>
    <row r="1525" spans="1:20" s="55" customFormat="1" ht="14.15" x14ac:dyDescent="0.4">
      <c r="A1525" s="39"/>
      <c r="E1525" s="74"/>
      <c r="F1525" s="74"/>
      <c r="G1525" s="74"/>
      <c r="S1525" s="61"/>
      <c r="T1525" s="61"/>
    </row>
    <row r="1526" spans="1:20" s="55" customFormat="1" ht="14.15" x14ac:dyDescent="0.4">
      <c r="A1526" s="39"/>
      <c r="E1526" s="74"/>
      <c r="F1526" s="74"/>
      <c r="G1526" s="74"/>
      <c r="S1526" s="61"/>
      <c r="T1526" s="61"/>
    </row>
    <row r="1527" spans="1:20" s="55" customFormat="1" ht="14.15" x14ac:dyDescent="0.4">
      <c r="A1527" s="39"/>
      <c r="E1527" s="74"/>
      <c r="F1527" s="74"/>
      <c r="G1527" s="74"/>
      <c r="S1527" s="61"/>
      <c r="T1527" s="61"/>
    </row>
    <row r="1528" spans="1:20" s="55" customFormat="1" ht="14.15" x14ac:dyDescent="0.4">
      <c r="A1528" s="39"/>
      <c r="E1528" s="74"/>
      <c r="F1528" s="74"/>
      <c r="G1528" s="74"/>
      <c r="S1528" s="61"/>
      <c r="T1528" s="61"/>
    </row>
    <row r="1529" spans="1:20" s="55" customFormat="1" ht="14.15" x14ac:dyDescent="0.4">
      <c r="A1529" s="39"/>
      <c r="E1529" s="74"/>
      <c r="F1529" s="74"/>
      <c r="G1529" s="74"/>
      <c r="S1529" s="61"/>
      <c r="T1529" s="61"/>
    </row>
    <row r="1530" spans="1:20" s="55" customFormat="1" ht="14.15" x14ac:dyDescent="0.4">
      <c r="A1530" s="39"/>
      <c r="E1530" s="74"/>
      <c r="F1530" s="74"/>
      <c r="G1530" s="74"/>
      <c r="S1530" s="61"/>
      <c r="T1530" s="61"/>
    </row>
    <row r="1531" spans="1:20" s="55" customFormat="1" ht="14.15" x14ac:dyDescent="0.4">
      <c r="A1531" s="39"/>
      <c r="E1531" s="74"/>
      <c r="F1531" s="74"/>
      <c r="G1531" s="74"/>
      <c r="S1531" s="61"/>
      <c r="T1531" s="61"/>
    </row>
    <row r="1532" spans="1:20" s="55" customFormat="1" ht="14.15" x14ac:dyDescent="0.4">
      <c r="A1532" s="39"/>
      <c r="E1532" s="74"/>
      <c r="F1532" s="74"/>
      <c r="G1532" s="74"/>
      <c r="S1532" s="61"/>
      <c r="T1532" s="61"/>
    </row>
    <row r="1533" spans="1:20" s="55" customFormat="1" ht="14.15" x14ac:dyDescent="0.4">
      <c r="A1533" s="39"/>
      <c r="E1533" s="74"/>
      <c r="F1533" s="74"/>
      <c r="G1533" s="74"/>
      <c r="S1533" s="61"/>
      <c r="T1533" s="61"/>
    </row>
    <row r="1534" spans="1:20" s="55" customFormat="1" ht="14.15" x14ac:dyDescent="0.4">
      <c r="A1534" s="39"/>
      <c r="E1534" s="74"/>
      <c r="F1534" s="74"/>
      <c r="G1534" s="74"/>
      <c r="S1534" s="61"/>
      <c r="T1534" s="61"/>
    </row>
    <row r="1535" spans="1:20" s="55" customFormat="1" ht="14.15" x14ac:dyDescent="0.4">
      <c r="A1535" s="39"/>
      <c r="E1535" s="74"/>
      <c r="F1535" s="74"/>
      <c r="G1535" s="74"/>
      <c r="S1535" s="61"/>
      <c r="T1535" s="61"/>
    </row>
    <row r="1536" spans="1:20" s="55" customFormat="1" ht="14.15" x14ac:dyDescent="0.4">
      <c r="A1536" s="39"/>
      <c r="E1536" s="74"/>
      <c r="F1536" s="74"/>
      <c r="G1536" s="74"/>
      <c r="S1536" s="61"/>
      <c r="T1536" s="61"/>
    </row>
    <row r="1537" spans="1:20" s="55" customFormat="1" ht="14.15" x14ac:dyDescent="0.4">
      <c r="A1537" s="39"/>
      <c r="E1537" s="74"/>
      <c r="F1537" s="74"/>
      <c r="G1537" s="74"/>
      <c r="S1537" s="61"/>
      <c r="T1537" s="61"/>
    </row>
    <row r="1538" spans="1:20" s="55" customFormat="1" ht="14.15" x14ac:dyDescent="0.4">
      <c r="A1538" s="39"/>
      <c r="E1538" s="74"/>
      <c r="F1538" s="74"/>
      <c r="G1538" s="74"/>
      <c r="S1538" s="61"/>
      <c r="T1538" s="61"/>
    </row>
    <row r="1539" spans="1:20" s="55" customFormat="1" ht="14.15" x14ac:dyDescent="0.4">
      <c r="A1539" s="39"/>
      <c r="E1539" s="74"/>
      <c r="F1539" s="74"/>
      <c r="G1539" s="74"/>
      <c r="S1539" s="61"/>
      <c r="T1539" s="61"/>
    </row>
    <row r="1540" spans="1:20" s="55" customFormat="1" ht="14.15" x14ac:dyDescent="0.4">
      <c r="A1540" s="39"/>
      <c r="E1540" s="74"/>
      <c r="F1540" s="74"/>
      <c r="G1540" s="74"/>
      <c r="S1540" s="61"/>
      <c r="T1540" s="61"/>
    </row>
    <row r="1541" spans="1:20" s="55" customFormat="1" ht="14.15" x14ac:dyDescent="0.4">
      <c r="A1541" s="39"/>
      <c r="E1541" s="74"/>
      <c r="F1541" s="74"/>
      <c r="G1541" s="74"/>
      <c r="S1541" s="61"/>
      <c r="T1541" s="61"/>
    </row>
    <row r="1542" spans="1:20" s="55" customFormat="1" ht="14.15" x14ac:dyDescent="0.4">
      <c r="A1542" s="39"/>
      <c r="E1542" s="74"/>
      <c r="F1542" s="74"/>
      <c r="G1542" s="74"/>
      <c r="S1542" s="61"/>
      <c r="T1542" s="61"/>
    </row>
    <row r="1543" spans="1:20" s="55" customFormat="1" ht="14.15" x14ac:dyDescent="0.4">
      <c r="A1543" s="39"/>
      <c r="E1543" s="74"/>
      <c r="F1543" s="74"/>
      <c r="G1543" s="74"/>
      <c r="S1543" s="61"/>
      <c r="T1543" s="61"/>
    </row>
    <row r="1544" spans="1:20" s="55" customFormat="1" ht="14.15" x14ac:dyDescent="0.4">
      <c r="A1544" s="39"/>
      <c r="E1544" s="74"/>
      <c r="F1544" s="74"/>
      <c r="G1544" s="74"/>
      <c r="S1544" s="61"/>
      <c r="T1544" s="61"/>
    </row>
    <row r="1545" spans="1:20" s="55" customFormat="1" ht="14.15" x14ac:dyDescent="0.4">
      <c r="A1545" s="39"/>
      <c r="E1545" s="74"/>
      <c r="F1545" s="74"/>
      <c r="G1545" s="74"/>
      <c r="S1545" s="61"/>
      <c r="T1545" s="61"/>
    </row>
    <row r="1546" spans="1:20" s="55" customFormat="1" ht="14.15" x14ac:dyDescent="0.4">
      <c r="A1546" s="39"/>
      <c r="E1546" s="74"/>
      <c r="F1546" s="74"/>
      <c r="G1546" s="74"/>
      <c r="S1546" s="61"/>
      <c r="T1546" s="61"/>
    </row>
    <row r="1547" spans="1:20" s="55" customFormat="1" ht="14.15" x14ac:dyDescent="0.4">
      <c r="A1547" s="39"/>
      <c r="E1547" s="74"/>
      <c r="F1547" s="74"/>
      <c r="G1547" s="74"/>
      <c r="S1547" s="61"/>
      <c r="T1547" s="61"/>
    </row>
    <row r="1548" spans="1:20" s="55" customFormat="1" ht="14.15" x14ac:dyDescent="0.4">
      <c r="A1548" s="39"/>
      <c r="E1548" s="74"/>
      <c r="F1548" s="74"/>
      <c r="G1548" s="74"/>
      <c r="S1548" s="61"/>
      <c r="T1548" s="61"/>
    </row>
    <row r="1549" spans="1:20" s="55" customFormat="1" ht="14.15" x14ac:dyDescent="0.4">
      <c r="A1549" s="39"/>
      <c r="E1549" s="74"/>
      <c r="F1549" s="74"/>
      <c r="G1549" s="74"/>
      <c r="S1549" s="61"/>
      <c r="T1549" s="61"/>
    </row>
    <row r="1550" spans="1:20" s="55" customFormat="1" ht="14.15" x14ac:dyDescent="0.4">
      <c r="A1550" s="39"/>
      <c r="E1550" s="74"/>
      <c r="F1550" s="74"/>
      <c r="G1550" s="74"/>
      <c r="S1550" s="61"/>
      <c r="T1550" s="61"/>
    </row>
    <row r="1551" spans="1:20" s="55" customFormat="1" ht="14.15" x14ac:dyDescent="0.4">
      <c r="A1551" s="39"/>
      <c r="E1551" s="74"/>
      <c r="F1551" s="74"/>
      <c r="G1551" s="74"/>
      <c r="S1551" s="61"/>
      <c r="T1551" s="61"/>
    </row>
    <row r="1552" spans="1:20" s="55" customFormat="1" ht="14.15" x14ac:dyDescent="0.4">
      <c r="A1552" s="39"/>
      <c r="E1552" s="74"/>
      <c r="F1552" s="74"/>
      <c r="G1552" s="74"/>
      <c r="S1552" s="61"/>
      <c r="T1552" s="61"/>
    </row>
    <row r="1553" spans="1:20" s="55" customFormat="1" ht="14.15" x14ac:dyDescent="0.4">
      <c r="A1553" s="39"/>
      <c r="E1553" s="74"/>
      <c r="F1553" s="74"/>
      <c r="G1553" s="74"/>
      <c r="S1553" s="61"/>
      <c r="T1553" s="61"/>
    </row>
    <row r="1554" spans="1:20" s="55" customFormat="1" ht="14.15" x14ac:dyDescent="0.4">
      <c r="A1554" s="39"/>
      <c r="E1554" s="74"/>
      <c r="F1554" s="74"/>
      <c r="G1554" s="74"/>
      <c r="S1554" s="61"/>
      <c r="T1554" s="61"/>
    </row>
    <row r="1555" spans="1:20" s="55" customFormat="1" ht="14.15" x14ac:dyDescent="0.4">
      <c r="A1555" s="39"/>
      <c r="E1555" s="74"/>
      <c r="F1555" s="74"/>
      <c r="G1555" s="74"/>
      <c r="S1555" s="61"/>
      <c r="T1555" s="61"/>
    </row>
    <row r="1556" spans="1:20" s="55" customFormat="1" ht="14.15" x14ac:dyDescent="0.4">
      <c r="A1556" s="39"/>
      <c r="E1556" s="74"/>
      <c r="F1556" s="74"/>
      <c r="G1556" s="74"/>
      <c r="S1556" s="61"/>
      <c r="T1556" s="61"/>
    </row>
    <row r="1557" spans="1:20" s="55" customFormat="1" ht="14.15" x14ac:dyDescent="0.4">
      <c r="A1557" s="39"/>
      <c r="E1557" s="74"/>
      <c r="F1557" s="74"/>
      <c r="G1557" s="74"/>
      <c r="S1557" s="61"/>
      <c r="T1557" s="61"/>
    </row>
    <row r="1558" spans="1:20" s="55" customFormat="1" ht="14.15" x14ac:dyDescent="0.4">
      <c r="A1558" s="39"/>
      <c r="E1558" s="74"/>
      <c r="F1558" s="74"/>
      <c r="G1558" s="74"/>
      <c r="S1558" s="61"/>
      <c r="T1558" s="61"/>
    </row>
    <row r="1559" spans="1:20" s="55" customFormat="1" ht="14.15" x14ac:dyDescent="0.4">
      <c r="A1559" s="39"/>
      <c r="E1559" s="74"/>
      <c r="F1559" s="74"/>
      <c r="G1559" s="74"/>
      <c r="S1559" s="61"/>
      <c r="T1559" s="61"/>
    </row>
    <row r="1560" spans="1:20" s="55" customFormat="1" ht="14.15" x14ac:dyDescent="0.4">
      <c r="A1560" s="39"/>
      <c r="E1560" s="74"/>
      <c r="F1560" s="74"/>
      <c r="G1560" s="74"/>
      <c r="S1560" s="61"/>
      <c r="T1560" s="61"/>
    </row>
    <row r="1561" spans="1:20" s="55" customFormat="1" ht="14.15" x14ac:dyDescent="0.4">
      <c r="A1561" s="39"/>
      <c r="E1561" s="74"/>
      <c r="F1561" s="74"/>
      <c r="G1561" s="74"/>
      <c r="S1561" s="61"/>
      <c r="T1561" s="61"/>
    </row>
    <row r="1562" spans="1:20" s="55" customFormat="1" ht="14.15" x14ac:dyDescent="0.4">
      <c r="A1562" s="39"/>
      <c r="E1562" s="74"/>
      <c r="F1562" s="74"/>
      <c r="G1562" s="74"/>
      <c r="S1562" s="61"/>
      <c r="T1562" s="61"/>
    </row>
    <row r="1563" spans="1:20" s="55" customFormat="1" ht="14.15" x14ac:dyDescent="0.4">
      <c r="A1563" s="39"/>
      <c r="E1563" s="74"/>
      <c r="F1563" s="74"/>
      <c r="G1563" s="74"/>
      <c r="S1563" s="61"/>
      <c r="T1563" s="61"/>
    </row>
    <row r="1564" spans="1:20" s="55" customFormat="1" ht="14.15" x14ac:dyDescent="0.4">
      <c r="A1564" s="39"/>
      <c r="E1564" s="74"/>
      <c r="F1564" s="74"/>
      <c r="G1564" s="74"/>
      <c r="S1564" s="61"/>
      <c r="T1564" s="61"/>
    </row>
    <row r="1565" spans="1:20" s="55" customFormat="1" ht="14.15" x14ac:dyDescent="0.4">
      <c r="A1565" s="39"/>
      <c r="E1565" s="74"/>
      <c r="F1565" s="74"/>
      <c r="G1565" s="74"/>
      <c r="S1565" s="61"/>
      <c r="T1565" s="61"/>
    </row>
    <row r="1566" spans="1:20" s="55" customFormat="1" ht="14.15" x14ac:dyDescent="0.4">
      <c r="A1566" s="39"/>
      <c r="E1566" s="74"/>
      <c r="F1566" s="74"/>
      <c r="G1566" s="74"/>
      <c r="S1566" s="61"/>
      <c r="T1566" s="61"/>
    </row>
    <row r="1567" spans="1:20" s="55" customFormat="1" ht="14.15" x14ac:dyDescent="0.4">
      <c r="A1567" s="39"/>
      <c r="E1567" s="74"/>
      <c r="F1567" s="74"/>
      <c r="G1567" s="74"/>
      <c r="S1567" s="61"/>
      <c r="T1567" s="61"/>
    </row>
    <row r="1568" spans="1:20" s="55" customFormat="1" ht="14.15" x14ac:dyDescent="0.4">
      <c r="A1568" s="39"/>
      <c r="E1568" s="74"/>
      <c r="F1568" s="74"/>
      <c r="G1568" s="74"/>
      <c r="S1568" s="61"/>
      <c r="T1568" s="61"/>
    </row>
    <row r="1569" spans="1:20" s="55" customFormat="1" ht="14.15" x14ac:dyDescent="0.4">
      <c r="A1569" s="39"/>
      <c r="E1569" s="74"/>
      <c r="F1569" s="74"/>
      <c r="G1569" s="74"/>
      <c r="S1569" s="61"/>
      <c r="T1569" s="61"/>
    </row>
    <row r="1570" spans="1:20" s="55" customFormat="1" ht="14.15" x14ac:dyDescent="0.4">
      <c r="A1570" s="39"/>
      <c r="E1570" s="74"/>
      <c r="F1570" s="74"/>
      <c r="G1570" s="74"/>
      <c r="S1570" s="61"/>
      <c r="T1570" s="61"/>
    </row>
    <row r="1571" spans="1:20" s="55" customFormat="1" ht="14.15" x14ac:dyDescent="0.4">
      <c r="A1571" s="39"/>
      <c r="E1571" s="74"/>
      <c r="F1571" s="74"/>
      <c r="G1571" s="74"/>
      <c r="S1571" s="61"/>
      <c r="T1571" s="61"/>
    </row>
    <row r="1572" spans="1:20" s="55" customFormat="1" ht="14.15" x14ac:dyDescent="0.4">
      <c r="A1572" s="39"/>
      <c r="E1572" s="74"/>
      <c r="F1572" s="74"/>
      <c r="G1572" s="74"/>
      <c r="S1572" s="61"/>
      <c r="T1572" s="61"/>
    </row>
    <row r="1573" spans="1:20" s="55" customFormat="1" ht="14.15" x14ac:dyDescent="0.4">
      <c r="A1573" s="39"/>
      <c r="E1573" s="74"/>
      <c r="F1573" s="74"/>
      <c r="G1573" s="74"/>
      <c r="S1573" s="61"/>
      <c r="T1573" s="61"/>
    </row>
    <row r="1574" spans="1:20" s="55" customFormat="1" ht="14.15" x14ac:dyDescent="0.4">
      <c r="A1574" s="39"/>
      <c r="E1574" s="74"/>
      <c r="F1574" s="74"/>
      <c r="G1574" s="74"/>
      <c r="S1574" s="61"/>
      <c r="T1574" s="61"/>
    </row>
    <row r="1575" spans="1:20" s="55" customFormat="1" ht="14.15" x14ac:dyDescent="0.4">
      <c r="A1575" s="39"/>
      <c r="E1575" s="74"/>
      <c r="F1575" s="74"/>
      <c r="G1575" s="74"/>
      <c r="S1575" s="61"/>
      <c r="T1575" s="61"/>
    </row>
    <row r="1576" spans="1:20" s="55" customFormat="1" ht="14.15" x14ac:dyDescent="0.4">
      <c r="A1576" s="39"/>
      <c r="E1576" s="74"/>
      <c r="F1576" s="74"/>
      <c r="G1576" s="74"/>
      <c r="S1576" s="61"/>
      <c r="T1576" s="61"/>
    </row>
    <row r="1577" spans="1:20" s="55" customFormat="1" ht="14.15" x14ac:dyDescent="0.4">
      <c r="A1577" s="39"/>
      <c r="E1577" s="74"/>
      <c r="F1577" s="74"/>
      <c r="G1577" s="74"/>
      <c r="S1577" s="61"/>
      <c r="T1577" s="61"/>
    </row>
    <row r="1578" spans="1:20" s="55" customFormat="1" ht="14.15" x14ac:dyDescent="0.4">
      <c r="A1578" s="39"/>
      <c r="E1578" s="74"/>
      <c r="F1578" s="74"/>
      <c r="G1578" s="74"/>
      <c r="S1578" s="61"/>
      <c r="T1578" s="61"/>
    </row>
    <row r="1579" spans="1:20" s="55" customFormat="1" ht="14.15" x14ac:dyDescent="0.4">
      <c r="A1579" s="39"/>
      <c r="E1579" s="74"/>
      <c r="F1579" s="74"/>
      <c r="G1579" s="74"/>
      <c r="S1579" s="61"/>
      <c r="T1579" s="61"/>
    </row>
    <row r="1580" spans="1:20" s="55" customFormat="1" ht="14.15" x14ac:dyDescent="0.4">
      <c r="A1580" s="39"/>
      <c r="E1580" s="74"/>
      <c r="F1580" s="74"/>
      <c r="G1580" s="74"/>
      <c r="S1580" s="61"/>
      <c r="T1580" s="61"/>
    </row>
    <row r="1581" spans="1:20" s="55" customFormat="1" ht="14.15" x14ac:dyDescent="0.4">
      <c r="A1581" s="39"/>
      <c r="E1581" s="74"/>
      <c r="F1581" s="74"/>
      <c r="G1581" s="74"/>
      <c r="S1581" s="61"/>
      <c r="T1581" s="61"/>
    </row>
    <row r="1582" spans="1:20" s="55" customFormat="1" ht="14.15" x14ac:dyDescent="0.4">
      <c r="A1582" s="39"/>
      <c r="E1582" s="74"/>
      <c r="F1582" s="74"/>
      <c r="G1582" s="74"/>
      <c r="S1582" s="61"/>
      <c r="T1582" s="61"/>
    </row>
    <row r="1583" spans="1:20" s="55" customFormat="1" ht="14.15" x14ac:dyDescent="0.4">
      <c r="A1583" s="39"/>
      <c r="E1583" s="74"/>
      <c r="F1583" s="74"/>
      <c r="G1583" s="74"/>
      <c r="S1583" s="61"/>
      <c r="T1583" s="61"/>
    </row>
    <row r="1584" spans="1:20" s="55" customFormat="1" ht="14.15" x14ac:dyDescent="0.4">
      <c r="A1584" s="39"/>
      <c r="E1584" s="74"/>
      <c r="F1584" s="74"/>
      <c r="G1584" s="74"/>
      <c r="S1584" s="61"/>
      <c r="T1584" s="61"/>
    </row>
    <row r="1585" spans="1:20" s="55" customFormat="1" ht="14.15" x14ac:dyDescent="0.4">
      <c r="A1585" s="39"/>
      <c r="E1585" s="74"/>
      <c r="F1585" s="74"/>
      <c r="G1585" s="74"/>
      <c r="S1585" s="61"/>
      <c r="T1585" s="61"/>
    </row>
    <row r="1586" spans="1:20" s="55" customFormat="1" ht="14.15" x14ac:dyDescent="0.4">
      <c r="A1586" s="39"/>
      <c r="E1586" s="74"/>
      <c r="F1586" s="74"/>
      <c r="G1586" s="74"/>
      <c r="S1586" s="61"/>
      <c r="T1586" s="61"/>
    </row>
    <row r="1587" spans="1:20" s="55" customFormat="1" ht="14.15" x14ac:dyDescent="0.4">
      <c r="A1587" s="39"/>
      <c r="E1587" s="74"/>
      <c r="F1587" s="74"/>
      <c r="G1587" s="74"/>
      <c r="S1587" s="61"/>
      <c r="T1587" s="61"/>
    </row>
    <row r="1588" spans="1:20" s="55" customFormat="1" ht="14.15" x14ac:dyDescent="0.4">
      <c r="A1588" s="39"/>
      <c r="E1588" s="74"/>
      <c r="F1588" s="74"/>
      <c r="G1588" s="74"/>
      <c r="S1588" s="61"/>
      <c r="T1588" s="61"/>
    </row>
    <row r="1589" spans="1:20" s="55" customFormat="1" ht="14.15" x14ac:dyDescent="0.4">
      <c r="A1589" s="39"/>
      <c r="E1589" s="74"/>
      <c r="F1589" s="74"/>
      <c r="G1589" s="74"/>
      <c r="S1589" s="61"/>
      <c r="T1589" s="61"/>
    </row>
    <row r="1590" spans="1:20" s="55" customFormat="1" ht="14.15" x14ac:dyDescent="0.4">
      <c r="A1590" s="39"/>
      <c r="E1590" s="74"/>
      <c r="F1590" s="74"/>
      <c r="G1590" s="74"/>
      <c r="S1590" s="61"/>
      <c r="T1590" s="61"/>
    </row>
    <row r="1591" spans="1:20" s="55" customFormat="1" ht="14.15" x14ac:dyDescent="0.4">
      <c r="A1591" s="39"/>
      <c r="E1591" s="74"/>
      <c r="F1591" s="74"/>
      <c r="G1591" s="74"/>
      <c r="S1591" s="61"/>
      <c r="T1591" s="61"/>
    </row>
    <row r="1592" spans="1:20" s="55" customFormat="1" ht="14.15" x14ac:dyDescent="0.4">
      <c r="A1592" s="39"/>
      <c r="E1592" s="74"/>
      <c r="F1592" s="74"/>
      <c r="G1592" s="74"/>
      <c r="S1592" s="61"/>
      <c r="T1592" s="61"/>
    </row>
    <row r="1593" spans="1:20" s="55" customFormat="1" ht="14.15" x14ac:dyDescent="0.4">
      <c r="A1593" s="39"/>
      <c r="E1593" s="74"/>
      <c r="F1593" s="74"/>
      <c r="G1593" s="74"/>
      <c r="S1593" s="61"/>
      <c r="T1593" s="61"/>
    </row>
    <row r="1594" spans="1:20" s="55" customFormat="1" ht="14.15" x14ac:dyDescent="0.4">
      <c r="A1594" s="39"/>
      <c r="E1594" s="74"/>
      <c r="F1594" s="74"/>
      <c r="G1594" s="74"/>
      <c r="S1594" s="61"/>
      <c r="T1594" s="61"/>
    </row>
    <row r="1595" spans="1:20" s="55" customFormat="1" ht="14.15" x14ac:dyDescent="0.4">
      <c r="A1595" s="39"/>
      <c r="E1595" s="74"/>
      <c r="F1595" s="74"/>
      <c r="G1595" s="74"/>
      <c r="S1595" s="61"/>
      <c r="T1595" s="61"/>
    </row>
    <row r="1596" spans="1:20" s="55" customFormat="1" ht="14.15" x14ac:dyDescent="0.4">
      <c r="A1596" s="39"/>
      <c r="E1596" s="74"/>
      <c r="F1596" s="74"/>
      <c r="G1596" s="74"/>
      <c r="S1596" s="61"/>
      <c r="T1596" s="61"/>
    </row>
    <row r="1597" spans="1:20" s="55" customFormat="1" ht="14.15" x14ac:dyDescent="0.4">
      <c r="A1597" s="39"/>
      <c r="E1597" s="74"/>
      <c r="F1597" s="74"/>
      <c r="G1597" s="74"/>
      <c r="S1597" s="61"/>
      <c r="T1597" s="61"/>
    </row>
    <row r="1598" spans="1:20" s="55" customFormat="1" ht="14.15" x14ac:dyDescent="0.4">
      <c r="A1598" s="39"/>
      <c r="E1598" s="74"/>
      <c r="F1598" s="74"/>
      <c r="G1598" s="74"/>
      <c r="S1598" s="61"/>
      <c r="T1598" s="61"/>
    </row>
    <row r="1599" spans="1:20" s="55" customFormat="1" ht="14.15" x14ac:dyDescent="0.4">
      <c r="A1599" s="39"/>
      <c r="E1599" s="74"/>
      <c r="F1599" s="74"/>
      <c r="G1599" s="74"/>
      <c r="S1599" s="61"/>
      <c r="T1599" s="61"/>
    </row>
    <row r="1600" spans="1:20" s="55" customFormat="1" ht="14.15" x14ac:dyDescent="0.4">
      <c r="A1600" s="39"/>
      <c r="E1600" s="74"/>
      <c r="F1600" s="74"/>
      <c r="G1600" s="74"/>
      <c r="S1600" s="61"/>
      <c r="T1600" s="61"/>
    </row>
    <row r="1601" spans="1:20" s="55" customFormat="1" ht="14.15" x14ac:dyDescent="0.4">
      <c r="A1601" s="39"/>
      <c r="E1601" s="74"/>
      <c r="F1601" s="74"/>
      <c r="G1601" s="74"/>
      <c r="S1601" s="61"/>
      <c r="T1601" s="61"/>
    </row>
    <row r="1602" spans="1:20" s="55" customFormat="1" ht="14.15" x14ac:dyDescent="0.4">
      <c r="A1602" s="39"/>
      <c r="E1602" s="74"/>
      <c r="F1602" s="74"/>
      <c r="G1602" s="74"/>
      <c r="S1602" s="61"/>
      <c r="T1602" s="61"/>
    </row>
    <row r="1603" spans="1:20" s="55" customFormat="1" ht="14.15" x14ac:dyDescent="0.4">
      <c r="A1603" s="39"/>
      <c r="E1603" s="74"/>
      <c r="F1603" s="74"/>
      <c r="G1603" s="74"/>
      <c r="S1603" s="61"/>
      <c r="T1603" s="61"/>
    </row>
    <row r="1604" spans="1:20" s="55" customFormat="1" ht="14.15" x14ac:dyDescent="0.4">
      <c r="A1604" s="39"/>
      <c r="E1604" s="74"/>
      <c r="F1604" s="74"/>
      <c r="G1604" s="74"/>
      <c r="S1604" s="61"/>
      <c r="T1604" s="61"/>
    </row>
    <row r="1605" spans="1:20" s="55" customFormat="1" ht="14.15" x14ac:dyDescent="0.4">
      <c r="A1605" s="39"/>
      <c r="E1605" s="74"/>
      <c r="F1605" s="74"/>
      <c r="G1605" s="74"/>
      <c r="S1605" s="61"/>
      <c r="T1605" s="61"/>
    </row>
    <row r="1606" spans="1:20" s="55" customFormat="1" ht="14.15" x14ac:dyDescent="0.4">
      <c r="A1606" s="39"/>
      <c r="E1606" s="74"/>
      <c r="F1606" s="74"/>
      <c r="G1606" s="74"/>
      <c r="S1606" s="61"/>
      <c r="T1606" s="61"/>
    </row>
    <row r="1607" spans="1:20" s="55" customFormat="1" ht="14.15" x14ac:dyDescent="0.4">
      <c r="A1607" s="39"/>
      <c r="E1607" s="74"/>
      <c r="F1607" s="74"/>
      <c r="G1607" s="74"/>
      <c r="S1607" s="61"/>
      <c r="T1607" s="61"/>
    </row>
    <row r="1608" spans="1:20" s="55" customFormat="1" ht="14.15" x14ac:dyDescent="0.4">
      <c r="A1608" s="39"/>
      <c r="E1608" s="74"/>
      <c r="F1608" s="74"/>
      <c r="G1608" s="74"/>
      <c r="S1608" s="61"/>
      <c r="T1608" s="61"/>
    </row>
    <row r="1609" spans="1:20" s="55" customFormat="1" ht="14.15" x14ac:dyDescent="0.4">
      <c r="A1609" s="39"/>
      <c r="E1609" s="74"/>
      <c r="F1609" s="74"/>
      <c r="G1609" s="74"/>
      <c r="S1609" s="61"/>
      <c r="T1609" s="61"/>
    </row>
    <row r="1610" spans="1:20" s="55" customFormat="1" ht="14.15" x14ac:dyDescent="0.4">
      <c r="A1610" s="39"/>
      <c r="E1610" s="74"/>
      <c r="F1610" s="74"/>
      <c r="G1610" s="74"/>
      <c r="S1610" s="61"/>
      <c r="T1610" s="61"/>
    </row>
    <row r="1611" spans="1:20" s="55" customFormat="1" ht="14.15" x14ac:dyDescent="0.4">
      <c r="A1611" s="39"/>
      <c r="E1611" s="74"/>
      <c r="F1611" s="74"/>
      <c r="G1611" s="74"/>
      <c r="S1611" s="61"/>
      <c r="T1611" s="61"/>
    </row>
    <row r="1612" spans="1:20" s="55" customFormat="1" ht="14.15" x14ac:dyDescent="0.4">
      <c r="A1612" s="39"/>
      <c r="E1612" s="74"/>
      <c r="F1612" s="74"/>
      <c r="G1612" s="74"/>
      <c r="S1612" s="61"/>
      <c r="T1612" s="61"/>
    </row>
    <row r="1613" spans="1:20" s="55" customFormat="1" ht="14.15" x14ac:dyDescent="0.4">
      <c r="A1613" s="39"/>
      <c r="E1613" s="74"/>
      <c r="F1613" s="74"/>
      <c r="G1613" s="74"/>
      <c r="S1613" s="61"/>
      <c r="T1613" s="61"/>
    </row>
    <row r="1614" spans="1:20" s="55" customFormat="1" ht="14.15" x14ac:dyDescent="0.4">
      <c r="A1614" s="39"/>
      <c r="E1614" s="74"/>
      <c r="F1614" s="74"/>
      <c r="G1614" s="74"/>
      <c r="S1614" s="61"/>
      <c r="T1614" s="61"/>
    </row>
    <row r="1615" spans="1:20" s="55" customFormat="1" ht="14.15" x14ac:dyDescent="0.4">
      <c r="A1615" s="39"/>
      <c r="E1615" s="74"/>
      <c r="F1615" s="74"/>
      <c r="G1615" s="74"/>
      <c r="S1615" s="61"/>
      <c r="T1615" s="61"/>
    </row>
    <row r="1616" spans="1:20" s="55" customFormat="1" ht="14.15" x14ac:dyDescent="0.4">
      <c r="A1616" s="39"/>
      <c r="E1616" s="74"/>
      <c r="F1616" s="74"/>
      <c r="G1616" s="74"/>
      <c r="S1616" s="61"/>
      <c r="T1616" s="61"/>
    </row>
    <row r="1617" spans="1:20" s="55" customFormat="1" ht="14.15" x14ac:dyDescent="0.4">
      <c r="A1617" s="39"/>
      <c r="E1617" s="74"/>
      <c r="F1617" s="74"/>
      <c r="G1617" s="74"/>
      <c r="S1617" s="61"/>
      <c r="T1617" s="61"/>
    </row>
    <row r="1618" spans="1:20" s="55" customFormat="1" ht="14.15" x14ac:dyDescent="0.4">
      <c r="A1618" s="39"/>
      <c r="E1618" s="74"/>
      <c r="F1618" s="74"/>
      <c r="G1618" s="74"/>
      <c r="S1618" s="61"/>
      <c r="T1618" s="61"/>
    </row>
    <row r="1619" spans="1:20" s="55" customFormat="1" ht="14.15" x14ac:dyDescent="0.4">
      <c r="A1619" s="39"/>
      <c r="E1619" s="74"/>
      <c r="F1619" s="74"/>
      <c r="G1619" s="74"/>
      <c r="S1619" s="61"/>
      <c r="T1619" s="61"/>
    </row>
    <row r="1620" spans="1:20" s="55" customFormat="1" ht="14.15" x14ac:dyDescent="0.4">
      <c r="A1620" s="39"/>
      <c r="E1620" s="74"/>
      <c r="F1620" s="74"/>
      <c r="G1620" s="74"/>
      <c r="S1620" s="61"/>
      <c r="T1620" s="61"/>
    </row>
    <row r="1621" spans="1:20" s="55" customFormat="1" ht="14.15" x14ac:dyDescent="0.4">
      <c r="A1621" s="39"/>
      <c r="E1621" s="74"/>
      <c r="F1621" s="74"/>
      <c r="G1621" s="74"/>
      <c r="S1621" s="61"/>
      <c r="T1621" s="61"/>
    </row>
    <row r="1622" spans="1:20" s="55" customFormat="1" ht="14.15" x14ac:dyDescent="0.4">
      <c r="A1622" s="39"/>
      <c r="E1622" s="74"/>
      <c r="F1622" s="74"/>
      <c r="G1622" s="74"/>
      <c r="S1622" s="61"/>
      <c r="T1622" s="61"/>
    </row>
    <row r="1623" spans="1:20" s="55" customFormat="1" ht="14.15" x14ac:dyDescent="0.4">
      <c r="A1623" s="39"/>
      <c r="E1623" s="74"/>
      <c r="F1623" s="74"/>
      <c r="G1623" s="74"/>
      <c r="S1623" s="61"/>
      <c r="T1623" s="61"/>
    </row>
    <row r="1624" spans="1:20" s="55" customFormat="1" ht="14.15" x14ac:dyDescent="0.4">
      <c r="A1624" s="39"/>
      <c r="E1624" s="74"/>
      <c r="F1624" s="74"/>
      <c r="G1624" s="74"/>
      <c r="S1624" s="61"/>
      <c r="T1624" s="61"/>
    </row>
    <row r="1625" spans="1:20" s="55" customFormat="1" ht="14.15" x14ac:dyDescent="0.4">
      <c r="A1625" s="39"/>
      <c r="E1625" s="74"/>
      <c r="F1625" s="74"/>
      <c r="G1625" s="74"/>
      <c r="S1625" s="61"/>
      <c r="T1625" s="61"/>
    </row>
    <row r="1626" spans="1:20" s="55" customFormat="1" ht="14.15" x14ac:dyDescent="0.4">
      <c r="A1626" s="39"/>
      <c r="E1626" s="74"/>
      <c r="F1626" s="74"/>
      <c r="G1626" s="74"/>
      <c r="S1626" s="61"/>
      <c r="T1626" s="61"/>
    </row>
    <row r="1627" spans="1:20" s="55" customFormat="1" ht="14.15" x14ac:dyDescent="0.4">
      <c r="A1627" s="39"/>
      <c r="E1627" s="74"/>
      <c r="F1627" s="74"/>
      <c r="G1627" s="74"/>
      <c r="S1627" s="61"/>
      <c r="T1627" s="61"/>
    </row>
    <row r="1628" spans="1:20" s="55" customFormat="1" ht="14.15" x14ac:dyDescent="0.4">
      <c r="A1628" s="39"/>
      <c r="E1628" s="74"/>
      <c r="F1628" s="74"/>
      <c r="G1628" s="74"/>
      <c r="S1628" s="61"/>
      <c r="T1628" s="61"/>
    </row>
    <row r="1629" spans="1:20" s="55" customFormat="1" ht="14.15" x14ac:dyDescent="0.4">
      <c r="A1629" s="39"/>
      <c r="E1629" s="74"/>
      <c r="F1629" s="74"/>
      <c r="G1629" s="74"/>
      <c r="S1629" s="61"/>
      <c r="T1629" s="61"/>
    </row>
    <row r="1630" spans="1:20" s="55" customFormat="1" ht="14.15" x14ac:dyDescent="0.4">
      <c r="A1630" s="39"/>
      <c r="E1630" s="74"/>
      <c r="F1630" s="74"/>
      <c r="G1630" s="74"/>
      <c r="S1630" s="61"/>
      <c r="T1630" s="61"/>
    </row>
    <row r="1631" spans="1:20" s="55" customFormat="1" ht="14.15" x14ac:dyDescent="0.4">
      <c r="A1631" s="39"/>
      <c r="E1631" s="74"/>
      <c r="F1631" s="74"/>
      <c r="G1631" s="74"/>
      <c r="S1631" s="61"/>
      <c r="T1631" s="61"/>
    </row>
    <row r="1632" spans="1:20" s="55" customFormat="1" ht="14.15" x14ac:dyDescent="0.4">
      <c r="A1632" s="39"/>
      <c r="E1632" s="74"/>
      <c r="F1632" s="74"/>
      <c r="G1632" s="74"/>
      <c r="S1632" s="61"/>
      <c r="T1632" s="61"/>
    </row>
    <row r="1633" spans="1:20" s="55" customFormat="1" ht="14.15" x14ac:dyDescent="0.4">
      <c r="A1633" s="39"/>
      <c r="E1633" s="74"/>
      <c r="F1633" s="74"/>
      <c r="G1633" s="74"/>
      <c r="S1633" s="61"/>
      <c r="T1633" s="61"/>
    </row>
    <row r="1634" spans="1:20" s="55" customFormat="1" ht="14.15" x14ac:dyDescent="0.4">
      <c r="A1634" s="39"/>
      <c r="E1634" s="74"/>
      <c r="F1634" s="74"/>
      <c r="G1634" s="74"/>
      <c r="S1634" s="61"/>
      <c r="T1634" s="61"/>
    </row>
    <row r="1635" spans="1:20" s="55" customFormat="1" ht="14.15" x14ac:dyDescent="0.4">
      <c r="A1635" s="39"/>
      <c r="E1635" s="74"/>
      <c r="F1635" s="74"/>
      <c r="G1635" s="74"/>
      <c r="S1635" s="61"/>
      <c r="T1635" s="61"/>
    </row>
    <row r="1636" spans="1:20" s="55" customFormat="1" ht="14.15" x14ac:dyDescent="0.4">
      <c r="A1636" s="39"/>
      <c r="E1636" s="74"/>
      <c r="F1636" s="74"/>
      <c r="G1636" s="74"/>
      <c r="S1636" s="61"/>
      <c r="T1636" s="61"/>
    </row>
    <row r="1637" spans="1:20" s="55" customFormat="1" ht="14.15" x14ac:dyDescent="0.4">
      <c r="A1637" s="39"/>
      <c r="E1637" s="74"/>
      <c r="F1637" s="74"/>
      <c r="G1637" s="74"/>
      <c r="S1637" s="61"/>
      <c r="T1637" s="61"/>
    </row>
    <row r="1638" spans="1:20" s="55" customFormat="1" ht="14.15" x14ac:dyDescent="0.4">
      <c r="A1638" s="39"/>
      <c r="E1638" s="74"/>
      <c r="F1638" s="74"/>
      <c r="G1638" s="74"/>
      <c r="S1638" s="61"/>
      <c r="T1638" s="61"/>
    </row>
    <row r="1639" spans="1:20" s="55" customFormat="1" ht="14.15" x14ac:dyDescent="0.4">
      <c r="A1639" s="39"/>
      <c r="E1639" s="74"/>
      <c r="F1639" s="74"/>
      <c r="G1639" s="74"/>
      <c r="S1639" s="61"/>
      <c r="T1639" s="61"/>
    </row>
    <row r="1640" spans="1:20" s="55" customFormat="1" ht="14.15" x14ac:dyDescent="0.4">
      <c r="A1640" s="39"/>
      <c r="E1640" s="74"/>
      <c r="F1640" s="74"/>
      <c r="G1640" s="74"/>
      <c r="S1640" s="61"/>
      <c r="T1640" s="61"/>
    </row>
    <row r="1641" spans="1:20" s="55" customFormat="1" ht="14.15" x14ac:dyDescent="0.4">
      <c r="A1641" s="39"/>
      <c r="E1641" s="74"/>
      <c r="F1641" s="74"/>
      <c r="G1641" s="74"/>
      <c r="S1641" s="61"/>
      <c r="T1641" s="61"/>
    </row>
    <row r="1642" spans="1:20" s="55" customFormat="1" ht="14.15" x14ac:dyDescent="0.4">
      <c r="A1642" s="39"/>
      <c r="E1642" s="74"/>
      <c r="F1642" s="74"/>
      <c r="G1642" s="74"/>
      <c r="S1642" s="61"/>
      <c r="T1642" s="61"/>
    </row>
    <row r="1643" spans="1:20" s="55" customFormat="1" ht="14.15" x14ac:dyDescent="0.4">
      <c r="A1643" s="39"/>
      <c r="E1643" s="74"/>
      <c r="F1643" s="74"/>
      <c r="G1643" s="74"/>
      <c r="S1643" s="61"/>
      <c r="T1643" s="61"/>
    </row>
    <row r="1644" spans="1:20" s="55" customFormat="1" ht="14.15" x14ac:dyDescent="0.4">
      <c r="A1644" s="39"/>
      <c r="E1644" s="74"/>
      <c r="F1644" s="74"/>
      <c r="G1644" s="74"/>
      <c r="S1644" s="61"/>
      <c r="T1644" s="61"/>
    </row>
    <row r="1645" spans="1:20" s="55" customFormat="1" ht="14.15" x14ac:dyDescent="0.4">
      <c r="A1645" s="39"/>
      <c r="E1645" s="74"/>
      <c r="F1645" s="74"/>
      <c r="G1645" s="74"/>
      <c r="S1645" s="61"/>
      <c r="T1645" s="61"/>
    </row>
    <row r="1646" spans="1:20" s="55" customFormat="1" ht="14.15" x14ac:dyDescent="0.4">
      <c r="A1646" s="39"/>
      <c r="E1646" s="74"/>
      <c r="F1646" s="74"/>
      <c r="G1646" s="74"/>
      <c r="S1646" s="61"/>
      <c r="T1646" s="61"/>
    </row>
    <row r="1647" spans="1:20" s="55" customFormat="1" ht="14.15" x14ac:dyDescent="0.4">
      <c r="A1647" s="39"/>
      <c r="E1647" s="74"/>
      <c r="F1647" s="74"/>
      <c r="G1647" s="74"/>
      <c r="S1647" s="61"/>
      <c r="T1647" s="61"/>
    </row>
    <row r="1648" spans="1:20" s="55" customFormat="1" ht="14.15" x14ac:dyDescent="0.4">
      <c r="A1648" s="39"/>
      <c r="E1648" s="74"/>
      <c r="F1648" s="74"/>
      <c r="G1648" s="74"/>
      <c r="S1648" s="61"/>
      <c r="T1648" s="61"/>
    </row>
    <row r="1649" spans="1:20" s="55" customFormat="1" ht="14.15" x14ac:dyDescent="0.4">
      <c r="A1649" s="39"/>
      <c r="E1649" s="74"/>
      <c r="F1649" s="74"/>
      <c r="G1649" s="74"/>
      <c r="S1649" s="61"/>
      <c r="T1649" s="61"/>
    </row>
    <row r="1650" spans="1:20" s="55" customFormat="1" ht="14.15" x14ac:dyDescent="0.4">
      <c r="A1650" s="39"/>
      <c r="E1650" s="74"/>
      <c r="F1650" s="74"/>
      <c r="G1650" s="74"/>
      <c r="S1650" s="61"/>
      <c r="T1650" s="61"/>
    </row>
    <row r="1651" spans="1:20" s="55" customFormat="1" ht="14.15" x14ac:dyDescent="0.4">
      <c r="A1651" s="39"/>
      <c r="E1651" s="74"/>
      <c r="F1651" s="74"/>
      <c r="G1651" s="74"/>
      <c r="S1651" s="61"/>
      <c r="T1651" s="61"/>
    </row>
    <row r="1652" spans="1:20" s="55" customFormat="1" ht="14.15" x14ac:dyDescent="0.4">
      <c r="A1652" s="39"/>
      <c r="E1652" s="74"/>
      <c r="F1652" s="74"/>
      <c r="G1652" s="74"/>
      <c r="S1652" s="61"/>
      <c r="T1652" s="61"/>
    </row>
    <row r="1653" spans="1:20" s="55" customFormat="1" ht="14.15" x14ac:dyDescent="0.4">
      <c r="A1653" s="39"/>
      <c r="E1653" s="74"/>
      <c r="F1653" s="74"/>
      <c r="G1653" s="74"/>
      <c r="S1653" s="61"/>
      <c r="T1653" s="61"/>
    </row>
    <row r="1654" spans="1:20" s="55" customFormat="1" ht="14.15" x14ac:dyDescent="0.4">
      <c r="A1654" s="39"/>
      <c r="E1654" s="74"/>
      <c r="F1654" s="74"/>
      <c r="G1654" s="74"/>
      <c r="S1654" s="61"/>
      <c r="T1654" s="61"/>
    </row>
    <row r="1655" spans="1:20" s="55" customFormat="1" ht="14.15" x14ac:dyDescent="0.4">
      <c r="A1655" s="39"/>
      <c r="E1655" s="74"/>
      <c r="F1655" s="74"/>
      <c r="G1655" s="74"/>
      <c r="S1655" s="61"/>
      <c r="T1655" s="61"/>
    </row>
    <row r="1656" spans="1:20" s="55" customFormat="1" ht="14.15" x14ac:dyDescent="0.4">
      <c r="A1656" s="39"/>
      <c r="E1656" s="74"/>
      <c r="F1656" s="74"/>
      <c r="G1656" s="74"/>
      <c r="S1656" s="61"/>
      <c r="T1656" s="61"/>
    </row>
    <row r="1657" spans="1:20" s="55" customFormat="1" ht="14.15" x14ac:dyDescent="0.4">
      <c r="A1657" s="39"/>
      <c r="E1657" s="74"/>
      <c r="F1657" s="74"/>
      <c r="G1657" s="74"/>
      <c r="S1657" s="61"/>
      <c r="T1657" s="61"/>
    </row>
    <row r="1658" spans="1:20" s="55" customFormat="1" ht="14.15" x14ac:dyDescent="0.4">
      <c r="A1658" s="39"/>
      <c r="E1658" s="74"/>
      <c r="F1658" s="74"/>
      <c r="G1658" s="74"/>
      <c r="S1658" s="61"/>
      <c r="T1658" s="61"/>
    </row>
    <row r="1659" spans="1:20" s="55" customFormat="1" ht="14.15" x14ac:dyDescent="0.4">
      <c r="A1659" s="39"/>
      <c r="E1659" s="74"/>
      <c r="F1659" s="74"/>
      <c r="G1659" s="74"/>
      <c r="S1659" s="61"/>
      <c r="T1659" s="61"/>
    </row>
    <row r="1660" spans="1:20" s="55" customFormat="1" ht="14.15" x14ac:dyDescent="0.4">
      <c r="A1660" s="39"/>
      <c r="E1660" s="74"/>
      <c r="F1660" s="74"/>
      <c r="G1660" s="74"/>
      <c r="S1660" s="61"/>
      <c r="T1660" s="61"/>
    </row>
    <row r="1661" spans="1:20" s="55" customFormat="1" ht="14.15" x14ac:dyDescent="0.4">
      <c r="A1661" s="39"/>
      <c r="E1661" s="74"/>
      <c r="F1661" s="74"/>
      <c r="G1661" s="74"/>
      <c r="S1661" s="61"/>
      <c r="T1661" s="61"/>
    </row>
    <row r="1662" spans="1:20" s="55" customFormat="1" ht="14.15" x14ac:dyDescent="0.4">
      <c r="A1662" s="39"/>
      <c r="E1662" s="74"/>
      <c r="F1662" s="74"/>
      <c r="G1662" s="74"/>
      <c r="S1662" s="61"/>
      <c r="T1662" s="61"/>
    </row>
    <row r="1663" spans="1:20" s="55" customFormat="1" ht="14.15" x14ac:dyDescent="0.4">
      <c r="A1663" s="39"/>
      <c r="E1663" s="74"/>
      <c r="F1663" s="74"/>
      <c r="G1663" s="74"/>
      <c r="S1663" s="61"/>
      <c r="T1663" s="61"/>
    </row>
    <row r="1664" spans="1:20" s="55" customFormat="1" ht="14.15" x14ac:dyDescent="0.4">
      <c r="A1664" s="39"/>
      <c r="E1664" s="74"/>
      <c r="F1664" s="74"/>
      <c r="G1664" s="74"/>
      <c r="S1664" s="61"/>
      <c r="T1664" s="61"/>
    </row>
    <row r="1665" spans="1:20" s="55" customFormat="1" ht="14.15" x14ac:dyDescent="0.4">
      <c r="A1665" s="39"/>
      <c r="E1665" s="74"/>
      <c r="F1665" s="74"/>
      <c r="G1665" s="74"/>
      <c r="S1665" s="61"/>
      <c r="T1665" s="61"/>
    </row>
    <row r="1666" spans="1:20" s="55" customFormat="1" ht="14.15" x14ac:dyDescent="0.4">
      <c r="A1666" s="39"/>
      <c r="E1666" s="74"/>
      <c r="F1666" s="74"/>
      <c r="G1666" s="74"/>
      <c r="S1666" s="61"/>
      <c r="T1666" s="61"/>
    </row>
    <row r="1667" spans="1:20" s="55" customFormat="1" ht="14.15" x14ac:dyDescent="0.4">
      <c r="A1667" s="39"/>
      <c r="E1667" s="74"/>
      <c r="F1667" s="74"/>
      <c r="G1667" s="74"/>
      <c r="S1667" s="61"/>
      <c r="T1667" s="61"/>
    </row>
    <row r="1668" spans="1:20" s="55" customFormat="1" ht="14.15" x14ac:dyDescent="0.4">
      <c r="A1668" s="39"/>
      <c r="E1668" s="74"/>
      <c r="F1668" s="74"/>
      <c r="G1668" s="74"/>
      <c r="S1668" s="61"/>
      <c r="T1668" s="61"/>
    </row>
    <row r="1669" spans="1:20" s="55" customFormat="1" ht="14.15" x14ac:dyDescent="0.4">
      <c r="A1669" s="39"/>
      <c r="E1669" s="74"/>
      <c r="F1669" s="74"/>
      <c r="G1669" s="74"/>
      <c r="S1669" s="61"/>
      <c r="T1669" s="61"/>
    </row>
    <row r="1670" spans="1:20" s="55" customFormat="1" ht="14.15" x14ac:dyDescent="0.4">
      <c r="A1670" s="39"/>
      <c r="E1670" s="74"/>
      <c r="F1670" s="74"/>
      <c r="G1670" s="74"/>
      <c r="S1670" s="61"/>
      <c r="T1670" s="61"/>
    </row>
    <row r="1671" spans="1:20" s="55" customFormat="1" ht="14.15" x14ac:dyDescent="0.4">
      <c r="A1671" s="39"/>
      <c r="E1671" s="74"/>
      <c r="F1671" s="74"/>
      <c r="G1671" s="74"/>
      <c r="S1671" s="61"/>
      <c r="T1671" s="61"/>
    </row>
    <row r="1672" spans="1:20" s="55" customFormat="1" ht="14.15" x14ac:dyDescent="0.4">
      <c r="A1672" s="39"/>
      <c r="E1672" s="74"/>
      <c r="F1672" s="74"/>
      <c r="G1672" s="74"/>
      <c r="S1672" s="61"/>
      <c r="T1672" s="61"/>
    </row>
    <row r="1673" spans="1:20" s="55" customFormat="1" ht="14.15" x14ac:dyDescent="0.4">
      <c r="A1673" s="39"/>
      <c r="E1673" s="74"/>
      <c r="F1673" s="74"/>
      <c r="G1673" s="74"/>
      <c r="S1673" s="61"/>
      <c r="T1673" s="61"/>
    </row>
    <row r="1674" spans="1:20" s="55" customFormat="1" ht="14.15" x14ac:dyDescent="0.4">
      <c r="A1674" s="39"/>
      <c r="E1674" s="74"/>
      <c r="F1674" s="74"/>
      <c r="G1674" s="74"/>
      <c r="S1674" s="61"/>
      <c r="T1674" s="61"/>
    </row>
    <row r="1675" spans="1:20" s="55" customFormat="1" ht="14.15" x14ac:dyDescent="0.4">
      <c r="A1675" s="39"/>
      <c r="E1675" s="74"/>
      <c r="F1675" s="74"/>
      <c r="G1675" s="74"/>
      <c r="S1675" s="61"/>
      <c r="T1675" s="61"/>
    </row>
    <row r="1676" spans="1:20" s="55" customFormat="1" ht="14.15" x14ac:dyDescent="0.4">
      <c r="A1676" s="39"/>
      <c r="E1676" s="74"/>
      <c r="F1676" s="74"/>
      <c r="G1676" s="74"/>
      <c r="S1676" s="61"/>
      <c r="T1676" s="61"/>
    </row>
    <row r="1677" spans="1:20" s="55" customFormat="1" ht="14.15" x14ac:dyDescent="0.4">
      <c r="A1677" s="39"/>
      <c r="E1677" s="74"/>
      <c r="F1677" s="74"/>
      <c r="G1677" s="74"/>
      <c r="S1677" s="61"/>
      <c r="T1677" s="61"/>
    </row>
    <row r="1678" spans="1:20" s="55" customFormat="1" ht="14.15" x14ac:dyDescent="0.4">
      <c r="A1678" s="39"/>
      <c r="E1678" s="74"/>
      <c r="F1678" s="74"/>
      <c r="G1678" s="74"/>
      <c r="S1678" s="61"/>
      <c r="T1678" s="61"/>
    </row>
    <row r="1679" spans="1:20" s="55" customFormat="1" ht="14.15" x14ac:dyDescent="0.4">
      <c r="A1679" s="39"/>
      <c r="E1679" s="74"/>
      <c r="F1679" s="74"/>
      <c r="G1679" s="74"/>
      <c r="S1679" s="61"/>
      <c r="T1679" s="61"/>
    </row>
    <row r="1680" spans="1:20" s="55" customFormat="1" ht="14.15" x14ac:dyDescent="0.4">
      <c r="A1680" s="39"/>
      <c r="E1680" s="74"/>
      <c r="F1680" s="74"/>
      <c r="G1680" s="74"/>
      <c r="S1680" s="61"/>
      <c r="T1680" s="61"/>
    </row>
    <row r="1681" spans="1:20" s="55" customFormat="1" ht="14.15" x14ac:dyDescent="0.4">
      <c r="A1681" s="39"/>
      <c r="E1681" s="74"/>
      <c r="F1681" s="74"/>
      <c r="G1681" s="74"/>
      <c r="S1681" s="61"/>
      <c r="T1681" s="61"/>
    </row>
    <row r="1682" spans="1:20" s="55" customFormat="1" ht="14.15" x14ac:dyDescent="0.4">
      <c r="A1682" s="39"/>
      <c r="E1682" s="74"/>
      <c r="F1682" s="74"/>
      <c r="G1682" s="74"/>
      <c r="S1682" s="61"/>
      <c r="T1682" s="61"/>
    </row>
    <row r="1683" spans="1:20" s="55" customFormat="1" ht="14.15" x14ac:dyDescent="0.4">
      <c r="A1683" s="39"/>
      <c r="E1683" s="74"/>
      <c r="F1683" s="74"/>
      <c r="G1683" s="74"/>
      <c r="S1683" s="61"/>
      <c r="T1683" s="61"/>
    </row>
    <row r="1684" spans="1:20" s="55" customFormat="1" ht="14.15" x14ac:dyDescent="0.4">
      <c r="A1684" s="39"/>
      <c r="E1684" s="74"/>
      <c r="F1684" s="74"/>
      <c r="G1684" s="74"/>
      <c r="S1684" s="61"/>
      <c r="T1684" s="61"/>
    </row>
    <row r="1685" spans="1:20" s="55" customFormat="1" ht="14.15" x14ac:dyDescent="0.4">
      <c r="A1685" s="39"/>
      <c r="E1685" s="74"/>
      <c r="F1685" s="74"/>
      <c r="G1685" s="74"/>
      <c r="S1685" s="61"/>
      <c r="T1685" s="61"/>
    </row>
    <row r="1686" spans="1:20" s="55" customFormat="1" ht="14.15" x14ac:dyDescent="0.4">
      <c r="A1686" s="39"/>
      <c r="E1686" s="74"/>
      <c r="F1686" s="74"/>
      <c r="G1686" s="74"/>
      <c r="S1686" s="61"/>
      <c r="T1686" s="61"/>
    </row>
    <row r="1687" spans="1:20" s="55" customFormat="1" ht="14.15" x14ac:dyDescent="0.4">
      <c r="A1687" s="39"/>
      <c r="E1687" s="74"/>
      <c r="F1687" s="74"/>
      <c r="G1687" s="74"/>
      <c r="S1687" s="61"/>
      <c r="T1687" s="61"/>
    </row>
    <row r="1688" spans="1:20" s="55" customFormat="1" ht="14.15" x14ac:dyDescent="0.4">
      <c r="A1688" s="39"/>
      <c r="E1688" s="74"/>
      <c r="F1688" s="74"/>
      <c r="G1688" s="74"/>
      <c r="S1688" s="61"/>
      <c r="T1688" s="61"/>
    </row>
    <row r="1689" spans="1:20" s="55" customFormat="1" ht="14.15" x14ac:dyDescent="0.4">
      <c r="A1689" s="39"/>
      <c r="E1689" s="74"/>
      <c r="F1689" s="74"/>
      <c r="G1689" s="74"/>
      <c r="S1689" s="61"/>
      <c r="T1689" s="61"/>
    </row>
    <row r="1690" spans="1:20" s="55" customFormat="1" ht="14.15" x14ac:dyDescent="0.4">
      <c r="A1690" s="39"/>
      <c r="E1690" s="74"/>
      <c r="F1690" s="74"/>
      <c r="G1690" s="74"/>
      <c r="S1690" s="61"/>
      <c r="T1690" s="61"/>
    </row>
    <row r="1691" spans="1:20" s="55" customFormat="1" ht="14.15" x14ac:dyDescent="0.4">
      <c r="A1691" s="39"/>
      <c r="E1691" s="74"/>
      <c r="F1691" s="74"/>
      <c r="G1691" s="74"/>
      <c r="S1691" s="61"/>
      <c r="T1691" s="61"/>
    </row>
    <row r="1692" spans="1:20" s="55" customFormat="1" ht="14.15" x14ac:dyDescent="0.4">
      <c r="A1692" s="39"/>
      <c r="E1692" s="74"/>
      <c r="F1692" s="74"/>
      <c r="G1692" s="74"/>
      <c r="S1692" s="61"/>
      <c r="T1692" s="61"/>
    </row>
    <row r="1693" spans="1:20" s="55" customFormat="1" ht="14.15" x14ac:dyDescent="0.4">
      <c r="A1693" s="39"/>
      <c r="E1693" s="74"/>
      <c r="F1693" s="74"/>
      <c r="G1693" s="74"/>
      <c r="S1693" s="61"/>
      <c r="T1693" s="61"/>
    </row>
    <row r="1694" spans="1:20" s="55" customFormat="1" ht="14.15" x14ac:dyDescent="0.4">
      <c r="A1694" s="39"/>
      <c r="E1694" s="74"/>
      <c r="F1694" s="74"/>
      <c r="G1694" s="74"/>
      <c r="S1694" s="61"/>
      <c r="T1694" s="61"/>
    </row>
    <row r="1695" spans="1:20" s="55" customFormat="1" ht="14.15" x14ac:dyDescent="0.4">
      <c r="A1695" s="39"/>
      <c r="E1695" s="74"/>
      <c r="F1695" s="74"/>
      <c r="G1695" s="74"/>
      <c r="S1695" s="61"/>
      <c r="T1695" s="61"/>
    </row>
    <row r="1696" spans="1:20" s="55" customFormat="1" ht="14.15" x14ac:dyDescent="0.4">
      <c r="A1696" s="39"/>
      <c r="E1696" s="74"/>
      <c r="F1696" s="74"/>
      <c r="G1696" s="74"/>
      <c r="S1696" s="61"/>
      <c r="T1696" s="61"/>
    </row>
    <row r="1697" spans="1:20" s="55" customFormat="1" ht="14.15" x14ac:dyDescent="0.4">
      <c r="A1697" s="39"/>
      <c r="E1697" s="74"/>
      <c r="F1697" s="74"/>
      <c r="G1697" s="74"/>
      <c r="S1697" s="61"/>
      <c r="T1697" s="61"/>
    </row>
    <row r="1698" spans="1:20" s="55" customFormat="1" ht="14.15" x14ac:dyDescent="0.4">
      <c r="A1698" s="39"/>
      <c r="E1698" s="74"/>
      <c r="F1698" s="74"/>
      <c r="G1698" s="74"/>
      <c r="S1698" s="61"/>
      <c r="T1698" s="61"/>
    </row>
    <row r="1699" spans="1:20" s="55" customFormat="1" ht="14.15" x14ac:dyDescent="0.4">
      <c r="A1699" s="39"/>
      <c r="E1699" s="74"/>
      <c r="F1699" s="74"/>
      <c r="G1699" s="74"/>
      <c r="S1699" s="61"/>
      <c r="T1699" s="61"/>
    </row>
    <row r="1700" spans="1:20" s="55" customFormat="1" ht="14.15" x14ac:dyDescent="0.4">
      <c r="A1700" s="39"/>
      <c r="E1700" s="74"/>
      <c r="F1700" s="74"/>
      <c r="G1700" s="74"/>
      <c r="S1700" s="61"/>
      <c r="T1700" s="61"/>
    </row>
    <row r="1701" spans="1:20" s="55" customFormat="1" ht="14.15" x14ac:dyDescent="0.4">
      <c r="A1701" s="39"/>
      <c r="E1701" s="74"/>
      <c r="F1701" s="74"/>
      <c r="G1701" s="74"/>
      <c r="S1701" s="61"/>
      <c r="T1701" s="61"/>
    </row>
    <row r="1702" spans="1:20" s="55" customFormat="1" ht="14.15" x14ac:dyDescent="0.4">
      <c r="A1702" s="39"/>
      <c r="E1702" s="74"/>
      <c r="F1702" s="74"/>
      <c r="G1702" s="74"/>
      <c r="S1702" s="61"/>
      <c r="T1702" s="61"/>
    </row>
    <row r="1703" spans="1:20" s="55" customFormat="1" ht="14.15" x14ac:dyDescent="0.4">
      <c r="A1703" s="39"/>
      <c r="E1703" s="74"/>
      <c r="F1703" s="74"/>
      <c r="G1703" s="74"/>
      <c r="S1703" s="61"/>
      <c r="T1703" s="61"/>
    </row>
    <row r="1704" spans="1:20" s="55" customFormat="1" ht="14.15" x14ac:dyDescent="0.4">
      <c r="A1704" s="39"/>
      <c r="E1704" s="74"/>
      <c r="F1704" s="74"/>
      <c r="G1704" s="74"/>
      <c r="S1704" s="61"/>
      <c r="T1704" s="61"/>
    </row>
    <row r="1705" spans="1:20" s="55" customFormat="1" ht="14.15" x14ac:dyDescent="0.4">
      <c r="A1705" s="39"/>
      <c r="E1705" s="74"/>
      <c r="F1705" s="74"/>
      <c r="G1705" s="74"/>
      <c r="S1705" s="61"/>
      <c r="T1705" s="61"/>
    </row>
    <row r="1706" spans="1:20" s="55" customFormat="1" ht="14.15" x14ac:dyDescent="0.4">
      <c r="A1706" s="39"/>
      <c r="E1706" s="74"/>
      <c r="F1706" s="74"/>
      <c r="G1706" s="74"/>
      <c r="S1706" s="61"/>
      <c r="T1706" s="61"/>
    </row>
    <row r="1707" spans="1:20" s="55" customFormat="1" ht="14.15" x14ac:dyDescent="0.4">
      <c r="A1707" s="39"/>
      <c r="E1707" s="74"/>
      <c r="F1707" s="74"/>
      <c r="G1707" s="74"/>
      <c r="S1707" s="61"/>
      <c r="T1707" s="61"/>
    </row>
    <row r="1708" spans="1:20" s="55" customFormat="1" ht="14.15" x14ac:dyDescent="0.4">
      <c r="A1708" s="39"/>
      <c r="E1708" s="74"/>
      <c r="F1708" s="74"/>
      <c r="G1708" s="74"/>
      <c r="S1708" s="61"/>
      <c r="T1708" s="61"/>
    </row>
    <row r="1709" spans="1:20" s="55" customFormat="1" ht="14.15" x14ac:dyDescent="0.4">
      <c r="A1709" s="39"/>
      <c r="E1709" s="74"/>
      <c r="F1709" s="74"/>
      <c r="G1709" s="74"/>
      <c r="S1709" s="61"/>
      <c r="T1709" s="61"/>
    </row>
    <row r="1710" spans="1:20" s="55" customFormat="1" ht="14.15" x14ac:dyDescent="0.4">
      <c r="A1710" s="39"/>
      <c r="E1710" s="74"/>
      <c r="F1710" s="74"/>
      <c r="G1710" s="74"/>
      <c r="S1710" s="61"/>
      <c r="T1710" s="61"/>
    </row>
    <row r="1711" spans="1:20" s="55" customFormat="1" ht="14.15" x14ac:dyDescent="0.4">
      <c r="A1711" s="39"/>
      <c r="E1711" s="74"/>
      <c r="F1711" s="74"/>
      <c r="G1711" s="74"/>
      <c r="S1711" s="61"/>
      <c r="T1711" s="61"/>
    </row>
    <row r="1712" spans="1:20" s="55" customFormat="1" ht="14.15" x14ac:dyDescent="0.4">
      <c r="A1712" s="39"/>
      <c r="E1712" s="74"/>
      <c r="F1712" s="74"/>
      <c r="G1712" s="74"/>
      <c r="S1712" s="61"/>
      <c r="T1712" s="61"/>
    </row>
    <row r="1713" spans="1:20" s="55" customFormat="1" ht="14.15" x14ac:dyDescent="0.4">
      <c r="A1713" s="39"/>
      <c r="E1713" s="74"/>
      <c r="F1713" s="74"/>
      <c r="G1713" s="74"/>
      <c r="S1713" s="61"/>
      <c r="T1713" s="61"/>
    </row>
    <row r="1714" spans="1:20" s="55" customFormat="1" ht="14.15" x14ac:dyDescent="0.4">
      <c r="A1714" s="39"/>
      <c r="E1714" s="74"/>
      <c r="F1714" s="74"/>
      <c r="G1714" s="74"/>
      <c r="S1714" s="61"/>
      <c r="T1714" s="61"/>
    </row>
    <row r="1715" spans="1:20" s="55" customFormat="1" ht="14.15" x14ac:dyDescent="0.4">
      <c r="A1715" s="39"/>
      <c r="E1715" s="74"/>
      <c r="F1715" s="74"/>
      <c r="G1715" s="74"/>
      <c r="S1715" s="61"/>
      <c r="T1715" s="61"/>
    </row>
    <row r="1716" spans="1:20" s="55" customFormat="1" ht="14.15" x14ac:dyDescent="0.4">
      <c r="A1716" s="39"/>
      <c r="E1716" s="74"/>
      <c r="F1716" s="74"/>
      <c r="G1716" s="74"/>
      <c r="S1716" s="61"/>
      <c r="T1716" s="61"/>
    </row>
    <row r="1717" spans="1:20" s="55" customFormat="1" ht="14.15" x14ac:dyDescent="0.4">
      <c r="A1717" s="39"/>
      <c r="E1717" s="74"/>
      <c r="F1717" s="74"/>
      <c r="G1717" s="74"/>
      <c r="S1717" s="61"/>
      <c r="T1717" s="61"/>
    </row>
    <row r="1718" spans="1:20" s="55" customFormat="1" ht="14.15" x14ac:dyDescent="0.4">
      <c r="A1718" s="39"/>
      <c r="E1718" s="74"/>
      <c r="F1718" s="74"/>
      <c r="G1718" s="74"/>
      <c r="S1718" s="61"/>
      <c r="T1718" s="61"/>
    </row>
    <row r="1719" spans="1:20" s="55" customFormat="1" ht="14.15" x14ac:dyDescent="0.4">
      <c r="A1719" s="39"/>
      <c r="E1719" s="74"/>
      <c r="F1719" s="74"/>
      <c r="G1719" s="74"/>
      <c r="S1719" s="61"/>
      <c r="T1719" s="61"/>
    </row>
    <row r="1720" spans="1:20" s="55" customFormat="1" ht="14.15" x14ac:dyDescent="0.4">
      <c r="A1720" s="39"/>
      <c r="E1720" s="74"/>
      <c r="F1720" s="74"/>
      <c r="G1720" s="74"/>
      <c r="S1720" s="61"/>
      <c r="T1720" s="61"/>
    </row>
    <row r="1721" spans="1:20" s="55" customFormat="1" ht="14.15" x14ac:dyDescent="0.4">
      <c r="A1721" s="39"/>
      <c r="E1721" s="74"/>
      <c r="F1721" s="74"/>
      <c r="G1721" s="74"/>
      <c r="S1721" s="61"/>
      <c r="T1721" s="61"/>
    </row>
    <row r="1722" spans="1:20" s="55" customFormat="1" ht="14.15" x14ac:dyDescent="0.4">
      <c r="A1722" s="39"/>
      <c r="E1722" s="74"/>
      <c r="F1722" s="74"/>
      <c r="G1722" s="74"/>
      <c r="S1722" s="61"/>
      <c r="T1722" s="61"/>
    </row>
    <row r="1723" spans="1:20" s="55" customFormat="1" ht="14.15" x14ac:dyDescent="0.4">
      <c r="A1723" s="39"/>
      <c r="E1723" s="74"/>
      <c r="F1723" s="74"/>
      <c r="G1723" s="74"/>
      <c r="S1723" s="61"/>
      <c r="T1723" s="61"/>
    </row>
    <row r="1724" spans="1:20" s="55" customFormat="1" ht="14.15" x14ac:dyDescent="0.4">
      <c r="A1724" s="39"/>
      <c r="E1724" s="74"/>
      <c r="F1724" s="74"/>
      <c r="G1724" s="74"/>
      <c r="S1724" s="61"/>
      <c r="T1724" s="61"/>
    </row>
    <row r="1725" spans="1:20" s="55" customFormat="1" ht="14.15" x14ac:dyDescent="0.4">
      <c r="A1725" s="39"/>
      <c r="E1725" s="74"/>
      <c r="F1725" s="74"/>
      <c r="G1725" s="74"/>
      <c r="S1725" s="61"/>
      <c r="T1725" s="61"/>
    </row>
    <row r="1726" spans="1:20" s="55" customFormat="1" ht="14.15" x14ac:dyDescent="0.4">
      <c r="A1726" s="39"/>
      <c r="E1726" s="74"/>
      <c r="F1726" s="74"/>
      <c r="G1726" s="74"/>
      <c r="S1726" s="61"/>
      <c r="T1726" s="61"/>
    </row>
    <row r="1727" spans="1:20" s="55" customFormat="1" ht="14.15" x14ac:dyDescent="0.4">
      <c r="A1727" s="39"/>
      <c r="E1727" s="74"/>
      <c r="F1727" s="74"/>
      <c r="G1727" s="74"/>
      <c r="S1727" s="61"/>
      <c r="T1727" s="61"/>
    </row>
    <row r="1728" spans="1:20" s="55" customFormat="1" ht="14.15" x14ac:dyDescent="0.4">
      <c r="A1728" s="39"/>
      <c r="E1728" s="74"/>
      <c r="F1728" s="74"/>
      <c r="G1728" s="74"/>
      <c r="S1728" s="61"/>
      <c r="T1728" s="61"/>
    </row>
    <row r="1729" spans="1:20" s="55" customFormat="1" ht="14.15" x14ac:dyDescent="0.4">
      <c r="A1729" s="39"/>
      <c r="E1729" s="74"/>
      <c r="F1729" s="74"/>
      <c r="G1729" s="74"/>
      <c r="S1729" s="61"/>
      <c r="T1729" s="61"/>
    </row>
    <row r="1730" spans="1:20" s="55" customFormat="1" ht="14.15" x14ac:dyDescent="0.4">
      <c r="A1730" s="39"/>
      <c r="E1730" s="74"/>
      <c r="F1730" s="74"/>
      <c r="G1730" s="74"/>
      <c r="S1730" s="61"/>
      <c r="T1730" s="61"/>
    </row>
    <row r="1731" spans="1:20" s="55" customFormat="1" ht="14.15" x14ac:dyDescent="0.4">
      <c r="A1731" s="39"/>
      <c r="E1731" s="74"/>
      <c r="F1731" s="74"/>
      <c r="G1731" s="74"/>
      <c r="S1731" s="61"/>
      <c r="T1731" s="61"/>
    </row>
    <row r="1732" spans="1:20" s="55" customFormat="1" ht="14.15" x14ac:dyDescent="0.4">
      <c r="A1732" s="39"/>
      <c r="E1732" s="74"/>
      <c r="F1732" s="74"/>
      <c r="G1732" s="74"/>
      <c r="S1732" s="61"/>
      <c r="T1732" s="61"/>
    </row>
    <row r="1733" spans="1:20" s="55" customFormat="1" ht="14.15" x14ac:dyDescent="0.4">
      <c r="A1733" s="39"/>
      <c r="E1733" s="74"/>
      <c r="F1733" s="74"/>
      <c r="G1733" s="74"/>
      <c r="S1733" s="61"/>
      <c r="T1733" s="61"/>
    </row>
    <row r="1734" spans="1:20" s="55" customFormat="1" ht="14.15" x14ac:dyDescent="0.4">
      <c r="A1734" s="39"/>
      <c r="E1734" s="74"/>
      <c r="F1734" s="74"/>
      <c r="G1734" s="74"/>
      <c r="S1734" s="61"/>
      <c r="T1734" s="61"/>
    </row>
    <row r="1735" spans="1:20" s="55" customFormat="1" ht="14.15" x14ac:dyDescent="0.4">
      <c r="A1735" s="39"/>
      <c r="E1735" s="74"/>
      <c r="F1735" s="74"/>
      <c r="G1735" s="74"/>
      <c r="S1735" s="61"/>
      <c r="T1735" s="61"/>
    </row>
    <row r="1736" spans="1:20" s="55" customFormat="1" ht="14.15" x14ac:dyDescent="0.4">
      <c r="A1736" s="39"/>
      <c r="E1736" s="74"/>
      <c r="F1736" s="74"/>
      <c r="G1736" s="74"/>
      <c r="S1736" s="61"/>
      <c r="T1736" s="61"/>
    </row>
    <row r="1737" spans="1:20" s="55" customFormat="1" ht="14.15" x14ac:dyDescent="0.4">
      <c r="A1737" s="39"/>
      <c r="E1737" s="74"/>
      <c r="F1737" s="74"/>
      <c r="G1737" s="74"/>
      <c r="S1737" s="61"/>
      <c r="T1737" s="61"/>
    </row>
    <row r="1738" spans="1:20" s="55" customFormat="1" ht="14.15" x14ac:dyDescent="0.4">
      <c r="A1738" s="39"/>
      <c r="E1738" s="74"/>
      <c r="F1738" s="74"/>
      <c r="G1738" s="74"/>
      <c r="S1738" s="61"/>
      <c r="T1738" s="61"/>
    </row>
    <row r="1739" spans="1:20" s="55" customFormat="1" ht="14.15" x14ac:dyDescent="0.4">
      <c r="A1739" s="39"/>
      <c r="E1739" s="74"/>
      <c r="F1739" s="74"/>
      <c r="G1739" s="74"/>
      <c r="S1739" s="61"/>
      <c r="T1739" s="61"/>
    </row>
    <row r="1740" spans="1:20" s="55" customFormat="1" ht="14.15" x14ac:dyDescent="0.4">
      <c r="A1740" s="39"/>
      <c r="E1740" s="74"/>
      <c r="F1740" s="74"/>
      <c r="G1740" s="74"/>
      <c r="S1740" s="61"/>
      <c r="T1740" s="61"/>
    </row>
    <row r="1741" spans="1:20" s="55" customFormat="1" ht="14.15" x14ac:dyDescent="0.4">
      <c r="A1741" s="39"/>
      <c r="E1741" s="74"/>
      <c r="F1741" s="74"/>
      <c r="G1741" s="74"/>
      <c r="S1741" s="61"/>
      <c r="T1741" s="61"/>
    </row>
    <row r="1742" spans="1:20" s="55" customFormat="1" ht="14.15" x14ac:dyDescent="0.4">
      <c r="A1742" s="39"/>
      <c r="E1742" s="74"/>
      <c r="F1742" s="74"/>
      <c r="G1742" s="74"/>
      <c r="S1742" s="61"/>
      <c r="T1742" s="61"/>
    </row>
    <row r="1743" spans="1:20" s="55" customFormat="1" ht="14.15" x14ac:dyDescent="0.4">
      <c r="A1743" s="39"/>
      <c r="E1743" s="74"/>
      <c r="F1743" s="74"/>
      <c r="G1743" s="74"/>
      <c r="S1743" s="61"/>
      <c r="T1743" s="61"/>
    </row>
    <row r="1744" spans="1:20" s="55" customFormat="1" ht="14.15" x14ac:dyDescent="0.4">
      <c r="A1744" s="39"/>
      <c r="E1744" s="74"/>
      <c r="F1744" s="74"/>
      <c r="G1744" s="74"/>
      <c r="S1744" s="61"/>
      <c r="T1744" s="61"/>
    </row>
    <row r="1745" spans="1:20" s="55" customFormat="1" ht="14.15" x14ac:dyDescent="0.4">
      <c r="A1745" s="39"/>
      <c r="E1745" s="74"/>
      <c r="F1745" s="74"/>
      <c r="G1745" s="74"/>
      <c r="S1745" s="61"/>
      <c r="T1745" s="61"/>
    </row>
    <row r="1746" spans="1:20" s="55" customFormat="1" ht="14.15" x14ac:dyDescent="0.4">
      <c r="A1746" s="39"/>
      <c r="E1746" s="74"/>
      <c r="F1746" s="74"/>
      <c r="G1746" s="74"/>
      <c r="S1746" s="61"/>
      <c r="T1746" s="61"/>
    </row>
    <row r="1747" spans="1:20" s="55" customFormat="1" ht="14.15" x14ac:dyDescent="0.4">
      <c r="A1747" s="39"/>
      <c r="E1747" s="74"/>
      <c r="F1747" s="74"/>
      <c r="G1747" s="74"/>
      <c r="S1747" s="61"/>
      <c r="T1747" s="61"/>
    </row>
    <row r="1748" spans="1:20" s="55" customFormat="1" ht="14.15" x14ac:dyDescent="0.4">
      <c r="A1748" s="39"/>
      <c r="E1748" s="74"/>
      <c r="F1748" s="74"/>
      <c r="G1748" s="74"/>
      <c r="S1748" s="61"/>
      <c r="T1748" s="61"/>
    </row>
    <row r="1749" spans="1:20" s="55" customFormat="1" ht="14.15" x14ac:dyDescent="0.4">
      <c r="A1749" s="39"/>
      <c r="E1749" s="74"/>
      <c r="F1749" s="74"/>
      <c r="G1749" s="74"/>
      <c r="S1749" s="61"/>
      <c r="T1749" s="61"/>
    </row>
    <row r="1750" spans="1:20" s="55" customFormat="1" ht="14.15" x14ac:dyDescent="0.4">
      <c r="A1750" s="39"/>
      <c r="E1750" s="74"/>
      <c r="F1750" s="74"/>
      <c r="G1750" s="74"/>
      <c r="S1750" s="61"/>
      <c r="T1750" s="61"/>
    </row>
    <row r="1751" spans="1:20" s="55" customFormat="1" ht="14.15" x14ac:dyDescent="0.4">
      <c r="A1751" s="39"/>
      <c r="E1751" s="74"/>
      <c r="F1751" s="74"/>
      <c r="G1751" s="74"/>
      <c r="S1751" s="61"/>
      <c r="T1751" s="61"/>
    </row>
    <row r="1752" spans="1:20" s="55" customFormat="1" ht="14.15" x14ac:dyDescent="0.4">
      <c r="A1752" s="39"/>
      <c r="E1752" s="74"/>
      <c r="F1752" s="74"/>
      <c r="G1752" s="74"/>
      <c r="S1752" s="61"/>
      <c r="T1752" s="61"/>
    </row>
    <row r="1753" spans="1:20" s="55" customFormat="1" ht="14.15" x14ac:dyDescent="0.4">
      <c r="A1753" s="39"/>
      <c r="E1753" s="74"/>
      <c r="F1753" s="74"/>
      <c r="G1753" s="74"/>
      <c r="S1753" s="61"/>
      <c r="T1753" s="61"/>
    </row>
    <row r="1754" spans="1:20" s="55" customFormat="1" ht="14.15" x14ac:dyDescent="0.4">
      <c r="A1754" s="39"/>
      <c r="E1754" s="74"/>
      <c r="F1754" s="74"/>
      <c r="G1754" s="74"/>
      <c r="S1754" s="61"/>
      <c r="T1754" s="61"/>
    </row>
    <row r="1755" spans="1:20" s="55" customFormat="1" ht="14.15" x14ac:dyDescent="0.4">
      <c r="A1755" s="39"/>
      <c r="E1755" s="74"/>
      <c r="F1755" s="74"/>
      <c r="G1755" s="74"/>
      <c r="S1755" s="61"/>
      <c r="T1755" s="61"/>
    </row>
    <row r="1756" spans="1:20" s="55" customFormat="1" ht="14.15" x14ac:dyDescent="0.4">
      <c r="A1756" s="39"/>
      <c r="E1756" s="74"/>
      <c r="F1756" s="74"/>
      <c r="G1756" s="74"/>
      <c r="S1756" s="61"/>
      <c r="T1756" s="61"/>
    </row>
    <row r="1757" spans="1:20" s="55" customFormat="1" ht="14.15" x14ac:dyDescent="0.4">
      <c r="A1757" s="39"/>
      <c r="E1757" s="74"/>
      <c r="F1757" s="74"/>
      <c r="G1757" s="74"/>
      <c r="S1757" s="61"/>
      <c r="T1757" s="61"/>
    </row>
    <row r="1758" spans="1:20" s="55" customFormat="1" ht="14.15" x14ac:dyDescent="0.4">
      <c r="A1758" s="39"/>
      <c r="E1758" s="74"/>
      <c r="F1758" s="74"/>
      <c r="G1758" s="74"/>
      <c r="S1758" s="61"/>
      <c r="T1758" s="61"/>
    </row>
    <row r="1759" spans="1:20" s="55" customFormat="1" ht="14.15" x14ac:dyDescent="0.4">
      <c r="A1759" s="39"/>
      <c r="E1759" s="74"/>
      <c r="F1759" s="74"/>
      <c r="G1759" s="74"/>
      <c r="S1759" s="61"/>
      <c r="T1759" s="61"/>
    </row>
    <row r="1760" spans="1:20" s="55" customFormat="1" ht="14.15" x14ac:dyDescent="0.4">
      <c r="A1760" s="39"/>
      <c r="E1760" s="74"/>
      <c r="F1760" s="74"/>
      <c r="G1760" s="74"/>
      <c r="S1760" s="61"/>
      <c r="T1760" s="61"/>
    </row>
    <row r="1761" spans="1:20" s="55" customFormat="1" ht="14.15" x14ac:dyDescent="0.4">
      <c r="A1761" s="39"/>
      <c r="E1761" s="74"/>
      <c r="F1761" s="74"/>
      <c r="G1761" s="74"/>
      <c r="S1761" s="61"/>
      <c r="T1761" s="61"/>
    </row>
    <row r="1762" spans="1:20" s="55" customFormat="1" ht="14.15" x14ac:dyDescent="0.4">
      <c r="A1762" s="39"/>
      <c r="E1762" s="74"/>
      <c r="F1762" s="74"/>
      <c r="G1762" s="74"/>
      <c r="S1762" s="61"/>
      <c r="T1762" s="61"/>
    </row>
    <row r="1763" spans="1:20" s="55" customFormat="1" ht="14.15" x14ac:dyDescent="0.4">
      <c r="A1763" s="39"/>
      <c r="E1763" s="74"/>
      <c r="F1763" s="74"/>
      <c r="G1763" s="74"/>
      <c r="S1763" s="61"/>
      <c r="T1763" s="61"/>
    </row>
    <row r="1764" spans="1:20" s="55" customFormat="1" ht="14.15" x14ac:dyDescent="0.4">
      <c r="A1764" s="39"/>
      <c r="E1764" s="74"/>
      <c r="F1764" s="74"/>
      <c r="G1764" s="74"/>
      <c r="S1764" s="61"/>
      <c r="T1764" s="61"/>
    </row>
    <row r="1765" spans="1:20" s="55" customFormat="1" ht="14.15" x14ac:dyDescent="0.4">
      <c r="A1765" s="39"/>
      <c r="E1765" s="74"/>
      <c r="F1765" s="74"/>
      <c r="G1765" s="74"/>
      <c r="S1765" s="61"/>
      <c r="T1765" s="61"/>
    </row>
    <row r="1766" spans="1:20" s="55" customFormat="1" ht="14.15" x14ac:dyDescent="0.4">
      <c r="A1766" s="39"/>
      <c r="E1766" s="74"/>
      <c r="F1766" s="74"/>
      <c r="G1766" s="74"/>
      <c r="S1766" s="61"/>
      <c r="T1766" s="61"/>
    </row>
    <row r="1767" spans="1:20" s="55" customFormat="1" ht="14.15" x14ac:dyDescent="0.4">
      <c r="A1767" s="39"/>
      <c r="E1767" s="74"/>
      <c r="F1767" s="74"/>
      <c r="G1767" s="74"/>
      <c r="S1767" s="61"/>
      <c r="T1767" s="61"/>
    </row>
    <row r="1768" spans="1:20" s="55" customFormat="1" ht="14.15" x14ac:dyDescent="0.4">
      <c r="A1768" s="39"/>
      <c r="E1768" s="74"/>
      <c r="F1768" s="74"/>
      <c r="G1768" s="74"/>
      <c r="S1768" s="61"/>
      <c r="T1768" s="61"/>
    </row>
    <row r="1769" spans="1:20" s="55" customFormat="1" ht="14.15" x14ac:dyDescent="0.4">
      <c r="A1769" s="39"/>
      <c r="E1769" s="74"/>
      <c r="F1769" s="74"/>
      <c r="G1769" s="74"/>
      <c r="S1769" s="61"/>
      <c r="T1769" s="61"/>
    </row>
    <row r="1770" spans="1:20" s="55" customFormat="1" ht="14.15" x14ac:dyDescent="0.4">
      <c r="A1770" s="39"/>
      <c r="E1770" s="74"/>
      <c r="F1770" s="74"/>
      <c r="G1770" s="74"/>
      <c r="S1770" s="61"/>
      <c r="T1770" s="61"/>
    </row>
    <row r="1771" spans="1:20" s="55" customFormat="1" ht="14.15" x14ac:dyDescent="0.4">
      <c r="A1771" s="39"/>
      <c r="E1771" s="74"/>
      <c r="F1771" s="74"/>
      <c r="G1771" s="74"/>
      <c r="S1771" s="61"/>
      <c r="T1771" s="61"/>
    </row>
    <row r="1772" spans="1:20" s="55" customFormat="1" ht="14.15" x14ac:dyDescent="0.4">
      <c r="A1772" s="39"/>
      <c r="E1772" s="74"/>
      <c r="F1772" s="74"/>
      <c r="G1772" s="74"/>
      <c r="S1772" s="61"/>
      <c r="T1772" s="61"/>
    </row>
    <row r="1773" spans="1:20" s="55" customFormat="1" ht="14.15" x14ac:dyDescent="0.4">
      <c r="A1773" s="39"/>
      <c r="E1773" s="74"/>
      <c r="F1773" s="74"/>
      <c r="G1773" s="74"/>
      <c r="S1773" s="61"/>
      <c r="T1773" s="61"/>
    </row>
    <row r="1774" spans="1:20" s="55" customFormat="1" ht="14.15" x14ac:dyDescent="0.4">
      <c r="A1774" s="39"/>
      <c r="E1774" s="74"/>
      <c r="F1774" s="74"/>
      <c r="G1774" s="74"/>
      <c r="S1774" s="61"/>
      <c r="T1774" s="61"/>
    </row>
    <row r="1775" spans="1:20" s="55" customFormat="1" ht="14.15" x14ac:dyDescent="0.4">
      <c r="A1775" s="39"/>
      <c r="E1775" s="74"/>
      <c r="F1775" s="74"/>
      <c r="G1775" s="74"/>
      <c r="S1775" s="61"/>
      <c r="T1775" s="61"/>
    </row>
    <row r="1776" spans="1:20" s="55" customFormat="1" ht="14.15" x14ac:dyDescent="0.4">
      <c r="A1776" s="39"/>
      <c r="E1776" s="74"/>
      <c r="F1776" s="74"/>
      <c r="G1776" s="74"/>
      <c r="S1776" s="61"/>
      <c r="T1776" s="61"/>
    </row>
    <row r="1777" spans="1:20" s="55" customFormat="1" ht="14.15" x14ac:dyDescent="0.4">
      <c r="A1777" s="39"/>
      <c r="E1777" s="74"/>
      <c r="F1777" s="74"/>
      <c r="G1777" s="74"/>
      <c r="S1777" s="61"/>
      <c r="T1777" s="61"/>
    </row>
    <row r="1778" spans="1:20" s="55" customFormat="1" ht="14.15" x14ac:dyDescent="0.4">
      <c r="A1778" s="39"/>
      <c r="E1778" s="74"/>
      <c r="F1778" s="74"/>
      <c r="G1778" s="74"/>
      <c r="S1778" s="61"/>
      <c r="T1778" s="61"/>
    </row>
    <row r="1779" spans="1:20" s="55" customFormat="1" ht="14.15" x14ac:dyDescent="0.4">
      <c r="A1779" s="39"/>
      <c r="E1779" s="74"/>
      <c r="F1779" s="74"/>
      <c r="G1779" s="74"/>
      <c r="S1779" s="61"/>
      <c r="T1779" s="61"/>
    </row>
    <row r="1780" spans="1:20" s="55" customFormat="1" ht="14.15" x14ac:dyDescent="0.4">
      <c r="A1780" s="39"/>
      <c r="E1780" s="74"/>
      <c r="F1780" s="74"/>
      <c r="G1780" s="74"/>
      <c r="S1780" s="61"/>
      <c r="T1780" s="61"/>
    </row>
    <row r="1781" spans="1:20" s="55" customFormat="1" ht="14.15" x14ac:dyDescent="0.4">
      <c r="A1781" s="39"/>
      <c r="E1781" s="74"/>
      <c r="F1781" s="74"/>
      <c r="G1781" s="74"/>
      <c r="S1781" s="61"/>
      <c r="T1781" s="61"/>
    </row>
    <row r="1782" spans="1:20" s="55" customFormat="1" ht="14.15" x14ac:dyDescent="0.4">
      <c r="A1782" s="39"/>
      <c r="E1782" s="74"/>
      <c r="F1782" s="74"/>
      <c r="G1782" s="74"/>
      <c r="S1782" s="61"/>
      <c r="T1782" s="61"/>
    </row>
    <row r="1783" spans="1:20" s="55" customFormat="1" ht="14.15" x14ac:dyDescent="0.4">
      <c r="A1783" s="39"/>
      <c r="E1783" s="74"/>
      <c r="F1783" s="74"/>
      <c r="G1783" s="74"/>
      <c r="S1783" s="61"/>
      <c r="T1783" s="61"/>
    </row>
    <row r="1784" spans="1:20" s="55" customFormat="1" ht="14.15" x14ac:dyDescent="0.4">
      <c r="A1784" s="39"/>
      <c r="E1784" s="74"/>
      <c r="F1784" s="74"/>
      <c r="G1784" s="74"/>
      <c r="S1784" s="61"/>
      <c r="T1784" s="61"/>
    </row>
    <row r="1785" spans="1:20" s="55" customFormat="1" ht="14.15" x14ac:dyDescent="0.4">
      <c r="A1785" s="39"/>
      <c r="E1785" s="74"/>
      <c r="F1785" s="74"/>
      <c r="G1785" s="74"/>
      <c r="S1785" s="61"/>
      <c r="T1785" s="61"/>
    </row>
    <row r="1786" spans="1:20" s="55" customFormat="1" ht="14.15" x14ac:dyDescent="0.4">
      <c r="A1786" s="39"/>
      <c r="E1786" s="74"/>
      <c r="F1786" s="74"/>
      <c r="G1786" s="74"/>
      <c r="S1786" s="61"/>
      <c r="T1786" s="61"/>
    </row>
    <row r="1787" spans="1:20" s="55" customFormat="1" ht="14.15" x14ac:dyDescent="0.4">
      <c r="A1787" s="39"/>
      <c r="E1787" s="74"/>
      <c r="F1787" s="74"/>
      <c r="G1787" s="74"/>
      <c r="S1787" s="61"/>
      <c r="T1787" s="61"/>
    </row>
    <row r="1788" spans="1:20" s="55" customFormat="1" ht="14.15" x14ac:dyDescent="0.4">
      <c r="A1788" s="39"/>
      <c r="E1788" s="74"/>
      <c r="F1788" s="74"/>
      <c r="G1788" s="74"/>
      <c r="S1788" s="61"/>
      <c r="T1788" s="61"/>
    </row>
    <row r="1789" spans="1:20" s="55" customFormat="1" ht="14.15" x14ac:dyDescent="0.4">
      <c r="A1789" s="39"/>
      <c r="E1789" s="74"/>
      <c r="F1789" s="74"/>
      <c r="G1789" s="74"/>
      <c r="S1789" s="61"/>
      <c r="T1789" s="61"/>
    </row>
    <row r="1790" spans="1:20" s="55" customFormat="1" ht="14.15" x14ac:dyDescent="0.4">
      <c r="A1790" s="39"/>
      <c r="E1790" s="74"/>
      <c r="F1790" s="74"/>
      <c r="G1790" s="74"/>
      <c r="S1790" s="61"/>
      <c r="T1790" s="61"/>
    </row>
    <row r="1791" spans="1:20" s="55" customFormat="1" ht="14.15" x14ac:dyDescent="0.4">
      <c r="A1791" s="39"/>
      <c r="E1791" s="74"/>
      <c r="F1791" s="74"/>
      <c r="G1791" s="74"/>
      <c r="S1791" s="61"/>
      <c r="T1791" s="61"/>
    </row>
    <row r="1792" spans="1:20" s="55" customFormat="1" ht="14.15" x14ac:dyDescent="0.4">
      <c r="A1792" s="39"/>
      <c r="E1792" s="74"/>
      <c r="F1792" s="74"/>
      <c r="G1792" s="74"/>
      <c r="S1792" s="61"/>
      <c r="T1792" s="61"/>
    </row>
    <row r="1793" spans="1:20" s="55" customFormat="1" ht="14.15" x14ac:dyDescent="0.4">
      <c r="A1793" s="39"/>
      <c r="E1793" s="74"/>
      <c r="F1793" s="74"/>
      <c r="G1793" s="74"/>
      <c r="S1793" s="61"/>
      <c r="T1793" s="61"/>
    </row>
    <row r="1794" spans="1:20" s="55" customFormat="1" ht="14.15" x14ac:dyDescent="0.4">
      <c r="A1794" s="39"/>
      <c r="E1794" s="74"/>
      <c r="F1794" s="74"/>
      <c r="G1794" s="74"/>
      <c r="S1794" s="61"/>
      <c r="T1794" s="61"/>
    </row>
    <row r="1795" spans="1:20" s="55" customFormat="1" ht="14.15" x14ac:dyDescent="0.4">
      <c r="A1795" s="39"/>
      <c r="E1795" s="74"/>
      <c r="F1795" s="74"/>
      <c r="G1795" s="74"/>
      <c r="S1795" s="61"/>
      <c r="T1795" s="61"/>
    </row>
    <row r="1796" spans="1:20" s="55" customFormat="1" ht="14.15" x14ac:dyDescent="0.4">
      <c r="A1796" s="39"/>
      <c r="E1796" s="74"/>
      <c r="F1796" s="74"/>
      <c r="G1796" s="74"/>
      <c r="S1796" s="61"/>
      <c r="T1796" s="61"/>
    </row>
    <row r="1797" spans="1:20" s="55" customFormat="1" ht="14.15" x14ac:dyDescent="0.4">
      <c r="A1797" s="39"/>
      <c r="E1797" s="74"/>
      <c r="F1797" s="74"/>
      <c r="G1797" s="74"/>
      <c r="S1797" s="61"/>
      <c r="T1797" s="61"/>
    </row>
    <row r="1798" spans="1:20" s="55" customFormat="1" ht="14.15" x14ac:dyDescent="0.4">
      <c r="A1798" s="39"/>
      <c r="E1798" s="74"/>
      <c r="F1798" s="74"/>
      <c r="G1798" s="74"/>
      <c r="S1798" s="61"/>
      <c r="T1798" s="61"/>
    </row>
    <row r="1799" spans="1:20" s="55" customFormat="1" ht="14.15" x14ac:dyDescent="0.4">
      <c r="A1799" s="39"/>
      <c r="E1799" s="74"/>
      <c r="F1799" s="74"/>
      <c r="G1799" s="74"/>
      <c r="S1799" s="61"/>
      <c r="T1799" s="61"/>
    </row>
    <row r="1800" spans="1:20" s="55" customFormat="1" ht="14.15" x14ac:dyDescent="0.4">
      <c r="A1800" s="39"/>
      <c r="E1800" s="74"/>
      <c r="F1800" s="74"/>
      <c r="G1800" s="74"/>
      <c r="S1800" s="61"/>
      <c r="T1800" s="61"/>
    </row>
    <row r="1801" spans="1:20" s="55" customFormat="1" ht="14.15" x14ac:dyDescent="0.4">
      <c r="A1801" s="39"/>
      <c r="E1801" s="74"/>
      <c r="F1801" s="74"/>
      <c r="G1801" s="74"/>
      <c r="S1801" s="61"/>
      <c r="T1801" s="61"/>
    </row>
    <row r="1802" spans="1:20" s="55" customFormat="1" ht="14.15" x14ac:dyDescent="0.4">
      <c r="A1802" s="39"/>
      <c r="E1802" s="74"/>
      <c r="F1802" s="74"/>
      <c r="G1802" s="74"/>
      <c r="S1802" s="61"/>
      <c r="T1802" s="61"/>
    </row>
    <row r="1803" spans="1:20" s="55" customFormat="1" ht="14.15" x14ac:dyDescent="0.4">
      <c r="A1803" s="39"/>
      <c r="E1803" s="74"/>
      <c r="F1803" s="74"/>
      <c r="G1803" s="74"/>
      <c r="S1803" s="61"/>
      <c r="T1803" s="61"/>
    </row>
    <row r="1804" spans="1:20" s="55" customFormat="1" ht="14.15" x14ac:dyDescent="0.4">
      <c r="A1804" s="39"/>
      <c r="E1804" s="74"/>
      <c r="F1804" s="74"/>
      <c r="G1804" s="74"/>
      <c r="S1804" s="61"/>
      <c r="T1804" s="61"/>
    </row>
    <row r="1805" spans="1:20" s="55" customFormat="1" ht="14.15" x14ac:dyDescent="0.4">
      <c r="A1805" s="39"/>
      <c r="E1805" s="74"/>
      <c r="F1805" s="74"/>
      <c r="G1805" s="74"/>
      <c r="S1805" s="61"/>
      <c r="T1805" s="61"/>
    </row>
    <row r="1806" spans="1:20" s="55" customFormat="1" ht="14.15" x14ac:dyDescent="0.4">
      <c r="A1806" s="39"/>
      <c r="E1806" s="74"/>
      <c r="F1806" s="74"/>
      <c r="G1806" s="74"/>
      <c r="S1806" s="61"/>
      <c r="T1806" s="61"/>
    </row>
    <row r="1807" spans="1:20" s="55" customFormat="1" ht="14.15" x14ac:dyDescent="0.4">
      <c r="A1807" s="39"/>
      <c r="E1807" s="74"/>
      <c r="F1807" s="74"/>
      <c r="G1807" s="74"/>
      <c r="S1807" s="61"/>
      <c r="T1807" s="61"/>
    </row>
    <row r="1808" spans="1:20" s="55" customFormat="1" ht="14.15" x14ac:dyDescent="0.4">
      <c r="A1808" s="39"/>
      <c r="E1808" s="74"/>
      <c r="F1808" s="74"/>
      <c r="G1808" s="74"/>
      <c r="S1808" s="61"/>
      <c r="T1808" s="61"/>
    </row>
    <row r="1809" spans="1:20" s="55" customFormat="1" ht="14.15" x14ac:dyDescent="0.4">
      <c r="A1809" s="39"/>
      <c r="E1809" s="74"/>
      <c r="F1809" s="74"/>
      <c r="G1809" s="74"/>
      <c r="S1809" s="61"/>
      <c r="T1809" s="61"/>
    </row>
    <row r="1810" spans="1:20" s="55" customFormat="1" ht="14.15" x14ac:dyDescent="0.4">
      <c r="A1810" s="39"/>
      <c r="E1810" s="74"/>
      <c r="F1810" s="74"/>
      <c r="G1810" s="74"/>
      <c r="S1810" s="61"/>
      <c r="T1810" s="61"/>
    </row>
    <row r="1811" spans="1:20" s="55" customFormat="1" ht="14.15" x14ac:dyDescent="0.4">
      <c r="A1811" s="39"/>
      <c r="E1811" s="74"/>
      <c r="F1811" s="74"/>
      <c r="G1811" s="74"/>
      <c r="S1811" s="61"/>
      <c r="T1811" s="61"/>
    </row>
    <row r="1812" spans="1:20" s="55" customFormat="1" ht="14.15" x14ac:dyDescent="0.4">
      <c r="A1812" s="39"/>
      <c r="E1812" s="74"/>
      <c r="F1812" s="74"/>
      <c r="G1812" s="74"/>
      <c r="S1812" s="61"/>
      <c r="T1812" s="61"/>
    </row>
    <row r="1813" spans="1:20" s="55" customFormat="1" ht="14.15" x14ac:dyDescent="0.4">
      <c r="A1813" s="39"/>
      <c r="E1813" s="74"/>
      <c r="F1813" s="74"/>
      <c r="G1813" s="74"/>
      <c r="S1813" s="61"/>
      <c r="T1813" s="61"/>
    </row>
    <row r="1814" spans="1:20" s="55" customFormat="1" ht="14.15" x14ac:dyDescent="0.4">
      <c r="A1814" s="39"/>
      <c r="E1814" s="74"/>
      <c r="F1814" s="74"/>
      <c r="G1814" s="74"/>
      <c r="S1814" s="61"/>
      <c r="T1814" s="61"/>
    </row>
    <row r="1815" spans="1:20" s="55" customFormat="1" ht="14.15" x14ac:dyDescent="0.4">
      <c r="A1815" s="39"/>
      <c r="E1815" s="74"/>
      <c r="F1815" s="74"/>
      <c r="G1815" s="74"/>
      <c r="S1815" s="61"/>
      <c r="T1815" s="61"/>
    </row>
    <row r="1816" spans="1:20" s="55" customFormat="1" ht="14.15" x14ac:dyDescent="0.4">
      <c r="A1816" s="39"/>
      <c r="E1816" s="74"/>
      <c r="F1816" s="74"/>
      <c r="G1816" s="74"/>
      <c r="S1816" s="61"/>
      <c r="T1816" s="61"/>
    </row>
    <row r="1817" spans="1:20" s="55" customFormat="1" ht="14.15" x14ac:dyDescent="0.4">
      <c r="A1817" s="39"/>
      <c r="E1817" s="74"/>
      <c r="F1817" s="74"/>
      <c r="G1817" s="74"/>
      <c r="S1817" s="61"/>
      <c r="T1817" s="61"/>
    </row>
    <row r="1818" spans="1:20" s="55" customFormat="1" ht="14.15" x14ac:dyDescent="0.4">
      <c r="A1818" s="39"/>
      <c r="E1818" s="74"/>
      <c r="F1818" s="74"/>
      <c r="G1818" s="74"/>
      <c r="S1818" s="61"/>
      <c r="T1818" s="61"/>
    </row>
    <row r="1819" spans="1:20" s="55" customFormat="1" ht="14.15" x14ac:dyDescent="0.4">
      <c r="A1819" s="39"/>
      <c r="E1819" s="74"/>
      <c r="F1819" s="74"/>
      <c r="G1819" s="74"/>
      <c r="S1819" s="61"/>
      <c r="T1819" s="61"/>
    </row>
    <row r="1820" spans="1:20" s="55" customFormat="1" ht="14.15" x14ac:dyDescent="0.4">
      <c r="A1820" s="39"/>
      <c r="E1820" s="74"/>
      <c r="F1820" s="74"/>
      <c r="G1820" s="74"/>
      <c r="S1820" s="61"/>
      <c r="T1820" s="61"/>
    </row>
    <row r="1821" spans="1:20" s="55" customFormat="1" ht="14.15" x14ac:dyDescent="0.4">
      <c r="A1821" s="39"/>
      <c r="E1821" s="74"/>
      <c r="F1821" s="74"/>
      <c r="G1821" s="74"/>
      <c r="S1821" s="61"/>
      <c r="T1821" s="61"/>
    </row>
    <row r="1822" spans="1:20" s="55" customFormat="1" ht="14.15" x14ac:dyDescent="0.4">
      <c r="A1822" s="39"/>
      <c r="E1822" s="74"/>
      <c r="F1822" s="74"/>
      <c r="G1822" s="74"/>
      <c r="S1822" s="61"/>
      <c r="T1822" s="61"/>
    </row>
    <row r="1823" spans="1:20" s="55" customFormat="1" ht="14.15" x14ac:dyDescent="0.4">
      <c r="A1823" s="39"/>
      <c r="E1823" s="74"/>
      <c r="F1823" s="74"/>
      <c r="G1823" s="74"/>
      <c r="S1823" s="61"/>
      <c r="T1823" s="61"/>
    </row>
    <row r="1824" spans="1:20" s="55" customFormat="1" ht="14.15" x14ac:dyDescent="0.4">
      <c r="A1824" s="39"/>
      <c r="E1824" s="74"/>
      <c r="F1824" s="74"/>
      <c r="G1824" s="74"/>
      <c r="S1824" s="61"/>
      <c r="T1824" s="61"/>
    </row>
    <row r="1825" spans="1:20" s="55" customFormat="1" ht="14.15" x14ac:dyDescent="0.4">
      <c r="A1825" s="39"/>
      <c r="E1825" s="74"/>
      <c r="F1825" s="74"/>
      <c r="G1825" s="74"/>
      <c r="S1825" s="61"/>
      <c r="T1825" s="61"/>
    </row>
    <row r="1826" spans="1:20" s="55" customFormat="1" ht="14.15" x14ac:dyDescent="0.4">
      <c r="A1826" s="39"/>
      <c r="E1826" s="74"/>
      <c r="F1826" s="74"/>
      <c r="G1826" s="74"/>
      <c r="S1826" s="61"/>
      <c r="T1826" s="61"/>
    </row>
    <row r="1827" spans="1:20" s="55" customFormat="1" ht="14.15" x14ac:dyDescent="0.4">
      <c r="A1827" s="39"/>
      <c r="E1827" s="74"/>
      <c r="F1827" s="74"/>
      <c r="G1827" s="74"/>
      <c r="S1827" s="61"/>
      <c r="T1827" s="61"/>
    </row>
    <row r="1828" spans="1:20" s="55" customFormat="1" ht="14.15" x14ac:dyDescent="0.4">
      <c r="A1828" s="39"/>
      <c r="E1828" s="74"/>
      <c r="F1828" s="74"/>
      <c r="G1828" s="74"/>
      <c r="S1828" s="61"/>
      <c r="T1828" s="61"/>
    </row>
    <row r="1829" spans="1:20" s="55" customFormat="1" ht="14.15" x14ac:dyDescent="0.4">
      <c r="A1829" s="39"/>
      <c r="E1829" s="74"/>
      <c r="F1829" s="74"/>
      <c r="G1829" s="74"/>
      <c r="S1829" s="61"/>
      <c r="T1829" s="61"/>
    </row>
    <row r="1830" spans="1:20" s="55" customFormat="1" ht="14.15" x14ac:dyDescent="0.4">
      <c r="A1830" s="39"/>
      <c r="E1830" s="74"/>
      <c r="F1830" s="74"/>
      <c r="G1830" s="74"/>
      <c r="S1830" s="61"/>
      <c r="T1830" s="61"/>
    </row>
    <row r="1831" spans="1:20" s="55" customFormat="1" ht="14.15" x14ac:dyDescent="0.4">
      <c r="A1831" s="39"/>
      <c r="E1831" s="74"/>
      <c r="F1831" s="74"/>
      <c r="G1831" s="74"/>
      <c r="S1831" s="61"/>
      <c r="T1831" s="61"/>
    </row>
    <row r="1832" spans="1:20" s="55" customFormat="1" ht="14.15" x14ac:dyDescent="0.4">
      <c r="A1832" s="39"/>
      <c r="E1832" s="74"/>
      <c r="F1832" s="74"/>
      <c r="G1832" s="74"/>
      <c r="S1832" s="61"/>
      <c r="T1832" s="61"/>
    </row>
    <row r="1833" spans="1:20" s="55" customFormat="1" ht="14.15" x14ac:dyDescent="0.4">
      <c r="A1833" s="39"/>
      <c r="E1833" s="74"/>
      <c r="F1833" s="74"/>
      <c r="G1833" s="74"/>
      <c r="S1833" s="61"/>
      <c r="T1833" s="61"/>
    </row>
    <row r="1834" spans="1:20" s="55" customFormat="1" ht="14.15" x14ac:dyDescent="0.4">
      <c r="A1834" s="39"/>
      <c r="E1834" s="74"/>
      <c r="F1834" s="74"/>
      <c r="G1834" s="74"/>
      <c r="S1834" s="61"/>
      <c r="T1834" s="61"/>
    </row>
    <row r="1835" spans="1:20" s="55" customFormat="1" ht="14.15" x14ac:dyDescent="0.4">
      <c r="A1835" s="39"/>
      <c r="E1835" s="74"/>
      <c r="F1835" s="74"/>
      <c r="G1835" s="74"/>
      <c r="S1835" s="61"/>
      <c r="T1835" s="61"/>
    </row>
    <row r="1836" spans="1:20" s="55" customFormat="1" ht="14.15" x14ac:dyDescent="0.4">
      <c r="A1836" s="39"/>
      <c r="E1836" s="74"/>
      <c r="F1836" s="74"/>
      <c r="G1836" s="74"/>
      <c r="S1836" s="61"/>
      <c r="T1836" s="61"/>
    </row>
    <row r="1837" spans="1:20" s="55" customFormat="1" ht="14.15" x14ac:dyDescent="0.4">
      <c r="A1837" s="39"/>
      <c r="E1837" s="74"/>
      <c r="F1837" s="74"/>
      <c r="G1837" s="74"/>
      <c r="S1837" s="61"/>
      <c r="T1837" s="61"/>
    </row>
    <row r="1838" spans="1:20" s="55" customFormat="1" ht="14.15" x14ac:dyDescent="0.4">
      <c r="A1838" s="39"/>
      <c r="E1838" s="74"/>
      <c r="F1838" s="74"/>
      <c r="G1838" s="74"/>
      <c r="S1838" s="61"/>
      <c r="T1838" s="61"/>
    </row>
    <row r="1839" spans="1:20" s="55" customFormat="1" ht="14.15" x14ac:dyDescent="0.4">
      <c r="A1839" s="39"/>
      <c r="E1839" s="74"/>
      <c r="F1839" s="74"/>
      <c r="G1839" s="74"/>
      <c r="S1839" s="61"/>
      <c r="T1839" s="61"/>
    </row>
    <row r="1840" spans="1:20" s="55" customFormat="1" ht="14.15" x14ac:dyDescent="0.4">
      <c r="A1840" s="39"/>
      <c r="E1840" s="74"/>
      <c r="F1840" s="74"/>
      <c r="G1840" s="74"/>
      <c r="S1840" s="61"/>
      <c r="T1840" s="61"/>
    </row>
    <row r="1841" spans="1:20" s="55" customFormat="1" ht="14.15" x14ac:dyDescent="0.4">
      <c r="A1841" s="39"/>
      <c r="E1841" s="74"/>
      <c r="F1841" s="74"/>
      <c r="G1841" s="74"/>
      <c r="S1841" s="61"/>
      <c r="T1841" s="61"/>
    </row>
    <row r="1842" spans="1:20" s="55" customFormat="1" ht="14.15" x14ac:dyDescent="0.4">
      <c r="A1842" s="39"/>
      <c r="E1842" s="74"/>
      <c r="F1842" s="74"/>
      <c r="G1842" s="74"/>
      <c r="S1842" s="61"/>
      <c r="T1842" s="61"/>
    </row>
    <row r="1843" spans="1:20" s="55" customFormat="1" ht="14.15" x14ac:dyDescent="0.4">
      <c r="A1843" s="39"/>
      <c r="E1843" s="74"/>
      <c r="F1843" s="74"/>
      <c r="G1843" s="74"/>
      <c r="S1843" s="61"/>
      <c r="T1843" s="61"/>
    </row>
    <row r="1844" spans="1:20" s="55" customFormat="1" ht="14.15" x14ac:dyDescent="0.4">
      <c r="A1844" s="39"/>
      <c r="E1844" s="74"/>
      <c r="F1844" s="74"/>
      <c r="G1844" s="74"/>
      <c r="S1844" s="61"/>
      <c r="T1844" s="61"/>
    </row>
    <row r="1845" spans="1:20" s="55" customFormat="1" ht="14.15" x14ac:dyDescent="0.4">
      <c r="A1845" s="39"/>
      <c r="E1845" s="74"/>
      <c r="F1845" s="74"/>
      <c r="G1845" s="74"/>
      <c r="S1845" s="61"/>
      <c r="T1845" s="61"/>
    </row>
    <row r="1846" spans="1:20" s="55" customFormat="1" ht="14.15" x14ac:dyDescent="0.4">
      <c r="A1846" s="39"/>
      <c r="E1846" s="74"/>
      <c r="F1846" s="74"/>
      <c r="G1846" s="74"/>
      <c r="S1846" s="61"/>
      <c r="T1846" s="61"/>
    </row>
    <row r="1847" spans="1:20" s="55" customFormat="1" ht="14.15" x14ac:dyDescent="0.4">
      <c r="A1847" s="39"/>
      <c r="E1847" s="74"/>
      <c r="F1847" s="74"/>
      <c r="G1847" s="74"/>
      <c r="S1847" s="61"/>
      <c r="T1847" s="61"/>
    </row>
    <row r="1848" spans="1:20" s="55" customFormat="1" ht="14.15" x14ac:dyDescent="0.4">
      <c r="A1848" s="39"/>
      <c r="E1848" s="74"/>
      <c r="F1848" s="74"/>
      <c r="G1848" s="74"/>
      <c r="S1848" s="61"/>
      <c r="T1848" s="61"/>
    </row>
    <row r="1849" spans="1:20" s="55" customFormat="1" ht="14.15" x14ac:dyDescent="0.4">
      <c r="A1849" s="39"/>
      <c r="E1849" s="74"/>
      <c r="F1849" s="74"/>
      <c r="G1849" s="74"/>
      <c r="S1849" s="61"/>
      <c r="T1849" s="61"/>
    </row>
    <row r="1850" spans="1:20" s="55" customFormat="1" ht="14.15" x14ac:dyDescent="0.4">
      <c r="A1850" s="39"/>
      <c r="E1850" s="74"/>
      <c r="F1850" s="74"/>
      <c r="G1850" s="74"/>
      <c r="S1850" s="61"/>
      <c r="T1850" s="61"/>
    </row>
    <row r="1851" spans="1:20" s="55" customFormat="1" ht="14.15" x14ac:dyDescent="0.4">
      <c r="A1851" s="39"/>
      <c r="E1851" s="74"/>
      <c r="F1851" s="74"/>
      <c r="G1851" s="74"/>
      <c r="S1851" s="61"/>
      <c r="T1851" s="61"/>
    </row>
    <row r="1852" spans="1:20" s="55" customFormat="1" ht="14.15" x14ac:dyDescent="0.4">
      <c r="A1852" s="39"/>
      <c r="E1852" s="74"/>
      <c r="F1852" s="74"/>
      <c r="G1852" s="74"/>
      <c r="S1852" s="61"/>
      <c r="T1852" s="61"/>
    </row>
    <row r="1853" spans="1:20" s="55" customFormat="1" ht="14.15" x14ac:dyDescent="0.4">
      <c r="A1853" s="39"/>
      <c r="E1853" s="74"/>
      <c r="F1853" s="74"/>
      <c r="G1853" s="74"/>
      <c r="S1853" s="61"/>
      <c r="T1853" s="61"/>
    </row>
    <row r="1854" spans="1:20" s="55" customFormat="1" ht="14.15" x14ac:dyDescent="0.4">
      <c r="A1854" s="39"/>
      <c r="E1854" s="74"/>
      <c r="F1854" s="74"/>
      <c r="G1854" s="74"/>
      <c r="S1854" s="61"/>
      <c r="T1854" s="61"/>
    </row>
    <row r="1855" spans="1:20" s="55" customFormat="1" ht="14.15" x14ac:dyDescent="0.4">
      <c r="A1855" s="39"/>
      <c r="E1855" s="74"/>
      <c r="F1855" s="74"/>
      <c r="G1855" s="74"/>
      <c r="S1855" s="61"/>
      <c r="T1855" s="61"/>
    </row>
    <row r="1856" spans="1:20" s="55" customFormat="1" ht="14.15" x14ac:dyDescent="0.4">
      <c r="A1856" s="39"/>
      <c r="E1856" s="74"/>
      <c r="F1856" s="74"/>
      <c r="G1856" s="74"/>
      <c r="S1856" s="61"/>
      <c r="T1856" s="61"/>
    </row>
    <row r="1857" spans="1:20" s="55" customFormat="1" ht="14.15" x14ac:dyDescent="0.4">
      <c r="A1857" s="39"/>
      <c r="E1857" s="74"/>
      <c r="F1857" s="74"/>
      <c r="G1857" s="74"/>
      <c r="S1857" s="61"/>
      <c r="T1857" s="61"/>
    </row>
    <row r="1858" spans="1:20" s="55" customFormat="1" ht="14.15" x14ac:dyDescent="0.4">
      <c r="A1858" s="39"/>
      <c r="E1858" s="74"/>
      <c r="F1858" s="74"/>
      <c r="G1858" s="74"/>
      <c r="S1858" s="61"/>
      <c r="T1858" s="61"/>
    </row>
    <row r="1859" spans="1:20" s="55" customFormat="1" ht="14.15" x14ac:dyDescent="0.4">
      <c r="A1859" s="39"/>
      <c r="E1859" s="74"/>
      <c r="F1859" s="74"/>
      <c r="G1859" s="74"/>
      <c r="S1859" s="61"/>
      <c r="T1859" s="61"/>
    </row>
    <row r="1860" spans="1:20" s="55" customFormat="1" ht="14.15" x14ac:dyDescent="0.4">
      <c r="A1860" s="39"/>
      <c r="E1860" s="74"/>
      <c r="F1860" s="74"/>
      <c r="G1860" s="74"/>
      <c r="S1860" s="61"/>
      <c r="T1860" s="61"/>
    </row>
    <row r="1861" spans="1:20" s="55" customFormat="1" ht="14.15" x14ac:dyDescent="0.4">
      <c r="A1861" s="39"/>
      <c r="E1861" s="74"/>
      <c r="F1861" s="74"/>
      <c r="G1861" s="74"/>
      <c r="S1861" s="61"/>
      <c r="T1861" s="61"/>
    </row>
    <row r="1862" spans="1:20" s="55" customFormat="1" ht="14.15" x14ac:dyDescent="0.4">
      <c r="A1862" s="39"/>
      <c r="E1862" s="74"/>
      <c r="F1862" s="74"/>
      <c r="G1862" s="74"/>
      <c r="S1862" s="61"/>
      <c r="T1862" s="61"/>
    </row>
    <row r="1863" spans="1:20" s="55" customFormat="1" ht="14.15" x14ac:dyDescent="0.4">
      <c r="A1863" s="39"/>
      <c r="E1863" s="74"/>
      <c r="F1863" s="74"/>
      <c r="G1863" s="74"/>
      <c r="S1863" s="61"/>
      <c r="T1863" s="61"/>
    </row>
    <row r="1864" spans="1:20" s="55" customFormat="1" ht="14.15" x14ac:dyDescent="0.4">
      <c r="A1864" s="39"/>
      <c r="E1864" s="74"/>
      <c r="F1864" s="74"/>
      <c r="G1864" s="74"/>
      <c r="S1864" s="61"/>
      <c r="T1864" s="61"/>
    </row>
    <row r="1865" spans="1:20" s="55" customFormat="1" ht="14.15" x14ac:dyDescent="0.4">
      <c r="A1865" s="39"/>
      <c r="E1865" s="74"/>
      <c r="F1865" s="74"/>
      <c r="G1865" s="74"/>
      <c r="S1865" s="61"/>
      <c r="T1865" s="61"/>
    </row>
    <row r="1866" spans="1:20" s="55" customFormat="1" ht="14.15" x14ac:dyDescent="0.4">
      <c r="A1866" s="39"/>
      <c r="E1866" s="74"/>
      <c r="F1866" s="74"/>
      <c r="G1866" s="74"/>
      <c r="S1866" s="61"/>
      <c r="T1866" s="61"/>
    </row>
    <row r="1867" spans="1:20" s="55" customFormat="1" ht="14.15" x14ac:dyDescent="0.4">
      <c r="A1867" s="39"/>
      <c r="E1867" s="74"/>
      <c r="F1867" s="74"/>
      <c r="G1867" s="74"/>
      <c r="S1867" s="61"/>
      <c r="T1867" s="61"/>
    </row>
    <row r="1868" spans="1:20" s="55" customFormat="1" ht="14.15" x14ac:dyDescent="0.4">
      <c r="A1868" s="39"/>
      <c r="E1868" s="74"/>
      <c r="F1868" s="74"/>
      <c r="G1868" s="74"/>
      <c r="S1868" s="61"/>
      <c r="T1868" s="61"/>
    </row>
    <row r="1869" spans="1:20" s="55" customFormat="1" ht="14.15" x14ac:dyDescent="0.4">
      <c r="A1869" s="39"/>
      <c r="E1869" s="74"/>
      <c r="F1869" s="74"/>
      <c r="G1869" s="74"/>
      <c r="S1869" s="61"/>
      <c r="T1869" s="61"/>
    </row>
    <row r="1870" spans="1:20" s="55" customFormat="1" ht="14.15" x14ac:dyDescent="0.4">
      <c r="A1870" s="39"/>
      <c r="E1870" s="74"/>
      <c r="F1870" s="74"/>
      <c r="G1870" s="74"/>
      <c r="S1870" s="61"/>
      <c r="T1870" s="61"/>
    </row>
    <row r="1871" spans="1:20" s="55" customFormat="1" ht="14.15" x14ac:dyDescent="0.4">
      <c r="A1871" s="39"/>
      <c r="E1871" s="74"/>
      <c r="F1871" s="74"/>
      <c r="G1871" s="74"/>
      <c r="S1871" s="61"/>
      <c r="T1871" s="61"/>
    </row>
    <row r="1872" spans="1:20" s="55" customFormat="1" ht="14.15" x14ac:dyDescent="0.4">
      <c r="A1872" s="39"/>
      <c r="E1872" s="74"/>
      <c r="F1872" s="74"/>
      <c r="G1872" s="74"/>
      <c r="S1872" s="61"/>
      <c r="T1872" s="61"/>
    </row>
    <row r="1873" spans="1:20" s="55" customFormat="1" ht="14.15" x14ac:dyDescent="0.4">
      <c r="A1873" s="39"/>
      <c r="E1873" s="74"/>
      <c r="F1873" s="74"/>
      <c r="G1873" s="74"/>
      <c r="S1873" s="61"/>
      <c r="T1873" s="61"/>
    </row>
    <row r="1874" spans="1:20" s="55" customFormat="1" ht="14.15" x14ac:dyDescent="0.4">
      <c r="A1874" s="39"/>
      <c r="E1874" s="74"/>
      <c r="F1874" s="74"/>
      <c r="G1874" s="74"/>
      <c r="S1874" s="61"/>
      <c r="T1874" s="61"/>
    </row>
    <row r="1875" spans="1:20" s="55" customFormat="1" ht="14.15" x14ac:dyDescent="0.4">
      <c r="A1875" s="39"/>
      <c r="E1875" s="74"/>
      <c r="F1875" s="74"/>
      <c r="G1875" s="74"/>
      <c r="S1875" s="61"/>
      <c r="T1875" s="61"/>
    </row>
    <row r="1876" spans="1:20" s="55" customFormat="1" ht="14.15" x14ac:dyDescent="0.4">
      <c r="A1876" s="39"/>
      <c r="E1876" s="74"/>
      <c r="F1876" s="74"/>
      <c r="G1876" s="74"/>
      <c r="S1876" s="61"/>
      <c r="T1876" s="61"/>
    </row>
    <row r="1877" spans="1:20" s="55" customFormat="1" ht="14.15" x14ac:dyDescent="0.4">
      <c r="A1877" s="39"/>
      <c r="E1877" s="74"/>
      <c r="F1877" s="74"/>
      <c r="G1877" s="74"/>
      <c r="S1877" s="61"/>
      <c r="T1877" s="61"/>
    </row>
    <row r="1878" spans="1:20" s="55" customFormat="1" ht="14.15" x14ac:dyDescent="0.4">
      <c r="A1878" s="39"/>
      <c r="E1878" s="74"/>
      <c r="F1878" s="74"/>
      <c r="G1878" s="74"/>
      <c r="S1878" s="61"/>
      <c r="T1878" s="61"/>
    </row>
    <row r="1879" spans="1:20" s="55" customFormat="1" ht="14.15" x14ac:dyDescent="0.4">
      <c r="A1879" s="39"/>
      <c r="E1879" s="74"/>
      <c r="F1879" s="74"/>
      <c r="G1879" s="74"/>
      <c r="S1879" s="61"/>
      <c r="T1879" s="61"/>
    </row>
    <row r="1880" spans="1:20" s="55" customFormat="1" ht="14.15" x14ac:dyDescent="0.4">
      <c r="A1880" s="39"/>
      <c r="E1880" s="74"/>
      <c r="F1880" s="74"/>
      <c r="G1880" s="74"/>
      <c r="S1880" s="61"/>
      <c r="T1880" s="61"/>
    </row>
    <row r="1881" spans="1:20" s="55" customFormat="1" ht="14.15" x14ac:dyDescent="0.4">
      <c r="A1881" s="39"/>
      <c r="E1881" s="74"/>
      <c r="F1881" s="74"/>
      <c r="G1881" s="74"/>
      <c r="S1881" s="61"/>
      <c r="T1881" s="61"/>
    </row>
    <row r="1882" spans="1:20" s="55" customFormat="1" ht="14.15" x14ac:dyDescent="0.4">
      <c r="A1882" s="39"/>
      <c r="E1882" s="74"/>
      <c r="F1882" s="74"/>
      <c r="G1882" s="74"/>
      <c r="S1882" s="61"/>
      <c r="T1882" s="61"/>
    </row>
    <row r="1883" spans="1:20" s="55" customFormat="1" ht="14.15" x14ac:dyDescent="0.4">
      <c r="A1883" s="39"/>
      <c r="E1883" s="74"/>
      <c r="F1883" s="74"/>
      <c r="G1883" s="74"/>
      <c r="S1883" s="61"/>
      <c r="T1883" s="61"/>
    </row>
    <row r="1884" spans="1:20" s="55" customFormat="1" ht="14.15" x14ac:dyDescent="0.4">
      <c r="A1884" s="39"/>
      <c r="E1884" s="74"/>
      <c r="F1884" s="74"/>
      <c r="G1884" s="74"/>
      <c r="S1884" s="61"/>
      <c r="T1884" s="61"/>
    </row>
    <row r="1885" spans="1:20" s="55" customFormat="1" ht="14.15" x14ac:dyDescent="0.4">
      <c r="A1885" s="39"/>
      <c r="E1885" s="74"/>
      <c r="F1885" s="74"/>
      <c r="G1885" s="74"/>
      <c r="S1885" s="61"/>
      <c r="T1885" s="61"/>
    </row>
    <row r="1886" spans="1:20" s="55" customFormat="1" ht="14.15" x14ac:dyDescent="0.4">
      <c r="A1886" s="39"/>
      <c r="E1886" s="74"/>
      <c r="F1886" s="74"/>
      <c r="G1886" s="74"/>
      <c r="S1886" s="61"/>
      <c r="T1886" s="61"/>
    </row>
    <row r="1887" spans="1:20" s="55" customFormat="1" ht="14.15" x14ac:dyDescent="0.4">
      <c r="A1887" s="39"/>
      <c r="E1887" s="74"/>
      <c r="F1887" s="74"/>
      <c r="G1887" s="74"/>
      <c r="S1887" s="61"/>
      <c r="T1887" s="61"/>
    </row>
    <row r="1888" spans="1:20" s="55" customFormat="1" ht="14.15" x14ac:dyDescent="0.4">
      <c r="A1888" s="39"/>
      <c r="E1888" s="74"/>
      <c r="F1888" s="74"/>
      <c r="G1888" s="74"/>
      <c r="S1888" s="61"/>
      <c r="T1888" s="61"/>
    </row>
    <row r="1889" spans="1:20" s="55" customFormat="1" ht="14.15" x14ac:dyDescent="0.4">
      <c r="A1889" s="39"/>
      <c r="E1889" s="74"/>
      <c r="F1889" s="74"/>
      <c r="G1889" s="74"/>
      <c r="S1889" s="61"/>
      <c r="T1889" s="61"/>
    </row>
    <row r="1890" spans="1:20" s="55" customFormat="1" ht="14.15" x14ac:dyDescent="0.4">
      <c r="A1890" s="39"/>
      <c r="E1890" s="74"/>
      <c r="F1890" s="74"/>
      <c r="G1890" s="74"/>
      <c r="S1890" s="61"/>
      <c r="T1890" s="61"/>
    </row>
    <row r="1891" spans="1:20" s="55" customFormat="1" ht="14.15" x14ac:dyDescent="0.4">
      <c r="A1891" s="39"/>
      <c r="E1891" s="74"/>
      <c r="F1891" s="74"/>
      <c r="G1891" s="74"/>
      <c r="S1891" s="61"/>
      <c r="T1891" s="61"/>
    </row>
    <row r="1892" spans="1:20" s="55" customFormat="1" ht="14.15" x14ac:dyDescent="0.4">
      <c r="A1892" s="39"/>
      <c r="E1892" s="74"/>
      <c r="F1892" s="74"/>
      <c r="G1892" s="74"/>
      <c r="S1892" s="61"/>
      <c r="T1892" s="61"/>
    </row>
    <row r="1893" spans="1:20" s="55" customFormat="1" ht="14.15" x14ac:dyDescent="0.4">
      <c r="A1893" s="39"/>
      <c r="E1893" s="74"/>
      <c r="F1893" s="74"/>
      <c r="G1893" s="74"/>
      <c r="S1893" s="61"/>
      <c r="T1893" s="61"/>
    </row>
    <row r="1894" spans="1:20" s="55" customFormat="1" ht="14.15" x14ac:dyDescent="0.4">
      <c r="A1894" s="39"/>
      <c r="E1894" s="74"/>
      <c r="F1894" s="74"/>
      <c r="G1894" s="74"/>
      <c r="S1894" s="61"/>
      <c r="T1894" s="61"/>
    </row>
    <row r="1895" spans="1:20" s="55" customFormat="1" ht="14.15" x14ac:dyDescent="0.4">
      <c r="A1895" s="39"/>
      <c r="E1895" s="74"/>
      <c r="F1895" s="74"/>
      <c r="G1895" s="74"/>
      <c r="S1895" s="61"/>
      <c r="T1895" s="61"/>
    </row>
    <row r="1896" spans="1:20" s="55" customFormat="1" ht="14.15" x14ac:dyDescent="0.4">
      <c r="A1896" s="39"/>
      <c r="E1896" s="74"/>
      <c r="F1896" s="74"/>
      <c r="G1896" s="74"/>
      <c r="S1896" s="61"/>
      <c r="T1896" s="61"/>
    </row>
    <row r="1897" spans="1:20" s="55" customFormat="1" ht="14.15" x14ac:dyDescent="0.4">
      <c r="A1897" s="39"/>
      <c r="E1897" s="74"/>
      <c r="F1897" s="74"/>
      <c r="G1897" s="74"/>
      <c r="S1897" s="61"/>
      <c r="T1897" s="61"/>
    </row>
    <row r="1898" spans="1:20" s="55" customFormat="1" ht="14.15" x14ac:dyDescent="0.4">
      <c r="A1898" s="39"/>
      <c r="E1898" s="74"/>
      <c r="F1898" s="74"/>
      <c r="G1898" s="74"/>
      <c r="S1898" s="61"/>
      <c r="T1898" s="61"/>
    </row>
    <row r="1899" spans="1:20" s="55" customFormat="1" ht="14.15" x14ac:dyDescent="0.4">
      <c r="A1899" s="39"/>
      <c r="E1899" s="74"/>
      <c r="F1899" s="74"/>
      <c r="G1899" s="74"/>
      <c r="S1899" s="61"/>
      <c r="T1899" s="61"/>
    </row>
    <row r="1900" spans="1:20" s="55" customFormat="1" ht="14.15" x14ac:dyDescent="0.4">
      <c r="A1900" s="39"/>
      <c r="E1900" s="74"/>
      <c r="F1900" s="74"/>
      <c r="G1900" s="74"/>
      <c r="S1900" s="61"/>
      <c r="T1900" s="61"/>
    </row>
    <row r="1901" spans="1:20" s="55" customFormat="1" ht="14.15" x14ac:dyDescent="0.4">
      <c r="A1901" s="39"/>
      <c r="E1901" s="74"/>
      <c r="F1901" s="74"/>
      <c r="G1901" s="74"/>
      <c r="S1901" s="61"/>
      <c r="T1901" s="61"/>
    </row>
    <row r="1902" spans="1:20" s="55" customFormat="1" ht="14.15" x14ac:dyDescent="0.4">
      <c r="A1902" s="39"/>
      <c r="E1902" s="74"/>
      <c r="F1902" s="74"/>
      <c r="G1902" s="74"/>
      <c r="S1902" s="61"/>
      <c r="T1902" s="61"/>
    </row>
    <row r="1903" spans="1:20" s="55" customFormat="1" ht="14.15" x14ac:dyDescent="0.4">
      <c r="A1903" s="39"/>
      <c r="E1903" s="74"/>
      <c r="F1903" s="74"/>
      <c r="G1903" s="74"/>
      <c r="S1903" s="61"/>
      <c r="T1903" s="61"/>
    </row>
    <row r="1904" spans="1:20" s="55" customFormat="1" ht="14.15" x14ac:dyDescent="0.4">
      <c r="A1904" s="39"/>
      <c r="E1904" s="74"/>
      <c r="F1904" s="74"/>
      <c r="G1904" s="74"/>
      <c r="S1904" s="61"/>
      <c r="T1904" s="61"/>
    </row>
    <row r="1905" spans="1:20" s="55" customFormat="1" ht="14.15" x14ac:dyDescent="0.4">
      <c r="A1905" s="39"/>
      <c r="E1905" s="74"/>
      <c r="F1905" s="74"/>
      <c r="G1905" s="74"/>
      <c r="S1905" s="61"/>
      <c r="T1905" s="61"/>
    </row>
    <row r="1906" spans="1:20" s="55" customFormat="1" ht="14.15" x14ac:dyDescent="0.4">
      <c r="A1906" s="39"/>
      <c r="E1906" s="74"/>
      <c r="F1906" s="74"/>
      <c r="G1906" s="74"/>
      <c r="S1906" s="61"/>
      <c r="T1906" s="61"/>
    </row>
    <row r="1907" spans="1:20" s="55" customFormat="1" ht="14.15" x14ac:dyDescent="0.4">
      <c r="A1907" s="39"/>
      <c r="E1907" s="74"/>
      <c r="F1907" s="74"/>
      <c r="G1907" s="74"/>
      <c r="S1907" s="61"/>
      <c r="T1907" s="61"/>
    </row>
    <row r="1908" spans="1:20" s="55" customFormat="1" ht="14.15" x14ac:dyDescent="0.4">
      <c r="A1908" s="39"/>
      <c r="E1908" s="74"/>
      <c r="F1908" s="74"/>
      <c r="G1908" s="74"/>
      <c r="S1908" s="61"/>
      <c r="T1908" s="61"/>
    </row>
    <row r="1909" spans="1:20" s="55" customFormat="1" ht="14.15" x14ac:dyDescent="0.4">
      <c r="A1909" s="39"/>
      <c r="E1909" s="74"/>
      <c r="F1909" s="74"/>
      <c r="G1909" s="74"/>
      <c r="S1909" s="61"/>
      <c r="T1909" s="61"/>
    </row>
    <row r="1910" spans="1:20" s="55" customFormat="1" ht="14.15" x14ac:dyDescent="0.4">
      <c r="A1910" s="39"/>
      <c r="E1910" s="74"/>
      <c r="F1910" s="74"/>
      <c r="G1910" s="74"/>
      <c r="S1910" s="61"/>
      <c r="T1910" s="61"/>
    </row>
    <row r="1911" spans="1:20" s="55" customFormat="1" ht="14.15" x14ac:dyDescent="0.4">
      <c r="A1911" s="39"/>
      <c r="E1911" s="74"/>
      <c r="F1911" s="74"/>
      <c r="G1911" s="74"/>
      <c r="S1911" s="61"/>
      <c r="T1911" s="61"/>
    </row>
    <row r="1912" spans="1:20" s="55" customFormat="1" ht="14.15" x14ac:dyDescent="0.4">
      <c r="A1912" s="39"/>
      <c r="E1912" s="74"/>
      <c r="F1912" s="74"/>
      <c r="G1912" s="74"/>
      <c r="S1912" s="61"/>
      <c r="T1912" s="61"/>
    </row>
    <row r="1913" spans="1:20" s="55" customFormat="1" ht="14.15" x14ac:dyDescent="0.4">
      <c r="A1913" s="39"/>
      <c r="E1913" s="74"/>
      <c r="F1913" s="74"/>
      <c r="G1913" s="74"/>
      <c r="S1913" s="61"/>
      <c r="T1913" s="61"/>
    </row>
    <row r="1914" spans="1:20" s="55" customFormat="1" ht="14.15" x14ac:dyDescent="0.4">
      <c r="A1914" s="39"/>
      <c r="E1914" s="74"/>
      <c r="F1914" s="74"/>
      <c r="G1914" s="74"/>
      <c r="S1914" s="61"/>
      <c r="T1914" s="61"/>
    </row>
    <row r="1915" spans="1:20" s="55" customFormat="1" ht="14.15" x14ac:dyDescent="0.4">
      <c r="A1915" s="39"/>
      <c r="E1915" s="74"/>
      <c r="F1915" s="74"/>
      <c r="G1915" s="74"/>
      <c r="S1915" s="61"/>
      <c r="T1915" s="61"/>
    </row>
    <row r="1916" spans="1:20" s="55" customFormat="1" ht="14.15" x14ac:dyDescent="0.4">
      <c r="A1916" s="39"/>
      <c r="E1916" s="74"/>
      <c r="F1916" s="74"/>
      <c r="G1916" s="74"/>
      <c r="S1916" s="61"/>
      <c r="T1916" s="61"/>
    </row>
    <row r="1917" spans="1:20" s="55" customFormat="1" ht="14.15" x14ac:dyDescent="0.4">
      <c r="A1917" s="39"/>
      <c r="E1917" s="74"/>
      <c r="F1917" s="74"/>
      <c r="G1917" s="74"/>
      <c r="S1917" s="61"/>
      <c r="T1917" s="61"/>
    </row>
    <row r="1918" spans="1:20" s="55" customFormat="1" ht="14.15" x14ac:dyDescent="0.4">
      <c r="A1918" s="39"/>
      <c r="E1918" s="74"/>
      <c r="F1918" s="74"/>
      <c r="G1918" s="74"/>
      <c r="S1918" s="61"/>
      <c r="T1918" s="61"/>
    </row>
    <row r="1919" spans="1:20" s="55" customFormat="1" ht="14.15" x14ac:dyDescent="0.4">
      <c r="A1919" s="39"/>
      <c r="E1919" s="74"/>
      <c r="F1919" s="74"/>
      <c r="G1919" s="74"/>
      <c r="S1919" s="61"/>
      <c r="T1919" s="61"/>
    </row>
    <row r="1920" spans="1:20" s="55" customFormat="1" ht="14.15" x14ac:dyDescent="0.4">
      <c r="A1920" s="39"/>
      <c r="E1920" s="74"/>
      <c r="F1920" s="74"/>
      <c r="G1920" s="74"/>
      <c r="S1920" s="61"/>
      <c r="T1920" s="61"/>
    </row>
    <row r="1921" spans="1:20" s="55" customFormat="1" ht="14.15" x14ac:dyDescent="0.4">
      <c r="A1921" s="39"/>
      <c r="E1921" s="74"/>
      <c r="F1921" s="74"/>
      <c r="G1921" s="74"/>
      <c r="S1921" s="61"/>
      <c r="T1921" s="61"/>
    </row>
    <row r="1922" spans="1:20" s="55" customFormat="1" ht="14.15" x14ac:dyDescent="0.4">
      <c r="A1922" s="39"/>
      <c r="E1922" s="74"/>
      <c r="F1922" s="74"/>
      <c r="G1922" s="74"/>
      <c r="S1922" s="61"/>
      <c r="T1922" s="61"/>
    </row>
    <row r="1923" spans="1:20" s="55" customFormat="1" ht="14.15" x14ac:dyDescent="0.4">
      <c r="A1923" s="39"/>
      <c r="E1923" s="74"/>
      <c r="F1923" s="74"/>
      <c r="G1923" s="74"/>
      <c r="S1923" s="61"/>
      <c r="T1923" s="61"/>
    </row>
    <row r="1924" spans="1:20" s="55" customFormat="1" ht="14.15" x14ac:dyDescent="0.4">
      <c r="A1924" s="39"/>
      <c r="E1924" s="74"/>
      <c r="F1924" s="74"/>
      <c r="G1924" s="74"/>
      <c r="S1924" s="61"/>
      <c r="T1924" s="61"/>
    </row>
    <row r="1925" spans="1:20" s="55" customFormat="1" ht="14.15" x14ac:dyDescent="0.4">
      <c r="A1925" s="39"/>
      <c r="E1925" s="74"/>
      <c r="F1925" s="74"/>
      <c r="G1925" s="74"/>
      <c r="S1925" s="61"/>
      <c r="T1925" s="61"/>
    </row>
    <row r="1926" spans="1:20" s="55" customFormat="1" ht="14.15" x14ac:dyDescent="0.4">
      <c r="A1926" s="39"/>
      <c r="E1926" s="74"/>
      <c r="F1926" s="74"/>
      <c r="G1926" s="74"/>
      <c r="S1926" s="61"/>
      <c r="T1926" s="61"/>
    </row>
    <row r="1927" spans="1:20" s="55" customFormat="1" ht="14.15" x14ac:dyDescent="0.4">
      <c r="A1927" s="39"/>
      <c r="E1927" s="74"/>
      <c r="F1927" s="74"/>
      <c r="G1927" s="74"/>
      <c r="S1927" s="61"/>
      <c r="T1927" s="61"/>
    </row>
    <row r="1928" spans="1:20" s="55" customFormat="1" ht="14.15" x14ac:dyDescent="0.4">
      <c r="A1928" s="39"/>
      <c r="E1928" s="74"/>
      <c r="F1928" s="74"/>
      <c r="G1928" s="74"/>
      <c r="S1928" s="61"/>
      <c r="T1928" s="61"/>
    </row>
    <row r="1929" spans="1:20" s="55" customFormat="1" ht="14.15" x14ac:dyDescent="0.4">
      <c r="A1929" s="39"/>
      <c r="E1929" s="74"/>
      <c r="F1929" s="74"/>
      <c r="G1929" s="74"/>
      <c r="S1929" s="61"/>
      <c r="T1929" s="61"/>
    </row>
    <row r="1930" spans="1:20" s="55" customFormat="1" ht="14.15" x14ac:dyDescent="0.4">
      <c r="A1930" s="39"/>
      <c r="E1930" s="74"/>
      <c r="F1930" s="74"/>
      <c r="G1930" s="74"/>
      <c r="S1930" s="61"/>
      <c r="T1930" s="61"/>
    </row>
    <row r="1931" spans="1:20" s="55" customFormat="1" ht="14.15" x14ac:dyDescent="0.4">
      <c r="A1931" s="39"/>
      <c r="E1931" s="74"/>
      <c r="F1931" s="74"/>
      <c r="G1931" s="74"/>
      <c r="S1931" s="61"/>
      <c r="T1931" s="61"/>
    </row>
    <row r="1932" spans="1:20" s="55" customFormat="1" ht="14.15" x14ac:dyDescent="0.4">
      <c r="A1932" s="39"/>
      <c r="E1932" s="74"/>
      <c r="F1932" s="74"/>
      <c r="G1932" s="74"/>
      <c r="S1932" s="61"/>
      <c r="T1932" s="61"/>
    </row>
    <row r="1933" spans="1:20" s="55" customFormat="1" ht="14.15" x14ac:dyDescent="0.4">
      <c r="A1933" s="39"/>
      <c r="E1933" s="74"/>
      <c r="F1933" s="74"/>
      <c r="G1933" s="74"/>
      <c r="S1933" s="61"/>
      <c r="T1933" s="61"/>
    </row>
    <row r="1934" spans="1:20" s="55" customFormat="1" ht="14.15" x14ac:dyDescent="0.4">
      <c r="A1934" s="39"/>
      <c r="E1934" s="74"/>
      <c r="F1934" s="74"/>
      <c r="G1934" s="74"/>
      <c r="S1934" s="61"/>
      <c r="T1934" s="61"/>
    </row>
    <row r="1935" spans="1:20" s="55" customFormat="1" ht="14.15" x14ac:dyDescent="0.4">
      <c r="A1935" s="39"/>
      <c r="E1935" s="74"/>
      <c r="F1935" s="74"/>
      <c r="G1935" s="74"/>
      <c r="S1935" s="61"/>
      <c r="T1935" s="61"/>
    </row>
    <row r="1936" spans="1:20" s="55" customFormat="1" ht="14.15" x14ac:dyDescent="0.4">
      <c r="A1936" s="39"/>
      <c r="E1936" s="74"/>
      <c r="F1936" s="74"/>
      <c r="G1936" s="74"/>
      <c r="S1936" s="61"/>
      <c r="T1936" s="61"/>
    </row>
    <row r="1937" spans="1:20" s="55" customFormat="1" ht="14.15" x14ac:dyDescent="0.4">
      <c r="A1937" s="39"/>
      <c r="E1937" s="74"/>
      <c r="F1937" s="74"/>
      <c r="G1937" s="74"/>
      <c r="S1937" s="61"/>
      <c r="T1937" s="61"/>
    </row>
    <row r="1938" spans="1:20" s="55" customFormat="1" ht="14.15" x14ac:dyDescent="0.4">
      <c r="A1938" s="39"/>
      <c r="E1938" s="74"/>
      <c r="F1938" s="74"/>
      <c r="G1938" s="74"/>
      <c r="S1938" s="61"/>
      <c r="T1938" s="61"/>
    </row>
    <row r="1939" spans="1:20" s="55" customFormat="1" ht="14.15" x14ac:dyDescent="0.4">
      <c r="A1939" s="39"/>
      <c r="E1939" s="74"/>
      <c r="F1939" s="74"/>
      <c r="G1939" s="74"/>
      <c r="S1939" s="61"/>
      <c r="T1939" s="61"/>
    </row>
    <row r="1940" spans="1:20" s="55" customFormat="1" ht="14.15" x14ac:dyDescent="0.4">
      <c r="A1940" s="39"/>
      <c r="E1940" s="74"/>
      <c r="F1940" s="74"/>
      <c r="G1940" s="74"/>
      <c r="S1940" s="61"/>
      <c r="T1940" s="61"/>
    </row>
    <row r="1941" spans="1:20" s="55" customFormat="1" ht="14.15" x14ac:dyDescent="0.4">
      <c r="A1941" s="39"/>
      <c r="E1941" s="74"/>
      <c r="F1941" s="74"/>
      <c r="G1941" s="74"/>
      <c r="S1941" s="61"/>
      <c r="T1941" s="61"/>
    </row>
    <row r="1942" spans="1:20" s="55" customFormat="1" ht="14.15" x14ac:dyDescent="0.4">
      <c r="A1942" s="39"/>
      <c r="E1942" s="74"/>
      <c r="F1942" s="74"/>
      <c r="G1942" s="74"/>
      <c r="S1942" s="61"/>
      <c r="T1942" s="61"/>
    </row>
    <row r="1943" spans="1:20" s="55" customFormat="1" ht="14.15" x14ac:dyDescent="0.4">
      <c r="A1943" s="39"/>
      <c r="E1943" s="74"/>
      <c r="F1943" s="74"/>
      <c r="G1943" s="74"/>
      <c r="S1943" s="61"/>
      <c r="T1943" s="61"/>
    </row>
    <row r="1944" spans="1:20" s="55" customFormat="1" ht="14.15" x14ac:dyDescent="0.4">
      <c r="A1944" s="39"/>
      <c r="E1944" s="74"/>
      <c r="F1944" s="74"/>
      <c r="G1944" s="74"/>
      <c r="S1944" s="61"/>
      <c r="T1944" s="61"/>
    </row>
    <row r="1945" spans="1:20" s="55" customFormat="1" ht="14.15" x14ac:dyDescent="0.4">
      <c r="A1945" s="39"/>
      <c r="E1945" s="74"/>
      <c r="F1945" s="74"/>
      <c r="G1945" s="74"/>
      <c r="S1945" s="61"/>
      <c r="T1945" s="61"/>
    </row>
    <row r="1946" spans="1:20" s="55" customFormat="1" ht="14.15" x14ac:dyDescent="0.4">
      <c r="A1946" s="39"/>
      <c r="E1946" s="74"/>
      <c r="F1946" s="74"/>
      <c r="G1946" s="74"/>
      <c r="S1946" s="61"/>
      <c r="T1946" s="61"/>
    </row>
    <row r="1947" spans="1:20" s="55" customFormat="1" ht="14.15" x14ac:dyDescent="0.4">
      <c r="A1947" s="39"/>
      <c r="E1947" s="74"/>
      <c r="F1947" s="74"/>
      <c r="G1947" s="74"/>
      <c r="S1947" s="61"/>
      <c r="T1947" s="61"/>
    </row>
    <row r="1948" spans="1:20" s="55" customFormat="1" ht="14.15" x14ac:dyDescent="0.4">
      <c r="A1948" s="39"/>
      <c r="E1948" s="74"/>
      <c r="F1948" s="74"/>
      <c r="G1948" s="74"/>
      <c r="S1948" s="61"/>
      <c r="T1948" s="61"/>
    </row>
    <row r="1949" spans="1:20" s="55" customFormat="1" ht="14.15" x14ac:dyDescent="0.4">
      <c r="A1949" s="39"/>
      <c r="E1949" s="74"/>
      <c r="F1949" s="74"/>
      <c r="G1949" s="74"/>
      <c r="S1949" s="61"/>
      <c r="T1949" s="61"/>
    </row>
    <row r="1950" spans="1:20" s="55" customFormat="1" ht="14.15" x14ac:dyDescent="0.4">
      <c r="A1950" s="39"/>
      <c r="E1950" s="74"/>
      <c r="F1950" s="74"/>
      <c r="G1950" s="74"/>
      <c r="S1950" s="61"/>
      <c r="T1950" s="61"/>
    </row>
    <row r="1951" spans="1:20" s="55" customFormat="1" ht="14.15" x14ac:dyDescent="0.4">
      <c r="A1951" s="39"/>
      <c r="E1951" s="74"/>
      <c r="F1951" s="74"/>
      <c r="G1951" s="74"/>
      <c r="S1951" s="61"/>
      <c r="T1951" s="61"/>
    </row>
    <row r="1952" spans="1:20" s="55" customFormat="1" ht="14.15" x14ac:dyDescent="0.4">
      <c r="A1952" s="39"/>
      <c r="E1952" s="74"/>
      <c r="F1952" s="74"/>
      <c r="G1952" s="74"/>
      <c r="S1952" s="61"/>
      <c r="T1952" s="61"/>
    </row>
    <row r="1953" spans="1:20" s="55" customFormat="1" ht="14.15" x14ac:dyDescent="0.4">
      <c r="A1953" s="39"/>
      <c r="E1953" s="74"/>
      <c r="F1953" s="74"/>
      <c r="G1953" s="74"/>
      <c r="S1953" s="61"/>
      <c r="T1953" s="61"/>
    </row>
    <row r="1954" spans="1:20" s="55" customFormat="1" ht="14.15" x14ac:dyDescent="0.4">
      <c r="A1954" s="39"/>
      <c r="E1954" s="74"/>
      <c r="F1954" s="74"/>
      <c r="G1954" s="74"/>
      <c r="S1954" s="61"/>
      <c r="T1954" s="61"/>
    </row>
    <row r="1955" spans="1:20" s="55" customFormat="1" ht="14.15" x14ac:dyDescent="0.4">
      <c r="A1955" s="39"/>
      <c r="E1955" s="74"/>
      <c r="F1955" s="74"/>
      <c r="G1955" s="74"/>
      <c r="S1955" s="61"/>
      <c r="T1955" s="61"/>
    </row>
    <row r="1956" spans="1:20" s="55" customFormat="1" ht="14.15" x14ac:dyDescent="0.4">
      <c r="A1956" s="39"/>
      <c r="E1956" s="74"/>
      <c r="F1956" s="74"/>
      <c r="G1956" s="74"/>
      <c r="S1956" s="61"/>
      <c r="T1956" s="61"/>
    </row>
    <row r="1957" spans="1:20" s="55" customFormat="1" ht="14.15" x14ac:dyDescent="0.4">
      <c r="A1957" s="39"/>
      <c r="E1957" s="74"/>
      <c r="F1957" s="74"/>
      <c r="G1957" s="74"/>
      <c r="S1957" s="61"/>
      <c r="T1957" s="61"/>
    </row>
    <row r="1958" spans="1:20" s="55" customFormat="1" ht="14.15" x14ac:dyDescent="0.4">
      <c r="A1958" s="39"/>
      <c r="E1958" s="74"/>
      <c r="F1958" s="74"/>
      <c r="G1958" s="74"/>
      <c r="S1958" s="61"/>
      <c r="T1958" s="61"/>
    </row>
    <row r="1959" spans="1:20" s="55" customFormat="1" ht="14.15" x14ac:dyDescent="0.4">
      <c r="A1959" s="39"/>
      <c r="E1959" s="74"/>
      <c r="F1959" s="74"/>
      <c r="G1959" s="74"/>
      <c r="S1959" s="61"/>
      <c r="T1959" s="61"/>
    </row>
    <row r="1960" spans="1:20" s="55" customFormat="1" ht="14.15" x14ac:dyDescent="0.4">
      <c r="A1960" s="39"/>
      <c r="E1960" s="74"/>
      <c r="F1960" s="74"/>
      <c r="G1960" s="74"/>
      <c r="S1960" s="61"/>
      <c r="T1960" s="61"/>
    </row>
    <row r="1961" spans="1:20" s="55" customFormat="1" ht="14.15" x14ac:dyDescent="0.4">
      <c r="A1961" s="39"/>
      <c r="E1961" s="74"/>
      <c r="F1961" s="74"/>
      <c r="G1961" s="74"/>
      <c r="S1961" s="61"/>
      <c r="T1961" s="61"/>
    </row>
    <row r="1962" spans="1:20" s="55" customFormat="1" ht="14.15" x14ac:dyDescent="0.4">
      <c r="A1962" s="39"/>
      <c r="E1962" s="74"/>
      <c r="F1962" s="74"/>
      <c r="G1962" s="74"/>
      <c r="S1962" s="61"/>
      <c r="T1962" s="61"/>
    </row>
    <row r="1963" spans="1:20" s="55" customFormat="1" ht="14.15" x14ac:dyDescent="0.4">
      <c r="A1963" s="39"/>
      <c r="E1963" s="74"/>
      <c r="F1963" s="74"/>
      <c r="G1963" s="74"/>
      <c r="S1963" s="61"/>
      <c r="T1963" s="61"/>
    </row>
    <row r="1964" spans="1:20" s="55" customFormat="1" ht="14.15" x14ac:dyDescent="0.4">
      <c r="A1964" s="39"/>
      <c r="E1964" s="74"/>
      <c r="F1964" s="74"/>
      <c r="G1964" s="74"/>
      <c r="S1964" s="61"/>
      <c r="T1964" s="61"/>
    </row>
    <row r="1965" spans="1:20" s="55" customFormat="1" ht="14.15" x14ac:dyDescent="0.4">
      <c r="A1965" s="39"/>
      <c r="E1965" s="74"/>
      <c r="F1965" s="74"/>
      <c r="G1965" s="74"/>
      <c r="S1965" s="61"/>
      <c r="T1965" s="61"/>
    </row>
    <row r="1966" spans="1:20" s="55" customFormat="1" ht="14.15" x14ac:dyDescent="0.4">
      <c r="A1966" s="39"/>
      <c r="E1966" s="74"/>
      <c r="F1966" s="74"/>
      <c r="G1966" s="74"/>
      <c r="S1966" s="61"/>
      <c r="T1966" s="61"/>
    </row>
    <row r="1967" spans="1:20" s="55" customFormat="1" ht="14.15" x14ac:dyDescent="0.4">
      <c r="A1967" s="39"/>
      <c r="E1967" s="74"/>
      <c r="F1967" s="74"/>
      <c r="G1967" s="74"/>
      <c r="S1967" s="61"/>
      <c r="T1967" s="61"/>
    </row>
    <row r="1968" spans="1:20" s="55" customFormat="1" ht="14.15" x14ac:dyDescent="0.4">
      <c r="A1968" s="39"/>
      <c r="E1968" s="74"/>
      <c r="F1968" s="74"/>
      <c r="G1968" s="74"/>
      <c r="S1968" s="61"/>
      <c r="T1968" s="61"/>
    </row>
    <row r="1969" spans="1:20" s="55" customFormat="1" ht="14.15" x14ac:dyDescent="0.4">
      <c r="A1969" s="39"/>
      <c r="E1969" s="74"/>
      <c r="F1969" s="74"/>
      <c r="G1969" s="74"/>
      <c r="S1969" s="61"/>
      <c r="T1969" s="61"/>
    </row>
    <row r="1970" spans="1:20" s="55" customFormat="1" ht="14.15" x14ac:dyDescent="0.4">
      <c r="A1970" s="39"/>
      <c r="E1970" s="74"/>
      <c r="F1970" s="74"/>
      <c r="G1970" s="74"/>
      <c r="S1970" s="61"/>
      <c r="T1970" s="61"/>
    </row>
    <row r="1971" spans="1:20" s="55" customFormat="1" ht="14.15" x14ac:dyDescent="0.4">
      <c r="A1971" s="39"/>
      <c r="E1971" s="74"/>
      <c r="F1971" s="74"/>
      <c r="G1971" s="74"/>
      <c r="S1971" s="61"/>
      <c r="T1971" s="61"/>
    </row>
    <row r="1972" spans="1:20" s="55" customFormat="1" ht="14.15" x14ac:dyDescent="0.4">
      <c r="A1972" s="39"/>
      <c r="E1972" s="74"/>
      <c r="F1972" s="74"/>
      <c r="G1972" s="74"/>
      <c r="S1972" s="61"/>
      <c r="T1972" s="61"/>
    </row>
    <row r="1973" spans="1:20" s="55" customFormat="1" ht="14.15" x14ac:dyDescent="0.4">
      <c r="A1973" s="39"/>
      <c r="E1973" s="74"/>
      <c r="F1973" s="74"/>
      <c r="G1973" s="74"/>
      <c r="S1973" s="61"/>
      <c r="T1973" s="61"/>
    </row>
    <row r="1974" spans="1:20" s="55" customFormat="1" ht="14.15" x14ac:dyDescent="0.4">
      <c r="A1974" s="39"/>
      <c r="E1974" s="74"/>
      <c r="F1974" s="74"/>
      <c r="G1974" s="74"/>
      <c r="S1974" s="61"/>
      <c r="T1974" s="61"/>
    </row>
    <row r="1975" spans="1:20" s="55" customFormat="1" ht="14.15" x14ac:dyDescent="0.4">
      <c r="A1975" s="39"/>
      <c r="E1975" s="74"/>
      <c r="F1975" s="74"/>
      <c r="G1975" s="74"/>
      <c r="S1975" s="61"/>
      <c r="T1975" s="61"/>
    </row>
    <row r="1976" spans="1:20" s="55" customFormat="1" ht="14.15" x14ac:dyDescent="0.4">
      <c r="A1976" s="39"/>
      <c r="E1976" s="74"/>
      <c r="F1976" s="74"/>
      <c r="G1976" s="74"/>
      <c r="S1976" s="61"/>
      <c r="T1976" s="61"/>
    </row>
    <row r="1977" spans="1:20" s="55" customFormat="1" ht="14.15" x14ac:dyDescent="0.4">
      <c r="A1977" s="39"/>
      <c r="E1977" s="74"/>
      <c r="F1977" s="74"/>
      <c r="G1977" s="74"/>
      <c r="S1977" s="61"/>
      <c r="T1977" s="61"/>
    </row>
    <row r="1978" spans="1:20" s="55" customFormat="1" ht="14.15" x14ac:dyDescent="0.4">
      <c r="A1978" s="39"/>
      <c r="E1978" s="74"/>
      <c r="F1978" s="74"/>
      <c r="G1978" s="74"/>
      <c r="S1978" s="61"/>
      <c r="T1978" s="61"/>
    </row>
    <row r="1979" spans="1:20" s="55" customFormat="1" ht="14.15" x14ac:dyDescent="0.4">
      <c r="A1979" s="39"/>
      <c r="E1979" s="74"/>
      <c r="F1979" s="74"/>
      <c r="G1979" s="74"/>
      <c r="S1979" s="61"/>
      <c r="T1979" s="61"/>
    </row>
    <row r="1980" spans="1:20" s="55" customFormat="1" ht="14.15" x14ac:dyDescent="0.4">
      <c r="A1980" s="39"/>
      <c r="E1980" s="74"/>
      <c r="F1980" s="74"/>
      <c r="G1980" s="74"/>
      <c r="S1980" s="61"/>
      <c r="T1980" s="61"/>
    </row>
    <row r="1981" spans="1:20" s="55" customFormat="1" ht="14.15" x14ac:dyDescent="0.4">
      <c r="A1981" s="39"/>
      <c r="E1981" s="74"/>
      <c r="F1981" s="74"/>
      <c r="G1981" s="74"/>
      <c r="S1981" s="61"/>
      <c r="T1981" s="61"/>
    </row>
    <row r="1982" spans="1:20" s="55" customFormat="1" ht="14.15" x14ac:dyDescent="0.4">
      <c r="A1982" s="39"/>
      <c r="E1982" s="74"/>
      <c r="F1982" s="74"/>
      <c r="G1982" s="74"/>
      <c r="S1982" s="61"/>
      <c r="T1982" s="61"/>
    </row>
    <row r="1983" spans="1:20" s="55" customFormat="1" ht="14.15" x14ac:dyDescent="0.4">
      <c r="A1983" s="39"/>
      <c r="E1983" s="74"/>
      <c r="F1983" s="74"/>
      <c r="G1983" s="74"/>
      <c r="S1983" s="61"/>
      <c r="T1983" s="61"/>
    </row>
    <row r="1984" spans="1:20" s="55" customFormat="1" ht="14.15" x14ac:dyDescent="0.4">
      <c r="A1984" s="39"/>
      <c r="E1984" s="74"/>
      <c r="F1984" s="74"/>
      <c r="G1984" s="74"/>
      <c r="S1984" s="61"/>
      <c r="T1984" s="61"/>
    </row>
    <row r="1985" spans="1:20" s="55" customFormat="1" ht="14.15" x14ac:dyDescent="0.4">
      <c r="A1985" s="39"/>
      <c r="E1985" s="74"/>
      <c r="F1985" s="74"/>
      <c r="G1985" s="74"/>
      <c r="S1985" s="61"/>
      <c r="T1985" s="61"/>
    </row>
    <row r="1986" spans="1:20" s="55" customFormat="1" ht="14.15" x14ac:dyDescent="0.4">
      <c r="A1986" s="39"/>
      <c r="E1986" s="74"/>
      <c r="F1986" s="74"/>
      <c r="G1986" s="74"/>
      <c r="S1986" s="61"/>
      <c r="T1986" s="61"/>
    </row>
    <row r="1987" spans="1:20" s="55" customFormat="1" ht="14.15" x14ac:dyDescent="0.4">
      <c r="A1987" s="39"/>
      <c r="E1987" s="74"/>
      <c r="F1987" s="74"/>
      <c r="G1987" s="74"/>
      <c r="S1987" s="61"/>
      <c r="T1987" s="61"/>
    </row>
    <row r="1988" spans="1:20" s="55" customFormat="1" ht="14.15" x14ac:dyDescent="0.4">
      <c r="A1988" s="39"/>
      <c r="E1988" s="74"/>
      <c r="F1988" s="74"/>
      <c r="G1988" s="74"/>
      <c r="S1988" s="61"/>
      <c r="T1988" s="61"/>
    </row>
    <row r="1989" spans="1:20" s="55" customFormat="1" ht="14.15" x14ac:dyDescent="0.4">
      <c r="A1989" s="39"/>
      <c r="E1989" s="74"/>
      <c r="F1989" s="74"/>
      <c r="G1989" s="74"/>
      <c r="S1989" s="61"/>
      <c r="T1989" s="61"/>
    </row>
    <row r="1990" spans="1:20" s="55" customFormat="1" ht="14.15" x14ac:dyDescent="0.4">
      <c r="A1990" s="39"/>
      <c r="E1990" s="74"/>
      <c r="F1990" s="74"/>
      <c r="G1990" s="74"/>
      <c r="S1990" s="61"/>
      <c r="T1990" s="61"/>
    </row>
    <row r="1991" spans="1:20" s="55" customFormat="1" ht="14.15" x14ac:dyDescent="0.4">
      <c r="A1991" s="39"/>
      <c r="E1991" s="74"/>
      <c r="F1991" s="74"/>
      <c r="G1991" s="74"/>
      <c r="S1991" s="61"/>
      <c r="T1991" s="61"/>
    </row>
    <row r="1992" spans="1:20" s="55" customFormat="1" ht="14.15" x14ac:dyDescent="0.4">
      <c r="A1992" s="39"/>
      <c r="E1992" s="74"/>
      <c r="F1992" s="74"/>
      <c r="G1992" s="74"/>
      <c r="S1992" s="61"/>
      <c r="T1992" s="61"/>
    </row>
    <row r="1993" spans="1:20" s="55" customFormat="1" ht="14.15" x14ac:dyDescent="0.4">
      <c r="A1993" s="39"/>
      <c r="E1993" s="74"/>
      <c r="F1993" s="74"/>
      <c r="G1993" s="74"/>
      <c r="S1993" s="61"/>
      <c r="T1993" s="61"/>
    </row>
    <row r="1994" spans="1:20" s="55" customFormat="1" ht="14.15" x14ac:dyDescent="0.4">
      <c r="A1994" s="39"/>
      <c r="E1994" s="74"/>
      <c r="F1994" s="74"/>
      <c r="G1994" s="74"/>
      <c r="S1994" s="61"/>
      <c r="T1994" s="61"/>
    </row>
    <row r="1995" spans="1:20" s="55" customFormat="1" ht="14.15" x14ac:dyDescent="0.4">
      <c r="A1995" s="39"/>
      <c r="E1995" s="74"/>
      <c r="F1995" s="74"/>
      <c r="G1995" s="74"/>
      <c r="S1995" s="61"/>
      <c r="T1995" s="61"/>
    </row>
    <row r="1996" spans="1:20" s="55" customFormat="1" ht="14.15" x14ac:dyDescent="0.4">
      <c r="A1996" s="39"/>
      <c r="E1996" s="74"/>
      <c r="F1996" s="74"/>
      <c r="G1996" s="74"/>
      <c r="S1996" s="61"/>
      <c r="T1996" s="61"/>
    </row>
    <row r="1997" spans="1:20" s="55" customFormat="1" ht="14.15" x14ac:dyDescent="0.4">
      <c r="A1997" s="39"/>
      <c r="E1997" s="74"/>
      <c r="F1997" s="74"/>
      <c r="G1997" s="74"/>
      <c r="S1997" s="61"/>
      <c r="T1997" s="61"/>
    </row>
    <row r="1998" spans="1:20" s="55" customFormat="1" ht="14.15" x14ac:dyDescent="0.4">
      <c r="A1998" s="39"/>
      <c r="E1998" s="74"/>
      <c r="F1998" s="74"/>
      <c r="G1998" s="74"/>
      <c r="S1998" s="61"/>
      <c r="T1998" s="61"/>
    </row>
    <row r="1999" spans="1:20" s="55" customFormat="1" ht="14.15" x14ac:dyDescent="0.4">
      <c r="A1999" s="39"/>
      <c r="E1999" s="74"/>
      <c r="F1999" s="74"/>
      <c r="G1999" s="74"/>
      <c r="S1999" s="61"/>
      <c r="T1999" s="61"/>
    </row>
    <row r="2000" spans="1:20" s="55" customFormat="1" ht="14.15" x14ac:dyDescent="0.4">
      <c r="A2000" s="39"/>
      <c r="E2000" s="74"/>
      <c r="F2000" s="74"/>
      <c r="G2000" s="74"/>
      <c r="S2000" s="61"/>
      <c r="T2000" s="61"/>
    </row>
    <row r="2001" spans="1:20" s="55" customFormat="1" ht="14.15" x14ac:dyDescent="0.4">
      <c r="A2001" s="39"/>
      <c r="E2001" s="74"/>
      <c r="F2001" s="74"/>
      <c r="G2001" s="74"/>
      <c r="S2001" s="61"/>
      <c r="T2001" s="61"/>
    </row>
    <row r="2002" spans="1:20" s="55" customFormat="1" ht="14.15" x14ac:dyDescent="0.4">
      <c r="A2002" s="39"/>
      <c r="E2002" s="74"/>
      <c r="F2002" s="74"/>
      <c r="G2002" s="74"/>
      <c r="S2002" s="61"/>
      <c r="T2002" s="61"/>
    </row>
    <row r="2003" spans="1:20" s="55" customFormat="1" ht="14.15" x14ac:dyDescent="0.4">
      <c r="A2003" s="39"/>
      <c r="E2003" s="74"/>
      <c r="F2003" s="74"/>
      <c r="G2003" s="74"/>
      <c r="S2003" s="61"/>
      <c r="T2003" s="61"/>
    </row>
    <row r="2004" spans="1:20" s="55" customFormat="1" ht="14.15" x14ac:dyDescent="0.4">
      <c r="A2004" s="39"/>
      <c r="E2004" s="74"/>
      <c r="F2004" s="74"/>
      <c r="G2004" s="74"/>
      <c r="S2004" s="61"/>
      <c r="T2004" s="61"/>
    </row>
    <row r="2005" spans="1:20" s="55" customFormat="1" ht="14.15" x14ac:dyDescent="0.4">
      <c r="A2005" s="39"/>
      <c r="E2005" s="74"/>
      <c r="F2005" s="74"/>
      <c r="G2005" s="74"/>
      <c r="S2005" s="61"/>
      <c r="T2005" s="61"/>
    </row>
    <row r="2006" spans="1:20" s="55" customFormat="1" ht="14.15" x14ac:dyDescent="0.4">
      <c r="A2006" s="39"/>
      <c r="E2006" s="74"/>
      <c r="F2006" s="74"/>
      <c r="G2006" s="74"/>
      <c r="S2006" s="61"/>
      <c r="T2006" s="61"/>
    </row>
    <row r="2007" spans="1:20" s="55" customFormat="1" ht="14.15" x14ac:dyDescent="0.4">
      <c r="A2007" s="39"/>
      <c r="E2007" s="74"/>
      <c r="F2007" s="74"/>
      <c r="G2007" s="74"/>
      <c r="S2007" s="61"/>
      <c r="T2007" s="61"/>
    </row>
    <row r="2008" spans="1:20" s="55" customFormat="1" ht="14.15" x14ac:dyDescent="0.4">
      <c r="A2008" s="39"/>
      <c r="E2008" s="74"/>
      <c r="F2008" s="74"/>
      <c r="G2008" s="74"/>
      <c r="S2008" s="61"/>
      <c r="T2008" s="61"/>
    </row>
    <row r="2009" spans="1:20" s="55" customFormat="1" ht="14.15" x14ac:dyDescent="0.4">
      <c r="A2009" s="39"/>
      <c r="E2009" s="74"/>
      <c r="F2009" s="74"/>
      <c r="G2009" s="74"/>
      <c r="S2009" s="61"/>
      <c r="T2009" s="61"/>
    </row>
    <row r="2010" spans="1:20" s="55" customFormat="1" ht="14.15" x14ac:dyDescent="0.4">
      <c r="A2010" s="39"/>
      <c r="E2010" s="74"/>
      <c r="F2010" s="74"/>
      <c r="G2010" s="74"/>
      <c r="S2010" s="61"/>
      <c r="T2010" s="61"/>
    </row>
    <row r="2011" spans="1:20" s="55" customFormat="1" ht="14.15" x14ac:dyDescent="0.4">
      <c r="A2011" s="39"/>
      <c r="E2011" s="74"/>
      <c r="F2011" s="74"/>
      <c r="G2011" s="74"/>
      <c r="S2011" s="61"/>
      <c r="T2011" s="61"/>
    </row>
    <row r="2012" spans="1:20" s="55" customFormat="1" ht="14.15" x14ac:dyDescent="0.4">
      <c r="A2012" s="39"/>
      <c r="E2012" s="74"/>
      <c r="F2012" s="74"/>
      <c r="G2012" s="74"/>
      <c r="S2012" s="61"/>
      <c r="T2012" s="61"/>
    </row>
    <row r="2013" spans="1:20" s="55" customFormat="1" ht="14.15" x14ac:dyDescent="0.4">
      <c r="A2013" s="39"/>
      <c r="E2013" s="74"/>
      <c r="F2013" s="74"/>
      <c r="G2013" s="74"/>
      <c r="S2013" s="61"/>
      <c r="T2013" s="61"/>
    </row>
    <row r="2014" spans="1:20" s="55" customFormat="1" ht="14.15" x14ac:dyDescent="0.4">
      <c r="A2014" s="39"/>
      <c r="E2014" s="74"/>
      <c r="F2014" s="74"/>
      <c r="G2014" s="74"/>
      <c r="S2014" s="61"/>
      <c r="T2014" s="61"/>
    </row>
    <row r="2015" spans="1:20" s="55" customFormat="1" ht="14.15" x14ac:dyDescent="0.4">
      <c r="A2015" s="39"/>
      <c r="E2015" s="74"/>
      <c r="F2015" s="74"/>
      <c r="G2015" s="74"/>
      <c r="S2015" s="61"/>
      <c r="T2015" s="61"/>
    </row>
    <row r="2016" spans="1:20" s="55" customFormat="1" ht="14.15" x14ac:dyDescent="0.4">
      <c r="A2016" s="39"/>
      <c r="E2016" s="74"/>
      <c r="F2016" s="74"/>
      <c r="G2016" s="74"/>
      <c r="S2016" s="61"/>
      <c r="T2016" s="61"/>
    </row>
    <row r="2017" spans="1:20" s="55" customFormat="1" ht="14.15" x14ac:dyDescent="0.4">
      <c r="A2017" s="39"/>
      <c r="E2017" s="74"/>
      <c r="F2017" s="74"/>
      <c r="G2017" s="74"/>
      <c r="S2017" s="61"/>
      <c r="T2017" s="61"/>
    </row>
    <row r="2018" spans="1:20" s="55" customFormat="1" ht="14.15" x14ac:dyDescent="0.4">
      <c r="A2018" s="39"/>
      <c r="E2018" s="74"/>
      <c r="F2018" s="74"/>
      <c r="G2018" s="74"/>
      <c r="S2018" s="61"/>
      <c r="T2018" s="61"/>
    </row>
    <row r="2019" spans="1:20" s="55" customFormat="1" ht="14.15" x14ac:dyDescent="0.4">
      <c r="A2019" s="39"/>
      <c r="E2019" s="74"/>
      <c r="F2019" s="74"/>
      <c r="G2019" s="74"/>
      <c r="S2019" s="61"/>
      <c r="T2019" s="61"/>
    </row>
    <row r="2020" spans="1:20" s="55" customFormat="1" ht="14.15" x14ac:dyDescent="0.4">
      <c r="A2020" s="39"/>
      <c r="E2020" s="74"/>
      <c r="F2020" s="74"/>
      <c r="G2020" s="74"/>
      <c r="S2020" s="61"/>
      <c r="T2020" s="61"/>
    </row>
    <row r="2021" spans="1:20" s="55" customFormat="1" ht="14.15" x14ac:dyDescent="0.4">
      <c r="A2021" s="39"/>
      <c r="E2021" s="74"/>
      <c r="F2021" s="74"/>
      <c r="G2021" s="74"/>
      <c r="S2021" s="61"/>
      <c r="T2021" s="61"/>
    </row>
    <row r="2022" spans="1:20" s="55" customFormat="1" ht="14.15" x14ac:dyDescent="0.4">
      <c r="A2022" s="39"/>
      <c r="E2022" s="74"/>
      <c r="F2022" s="74"/>
      <c r="G2022" s="74"/>
      <c r="S2022" s="61"/>
      <c r="T2022" s="61"/>
    </row>
    <row r="2023" spans="1:20" s="55" customFormat="1" ht="14.15" x14ac:dyDescent="0.4">
      <c r="A2023" s="39"/>
      <c r="E2023" s="74"/>
      <c r="F2023" s="74"/>
      <c r="G2023" s="74"/>
      <c r="S2023" s="61"/>
      <c r="T2023" s="61"/>
    </row>
    <row r="2024" spans="1:20" s="55" customFormat="1" ht="14.15" x14ac:dyDescent="0.4">
      <c r="A2024" s="39"/>
      <c r="E2024" s="74"/>
      <c r="F2024" s="74"/>
      <c r="G2024" s="74"/>
      <c r="S2024" s="61"/>
      <c r="T2024" s="61"/>
    </row>
    <row r="2025" spans="1:20" s="55" customFormat="1" ht="14.15" x14ac:dyDescent="0.4">
      <c r="A2025" s="39"/>
      <c r="E2025" s="74"/>
      <c r="F2025" s="74"/>
      <c r="G2025" s="74"/>
      <c r="S2025" s="61"/>
      <c r="T2025" s="61"/>
    </row>
    <row r="2026" spans="1:20" s="55" customFormat="1" ht="14.15" x14ac:dyDescent="0.4">
      <c r="A2026" s="39"/>
      <c r="E2026" s="74"/>
      <c r="F2026" s="74"/>
      <c r="G2026" s="74"/>
      <c r="S2026" s="61"/>
      <c r="T2026" s="61"/>
    </row>
    <row r="2027" spans="1:20" s="55" customFormat="1" ht="14.15" x14ac:dyDescent="0.4">
      <c r="A2027" s="39"/>
      <c r="E2027" s="74"/>
      <c r="F2027" s="74"/>
      <c r="G2027" s="74"/>
      <c r="S2027" s="61"/>
      <c r="T2027" s="61"/>
    </row>
    <row r="2028" spans="1:20" s="55" customFormat="1" ht="14.15" x14ac:dyDescent="0.4">
      <c r="A2028" s="39"/>
      <c r="E2028" s="74"/>
      <c r="F2028" s="74"/>
      <c r="G2028" s="74"/>
      <c r="S2028" s="61"/>
      <c r="T2028" s="61"/>
    </row>
    <row r="2029" spans="1:20" s="55" customFormat="1" ht="14.15" x14ac:dyDescent="0.4">
      <c r="A2029" s="39"/>
      <c r="E2029" s="74"/>
      <c r="F2029" s="74"/>
      <c r="G2029" s="74"/>
      <c r="S2029" s="61"/>
      <c r="T2029" s="61"/>
    </row>
    <row r="2030" spans="1:20" s="55" customFormat="1" ht="14.15" x14ac:dyDescent="0.4">
      <c r="A2030" s="39"/>
      <c r="E2030" s="74"/>
      <c r="F2030" s="74"/>
      <c r="G2030" s="74"/>
      <c r="S2030" s="61"/>
      <c r="T2030" s="61"/>
    </row>
    <row r="2031" spans="1:20" s="55" customFormat="1" ht="14.15" x14ac:dyDescent="0.4">
      <c r="A2031" s="39"/>
      <c r="E2031" s="74"/>
      <c r="F2031" s="74"/>
      <c r="G2031" s="74"/>
      <c r="S2031" s="61"/>
      <c r="T2031" s="61"/>
    </row>
    <row r="2032" spans="1:20" s="55" customFormat="1" ht="14.15" x14ac:dyDescent="0.4">
      <c r="A2032" s="39"/>
      <c r="E2032" s="74"/>
      <c r="F2032" s="74"/>
      <c r="G2032" s="74"/>
      <c r="S2032" s="61"/>
      <c r="T2032" s="61"/>
    </row>
    <row r="2033" spans="1:20" s="55" customFormat="1" ht="14.15" x14ac:dyDescent="0.4">
      <c r="A2033" s="39"/>
      <c r="E2033" s="74"/>
      <c r="F2033" s="74"/>
      <c r="G2033" s="74"/>
      <c r="S2033" s="61"/>
      <c r="T2033" s="61"/>
    </row>
    <row r="2034" spans="1:20" s="55" customFormat="1" ht="14.15" x14ac:dyDescent="0.4">
      <c r="A2034" s="39"/>
      <c r="E2034" s="74"/>
      <c r="F2034" s="74"/>
      <c r="G2034" s="74"/>
      <c r="S2034" s="61"/>
      <c r="T2034" s="61"/>
    </row>
    <row r="2035" spans="1:20" s="55" customFormat="1" ht="14.15" x14ac:dyDescent="0.4">
      <c r="A2035" s="39"/>
      <c r="E2035" s="74"/>
      <c r="F2035" s="74"/>
      <c r="G2035" s="74"/>
      <c r="S2035" s="61"/>
      <c r="T2035" s="61"/>
    </row>
    <row r="2036" spans="1:20" s="55" customFormat="1" ht="14.15" x14ac:dyDescent="0.4">
      <c r="A2036" s="39"/>
      <c r="E2036" s="74"/>
      <c r="F2036" s="74"/>
      <c r="G2036" s="74"/>
      <c r="S2036" s="61"/>
      <c r="T2036" s="61"/>
    </row>
    <row r="2037" spans="1:20" s="55" customFormat="1" ht="14.15" x14ac:dyDescent="0.4">
      <c r="A2037" s="39"/>
      <c r="E2037" s="74"/>
      <c r="F2037" s="74"/>
      <c r="G2037" s="74"/>
      <c r="S2037" s="61"/>
      <c r="T2037" s="61"/>
    </row>
    <row r="2038" spans="1:20" s="55" customFormat="1" ht="14.15" x14ac:dyDescent="0.4">
      <c r="A2038" s="39"/>
      <c r="E2038" s="74"/>
      <c r="F2038" s="74"/>
      <c r="G2038" s="74"/>
      <c r="S2038" s="61"/>
      <c r="T2038" s="61"/>
    </row>
    <row r="2039" spans="1:20" s="55" customFormat="1" ht="14.15" x14ac:dyDescent="0.4">
      <c r="A2039" s="39"/>
      <c r="E2039" s="74"/>
      <c r="F2039" s="74"/>
      <c r="G2039" s="74"/>
      <c r="S2039" s="61"/>
      <c r="T2039" s="61"/>
    </row>
    <row r="2040" spans="1:20" s="55" customFormat="1" ht="14.15" x14ac:dyDescent="0.4">
      <c r="A2040" s="39"/>
      <c r="E2040" s="74"/>
      <c r="F2040" s="74"/>
      <c r="G2040" s="74"/>
      <c r="S2040" s="61"/>
      <c r="T2040" s="61"/>
    </row>
    <row r="2041" spans="1:20" s="55" customFormat="1" ht="14.15" x14ac:dyDescent="0.4">
      <c r="A2041" s="39"/>
      <c r="E2041" s="74"/>
      <c r="F2041" s="74"/>
      <c r="G2041" s="74"/>
      <c r="S2041" s="61"/>
      <c r="T2041" s="61"/>
    </row>
    <row r="2042" spans="1:20" s="55" customFormat="1" ht="14.15" x14ac:dyDescent="0.4">
      <c r="A2042" s="39"/>
      <c r="E2042" s="74"/>
      <c r="F2042" s="74"/>
      <c r="G2042" s="74"/>
      <c r="S2042" s="61"/>
      <c r="T2042" s="61"/>
    </row>
    <row r="2043" spans="1:20" s="55" customFormat="1" ht="14.15" x14ac:dyDescent="0.4">
      <c r="A2043" s="39"/>
      <c r="E2043" s="74"/>
      <c r="F2043" s="74"/>
      <c r="G2043" s="74"/>
      <c r="S2043" s="61"/>
      <c r="T2043" s="61"/>
    </row>
    <row r="2044" spans="1:20" s="55" customFormat="1" ht="14.15" x14ac:dyDescent="0.4">
      <c r="A2044" s="39"/>
      <c r="E2044" s="74"/>
      <c r="F2044" s="74"/>
      <c r="G2044" s="74"/>
      <c r="S2044" s="61"/>
      <c r="T2044" s="61"/>
    </row>
    <row r="2045" spans="1:20" s="55" customFormat="1" ht="14.15" x14ac:dyDescent="0.4">
      <c r="A2045" s="39"/>
      <c r="E2045" s="74"/>
      <c r="F2045" s="74"/>
      <c r="G2045" s="74"/>
      <c r="S2045" s="61"/>
      <c r="T2045" s="61"/>
    </row>
    <row r="2046" spans="1:20" s="55" customFormat="1" ht="14.15" x14ac:dyDescent="0.4">
      <c r="A2046" s="39"/>
      <c r="E2046" s="74"/>
      <c r="F2046" s="74"/>
      <c r="G2046" s="74"/>
      <c r="S2046" s="61"/>
      <c r="T2046" s="61"/>
    </row>
    <row r="2047" spans="1:20" s="55" customFormat="1" ht="14.15" x14ac:dyDescent="0.4">
      <c r="A2047" s="39"/>
      <c r="E2047" s="74"/>
      <c r="F2047" s="74"/>
      <c r="G2047" s="74"/>
      <c r="S2047" s="61"/>
      <c r="T2047" s="61"/>
    </row>
    <row r="2048" spans="1:20" s="55" customFormat="1" ht="14.15" x14ac:dyDescent="0.4">
      <c r="A2048" s="39"/>
      <c r="E2048" s="74"/>
      <c r="F2048" s="74"/>
      <c r="G2048" s="74"/>
      <c r="S2048" s="61"/>
      <c r="T2048" s="61"/>
    </row>
    <row r="2049" spans="1:20" s="55" customFormat="1" ht="14.15" x14ac:dyDescent="0.4">
      <c r="A2049" s="39"/>
      <c r="E2049" s="74"/>
      <c r="F2049" s="74"/>
      <c r="G2049" s="74"/>
      <c r="S2049" s="61"/>
      <c r="T2049" s="61"/>
    </row>
    <row r="2050" spans="1:20" s="55" customFormat="1" ht="14.15" x14ac:dyDescent="0.4">
      <c r="A2050" s="39"/>
      <c r="E2050" s="74"/>
      <c r="F2050" s="74"/>
      <c r="G2050" s="74"/>
      <c r="S2050" s="61"/>
      <c r="T2050" s="61"/>
    </row>
    <row r="2051" spans="1:20" s="55" customFormat="1" ht="14.15" x14ac:dyDescent="0.4">
      <c r="A2051" s="39"/>
      <c r="E2051" s="74"/>
      <c r="F2051" s="74"/>
      <c r="G2051" s="74"/>
      <c r="S2051" s="61"/>
      <c r="T2051" s="61"/>
    </row>
    <row r="2052" spans="1:20" s="55" customFormat="1" ht="14.15" x14ac:dyDescent="0.4">
      <c r="A2052" s="39"/>
      <c r="E2052" s="74"/>
      <c r="F2052" s="74"/>
      <c r="G2052" s="74"/>
      <c r="S2052" s="61"/>
      <c r="T2052" s="61"/>
    </row>
    <row r="2053" spans="1:20" s="55" customFormat="1" ht="14.15" x14ac:dyDescent="0.4">
      <c r="A2053" s="39"/>
      <c r="E2053" s="74"/>
      <c r="F2053" s="74"/>
      <c r="G2053" s="74"/>
      <c r="S2053" s="61"/>
      <c r="T2053" s="61"/>
    </row>
    <row r="2054" spans="1:20" s="55" customFormat="1" ht="14.15" x14ac:dyDescent="0.4">
      <c r="A2054" s="39"/>
      <c r="E2054" s="74"/>
      <c r="F2054" s="74"/>
      <c r="G2054" s="74"/>
      <c r="S2054" s="61"/>
      <c r="T2054" s="61"/>
    </row>
    <row r="2055" spans="1:20" s="55" customFormat="1" ht="14.15" x14ac:dyDescent="0.4">
      <c r="A2055" s="39"/>
      <c r="E2055" s="74"/>
      <c r="F2055" s="74"/>
      <c r="G2055" s="74"/>
      <c r="S2055" s="61"/>
      <c r="T2055" s="61"/>
    </row>
    <row r="2056" spans="1:20" s="55" customFormat="1" ht="14.15" x14ac:dyDescent="0.4">
      <c r="A2056" s="39"/>
      <c r="E2056" s="74"/>
      <c r="F2056" s="74"/>
      <c r="G2056" s="74"/>
      <c r="S2056" s="61"/>
      <c r="T2056" s="61"/>
    </row>
    <row r="2057" spans="1:20" s="55" customFormat="1" ht="14.15" x14ac:dyDescent="0.4">
      <c r="A2057" s="39"/>
      <c r="E2057" s="74"/>
      <c r="F2057" s="74"/>
      <c r="G2057" s="74"/>
      <c r="S2057" s="61"/>
      <c r="T2057" s="61"/>
    </row>
    <row r="2058" spans="1:20" s="55" customFormat="1" ht="14.15" x14ac:dyDescent="0.4">
      <c r="A2058" s="39"/>
      <c r="E2058" s="74"/>
      <c r="F2058" s="74"/>
      <c r="G2058" s="74"/>
      <c r="S2058" s="61"/>
      <c r="T2058" s="61"/>
    </row>
    <row r="2059" spans="1:20" s="55" customFormat="1" ht="14.15" x14ac:dyDescent="0.4">
      <c r="A2059" s="39"/>
      <c r="E2059" s="74"/>
      <c r="F2059" s="74"/>
      <c r="G2059" s="74"/>
      <c r="S2059" s="61"/>
      <c r="T2059" s="61"/>
    </row>
    <row r="2060" spans="1:20" s="55" customFormat="1" ht="14.15" x14ac:dyDescent="0.4">
      <c r="A2060" s="39"/>
      <c r="E2060" s="74"/>
      <c r="F2060" s="74"/>
      <c r="G2060" s="74"/>
      <c r="S2060" s="61"/>
      <c r="T2060" s="61"/>
    </row>
    <row r="2061" spans="1:20" s="55" customFormat="1" ht="14.15" x14ac:dyDescent="0.4">
      <c r="A2061" s="39"/>
      <c r="E2061" s="74"/>
      <c r="F2061" s="74"/>
      <c r="G2061" s="74"/>
      <c r="S2061" s="61"/>
      <c r="T2061" s="61"/>
    </row>
    <row r="2062" spans="1:20" s="55" customFormat="1" ht="14.15" x14ac:dyDescent="0.4">
      <c r="A2062" s="39"/>
      <c r="E2062" s="74"/>
      <c r="F2062" s="74"/>
      <c r="G2062" s="74"/>
      <c r="S2062" s="61"/>
      <c r="T2062" s="61"/>
    </row>
    <row r="2063" spans="1:20" s="55" customFormat="1" ht="14.15" x14ac:dyDescent="0.4">
      <c r="A2063" s="39"/>
      <c r="E2063" s="74"/>
      <c r="F2063" s="74"/>
      <c r="G2063" s="74"/>
      <c r="S2063" s="61"/>
      <c r="T2063" s="61"/>
    </row>
    <row r="2064" spans="1:20" s="55" customFormat="1" ht="14.15" x14ac:dyDescent="0.4">
      <c r="A2064" s="39"/>
      <c r="E2064" s="74"/>
      <c r="F2064" s="74"/>
      <c r="G2064" s="74"/>
      <c r="S2064" s="61"/>
      <c r="T2064" s="61"/>
    </row>
    <row r="2065" spans="1:20" s="55" customFormat="1" ht="14.15" x14ac:dyDescent="0.4">
      <c r="A2065" s="39"/>
      <c r="E2065" s="74"/>
      <c r="F2065" s="74"/>
      <c r="G2065" s="74"/>
      <c r="S2065" s="61"/>
      <c r="T2065" s="61"/>
    </row>
    <row r="2066" spans="1:20" s="55" customFormat="1" ht="14.15" x14ac:dyDescent="0.4">
      <c r="A2066" s="39"/>
      <c r="E2066" s="74"/>
      <c r="F2066" s="74"/>
      <c r="G2066" s="74"/>
      <c r="S2066" s="61"/>
      <c r="T2066" s="61"/>
    </row>
    <row r="2067" spans="1:20" s="55" customFormat="1" ht="14.15" x14ac:dyDescent="0.4">
      <c r="A2067" s="39"/>
      <c r="E2067" s="74"/>
      <c r="F2067" s="74"/>
      <c r="G2067" s="74"/>
      <c r="S2067" s="61"/>
      <c r="T2067" s="61"/>
    </row>
    <row r="2068" spans="1:20" s="55" customFormat="1" ht="14.15" x14ac:dyDescent="0.4">
      <c r="A2068" s="39"/>
      <c r="E2068" s="74"/>
      <c r="F2068" s="74"/>
      <c r="G2068" s="74"/>
      <c r="S2068" s="61"/>
      <c r="T2068" s="61"/>
    </row>
    <row r="2069" spans="1:20" s="55" customFormat="1" ht="14.15" x14ac:dyDescent="0.4">
      <c r="A2069" s="39"/>
      <c r="E2069" s="74"/>
      <c r="F2069" s="74"/>
      <c r="G2069" s="74"/>
      <c r="S2069" s="61"/>
      <c r="T2069" s="61"/>
    </row>
    <row r="2070" spans="1:20" s="55" customFormat="1" ht="14.15" x14ac:dyDescent="0.4">
      <c r="A2070" s="39"/>
      <c r="E2070" s="74"/>
      <c r="F2070" s="74"/>
      <c r="G2070" s="74"/>
      <c r="S2070" s="61"/>
      <c r="T2070" s="61"/>
    </row>
    <row r="2071" spans="1:20" s="55" customFormat="1" ht="14.15" x14ac:dyDescent="0.4">
      <c r="A2071" s="39"/>
      <c r="E2071" s="74"/>
      <c r="F2071" s="74"/>
      <c r="G2071" s="74"/>
      <c r="S2071" s="61"/>
      <c r="T2071" s="61"/>
    </row>
    <row r="2072" spans="1:20" s="55" customFormat="1" ht="14.15" x14ac:dyDescent="0.4">
      <c r="A2072" s="39"/>
      <c r="E2072" s="74"/>
      <c r="F2072" s="74"/>
      <c r="G2072" s="74"/>
      <c r="S2072" s="61"/>
      <c r="T2072" s="61"/>
    </row>
    <row r="2073" spans="1:20" s="55" customFormat="1" ht="14.15" x14ac:dyDescent="0.4">
      <c r="A2073" s="39"/>
      <c r="E2073" s="74"/>
      <c r="F2073" s="74"/>
      <c r="G2073" s="74"/>
      <c r="S2073" s="61"/>
      <c r="T2073" s="61"/>
    </row>
    <row r="2074" spans="1:20" s="55" customFormat="1" ht="14.15" x14ac:dyDescent="0.4">
      <c r="A2074" s="39"/>
      <c r="E2074" s="74"/>
      <c r="F2074" s="74"/>
      <c r="G2074" s="74"/>
      <c r="S2074" s="61"/>
      <c r="T2074" s="61"/>
    </row>
    <row r="2075" spans="1:20" s="55" customFormat="1" ht="14.15" x14ac:dyDescent="0.4">
      <c r="A2075" s="39"/>
      <c r="E2075" s="74"/>
      <c r="F2075" s="74"/>
      <c r="G2075" s="74"/>
      <c r="S2075" s="61"/>
      <c r="T2075" s="61"/>
    </row>
    <row r="2076" spans="1:20" s="55" customFormat="1" ht="14.15" x14ac:dyDescent="0.4">
      <c r="A2076" s="39"/>
      <c r="E2076" s="74"/>
      <c r="F2076" s="74"/>
      <c r="G2076" s="74"/>
      <c r="S2076" s="61"/>
      <c r="T2076" s="61"/>
    </row>
    <row r="2077" spans="1:20" s="55" customFormat="1" ht="14.15" x14ac:dyDescent="0.4">
      <c r="A2077" s="39"/>
      <c r="E2077" s="74"/>
      <c r="F2077" s="74"/>
      <c r="G2077" s="74"/>
      <c r="S2077" s="61"/>
      <c r="T2077" s="61"/>
    </row>
    <row r="2078" spans="1:20" s="55" customFormat="1" ht="14.15" x14ac:dyDescent="0.4">
      <c r="A2078" s="39"/>
      <c r="E2078" s="74"/>
      <c r="F2078" s="74"/>
      <c r="G2078" s="74"/>
      <c r="S2078" s="61"/>
      <c r="T2078" s="61"/>
    </row>
    <row r="2079" spans="1:20" s="55" customFormat="1" ht="14.15" x14ac:dyDescent="0.4">
      <c r="A2079" s="39"/>
      <c r="E2079" s="74"/>
      <c r="F2079" s="74"/>
      <c r="G2079" s="74"/>
      <c r="S2079" s="61"/>
      <c r="T2079" s="61"/>
    </row>
    <row r="2080" spans="1:20" s="55" customFormat="1" ht="14.15" x14ac:dyDescent="0.4">
      <c r="A2080" s="39"/>
      <c r="E2080" s="74"/>
      <c r="F2080" s="74"/>
      <c r="G2080" s="74"/>
      <c r="S2080" s="61"/>
      <c r="T2080" s="61"/>
    </row>
    <row r="2081" spans="1:20" s="55" customFormat="1" ht="14.15" x14ac:dyDescent="0.4">
      <c r="A2081" s="39"/>
      <c r="E2081" s="74"/>
      <c r="F2081" s="74"/>
      <c r="G2081" s="74"/>
      <c r="S2081" s="61"/>
      <c r="T2081" s="61"/>
    </row>
    <row r="2082" spans="1:20" s="55" customFormat="1" ht="14.15" x14ac:dyDescent="0.4">
      <c r="A2082" s="39"/>
      <c r="E2082" s="74"/>
      <c r="F2082" s="74"/>
      <c r="G2082" s="74"/>
      <c r="S2082" s="61"/>
      <c r="T2082" s="61"/>
    </row>
    <row r="2083" spans="1:20" s="55" customFormat="1" ht="14.15" x14ac:dyDescent="0.4">
      <c r="A2083" s="39"/>
      <c r="E2083" s="74"/>
      <c r="F2083" s="74"/>
      <c r="G2083" s="74"/>
      <c r="S2083" s="61"/>
      <c r="T2083" s="61"/>
    </row>
    <row r="2084" spans="1:20" s="55" customFormat="1" ht="14.15" x14ac:dyDescent="0.4">
      <c r="A2084" s="39"/>
      <c r="E2084" s="74"/>
      <c r="F2084" s="74"/>
      <c r="G2084" s="74"/>
      <c r="S2084" s="61"/>
      <c r="T2084" s="61"/>
    </row>
    <row r="2085" spans="1:20" s="55" customFormat="1" ht="14.15" x14ac:dyDescent="0.4">
      <c r="A2085" s="39"/>
      <c r="E2085" s="74"/>
      <c r="F2085" s="74"/>
      <c r="G2085" s="74"/>
      <c r="S2085" s="61"/>
      <c r="T2085" s="61"/>
    </row>
    <row r="2086" spans="1:20" s="55" customFormat="1" ht="14.15" x14ac:dyDescent="0.4">
      <c r="A2086" s="39"/>
      <c r="E2086" s="74"/>
      <c r="F2086" s="74"/>
      <c r="G2086" s="74"/>
      <c r="S2086" s="61"/>
      <c r="T2086" s="61"/>
    </row>
    <row r="2087" spans="1:20" s="55" customFormat="1" ht="14.15" x14ac:dyDescent="0.4">
      <c r="A2087" s="39"/>
      <c r="E2087" s="74"/>
      <c r="F2087" s="74"/>
      <c r="G2087" s="74"/>
      <c r="S2087" s="61"/>
      <c r="T2087" s="61"/>
    </row>
    <row r="2088" spans="1:20" s="55" customFormat="1" ht="14.15" x14ac:dyDescent="0.4">
      <c r="A2088" s="39"/>
      <c r="E2088" s="74"/>
      <c r="F2088" s="74"/>
      <c r="G2088" s="74"/>
      <c r="S2088" s="61"/>
      <c r="T2088" s="61"/>
    </row>
    <row r="2089" spans="1:20" s="55" customFormat="1" ht="14.15" x14ac:dyDescent="0.4">
      <c r="A2089" s="39"/>
      <c r="E2089" s="74"/>
      <c r="F2089" s="74"/>
      <c r="G2089" s="74"/>
      <c r="S2089" s="61"/>
      <c r="T2089" s="61"/>
    </row>
    <row r="2090" spans="1:20" s="55" customFormat="1" ht="14.15" x14ac:dyDescent="0.4">
      <c r="A2090" s="39"/>
      <c r="E2090" s="74"/>
      <c r="F2090" s="74"/>
      <c r="G2090" s="74"/>
      <c r="S2090" s="61"/>
      <c r="T2090" s="61"/>
    </row>
    <row r="2091" spans="1:20" s="55" customFormat="1" ht="14.15" x14ac:dyDescent="0.4">
      <c r="A2091" s="39"/>
      <c r="E2091" s="74"/>
      <c r="F2091" s="74"/>
      <c r="G2091" s="74"/>
      <c r="S2091" s="61"/>
      <c r="T2091" s="61"/>
    </row>
    <row r="2092" spans="1:20" s="55" customFormat="1" ht="14.15" x14ac:dyDescent="0.4">
      <c r="A2092" s="39"/>
      <c r="E2092" s="74"/>
      <c r="F2092" s="74"/>
      <c r="G2092" s="74"/>
      <c r="S2092" s="61"/>
      <c r="T2092" s="61"/>
    </row>
    <row r="2093" spans="1:20" s="55" customFormat="1" ht="14.15" x14ac:dyDescent="0.4">
      <c r="A2093" s="39"/>
      <c r="E2093" s="74"/>
      <c r="F2093" s="74"/>
      <c r="G2093" s="74"/>
      <c r="S2093" s="61"/>
      <c r="T2093" s="61"/>
    </row>
    <row r="2094" spans="1:20" s="55" customFormat="1" ht="14.15" x14ac:dyDescent="0.4">
      <c r="A2094" s="39"/>
      <c r="E2094" s="74"/>
      <c r="F2094" s="74"/>
      <c r="G2094" s="74"/>
      <c r="S2094" s="61"/>
      <c r="T2094" s="61"/>
    </row>
    <row r="2095" spans="1:20" s="55" customFormat="1" ht="14.15" x14ac:dyDescent="0.4">
      <c r="A2095" s="39"/>
      <c r="E2095" s="74"/>
      <c r="F2095" s="74"/>
      <c r="G2095" s="74"/>
      <c r="S2095" s="61"/>
      <c r="T2095" s="61"/>
    </row>
    <row r="2096" spans="1:20" s="55" customFormat="1" ht="14.15" x14ac:dyDescent="0.4">
      <c r="A2096" s="39"/>
      <c r="E2096" s="74"/>
      <c r="F2096" s="74"/>
      <c r="G2096" s="74"/>
      <c r="S2096" s="61"/>
      <c r="T2096" s="61"/>
    </row>
    <row r="2097" spans="1:20" s="55" customFormat="1" ht="14.15" x14ac:dyDescent="0.4">
      <c r="A2097" s="39"/>
      <c r="E2097" s="74"/>
      <c r="F2097" s="74"/>
      <c r="G2097" s="74"/>
      <c r="S2097" s="61"/>
      <c r="T2097" s="61"/>
    </row>
    <row r="2098" spans="1:20" s="55" customFormat="1" ht="14.15" x14ac:dyDescent="0.4">
      <c r="A2098" s="39"/>
      <c r="E2098" s="74"/>
      <c r="F2098" s="74"/>
      <c r="G2098" s="74"/>
      <c r="S2098" s="61"/>
      <c r="T2098" s="61"/>
    </row>
    <row r="2099" spans="1:20" s="55" customFormat="1" ht="14.15" x14ac:dyDescent="0.4">
      <c r="A2099" s="39"/>
      <c r="E2099" s="74"/>
      <c r="F2099" s="74"/>
      <c r="G2099" s="74"/>
      <c r="S2099" s="61"/>
      <c r="T2099" s="61"/>
    </row>
    <row r="2100" spans="1:20" s="55" customFormat="1" ht="14.15" x14ac:dyDescent="0.4">
      <c r="A2100" s="39"/>
      <c r="E2100" s="74"/>
      <c r="F2100" s="74"/>
      <c r="G2100" s="74"/>
      <c r="S2100" s="61"/>
      <c r="T2100" s="61"/>
    </row>
    <row r="2101" spans="1:20" s="55" customFormat="1" ht="14.15" x14ac:dyDescent="0.4">
      <c r="A2101" s="39"/>
      <c r="E2101" s="74"/>
      <c r="F2101" s="74"/>
      <c r="G2101" s="74"/>
      <c r="S2101" s="61"/>
      <c r="T2101" s="61"/>
    </row>
    <row r="2102" spans="1:20" s="55" customFormat="1" ht="14.15" x14ac:dyDescent="0.4">
      <c r="A2102" s="39"/>
      <c r="E2102" s="74"/>
      <c r="F2102" s="74"/>
      <c r="G2102" s="74"/>
      <c r="S2102" s="61"/>
      <c r="T2102" s="61"/>
    </row>
    <row r="2103" spans="1:20" s="55" customFormat="1" ht="14.15" x14ac:dyDescent="0.4">
      <c r="A2103" s="39"/>
      <c r="E2103" s="74"/>
      <c r="F2103" s="74"/>
      <c r="G2103" s="74"/>
      <c r="S2103" s="61"/>
      <c r="T2103" s="61"/>
    </row>
    <row r="2104" spans="1:20" s="55" customFormat="1" ht="14.15" x14ac:dyDescent="0.4">
      <c r="A2104" s="39"/>
      <c r="E2104" s="74"/>
      <c r="F2104" s="74"/>
      <c r="G2104" s="74"/>
      <c r="S2104" s="61"/>
      <c r="T2104" s="61"/>
    </row>
    <row r="2105" spans="1:20" s="55" customFormat="1" ht="14.15" x14ac:dyDescent="0.4">
      <c r="A2105" s="39"/>
      <c r="E2105" s="74"/>
      <c r="F2105" s="74"/>
      <c r="G2105" s="74"/>
      <c r="S2105" s="61"/>
      <c r="T2105" s="61"/>
    </row>
    <row r="2106" spans="1:20" s="55" customFormat="1" ht="14.15" x14ac:dyDescent="0.4">
      <c r="A2106" s="39"/>
      <c r="E2106" s="74"/>
      <c r="F2106" s="74"/>
      <c r="G2106" s="74"/>
      <c r="S2106" s="61"/>
      <c r="T2106" s="61"/>
    </row>
    <row r="2107" spans="1:20" s="55" customFormat="1" ht="14.15" x14ac:dyDescent="0.4">
      <c r="A2107" s="39"/>
      <c r="E2107" s="74"/>
      <c r="F2107" s="74"/>
      <c r="G2107" s="74"/>
      <c r="S2107" s="61"/>
      <c r="T2107" s="61"/>
    </row>
    <row r="2108" spans="1:20" s="55" customFormat="1" ht="14.15" x14ac:dyDescent="0.4">
      <c r="A2108" s="39"/>
      <c r="E2108" s="74"/>
      <c r="F2108" s="74"/>
      <c r="G2108" s="74"/>
      <c r="S2108" s="61"/>
      <c r="T2108" s="61"/>
    </row>
    <row r="2109" spans="1:20" s="55" customFormat="1" ht="14.15" x14ac:dyDescent="0.4">
      <c r="A2109" s="39"/>
      <c r="E2109" s="74"/>
      <c r="F2109" s="74"/>
      <c r="G2109" s="74"/>
      <c r="S2109" s="61"/>
      <c r="T2109" s="61"/>
    </row>
    <row r="2110" spans="1:20" s="55" customFormat="1" ht="14.15" x14ac:dyDescent="0.4">
      <c r="A2110" s="39"/>
      <c r="E2110" s="74"/>
      <c r="F2110" s="74"/>
      <c r="G2110" s="74"/>
      <c r="S2110" s="61"/>
      <c r="T2110" s="61"/>
    </row>
    <row r="2111" spans="1:20" s="55" customFormat="1" ht="14.15" x14ac:dyDescent="0.4">
      <c r="A2111" s="39"/>
      <c r="E2111" s="74"/>
      <c r="F2111" s="74"/>
      <c r="G2111" s="74"/>
      <c r="S2111" s="61"/>
      <c r="T2111" s="61"/>
    </row>
    <row r="2112" spans="1:20" s="55" customFormat="1" ht="14.15" x14ac:dyDescent="0.4">
      <c r="A2112" s="39"/>
      <c r="E2112" s="74"/>
      <c r="F2112" s="74"/>
      <c r="G2112" s="74"/>
      <c r="S2112" s="61"/>
      <c r="T2112" s="61"/>
    </row>
    <row r="2113" spans="1:20" s="55" customFormat="1" ht="14.15" x14ac:dyDescent="0.4">
      <c r="A2113" s="39"/>
      <c r="E2113" s="74"/>
      <c r="F2113" s="74"/>
      <c r="G2113" s="74"/>
      <c r="S2113" s="61"/>
      <c r="T2113" s="61"/>
    </row>
    <row r="2114" spans="1:20" s="55" customFormat="1" ht="14.15" x14ac:dyDescent="0.4">
      <c r="A2114" s="39"/>
      <c r="E2114" s="74"/>
      <c r="F2114" s="74"/>
      <c r="G2114" s="74"/>
      <c r="S2114" s="61"/>
      <c r="T2114" s="61"/>
    </row>
    <row r="2115" spans="1:20" s="55" customFormat="1" ht="14.15" x14ac:dyDescent="0.4">
      <c r="A2115" s="39"/>
      <c r="E2115" s="74"/>
      <c r="F2115" s="74"/>
      <c r="G2115" s="74"/>
      <c r="S2115" s="61"/>
      <c r="T2115" s="61"/>
    </row>
    <row r="2116" spans="1:20" s="55" customFormat="1" ht="14.15" x14ac:dyDescent="0.4">
      <c r="A2116" s="39"/>
      <c r="E2116" s="74"/>
      <c r="F2116" s="74"/>
      <c r="G2116" s="74"/>
      <c r="S2116" s="61"/>
      <c r="T2116" s="61"/>
    </row>
    <row r="2117" spans="1:20" s="55" customFormat="1" ht="14.15" x14ac:dyDescent="0.4">
      <c r="A2117" s="39"/>
      <c r="E2117" s="74"/>
      <c r="F2117" s="74"/>
      <c r="G2117" s="74"/>
      <c r="S2117" s="61"/>
      <c r="T2117" s="61"/>
    </row>
    <row r="2118" spans="1:20" s="55" customFormat="1" ht="14.15" x14ac:dyDescent="0.4">
      <c r="A2118" s="39"/>
      <c r="E2118" s="74"/>
      <c r="F2118" s="74"/>
      <c r="G2118" s="74"/>
      <c r="S2118" s="61"/>
      <c r="T2118" s="61"/>
    </row>
    <row r="2119" spans="1:20" s="55" customFormat="1" ht="14.15" x14ac:dyDescent="0.4">
      <c r="A2119" s="39"/>
      <c r="E2119" s="74"/>
      <c r="F2119" s="74"/>
      <c r="G2119" s="74"/>
      <c r="S2119" s="61"/>
      <c r="T2119" s="61"/>
    </row>
    <row r="2120" spans="1:20" s="55" customFormat="1" ht="14.15" x14ac:dyDescent="0.4">
      <c r="A2120" s="39"/>
      <c r="E2120" s="74"/>
      <c r="F2120" s="74"/>
      <c r="G2120" s="74"/>
      <c r="S2120" s="61"/>
      <c r="T2120" s="61"/>
    </row>
    <row r="2121" spans="1:20" s="55" customFormat="1" ht="14.15" x14ac:dyDescent="0.4">
      <c r="A2121" s="39"/>
      <c r="E2121" s="74"/>
      <c r="F2121" s="74"/>
      <c r="G2121" s="74"/>
      <c r="S2121" s="61"/>
      <c r="T2121" s="61"/>
    </row>
    <row r="2122" spans="1:20" s="55" customFormat="1" ht="14.15" x14ac:dyDescent="0.4">
      <c r="A2122" s="39"/>
      <c r="E2122" s="74"/>
      <c r="F2122" s="74"/>
      <c r="G2122" s="74"/>
      <c r="S2122" s="61"/>
      <c r="T2122" s="61"/>
    </row>
    <row r="2123" spans="1:20" s="55" customFormat="1" ht="14.15" x14ac:dyDescent="0.4">
      <c r="A2123" s="39"/>
      <c r="E2123" s="74"/>
      <c r="F2123" s="74"/>
      <c r="G2123" s="74"/>
      <c r="S2123" s="61"/>
      <c r="T2123" s="61"/>
    </row>
    <row r="2124" spans="1:20" s="55" customFormat="1" ht="14.15" x14ac:dyDescent="0.4">
      <c r="A2124" s="39"/>
      <c r="E2124" s="74"/>
      <c r="F2124" s="74"/>
      <c r="G2124" s="74"/>
      <c r="S2124" s="61"/>
      <c r="T2124" s="61"/>
    </row>
    <row r="2125" spans="1:20" s="55" customFormat="1" ht="14.15" x14ac:dyDescent="0.4">
      <c r="A2125" s="39"/>
      <c r="E2125" s="74"/>
      <c r="F2125" s="74"/>
      <c r="G2125" s="74"/>
      <c r="S2125" s="61"/>
      <c r="T2125" s="61"/>
    </row>
    <row r="2126" spans="1:20" s="55" customFormat="1" ht="14.15" x14ac:dyDescent="0.4">
      <c r="A2126" s="39"/>
      <c r="E2126" s="74"/>
      <c r="F2126" s="74"/>
      <c r="G2126" s="74"/>
      <c r="S2126" s="61"/>
      <c r="T2126" s="61"/>
    </row>
    <row r="2127" spans="1:20" s="55" customFormat="1" ht="14.15" x14ac:dyDescent="0.4">
      <c r="A2127" s="39"/>
      <c r="E2127" s="74"/>
      <c r="F2127" s="74"/>
      <c r="G2127" s="74"/>
      <c r="S2127" s="61"/>
      <c r="T2127" s="61"/>
    </row>
    <row r="2128" spans="1:20" s="55" customFormat="1" ht="14.15" x14ac:dyDescent="0.4">
      <c r="A2128" s="39"/>
      <c r="E2128" s="74"/>
      <c r="F2128" s="74"/>
      <c r="G2128" s="74"/>
      <c r="S2128" s="61"/>
      <c r="T2128" s="61"/>
    </row>
    <row r="2129" spans="1:20" s="55" customFormat="1" ht="14.15" x14ac:dyDescent="0.4">
      <c r="A2129" s="39"/>
      <c r="E2129" s="74"/>
      <c r="F2129" s="74"/>
      <c r="G2129" s="74"/>
      <c r="S2129" s="61"/>
      <c r="T2129" s="61"/>
    </row>
    <row r="2130" spans="1:20" s="55" customFormat="1" ht="14.15" x14ac:dyDescent="0.4">
      <c r="A2130" s="39"/>
      <c r="E2130" s="74"/>
      <c r="F2130" s="74"/>
      <c r="G2130" s="74"/>
      <c r="S2130" s="61"/>
      <c r="T2130" s="61"/>
    </row>
    <row r="2131" spans="1:20" s="55" customFormat="1" ht="14.15" x14ac:dyDescent="0.4">
      <c r="A2131" s="39"/>
      <c r="E2131" s="74"/>
      <c r="F2131" s="74"/>
      <c r="G2131" s="74"/>
      <c r="S2131" s="61"/>
      <c r="T2131" s="61"/>
    </row>
    <row r="2132" spans="1:20" s="55" customFormat="1" ht="14.15" x14ac:dyDescent="0.4">
      <c r="A2132" s="39"/>
      <c r="E2132" s="74"/>
      <c r="F2132" s="74"/>
      <c r="G2132" s="74"/>
      <c r="S2132" s="61"/>
      <c r="T2132" s="61"/>
    </row>
    <row r="2133" spans="1:20" s="55" customFormat="1" ht="14.15" x14ac:dyDescent="0.4">
      <c r="A2133" s="39"/>
      <c r="E2133" s="74"/>
      <c r="F2133" s="74"/>
      <c r="G2133" s="74"/>
      <c r="S2133" s="61"/>
      <c r="T2133" s="61"/>
    </row>
    <row r="2134" spans="1:20" s="55" customFormat="1" ht="14.15" x14ac:dyDescent="0.4">
      <c r="A2134" s="39"/>
      <c r="E2134" s="74"/>
      <c r="F2134" s="74"/>
      <c r="G2134" s="74"/>
      <c r="S2134" s="61"/>
      <c r="T2134" s="61"/>
    </row>
    <row r="2135" spans="1:20" s="55" customFormat="1" ht="14.15" x14ac:dyDescent="0.4">
      <c r="A2135" s="39"/>
      <c r="E2135" s="74"/>
      <c r="F2135" s="74"/>
      <c r="G2135" s="74"/>
      <c r="S2135" s="61"/>
      <c r="T2135" s="61"/>
    </row>
    <row r="2136" spans="1:20" s="55" customFormat="1" ht="14.15" x14ac:dyDescent="0.4">
      <c r="A2136" s="39"/>
      <c r="E2136" s="74"/>
      <c r="F2136" s="74"/>
      <c r="G2136" s="74"/>
      <c r="S2136" s="61"/>
      <c r="T2136" s="61"/>
    </row>
    <row r="2137" spans="1:20" s="55" customFormat="1" ht="14.15" x14ac:dyDescent="0.4">
      <c r="A2137" s="39"/>
      <c r="E2137" s="74"/>
      <c r="F2137" s="74"/>
      <c r="G2137" s="74"/>
      <c r="S2137" s="61"/>
      <c r="T2137" s="61"/>
    </row>
    <row r="2138" spans="1:20" s="55" customFormat="1" ht="14.15" x14ac:dyDescent="0.4">
      <c r="A2138" s="39"/>
      <c r="E2138" s="74"/>
      <c r="F2138" s="74"/>
      <c r="G2138" s="74"/>
      <c r="S2138" s="61"/>
      <c r="T2138" s="61"/>
    </row>
    <row r="2139" spans="1:20" s="55" customFormat="1" ht="14.15" x14ac:dyDescent="0.4">
      <c r="A2139" s="39"/>
      <c r="E2139" s="74"/>
      <c r="F2139" s="74"/>
      <c r="G2139" s="74"/>
      <c r="S2139" s="61"/>
      <c r="T2139" s="61"/>
    </row>
    <row r="2140" spans="1:20" s="55" customFormat="1" ht="14.15" x14ac:dyDescent="0.4">
      <c r="A2140" s="39"/>
      <c r="E2140" s="74"/>
      <c r="F2140" s="74"/>
      <c r="G2140" s="74"/>
      <c r="S2140" s="61"/>
      <c r="T2140" s="61"/>
    </row>
    <row r="2141" spans="1:20" s="55" customFormat="1" ht="14.15" x14ac:dyDescent="0.4">
      <c r="A2141" s="39"/>
      <c r="E2141" s="74"/>
      <c r="F2141" s="74"/>
      <c r="G2141" s="74"/>
      <c r="S2141" s="61"/>
      <c r="T2141" s="61"/>
    </row>
    <row r="2142" spans="1:20" s="55" customFormat="1" ht="14.15" x14ac:dyDescent="0.4">
      <c r="A2142" s="39"/>
      <c r="E2142" s="74"/>
      <c r="F2142" s="74"/>
      <c r="G2142" s="74"/>
      <c r="S2142" s="61"/>
      <c r="T2142" s="61"/>
    </row>
    <row r="2143" spans="1:20" s="55" customFormat="1" ht="14.15" x14ac:dyDescent="0.4">
      <c r="A2143" s="39"/>
      <c r="E2143" s="74"/>
      <c r="F2143" s="74"/>
      <c r="G2143" s="74"/>
      <c r="S2143" s="61"/>
      <c r="T2143" s="61"/>
    </row>
    <row r="2144" spans="1:20" s="55" customFormat="1" ht="14.15" x14ac:dyDescent="0.4">
      <c r="A2144" s="39"/>
      <c r="E2144" s="74"/>
      <c r="F2144" s="74"/>
      <c r="G2144" s="74"/>
      <c r="S2144" s="61"/>
      <c r="T2144" s="61"/>
    </row>
    <row r="2145" spans="1:20" s="55" customFormat="1" ht="14.15" x14ac:dyDescent="0.4">
      <c r="A2145" s="39"/>
      <c r="E2145" s="74"/>
      <c r="F2145" s="74"/>
      <c r="G2145" s="74"/>
      <c r="S2145" s="61"/>
      <c r="T2145" s="61"/>
    </row>
    <row r="2146" spans="1:20" s="55" customFormat="1" ht="14.15" x14ac:dyDescent="0.4">
      <c r="A2146" s="39"/>
      <c r="E2146" s="74"/>
      <c r="F2146" s="74"/>
      <c r="G2146" s="74"/>
      <c r="S2146" s="61"/>
      <c r="T2146" s="61"/>
    </row>
    <row r="2147" spans="1:20" s="55" customFormat="1" ht="14.15" x14ac:dyDescent="0.4">
      <c r="A2147" s="39"/>
      <c r="E2147" s="74"/>
      <c r="F2147" s="74"/>
      <c r="G2147" s="74"/>
      <c r="S2147" s="61"/>
      <c r="T2147" s="61"/>
    </row>
    <row r="2148" spans="1:20" s="55" customFormat="1" ht="14.15" x14ac:dyDescent="0.4">
      <c r="A2148" s="39"/>
      <c r="E2148" s="74"/>
      <c r="F2148" s="74"/>
      <c r="G2148" s="74"/>
      <c r="S2148" s="61"/>
      <c r="T2148" s="61"/>
    </row>
    <row r="2149" spans="1:20" s="55" customFormat="1" ht="14.15" x14ac:dyDescent="0.4">
      <c r="A2149" s="39"/>
      <c r="E2149" s="74"/>
      <c r="F2149" s="74"/>
      <c r="G2149" s="74"/>
      <c r="S2149" s="61"/>
      <c r="T2149" s="61"/>
    </row>
    <row r="2150" spans="1:20" s="55" customFormat="1" ht="14.15" x14ac:dyDescent="0.4">
      <c r="A2150" s="39"/>
      <c r="E2150" s="74"/>
      <c r="F2150" s="74"/>
      <c r="G2150" s="74"/>
      <c r="S2150" s="61"/>
      <c r="T2150" s="61"/>
    </row>
    <row r="2151" spans="1:20" s="55" customFormat="1" ht="14.15" x14ac:dyDescent="0.4">
      <c r="A2151" s="39"/>
      <c r="E2151" s="74"/>
      <c r="F2151" s="74"/>
      <c r="G2151" s="74"/>
      <c r="S2151" s="61"/>
      <c r="T2151" s="61"/>
    </row>
    <row r="2152" spans="1:20" s="55" customFormat="1" ht="14.15" x14ac:dyDescent="0.4">
      <c r="A2152" s="39"/>
      <c r="E2152" s="74"/>
      <c r="F2152" s="74"/>
      <c r="G2152" s="74"/>
      <c r="S2152" s="61"/>
      <c r="T2152" s="61"/>
    </row>
    <row r="2153" spans="1:20" s="55" customFormat="1" ht="14.15" x14ac:dyDescent="0.4">
      <c r="A2153" s="39"/>
      <c r="E2153" s="74"/>
      <c r="F2153" s="74"/>
      <c r="G2153" s="74"/>
      <c r="S2153" s="61"/>
      <c r="T2153" s="61"/>
    </row>
    <row r="2154" spans="1:20" s="55" customFormat="1" ht="14.15" x14ac:dyDescent="0.4">
      <c r="A2154" s="39"/>
      <c r="E2154" s="74"/>
      <c r="F2154" s="74"/>
      <c r="G2154" s="74"/>
      <c r="S2154" s="61"/>
      <c r="T2154" s="61"/>
    </row>
    <row r="2155" spans="1:20" s="55" customFormat="1" ht="14.15" x14ac:dyDescent="0.4">
      <c r="A2155" s="39"/>
      <c r="E2155" s="74"/>
      <c r="F2155" s="74"/>
      <c r="G2155" s="74"/>
      <c r="S2155" s="61"/>
      <c r="T2155" s="61"/>
    </row>
    <row r="2156" spans="1:20" s="55" customFormat="1" ht="14.15" x14ac:dyDescent="0.4">
      <c r="A2156" s="39"/>
      <c r="E2156" s="74"/>
      <c r="F2156" s="74"/>
      <c r="G2156" s="74"/>
      <c r="S2156" s="61"/>
      <c r="T2156" s="61"/>
    </row>
    <row r="2157" spans="1:20" s="55" customFormat="1" ht="14.15" x14ac:dyDescent="0.4">
      <c r="A2157" s="39"/>
      <c r="E2157" s="74"/>
      <c r="F2157" s="74"/>
      <c r="G2157" s="74"/>
      <c r="S2157" s="61"/>
      <c r="T2157" s="61"/>
    </row>
    <row r="2158" spans="1:20" s="55" customFormat="1" ht="14.15" x14ac:dyDescent="0.4">
      <c r="A2158" s="39"/>
      <c r="E2158" s="74"/>
      <c r="F2158" s="74"/>
      <c r="G2158" s="74"/>
      <c r="S2158" s="61"/>
      <c r="T2158" s="61"/>
    </row>
    <row r="2159" spans="1:20" s="55" customFormat="1" ht="14.15" x14ac:dyDescent="0.4">
      <c r="A2159" s="39"/>
      <c r="E2159" s="74"/>
      <c r="F2159" s="74"/>
      <c r="G2159" s="74"/>
      <c r="S2159" s="61"/>
      <c r="T2159" s="61"/>
    </row>
    <row r="2160" spans="1:20" s="55" customFormat="1" ht="14.15" x14ac:dyDescent="0.4">
      <c r="A2160" s="39"/>
      <c r="E2160" s="74"/>
      <c r="F2160" s="74"/>
      <c r="G2160" s="74"/>
      <c r="S2160" s="61"/>
      <c r="T2160" s="61"/>
    </row>
    <row r="2161" spans="1:20" s="55" customFormat="1" ht="14.15" x14ac:dyDescent="0.4">
      <c r="A2161" s="39"/>
      <c r="E2161" s="74"/>
      <c r="F2161" s="74"/>
      <c r="G2161" s="74"/>
      <c r="S2161" s="61"/>
      <c r="T2161" s="61"/>
    </row>
    <row r="2162" spans="1:20" s="55" customFormat="1" ht="14.15" x14ac:dyDescent="0.4">
      <c r="A2162" s="39"/>
      <c r="E2162" s="74"/>
      <c r="F2162" s="74"/>
      <c r="G2162" s="74"/>
      <c r="S2162" s="61"/>
      <c r="T2162" s="61"/>
    </row>
    <row r="2163" spans="1:20" s="55" customFormat="1" ht="14.15" x14ac:dyDescent="0.4">
      <c r="A2163" s="39"/>
      <c r="E2163" s="74"/>
      <c r="F2163" s="74"/>
      <c r="G2163" s="74"/>
      <c r="S2163" s="61"/>
      <c r="T2163" s="61"/>
    </row>
    <row r="2164" spans="1:20" s="55" customFormat="1" ht="14.15" x14ac:dyDescent="0.4">
      <c r="A2164" s="39"/>
      <c r="E2164" s="74"/>
      <c r="F2164" s="74"/>
      <c r="G2164" s="74"/>
      <c r="S2164" s="61"/>
      <c r="T2164" s="61"/>
    </row>
    <row r="2165" spans="1:20" s="55" customFormat="1" ht="14.15" x14ac:dyDescent="0.4">
      <c r="A2165" s="39"/>
      <c r="E2165" s="74"/>
      <c r="F2165" s="74"/>
      <c r="G2165" s="74"/>
      <c r="S2165" s="61"/>
      <c r="T2165" s="61"/>
    </row>
    <row r="2166" spans="1:20" s="55" customFormat="1" ht="14.15" x14ac:dyDescent="0.4">
      <c r="A2166" s="39"/>
      <c r="E2166" s="74"/>
      <c r="F2166" s="74"/>
      <c r="G2166" s="74"/>
      <c r="S2166" s="61"/>
      <c r="T2166" s="61"/>
    </row>
    <row r="2167" spans="1:20" s="55" customFormat="1" ht="14.15" x14ac:dyDescent="0.4">
      <c r="A2167" s="39"/>
      <c r="E2167" s="74"/>
      <c r="F2167" s="74"/>
      <c r="G2167" s="74"/>
      <c r="S2167" s="61"/>
      <c r="T2167" s="61"/>
    </row>
    <row r="2168" spans="1:20" s="55" customFormat="1" ht="14.15" x14ac:dyDescent="0.4">
      <c r="A2168" s="39"/>
      <c r="E2168" s="74"/>
      <c r="F2168" s="74"/>
      <c r="G2168" s="74"/>
      <c r="S2168" s="61"/>
      <c r="T2168" s="61"/>
    </row>
    <row r="2169" spans="1:20" s="55" customFormat="1" ht="14.15" x14ac:dyDescent="0.4">
      <c r="A2169" s="39"/>
      <c r="E2169" s="74"/>
      <c r="F2169" s="74"/>
      <c r="G2169" s="74"/>
      <c r="S2169" s="61"/>
      <c r="T2169" s="61"/>
    </row>
    <row r="2170" spans="1:20" s="55" customFormat="1" ht="14.15" x14ac:dyDescent="0.4">
      <c r="A2170" s="39"/>
      <c r="E2170" s="74"/>
      <c r="F2170" s="74"/>
      <c r="G2170" s="74"/>
      <c r="S2170" s="61"/>
      <c r="T2170" s="61"/>
    </row>
    <row r="2171" spans="1:20" s="55" customFormat="1" ht="14.15" x14ac:dyDescent="0.4">
      <c r="A2171" s="39"/>
      <c r="E2171" s="74"/>
      <c r="F2171" s="74"/>
      <c r="G2171" s="74"/>
      <c r="S2171" s="61"/>
      <c r="T2171" s="61"/>
    </row>
    <row r="2172" spans="1:20" s="55" customFormat="1" ht="14.15" x14ac:dyDescent="0.4">
      <c r="A2172" s="39"/>
      <c r="E2172" s="74"/>
      <c r="F2172" s="74"/>
      <c r="G2172" s="74"/>
      <c r="S2172" s="61"/>
      <c r="T2172" s="61"/>
    </row>
    <row r="2173" spans="1:20" s="55" customFormat="1" ht="14.15" x14ac:dyDescent="0.4">
      <c r="A2173" s="39"/>
      <c r="E2173" s="74"/>
      <c r="F2173" s="74"/>
      <c r="G2173" s="74"/>
      <c r="S2173" s="61"/>
      <c r="T2173" s="61"/>
    </row>
    <row r="2174" spans="1:20" s="55" customFormat="1" ht="14.15" x14ac:dyDescent="0.4">
      <c r="A2174" s="39"/>
      <c r="E2174" s="74"/>
      <c r="F2174" s="74"/>
      <c r="G2174" s="74"/>
      <c r="S2174" s="61"/>
      <c r="T2174" s="61"/>
    </row>
    <row r="2175" spans="1:20" s="55" customFormat="1" ht="14.15" x14ac:dyDescent="0.4">
      <c r="A2175" s="39"/>
      <c r="E2175" s="74"/>
      <c r="F2175" s="74"/>
      <c r="G2175" s="74"/>
      <c r="S2175" s="61"/>
      <c r="T2175" s="61"/>
    </row>
    <row r="2176" spans="1:20" s="55" customFormat="1" ht="14.15" x14ac:dyDescent="0.4">
      <c r="A2176" s="39"/>
      <c r="E2176" s="74"/>
      <c r="F2176" s="74"/>
      <c r="G2176" s="74"/>
      <c r="S2176" s="61"/>
      <c r="T2176" s="61"/>
    </row>
    <row r="2177" spans="1:20" s="55" customFormat="1" ht="14.15" x14ac:dyDescent="0.4">
      <c r="A2177" s="39"/>
      <c r="E2177" s="74"/>
      <c r="F2177" s="74"/>
      <c r="G2177" s="74"/>
      <c r="S2177" s="61"/>
      <c r="T2177" s="61"/>
    </row>
    <row r="2178" spans="1:20" s="55" customFormat="1" ht="14.15" x14ac:dyDescent="0.4">
      <c r="A2178" s="39"/>
      <c r="E2178" s="74"/>
      <c r="F2178" s="74"/>
      <c r="G2178" s="74"/>
      <c r="S2178" s="61"/>
      <c r="T2178" s="61"/>
    </row>
    <row r="2179" spans="1:20" s="55" customFormat="1" ht="14.15" x14ac:dyDescent="0.4">
      <c r="A2179" s="39"/>
      <c r="E2179" s="74"/>
      <c r="F2179" s="74"/>
      <c r="G2179" s="74"/>
      <c r="S2179" s="61"/>
      <c r="T2179" s="61"/>
    </row>
    <row r="2180" spans="1:20" s="55" customFormat="1" ht="14.15" x14ac:dyDescent="0.4">
      <c r="A2180" s="39"/>
      <c r="E2180" s="74"/>
      <c r="F2180" s="74"/>
      <c r="G2180" s="74"/>
      <c r="S2180" s="61"/>
      <c r="T2180" s="61"/>
    </row>
    <row r="2181" spans="1:20" s="55" customFormat="1" ht="14.15" x14ac:dyDescent="0.4">
      <c r="A2181" s="39"/>
      <c r="E2181" s="74"/>
      <c r="F2181" s="74"/>
      <c r="G2181" s="74"/>
      <c r="S2181" s="61"/>
      <c r="T2181" s="61"/>
    </row>
    <row r="2182" spans="1:20" s="55" customFormat="1" ht="14.15" x14ac:dyDescent="0.4">
      <c r="A2182" s="39"/>
      <c r="E2182" s="74"/>
      <c r="F2182" s="74"/>
      <c r="G2182" s="74"/>
      <c r="S2182" s="61"/>
      <c r="T2182" s="61"/>
    </row>
    <row r="2183" spans="1:20" s="55" customFormat="1" ht="14.15" x14ac:dyDescent="0.4">
      <c r="A2183" s="39"/>
      <c r="E2183" s="74"/>
      <c r="F2183" s="74"/>
      <c r="G2183" s="74"/>
      <c r="S2183" s="61"/>
      <c r="T2183" s="61"/>
    </row>
    <row r="2184" spans="1:20" s="55" customFormat="1" ht="14.15" x14ac:dyDescent="0.4">
      <c r="A2184" s="39"/>
      <c r="E2184" s="74"/>
      <c r="F2184" s="74"/>
      <c r="G2184" s="74"/>
      <c r="S2184" s="61"/>
      <c r="T2184" s="61"/>
    </row>
    <row r="2185" spans="1:20" s="55" customFormat="1" ht="14.15" x14ac:dyDescent="0.4">
      <c r="A2185" s="39"/>
      <c r="E2185" s="74"/>
      <c r="F2185" s="74"/>
      <c r="G2185" s="74"/>
      <c r="S2185" s="61"/>
      <c r="T2185" s="61"/>
    </row>
    <row r="2186" spans="1:20" s="55" customFormat="1" ht="14.15" x14ac:dyDescent="0.4">
      <c r="A2186" s="39"/>
      <c r="E2186" s="74"/>
      <c r="F2186" s="74"/>
      <c r="G2186" s="74"/>
      <c r="S2186" s="61"/>
      <c r="T2186" s="61"/>
    </row>
    <row r="2187" spans="1:20" s="55" customFormat="1" ht="14.15" x14ac:dyDescent="0.4">
      <c r="A2187" s="39"/>
      <c r="E2187" s="74"/>
      <c r="F2187" s="74"/>
      <c r="G2187" s="74"/>
      <c r="S2187" s="61"/>
      <c r="T2187" s="61"/>
    </row>
    <row r="2188" spans="1:20" s="55" customFormat="1" ht="14.15" x14ac:dyDescent="0.4">
      <c r="A2188" s="39"/>
      <c r="E2188" s="74"/>
      <c r="F2188" s="74"/>
      <c r="G2188" s="74"/>
      <c r="S2188" s="61"/>
      <c r="T2188" s="61"/>
    </row>
    <row r="2189" spans="1:20" s="55" customFormat="1" ht="14.15" x14ac:dyDescent="0.4">
      <c r="A2189" s="39"/>
      <c r="E2189" s="74"/>
      <c r="F2189" s="74"/>
      <c r="G2189" s="74"/>
      <c r="S2189" s="61"/>
      <c r="T2189" s="61"/>
    </row>
    <row r="2190" spans="1:20" s="55" customFormat="1" ht="14.15" x14ac:dyDescent="0.4">
      <c r="A2190" s="39"/>
      <c r="E2190" s="74"/>
      <c r="F2190" s="74"/>
      <c r="G2190" s="74"/>
      <c r="S2190" s="61"/>
      <c r="T2190" s="61"/>
    </row>
    <row r="2191" spans="1:20" s="55" customFormat="1" ht="14.15" x14ac:dyDescent="0.4">
      <c r="A2191" s="39"/>
      <c r="E2191" s="74"/>
      <c r="F2191" s="74"/>
      <c r="G2191" s="74"/>
      <c r="S2191" s="61"/>
      <c r="T2191" s="61"/>
    </row>
    <row r="2192" spans="1:20" s="55" customFormat="1" ht="14.15" x14ac:dyDescent="0.4">
      <c r="A2192" s="39"/>
      <c r="E2192" s="74"/>
      <c r="F2192" s="74"/>
      <c r="G2192" s="74"/>
      <c r="S2192" s="61"/>
      <c r="T2192" s="61"/>
    </row>
    <row r="2193" spans="1:20" s="55" customFormat="1" ht="14.15" x14ac:dyDescent="0.4">
      <c r="A2193" s="39"/>
      <c r="E2193" s="74"/>
      <c r="F2193" s="74"/>
      <c r="G2193" s="74"/>
      <c r="S2193" s="61"/>
      <c r="T2193" s="61"/>
    </row>
    <row r="2194" spans="1:20" s="55" customFormat="1" ht="14.15" x14ac:dyDescent="0.4">
      <c r="A2194" s="39"/>
      <c r="E2194" s="74"/>
      <c r="F2194" s="74"/>
      <c r="G2194" s="74"/>
      <c r="S2194" s="61"/>
      <c r="T2194" s="61"/>
    </row>
    <row r="2195" spans="1:20" s="55" customFormat="1" ht="14.15" x14ac:dyDescent="0.4">
      <c r="A2195" s="39"/>
      <c r="E2195" s="74"/>
      <c r="F2195" s="74"/>
      <c r="G2195" s="74"/>
      <c r="S2195" s="61"/>
      <c r="T2195" s="61"/>
    </row>
    <row r="2196" spans="1:20" s="55" customFormat="1" ht="14.15" x14ac:dyDescent="0.4">
      <c r="A2196" s="39"/>
      <c r="E2196" s="74"/>
      <c r="F2196" s="74"/>
      <c r="G2196" s="74"/>
      <c r="S2196" s="61"/>
      <c r="T2196" s="61"/>
    </row>
    <row r="2197" spans="1:20" s="55" customFormat="1" ht="14.15" x14ac:dyDescent="0.4">
      <c r="A2197" s="39"/>
      <c r="E2197" s="74"/>
      <c r="F2197" s="74"/>
      <c r="G2197" s="74"/>
      <c r="S2197" s="61"/>
      <c r="T2197" s="61"/>
    </row>
    <row r="2198" spans="1:20" s="55" customFormat="1" ht="14.15" x14ac:dyDescent="0.4">
      <c r="A2198" s="39"/>
      <c r="E2198" s="74"/>
      <c r="F2198" s="74"/>
      <c r="G2198" s="74"/>
      <c r="S2198" s="61"/>
      <c r="T2198" s="61"/>
    </row>
    <row r="2199" spans="1:20" s="55" customFormat="1" ht="14.15" x14ac:dyDescent="0.4">
      <c r="A2199" s="39"/>
      <c r="E2199" s="74"/>
      <c r="F2199" s="74"/>
      <c r="G2199" s="74"/>
      <c r="S2199" s="61"/>
      <c r="T2199" s="61"/>
    </row>
    <row r="2200" spans="1:20" s="55" customFormat="1" ht="14.15" x14ac:dyDescent="0.4">
      <c r="A2200" s="39"/>
      <c r="E2200" s="74"/>
      <c r="F2200" s="74"/>
      <c r="G2200" s="74"/>
      <c r="S2200" s="61"/>
      <c r="T2200" s="61"/>
    </row>
    <row r="2201" spans="1:20" s="55" customFormat="1" ht="14.15" x14ac:dyDescent="0.4">
      <c r="A2201" s="39"/>
      <c r="E2201" s="74"/>
      <c r="F2201" s="74"/>
      <c r="G2201" s="74"/>
      <c r="S2201" s="61"/>
      <c r="T2201" s="61"/>
    </row>
    <row r="2202" spans="1:20" s="55" customFormat="1" ht="14.15" x14ac:dyDescent="0.4">
      <c r="A2202" s="39"/>
      <c r="E2202" s="74"/>
      <c r="F2202" s="74"/>
      <c r="G2202" s="74"/>
      <c r="S2202" s="61"/>
      <c r="T2202" s="61"/>
    </row>
    <row r="2203" spans="1:20" s="55" customFormat="1" ht="14.15" x14ac:dyDescent="0.4">
      <c r="A2203" s="39"/>
      <c r="E2203" s="74"/>
      <c r="F2203" s="74"/>
      <c r="G2203" s="74"/>
      <c r="S2203" s="61"/>
      <c r="T2203" s="61"/>
    </row>
    <row r="2204" spans="1:20" s="55" customFormat="1" ht="14.15" x14ac:dyDescent="0.4">
      <c r="A2204" s="39"/>
      <c r="E2204" s="74"/>
      <c r="F2204" s="74"/>
      <c r="G2204" s="74"/>
      <c r="S2204" s="61"/>
      <c r="T2204" s="61"/>
    </row>
    <row r="2205" spans="1:20" s="55" customFormat="1" ht="14.15" x14ac:dyDescent="0.4">
      <c r="A2205" s="39"/>
      <c r="E2205" s="74"/>
      <c r="F2205" s="74"/>
      <c r="G2205" s="74"/>
      <c r="S2205" s="61"/>
      <c r="T2205" s="61"/>
    </row>
    <row r="2206" spans="1:20" s="55" customFormat="1" ht="14.15" x14ac:dyDescent="0.4">
      <c r="A2206" s="39"/>
      <c r="E2206" s="74"/>
      <c r="F2206" s="74"/>
      <c r="G2206" s="74"/>
      <c r="S2206" s="61"/>
      <c r="T2206" s="61"/>
    </row>
    <row r="2207" spans="1:20" s="55" customFormat="1" ht="14.15" x14ac:dyDescent="0.4">
      <c r="A2207" s="39"/>
      <c r="E2207" s="74"/>
      <c r="F2207" s="74"/>
      <c r="G2207" s="74"/>
      <c r="S2207" s="61"/>
      <c r="T2207" s="61"/>
    </row>
    <row r="2208" spans="1:20" s="55" customFormat="1" ht="14.15" x14ac:dyDescent="0.4">
      <c r="A2208" s="39"/>
      <c r="E2208" s="74"/>
      <c r="F2208" s="74"/>
      <c r="G2208" s="74"/>
      <c r="S2208" s="61"/>
      <c r="T2208" s="61"/>
    </row>
    <row r="2209" spans="1:20" s="55" customFormat="1" ht="14.15" x14ac:dyDescent="0.4">
      <c r="A2209" s="39"/>
      <c r="E2209" s="74"/>
      <c r="F2209" s="74"/>
      <c r="G2209" s="74"/>
      <c r="S2209" s="61"/>
      <c r="T2209" s="61"/>
    </row>
    <row r="2210" spans="1:20" s="55" customFormat="1" ht="14.15" x14ac:dyDescent="0.4">
      <c r="A2210" s="39"/>
      <c r="E2210" s="74"/>
      <c r="F2210" s="74"/>
      <c r="G2210" s="74"/>
      <c r="S2210" s="61"/>
      <c r="T2210" s="61"/>
    </row>
    <row r="2211" spans="1:20" s="55" customFormat="1" ht="14.15" x14ac:dyDescent="0.4">
      <c r="A2211" s="39"/>
      <c r="E2211" s="74"/>
      <c r="F2211" s="74"/>
      <c r="G2211" s="74"/>
      <c r="S2211" s="61"/>
      <c r="T2211" s="61"/>
    </row>
    <row r="2212" spans="1:20" s="55" customFormat="1" ht="14.15" x14ac:dyDescent="0.4">
      <c r="A2212" s="39"/>
      <c r="E2212" s="74"/>
      <c r="F2212" s="74"/>
      <c r="G2212" s="74"/>
      <c r="S2212" s="61"/>
      <c r="T2212" s="61"/>
    </row>
    <row r="2213" spans="1:20" s="55" customFormat="1" ht="14.15" x14ac:dyDescent="0.4">
      <c r="A2213" s="39"/>
      <c r="E2213" s="74"/>
      <c r="F2213" s="74"/>
      <c r="G2213" s="74"/>
      <c r="S2213" s="61"/>
      <c r="T2213" s="61"/>
    </row>
    <row r="2214" spans="1:20" s="55" customFormat="1" ht="14.15" x14ac:dyDescent="0.4">
      <c r="A2214" s="39"/>
      <c r="E2214" s="74"/>
      <c r="F2214" s="74"/>
      <c r="G2214" s="74"/>
      <c r="S2214" s="61"/>
      <c r="T2214" s="61"/>
    </row>
    <row r="2215" spans="1:20" s="55" customFormat="1" ht="14.15" x14ac:dyDescent="0.4">
      <c r="A2215" s="39"/>
      <c r="E2215" s="74"/>
      <c r="F2215" s="74"/>
      <c r="G2215" s="74"/>
      <c r="S2215" s="61"/>
      <c r="T2215" s="61"/>
    </row>
    <row r="2216" spans="1:20" s="55" customFormat="1" ht="14.15" x14ac:dyDescent="0.4">
      <c r="A2216" s="39"/>
      <c r="E2216" s="74"/>
      <c r="F2216" s="74"/>
      <c r="G2216" s="74"/>
      <c r="S2216" s="61"/>
      <c r="T2216" s="61"/>
    </row>
    <row r="2217" spans="1:20" s="55" customFormat="1" ht="14.15" x14ac:dyDescent="0.4">
      <c r="A2217" s="39"/>
      <c r="E2217" s="74"/>
      <c r="F2217" s="74"/>
      <c r="G2217" s="74"/>
      <c r="S2217" s="61"/>
      <c r="T2217" s="61"/>
    </row>
    <row r="2218" spans="1:20" s="55" customFormat="1" ht="14.15" x14ac:dyDescent="0.4">
      <c r="A2218" s="39"/>
      <c r="E2218" s="74"/>
      <c r="F2218" s="74"/>
      <c r="G2218" s="74"/>
      <c r="S2218" s="61"/>
      <c r="T2218" s="61"/>
    </row>
    <row r="2219" spans="1:20" s="55" customFormat="1" ht="14.15" x14ac:dyDescent="0.4">
      <c r="A2219" s="39"/>
      <c r="E2219" s="74"/>
      <c r="F2219" s="74"/>
      <c r="G2219" s="74"/>
      <c r="S2219" s="61"/>
      <c r="T2219" s="61"/>
    </row>
    <row r="2220" spans="1:20" s="55" customFormat="1" ht="14.15" x14ac:dyDescent="0.4">
      <c r="A2220" s="39"/>
      <c r="E2220" s="74"/>
      <c r="F2220" s="74"/>
      <c r="G2220" s="74"/>
      <c r="S2220" s="61"/>
      <c r="T2220" s="61"/>
    </row>
    <row r="2221" spans="1:20" s="55" customFormat="1" ht="14.15" x14ac:dyDescent="0.4">
      <c r="A2221" s="39"/>
      <c r="E2221" s="74"/>
      <c r="F2221" s="74"/>
      <c r="G2221" s="74"/>
      <c r="S2221" s="61"/>
      <c r="T2221" s="61"/>
    </row>
    <row r="2222" spans="1:20" s="55" customFormat="1" ht="14.15" x14ac:dyDescent="0.4">
      <c r="A2222" s="39"/>
      <c r="E2222" s="74"/>
      <c r="F2222" s="74"/>
      <c r="G2222" s="74"/>
      <c r="S2222" s="61"/>
      <c r="T2222" s="61"/>
    </row>
    <row r="2223" spans="1:20" s="55" customFormat="1" ht="14.15" x14ac:dyDescent="0.4">
      <c r="A2223" s="39"/>
      <c r="E2223" s="74"/>
      <c r="F2223" s="74"/>
      <c r="G2223" s="74"/>
      <c r="S2223" s="61"/>
      <c r="T2223" s="61"/>
    </row>
    <row r="2224" spans="1:20" s="55" customFormat="1" ht="14.15" x14ac:dyDescent="0.4">
      <c r="A2224" s="39"/>
      <c r="E2224" s="74"/>
      <c r="F2224" s="74"/>
      <c r="G2224" s="74"/>
      <c r="S2224" s="61"/>
      <c r="T2224" s="61"/>
    </row>
    <row r="2225" spans="1:20" s="55" customFormat="1" ht="14.15" x14ac:dyDescent="0.4">
      <c r="A2225" s="39"/>
      <c r="E2225" s="74"/>
      <c r="F2225" s="74"/>
      <c r="G2225" s="74"/>
      <c r="S2225" s="61"/>
      <c r="T2225" s="61"/>
    </row>
    <row r="2226" spans="1:20" s="55" customFormat="1" ht="14.15" x14ac:dyDescent="0.4">
      <c r="A2226" s="39"/>
      <c r="E2226" s="74"/>
      <c r="F2226" s="74"/>
      <c r="G2226" s="74"/>
      <c r="S2226" s="61"/>
      <c r="T2226" s="61"/>
    </row>
    <row r="2227" spans="1:20" s="55" customFormat="1" ht="14.15" x14ac:dyDescent="0.4">
      <c r="A2227" s="39"/>
      <c r="E2227" s="74"/>
      <c r="F2227" s="74"/>
      <c r="G2227" s="74"/>
      <c r="S2227" s="61"/>
      <c r="T2227" s="61"/>
    </row>
    <row r="2228" spans="1:20" s="55" customFormat="1" ht="14.15" x14ac:dyDescent="0.4">
      <c r="A2228" s="39"/>
      <c r="E2228" s="74"/>
      <c r="F2228" s="74"/>
      <c r="G2228" s="74"/>
      <c r="S2228" s="61"/>
      <c r="T2228" s="61"/>
    </row>
    <row r="2229" spans="1:20" s="55" customFormat="1" ht="14.15" x14ac:dyDescent="0.4">
      <c r="A2229" s="39"/>
      <c r="E2229" s="74"/>
      <c r="F2229" s="74"/>
      <c r="G2229" s="74"/>
      <c r="S2229" s="61"/>
      <c r="T2229" s="61"/>
    </row>
    <row r="2230" spans="1:20" s="55" customFormat="1" ht="14.15" x14ac:dyDescent="0.4">
      <c r="A2230" s="39"/>
      <c r="E2230" s="74"/>
      <c r="F2230" s="74"/>
      <c r="G2230" s="74"/>
      <c r="S2230" s="61"/>
      <c r="T2230" s="61"/>
    </row>
    <row r="2231" spans="1:20" s="55" customFormat="1" ht="14.15" x14ac:dyDescent="0.4">
      <c r="A2231" s="39"/>
      <c r="E2231" s="74"/>
      <c r="F2231" s="74"/>
      <c r="G2231" s="74"/>
      <c r="S2231" s="61"/>
      <c r="T2231" s="61"/>
    </row>
    <row r="2232" spans="1:20" s="55" customFormat="1" ht="14.15" x14ac:dyDescent="0.4">
      <c r="A2232" s="39"/>
      <c r="E2232" s="74"/>
      <c r="F2232" s="74"/>
      <c r="G2232" s="74"/>
      <c r="S2232" s="61"/>
      <c r="T2232" s="61"/>
    </row>
    <row r="2233" spans="1:20" s="55" customFormat="1" ht="14.15" x14ac:dyDescent="0.4">
      <c r="A2233" s="39"/>
      <c r="E2233" s="74"/>
      <c r="F2233" s="74"/>
      <c r="G2233" s="74"/>
      <c r="S2233" s="61"/>
      <c r="T2233" s="61"/>
    </row>
    <row r="2234" spans="1:20" s="55" customFormat="1" ht="14.15" x14ac:dyDescent="0.4">
      <c r="A2234" s="39"/>
      <c r="E2234" s="74"/>
      <c r="F2234" s="74"/>
      <c r="G2234" s="74"/>
      <c r="S2234" s="61"/>
      <c r="T2234" s="61"/>
    </row>
    <row r="2235" spans="1:20" s="55" customFormat="1" ht="14.15" x14ac:dyDescent="0.4">
      <c r="A2235" s="39"/>
      <c r="E2235" s="74"/>
      <c r="F2235" s="74"/>
      <c r="G2235" s="74"/>
      <c r="S2235" s="61"/>
      <c r="T2235" s="61"/>
    </row>
    <row r="2236" spans="1:20" s="55" customFormat="1" ht="14.15" x14ac:dyDescent="0.4">
      <c r="A2236" s="39"/>
      <c r="E2236" s="74"/>
      <c r="F2236" s="74"/>
      <c r="G2236" s="74"/>
      <c r="S2236" s="61"/>
      <c r="T2236" s="61"/>
    </row>
    <row r="2237" spans="1:20" s="55" customFormat="1" ht="14.15" x14ac:dyDescent="0.4">
      <c r="A2237" s="39"/>
      <c r="E2237" s="74"/>
      <c r="F2237" s="74"/>
      <c r="G2237" s="74"/>
      <c r="S2237" s="61"/>
      <c r="T2237" s="61"/>
    </row>
    <row r="2238" spans="1:20" s="55" customFormat="1" ht="14.15" x14ac:dyDescent="0.4">
      <c r="A2238" s="39"/>
      <c r="E2238" s="74"/>
      <c r="F2238" s="74"/>
      <c r="G2238" s="74"/>
      <c r="S2238" s="61"/>
      <c r="T2238" s="61"/>
    </row>
    <row r="2239" spans="1:20" s="55" customFormat="1" ht="14.15" x14ac:dyDescent="0.4">
      <c r="A2239" s="39"/>
      <c r="E2239" s="74"/>
      <c r="F2239" s="74"/>
      <c r="G2239" s="74"/>
      <c r="S2239" s="61"/>
      <c r="T2239" s="61"/>
    </row>
    <row r="2240" spans="1:20" s="55" customFormat="1" ht="14.15" x14ac:dyDescent="0.4">
      <c r="A2240" s="39"/>
      <c r="E2240" s="74"/>
      <c r="F2240" s="74"/>
      <c r="G2240" s="74"/>
      <c r="S2240" s="61"/>
      <c r="T2240" s="61"/>
    </row>
    <row r="2241" spans="1:20" s="55" customFormat="1" ht="14.15" x14ac:dyDescent="0.4">
      <c r="A2241" s="39"/>
      <c r="E2241" s="74"/>
      <c r="F2241" s="74"/>
      <c r="G2241" s="74"/>
      <c r="S2241" s="61"/>
      <c r="T2241" s="61"/>
    </row>
    <row r="2242" spans="1:20" s="55" customFormat="1" ht="14.15" x14ac:dyDescent="0.4">
      <c r="A2242" s="39"/>
      <c r="E2242" s="74"/>
      <c r="F2242" s="74"/>
      <c r="G2242" s="74"/>
      <c r="S2242" s="61"/>
      <c r="T2242" s="61"/>
    </row>
    <row r="2243" spans="1:20" s="55" customFormat="1" ht="14.15" x14ac:dyDescent="0.4">
      <c r="A2243" s="39"/>
      <c r="E2243" s="74"/>
      <c r="F2243" s="74"/>
      <c r="G2243" s="74"/>
      <c r="S2243" s="61"/>
      <c r="T2243" s="61"/>
    </row>
    <row r="2244" spans="1:20" s="55" customFormat="1" ht="14.15" x14ac:dyDescent="0.4">
      <c r="A2244" s="39"/>
      <c r="E2244" s="74"/>
      <c r="F2244" s="74"/>
      <c r="G2244" s="74"/>
      <c r="S2244" s="61"/>
      <c r="T2244" s="61"/>
    </row>
    <row r="2245" spans="1:20" s="55" customFormat="1" ht="14.15" x14ac:dyDescent="0.4">
      <c r="A2245" s="39"/>
      <c r="E2245" s="74"/>
      <c r="F2245" s="74"/>
      <c r="G2245" s="74"/>
      <c r="S2245" s="61"/>
      <c r="T2245" s="61"/>
    </row>
    <row r="2246" spans="1:20" s="55" customFormat="1" ht="14.15" x14ac:dyDescent="0.4">
      <c r="A2246" s="39"/>
      <c r="E2246" s="74"/>
      <c r="F2246" s="74"/>
      <c r="G2246" s="74"/>
      <c r="S2246" s="61"/>
      <c r="T2246" s="61"/>
    </row>
    <row r="2247" spans="1:20" s="55" customFormat="1" ht="14.15" x14ac:dyDescent="0.4">
      <c r="A2247" s="39"/>
      <c r="E2247" s="74"/>
      <c r="F2247" s="74"/>
      <c r="G2247" s="74"/>
      <c r="S2247" s="61"/>
      <c r="T2247" s="61"/>
    </row>
    <row r="2248" spans="1:20" s="55" customFormat="1" ht="14.15" x14ac:dyDescent="0.4">
      <c r="A2248" s="39"/>
      <c r="E2248" s="74"/>
      <c r="F2248" s="74"/>
      <c r="G2248" s="74"/>
      <c r="S2248" s="61"/>
      <c r="T2248" s="61"/>
    </row>
    <row r="2249" spans="1:20" s="55" customFormat="1" ht="14.15" x14ac:dyDescent="0.4">
      <c r="A2249" s="39"/>
      <c r="E2249" s="74"/>
      <c r="F2249" s="74"/>
      <c r="G2249" s="74"/>
      <c r="S2249" s="61"/>
      <c r="T2249" s="61"/>
    </row>
    <row r="2250" spans="1:20" s="55" customFormat="1" ht="14.15" x14ac:dyDescent="0.4">
      <c r="A2250" s="39"/>
      <c r="E2250" s="74"/>
      <c r="F2250" s="74"/>
      <c r="G2250" s="74"/>
      <c r="S2250" s="61"/>
      <c r="T2250" s="61"/>
    </row>
    <row r="2251" spans="1:20" s="55" customFormat="1" ht="14.15" x14ac:dyDescent="0.4">
      <c r="A2251" s="39"/>
      <c r="E2251" s="74"/>
      <c r="F2251" s="74"/>
      <c r="G2251" s="74"/>
      <c r="S2251" s="61"/>
      <c r="T2251" s="61"/>
    </row>
    <row r="2252" spans="1:20" s="55" customFormat="1" ht="14.15" x14ac:dyDescent="0.4">
      <c r="A2252" s="39"/>
      <c r="E2252" s="74"/>
      <c r="F2252" s="74"/>
      <c r="G2252" s="74"/>
      <c r="S2252" s="61"/>
      <c r="T2252" s="61"/>
    </row>
    <row r="2253" spans="1:20" s="55" customFormat="1" ht="14.15" x14ac:dyDescent="0.4">
      <c r="A2253" s="39"/>
      <c r="E2253" s="74"/>
      <c r="F2253" s="74"/>
      <c r="G2253" s="74"/>
      <c r="S2253" s="61"/>
      <c r="T2253" s="61"/>
    </row>
    <row r="2254" spans="1:20" s="55" customFormat="1" ht="14.15" x14ac:dyDescent="0.4">
      <c r="A2254" s="39"/>
      <c r="E2254" s="74"/>
      <c r="F2254" s="74"/>
      <c r="G2254" s="74"/>
      <c r="S2254" s="61"/>
      <c r="T2254" s="61"/>
    </row>
    <row r="2255" spans="1:20" s="55" customFormat="1" ht="14.15" x14ac:dyDescent="0.4">
      <c r="A2255" s="39"/>
      <c r="E2255" s="74"/>
      <c r="F2255" s="74"/>
      <c r="G2255" s="74"/>
      <c r="S2255" s="61"/>
      <c r="T2255" s="61"/>
    </row>
    <row r="2256" spans="1:20" s="55" customFormat="1" ht="14.15" x14ac:dyDescent="0.4">
      <c r="A2256" s="39"/>
      <c r="E2256" s="74"/>
      <c r="F2256" s="74"/>
      <c r="G2256" s="74"/>
      <c r="S2256" s="61"/>
      <c r="T2256" s="61"/>
    </row>
    <row r="2257" spans="1:20" s="55" customFormat="1" ht="14.15" x14ac:dyDescent="0.4">
      <c r="A2257" s="39"/>
      <c r="E2257" s="74"/>
      <c r="F2257" s="74"/>
      <c r="G2257" s="74"/>
      <c r="S2257" s="61"/>
      <c r="T2257" s="61"/>
    </row>
    <row r="2258" spans="1:20" s="55" customFormat="1" ht="14.15" x14ac:dyDescent="0.4">
      <c r="A2258" s="39"/>
      <c r="E2258" s="74"/>
      <c r="F2258" s="74"/>
      <c r="G2258" s="74"/>
      <c r="S2258" s="61"/>
      <c r="T2258" s="61"/>
    </row>
    <row r="2259" spans="1:20" s="55" customFormat="1" ht="14.15" x14ac:dyDescent="0.4">
      <c r="A2259" s="39"/>
      <c r="E2259" s="74"/>
      <c r="F2259" s="74"/>
      <c r="G2259" s="74"/>
      <c r="S2259" s="61"/>
      <c r="T2259" s="61"/>
    </row>
    <row r="2260" spans="1:20" s="55" customFormat="1" ht="14.15" x14ac:dyDescent="0.4">
      <c r="A2260" s="39"/>
      <c r="E2260" s="74"/>
      <c r="F2260" s="74"/>
      <c r="G2260" s="74"/>
      <c r="S2260" s="61"/>
      <c r="T2260" s="61"/>
    </row>
    <row r="2261" spans="1:20" s="55" customFormat="1" ht="14.15" x14ac:dyDescent="0.4">
      <c r="A2261" s="39"/>
      <c r="E2261" s="74"/>
      <c r="F2261" s="74"/>
      <c r="G2261" s="74"/>
      <c r="S2261" s="61"/>
      <c r="T2261" s="61"/>
    </row>
    <row r="2262" spans="1:20" s="55" customFormat="1" ht="14.15" x14ac:dyDescent="0.4">
      <c r="A2262" s="39"/>
      <c r="E2262" s="74"/>
      <c r="F2262" s="74"/>
      <c r="G2262" s="74"/>
      <c r="S2262" s="61"/>
      <c r="T2262" s="61"/>
    </row>
    <row r="2263" spans="1:20" s="55" customFormat="1" ht="14.15" x14ac:dyDescent="0.4">
      <c r="A2263" s="39"/>
      <c r="E2263" s="74"/>
      <c r="F2263" s="74"/>
      <c r="G2263" s="74"/>
      <c r="S2263" s="61"/>
      <c r="T2263" s="61"/>
    </row>
    <row r="2264" spans="1:20" s="55" customFormat="1" ht="14.15" x14ac:dyDescent="0.4">
      <c r="A2264" s="39"/>
      <c r="E2264" s="74"/>
      <c r="F2264" s="74"/>
      <c r="G2264" s="74"/>
      <c r="S2264" s="61"/>
      <c r="T2264" s="61"/>
    </row>
    <row r="2265" spans="1:20" s="55" customFormat="1" ht="14.15" x14ac:dyDescent="0.4">
      <c r="A2265" s="39"/>
      <c r="E2265" s="74"/>
      <c r="F2265" s="74"/>
      <c r="G2265" s="74"/>
      <c r="S2265" s="61"/>
      <c r="T2265" s="61"/>
    </row>
    <row r="2266" spans="1:20" s="55" customFormat="1" ht="14.15" x14ac:dyDescent="0.4">
      <c r="A2266" s="39"/>
      <c r="E2266" s="74"/>
      <c r="F2266" s="74"/>
      <c r="G2266" s="74"/>
      <c r="S2266" s="61"/>
      <c r="T2266" s="61"/>
    </row>
    <row r="2267" spans="1:20" s="55" customFormat="1" ht="14.15" x14ac:dyDescent="0.4">
      <c r="A2267" s="39"/>
      <c r="E2267" s="74"/>
      <c r="F2267" s="74"/>
      <c r="G2267" s="74"/>
      <c r="S2267" s="61"/>
      <c r="T2267" s="61"/>
    </row>
    <row r="2268" spans="1:20" s="55" customFormat="1" ht="14.15" x14ac:dyDescent="0.4">
      <c r="A2268" s="39"/>
      <c r="E2268" s="74"/>
      <c r="F2268" s="74"/>
      <c r="G2268" s="74"/>
      <c r="S2268" s="61"/>
      <c r="T2268" s="61"/>
    </row>
    <row r="2269" spans="1:20" s="55" customFormat="1" ht="14.15" x14ac:dyDescent="0.4">
      <c r="A2269" s="39"/>
      <c r="E2269" s="74"/>
      <c r="F2269" s="74"/>
      <c r="G2269" s="74"/>
      <c r="S2269" s="61"/>
      <c r="T2269" s="61"/>
    </row>
    <row r="2270" spans="1:20" s="55" customFormat="1" ht="14.15" x14ac:dyDescent="0.4">
      <c r="A2270" s="39"/>
      <c r="E2270" s="74"/>
      <c r="F2270" s="74"/>
      <c r="G2270" s="74"/>
      <c r="S2270" s="61"/>
      <c r="T2270" s="61"/>
    </row>
    <row r="2271" spans="1:20" s="55" customFormat="1" ht="14.15" x14ac:dyDescent="0.4">
      <c r="A2271" s="39"/>
      <c r="E2271" s="74"/>
      <c r="F2271" s="74"/>
      <c r="G2271" s="74"/>
      <c r="S2271" s="61"/>
      <c r="T2271" s="61"/>
    </row>
    <row r="2272" spans="1:20" s="55" customFormat="1" ht="14.15" x14ac:dyDescent="0.4">
      <c r="A2272" s="39"/>
      <c r="E2272" s="74"/>
      <c r="F2272" s="74"/>
      <c r="G2272" s="74"/>
      <c r="S2272" s="61"/>
      <c r="T2272" s="61"/>
    </row>
    <row r="2273" spans="1:20" s="55" customFormat="1" ht="14.15" x14ac:dyDescent="0.4">
      <c r="A2273" s="39"/>
      <c r="E2273" s="74"/>
      <c r="F2273" s="74"/>
      <c r="G2273" s="74"/>
      <c r="S2273" s="61"/>
      <c r="T2273" s="61"/>
    </row>
    <row r="2274" spans="1:20" s="55" customFormat="1" ht="14.15" x14ac:dyDescent="0.4">
      <c r="A2274" s="39"/>
      <c r="E2274" s="74"/>
      <c r="F2274" s="74"/>
      <c r="G2274" s="74"/>
      <c r="S2274" s="61"/>
      <c r="T2274" s="61"/>
    </row>
    <row r="2275" spans="1:20" s="55" customFormat="1" ht="14.15" x14ac:dyDescent="0.4">
      <c r="A2275" s="39"/>
      <c r="E2275" s="74"/>
      <c r="F2275" s="74"/>
      <c r="G2275" s="74"/>
      <c r="S2275" s="61"/>
      <c r="T2275" s="61"/>
    </row>
    <row r="2276" spans="1:20" s="55" customFormat="1" ht="14.15" x14ac:dyDescent="0.4">
      <c r="A2276" s="39"/>
      <c r="E2276" s="74"/>
      <c r="F2276" s="74"/>
      <c r="G2276" s="74"/>
      <c r="S2276" s="61"/>
      <c r="T2276" s="61"/>
    </row>
    <row r="2277" spans="1:20" s="55" customFormat="1" ht="14.15" x14ac:dyDescent="0.4">
      <c r="A2277" s="39"/>
      <c r="E2277" s="74"/>
      <c r="F2277" s="74"/>
      <c r="G2277" s="74"/>
      <c r="S2277" s="61"/>
      <c r="T2277" s="61"/>
    </row>
    <row r="2278" spans="1:20" s="55" customFormat="1" ht="14.15" x14ac:dyDescent="0.4">
      <c r="A2278" s="39"/>
      <c r="E2278" s="74"/>
      <c r="F2278" s="74"/>
      <c r="G2278" s="74"/>
      <c r="S2278" s="61"/>
      <c r="T2278" s="61"/>
    </row>
    <row r="2279" spans="1:20" s="55" customFormat="1" ht="14.15" x14ac:dyDescent="0.4">
      <c r="A2279" s="39"/>
      <c r="E2279" s="74"/>
      <c r="F2279" s="74"/>
      <c r="G2279" s="74"/>
      <c r="S2279" s="61"/>
      <c r="T2279" s="61"/>
    </row>
    <row r="2280" spans="1:20" s="55" customFormat="1" ht="14.15" x14ac:dyDescent="0.4">
      <c r="A2280" s="39"/>
      <c r="E2280" s="74"/>
      <c r="F2280" s="74"/>
      <c r="G2280" s="74"/>
      <c r="S2280" s="61"/>
      <c r="T2280" s="61"/>
    </row>
    <row r="2281" spans="1:20" s="55" customFormat="1" ht="14.15" x14ac:dyDescent="0.4">
      <c r="A2281" s="39"/>
      <c r="E2281" s="74"/>
      <c r="F2281" s="74"/>
      <c r="G2281" s="74"/>
      <c r="S2281" s="61"/>
      <c r="T2281" s="61"/>
    </row>
    <row r="2282" spans="1:20" s="55" customFormat="1" ht="14.15" x14ac:dyDescent="0.4">
      <c r="A2282" s="39"/>
      <c r="E2282" s="74"/>
      <c r="F2282" s="74"/>
      <c r="G2282" s="74"/>
      <c r="S2282" s="61"/>
      <c r="T2282" s="61"/>
    </row>
    <row r="2283" spans="1:20" s="55" customFormat="1" ht="14.15" x14ac:dyDescent="0.4">
      <c r="A2283" s="39"/>
      <c r="E2283" s="74"/>
      <c r="F2283" s="74"/>
      <c r="G2283" s="74"/>
      <c r="S2283" s="61"/>
      <c r="T2283" s="61"/>
    </row>
    <row r="2284" spans="1:20" s="55" customFormat="1" ht="14.15" x14ac:dyDescent="0.4">
      <c r="A2284" s="39"/>
      <c r="E2284" s="74"/>
      <c r="F2284" s="74"/>
      <c r="G2284" s="74"/>
      <c r="S2284" s="61"/>
      <c r="T2284" s="61"/>
    </row>
    <row r="2285" spans="1:20" s="55" customFormat="1" ht="14.15" x14ac:dyDescent="0.4">
      <c r="A2285" s="39"/>
      <c r="E2285" s="74"/>
      <c r="F2285" s="74"/>
      <c r="G2285" s="74"/>
      <c r="S2285" s="61"/>
      <c r="T2285" s="61"/>
    </row>
    <row r="2286" spans="1:20" s="55" customFormat="1" ht="14.15" x14ac:dyDescent="0.4">
      <c r="A2286" s="39"/>
      <c r="E2286" s="74"/>
      <c r="F2286" s="74"/>
      <c r="G2286" s="74"/>
      <c r="S2286" s="61"/>
      <c r="T2286" s="61"/>
    </row>
    <row r="2287" spans="1:20" s="55" customFormat="1" ht="14.15" x14ac:dyDescent="0.4">
      <c r="A2287" s="39"/>
      <c r="E2287" s="74"/>
      <c r="F2287" s="74"/>
      <c r="G2287" s="74"/>
      <c r="S2287" s="61"/>
      <c r="T2287" s="61"/>
    </row>
    <row r="2288" spans="1:20" s="55" customFormat="1" ht="14.15" x14ac:dyDescent="0.4">
      <c r="A2288" s="39"/>
      <c r="E2288" s="74"/>
      <c r="F2288" s="74"/>
      <c r="G2288" s="74"/>
      <c r="S2288" s="61"/>
      <c r="T2288" s="61"/>
    </row>
    <row r="2289" spans="1:20" s="55" customFormat="1" ht="14.15" x14ac:dyDescent="0.4">
      <c r="A2289" s="39"/>
      <c r="E2289" s="74"/>
      <c r="F2289" s="74"/>
      <c r="G2289" s="74"/>
      <c r="S2289" s="61"/>
      <c r="T2289" s="61"/>
    </row>
    <row r="2290" spans="1:20" s="55" customFormat="1" ht="14.15" x14ac:dyDescent="0.4">
      <c r="A2290" s="39"/>
      <c r="E2290" s="74"/>
      <c r="F2290" s="74"/>
      <c r="G2290" s="74"/>
      <c r="S2290" s="61"/>
      <c r="T2290" s="61"/>
    </row>
    <row r="2291" spans="1:20" s="55" customFormat="1" ht="14.15" x14ac:dyDescent="0.4">
      <c r="A2291" s="39"/>
      <c r="E2291" s="74"/>
      <c r="F2291" s="74"/>
      <c r="G2291" s="74"/>
      <c r="S2291" s="61"/>
      <c r="T2291" s="61"/>
    </row>
    <row r="2292" spans="1:20" s="55" customFormat="1" ht="14.15" x14ac:dyDescent="0.4">
      <c r="A2292" s="39"/>
      <c r="E2292" s="74"/>
      <c r="F2292" s="74"/>
      <c r="G2292" s="74"/>
      <c r="S2292" s="61"/>
      <c r="T2292" s="61"/>
    </row>
    <row r="2293" spans="1:20" s="55" customFormat="1" ht="14.15" x14ac:dyDescent="0.4">
      <c r="A2293" s="39"/>
      <c r="E2293" s="74"/>
      <c r="F2293" s="74"/>
      <c r="G2293" s="74"/>
      <c r="S2293" s="61"/>
      <c r="T2293" s="61"/>
    </row>
    <row r="2294" spans="1:20" s="55" customFormat="1" ht="14.15" x14ac:dyDescent="0.4">
      <c r="A2294" s="39"/>
      <c r="E2294" s="74"/>
      <c r="F2294" s="74"/>
      <c r="G2294" s="74"/>
      <c r="S2294" s="61"/>
      <c r="T2294" s="61"/>
    </row>
    <row r="2295" spans="1:20" s="55" customFormat="1" ht="14.15" x14ac:dyDescent="0.4">
      <c r="A2295" s="39"/>
      <c r="E2295" s="74"/>
      <c r="F2295" s="74"/>
      <c r="G2295" s="74"/>
      <c r="S2295" s="61"/>
      <c r="T2295" s="61"/>
    </row>
    <row r="2296" spans="1:20" s="55" customFormat="1" ht="14.15" x14ac:dyDescent="0.4">
      <c r="A2296" s="39"/>
      <c r="E2296" s="74"/>
      <c r="F2296" s="74"/>
      <c r="G2296" s="74"/>
      <c r="S2296" s="61"/>
      <c r="T2296" s="61"/>
    </row>
    <row r="2297" spans="1:20" s="55" customFormat="1" ht="14.15" x14ac:dyDescent="0.4">
      <c r="A2297" s="39"/>
      <c r="E2297" s="74"/>
      <c r="F2297" s="74"/>
      <c r="G2297" s="74"/>
      <c r="S2297" s="61"/>
      <c r="T2297" s="61"/>
    </row>
    <row r="2298" spans="1:20" s="55" customFormat="1" ht="14.15" x14ac:dyDescent="0.4">
      <c r="A2298" s="39"/>
      <c r="E2298" s="74"/>
      <c r="F2298" s="74"/>
      <c r="G2298" s="74"/>
      <c r="S2298" s="61"/>
      <c r="T2298" s="61"/>
    </row>
    <row r="2299" spans="1:20" s="55" customFormat="1" ht="14.15" x14ac:dyDescent="0.4">
      <c r="A2299" s="39"/>
      <c r="E2299" s="74"/>
      <c r="F2299" s="74"/>
      <c r="G2299" s="74"/>
      <c r="S2299" s="61"/>
      <c r="T2299" s="61"/>
    </row>
    <row r="2300" spans="1:20" s="55" customFormat="1" ht="14.15" x14ac:dyDescent="0.4">
      <c r="A2300" s="39"/>
      <c r="E2300" s="74"/>
      <c r="F2300" s="74"/>
      <c r="G2300" s="74"/>
      <c r="S2300" s="61"/>
      <c r="T2300" s="61"/>
    </row>
    <row r="2301" spans="1:20" s="55" customFormat="1" ht="14.15" x14ac:dyDescent="0.4">
      <c r="A2301" s="39"/>
      <c r="E2301" s="74"/>
      <c r="F2301" s="74"/>
      <c r="G2301" s="74"/>
      <c r="S2301" s="61"/>
      <c r="T2301" s="61"/>
    </row>
    <row r="2302" spans="1:20" s="55" customFormat="1" ht="14.15" x14ac:dyDescent="0.4">
      <c r="A2302" s="39"/>
      <c r="E2302" s="74"/>
      <c r="F2302" s="74"/>
      <c r="G2302" s="74"/>
      <c r="S2302" s="61"/>
      <c r="T2302" s="61"/>
    </row>
    <row r="2303" spans="1:20" s="55" customFormat="1" ht="14.15" x14ac:dyDescent="0.4">
      <c r="A2303" s="39"/>
      <c r="E2303" s="74"/>
      <c r="F2303" s="74"/>
      <c r="G2303" s="74"/>
      <c r="S2303" s="61"/>
      <c r="T2303" s="61"/>
    </row>
    <row r="2304" spans="1:20" s="55" customFormat="1" ht="14.15" x14ac:dyDescent="0.4">
      <c r="A2304" s="39"/>
      <c r="E2304" s="74"/>
      <c r="F2304" s="74"/>
      <c r="G2304" s="74"/>
      <c r="S2304" s="61"/>
      <c r="T2304" s="61"/>
    </row>
    <row r="2305" spans="1:20" s="55" customFormat="1" ht="14.15" x14ac:dyDescent="0.4">
      <c r="A2305" s="39"/>
      <c r="E2305" s="74"/>
      <c r="F2305" s="74"/>
      <c r="G2305" s="74"/>
      <c r="S2305" s="61"/>
      <c r="T2305" s="61"/>
    </row>
    <row r="2306" spans="1:20" s="55" customFormat="1" ht="14.15" x14ac:dyDescent="0.4">
      <c r="A2306" s="39"/>
      <c r="E2306" s="74"/>
      <c r="F2306" s="74"/>
      <c r="G2306" s="74"/>
      <c r="S2306" s="61"/>
      <c r="T2306" s="61"/>
    </row>
    <row r="2307" spans="1:20" s="55" customFormat="1" ht="14.15" x14ac:dyDescent="0.4">
      <c r="A2307" s="39"/>
      <c r="E2307" s="74"/>
      <c r="F2307" s="74"/>
      <c r="G2307" s="74"/>
      <c r="S2307" s="61"/>
      <c r="T2307" s="61"/>
    </row>
    <row r="2308" spans="1:20" s="55" customFormat="1" ht="14.15" x14ac:dyDescent="0.4">
      <c r="A2308" s="39"/>
      <c r="E2308" s="74"/>
      <c r="F2308" s="74"/>
      <c r="G2308" s="74"/>
      <c r="S2308" s="61"/>
      <c r="T2308" s="61"/>
    </row>
    <row r="2309" spans="1:20" s="55" customFormat="1" ht="14.15" x14ac:dyDescent="0.4">
      <c r="A2309" s="39"/>
      <c r="E2309" s="74"/>
      <c r="F2309" s="74"/>
      <c r="G2309" s="74"/>
      <c r="S2309" s="61"/>
      <c r="T2309" s="61"/>
    </row>
    <row r="2310" spans="1:20" s="55" customFormat="1" ht="14.15" x14ac:dyDescent="0.4">
      <c r="A2310" s="39"/>
      <c r="E2310" s="74"/>
      <c r="F2310" s="74"/>
      <c r="G2310" s="74"/>
      <c r="S2310" s="61"/>
      <c r="T2310" s="61"/>
    </row>
    <row r="2311" spans="1:20" s="55" customFormat="1" ht="14.15" x14ac:dyDescent="0.4">
      <c r="A2311" s="39"/>
      <c r="E2311" s="74"/>
      <c r="F2311" s="74"/>
      <c r="G2311" s="74"/>
      <c r="S2311" s="61"/>
      <c r="T2311" s="61"/>
    </row>
    <row r="2312" spans="1:20" s="55" customFormat="1" ht="14.15" x14ac:dyDescent="0.4">
      <c r="A2312" s="39"/>
      <c r="E2312" s="74"/>
      <c r="F2312" s="74"/>
      <c r="G2312" s="74"/>
      <c r="S2312" s="61"/>
      <c r="T2312" s="61"/>
    </row>
    <row r="2313" spans="1:20" s="55" customFormat="1" ht="14.15" x14ac:dyDescent="0.4">
      <c r="A2313" s="39"/>
      <c r="E2313" s="74"/>
      <c r="F2313" s="74"/>
      <c r="G2313" s="74"/>
      <c r="S2313" s="61"/>
      <c r="T2313" s="61"/>
    </row>
    <row r="2314" spans="1:20" s="55" customFormat="1" ht="14.15" x14ac:dyDescent="0.4">
      <c r="A2314" s="39"/>
      <c r="E2314" s="74"/>
      <c r="F2314" s="74"/>
      <c r="G2314" s="74"/>
      <c r="S2314" s="61"/>
      <c r="T2314" s="61"/>
    </row>
    <row r="2315" spans="1:20" s="55" customFormat="1" ht="14.15" x14ac:dyDescent="0.4">
      <c r="A2315" s="39"/>
      <c r="E2315" s="74"/>
      <c r="F2315" s="74"/>
      <c r="G2315" s="74"/>
      <c r="S2315" s="61"/>
      <c r="T2315" s="61"/>
    </row>
    <row r="2316" spans="1:20" s="55" customFormat="1" ht="14.15" x14ac:dyDescent="0.4">
      <c r="A2316" s="39"/>
      <c r="E2316" s="74"/>
      <c r="F2316" s="74"/>
      <c r="G2316" s="74"/>
      <c r="S2316" s="61"/>
      <c r="T2316" s="61"/>
    </row>
    <row r="2317" spans="1:20" s="55" customFormat="1" ht="14.15" x14ac:dyDescent="0.4">
      <c r="A2317" s="39"/>
      <c r="E2317" s="74"/>
      <c r="F2317" s="74"/>
      <c r="G2317" s="74"/>
      <c r="S2317" s="61"/>
      <c r="T2317" s="61"/>
    </row>
    <row r="2318" spans="1:20" s="55" customFormat="1" ht="14.15" x14ac:dyDescent="0.4">
      <c r="A2318" s="39"/>
      <c r="E2318" s="74"/>
      <c r="F2318" s="74"/>
      <c r="G2318" s="74"/>
      <c r="S2318" s="61"/>
      <c r="T2318" s="61"/>
    </row>
    <row r="2319" spans="1:20" s="55" customFormat="1" ht="14.15" x14ac:dyDescent="0.4">
      <c r="A2319" s="39"/>
      <c r="E2319" s="74"/>
      <c r="F2319" s="74"/>
      <c r="G2319" s="74"/>
      <c r="S2319" s="61"/>
      <c r="T2319" s="61"/>
    </row>
    <row r="2320" spans="1:20" s="55" customFormat="1" ht="14.15" x14ac:dyDescent="0.4">
      <c r="A2320" s="39"/>
      <c r="E2320" s="74"/>
      <c r="F2320" s="74"/>
      <c r="G2320" s="74"/>
      <c r="S2320" s="61"/>
      <c r="T2320" s="61"/>
    </row>
    <row r="2321" spans="1:20" s="55" customFormat="1" ht="14.15" x14ac:dyDescent="0.4">
      <c r="A2321" s="39"/>
      <c r="E2321" s="74"/>
      <c r="F2321" s="74"/>
      <c r="G2321" s="74"/>
      <c r="S2321" s="61"/>
      <c r="T2321" s="61"/>
    </row>
    <row r="2322" spans="1:20" s="55" customFormat="1" ht="14.15" x14ac:dyDescent="0.4">
      <c r="A2322" s="39"/>
      <c r="E2322" s="74"/>
      <c r="F2322" s="74"/>
      <c r="G2322" s="74"/>
      <c r="S2322" s="61"/>
      <c r="T2322" s="61"/>
    </row>
    <row r="2323" spans="1:20" s="55" customFormat="1" ht="14.15" x14ac:dyDescent="0.4">
      <c r="A2323" s="39"/>
      <c r="E2323" s="74"/>
      <c r="F2323" s="74"/>
      <c r="G2323" s="74"/>
      <c r="S2323" s="61"/>
      <c r="T2323" s="61"/>
    </row>
    <row r="2324" spans="1:20" s="55" customFormat="1" ht="14.15" x14ac:dyDescent="0.4">
      <c r="A2324" s="39"/>
      <c r="E2324" s="74"/>
      <c r="F2324" s="74"/>
      <c r="G2324" s="74"/>
      <c r="S2324" s="61"/>
      <c r="T2324" s="61"/>
    </row>
    <row r="2325" spans="1:20" s="55" customFormat="1" ht="14.15" x14ac:dyDescent="0.4">
      <c r="A2325" s="39"/>
      <c r="E2325" s="74"/>
      <c r="F2325" s="74"/>
      <c r="G2325" s="74"/>
      <c r="S2325" s="61"/>
      <c r="T2325" s="61"/>
    </row>
    <row r="2326" spans="1:20" s="55" customFormat="1" ht="14.15" x14ac:dyDescent="0.4">
      <c r="A2326" s="39"/>
      <c r="E2326" s="74"/>
      <c r="F2326" s="74"/>
      <c r="G2326" s="74"/>
      <c r="S2326" s="61"/>
      <c r="T2326" s="61"/>
    </row>
    <row r="2327" spans="1:20" s="55" customFormat="1" ht="14.15" x14ac:dyDescent="0.4">
      <c r="A2327" s="39"/>
      <c r="E2327" s="74"/>
      <c r="F2327" s="74"/>
      <c r="G2327" s="74"/>
      <c r="S2327" s="61"/>
      <c r="T2327" s="61"/>
    </row>
    <row r="2328" spans="1:20" s="55" customFormat="1" ht="14.15" x14ac:dyDescent="0.4">
      <c r="A2328" s="39"/>
      <c r="E2328" s="74"/>
      <c r="F2328" s="74"/>
      <c r="G2328" s="74"/>
      <c r="S2328" s="61"/>
      <c r="T2328" s="61"/>
    </row>
    <row r="2329" spans="1:20" s="55" customFormat="1" ht="14.15" x14ac:dyDescent="0.4">
      <c r="A2329" s="39"/>
      <c r="E2329" s="74"/>
      <c r="F2329" s="74"/>
      <c r="G2329" s="74"/>
      <c r="S2329" s="61"/>
      <c r="T2329" s="61"/>
    </row>
    <row r="2330" spans="1:20" s="55" customFormat="1" ht="14.15" x14ac:dyDescent="0.4">
      <c r="A2330" s="39"/>
      <c r="E2330" s="74"/>
      <c r="F2330" s="74"/>
      <c r="G2330" s="74"/>
      <c r="S2330" s="61"/>
      <c r="T2330" s="61"/>
    </row>
    <row r="2331" spans="1:20" s="55" customFormat="1" ht="14.15" x14ac:dyDescent="0.4">
      <c r="A2331" s="39"/>
      <c r="E2331" s="74"/>
      <c r="F2331" s="74"/>
      <c r="G2331" s="74"/>
      <c r="S2331" s="61"/>
      <c r="T2331" s="61"/>
    </row>
    <row r="2332" spans="1:20" s="55" customFormat="1" ht="14.15" x14ac:dyDescent="0.4">
      <c r="A2332" s="39"/>
      <c r="E2332" s="74"/>
      <c r="F2332" s="74"/>
      <c r="G2332" s="74"/>
      <c r="S2332" s="61"/>
      <c r="T2332" s="61"/>
    </row>
    <row r="2333" spans="1:20" s="55" customFormat="1" ht="14.15" x14ac:dyDescent="0.4">
      <c r="A2333" s="39"/>
      <c r="E2333" s="74"/>
      <c r="F2333" s="74"/>
      <c r="G2333" s="74"/>
      <c r="S2333" s="61"/>
      <c r="T2333" s="61"/>
    </row>
    <row r="2334" spans="1:20" s="55" customFormat="1" ht="14.15" x14ac:dyDescent="0.4">
      <c r="A2334" s="39"/>
      <c r="E2334" s="74"/>
      <c r="F2334" s="74"/>
      <c r="G2334" s="74"/>
      <c r="S2334" s="61"/>
      <c r="T2334" s="61"/>
    </row>
    <row r="2335" spans="1:20" s="55" customFormat="1" ht="14.15" x14ac:dyDescent="0.4">
      <c r="A2335" s="39"/>
      <c r="E2335" s="74"/>
      <c r="F2335" s="74"/>
      <c r="G2335" s="74"/>
      <c r="S2335" s="61"/>
      <c r="T2335" s="61"/>
    </row>
    <row r="2336" spans="1:20" s="55" customFormat="1" ht="14.15" x14ac:dyDescent="0.4">
      <c r="A2336" s="39"/>
      <c r="E2336" s="74"/>
      <c r="F2336" s="74"/>
      <c r="G2336" s="74"/>
      <c r="S2336" s="61"/>
      <c r="T2336" s="61"/>
    </row>
    <row r="2337" spans="1:20" s="55" customFormat="1" ht="14.15" x14ac:dyDescent="0.4">
      <c r="A2337" s="39"/>
      <c r="E2337" s="74"/>
      <c r="F2337" s="74"/>
      <c r="G2337" s="74"/>
      <c r="S2337" s="61"/>
      <c r="T2337" s="61"/>
    </row>
    <row r="2338" spans="1:20" s="55" customFormat="1" ht="14.15" x14ac:dyDescent="0.4">
      <c r="A2338" s="39"/>
      <c r="E2338" s="74"/>
      <c r="F2338" s="74"/>
      <c r="G2338" s="74"/>
      <c r="S2338" s="61"/>
      <c r="T2338" s="61"/>
    </row>
    <row r="2339" spans="1:20" s="55" customFormat="1" ht="14.15" x14ac:dyDescent="0.4">
      <c r="A2339" s="39"/>
      <c r="E2339" s="74"/>
      <c r="F2339" s="74"/>
      <c r="G2339" s="74"/>
      <c r="S2339" s="61"/>
      <c r="T2339" s="61"/>
    </row>
    <row r="2340" spans="1:20" s="55" customFormat="1" ht="14.15" x14ac:dyDescent="0.4">
      <c r="A2340" s="39"/>
      <c r="E2340" s="74"/>
      <c r="F2340" s="74"/>
      <c r="G2340" s="74"/>
      <c r="S2340" s="61"/>
      <c r="T2340" s="61"/>
    </row>
    <row r="2341" spans="1:20" s="55" customFormat="1" ht="14.15" x14ac:dyDescent="0.4">
      <c r="A2341" s="39"/>
      <c r="E2341" s="74"/>
      <c r="F2341" s="74"/>
      <c r="G2341" s="74"/>
      <c r="S2341" s="61"/>
      <c r="T2341" s="61"/>
    </row>
    <row r="2342" spans="1:20" s="55" customFormat="1" ht="14.15" x14ac:dyDescent="0.4">
      <c r="A2342" s="39"/>
      <c r="E2342" s="74"/>
      <c r="F2342" s="74"/>
      <c r="G2342" s="74"/>
      <c r="S2342" s="61"/>
      <c r="T2342" s="61"/>
    </row>
    <row r="2343" spans="1:20" s="55" customFormat="1" ht="14.15" x14ac:dyDescent="0.4">
      <c r="A2343" s="39"/>
      <c r="E2343" s="74"/>
      <c r="F2343" s="74"/>
      <c r="G2343" s="74"/>
      <c r="S2343" s="61"/>
      <c r="T2343" s="61"/>
    </row>
    <row r="2344" spans="1:20" s="55" customFormat="1" ht="14.15" x14ac:dyDescent="0.4">
      <c r="A2344" s="39"/>
      <c r="E2344" s="74"/>
      <c r="F2344" s="74"/>
      <c r="G2344" s="74"/>
      <c r="S2344" s="61"/>
      <c r="T2344" s="61"/>
    </row>
    <row r="2345" spans="1:20" s="55" customFormat="1" ht="14.15" x14ac:dyDescent="0.4">
      <c r="A2345" s="39"/>
      <c r="E2345" s="74"/>
      <c r="F2345" s="74"/>
      <c r="G2345" s="74"/>
      <c r="S2345" s="61"/>
      <c r="T2345" s="61"/>
    </row>
    <row r="2346" spans="1:20" s="55" customFormat="1" ht="14.15" x14ac:dyDescent="0.4">
      <c r="A2346" s="39"/>
      <c r="E2346" s="74"/>
      <c r="F2346" s="74"/>
      <c r="G2346" s="74"/>
      <c r="S2346" s="61"/>
      <c r="T2346" s="61"/>
    </row>
    <row r="2347" spans="1:20" s="55" customFormat="1" ht="14.15" x14ac:dyDescent="0.4">
      <c r="A2347" s="39"/>
      <c r="E2347" s="74"/>
      <c r="F2347" s="74"/>
      <c r="G2347" s="74"/>
      <c r="S2347" s="61"/>
      <c r="T2347" s="61"/>
    </row>
    <row r="2348" spans="1:20" s="55" customFormat="1" ht="14.15" x14ac:dyDescent="0.4">
      <c r="A2348" s="39"/>
      <c r="E2348" s="74"/>
      <c r="F2348" s="74"/>
      <c r="G2348" s="74"/>
      <c r="S2348" s="61"/>
      <c r="T2348" s="61"/>
    </row>
    <row r="2349" spans="1:20" s="55" customFormat="1" ht="14.15" x14ac:dyDescent="0.4">
      <c r="A2349" s="39"/>
      <c r="E2349" s="74"/>
      <c r="F2349" s="74"/>
      <c r="G2349" s="74"/>
      <c r="S2349" s="61"/>
      <c r="T2349" s="61"/>
    </row>
    <row r="2350" spans="1:20" s="55" customFormat="1" ht="14.15" x14ac:dyDescent="0.4">
      <c r="A2350" s="39"/>
      <c r="E2350" s="74"/>
      <c r="F2350" s="74"/>
      <c r="G2350" s="74"/>
      <c r="S2350" s="61"/>
      <c r="T2350" s="61"/>
    </row>
    <row r="2351" spans="1:20" s="55" customFormat="1" ht="14.15" x14ac:dyDescent="0.4">
      <c r="A2351" s="39"/>
      <c r="E2351" s="74"/>
      <c r="F2351" s="74"/>
      <c r="G2351" s="74"/>
      <c r="S2351" s="61"/>
      <c r="T2351" s="61"/>
    </row>
    <row r="2352" spans="1:20" s="55" customFormat="1" ht="14.15" x14ac:dyDescent="0.4">
      <c r="A2352" s="39"/>
      <c r="E2352" s="74"/>
      <c r="F2352" s="74"/>
      <c r="G2352" s="74"/>
      <c r="S2352" s="61"/>
      <c r="T2352" s="61"/>
    </row>
    <row r="2353" spans="1:20" s="55" customFormat="1" ht="14.15" x14ac:dyDescent="0.4">
      <c r="A2353" s="39"/>
      <c r="E2353" s="74"/>
      <c r="F2353" s="74"/>
      <c r="G2353" s="74"/>
      <c r="S2353" s="61"/>
      <c r="T2353" s="61"/>
    </row>
    <row r="2354" spans="1:20" s="55" customFormat="1" ht="14.15" x14ac:dyDescent="0.4">
      <c r="A2354" s="39"/>
      <c r="E2354" s="74"/>
      <c r="F2354" s="74"/>
      <c r="G2354" s="74"/>
      <c r="S2354" s="61"/>
      <c r="T2354" s="61"/>
    </row>
    <row r="2355" spans="1:20" s="55" customFormat="1" ht="14.15" x14ac:dyDescent="0.4">
      <c r="A2355" s="39"/>
      <c r="E2355" s="74"/>
      <c r="F2355" s="74"/>
      <c r="G2355" s="74"/>
      <c r="S2355" s="61"/>
      <c r="T2355" s="61"/>
    </row>
    <row r="2356" spans="1:20" s="55" customFormat="1" ht="14.15" x14ac:dyDescent="0.4">
      <c r="A2356" s="39"/>
      <c r="E2356" s="74"/>
      <c r="F2356" s="74"/>
      <c r="G2356" s="74"/>
      <c r="S2356" s="61"/>
      <c r="T2356" s="61"/>
    </row>
    <row r="2357" spans="1:20" s="55" customFormat="1" ht="14.15" x14ac:dyDescent="0.4">
      <c r="A2357" s="39"/>
      <c r="E2357" s="74"/>
      <c r="F2357" s="74"/>
      <c r="G2357" s="74"/>
      <c r="S2357" s="61"/>
      <c r="T2357" s="61"/>
    </row>
    <row r="2358" spans="1:20" s="55" customFormat="1" ht="14.15" x14ac:dyDescent="0.4">
      <c r="A2358" s="39"/>
      <c r="E2358" s="74"/>
      <c r="F2358" s="74"/>
      <c r="G2358" s="74"/>
      <c r="S2358" s="61"/>
      <c r="T2358" s="61"/>
    </row>
    <row r="2359" spans="1:20" s="55" customFormat="1" ht="14.15" x14ac:dyDescent="0.4">
      <c r="A2359" s="39"/>
      <c r="E2359" s="74"/>
      <c r="F2359" s="74"/>
      <c r="G2359" s="74"/>
      <c r="S2359" s="61"/>
      <c r="T2359" s="61"/>
    </row>
    <row r="2360" spans="1:20" s="55" customFormat="1" ht="14.15" x14ac:dyDescent="0.4">
      <c r="A2360" s="39"/>
      <c r="E2360" s="74"/>
      <c r="F2360" s="74"/>
      <c r="G2360" s="74"/>
      <c r="S2360" s="61"/>
      <c r="T2360" s="61"/>
    </row>
    <row r="2361" spans="1:20" s="55" customFormat="1" ht="14.15" x14ac:dyDescent="0.4">
      <c r="A2361" s="39"/>
      <c r="E2361" s="74"/>
      <c r="F2361" s="74"/>
      <c r="G2361" s="74"/>
      <c r="S2361" s="61"/>
      <c r="T2361" s="61"/>
    </row>
    <row r="2362" spans="1:20" s="55" customFormat="1" ht="14.15" x14ac:dyDescent="0.4">
      <c r="A2362" s="39"/>
      <c r="E2362" s="74"/>
      <c r="F2362" s="74"/>
      <c r="G2362" s="74"/>
      <c r="S2362" s="61"/>
      <c r="T2362" s="61"/>
    </row>
    <row r="2363" spans="1:20" s="55" customFormat="1" ht="14.15" x14ac:dyDescent="0.4">
      <c r="A2363" s="39"/>
      <c r="E2363" s="74"/>
      <c r="F2363" s="74"/>
      <c r="G2363" s="74"/>
      <c r="S2363" s="61"/>
      <c r="T2363" s="61"/>
    </row>
    <row r="2364" spans="1:20" s="55" customFormat="1" ht="14.15" x14ac:dyDescent="0.4">
      <c r="A2364" s="39"/>
      <c r="E2364" s="74"/>
      <c r="F2364" s="74"/>
      <c r="G2364" s="74"/>
      <c r="S2364" s="61"/>
      <c r="T2364" s="61"/>
    </row>
    <row r="2365" spans="1:20" s="55" customFormat="1" ht="14.15" x14ac:dyDescent="0.4">
      <c r="A2365" s="39"/>
      <c r="E2365" s="74"/>
      <c r="F2365" s="74"/>
      <c r="G2365" s="74"/>
      <c r="S2365" s="61"/>
      <c r="T2365" s="61"/>
    </row>
    <row r="2366" spans="1:20" s="55" customFormat="1" ht="14.15" x14ac:dyDescent="0.4">
      <c r="A2366" s="39"/>
      <c r="E2366" s="74"/>
      <c r="F2366" s="74"/>
      <c r="G2366" s="74"/>
      <c r="S2366" s="61"/>
      <c r="T2366" s="61"/>
    </row>
    <row r="2367" spans="1:20" s="55" customFormat="1" ht="14.15" x14ac:dyDescent="0.4">
      <c r="A2367" s="39"/>
      <c r="E2367" s="74"/>
      <c r="F2367" s="74"/>
      <c r="G2367" s="74"/>
      <c r="S2367" s="61"/>
      <c r="T2367" s="61"/>
    </row>
    <row r="2368" spans="1:20" s="55" customFormat="1" ht="14.15" x14ac:dyDescent="0.4">
      <c r="A2368" s="39"/>
      <c r="E2368" s="74"/>
      <c r="F2368" s="74"/>
      <c r="G2368" s="74"/>
      <c r="S2368" s="61"/>
      <c r="T2368" s="61"/>
    </row>
    <row r="2369" spans="1:20" s="55" customFormat="1" ht="14.15" x14ac:dyDescent="0.4">
      <c r="A2369" s="39"/>
      <c r="E2369" s="74"/>
      <c r="F2369" s="74"/>
      <c r="G2369" s="74"/>
      <c r="S2369" s="61"/>
      <c r="T2369" s="61"/>
    </row>
    <row r="2370" spans="1:20" s="55" customFormat="1" ht="14.15" x14ac:dyDescent="0.4">
      <c r="A2370" s="39"/>
      <c r="E2370" s="74"/>
      <c r="F2370" s="74"/>
      <c r="G2370" s="74"/>
      <c r="S2370" s="61"/>
      <c r="T2370" s="61"/>
    </row>
    <row r="2371" spans="1:20" s="55" customFormat="1" ht="14.15" x14ac:dyDescent="0.4">
      <c r="A2371" s="39"/>
      <c r="E2371" s="74"/>
      <c r="F2371" s="74"/>
      <c r="G2371" s="74"/>
      <c r="S2371" s="61"/>
      <c r="T2371" s="61"/>
    </row>
    <row r="2372" spans="1:20" s="55" customFormat="1" ht="14.15" x14ac:dyDescent="0.4">
      <c r="A2372" s="39"/>
      <c r="E2372" s="74"/>
      <c r="F2372" s="74"/>
      <c r="G2372" s="74"/>
      <c r="S2372" s="61"/>
      <c r="T2372" s="61"/>
    </row>
    <row r="2373" spans="1:20" s="55" customFormat="1" ht="14.15" x14ac:dyDescent="0.4">
      <c r="A2373" s="39"/>
      <c r="E2373" s="74"/>
      <c r="F2373" s="74"/>
      <c r="G2373" s="74"/>
      <c r="S2373" s="61"/>
      <c r="T2373" s="61"/>
    </row>
    <row r="2374" spans="1:20" s="55" customFormat="1" ht="14.15" x14ac:dyDescent="0.4">
      <c r="A2374" s="39"/>
      <c r="E2374" s="74"/>
      <c r="F2374" s="74"/>
      <c r="G2374" s="74"/>
      <c r="S2374" s="61"/>
      <c r="T2374" s="61"/>
    </row>
    <row r="2375" spans="1:20" s="55" customFormat="1" ht="14.15" x14ac:dyDescent="0.4">
      <c r="A2375" s="39"/>
      <c r="E2375" s="74"/>
      <c r="F2375" s="74"/>
      <c r="G2375" s="74"/>
      <c r="S2375" s="61"/>
      <c r="T2375" s="61"/>
    </row>
    <row r="2376" spans="1:20" s="55" customFormat="1" ht="14.15" x14ac:dyDescent="0.4">
      <c r="A2376" s="39"/>
      <c r="E2376" s="74"/>
      <c r="F2376" s="74"/>
      <c r="G2376" s="74"/>
      <c r="S2376" s="61"/>
      <c r="T2376" s="61"/>
    </row>
    <row r="2377" spans="1:20" s="55" customFormat="1" ht="14.15" x14ac:dyDescent="0.4">
      <c r="A2377" s="39"/>
      <c r="E2377" s="74"/>
      <c r="F2377" s="74"/>
      <c r="G2377" s="74"/>
      <c r="S2377" s="61"/>
      <c r="T2377" s="61"/>
    </row>
    <row r="2378" spans="1:20" s="55" customFormat="1" ht="14.15" x14ac:dyDescent="0.4">
      <c r="A2378" s="39"/>
      <c r="E2378" s="74"/>
      <c r="F2378" s="74"/>
      <c r="G2378" s="74"/>
      <c r="S2378" s="61"/>
      <c r="T2378" s="61"/>
    </row>
    <row r="2379" spans="1:20" s="55" customFormat="1" ht="14.15" x14ac:dyDescent="0.4">
      <c r="A2379" s="39"/>
      <c r="E2379" s="74"/>
      <c r="F2379" s="74"/>
      <c r="G2379" s="74"/>
      <c r="S2379" s="61"/>
      <c r="T2379" s="61"/>
    </row>
    <row r="2380" spans="1:20" s="55" customFormat="1" ht="14.15" x14ac:dyDescent="0.4">
      <c r="A2380" s="39"/>
      <c r="E2380" s="74"/>
      <c r="F2380" s="74"/>
      <c r="G2380" s="74"/>
      <c r="S2380" s="61"/>
      <c r="T2380" s="61"/>
    </row>
    <row r="2381" spans="1:20" s="55" customFormat="1" ht="14.15" x14ac:dyDescent="0.4">
      <c r="A2381" s="39"/>
      <c r="E2381" s="74"/>
      <c r="F2381" s="74"/>
      <c r="G2381" s="74"/>
      <c r="S2381" s="61"/>
      <c r="T2381" s="61"/>
    </row>
    <row r="2382" spans="1:20" s="55" customFormat="1" ht="14.15" x14ac:dyDescent="0.4">
      <c r="A2382" s="39"/>
      <c r="E2382" s="74"/>
      <c r="F2382" s="74"/>
      <c r="G2382" s="74"/>
      <c r="S2382" s="61"/>
      <c r="T2382" s="61"/>
    </row>
    <row r="2383" spans="1:20" s="55" customFormat="1" ht="14.15" x14ac:dyDescent="0.4">
      <c r="A2383" s="39"/>
      <c r="E2383" s="74"/>
      <c r="F2383" s="74"/>
      <c r="G2383" s="74"/>
      <c r="S2383" s="61"/>
      <c r="T2383" s="61"/>
    </row>
    <row r="2384" spans="1:20" s="55" customFormat="1" ht="14.15" x14ac:dyDescent="0.4">
      <c r="A2384" s="39"/>
      <c r="E2384" s="74"/>
      <c r="F2384" s="74"/>
      <c r="G2384" s="74"/>
      <c r="S2384" s="61"/>
      <c r="T2384" s="61"/>
    </row>
    <row r="2385" spans="1:20" s="55" customFormat="1" ht="14.15" x14ac:dyDescent="0.4">
      <c r="A2385" s="39"/>
      <c r="E2385" s="74"/>
      <c r="F2385" s="74"/>
      <c r="G2385" s="74"/>
      <c r="S2385" s="61"/>
      <c r="T2385" s="61"/>
    </row>
    <row r="2386" spans="1:20" s="55" customFormat="1" ht="14.15" x14ac:dyDescent="0.4">
      <c r="A2386" s="39"/>
      <c r="E2386" s="74"/>
      <c r="F2386" s="74"/>
      <c r="G2386" s="74"/>
      <c r="S2386" s="61"/>
      <c r="T2386" s="61"/>
    </row>
    <row r="2387" spans="1:20" s="55" customFormat="1" ht="14.15" x14ac:dyDescent="0.4">
      <c r="A2387" s="39"/>
      <c r="E2387" s="74"/>
      <c r="F2387" s="74"/>
      <c r="G2387" s="74"/>
      <c r="S2387" s="61"/>
      <c r="T2387" s="61"/>
    </row>
    <row r="2388" spans="1:20" s="55" customFormat="1" ht="14.15" x14ac:dyDescent="0.4">
      <c r="A2388" s="39"/>
      <c r="E2388" s="74"/>
      <c r="F2388" s="74"/>
      <c r="G2388" s="74"/>
      <c r="S2388" s="61"/>
      <c r="T2388" s="61"/>
    </row>
    <row r="2389" spans="1:20" s="55" customFormat="1" ht="14.15" x14ac:dyDescent="0.4">
      <c r="A2389" s="39"/>
      <c r="E2389" s="74"/>
      <c r="F2389" s="74"/>
      <c r="G2389" s="74"/>
      <c r="S2389" s="61"/>
      <c r="T2389" s="61"/>
    </row>
    <row r="2390" spans="1:20" s="55" customFormat="1" ht="14.15" x14ac:dyDescent="0.4">
      <c r="A2390" s="39"/>
      <c r="E2390" s="74"/>
      <c r="F2390" s="74"/>
      <c r="G2390" s="74"/>
      <c r="S2390" s="61"/>
      <c r="T2390" s="61"/>
    </row>
    <row r="2391" spans="1:20" s="55" customFormat="1" ht="14.15" x14ac:dyDescent="0.4">
      <c r="A2391" s="39"/>
      <c r="E2391" s="74"/>
      <c r="F2391" s="74"/>
      <c r="G2391" s="74"/>
      <c r="S2391" s="61"/>
      <c r="T2391" s="61"/>
    </row>
    <row r="2392" spans="1:20" s="55" customFormat="1" ht="14.15" x14ac:dyDescent="0.4">
      <c r="A2392" s="39"/>
      <c r="E2392" s="74"/>
      <c r="F2392" s="74"/>
      <c r="G2392" s="74"/>
      <c r="S2392" s="61"/>
      <c r="T2392" s="61"/>
    </row>
    <row r="2393" spans="1:20" s="55" customFormat="1" ht="14.15" x14ac:dyDescent="0.4">
      <c r="A2393" s="39"/>
      <c r="E2393" s="74"/>
      <c r="F2393" s="74"/>
      <c r="G2393" s="74"/>
      <c r="S2393" s="61"/>
      <c r="T2393" s="61"/>
    </row>
    <row r="2394" spans="1:20" s="55" customFormat="1" ht="14.15" x14ac:dyDescent="0.4">
      <c r="A2394" s="39"/>
      <c r="E2394" s="74"/>
      <c r="F2394" s="74"/>
      <c r="G2394" s="74"/>
      <c r="S2394" s="61"/>
      <c r="T2394" s="61"/>
    </row>
    <row r="2395" spans="1:20" s="55" customFormat="1" ht="14.15" x14ac:dyDescent="0.4">
      <c r="A2395" s="39"/>
      <c r="E2395" s="74"/>
      <c r="F2395" s="74"/>
      <c r="G2395" s="74"/>
      <c r="S2395" s="61"/>
      <c r="T2395" s="61"/>
    </row>
    <row r="2396" spans="1:20" s="55" customFormat="1" ht="14.15" x14ac:dyDescent="0.4">
      <c r="A2396" s="39"/>
      <c r="E2396" s="74"/>
      <c r="F2396" s="74"/>
      <c r="G2396" s="74"/>
      <c r="S2396" s="61"/>
      <c r="T2396" s="61"/>
    </row>
    <row r="2397" spans="1:20" s="55" customFormat="1" ht="14.15" x14ac:dyDescent="0.4">
      <c r="A2397" s="39"/>
      <c r="E2397" s="74"/>
      <c r="F2397" s="74"/>
      <c r="G2397" s="74"/>
      <c r="S2397" s="61"/>
      <c r="T2397" s="61"/>
    </row>
    <row r="2398" spans="1:20" s="55" customFormat="1" ht="14.15" x14ac:dyDescent="0.4">
      <c r="A2398" s="39"/>
      <c r="E2398" s="74"/>
      <c r="F2398" s="74"/>
      <c r="G2398" s="74"/>
      <c r="S2398" s="61"/>
      <c r="T2398" s="61"/>
    </row>
    <row r="2399" spans="1:20" s="55" customFormat="1" ht="14.15" x14ac:dyDescent="0.4">
      <c r="A2399" s="39"/>
      <c r="E2399" s="74"/>
      <c r="F2399" s="74"/>
      <c r="G2399" s="74"/>
      <c r="S2399" s="61"/>
      <c r="T2399" s="61"/>
    </row>
    <row r="2400" spans="1:20" s="55" customFormat="1" ht="14.15" x14ac:dyDescent="0.4">
      <c r="A2400" s="39"/>
      <c r="E2400" s="74"/>
      <c r="F2400" s="74"/>
      <c r="G2400" s="74"/>
      <c r="S2400" s="61"/>
      <c r="T2400" s="61"/>
    </row>
    <row r="2401" spans="1:20" s="55" customFormat="1" ht="14.15" x14ac:dyDescent="0.4">
      <c r="A2401" s="39"/>
      <c r="E2401" s="74"/>
      <c r="F2401" s="74"/>
      <c r="G2401" s="74"/>
      <c r="S2401" s="61"/>
      <c r="T2401" s="61"/>
    </row>
    <row r="2402" spans="1:20" s="55" customFormat="1" ht="14.15" x14ac:dyDescent="0.4">
      <c r="A2402" s="39"/>
      <c r="E2402" s="74"/>
      <c r="F2402" s="74"/>
      <c r="G2402" s="74"/>
      <c r="S2402" s="61"/>
      <c r="T2402" s="61"/>
    </row>
    <row r="2403" spans="1:20" s="55" customFormat="1" ht="14.15" x14ac:dyDescent="0.4">
      <c r="A2403" s="39"/>
      <c r="E2403" s="74"/>
      <c r="F2403" s="74"/>
      <c r="G2403" s="74"/>
      <c r="S2403" s="61"/>
      <c r="T2403" s="61"/>
    </row>
    <row r="2404" spans="1:20" s="55" customFormat="1" ht="14.15" x14ac:dyDescent="0.4">
      <c r="A2404" s="39"/>
      <c r="E2404" s="74"/>
      <c r="F2404" s="74"/>
      <c r="G2404" s="74"/>
      <c r="S2404" s="61"/>
      <c r="T2404" s="61"/>
    </row>
    <row r="2405" spans="1:20" s="55" customFormat="1" ht="14.15" x14ac:dyDescent="0.4">
      <c r="A2405" s="39"/>
      <c r="E2405" s="74"/>
      <c r="F2405" s="74"/>
      <c r="G2405" s="74"/>
      <c r="S2405" s="61"/>
      <c r="T2405" s="61"/>
    </row>
    <row r="2406" spans="1:20" s="55" customFormat="1" ht="14.15" x14ac:dyDescent="0.4">
      <c r="A2406" s="39"/>
      <c r="E2406" s="74"/>
      <c r="F2406" s="74"/>
      <c r="G2406" s="74"/>
      <c r="S2406" s="61"/>
      <c r="T2406" s="61"/>
    </row>
    <row r="2407" spans="1:20" s="55" customFormat="1" ht="14.15" x14ac:dyDescent="0.4">
      <c r="A2407" s="39"/>
      <c r="E2407" s="74"/>
      <c r="F2407" s="74"/>
      <c r="G2407" s="74"/>
      <c r="S2407" s="61"/>
      <c r="T2407" s="61"/>
    </row>
    <row r="2408" spans="1:20" s="55" customFormat="1" ht="14.15" x14ac:dyDescent="0.4">
      <c r="A2408" s="39"/>
      <c r="E2408" s="74"/>
      <c r="F2408" s="74"/>
      <c r="G2408" s="74"/>
      <c r="S2408" s="61"/>
      <c r="T2408" s="61"/>
    </row>
    <row r="2409" spans="1:20" s="55" customFormat="1" ht="14.15" x14ac:dyDescent="0.4">
      <c r="A2409" s="39"/>
      <c r="E2409" s="74"/>
      <c r="F2409" s="74"/>
      <c r="G2409" s="74"/>
      <c r="S2409" s="61"/>
      <c r="T2409" s="61"/>
    </row>
    <row r="2410" spans="1:20" s="55" customFormat="1" ht="14.15" x14ac:dyDescent="0.4">
      <c r="A2410" s="39"/>
      <c r="E2410" s="74"/>
      <c r="F2410" s="74"/>
      <c r="G2410" s="74"/>
      <c r="S2410" s="61"/>
      <c r="T2410" s="61"/>
    </row>
    <row r="2411" spans="1:20" s="55" customFormat="1" ht="14.15" x14ac:dyDescent="0.4">
      <c r="A2411" s="39"/>
      <c r="E2411" s="74"/>
      <c r="F2411" s="74"/>
      <c r="G2411" s="74"/>
      <c r="S2411" s="61"/>
      <c r="T2411" s="61"/>
    </row>
    <row r="2412" spans="1:20" s="55" customFormat="1" ht="14.15" x14ac:dyDescent="0.4">
      <c r="A2412" s="39"/>
      <c r="E2412" s="74"/>
      <c r="F2412" s="74"/>
      <c r="G2412" s="74"/>
      <c r="S2412" s="61"/>
      <c r="T2412" s="61"/>
    </row>
    <row r="2413" spans="1:20" s="55" customFormat="1" ht="14.15" x14ac:dyDescent="0.4">
      <c r="A2413" s="39"/>
      <c r="E2413" s="74"/>
      <c r="F2413" s="74"/>
      <c r="G2413" s="74"/>
      <c r="S2413" s="61"/>
      <c r="T2413" s="61"/>
    </row>
    <row r="2414" spans="1:20" s="55" customFormat="1" ht="14.15" x14ac:dyDescent="0.4">
      <c r="A2414" s="39"/>
      <c r="E2414" s="74"/>
      <c r="F2414" s="74"/>
      <c r="G2414" s="74"/>
      <c r="S2414" s="61"/>
      <c r="T2414" s="61"/>
    </row>
    <row r="2415" spans="1:20" s="55" customFormat="1" ht="14.15" x14ac:dyDescent="0.4">
      <c r="A2415" s="39"/>
      <c r="E2415" s="74"/>
      <c r="F2415" s="74"/>
      <c r="G2415" s="74"/>
      <c r="S2415" s="61"/>
      <c r="T2415" s="61"/>
    </row>
    <row r="2416" spans="1:20" s="55" customFormat="1" ht="14.15" x14ac:dyDescent="0.4">
      <c r="A2416" s="39"/>
      <c r="E2416" s="74"/>
      <c r="F2416" s="74"/>
      <c r="G2416" s="74"/>
      <c r="S2416" s="61"/>
      <c r="T2416" s="61"/>
    </row>
    <row r="2417" spans="1:20" s="55" customFormat="1" ht="14.15" x14ac:dyDescent="0.4">
      <c r="A2417" s="39"/>
      <c r="E2417" s="74"/>
      <c r="F2417" s="74"/>
      <c r="G2417" s="74"/>
      <c r="S2417" s="61"/>
      <c r="T2417" s="61"/>
    </row>
    <row r="2418" spans="1:20" s="55" customFormat="1" ht="14.15" x14ac:dyDescent="0.4">
      <c r="A2418" s="39"/>
      <c r="E2418" s="74"/>
      <c r="F2418" s="74"/>
      <c r="G2418" s="74"/>
      <c r="S2418" s="61"/>
      <c r="T2418" s="61"/>
    </row>
    <row r="2419" spans="1:20" s="55" customFormat="1" ht="14.15" x14ac:dyDescent="0.4">
      <c r="A2419" s="39"/>
      <c r="E2419" s="74"/>
      <c r="F2419" s="74"/>
      <c r="G2419" s="74"/>
      <c r="S2419" s="61"/>
      <c r="T2419" s="61"/>
    </row>
    <row r="2420" spans="1:20" s="55" customFormat="1" ht="14.15" x14ac:dyDescent="0.4">
      <c r="A2420" s="39"/>
      <c r="E2420" s="74"/>
      <c r="F2420" s="74"/>
      <c r="G2420" s="74"/>
      <c r="S2420" s="61"/>
      <c r="T2420" s="61"/>
    </row>
    <row r="2421" spans="1:20" s="55" customFormat="1" ht="14.15" x14ac:dyDescent="0.4">
      <c r="A2421" s="39"/>
      <c r="E2421" s="74"/>
      <c r="F2421" s="74"/>
      <c r="G2421" s="74"/>
      <c r="S2421" s="61"/>
      <c r="T2421" s="61"/>
    </row>
    <row r="2422" spans="1:20" s="55" customFormat="1" ht="14.15" x14ac:dyDescent="0.4">
      <c r="A2422" s="39"/>
      <c r="E2422" s="74"/>
      <c r="F2422" s="74"/>
      <c r="G2422" s="74"/>
      <c r="S2422" s="61"/>
      <c r="T2422" s="61"/>
    </row>
    <row r="2423" spans="1:20" s="55" customFormat="1" ht="14.15" x14ac:dyDescent="0.4">
      <c r="A2423" s="39"/>
      <c r="E2423" s="74"/>
      <c r="F2423" s="74"/>
      <c r="G2423" s="74"/>
      <c r="S2423" s="61"/>
      <c r="T2423" s="61"/>
    </row>
    <row r="2424" spans="1:20" s="55" customFormat="1" ht="14.15" x14ac:dyDescent="0.4">
      <c r="A2424" s="39"/>
      <c r="E2424" s="74"/>
      <c r="F2424" s="74"/>
      <c r="G2424" s="74"/>
      <c r="S2424" s="61"/>
      <c r="T2424" s="61"/>
    </row>
    <row r="2425" spans="1:20" s="55" customFormat="1" ht="14.15" x14ac:dyDescent="0.4">
      <c r="A2425" s="39"/>
      <c r="E2425" s="74"/>
      <c r="F2425" s="74"/>
      <c r="G2425" s="74"/>
      <c r="S2425" s="61"/>
      <c r="T2425" s="61"/>
    </row>
    <row r="2426" spans="1:20" s="55" customFormat="1" ht="14.15" x14ac:dyDescent="0.4">
      <c r="A2426" s="39"/>
      <c r="E2426" s="74"/>
      <c r="F2426" s="74"/>
      <c r="G2426" s="74"/>
      <c r="S2426" s="61"/>
      <c r="T2426" s="61"/>
    </row>
    <row r="2427" spans="1:20" s="55" customFormat="1" ht="14.15" x14ac:dyDescent="0.4">
      <c r="A2427" s="39"/>
      <c r="E2427" s="74"/>
      <c r="F2427" s="74"/>
      <c r="G2427" s="74"/>
      <c r="S2427" s="61"/>
      <c r="T2427" s="61"/>
    </row>
    <row r="2428" spans="1:20" s="55" customFormat="1" ht="14.15" x14ac:dyDescent="0.4">
      <c r="A2428" s="39"/>
      <c r="E2428" s="74"/>
      <c r="F2428" s="74"/>
      <c r="G2428" s="74"/>
      <c r="S2428" s="61"/>
      <c r="T2428" s="61"/>
    </row>
    <row r="2429" spans="1:20" s="55" customFormat="1" ht="14.15" x14ac:dyDescent="0.4">
      <c r="A2429" s="39"/>
      <c r="E2429" s="74"/>
      <c r="F2429" s="74"/>
      <c r="G2429" s="74"/>
      <c r="S2429" s="61"/>
      <c r="T2429" s="61"/>
    </row>
    <row r="2430" spans="1:20" s="55" customFormat="1" ht="14.15" x14ac:dyDescent="0.4">
      <c r="A2430" s="39"/>
      <c r="E2430" s="74"/>
      <c r="F2430" s="74"/>
      <c r="G2430" s="74"/>
      <c r="S2430" s="61"/>
      <c r="T2430" s="61"/>
    </row>
    <row r="2431" spans="1:20" s="55" customFormat="1" ht="14.15" x14ac:dyDescent="0.4">
      <c r="A2431" s="39"/>
      <c r="E2431" s="74"/>
      <c r="F2431" s="74"/>
      <c r="G2431" s="74"/>
      <c r="S2431" s="61"/>
      <c r="T2431" s="61"/>
    </row>
    <row r="2432" spans="1:20" s="55" customFormat="1" ht="14.15" x14ac:dyDescent="0.4">
      <c r="A2432" s="39"/>
      <c r="E2432" s="74"/>
      <c r="F2432" s="74"/>
      <c r="G2432" s="74"/>
      <c r="S2432" s="61"/>
      <c r="T2432" s="61"/>
    </row>
    <row r="2433" spans="1:20" s="55" customFormat="1" ht="14.15" x14ac:dyDescent="0.4">
      <c r="A2433" s="39"/>
      <c r="E2433" s="74"/>
      <c r="F2433" s="74"/>
      <c r="G2433" s="74"/>
      <c r="S2433" s="61"/>
      <c r="T2433" s="61"/>
    </row>
    <row r="2434" spans="1:20" s="55" customFormat="1" ht="14.15" x14ac:dyDescent="0.4">
      <c r="A2434" s="39"/>
      <c r="E2434" s="74"/>
      <c r="F2434" s="74"/>
      <c r="G2434" s="74"/>
      <c r="S2434" s="61"/>
      <c r="T2434" s="61"/>
    </row>
    <row r="2435" spans="1:20" s="55" customFormat="1" ht="14.15" x14ac:dyDescent="0.4">
      <c r="A2435" s="39"/>
      <c r="E2435" s="74"/>
      <c r="F2435" s="74"/>
      <c r="G2435" s="74"/>
      <c r="S2435" s="61"/>
      <c r="T2435" s="61"/>
    </row>
    <row r="2436" spans="1:20" s="55" customFormat="1" ht="14.15" x14ac:dyDescent="0.4">
      <c r="A2436" s="39"/>
      <c r="E2436" s="74"/>
      <c r="F2436" s="74"/>
      <c r="G2436" s="74"/>
      <c r="S2436" s="61"/>
      <c r="T2436" s="61"/>
    </row>
    <row r="2437" spans="1:20" s="55" customFormat="1" ht="14.15" x14ac:dyDescent="0.4">
      <c r="A2437" s="39"/>
      <c r="E2437" s="74"/>
      <c r="F2437" s="74"/>
      <c r="G2437" s="74"/>
      <c r="S2437" s="61"/>
      <c r="T2437" s="61"/>
    </row>
    <row r="2438" spans="1:20" s="55" customFormat="1" ht="14.15" x14ac:dyDescent="0.4">
      <c r="A2438" s="39"/>
      <c r="E2438" s="74"/>
      <c r="F2438" s="74"/>
      <c r="G2438" s="74"/>
      <c r="S2438" s="61"/>
      <c r="T2438" s="61"/>
    </row>
    <row r="2439" spans="1:20" s="55" customFormat="1" ht="14.15" x14ac:dyDescent="0.4">
      <c r="A2439" s="39"/>
      <c r="E2439" s="74"/>
      <c r="F2439" s="74"/>
      <c r="G2439" s="74"/>
      <c r="S2439" s="61"/>
      <c r="T2439" s="61"/>
    </row>
    <row r="2440" spans="1:20" s="55" customFormat="1" ht="14.15" x14ac:dyDescent="0.4">
      <c r="A2440" s="39"/>
      <c r="E2440" s="74"/>
      <c r="F2440" s="74"/>
      <c r="G2440" s="74"/>
      <c r="S2440" s="61"/>
      <c r="T2440" s="61"/>
    </row>
    <row r="2441" spans="1:20" s="55" customFormat="1" ht="14.15" x14ac:dyDescent="0.4">
      <c r="A2441" s="39"/>
      <c r="E2441" s="74"/>
      <c r="F2441" s="74"/>
      <c r="G2441" s="74"/>
      <c r="S2441" s="61"/>
      <c r="T2441" s="61"/>
    </row>
    <row r="2442" spans="1:20" s="55" customFormat="1" ht="14.15" x14ac:dyDescent="0.4">
      <c r="A2442" s="39"/>
      <c r="E2442" s="74"/>
      <c r="F2442" s="74"/>
      <c r="G2442" s="74"/>
      <c r="S2442" s="61"/>
      <c r="T2442" s="61"/>
    </row>
    <row r="2443" spans="1:20" s="55" customFormat="1" ht="14.15" x14ac:dyDescent="0.4">
      <c r="A2443" s="39"/>
      <c r="E2443" s="74"/>
      <c r="F2443" s="74"/>
      <c r="G2443" s="74"/>
      <c r="S2443" s="61"/>
      <c r="T2443" s="61"/>
    </row>
    <row r="2444" spans="1:20" s="55" customFormat="1" ht="14.15" x14ac:dyDescent="0.4">
      <c r="A2444" s="39"/>
      <c r="E2444" s="74"/>
      <c r="F2444" s="74"/>
      <c r="G2444" s="74"/>
      <c r="S2444" s="61"/>
      <c r="T2444" s="61"/>
    </row>
    <row r="2445" spans="1:20" s="55" customFormat="1" ht="14.15" x14ac:dyDescent="0.4">
      <c r="A2445" s="39"/>
      <c r="E2445" s="74"/>
      <c r="F2445" s="74"/>
      <c r="G2445" s="74"/>
      <c r="S2445" s="61"/>
      <c r="T2445" s="61"/>
    </row>
    <row r="2446" spans="1:20" s="55" customFormat="1" ht="14.15" x14ac:dyDescent="0.4">
      <c r="A2446" s="39"/>
      <c r="E2446" s="74"/>
      <c r="F2446" s="74"/>
      <c r="G2446" s="74"/>
      <c r="S2446" s="61"/>
      <c r="T2446" s="61"/>
    </row>
    <row r="2447" spans="1:20" s="55" customFormat="1" ht="14.15" x14ac:dyDescent="0.4">
      <c r="A2447" s="39"/>
      <c r="E2447" s="74"/>
      <c r="F2447" s="74"/>
      <c r="G2447" s="74"/>
      <c r="S2447" s="61"/>
      <c r="T2447" s="61"/>
    </row>
    <row r="2448" spans="1:20" s="55" customFormat="1" ht="14.15" x14ac:dyDescent="0.4">
      <c r="A2448" s="39"/>
      <c r="E2448" s="74"/>
      <c r="F2448" s="74"/>
      <c r="G2448" s="74"/>
      <c r="S2448" s="61"/>
      <c r="T2448" s="61"/>
    </row>
    <row r="2449" spans="1:20" s="55" customFormat="1" ht="14.15" x14ac:dyDescent="0.4">
      <c r="A2449" s="39"/>
      <c r="E2449" s="74"/>
      <c r="F2449" s="74"/>
      <c r="G2449" s="74"/>
      <c r="S2449" s="61"/>
      <c r="T2449" s="61"/>
    </row>
    <row r="2450" spans="1:20" s="55" customFormat="1" ht="14.15" x14ac:dyDescent="0.4">
      <c r="A2450" s="39"/>
      <c r="E2450" s="74"/>
      <c r="F2450" s="74"/>
      <c r="G2450" s="74"/>
      <c r="S2450" s="61"/>
      <c r="T2450" s="61"/>
    </row>
    <row r="2451" spans="1:20" s="55" customFormat="1" ht="14.15" x14ac:dyDescent="0.4">
      <c r="A2451" s="39"/>
      <c r="E2451" s="74"/>
      <c r="F2451" s="74"/>
      <c r="G2451" s="74"/>
      <c r="S2451" s="61"/>
      <c r="T2451" s="61"/>
    </row>
    <row r="2452" spans="1:20" s="55" customFormat="1" ht="14.15" x14ac:dyDescent="0.4">
      <c r="A2452" s="39"/>
      <c r="E2452" s="74"/>
      <c r="F2452" s="74"/>
      <c r="G2452" s="74"/>
      <c r="S2452" s="61"/>
      <c r="T2452" s="61"/>
    </row>
    <row r="2453" spans="1:20" s="55" customFormat="1" ht="14.15" x14ac:dyDescent="0.4">
      <c r="A2453" s="39"/>
      <c r="E2453" s="74"/>
      <c r="F2453" s="74"/>
      <c r="G2453" s="74"/>
      <c r="S2453" s="61"/>
      <c r="T2453" s="61"/>
    </row>
    <row r="2454" spans="1:20" s="55" customFormat="1" ht="14.15" x14ac:dyDescent="0.4">
      <c r="A2454" s="39"/>
      <c r="E2454" s="74"/>
      <c r="F2454" s="74"/>
      <c r="G2454" s="74"/>
      <c r="S2454" s="61"/>
      <c r="T2454" s="61"/>
    </row>
    <row r="2455" spans="1:20" s="55" customFormat="1" ht="14.15" x14ac:dyDescent="0.4">
      <c r="A2455" s="39"/>
      <c r="E2455" s="74"/>
      <c r="F2455" s="74"/>
      <c r="G2455" s="74"/>
      <c r="S2455" s="61"/>
      <c r="T2455" s="61"/>
    </row>
    <row r="2456" spans="1:20" s="55" customFormat="1" ht="14.15" x14ac:dyDescent="0.4">
      <c r="A2456" s="39"/>
      <c r="E2456" s="74"/>
      <c r="F2456" s="74"/>
      <c r="G2456" s="74"/>
      <c r="S2456" s="61"/>
      <c r="T2456" s="61"/>
    </row>
    <row r="2457" spans="1:20" s="55" customFormat="1" ht="14.15" x14ac:dyDescent="0.4">
      <c r="A2457" s="39"/>
      <c r="E2457" s="74"/>
      <c r="F2457" s="74"/>
      <c r="G2457" s="74"/>
      <c r="S2457" s="61"/>
      <c r="T2457" s="61"/>
    </row>
    <row r="2458" spans="1:20" s="55" customFormat="1" ht="14.15" x14ac:dyDescent="0.4">
      <c r="A2458" s="39"/>
      <c r="E2458" s="74"/>
      <c r="F2458" s="74"/>
      <c r="G2458" s="74"/>
      <c r="S2458" s="61"/>
      <c r="T2458" s="61"/>
    </row>
    <row r="2459" spans="1:20" s="55" customFormat="1" ht="14.15" x14ac:dyDescent="0.4">
      <c r="A2459" s="39"/>
      <c r="E2459" s="74"/>
      <c r="F2459" s="74"/>
      <c r="G2459" s="74"/>
      <c r="S2459" s="61"/>
      <c r="T2459" s="61"/>
    </row>
    <row r="2460" spans="1:20" s="55" customFormat="1" ht="14.15" x14ac:dyDescent="0.4">
      <c r="A2460" s="39"/>
      <c r="E2460" s="74"/>
      <c r="F2460" s="74"/>
      <c r="G2460" s="74"/>
      <c r="S2460" s="61"/>
      <c r="T2460" s="61"/>
    </row>
    <row r="2461" spans="1:20" s="55" customFormat="1" ht="14.15" x14ac:dyDescent="0.4">
      <c r="A2461" s="39"/>
      <c r="E2461" s="74"/>
      <c r="F2461" s="74"/>
      <c r="G2461" s="74"/>
      <c r="S2461" s="61"/>
      <c r="T2461" s="61"/>
    </row>
    <row r="2462" spans="1:20" s="55" customFormat="1" ht="14.15" x14ac:dyDescent="0.4">
      <c r="A2462" s="39"/>
      <c r="E2462" s="74"/>
      <c r="F2462" s="74"/>
      <c r="G2462" s="74"/>
      <c r="S2462" s="61"/>
      <c r="T2462" s="61"/>
    </row>
    <row r="2463" spans="1:20" s="55" customFormat="1" ht="14.15" x14ac:dyDescent="0.4">
      <c r="A2463" s="39"/>
      <c r="E2463" s="74"/>
      <c r="F2463" s="74"/>
      <c r="G2463" s="74"/>
      <c r="S2463" s="61"/>
      <c r="T2463" s="61"/>
    </row>
    <row r="2464" spans="1:20" s="55" customFormat="1" ht="14.15" x14ac:dyDescent="0.4">
      <c r="A2464" s="39"/>
      <c r="E2464" s="74"/>
      <c r="F2464" s="74"/>
      <c r="G2464" s="74"/>
      <c r="S2464" s="61"/>
      <c r="T2464" s="61"/>
    </row>
    <row r="2465" spans="1:20" s="55" customFormat="1" ht="14.15" x14ac:dyDescent="0.4">
      <c r="A2465" s="39"/>
      <c r="E2465" s="74"/>
      <c r="F2465" s="74"/>
      <c r="G2465" s="74"/>
      <c r="S2465" s="61"/>
      <c r="T2465" s="61"/>
    </row>
    <row r="2466" spans="1:20" s="55" customFormat="1" ht="14.15" x14ac:dyDescent="0.4">
      <c r="A2466" s="39"/>
      <c r="E2466" s="74"/>
      <c r="F2466" s="74"/>
      <c r="G2466" s="74"/>
      <c r="S2466" s="61"/>
      <c r="T2466" s="61"/>
    </row>
    <row r="2467" spans="1:20" s="55" customFormat="1" ht="14.15" x14ac:dyDescent="0.4">
      <c r="A2467" s="39"/>
      <c r="E2467" s="74"/>
      <c r="F2467" s="74"/>
      <c r="G2467" s="74"/>
      <c r="S2467" s="61"/>
      <c r="T2467" s="61"/>
    </row>
    <row r="2468" spans="1:20" s="55" customFormat="1" ht="14.15" x14ac:dyDescent="0.4">
      <c r="A2468" s="39"/>
      <c r="E2468" s="74"/>
      <c r="F2468" s="74"/>
      <c r="G2468" s="74"/>
      <c r="S2468" s="61"/>
      <c r="T2468" s="61"/>
    </row>
    <row r="2469" spans="1:20" s="55" customFormat="1" ht="14.15" x14ac:dyDescent="0.4">
      <c r="A2469" s="39"/>
      <c r="E2469" s="74"/>
      <c r="F2469" s="74"/>
      <c r="G2469" s="74"/>
      <c r="S2469" s="61"/>
      <c r="T2469" s="61"/>
    </row>
    <row r="2470" spans="1:20" s="55" customFormat="1" ht="14.15" x14ac:dyDescent="0.4">
      <c r="A2470" s="39"/>
      <c r="E2470" s="74"/>
      <c r="F2470" s="74"/>
      <c r="G2470" s="74"/>
      <c r="S2470" s="61"/>
      <c r="T2470" s="61"/>
    </row>
    <row r="2471" spans="1:20" s="55" customFormat="1" ht="14.15" x14ac:dyDescent="0.4">
      <c r="A2471" s="39"/>
      <c r="E2471" s="74"/>
      <c r="F2471" s="74"/>
      <c r="G2471" s="74"/>
      <c r="S2471" s="61"/>
      <c r="T2471" s="61"/>
    </row>
    <row r="2472" spans="1:20" s="55" customFormat="1" ht="14.15" x14ac:dyDescent="0.4">
      <c r="A2472" s="39"/>
      <c r="E2472" s="74"/>
      <c r="F2472" s="74"/>
      <c r="G2472" s="74"/>
      <c r="S2472" s="61"/>
      <c r="T2472" s="61"/>
    </row>
    <row r="2473" spans="1:20" s="55" customFormat="1" ht="14.15" x14ac:dyDescent="0.4">
      <c r="A2473" s="39"/>
      <c r="E2473" s="74"/>
      <c r="F2473" s="74"/>
      <c r="G2473" s="74"/>
      <c r="S2473" s="61"/>
      <c r="T2473" s="61"/>
    </row>
    <row r="2474" spans="1:20" s="55" customFormat="1" ht="14.15" x14ac:dyDescent="0.4">
      <c r="A2474" s="39"/>
      <c r="E2474" s="74"/>
      <c r="F2474" s="74"/>
      <c r="G2474" s="74"/>
      <c r="S2474" s="61"/>
      <c r="T2474" s="61"/>
    </row>
    <row r="2475" spans="1:20" s="55" customFormat="1" ht="14.15" x14ac:dyDescent="0.4">
      <c r="A2475" s="39"/>
      <c r="E2475" s="74"/>
      <c r="F2475" s="74"/>
      <c r="G2475" s="74"/>
      <c r="S2475" s="61"/>
      <c r="T2475" s="61"/>
    </row>
    <row r="2476" spans="1:20" s="55" customFormat="1" ht="14.15" x14ac:dyDescent="0.4">
      <c r="A2476" s="39"/>
      <c r="E2476" s="74"/>
      <c r="F2476" s="74"/>
      <c r="G2476" s="74"/>
      <c r="S2476" s="61"/>
      <c r="T2476" s="61"/>
    </row>
    <row r="2477" spans="1:20" s="55" customFormat="1" ht="14.15" x14ac:dyDescent="0.4">
      <c r="A2477" s="39"/>
      <c r="E2477" s="74"/>
      <c r="F2477" s="74"/>
      <c r="G2477" s="74"/>
      <c r="S2477" s="61"/>
      <c r="T2477" s="61"/>
    </row>
    <row r="2478" spans="1:20" s="55" customFormat="1" ht="14.15" x14ac:dyDescent="0.4">
      <c r="A2478" s="39"/>
      <c r="E2478" s="74"/>
      <c r="F2478" s="74"/>
      <c r="G2478" s="74"/>
      <c r="S2478" s="61"/>
      <c r="T2478" s="61"/>
    </row>
    <row r="2479" spans="1:20" s="55" customFormat="1" ht="14.15" x14ac:dyDescent="0.4">
      <c r="A2479" s="39"/>
      <c r="E2479" s="74"/>
      <c r="F2479" s="74"/>
      <c r="G2479" s="74"/>
      <c r="S2479" s="61"/>
      <c r="T2479" s="61"/>
    </row>
    <row r="2480" spans="1:20" s="55" customFormat="1" ht="14.15" x14ac:dyDescent="0.4">
      <c r="A2480" s="39"/>
      <c r="E2480" s="74"/>
      <c r="F2480" s="74"/>
      <c r="G2480" s="74"/>
      <c r="S2480" s="61"/>
      <c r="T2480" s="61"/>
    </row>
    <row r="2481" spans="1:20" s="55" customFormat="1" ht="14.15" x14ac:dyDescent="0.4">
      <c r="A2481" s="39"/>
      <c r="E2481" s="74"/>
      <c r="F2481" s="74"/>
      <c r="G2481" s="74"/>
      <c r="S2481" s="61"/>
      <c r="T2481" s="61"/>
    </row>
    <row r="2482" spans="1:20" s="55" customFormat="1" ht="14.15" x14ac:dyDescent="0.4">
      <c r="A2482" s="39"/>
      <c r="E2482" s="74"/>
      <c r="F2482" s="74"/>
      <c r="G2482" s="74"/>
      <c r="S2482" s="61"/>
      <c r="T2482" s="61"/>
    </row>
    <row r="2483" spans="1:20" s="55" customFormat="1" ht="14.15" x14ac:dyDescent="0.4">
      <c r="A2483" s="39"/>
      <c r="E2483" s="74"/>
      <c r="F2483" s="74"/>
      <c r="G2483" s="74"/>
      <c r="S2483" s="61"/>
      <c r="T2483" s="61"/>
    </row>
    <row r="2484" spans="1:20" s="55" customFormat="1" ht="14.15" x14ac:dyDescent="0.4">
      <c r="A2484" s="39"/>
      <c r="E2484" s="74"/>
      <c r="F2484" s="74"/>
      <c r="G2484" s="74"/>
      <c r="S2484" s="61"/>
      <c r="T2484" s="61"/>
    </row>
    <row r="2485" spans="1:20" s="55" customFormat="1" ht="14.15" x14ac:dyDescent="0.4">
      <c r="A2485" s="39"/>
      <c r="E2485" s="74"/>
      <c r="F2485" s="74"/>
      <c r="G2485" s="74"/>
      <c r="S2485" s="61"/>
      <c r="T2485" s="61"/>
    </row>
    <row r="2486" spans="1:20" s="55" customFormat="1" ht="14.15" x14ac:dyDescent="0.4">
      <c r="A2486" s="39"/>
      <c r="E2486" s="74"/>
      <c r="F2486" s="74"/>
      <c r="G2486" s="74"/>
      <c r="S2486" s="61"/>
      <c r="T2486" s="61"/>
    </row>
    <row r="2487" spans="1:20" s="55" customFormat="1" ht="14.15" x14ac:dyDescent="0.4">
      <c r="A2487" s="39"/>
      <c r="E2487" s="74"/>
      <c r="F2487" s="74"/>
      <c r="G2487" s="74"/>
      <c r="S2487" s="61"/>
      <c r="T2487" s="61"/>
    </row>
    <row r="2488" spans="1:20" s="55" customFormat="1" ht="14.15" x14ac:dyDescent="0.4">
      <c r="A2488" s="39"/>
      <c r="E2488" s="74"/>
      <c r="F2488" s="74"/>
      <c r="G2488" s="74"/>
      <c r="S2488" s="61"/>
      <c r="T2488" s="61"/>
    </row>
    <row r="2489" spans="1:20" s="55" customFormat="1" ht="14.15" x14ac:dyDescent="0.4">
      <c r="A2489" s="39"/>
      <c r="E2489" s="74"/>
      <c r="F2489" s="74"/>
      <c r="G2489" s="74"/>
      <c r="S2489" s="61"/>
      <c r="T2489" s="61"/>
    </row>
    <row r="2490" spans="1:20" s="55" customFormat="1" ht="14.15" x14ac:dyDescent="0.4">
      <c r="A2490" s="39"/>
      <c r="E2490" s="74"/>
      <c r="F2490" s="74"/>
      <c r="G2490" s="74"/>
      <c r="S2490" s="61"/>
      <c r="T2490" s="61"/>
    </row>
    <row r="2491" spans="1:20" s="55" customFormat="1" ht="14.15" x14ac:dyDescent="0.4">
      <c r="A2491" s="39"/>
      <c r="E2491" s="74"/>
      <c r="F2491" s="74"/>
      <c r="G2491" s="74"/>
      <c r="S2491" s="61"/>
      <c r="T2491" s="61"/>
    </row>
    <row r="2492" spans="1:20" s="55" customFormat="1" ht="14.15" x14ac:dyDescent="0.4">
      <c r="A2492" s="39"/>
      <c r="E2492" s="74"/>
      <c r="F2492" s="74"/>
      <c r="G2492" s="74"/>
      <c r="S2492" s="61"/>
      <c r="T2492" s="61"/>
    </row>
    <row r="2493" spans="1:20" s="55" customFormat="1" ht="14.15" x14ac:dyDescent="0.4">
      <c r="A2493" s="39"/>
      <c r="E2493" s="74"/>
      <c r="F2493" s="74"/>
      <c r="G2493" s="74"/>
      <c r="S2493" s="61"/>
      <c r="T2493" s="61"/>
    </row>
    <row r="2494" spans="1:20" s="55" customFormat="1" ht="14.15" x14ac:dyDescent="0.4">
      <c r="A2494" s="39"/>
      <c r="E2494" s="74"/>
      <c r="F2494" s="74"/>
      <c r="G2494" s="74"/>
      <c r="S2494" s="61"/>
      <c r="T2494" s="61"/>
    </row>
    <row r="2495" spans="1:20" s="55" customFormat="1" ht="14.15" x14ac:dyDescent="0.4">
      <c r="A2495" s="39"/>
      <c r="E2495" s="74"/>
      <c r="F2495" s="74"/>
      <c r="G2495" s="74"/>
      <c r="S2495" s="61"/>
      <c r="T2495" s="61"/>
    </row>
    <row r="2496" spans="1:20" s="55" customFormat="1" ht="14.15" x14ac:dyDescent="0.4">
      <c r="A2496" s="39"/>
      <c r="E2496" s="74"/>
      <c r="F2496" s="74"/>
      <c r="G2496" s="74"/>
      <c r="S2496" s="61"/>
      <c r="T2496" s="61"/>
    </row>
    <row r="2497" spans="1:20" s="55" customFormat="1" ht="14.15" x14ac:dyDescent="0.4">
      <c r="A2497" s="39"/>
      <c r="E2497" s="74"/>
      <c r="F2497" s="74"/>
      <c r="G2497" s="74"/>
      <c r="S2497" s="61"/>
      <c r="T2497" s="61"/>
    </row>
    <row r="2498" spans="1:20" s="55" customFormat="1" ht="14.15" x14ac:dyDescent="0.4">
      <c r="A2498" s="39"/>
      <c r="E2498" s="74"/>
      <c r="F2498" s="74"/>
      <c r="G2498" s="74"/>
      <c r="S2498" s="61"/>
      <c r="T2498" s="61"/>
    </row>
    <row r="2499" spans="1:20" s="55" customFormat="1" ht="14.15" x14ac:dyDescent="0.4">
      <c r="A2499" s="39"/>
      <c r="E2499" s="74"/>
      <c r="F2499" s="74"/>
      <c r="G2499" s="74"/>
      <c r="S2499" s="61"/>
      <c r="T2499" s="61"/>
    </row>
    <row r="2500" spans="1:20" s="55" customFormat="1" ht="14.15" x14ac:dyDescent="0.4">
      <c r="A2500" s="39"/>
      <c r="E2500" s="74"/>
      <c r="F2500" s="74"/>
      <c r="G2500" s="74"/>
      <c r="S2500" s="61"/>
      <c r="T2500" s="61"/>
    </row>
    <row r="2501" spans="1:20" s="55" customFormat="1" ht="14.15" x14ac:dyDescent="0.4">
      <c r="A2501" s="39"/>
      <c r="E2501" s="74"/>
      <c r="F2501" s="74"/>
      <c r="G2501" s="74"/>
      <c r="S2501" s="61"/>
      <c r="T2501" s="61"/>
    </row>
    <row r="2502" spans="1:20" s="55" customFormat="1" ht="14.15" x14ac:dyDescent="0.4">
      <c r="A2502" s="39"/>
      <c r="E2502" s="74"/>
      <c r="F2502" s="74"/>
      <c r="G2502" s="74"/>
      <c r="S2502" s="61"/>
      <c r="T2502" s="61"/>
    </row>
    <row r="2503" spans="1:20" s="55" customFormat="1" ht="14.15" x14ac:dyDescent="0.4">
      <c r="A2503" s="39"/>
      <c r="E2503" s="74"/>
      <c r="F2503" s="74"/>
      <c r="G2503" s="74"/>
      <c r="S2503" s="61"/>
      <c r="T2503" s="61"/>
    </row>
    <row r="2504" spans="1:20" s="55" customFormat="1" ht="14.15" x14ac:dyDescent="0.4">
      <c r="A2504" s="39"/>
      <c r="E2504" s="74"/>
      <c r="F2504" s="74"/>
      <c r="G2504" s="74"/>
      <c r="S2504" s="61"/>
      <c r="T2504" s="61"/>
    </row>
    <row r="2505" spans="1:20" s="55" customFormat="1" ht="14.15" x14ac:dyDescent="0.4">
      <c r="A2505" s="39"/>
      <c r="E2505" s="74"/>
      <c r="F2505" s="74"/>
      <c r="G2505" s="74"/>
      <c r="S2505" s="61"/>
      <c r="T2505" s="61"/>
    </row>
    <row r="2506" spans="1:20" s="55" customFormat="1" ht="14.15" x14ac:dyDescent="0.4">
      <c r="A2506" s="39"/>
      <c r="E2506" s="74"/>
      <c r="F2506" s="74"/>
      <c r="G2506" s="74"/>
      <c r="S2506" s="61"/>
      <c r="T2506" s="61"/>
    </row>
    <row r="2507" spans="1:20" s="55" customFormat="1" ht="14.15" x14ac:dyDescent="0.4">
      <c r="A2507" s="39"/>
      <c r="E2507" s="74"/>
      <c r="F2507" s="74"/>
      <c r="G2507" s="74"/>
      <c r="S2507" s="61"/>
      <c r="T2507" s="61"/>
    </row>
    <row r="2508" spans="1:20" s="55" customFormat="1" ht="14.15" x14ac:dyDescent="0.4">
      <c r="A2508" s="39"/>
      <c r="E2508" s="74"/>
      <c r="F2508" s="74"/>
      <c r="G2508" s="74"/>
      <c r="S2508" s="61"/>
      <c r="T2508" s="61"/>
    </row>
    <row r="2509" spans="1:20" s="55" customFormat="1" ht="14.15" x14ac:dyDescent="0.4">
      <c r="A2509" s="39"/>
      <c r="E2509" s="74"/>
      <c r="F2509" s="74"/>
      <c r="G2509" s="74"/>
      <c r="S2509" s="61"/>
      <c r="T2509" s="61"/>
    </row>
    <row r="2510" spans="1:20" s="55" customFormat="1" ht="14.15" x14ac:dyDescent="0.4">
      <c r="A2510" s="39"/>
      <c r="E2510" s="74"/>
      <c r="F2510" s="74"/>
      <c r="G2510" s="74"/>
      <c r="S2510" s="61"/>
      <c r="T2510" s="61"/>
    </row>
    <row r="2511" spans="1:20" s="55" customFormat="1" ht="14.15" x14ac:dyDescent="0.4">
      <c r="A2511" s="39"/>
      <c r="E2511" s="74"/>
      <c r="F2511" s="74"/>
      <c r="G2511" s="74"/>
      <c r="S2511" s="61"/>
      <c r="T2511" s="61"/>
    </row>
    <row r="2512" spans="1:20" s="55" customFormat="1" ht="14.15" x14ac:dyDescent="0.4">
      <c r="A2512" s="39"/>
      <c r="E2512" s="74"/>
      <c r="F2512" s="74"/>
      <c r="G2512" s="74"/>
      <c r="S2512" s="61"/>
      <c r="T2512" s="61"/>
    </row>
    <row r="2513" spans="1:20" s="55" customFormat="1" ht="14.15" x14ac:dyDescent="0.4">
      <c r="A2513" s="39"/>
      <c r="E2513" s="74"/>
      <c r="F2513" s="74"/>
      <c r="G2513" s="74"/>
      <c r="S2513" s="61"/>
      <c r="T2513" s="61"/>
    </row>
    <row r="2514" spans="1:20" s="55" customFormat="1" ht="14.15" x14ac:dyDescent="0.4">
      <c r="A2514" s="39"/>
      <c r="E2514" s="74"/>
      <c r="F2514" s="74"/>
      <c r="G2514" s="74"/>
      <c r="S2514" s="61"/>
      <c r="T2514" s="61"/>
    </row>
    <row r="2515" spans="1:20" s="55" customFormat="1" ht="14.15" x14ac:dyDescent="0.4">
      <c r="A2515" s="39"/>
      <c r="E2515" s="74"/>
      <c r="F2515" s="74"/>
      <c r="G2515" s="74"/>
      <c r="S2515" s="61"/>
      <c r="T2515" s="61"/>
    </row>
    <row r="2516" spans="1:20" s="55" customFormat="1" ht="14.15" x14ac:dyDescent="0.4">
      <c r="A2516" s="39"/>
      <c r="E2516" s="74"/>
      <c r="F2516" s="74"/>
      <c r="G2516" s="74"/>
      <c r="S2516" s="61"/>
      <c r="T2516" s="61"/>
    </row>
    <row r="2517" spans="1:20" s="55" customFormat="1" ht="14.15" x14ac:dyDescent="0.4">
      <c r="A2517" s="39"/>
      <c r="E2517" s="74"/>
      <c r="F2517" s="74"/>
      <c r="G2517" s="74"/>
      <c r="S2517" s="61"/>
      <c r="T2517" s="61"/>
    </row>
    <row r="2518" spans="1:20" s="55" customFormat="1" ht="14.15" x14ac:dyDescent="0.4">
      <c r="A2518" s="39"/>
      <c r="E2518" s="74"/>
      <c r="F2518" s="74"/>
      <c r="G2518" s="74"/>
      <c r="S2518" s="61"/>
      <c r="T2518" s="61"/>
    </row>
    <row r="2519" spans="1:20" s="55" customFormat="1" ht="14.15" x14ac:dyDescent="0.4">
      <c r="A2519" s="39"/>
      <c r="E2519" s="74"/>
      <c r="F2519" s="74"/>
      <c r="G2519" s="74"/>
      <c r="S2519" s="61"/>
      <c r="T2519" s="61"/>
    </row>
    <row r="2520" spans="1:20" s="55" customFormat="1" ht="14.15" x14ac:dyDescent="0.4">
      <c r="A2520" s="39"/>
      <c r="E2520" s="74"/>
      <c r="F2520" s="74"/>
      <c r="G2520" s="74"/>
      <c r="S2520" s="61"/>
      <c r="T2520" s="61"/>
    </row>
    <row r="2521" spans="1:20" s="55" customFormat="1" ht="14.15" x14ac:dyDescent="0.4">
      <c r="A2521" s="39"/>
      <c r="E2521" s="74"/>
      <c r="F2521" s="74"/>
      <c r="G2521" s="74"/>
      <c r="S2521" s="61"/>
      <c r="T2521" s="61"/>
    </row>
    <row r="2522" spans="1:20" s="55" customFormat="1" ht="14.15" x14ac:dyDescent="0.4">
      <c r="A2522" s="39"/>
      <c r="E2522" s="74"/>
      <c r="F2522" s="74"/>
      <c r="G2522" s="74"/>
      <c r="S2522" s="61"/>
      <c r="T2522" s="61"/>
    </row>
    <row r="2523" spans="1:20" s="55" customFormat="1" ht="14.15" x14ac:dyDescent="0.4">
      <c r="A2523" s="39"/>
      <c r="E2523" s="74"/>
      <c r="F2523" s="74"/>
      <c r="G2523" s="74"/>
      <c r="S2523" s="61"/>
      <c r="T2523" s="61"/>
    </row>
    <row r="2524" spans="1:20" s="55" customFormat="1" ht="14.15" x14ac:dyDescent="0.4">
      <c r="A2524" s="39"/>
      <c r="E2524" s="74"/>
      <c r="F2524" s="74"/>
      <c r="G2524" s="74"/>
      <c r="S2524" s="61"/>
      <c r="T2524" s="61"/>
    </row>
    <row r="2525" spans="1:20" s="55" customFormat="1" ht="14.15" x14ac:dyDescent="0.4">
      <c r="A2525" s="39"/>
      <c r="E2525" s="74"/>
      <c r="F2525" s="74"/>
      <c r="G2525" s="74"/>
      <c r="S2525" s="61"/>
      <c r="T2525" s="61"/>
    </row>
    <row r="2526" spans="1:20" s="55" customFormat="1" ht="14.15" x14ac:dyDescent="0.4">
      <c r="A2526" s="39"/>
      <c r="E2526" s="74"/>
      <c r="F2526" s="74"/>
      <c r="G2526" s="74"/>
      <c r="S2526" s="61"/>
      <c r="T2526" s="61"/>
    </row>
    <row r="2527" spans="1:20" s="55" customFormat="1" ht="14.15" x14ac:dyDescent="0.4">
      <c r="A2527" s="39"/>
      <c r="E2527" s="74"/>
      <c r="F2527" s="74"/>
      <c r="G2527" s="74"/>
      <c r="S2527" s="61"/>
      <c r="T2527" s="61"/>
    </row>
    <row r="2528" spans="1:20" s="55" customFormat="1" ht="14.15" x14ac:dyDescent="0.4">
      <c r="A2528" s="39"/>
      <c r="E2528" s="74"/>
      <c r="F2528" s="74"/>
      <c r="G2528" s="74"/>
      <c r="S2528" s="61"/>
      <c r="T2528" s="61"/>
    </row>
    <row r="2529" spans="1:20" s="55" customFormat="1" ht="14.15" x14ac:dyDescent="0.4">
      <c r="A2529" s="39"/>
      <c r="E2529" s="74"/>
      <c r="F2529" s="74"/>
      <c r="G2529" s="74"/>
      <c r="S2529" s="61"/>
      <c r="T2529" s="61"/>
    </row>
    <row r="2530" spans="1:20" s="55" customFormat="1" ht="14.15" x14ac:dyDescent="0.4">
      <c r="A2530" s="39"/>
      <c r="E2530" s="74"/>
      <c r="F2530" s="74"/>
      <c r="G2530" s="74"/>
      <c r="S2530" s="61"/>
      <c r="T2530" s="61"/>
    </row>
    <row r="2531" spans="1:20" s="55" customFormat="1" ht="14.15" x14ac:dyDescent="0.4">
      <c r="A2531" s="39"/>
      <c r="E2531" s="74"/>
      <c r="F2531" s="74"/>
      <c r="G2531" s="74"/>
      <c r="S2531" s="61"/>
      <c r="T2531" s="61"/>
    </row>
    <row r="2532" spans="1:20" s="55" customFormat="1" ht="14.15" x14ac:dyDescent="0.4">
      <c r="A2532" s="39"/>
      <c r="E2532" s="74"/>
      <c r="F2532" s="74"/>
      <c r="G2532" s="74"/>
      <c r="S2532" s="61"/>
      <c r="T2532" s="61"/>
    </row>
    <row r="2533" spans="1:20" s="55" customFormat="1" ht="14.15" x14ac:dyDescent="0.4">
      <c r="A2533" s="39"/>
      <c r="E2533" s="74"/>
      <c r="F2533" s="74"/>
      <c r="G2533" s="74"/>
      <c r="S2533" s="61"/>
      <c r="T2533" s="61"/>
    </row>
    <row r="2534" spans="1:20" s="55" customFormat="1" ht="14.15" x14ac:dyDescent="0.4">
      <c r="A2534" s="39"/>
      <c r="E2534" s="74"/>
      <c r="F2534" s="74"/>
      <c r="G2534" s="74"/>
      <c r="S2534" s="61"/>
      <c r="T2534" s="61"/>
    </row>
    <row r="2535" spans="1:20" s="55" customFormat="1" ht="14.15" x14ac:dyDescent="0.4">
      <c r="A2535" s="39"/>
      <c r="E2535" s="74"/>
      <c r="F2535" s="74"/>
      <c r="G2535" s="74"/>
      <c r="S2535" s="61"/>
      <c r="T2535" s="61"/>
    </row>
    <row r="2536" spans="1:20" s="55" customFormat="1" ht="14.15" x14ac:dyDescent="0.4">
      <c r="A2536" s="39"/>
      <c r="E2536" s="74"/>
      <c r="F2536" s="74"/>
      <c r="G2536" s="74"/>
      <c r="S2536" s="61"/>
      <c r="T2536" s="61"/>
    </row>
    <row r="2537" spans="1:20" s="55" customFormat="1" ht="14.15" x14ac:dyDescent="0.4">
      <c r="A2537" s="39"/>
      <c r="E2537" s="74"/>
      <c r="F2537" s="74"/>
      <c r="G2537" s="74"/>
      <c r="S2537" s="61"/>
      <c r="T2537" s="61"/>
    </row>
    <row r="2538" spans="1:20" s="55" customFormat="1" ht="14.15" x14ac:dyDescent="0.4">
      <c r="A2538" s="39"/>
      <c r="E2538" s="74"/>
      <c r="F2538" s="74"/>
      <c r="G2538" s="74"/>
      <c r="S2538" s="61"/>
      <c r="T2538" s="61"/>
    </row>
    <row r="2539" spans="1:20" s="55" customFormat="1" ht="14.15" x14ac:dyDescent="0.4">
      <c r="A2539" s="39"/>
      <c r="E2539" s="74"/>
      <c r="F2539" s="74"/>
      <c r="G2539" s="74"/>
      <c r="S2539" s="61"/>
      <c r="T2539" s="61"/>
    </row>
    <row r="2540" spans="1:20" s="55" customFormat="1" ht="14.15" x14ac:dyDescent="0.4">
      <c r="A2540" s="39"/>
      <c r="E2540" s="74"/>
      <c r="F2540" s="74"/>
      <c r="G2540" s="74"/>
      <c r="S2540" s="61"/>
      <c r="T2540" s="61"/>
    </row>
    <row r="2541" spans="1:20" s="55" customFormat="1" ht="14.15" x14ac:dyDescent="0.4">
      <c r="A2541" s="39"/>
      <c r="E2541" s="74"/>
      <c r="F2541" s="74"/>
      <c r="G2541" s="74"/>
      <c r="S2541" s="61"/>
      <c r="T2541" s="61"/>
    </row>
    <row r="2542" spans="1:20" s="55" customFormat="1" ht="14.15" x14ac:dyDescent="0.4">
      <c r="A2542" s="39"/>
      <c r="E2542" s="74"/>
      <c r="F2542" s="74"/>
      <c r="G2542" s="74"/>
      <c r="S2542" s="61"/>
      <c r="T2542" s="61"/>
    </row>
    <row r="2543" spans="1:20" s="55" customFormat="1" ht="14.15" x14ac:dyDescent="0.4">
      <c r="A2543" s="39"/>
      <c r="E2543" s="74"/>
      <c r="F2543" s="74"/>
      <c r="G2543" s="74"/>
      <c r="S2543" s="61"/>
      <c r="T2543" s="61"/>
    </row>
    <row r="2544" spans="1:20" s="55" customFormat="1" ht="14.15" x14ac:dyDescent="0.4">
      <c r="A2544" s="39"/>
      <c r="E2544" s="74"/>
      <c r="F2544" s="74"/>
      <c r="G2544" s="74"/>
      <c r="S2544" s="61"/>
      <c r="T2544" s="61"/>
    </row>
    <row r="2545" spans="1:20" s="55" customFormat="1" ht="14.15" x14ac:dyDescent="0.4">
      <c r="A2545" s="39"/>
      <c r="E2545" s="74"/>
      <c r="F2545" s="74"/>
      <c r="G2545" s="74"/>
      <c r="S2545" s="61"/>
      <c r="T2545" s="61"/>
    </row>
    <row r="2546" spans="1:20" s="55" customFormat="1" ht="14.15" x14ac:dyDescent="0.4">
      <c r="A2546" s="39"/>
      <c r="E2546" s="74"/>
      <c r="F2546" s="74"/>
      <c r="G2546" s="74"/>
      <c r="S2546" s="61"/>
      <c r="T2546" s="61"/>
    </row>
    <row r="2547" spans="1:20" s="55" customFormat="1" ht="14.15" x14ac:dyDescent="0.4">
      <c r="A2547" s="39"/>
      <c r="E2547" s="74"/>
      <c r="F2547" s="74"/>
      <c r="G2547" s="74"/>
      <c r="S2547" s="61"/>
      <c r="T2547" s="61"/>
    </row>
    <row r="2548" spans="1:20" s="55" customFormat="1" ht="14.15" x14ac:dyDescent="0.4">
      <c r="A2548" s="39"/>
      <c r="E2548" s="74"/>
      <c r="F2548" s="74"/>
      <c r="G2548" s="74"/>
      <c r="S2548" s="61"/>
      <c r="T2548" s="61"/>
    </row>
    <row r="2549" spans="1:20" s="55" customFormat="1" ht="14.15" x14ac:dyDescent="0.4">
      <c r="A2549" s="39"/>
      <c r="E2549" s="74"/>
      <c r="F2549" s="74"/>
      <c r="G2549" s="74"/>
      <c r="S2549" s="61"/>
      <c r="T2549" s="61"/>
    </row>
    <row r="2550" spans="1:20" s="55" customFormat="1" ht="14.15" x14ac:dyDescent="0.4">
      <c r="A2550" s="39"/>
      <c r="E2550" s="74"/>
      <c r="F2550" s="74"/>
      <c r="G2550" s="74"/>
      <c r="S2550" s="61"/>
      <c r="T2550" s="61"/>
    </row>
    <row r="2551" spans="1:20" s="55" customFormat="1" ht="14.15" x14ac:dyDescent="0.4">
      <c r="A2551" s="39"/>
      <c r="E2551" s="74"/>
      <c r="F2551" s="74"/>
      <c r="G2551" s="74"/>
      <c r="S2551" s="61"/>
      <c r="T2551" s="61"/>
    </row>
    <row r="2552" spans="1:20" s="55" customFormat="1" ht="14.15" x14ac:dyDescent="0.4">
      <c r="A2552" s="39"/>
      <c r="E2552" s="74"/>
      <c r="F2552" s="74"/>
      <c r="G2552" s="74"/>
      <c r="S2552" s="61"/>
      <c r="T2552" s="61"/>
    </row>
    <row r="2553" spans="1:20" s="55" customFormat="1" ht="14.15" x14ac:dyDescent="0.4">
      <c r="A2553" s="39"/>
      <c r="E2553" s="74"/>
      <c r="F2553" s="74"/>
      <c r="G2553" s="74"/>
      <c r="S2553" s="61"/>
      <c r="T2553" s="61"/>
    </row>
    <row r="2554" spans="1:20" s="55" customFormat="1" ht="14.15" x14ac:dyDescent="0.4">
      <c r="A2554" s="39"/>
      <c r="E2554" s="74"/>
      <c r="F2554" s="74"/>
      <c r="G2554" s="74"/>
      <c r="S2554" s="61"/>
      <c r="T2554" s="61"/>
    </row>
    <row r="2555" spans="1:20" s="55" customFormat="1" ht="14.15" x14ac:dyDescent="0.4">
      <c r="A2555" s="39"/>
      <c r="E2555" s="74"/>
      <c r="F2555" s="74"/>
      <c r="G2555" s="74"/>
      <c r="S2555" s="61"/>
      <c r="T2555" s="61"/>
    </row>
    <row r="2556" spans="1:20" s="55" customFormat="1" ht="14.15" x14ac:dyDescent="0.4">
      <c r="A2556" s="39"/>
      <c r="E2556" s="74"/>
      <c r="F2556" s="74"/>
      <c r="G2556" s="74"/>
      <c r="S2556" s="61"/>
      <c r="T2556" s="61"/>
    </row>
    <row r="2557" spans="1:20" s="55" customFormat="1" ht="14.15" x14ac:dyDescent="0.4">
      <c r="A2557" s="39"/>
      <c r="E2557" s="74"/>
      <c r="F2557" s="74"/>
      <c r="G2557" s="74"/>
      <c r="S2557" s="61"/>
      <c r="T2557" s="61"/>
    </row>
    <row r="2558" spans="1:20" s="55" customFormat="1" ht="14.15" x14ac:dyDescent="0.4">
      <c r="A2558" s="39"/>
      <c r="E2558" s="74"/>
      <c r="F2558" s="74"/>
      <c r="G2558" s="74"/>
      <c r="S2558" s="61"/>
      <c r="T2558" s="61"/>
    </row>
    <row r="2559" spans="1:20" s="55" customFormat="1" ht="14.15" x14ac:dyDescent="0.4">
      <c r="A2559" s="39"/>
      <c r="E2559" s="74"/>
      <c r="F2559" s="74"/>
      <c r="G2559" s="74"/>
      <c r="S2559" s="61"/>
      <c r="T2559" s="61"/>
    </row>
    <row r="2560" spans="1:20" s="55" customFormat="1" ht="14.15" x14ac:dyDescent="0.4">
      <c r="A2560" s="39"/>
      <c r="E2560" s="74"/>
      <c r="F2560" s="74"/>
      <c r="G2560" s="74"/>
      <c r="S2560" s="61"/>
      <c r="T2560" s="61"/>
    </row>
    <row r="2561" spans="1:20" s="55" customFormat="1" ht="14.15" x14ac:dyDescent="0.4">
      <c r="A2561" s="39"/>
      <c r="E2561" s="74"/>
      <c r="F2561" s="74"/>
      <c r="G2561" s="74"/>
      <c r="S2561" s="61"/>
      <c r="T2561" s="61"/>
    </row>
    <row r="2562" spans="1:20" s="55" customFormat="1" ht="14.15" x14ac:dyDescent="0.4">
      <c r="A2562" s="39"/>
      <c r="E2562" s="74"/>
      <c r="F2562" s="74"/>
      <c r="G2562" s="74"/>
      <c r="S2562" s="61"/>
      <c r="T2562" s="61"/>
    </row>
    <row r="2563" spans="1:20" s="55" customFormat="1" ht="14.15" x14ac:dyDescent="0.4">
      <c r="A2563" s="39"/>
      <c r="E2563" s="74"/>
      <c r="F2563" s="74"/>
      <c r="G2563" s="74"/>
      <c r="S2563" s="61"/>
      <c r="T2563" s="61"/>
    </row>
    <row r="2564" spans="1:20" s="55" customFormat="1" ht="14.15" x14ac:dyDescent="0.4">
      <c r="A2564" s="39"/>
      <c r="E2564" s="74"/>
      <c r="F2564" s="74"/>
      <c r="G2564" s="74"/>
      <c r="S2564" s="61"/>
      <c r="T2564" s="61"/>
    </row>
    <row r="2565" spans="1:20" s="55" customFormat="1" ht="14.15" x14ac:dyDescent="0.4">
      <c r="A2565" s="39"/>
      <c r="E2565" s="74"/>
      <c r="F2565" s="74"/>
      <c r="G2565" s="74"/>
      <c r="S2565" s="61"/>
      <c r="T2565" s="61"/>
    </row>
    <row r="2566" spans="1:20" s="55" customFormat="1" ht="14.15" x14ac:dyDescent="0.4">
      <c r="A2566" s="39"/>
      <c r="E2566" s="74"/>
      <c r="F2566" s="74"/>
      <c r="G2566" s="74"/>
      <c r="S2566" s="61"/>
      <c r="T2566" s="61"/>
    </row>
    <row r="2567" spans="1:20" s="55" customFormat="1" ht="14.15" x14ac:dyDescent="0.4">
      <c r="A2567" s="39"/>
      <c r="E2567" s="74"/>
      <c r="F2567" s="74"/>
      <c r="G2567" s="74"/>
      <c r="S2567" s="61"/>
      <c r="T2567" s="61"/>
    </row>
    <row r="2568" spans="1:20" s="55" customFormat="1" ht="14.15" x14ac:dyDescent="0.4">
      <c r="A2568" s="39"/>
      <c r="E2568" s="74"/>
      <c r="F2568" s="74"/>
      <c r="G2568" s="74"/>
      <c r="S2568" s="61"/>
      <c r="T2568" s="61"/>
    </row>
    <row r="2569" spans="1:20" s="55" customFormat="1" ht="14.15" x14ac:dyDescent="0.4">
      <c r="A2569" s="39"/>
      <c r="E2569" s="74"/>
      <c r="F2569" s="74"/>
      <c r="G2569" s="74"/>
      <c r="S2569" s="61"/>
      <c r="T2569" s="61"/>
    </row>
    <row r="2570" spans="1:20" s="55" customFormat="1" ht="14.15" x14ac:dyDescent="0.4">
      <c r="A2570" s="39"/>
      <c r="E2570" s="74"/>
      <c r="F2570" s="74"/>
      <c r="G2570" s="74"/>
      <c r="S2570" s="61"/>
      <c r="T2570" s="61"/>
    </row>
    <row r="2571" spans="1:20" s="55" customFormat="1" ht="14.15" x14ac:dyDescent="0.4">
      <c r="A2571" s="39"/>
      <c r="E2571" s="74"/>
      <c r="F2571" s="74"/>
      <c r="G2571" s="74"/>
      <c r="S2571" s="61"/>
      <c r="T2571" s="61"/>
    </row>
    <row r="2572" spans="1:20" s="55" customFormat="1" ht="14.15" x14ac:dyDescent="0.4">
      <c r="A2572" s="39"/>
      <c r="E2572" s="74"/>
      <c r="F2572" s="74"/>
      <c r="G2572" s="74"/>
      <c r="S2572" s="61"/>
      <c r="T2572" s="61"/>
    </row>
    <row r="2573" spans="1:20" s="55" customFormat="1" ht="14.15" x14ac:dyDescent="0.4">
      <c r="A2573" s="39"/>
      <c r="E2573" s="74"/>
      <c r="F2573" s="74"/>
      <c r="G2573" s="74"/>
      <c r="S2573" s="61"/>
      <c r="T2573" s="61"/>
    </row>
    <row r="2574" spans="1:20" s="55" customFormat="1" ht="14.15" x14ac:dyDescent="0.4">
      <c r="A2574" s="39"/>
      <c r="E2574" s="74"/>
      <c r="F2574" s="74"/>
      <c r="G2574" s="74"/>
      <c r="S2574" s="61"/>
      <c r="T2574" s="61"/>
    </row>
    <row r="2575" spans="1:20" s="55" customFormat="1" ht="14.15" x14ac:dyDescent="0.4">
      <c r="A2575" s="39"/>
      <c r="E2575" s="74"/>
      <c r="F2575" s="74"/>
      <c r="G2575" s="74"/>
      <c r="S2575" s="61"/>
      <c r="T2575" s="61"/>
    </row>
    <row r="2576" spans="1:20" s="55" customFormat="1" ht="14.15" x14ac:dyDescent="0.4">
      <c r="A2576" s="39"/>
      <c r="E2576" s="74"/>
      <c r="F2576" s="74"/>
      <c r="G2576" s="74"/>
      <c r="S2576" s="61"/>
      <c r="T2576" s="61"/>
    </row>
    <row r="2577" spans="1:20" s="55" customFormat="1" ht="14.15" x14ac:dyDescent="0.4">
      <c r="A2577" s="39"/>
      <c r="E2577" s="74"/>
      <c r="F2577" s="74"/>
      <c r="G2577" s="74"/>
      <c r="S2577" s="61"/>
      <c r="T2577" s="61"/>
    </row>
    <row r="2578" spans="1:20" s="55" customFormat="1" ht="14.15" x14ac:dyDescent="0.4">
      <c r="A2578" s="39"/>
      <c r="E2578" s="74"/>
      <c r="F2578" s="74"/>
      <c r="G2578" s="74"/>
      <c r="S2578" s="61"/>
      <c r="T2578" s="61"/>
    </row>
    <row r="2579" spans="1:20" s="55" customFormat="1" ht="14.15" x14ac:dyDescent="0.4">
      <c r="A2579" s="39"/>
      <c r="E2579" s="74"/>
      <c r="F2579" s="74"/>
      <c r="G2579" s="74"/>
      <c r="S2579" s="61"/>
      <c r="T2579" s="61"/>
    </row>
    <row r="2580" spans="1:20" s="55" customFormat="1" ht="14.15" x14ac:dyDescent="0.4">
      <c r="A2580" s="39"/>
      <c r="E2580" s="74"/>
      <c r="F2580" s="74"/>
      <c r="G2580" s="74"/>
      <c r="S2580" s="61"/>
      <c r="T2580" s="61"/>
    </row>
    <row r="2581" spans="1:20" s="55" customFormat="1" ht="14.15" x14ac:dyDescent="0.4">
      <c r="A2581" s="39"/>
      <c r="E2581" s="74"/>
      <c r="F2581" s="74"/>
      <c r="G2581" s="74"/>
      <c r="S2581" s="61"/>
      <c r="T2581" s="61"/>
    </row>
    <row r="2582" spans="1:20" s="55" customFormat="1" ht="14.15" x14ac:dyDescent="0.4">
      <c r="A2582" s="39"/>
      <c r="E2582" s="74"/>
      <c r="F2582" s="74"/>
      <c r="G2582" s="74"/>
      <c r="S2582" s="61"/>
      <c r="T2582" s="61"/>
    </row>
    <row r="2583" spans="1:20" s="55" customFormat="1" ht="14.15" x14ac:dyDescent="0.4">
      <c r="A2583" s="39"/>
      <c r="E2583" s="74"/>
      <c r="F2583" s="74"/>
      <c r="G2583" s="74"/>
      <c r="S2583" s="61"/>
      <c r="T2583" s="61"/>
    </row>
    <row r="2584" spans="1:20" s="55" customFormat="1" ht="14.15" x14ac:dyDescent="0.4">
      <c r="A2584" s="39"/>
      <c r="E2584" s="74"/>
      <c r="F2584" s="74"/>
      <c r="G2584" s="74"/>
      <c r="S2584" s="61"/>
      <c r="T2584" s="61"/>
    </row>
    <row r="2585" spans="1:20" s="55" customFormat="1" ht="14.15" x14ac:dyDescent="0.4">
      <c r="A2585" s="39"/>
      <c r="E2585" s="74"/>
      <c r="F2585" s="74"/>
      <c r="G2585" s="74"/>
      <c r="S2585" s="61"/>
      <c r="T2585" s="61"/>
    </row>
    <row r="2586" spans="1:20" s="55" customFormat="1" ht="14.15" x14ac:dyDescent="0.4">
      <c r="A2586" s="39"/>
      <c r="E2586" s="74"/>
      <c r="F2586" s="74"/>
      <c r="G2586" s="74"/>
      <c r="S2586" s="61"/>
      <c r="T2586" s="61"/>
    </row>
    <row r="2587" spans="1:20" s="55" customFormat="1" ht="14.15" x14ac:dyDescent="0.4">
      <c r="A2587" s="39"/>
      <c r="E2587" s="74"/>
      <c r="F2587" s="74"/>
      <c r="G2587" s="74"/>
      <c r="S2587" s="61"/>
      <c r="T2587" s="61"/>
    </row>
    <row r="2588" spans="1:20" s="55" customFormat="1" ht="14.15" x14ac:dyDescent="0.4">
      <c r="A2588" s="39"/>
      <c r="E2588" s="74"/>
      <c r="F2588" s="74"/>
      <c r="G2588" s="74"/>
      <c r="S2588" s="61"/>
      <c r="T2588" s="61"/>
    </row>
    <row r="2589" spans="1:20" s="55" customFormat="1" ht="14.15" x14ac:dyDescent="0.4">
      <c r="A2589" s="39"/>
      <c r="E2589" s="74"/>
      <c r="F2589" s="74"/>
      <c r="G2589" s="74"/>
      <c r="S2589" s="61"/>
      <c r="T2589" s="61"/>
    </row>
    <row r="2590" spans="1:20" s="55" customFormat="1" ht="14.15" x14ac:dyDescent="0.4">
      <c r="A2590" s="39"/>
      <c r="E2590" s="74"/>
      <c r="F2590" s="74"/>
      <c r="G2590" s="74"/>
      <c r="S2590" s="61"/>
      <c r="T2590" s="61"/>
    </row>
    <row r="2591" spans="1:20" s="55" customFormat="1" ht="14.15" x14ac:dyDescent="0.4">
      <c r="A2591" s="39"/>
      <c r="E2591" s="74"/>
      <c r="F2591" s="74"/>
      <c r="G2591" s="74"/>
      <c r="S2591" s="61"/>
      <c r="T2591" s="61"/>
    </row>
    <row r="2592" spans="1:20" s="55" customFormat="1" ht="14.15" x14ac:dyDescent="0.4">
      <c r="A2592" s="39"/>
      <c r="E2592" s="74"/>
      <c r="F2592" s="74"/>
      <c r="G2592" s="74"/>
      <c r="S2592" s="61"/>
      <c r="T2592" s="61"/>
    </row>
    <row r="2593" spans="1:20" s="55" customFormat="1" ht="14.15" x14ac:dyDescent="0.4">
      <c r="A2593" s="39"/>
      <c r="E2593" s="74"/>
      <c r="F2593" s="74"/>
      <c r="G2593" s="74"/>
      <c r="S2593" s="61"/>
      <c r="T2593" s="61"/>
    </row>
    <row r="2594" spans="1:20" s="55" customFormat="1" ht="14.15" x14ac:dyDescent="0.4">
      <c r="A2594" s="39"/>
      <c r="E2594" s="74"/>
      <c r="F2594" s="74"/>
      <c r="G2594" s="74"/>
      <c r="S2594" s="61"/>
      <c r="T2594" s="61"/>
    </row>
    <row r="2595" spans="1:20" s="55" customFormat="1" ht="14.15" x14ac:dyDescent="0.4">
      <c r="A2595" s="39"/>
      <c r="E2595" s="74"/>
      <c r="F2595" s="74"/>
      <c r="G2595" s="74"/>
      <c r="S2595" s="61"/>
      <c r="T2595" s="61"/>
    </row>
    <row r="2596" spans="1:20" s="55" customFormat="1" ht="14.15" x14ac:dyDescent="0.4">
      <c r="A2596" s="39"/>
      <c r="E2596" s="74"/>
      <c r="F2596" s="74"/>
      <c r="G2596" s="74"/>
      <c r="S2596" s="61"/>
      <c r="T2596" s="61"/>
    </row>
    <row r="2597" spans="1:20" s="55" customFormat="1" ht="14.15" x14ac:dyDescent="0.4">
      <c r="A2597" s="39"/>
      <c r="E2597" s="74"/>
      <c r="F2597" s="74"/>
      <c r="G2597" s="74"/>
      <c r="S2597" s="61"/>
      <c r="T2597" s="61"/>
    </row>
    <row r="2598" spans="1:20" s="55" customFormat="1" ht="14.15" x14ac:dyDescent="0.4">
      <c r="A2598" s="39"/>
      <c r="E2598" s="74"/>
      <c r="F2598" s="74"/>
      <c r="G2598" s="74"/>
      <c r="S2598" s="61"/>
      <c r="T2598" s="61"/>
    </row>
    <row r="2599" spans="1:20" s="55" customFormat="1" ht="14.15" x14ac:dyDescent="0.4">
      <c r="A2599" s="39"/>
      <c r="E2599" s="74"/>
      <c r="F2599" s="74"/>
      <c r="G2599" s="74"/>
      <c r="S2599" s="61"/>
      <c r="T2599" s="61"/>
    </row>
    <row r="2600" spans="1:20" s="55" customFormat="1" ht="14.15" x14ac:dyDescent="0.4">
      <c r="A2600" s="39"/>
      <c r="E2600" s="74"/>
      <c r="F2600" s="74"/>
      <c r="G2600" s="74"/>
      <c r="S2600" s="61"/>
      <c r="T2600" s="61"/>
    </row>
    <row r="2601" spans="1:20" s="55" customFormat="1" ht="14.15" x14ac:dyDescent="0.4">
      <c r="A2601" s="39"/>
      <c r="E2601" s="74"/>
      <c r="F2601" s="74"/>
      <c r="G2601" s="74"/>
      <c r="S2601" s="61"/>
      <c r="T2601" s="61"/>
    </row>
    <row r="2602" spans="1:20" s="55" customFormat="1" ht="14.15" x14ac:dyDescent="0.4">
      <c r="A2602" s="39"/>
      <c r="E2602" s="74"/>
      <c r="F2602" s="74"/>
      <c r="G2602" s="74"/>
      <c r="S2602" s="61"/>
      <c r="T2602" s="61"/>
    </row>
    <row r="2603" spans="1:20" s="55" customFormat="1" ht="14.15" x14ac:dyDescent="0.4">
      <c r="A2603" s="39"/>
      <c r="E2603" s="74"/>
      <c r="F2603" s="74"/>
      <c r="G2603" s="74"/>
      <c r="S2603" s="61"/>
      <c r="T2603" s="61"/>
    </row>
    <row r="2604" spans="1:20" s="55" customFormat="1" ht="14.15" x14ac:dyDescent="0.4">
      <c r="A2604" s="39"/>
      <c r="E2604" s="74"/>
      <c r="F2604" s="74"/>
      <c r="G2604" s="74"/>
      <c r="S2604" s="61"/>
      <c r="T2604" s="61"/>
    </row>
    <row r="2605" spans="1:20" s="55" customFormat="1" ht="14.15" x14ac:dyDescent="0.4">
      <c r="A2605" s="39"/>
      <c r="E2605" s="74"/>
      <c r="F2605" s="74"/>
      <c r="G2605" s="74"/>
      <c r="S2605" s="61"/>
      <c r="T2605" s="61"/>
    </row>
    <row r="2606" spans="1:20" s="55" customFormat="1" ht="14.15" x14ac:dyDescent="0.4">
      <c r="A2606" s="39"/>
      <c r="E2606" s="74"/>
      <c r="F2606" s="74"/>
      <c r="G2606" s="74"/>
      <c r="S2606" s="61"/>
      <c r="T2606" s="61"/>
    </row>
    <row r="2607" spans="1:20" s="55" customFormat="1" ht="14.15" x14ac:dyDescent="0.4">
      <c r="A2607" s="39"/>
      <c r="E2607" s="74"/>
      <c r="F2607" s="74"/>
      <c r="G2607" s="74"/>
      <c r="S2607" s="61"/>
      <c r="T2607" s="61"/>
    </row>
    <row r="2608" spans="1:20" s="55" customFormat="1" ht="14.15" x14ac:dyDescent="0.4">
      <c r="A2608" s="39"/>
      <c r="E2608" s="74"/>
      <c r="F2608" s="74"/>
      <c r="G2608" s="74"/>
      <c r="S2608" s="61"/>
      <c r="T2608" s="61"/>
    </row>
    <row r="2609" spans="1:20" s="55" customFormat="1" ht="14.15" x14ac:dyDescent="0.4">
      <c r="A2609" s="39"/>
      <c r="E2609" s="74"/>
      <c r="F2609" s="74"/>
      <c r="G2609" s="74"/>
      <c r="S2609" s="61"/>
      <c r="T2609" s="61"/>
    </row>
    <row r="2610" spans="1:20" s="55" customFormat="1" ht="14.15" x14ac:dyDescent="0.4">
      <c r="A2610" s="39"/>
      <c r="E2610" s="74"/>
      <c r="F2610" s="74"/>
      <c r="G2610" s="74"/>
      <c r="S2610" s="61"/>
      <c r="T2610" s="61"/>
    </row>
    <row r="2611" spans="1:20" s="55" customFormat="1" ht="14.15" x14ac:dyDescent="0.4">
      <c r="A2611" s="39"/>
      <c r="E2611" s="74"/>
      <c r="F2611" s="74"/>
      <c r="G2611" s="74"/>
      <c r="S2611" s="61"/>
      <c r="T2611" s="61"/>
    </row>
    <row r="2612" spans="1:20" s="55" customFormat="1" ht="14.15" x14ac:dyDescent="0.4">
      <c r="A2612" s="39"/>
      <c r="E2612" s="74"/>
      <c r="F2612" s="74"/>
      <c r="G2612" s="74"/>
      <c r="S2612" s="61"/>
      <c r="T2612" s="61"/>
    </row>
    <row r="2613" spans="1:20" s="55" customFormat="1" ht="14.15" x14ac:dyDescent="0.4">
      <c r="A2613" s="39"/>
      <c r="E2613" s="74"/>
      <c r="F2613" s="74"/>
      <c r="G2613" s="74"/>
      <c r="S2613" s="61"/>
      <c r="T2613" s="61"/>
    </row>
    <row r="2614" spans="1:20" s="55" customFormat="1" ht="14.15" x14ac:dyDescent="0.4">
      <c r="A2614" s="39"/>
      <c r="E2614" s="74"/>
      <c r="F2614" s="74"/>
      <c r="G2614" s="74"/>
      <c r="S2614" s="61"/>
      <c r="T2614" s="61"/>
    </row>
    <row r="2615" spans="1:20" s="55" customFormat="1" ht="14.15" x14ac:dyDescent="0.4">
      <c r="A2615" s="39"/>
      <c r="E2615" s="74"/>
      <c r="F2615" s="74"/>
      <c r="G2615" s="74"/>
      <c r="S2615" s="61"/>
      <c r="T2615" s="61"/>
    </row>
    <row r="2616" spans="1:20" s="55" customFormat="1" ht="14.15" x14ac:dyDescent="0.4">
      <c r="A2616" s="39"/>
      <c r="E2616" s="74"/>
      <c r="F2616" s="74"/>
      <c r="G2616" s="74"/>
      <c r="S2616" s="61"/>
      <c r="T2616" s="61"/>
    </row>
    <row r="2617" spans="1:20" s="55" customFormat="1" ht="14.15" x14ac:dyDescent="0.4">
      <c r="A2617" s="39"/>
      <c r="E2617" s="74"/>
      <c r="F2617" s="74"/>
      <c r="G2617" s="74"/>
      <c r="S2617" s="61"/>
      <c r="T2617" s="61"/>
    </row>
    <row r="2618" spans="1:20" s="55" customFormat="1" ht="14.15" x14ac:dyDescent="0.4">
      <c r="A2618" s="39"/>
      <c r="E2618" s="74"/>
      <c r="F2618" s="74"/>
      <c r="G2618" s="74"/>
      <c r="S2618" s="61"/>
      <c r="T2618" s="61"/>
    </row>
    <row r="2619" spans="1:20" s="55" customFormat="1" ht="14.15" x14ac:dyDescent="0.4">
      <c r="A2619" s="39"/>
      <c r="E2619" s="74"/>
      <c r="F2619" s="74"/>
      <c r="G2619" s="74"/>
      <c r="S2619" s="61"/>
      <c r="T2619" s="61"/>
    </row>
    <row r="2620" spans="1:20" s="55" customFormat="1" ht="14.15" x14ac:dyDescent="0.4">
      <c r="A2620" s="39"/>
      <c r="E2620" s="74"/>
      <c r="F2620" s="74"/>
      <c r="G2620" s="74"/>
      <c r="S2620" s="61"/>
      <c r="T2620" s="61"/>
    </row>
    <row r="2621" spans="1:20" s="55" customFormat="1" ht="14.15" x14ac:dyDescent="0.4">
      <c r="A2621" s="39"/>
      <c r="E2621" s="74"/>
      <c r="F2621" s="74"/>
      <c r="G2621" s="74"/>
      <c r="S2621" s="61"/>
      <c r="T2621" s="61"/>
    </row>
    <row r="2622" spans="1:20" s="55" customFormat="1" ht="14.15" x14ac:dyDescent="0.4">
      <c r="A2622" s="39"/>
      <c r="E2622" s="74"/>
      <c r="F2622" s="74"/>
      <c r="G2622" s="74"/>
      <c r="S2622" s="61"/>
      <c r="T2622" s="61"/>
    </row>
    <row r="2623" spans="1:20" s="55" customFormat="1" ht="14.15" x14ac:dyDescent="0.4">
      <c r="A2623" s="39"/>
      <c r="E2623" s="74"/>
      <c r="F2623" s="74"/>
      <c r="G2623" s="74"/>
      <c r="S2623" s="61"/>
      <c r="T2623" s="61"/>
    </row>
    <row r="2624" spans="1:20" s="55" customFormat="1" ht="14.15" x14ac:dyDescent="0.4">
      <c r="A2624" s="39"/>
      <c r="E2624" s="74"/>
      <c r="F2624" s="74"/>
      <c r="G2624" s="74"/>
      <c r="S2624" s="61"/>
      <c r="T2624" s="61"/>
    </row>
    <row r="2625" spans="1:20" s="55" customFormat="1" ht="14.15" x14ac:dyDescent="0.4">
      <c r="A2625" s="39"/>
      <c r="E2625" s="74"/>
      <c r="F2625" s="74"/>
      <c r="G2625" s="74"/>
      <c r="S2625" s="61"/>
      <c r="T2625" s="61"/>
    </row>
    <row r="2626" spans="1:20" s="55" customFormat="1" ht="14.15" x14ac:dyDescent="0.4">
      <c r="A2626" s="39"/>
      <c r="E2626" s="74"/>
      <c r="F2626" s="74"/>
      <c r="G2626" s="74"/>
      <c r="S2626" s="61"/>
      <c r="T2626" s="61"/>
    </row>
    <row r="2627" spans="1:20" s="55" customFormat="1" ht="14.15" x14ac:dyDescent="0.4">
      <c r="A2627" s="39"/>
      <c r="E2627" s="74"/>
      <c r="F2627" s="74"/>
      <c r="G2627" s="74"/>
      <c r="S2627" s="61"/>
      <c r="T2627" s="61"/>
    </row>
    <row r="2628" spans="1:20" s="55" customFormat="1" ht="14.15" x14ac:dyDescent="0.4">
      <c r="A2628" s="39"/>
      <c r="E2628" s="74"/>
      <c r="F2628" s="74"/>
      <c r="G2628" s="74"/>
      <c r="S2628" s="61"/>
      <c r="T2628" s="61"/>
    </row>
    <row r="2629" spans="1:20" s="55" customFormat="1" ht="14.15" x14ac:dyDescent="0.4">
      <c r="A2629" s="39"/>
      <c r="E2629" s="74"/>
      <c r="F2629" s="74"/>
      <c r="G2629" s="74"/>
      <c r="S2629" s="61"/>
      <c r="T2629" s="61"/>
    </row>
    <row r="2630" spans="1:20" s="55" customFormat="1" ht="14.15" x14ac:dyDescent="0.4">
      <c r="A2630" s="39"/>
      <c r="E2630" s="74"/>
      <c r="F2630" s="74"/>
      <c r="G2630" s="74"/>
      <c r="S2630" s="61"/>
      <c r="T2630" s="61"/>
    </row>
    <row r="2631" spans="1:20" s="55" customFormat="1" ht="14.15" x14ac:dyDescent="0.4">
      <c r="A2631" s="39"/>
      <c r="E2631" s="74"/>
      <c r="F2631" s="74"/>
      <c r="G2631" s="74"/>
      <c r="S2631" s="61"/>
      <c r="T2631" s="61"/>
    </row>
    <row r="2632" spans="1:20" s="55" customFormat="1" ht="14.15" x14ac:dyDescent="0.4">
      <c r="A2632" s="39"/>
      <c r="E2632" s="74"/>
      <c r="F2632" s="74"/>
      <c r="G2632" s="74"/>
      <c r="S2632" s="61"/>
      <c r="T2632" s="61"/>
    </row>
    <row r="2633" spans="1:20" s="55" customFormat="1" ht="14.15" x14ac:dyDescent="0.4">
      <c r="A2633" s="39"/>
      <c r="E2633" s="74"/>
      <c r="F2633" s="74"/>
      <c r="G2633" s="74"/>
      <c r="S2633" s="61"/>
      <c r="T2633" s="61"/>
    </row>
    <row r="2634" spans="1:20" s="55" customFormat="1" ht="14.15" x14ac:dyDescent="0.4">
      <c r="A2634" s="39"/>
      <c r="E2634" s="74"/>
      <c r="F2634" s="74"/>
      <c r="G2634" s="74"/>
      <c r="S2634" s="61"/>
      <c r="T2634" s="61"/>
    </row>
    <row r="2635" spans="1:20" s="55" customFormat="1" ht="14.15" x14ac:dyDescent="0.4">
      <c r="A2635" s="39"/>
      <c r="E2635" s="74"/>
      <c r="F2635" s="74"/>
      <c r="G2635" s="74"/>
      <c r="S2635" s="61"/>
      <c r="T2635" s="61"/>
    </row>
    <row r="2636" spans="1:20" s="55" customFormat="1" ht="14.15" x14ac:dyDescent="0.4">
      <c r="A2636" s="39"/>
      <c r="E2636" s="74"/>
      <c r="F2636" s="74"/>
      <c r="G2636" s="74"/>
      <c r="S2636" s="61"/>
      <c r="T2636" s="61"/>
    </row>
    <row r="2637" spans="1:20" s="55" customFormat="1" ht="14.15" x14ac:dyDescent="0.4">
      <c r="A2637" s="39"/>
      <c r="E2637" s="74"/>
      <c r="F2637" s="74"/>
      <c r="G2637" s="74"/>
      <c r="S2637" s="61"/>
      <c r="T2637" s="61"/>
    </row>
    <row r="2638" spans="1:20" s="55" customFormat="1" ht="14.15" x14ac:dyDescent="0.4">
      <c r="A2638" s="39"/>
      <c r="E2638" s="74"/>
      <c r="F2638" s="74"/>
      <c r="G2638" s="74"/>
      <c r="S2638" s="61"/>
      <c r="T2638" s="61"/>
    </row>
    <row r="2639" spans="1:20" s="55" customFormat="1" ht="14.15" x14ac:dyDescent="0.4">
      <c r="A2639" s="39"/>
      <c r="E2639" s="74"/>
      <c r="F2639" s="74"/>
      <c r="G2639" s="74"/>
      <c r="S2639" s="61"/>
      <c r="T2639" s="61"/>
    </row>
    <row r="2640" spans="1:20" s="55" customFormat="1" ht="14.15" x14ac:dyDescent="0.4">
      <c r="A2640" s="39"/>
      <c r="E2640" s="74"/>
      <c r="F2640" s="74"/>
      <c r="G2640" s="74"/>
      <c r="S2640" s="61"/>
      <c r="T2640" s="61"/>
    </row>
    <row r="2641" spans="1:20" s="55" customFormat="1" ht="14.15" x14ac:dyDescent="0.4">
      <c r="A2641" s="39"/>
      <c r="E2641" s="74"/>
      <c r="F2641" s="74"/>
      <c r="G2641" s="74"/>
      <c r="S2641" s="61"/>
      <c r="T2641" s="61"/>
    </row>
    <row r="2642" spans="1:20" s="55" customFormat="1" ht="14.15" x14ac:dyDescent="0.4">
      <c r="A2642" s="39"/>
      <c r="E2642" s="74"/>
      <c r="F2642" s="74"/>
      <c r="G2642" s="74"/>
      <c r="S2642" s="61"/>
      <c r="T2642" s="61"/>
    </row>
    <row r="2643" spans="1:20" s="55" customFormat="1" ht="14.15" x14ac:dyDescent="0.4">
      <c r="A2643" s="39"/>
      <c r="E2643" s="74"/>
      <c r="F2643" s="74"/>
      <c r="G2643" s="74"/>
      <c r="S2643" s="61"/>
      <c r="T2643" s="61"/>
    </row>
    <row r="2644" spans="1:20" s="55" customFormat="1" ht="14.15" x14ac:dyDescent="0.4">
      <c r="A2644" s="39"/>
      <c r="E2644" s="74"/>
      <c r="F2644" s="74"/>
      <c r="G2644" s="74"/>
      <c r="S2644" s="61"/>
      <c r="T2644" s="61"/>
    </row>
    <row r="2645" spans="1:20" s="55" customFormat="1" ht="14.15" x14ac:dyDescent="0.4">
      <c r="A2645" s="39"/>
      <c r="E2645" s="74"/>
      <c r="F2645" s="74"/>
      <c r="G2645" s="74"/>
      <c r="S2645" s="61"/>
      <c r="T2645" s="61"/>
    </row>
    <row r="2646" spans="1:20" s="55" customFormat="1" ht="14.15" x14ac:dyDescent="0.4">
      <c r="A2646" s="39"/>
      <c r="E2646" s="74"/>
      <c r="F2646" s="74"/>
      <c r="G2646" s="74"/>
      <c r="S2646" s="61"/>
      <c r="T2646" s="61"/>
    </row>
    <row r="2647" spans="1:20" s="55" customFormat="1" ht="14.15" x14ac:dyDescent="0.4">
      <c r="A2647" s="39"/>
      <c r="E2647" s="74"/>
      <c r="F2647" s="74"/>
      <c r="G2647" s="74"/>
      <c r="S2647" s="61"/>
      <c r="T2647" s="61"/>
    </row>
    <row r="2648" spans="1:20" s="55" customFormat="1" ht="14.15" x14ac:dyDescent="0.4">
      <c r="A2648" s="39"/>
      <c r="E2648" s="74"/>
      <c r="F2648" s="74"/>
      <c r="G2648" s="74"/>
      <c r="S2648" s="61"/>
      <c r="T2648" s="61"/>
    </row>
    <row r="2649" spans="1:20" s="55" customFormat="1" ht="14.15" x14ac:dyDescent="0.4">
      <c r="A2649" s="39"/>
      <c r="E2649" s="74"/>
      <c r="F2649" s="74"/>
      <c r="G2649" s="74"/>
      <c r="S2649" s="61"/>
      <c r="T2649" s="61"/>
    </row>
    <row r="2650" spans="1:20" s="55" customFormat="1" ht="14.15" x14ac:dyDescent="0.4">
      <c r="A2650" s="39"/>
      <c r="E2650" s="74"/>
      <c r="F2650" s="74"/>
      <c r="G2650" s="74"/>
      <c r="S2650" s="61"/>
      <c r="T2650" s="61"/>
    </row>
    <row r="2651" spans="1:20" s="55" customFormat="1" ht="14.15" x14ac:dyDescent="0.4">
      <c r="A2651" s="39"/>
      <c r="E2651" s="74"/>
      <c r="F2651" s="74"/>
      <c r="G2651" s="74"/>
      <c r="S2651" s="61"/>
      <c r="T2651" s="61"/>
    </row>
    <row r="2652" spans="1:20" s="55" customFormat="1" ht="14.15" x14ac:dyDescent="0.4">
      <c r="A2652" s="39"/>
      <c r="E2652" s="74"/>
      <c r="F2652" s="74"/>
      <c r="G2652" s="74"/>
      <c r="S2652" s="61"/>
      <c r="T2652" s="61"/>
    </row>
    <row r="2653" spans="1:20" s="55" customFormat="1" ht="14.15" x14ac:dyDescent="0.4">
      <c r="A2653" s="39"/>
      <c r="E2653" s="74"/>
      <c r="F2653" s="74"/>
      <c r="G2653" s="74"/>
      <c r="S2653" s="61"/>
      <c r="T2653" s="61"/>
    </row>
    <row r="2654" spans="1:20" s="55" customFormat="1" ht="14.15" x14ac:dyDescent="0.4">
      <c r="A2654" s="39"/>
      <c r="E2654" s="74"/>
      <c r="F2654" s="74"/>
      <c r="G2654" s="74"/>
      <c r="S2654" s="61"/>
      <c r="T2654" s="61"/>
    </row>
    <row r="2655" spans="1:20" s="55" customFormat="1" ht="14.15" x14ac:dyDescent="0.4">
      <c r="A2655" s="39"/>
      <c r="E2655" s="74"/>
      <c r="F2655" s="74"/>
      <c r="G2655" s="74"/>
      <c r="S2655" s="61"/>
      <c r="T2655" s="61"/>
    </row>
    <row r="2656" spans="1:20" s="55" customFormat="1" ht="14.15" x14ac:dyDescent="0.4">
      <c r="A2656" s="39"/>
      <c r="E2656" s="74"/>
      <c r="F2656" s="74"/>
      <c r="G2656" s="74"/>
      <c r="S2656" s="61"/>
      <c r="T2656" s="61"/>
    </row>
    <row r="2657" spans="1:20" s="55" customFormat="1" ht="14.15" x14ac:dyDescent="0.4">
      <c r="A2657" s="39"/>
      <c r="E2657" s="74"/>
      <c r="F2657" s="74"/>
      <c r="G2657" s="74"/>
      <c r="S2657" s="61"/>
      <c r="T2657" s="61"/>
    </row>
    <row r="2658" spans="1:20" s="55" customFormat="1" ht="14.15" x14ac:dyDescent="0.4">
      <c r="A2658" s="39"/>
      <c r="E2658" s="74"/>
      <c r="F2658" s="74"/>
      <c r="G2658" s="74"/>
      <c r="S2658" s="61"/>
      <c r="T2658" s="61"/>
    </row>
    <row r="2659" spans="1:20" s="55" customFormat="1" ht="14.15" x14ac:dyDescent="0.4">
      <c r="A2659" s="39"/>
      <c r="E2659" s="74"/>
      <c r="F2659" s="74"/>
      <c r="G2659" s="74"/>
      <c r="S2659" s="61"/>
      <c r="T2659" s="61"/>
    </row>
    <row r="2660" spans="1:20" s="55" customFormat="1" ht="14.15" x14ac:dyDescent="0.4">
      <c r="A2660" s="39"/>
      <c r="E2660" s="74"/>
      <c r="F2660" s="74"/>
      <c r="G2660" s="74"/>
      <c r="S2660" s="61"/>
      <c r="T2660" s="61"/>
    </row>
    <row r="2661" spans="1:20" s="55" customFormat="1" ht="14.15" x14ac:dyDescent="0.4">
      <c r="A2661" s="39"/>
      <c r="E2661" s="74"/>
      <c r="F2661" s="74"/>
      <c r="G2661" s="74"/>
      <c r="S2661" s="61"/>
      <c r="T2661" s="61"/>
    </row>
    <row r="2662" spans="1:20" s="55" customFormat="1" ht="14.15" x14ac:dyDescent="0.4">
      <c r="A2662" s="39"/>
      <c r="E2662" s="74"/>
      <c r="F2662" s="74"/>
      <c r="G2662" s="74"/>
      <c r="S2662" s="61"/>
      <c r="T2662" s="61"/>
    </row>
    <row r="2663" spans="1:20" s="55" customFormat="1" ht="14.15" x14ac:dyDescent="0.4">
      <c r="A2663" s="39"/>
      <c r="E2663" s="74"/>
      <c r="F2663" s="74"/>
      <c r="G2663" s="74"/>
      <c r="S2663" s="61"/>
      <c r="T2663" s="61"/>
    </row>
    <row r="2664" spans="1:20" s="55" customFormat="1" ht="14.15" x14ac:dyDescent="0.4">
      <c r="A2664" s="39"/>
      <c r="E2664" s="74"/>
      <c r="F2664" s="74"/>
      <c r="G2664" s="74"/>
      <c r="S2664" s="61"/>
      <c r="T2664" s="61"/>
    </row>
    <row r="2665" spans="1:20" s="55" customFormat="1" ht="14.15" x14ac:dyDescent="0.4">
      <c r="A2665" s="39"/>
      <c r="E2665" s="74"/>
      <c r="F2665" s="74"/>
      <c r="G2665" s="74"/>
      <c r="S2665" s="61"/>
      <c r="T2665" s="61"/>
    </row>
    <row r="2666" spans="1:20" s="55" customFormat="1" ht="14.15" x14ac:dyDescent="0.4">
      <c r="A2666" s="39"/>
      <c r="E2666" s="74"/>
      <c r="F2666" s="74"/>
      <c r="G2666" s="74"/>
      <c r="S2666" s="61"/>
      <c r="T2666" s="61"/>
    </row>
    <row r="2667" spans="1:20" s="55" customFormat="1" ht="14.15" x14ac:dyDescent="0.4">
      <c r="A2667" s="39"/>
      <c r="E2667" s="74"/>
      <c r="F2667" s="74"/>
      <c r="G2667" s="74"/>
      <c r="S2667" s="61"/>
      <c r="T2667" s="61"/>
    </row>
    <row r="2668" spans="1:20" s="55" customFormat="1" ht="14.15" x14ac:dyDescent="0.4">
      <c r="A2668" s="39"/>
      <c r="E2668" s="74"/>
      <c r="F2668" s="74"/>
      <c r="G2668" s="74"/>
      <c r="S2668" s="61"/>
      <c r="T2668" s="61"/>
    </row>
    <row r="2669" spans="1:20" s="55" customFormat="1" ht="14.15" x14ac:dyDescent="0.4">
      <c r="A2669" s="39"/>
      <c r="E2669" s="74"/>
      <c r="F2669" s="74"/>
      <c r="G2669" s="74"/>
      <c r="S2669" s="61"/>
      <c r="T2669" s="61"/>
    </row>
    <row r="2670" spans="1:20" s="55" customFormat="1" ht="14.15" x14ac:dyDescent="0.4">
      <c r="A2670" s="39"/>
      <c r="E2670" s="74"/>
      <c r="F2670" s="74"/>
      <c r="G2670" s="74"/>
      <c r="S2670" s="61"/>
      <c r="T2670" s="61"/>
    </row>
    <row r="2671" spans="1:20" s="55" customFormat="1" ht="14.15" x14ac:dyDescent="0.4">
      <c r="A2671" s="39"/>
      <c r="E2671" s="74"/>
      <c r="F2671" s="74"/>
      <c r="G2671" s="74"/>
      <c r="S2671" s="61"/>
      <c r="T2671" s="61"/>
    </row>
    <row r="2672" spans="1:20" s="55" customFormat="1" ht="14.15" x14ac:dyDescent="0.4">
      <c r="A2672" s="39"/>
      <c r="E2672" s="74"/>
      <c r="F2672" s="74"/>
      <c r="G2672" s="74"/>
      <c r="S2672" s="61"/>
      <c r="T2672" s="61"/>
    </row>
    <row r="2673" spans="1:20" s="55" customFormat="1" ht="14.15" x14ac:dyDescent="0.4">
      <c r="A2673" s="39"/>
      <c r="E2673" s="74"/>
      <c r="F2673" s="74"/>
      <c r="G2673" s="74"/>
      <c r="S2673" s="61"/>
      <c r="T2673" s="61"/>
    </row>
    <row r="2674" spans="1:20" s="55" customFormat="1" ht="14.15" x14ac:dyDescent="0.4">
      <c r="A2674" s="39"/>
      <c r="E2674" s="74"/>
      <c r="F2674" s="74"/>
      <c r="G2674" s="74"/>
      <c r="S2674" s="61"/>
      <c r="T2674" s="61"/>
    </row>
    <row r="2675" spans="1:20" s="55" customFormat="1" ht="14.15" x14ac:dyDescent="0.4">
      <c r="A2675" s="39"/>
      <c r="E2675" s="74"/>
      <c r="F2675" s="74"/>
      <c r="G2675" s="74"/>
      <c r="S2675" s="61"/>
      <c r="T2675" s="61"/>
    </row>
    <row r="2676" spans="1:20" s="55" customFormat="1" ht="14.15" x14ac:dyDescent="0.4">
      <c r="A2676" s="39"/>
      <c r="E2676" s="74"/>
      <c r="F2676" s="74"/>
      <c r="G2676" s="74"/>
      <c r="S2676" s="61"/>
      <c r="T2676" s="61"/>
    </row>
    <row r="2677" spans="1:20" s="55" customFormat="1" ht="14.15" x14ac:dyDescent="0.4">
      <c r="A2677" s="39"/>
      <c r="E2677" s="74"/>
      <c r="F2677" s="74"/>
      <c r="G2677" s="74"/>
      <c r="S2677" s="61"/>
      <c r="T2677" s="61"/>
    </row>
    <row r="2678" spans="1:20" s="55" customFormat="1" ht="14.15" x14ac:dyDescent="0.4">
      <c r="A2678" s="39"/>
      <c r="E2678" s="74"/>
      <c r="F2678" s="74"/>
      <c r="G2678" s="74"/>
      <c r="S2678" s="61"/>
      <c r="T2678" s="61"/>
    </row>
    <row r="2679" spans="1:20" s="55" customFormat="1" ht="14.15" x14ac:dyDescent="0.4">
      <c r="A2679" s="39"/>
      <c r="E2679" s="74"/>
      <c r="F2679" s="74"/>
      <c r="G2679" s="74"/>
      <c r="S2679" s="61"/>
      <c r="T2679" s="61"/>
    </row>
    <row r="2680" spans="1:20" s="55" customFormat="1" ht="14.15" x14ac:dyDescent="0.4">
      <c r="A2680" s="39"/>
      <c r="E2680" s="74"/>
      <c r="F2680" s="74"/>
      <c r="G2680" s="74"/>
      <c r="S2680" s="61"/>
      <c r="T2680" s="61"/>
    </row>
    <row r="2681" spans="1:20" s="55" customFormat="1" ht="14.15" x14ac:dyDescent="0.4">
      <c r="A2681" s="39"/>
      <c r="E2681" s="74"/>
      <c r="F2681" s="74"/>
      <c r="G2681" s="74"/>
      <c r="S2681" s="61"/>
      <c r="T2681" s="61"/>
    </row>
    <row r="2682" spans="1:20" s="55" customFormat="1" ht="14.15" x14ac:dyDescent="0.4">
      <c r="A2682" s="39"/>
      <c r="E2682" s="74"/>
      <c r="F2682" s="74"/>
      <c r="G2682" s="74"/>
      <c r="S2682" s="61"/>
      <c r="T2682" s="61"/>
    </row>
    <row r="2683" spans="1:20" s="55" customFormat="1" ht="14.15" x14ac:dyDescent="0.4">
      <c r="A2683" s="39"/>
      <c r="E2683" s="74"/>
      <c r="F2683" s="74"/>
      <c r="G2683" s="74"/>
      <c r="S2683" s="61"/>
      <c r="T2683" s="61"/>
    </row>
    <row r="2684" spans="1:20" s="55" customFormat="1" ht="14.15" x14ac:dyDescent="0.4">
      <c r="A2684" s="39"/>
      <c r="E2684" s="74"/>
      <c r="F2684" s="74"/>
      <c r="G2684" s="74"/>
      <c r="S2684" s="61"/>
      <c r="T2684" s="61"/>
    </row>
    <row r="2685" spans="1:20" s="55" customFormat="1" ht="14.15" x14ac:dyDescent="0.4">
      <c r="A2685" s="39"/>
      <c r="E2685" s="74"/>
      <c r="F2685" s="74"/>
      <c r="G2685" s="74"/>
      <c r="S2685" s="61"/>
      <c r="T2685" s="61"/>
    </row>
    <row r="2686" spans="1:20" s="55" customFormat="1" ht="14.15" x14ac:dyDescent="0.4">
      <c r="A2686" s="39"/>
      <c r="E2686" s="74"/>
      <c r="F2686" s="74"/>
      <c r="G2686" s="74"/>
      <c r="S2686" s="61"/>
      <c r="T2686" s="61"/>
    </row>
    <row r="2687" spans="1:20" s="55" customFormat="1" ht="14.15" x14ac:dyDescent="0.4">
      <c r="A2687" s="39"/>
      <c r="E2687" s="74"/>
      <c r="F2687" s="74"/>
      <c r="G2687" s="74"/>
      <c r="S2687" s="61"/>
      <c r="T2687" s="61"/>
    </row>
    <row r="2688" spans="1:20" s="55" customFormat="1" ht="14.15" x14ac:dyDescent="0.4">
      <c r="A2688" s="39"/>
      <c r="E2688" s="74"/>
      <c r="F2688" s="74"/>
      <c r="G2688" s="74"/>
      <c r="S2688" s="61"/>
      <c r="T2688" s="61"/>
    </row>
    <row r="2689" spans="1:20" s="55" customFormat="1" ht="14.15" x14ac:dyDescent="0.4">
      <c r="A2689" s="39"/>
      <c r="E2689" s="74"/>
      <c r="F2689" s="74"/>
      <c r="G2689" s="74"/>
      <c r="S2689" s="61"/>
      <c r="T2689" s="61"/>
    </row>
    <row r="2690" spans="1:20" s="55" customFormat="1" ht="14.15" x14ac:dyDescent="0.4">
      <c r="A2690" s="39"/>
      <c r="E2690" s="74"/>
      <c r="F2690" s="74"/>
      <c r="G2690" s="74"/>
      <c r="S2690" s="61"/>
      <c r="T2690" s="61"/>
    </row>
    <row r="2691" spans="1:20" s="55" customFormat="1" ht="14.15" x14ac:dyDescent="0.4">
      <c r="A2691" s="39"/>
      <c r="E2691" s="74"/>
      <c r="F2691" s="74"/>
      <c r="G2691" s="74"/>
      <c r="S2691" s="61"/>
      <c r="T2691" s="61"/>
    </row>
    <row r="2692" spans="1:20" s="55" customFormat="1" ht="14.15" x14ac:dyDescent="0.4">
      <c r="A2692" s="39"/>
      <c r="E2692" s="74"/>
      <c r="F2692" s="74"/>
      <c r="G2692" s="74"/>
      <c r="S2692" s="61"/>
      <c r="T2692" s="61"/>
    </row>
    <row r="2693" spans="1:20" s="55" customFormat="1" ht="14.15" x14ac:dyDescent="0.4">
      <c r="A2693" s="39"/>
      <c r="E2693" s="74"/>
      <c r="F2693" s="74"/>
      <c r="G2693" s="74"/>
      <c r="S2693" s="61"/>
      <c r="T2693" s="61"/>
    </row>
    <row r="2694" spans="1:20" s="55" customFormat="1" ht="14.15" x14ac:dyDescent="0.4">
      <c r="A2694" s="39"/>
      <c r="E2694" s="74"/>
      <c r="F2694" s="74"/>
      <c r="G2694" s="74"/>
      <c r="S2694" s="61"/>
      <c r="T2694" s="61"/>
    </row>
    <row r="2695" spans="1:20" s="55" customFormat="1" ht="14.15" x14ac:dyDescent="0.4">
      <c r="A2695" s="39"/>
      <c r="E2695" s="74"/>
      <c r="F2695" s="74"/>
      <c r="G2695" s="74"/>
      <c r="S2695" s="61"/>
      <c r="T2695" s="61"/>
    </row>
    <row r="2696" spans="1:20" s="55" customFormat="1" ht="14.15" x14ac:dyDescent="0.4">
      <c r="A2696" s="39"/>
      <c r="E2696" s="74"/>
      <c r="F2696" s="74"/>
      <c r="G2696" s="74"/>
      <c r="S2696" s="61"/>
      <c r="T2696" s="61"/>
    </row>
    <row r="2697" spans="1:20" s="55" customFormat="1" ht="14.15" x14ac:dyDescent="0.4">
      <c r="A2697" s="39"/>
      <c r="E2697" s="74"/>
      <c r="F2697" s="74"/>
      <c r="G2697" s="74"/>
      <c r="S2697" s="61"/>
      <c r="T2697" s="61"/>
    </row>
    <row r="2698" spans="1:20" s="55" customFormat="1" ht="14.15" x14ac:dyDescent="0.4">
      <c r="A2698" s="39"/>
      <c r="E2698" s="74"/>
      <c r="F2698" s="74"/>
      <c r="G2698" s="74"/>
      <c r="S2698" s="61"/>
      <c r="T2698" s="61"/>
    </row>
    <row r="2699" spans="1:20" s="55" customFormat="1" ht="14.15" x14ac:dyDescent="0.4">
      <c r="A2699" s="39"/>
      <c r="E2699" s="74"/>
      <c r="F2699" s="74"/>
      <c r="G2699" s="74"/>
      <c r="S2699" s="61"/>
      <c r="T2699" s="61"/>
    </row>
    <row r="2700" spans="1:20" s="55" customFormat="1" ht="14.15" x14ac:dyDescent="0.4">
      <c r="A2700" s="39"/>
      <c r="E2700" s="74"/>
      <c r="F2700" s="74"/>
      <c r="G2700" s="74"/>
      <c r="S2700" s="61"/>
      <c r="T2700" s="61"/>
    </row>
    <row r="2701" spans="1:20" s="55" customFormat="1" ht="14.15" x14ac:dyDescent="0.4">
      <c r="A2701" s="39"/>
      <c r="E2701" s="74"/>
      <c r="F2701" s="74"/>
      <c r="G2701" s="74"/>
      <c r="S2701" s="61"/>
      <c r="T2701" s="61"/>
    </row>
    <row r="2702" spans="1:20" s="55" customFormat="1" ht="14.15" x14ac:dyDescent="0.4">
      <c r="A2702" s="39"/>
      <c r="E2702" s="74"/>
      <c r="F2702" s="74"/>
      <c r="G2702" s="74"/>
      <c r="S2702" s="61"/>
      <c r="T2702" s="61"/>
    </row>
    <row r="2703" spans="1:20" s="55" customFormat="1" ht="14.15" x14ac:dyDescent="0.4">
      <c r="A2703" s="39"/>
      <c r="E2703" s="74"/>
      <c r="F2703" s="74"/>
      <c r="G2703" s="74"/>
      <c r="S2703" s="61"/>
      <c r="T2703" s="61"/>
    </row>
    <row r="2704" spans="1:20" s="55" customFormat="1" ht="14.15" x14ac:dyDescent="0.4">
      <c r="A2704" s="39"/>
      <c r="E2704" s="74"/>
      <c r="F2704" s="74"/>
      <c r="G2704" s="74"/>
      <c r="S2704" s="61"/>
      <c r="T2704" s="61"/>
    </row>
    <row r="2705" spans="1:20" s="55" customFormat="1" ht="14.15" x14ac:dyDescent="0.4">
      <c r="A2705" s="39"/>
      <c r="E2705" s="74"/>
      <c r="F2705" s="74"/>
      <c r="G2705" s="74"/>
      <c r="S2705" s="61"/>
      <c r="T2705" s="61"/>
    </row>
    <row r="2706" spans="1:20" s="55" customFormat="1" ht="14.15" x14ac:dyDescent="0.4">
      <c r="A2706" s="39"/>
      <c r="E2706" s="74"/>
      <c r="F2706" s="74"/>
      <c r="G2706" s="74"/>
      <c r="S2706" s="61"/>
      <c r="T2706" s="61"/>
    </row>
    <row r="2707" spans="1:20" s="55" customFormat="1" ht="14.15" x14ac:dyDescent="0.4">
      <c r="A2707" s="39"/>
      <c r="E2707" s="74"/>
      <c r="F2707" s="74"/>
      <c r="G2707" s="74"/>
      <c r="S2707" s="61"/>
      <c r="T2707" s="61"/>
    </row>
    <row r="2708" spans="1:20" s="55" customFormat="1" ht="14.15" x14ac:dyDescent="0.4">
      <c r="A2708" s="39"/>
      <c r="E2708" s="74"/>
      <c r="F2708" s="74"/>
      <c r="G2708" s="74"/>
      <c r="S2708" s="61"/>
      <c r="T2708" s="61"/>
    </row>
    <row r="2709" spans="1:20" s="55" customFormat="1" ht="14.15" x14ac:dyDescent="0.4">
      <c r="A2709" s="39"/>
      <c r="E2709" s="74"/>
      <c r="F2709" s="74"/>
      <c r="G2709" s="74"/>
      <c r="S2709" s="61"/>
      <c r="T2709" s="61"/>
    </row>
    <row r="2710" spans="1:20" s="55" customFormat="1" ht="14.15" x14ac:dyDescent="0.4">
      <c r="A2710" s="39"/>
      <c r="E2710" s="74"/>
      <c r="F2710" s="74"/>
      <c r="G2710" s="74"/>
      <c r="S2710" s="61"/>
      <c r="T2710" s="61"/>
    </row>
    <row r="2711" spans="1:20" s="55" customFormat="1" ht="14.15" x14ac:dyDescent="0.4">
      <c r="A2711" s="39"/>
      <c r="E2711" s="74"/>
      <c r="F2711" s="74"/>
      <c r="G2711" s="74"/>
      <c r="S2711" s="61"/>
      <c r="T2711" s="61"/>
    </row>
    <row r="2712" spans="1:20" s="55" customFormat="1" ht="14.15" x14ac:dyDescent="0.4">
      <c r="A2712" s="39"/>
      <c r="E2712" s="74"/>
      <c r="F2712" s="74"/>
      <c r="G2712" s="74"/>
      <c r="S2712" s="61"/>
      <c r="T2712" s="61"/>
    </row>
    <row r="2713" spans="1:20" s="55" customFormat="1" ht="14.15" x14ac:dyDescent="0.4">
      <c r="A2713" s="39"/>
      <c r="E2713" s="74"/>
      <c r="F2713" s="74"/>
      <c r="G2713" s="74"/>
      <c r="S2713" s="61"/>
      <c r="T2713" s="61"/>
    </row>
    <row r="2714" spans="1:20" s="55" customFormat="1" ht="14.15" x14ac:dyDescent="0.4">
      <c r="A2714" s="39"/>
      <c r="E2714" s="74"/>
      <c r="F2714" s="74"/>
      <c r="G2714" s="74"/>
      <c r="S2714" s="61"/>
      <c r="T2714" s="61"/>
    </row>
    <row r="2715" spans="1:20" s="55" customFormat="1" ht="14.15" x14ac:dyDescent="0.4">
      <c r="A2715" s="39"/>
      <c r="E2715" s="74"/>
      <c r="F2715" s="74"/>
      <c r="G2715" s="74"/>
      <c r="S2715" s="61"/>
      <c r="T2715" s="61"/>
    </row>
    <row r="2716" spans="1:20" s="55" customFormat="1" ht="14.15" x14ac:dyDescent="0.4">
      <c r="A2716" s="39"/>
      <c r="E2716" s="74"/>
      <c r="F2716" s="74"/>
      <c r="G2716" s="74"/>
      <c r="S2716" s="61"/>
      <c r="T2716" s="61"/>
    </row>
    <row r="2717" spans="1:20" s="55" customFormat="1" ht="14.15" x14ac:dyDescent="0.4">
      <c r="A2717" s="39"/>
      <c r="E2717" s="74"/>
      <c r="F2717" s="74"/>
      <c r="G2717" s="74"/>
      <c r="S2717" s="61"/>
      <c r="T2717" s="61"/>
    </row>
    <row r="2718" spans="1:20" s="55" customFormat="1" ht="14.15" x14ac:dyDescent="0.4">
      <c r="A2718" s="39"/>
      <c r="E2718" s="74"/>
      <c r="F2718" s="74"/>
      <c r="G2718" s="74"/>
      <c r="S2718" s="61"/>
      <c r="T2718" s="61"/>
    </row>
    <row r="2719" spans="1:20" s="55" customFormat="1" ht="14.15" x14ac:dyDescent="0.4">
      <c r="A2719" s="39"/>
      <c r="E2719" s="74"/>
      <c r="F2719" s="74"/>
      <c r="G2719" s="74"/>
      <c r="S2719" s="61"/>
      <c r="T2719" s="61"/>
    </row>
    <row r="2720" spans="1:20" s="55" customFormat="1" ht="14.15" x14ac:dyDescent="0.4">
      <c r="A2720" s="39"/>
      <c r="E2720" s="74"/>
      <c r="F2720" s="74"/>
      <c r="G2720" s="74"/>
      <c r="S2720" s="61"/>
      <c r="T2720" s="61"/>
    </row>
    <row r="2721" spans="1:20" s="55" customFormat="1" ht="14.15" x14ac:dyDescent="0.4">
      <c r="A2721" s="39"/>
      <c r="E2721" s="74"/>
      <c r="F2721" s="74"/>
      <c r="G2721" s="74"/>
      <c r="S2721" s="61"/>
      <c r="T2721" s="61"/>
    </row>
    <row r="2722" spans="1:20" s="55" customFormat="1" ht="14.15" x14ac:dyDescent="0.4">
      <c r="A2722" s="39"/>
      <c r="E2722" s="74"/>
      <c r="F2722" s="74"/>
      <c r="G2722" s="74"/>
      <c r="S2722" s="61"/>
      <c r="T2722" s="61"/>
    </row>
    <row r="2723" spans="1:20" s="55" customFormat="1" ht="14.15" x14ac:dyDescent="0.4">
      <c r="A2723" s="39"/>
      <c r="E2723" s="74"/>
      <c r="F2723" s="74"/>
      <c r="G2723" s="74"/>
      <c r="S2723" s="61"/>
      <c r="T2723" s="61"/>
    </row>
    <row r="2724" spans="1:20" s="55" customFormat="1" ht="14.15" x14ac:dyDescent="0.4">
      <c r="A2724" s="39"/>
      <c r="E2724" s="74"/>
      <c r="F2724" s="74"/>
      <c r="G2724" s="74"/>
      <c r="S2724" s="61"/>
      <c r="T2724" s="61"/>
    </row>
    <row r="2725" spans="1:20" s="55" customFormat="1" ht="14.15" x14ac:dyDescent="0.4">
      <c r="A2725" s="39"/>
      <c r="E2725" s="74"/>
      <c r="F2725" s="74"/>
      <c r="G2725" s="74"/>
      <c r="S2725" s="61"/>
      <c r="T2725" s="61"/>
    </row>
    <row r="2726" spans="1:20" s="55" customFormat="1" ht="14.15" x14ac:dyDescent="0.4">
      <c r="A2726" s="39"/>
      <c r="E2726" s="74"/>
      <c r="F2726" s="74"/>
      <c r="G2726" s="74"/>
      <c r="S2726" s="61"/>
      <c r="T2726" s="61"/>
    </row>
    <row r="2727" spans="1:20" s="55" customFormat="1" ht="14.15" x14ac:dyDescent="0.4">
      <c r="A2727" s="39"/>
      <c r="E2727" s="74"/>
      <c r="F2727" s="74"/>
      <c r="G2727" s="74"/>
      <c r="S2727" s="61"/>
      <c r="T2727" s="61"/>
    </row>
    <row r="2728" spans="1:20" s="55" customFormat="1" ht="14.15" x14ac:dyDescent="0.4">
      <c r="A2728" s="39"/>
      <c r="E2728" s="74"/>
      <c r="F2728" s="74"/>
      <c r="G2728" s="74"/>
      <c r="S2728" s="61"/>
      <c r="T2728" s="61"/>
    </row>
    <row r="2729" spans="1:20" s="55" customFormat="1" ht="14.15" x14ac:dyDescent="0.4">
      <c r="A2729" s="39"/>
      <c r="E2729" s="74"/>
      <c r="F2729" s="74"/>
      <c r="G2729" s="74"/>
      <c r="S2729" s="61"/>
      <c r="T2729" s="61"/>
    </row>
    <row r="2730" spans="1:20" s="55" customFormat="1" ht="14.15" x14ac:dyDescent="0.4">
      <c r="A2730" s="39"/>
      <c r="E2730" s="74"/>
      <c r="F2730" s="74"/>
      <c r="G2730" s="74"/>
      <c r="S2730" s="61"/>
      <c r="T2730" s="61"/>
    </row>
    <row r="2731" spans="1:20" s="55" customFormat="1" ht="14.15" x14ac:dyDescent="0.4">
      <c r="A2731" s="39"/>
      <c r="E2731" s="74"/>
      <c r="F2731" s="74"/>
      <c r="G2731" s="74"/>
      <c r="S2731" s="61"/>
      <c r="T2731" s="61"/>
    </row>
    <row r="2732" spans="1:20" s="55" customFormat="1" ht="14.15" x14ac:dyDescent="0.4">
      <c r="A2732" s="39"/>
      <c r="E2732" s="74"/>
      <c r="F2732" s="74"/>
      <c r="G2732" s="74"/>
      <c r="S2732" s="61"/>
      <c r="T2732" s="61"/>
    </row>
    <row r="2733" spans="1:20" s="55" customFormat="1" ht="14.15" x14ac:dyDescent="0.4">
      <c r="A2733" s="39"/>
      <c r="E2733" s="74"/>
      <c r="F2733" s="74"/>
      <c r="G2733" s="74"/>
      <c r="S2733" s="61"/>
      <c r="T2733" s="61"/>
    </row>
    <row r="2734" spans="1:20" s="55" customFormat="1" ht="14.15" x14ac:dyDescent="0.4">
      <c r="A2734" s="39"/>
      <c r="E2734" s="74"/>
      <c r="F2734" s="74"/>
      <c r="G2734" s="74"/>
      <c r="S2734" s="61"/>
      <c r="T2734" s="61"/>
    </row>
    <row r="2735" spans="1:20" s="55" customFormat="1" ht="14.15" x14ac:dyDescent="0.4">
      <c r="A2735" s="39"/>
      <c r="E2735" s="74"/>
      <c r="F2735" s="74"/>
      <c r="G2735" s="74"/>
      <c r="S2735" s="61"/>
      <c r="T2735" s="61"/>
    </row>
    <row r="2736" spans="1:20" s="55" customFormat="1" ht="14.15" x14ac:dyDescent="0.4">
      <c r="A2736" s="39"/>
      <c r="E2736" s="74"/>
      <c r="F2736" s="74"/>
      <c r="G2736" s="74"/>
      <c r="S2736" s="61"/>
      <c r="T2736" s="61"/>
    </row>
    <row r="2737" spans="1:20" s="55" customFormat="1" ht="14.15" x14ac:dyDescent="0.4">
      <c r="A2737" s="39"/>
      <c r="E2737" s="74"/>
      <c r="F2737" s="74"/>
      <c r="G2737" s="74"/>
      <c r="S2737" s="61"/>
      <c r="T2737" s="61"/>
    </row>
    <row r="2738" spans="1:20" s="55" customFormat="1" ht="14.15" x14ac:dyDescent="0.4">
      <c r="A2738" s="39"/>
      <c r="E2738" s="74"/>
      <c r="F2738" s="74"/>
      <c r="G2738" s="74"/>
      <c r="S2738" s="61"/>
      <c r="T2738" s="61"/>
    </row>
    <row r="2739" spans="1:20" s="55" customFormat="1" ht="14.15" x14ac:dyDescent="0.4">
      <c r="A2739" s="39"/>
      <c r="E2739" s="74"/>
      <c r="F2739" s="74"/>
      <c r="G2739" s="74"/>
      <c r="S2739" s="61"/>
      <c r="T2739" s="61"/>
    </row>
    <row r="2740" spans="1:20" s="55" customFormat="1" ht="14.15" x14ac:dyDescent="0.4">
      <c r="A2740" s="39"/>
      <c r="E2740" s="74"/>
      <c r="F2740" s="74"/>
      <c r="G2740" s="74"/>
      <c r="S2740" s="61"/>
      <c r="T2740" s="61"/>
    </row>
    <row r="2741" spans="1:20" s="55" customFormat="1" ht="14.15" x14ac:dyDescent="0.4">
      <c r="A2741" s="39"/>
      <c r="E2741" s="74"/>
      <c r="F2741" s="74"/>
      <c r="G2741" s="74"/>
      <c r="S2741" s="61"/>
      <c r="T2741" s="61"/>
    </row>
    <row r="2742" spans="1:20" s="55" customFormat="1" ht="14.15" x14ac:dyDescent="0.4">
      <c r="A2742" s="39"/>
      <c r="E2742" s="74"/>
      <c r="F2742" s="74"/>
      <c r="G2742" s="74"/>
      <c r="S2742" s="61"/>
      <c r="T2742" s="61"/>
    </row>
    <row r="2743" spans="1:20" s="55" customFormat="1" ht="14.15" x14ac:dyDescent="0.4">
      <c r="A2743" s="39"/>
      <c r="E2743" s="74"/>
      <c r="F2743" s="74"/>
      <c r="G2743" s="74"/>
      <c r="S2743" s="61"/>
      <c r="T2743" s="61"/>
    </row>
    <row r="2744" spans="1:20" s="55" customFormat="1" ht="14.15" x14ac:dyDescent="0.4">
      <c r="A2744" s="39"/>
      <c r="E2744" s="74"/>
      <c r="F2744" s="74"/>
      <c r="G2744" s="74"/>
      <c r="S2744" s="61"/>
      <c r="T2744" s="61"/>
    </row>
    <row r="2745" spans="1:20" s="55" customFormat="1" ht="14.15" x14ac:dyDescent="0.4">
      <c r="A2745" s="39"/>
      <c r="E2745" s="74"/>
      <c r="F2745" s="74"/>
      <c r="G2745" s="74"/>
      <c r="S2745" s="61"/>
      <c r="T2745" s="61"/>
    </row>
    <row r="2746" spans="1:20" s="55" customFormat="1" ht="14.15" x14ac:dyDescent="0.4">
      <c r="A2746" s="39"/>
      <c r="E2746" s="74"/>
      <c r="F2746" s="74"/>
      <c r="G2746" s="74"/>
      <c r="S2746" s="61"/>
      <c r="T2746" s="61"/>
    </row>
    <row r="2747" spans="1:20" s="55" customFormat="1" ht="14.15" x14ac:dyDescent="0.4">
      <c r="A2747" s="39"/>
      <c r="E2747" s="74"/>
      <c r="F2747" s="74"/>
      <c r="G2747" s="74"/>
      <c r="S2747" s="61"/>
      <c r="T2747" s="61"/>
    </row>
    <row r="2748" spans="1:20" s="55" customFormat="1" ht="14.15" x14ac:dyDescent="0.4">
      <c r="A2748" s="39"/>
      <c r="E2748" s="74"/>
      <c r="F2748" s="74"/>
      <c r="G2748" s="74"/>
      <c r="S2748" s="61"/>
      <c r="T2748" s="61"/>
    </row>
    <row r="2749" spans="1:20" s="55" customFormat="1" ht="14.15" x14ac:dyDescent="0.4">
      <c r="A2749" s="39"/>
      <c r="E2749" s="74"/>
      <c r="F2749" s="74"/>
      <c r="G2749" s="74"/>
      <c r="S2749" s="61"/>
      <c r="T2749" s="61"/>
    </row>
    <row r="2750" spans="1:20" s="55" customFormat="1" ht="14.15" x14ac:dyDescent="0.4">
      <c r="A2750" s="39"/>
      <c r="E2750" s="74"/>
      <c r="F2750" s="74"/>
      <c r="G2750" s="74"/>
      <c r="S2750" s="61"/>
      <c r="T2750" s="61"/>
    </row>
    <row r="2751" spans="1:20" s="55" customFormat="1" ht="14.15" x14ac:dyDescent="0.4">
      <c r="A2751" s="39"/>
      <c r="E2751" s="74"/>
      <c r="F2751" s="74"/>
      <c r="G2751" s="74"/>
      <c r="S2751" s="61"/>
      <c r="T2751" s="61"/>
    </row>
    <row r="2752" spans="1:20" s="55" customFormat="1" ht="14.15" x14ac:dyDescent="0.4">
      <c r="A2752" s="39"/>
      <c r="E2752" s="74"/>
      <c r="F2752" s="74"/>
      <c r="G2752" s="74"/>
      <c r="S2752" s="61"/>
      <c r="T2752" s="61"/>
    </row>
    <row r="2753" spans="1:20" s="55" customFormat="1" ht="14.15" x14ac:dyDescent="0.4">
      <c r="A2753" s="39"/>
      <c r="E2753" s="74"/>
      <c r="F2753" s="74"/>
      <c r="G2753" s="74"/>
      <c r="S2753" s="61"/>
      <c r="T2753" s="61"/>
    </row>
    <row r="2754" spans="1:20" s="55" customFormat="1" ht="14.15" x14ac:dyDescent="0.4">
      <c r="A2754" s="39"/>
      <c r="E2754" s="74"/>
      <c r="F2754" s="74"/>
      <c r="G2754" s="74"/>
      <c r="S2754" s="61"/>
      <c r="T2754" s="61"/>
    </row>
    <row r="2755" spans="1:20" s="55" customFormat="1" ht="14.15" x14ac:dyDescent="0.4">
      <c r="A2755" s="39"/>
      <c r="E2755" s="74"/>
      <c r="F2755" s="74"/>
      <c r="G2755" s="74"/>
      <c r="S2755" s="61"/>
      <c r="T2755" s="61"/>
    </row>
    <row r="2756" spans="1:20" s="55" customFormat="1" ht="14.15" x14ac:dyDescent="0.4">
      <c r="A2756" s="39"/>
      <c r="E2756" s="74"/>
      <c r="F2756" s="74"/>
      <c r="G2756" s="74"/>
      <c r="S2756" s="61"/>
      <c r="T2756" s="61"/>
    </row>
    <row r="2757" spans="1:20" s="55" customFormat="1" ht="14.15" x14ac:dyDescent="0.4">
      <c r="A2757" s="39"/>
      <c r="E2757" s="74"/>
      <c r="F2757" s="74"/>
      <c r="G2757" s="74"/>
      <c r="S2757" s="61"/>
      <c r="T2757" s="61"/>
    </row>
    <row r="2758" spans="1:20" s="55" customFormat="1" ht="14.15" x14ac:dyDescent="0.4">
      <c r="A2758" s="39"/>
      <c r="E2758" s="74"/>
      <c r="F2758" s="74"/>
      <c r="G2758" s="74"/>
      <c r="S2758" s="61"/>
      <c r="T2758" s="61"/>
    </row>
    <row r="2759" spans="1:20" s="55" customFormat="1" ht="14.15" x14ac:dyDescent="0.4">
      <c r="A2759" s="39"/>
      <c r="E2759" s="74"/>
      <c r="F2759" s="74"/>
      <c r="G2759" s="74"/>
      <c r="S2759" s="61"/>
      <c r="T2759" s="61"/>
    </row>
    <row r="2760" spans="1:20" s="55" customFormat="1" ht="14.15" x14ac:dyDescent="0.4">
      <c r="A2760" s="39"/>
      <c r="E2760" s="74"/>
      <c r="F2760" s="74"/>
      <c r="G2760" s="74"/>
      <c r="S2760" s="61"/>
      <c r="T2760" s="61"/>
    </row>
    <row r="2761" spans="1:20" s="55" customFormat="1" ht="14.15" x14ac:dyDescent="0.4">
      <c r="A2761" s="39"/>
      <c r="E2761" s="74"/>
      <c r="F2761" s="74"/>
      <c r="G2761" s="74"/>
      <c r="S2761" s="61"/>
      <c r="T2761" s="61"/>
    </row>
    <row r="2762" spans="1:20" s="55" customFormat="1" ht="14.15" x14ac:dyDescent="0.4">
      <c r="A2762" s="39"/>
      <c r="E2762" s="74"/>
      <c r="F2762" s="74"/>
      <c r="G2762" s="74"/>
      <c r="S2762" s="61"/>
      <c r="T2762" s="61"/>
    </row>
    <row r="2763" spans="1:20" s="55" customFormat="1" ht="14.15" x14ac:dyDescent="0.4">
      <c r="A2763" s="39"/>
      <c r="E2763" s="74"/>
      <c r="F2763" s="74"/>
      <c r="G2763" s="74"/>
      <c r="S2763" s="61"/>
      <c r="T2763" s="61"/>
    </row>
    <row r="2764" spans="1:20" s="55" customFormat="1" ht="14.15" x14ac:dyDescent="0.4">
      <c r="A2764" s="39"/>
      <c r="E2764" s="74"/>
      <c r="F2764" s="74"/>
      <c r="G2764" s="74"/>
      <c r="S2764" s="61"/>
      <c r="T2764" s="61"/>
    </row>
    <row r="2765" spans="1:20" s="55" customFormat="1" ht="14.15" x14ac:dyDescent="0.4">
      <c r="A2765" s="39"/>
      <c r="E2765" s="74"/>
      <c r="F2765" s="74"/>
      <c r="G2765" s="74"/>
      <c r="S2765" s="61"/>
      <c r="T2765" s="61"/>
    </row>
    <row r="2766" spans="1:20" s="55" customFormat="1" ht="14.15" x14ac:dyDescent="0.4">
      <c r="A2766" s="39"/>
      <c r="E2766" s="74"/>
      <c r="F2766" s="74"/>
      <c r="G2766" s="74"/>
      <c r="S2766" s="61"/>
      <c r="T2766" s="61"/>
    </row>
    <row r="2767" spans="1:20" s="55" customFormat="1" ht="14.15" x14ac:dyDescent="0.4">
      <c r="A2767" s="39"/>
      <c r="E2767" s="74"/>
      <c r="F2767" s="74"/>
      <c r="G2767" s="74"/>
      <c r="S2767" s="61"/>
      <c r="T2767" s="61"/>
    </row>
    <row r="2768" spans="1:20" s="55" customFormat="1" ht="14.15" x14ac:dyDescent="0.4">
      <c r="A2768" s="39"/>
      <c r="E2768" s="74"/>
      <c r="F2768" s="74"/>
      <c r="G2768" s="74"/>
      <c r="S2768" s="61"/>
      <c r="T2768" s="61"/>
    </row>
    <row r="2769" spans="1:20" s="55" customFormat="1" ht="14.15" x14ac:dyDescent="0.4">
      <c r="A2769" s="39"/>
      <c r="E2769" s="74"/>
      <c r="F2769" s="74"/>
      <c r="G2769" s="74"/>
      <c r="S2769" s="61"/>
      <c r="T2769" s="61"/>
    </row>
    <row r="2770" spans="1:20" s="55" customFormat="1" ht="14.15" x14ac:dyDescent="0.4">
      <c r="A2770" s="39"/>
      <c r="E2770" s="74"/>
      <c r="F2770" s="74"/>
      <c r="G2770" s="74"/>
      <c r="S2770" s="61"/>
      <c r="T2770" s="61"/>
    </row>
    <row r="2771" spans="1:20" s="55" customFormat="1" ht="14.15" x14ac:dyDescent="0.4">
      <c r="A2771" s="39"/>
      <c r="E2771" s="74"/>
      <c r="F2771" s="74"/>
      <c r="G2771" s="74"/>
      <c r="S2771" s="61"/>
      <c r="T2771" s="61"/>
    </row>
    <row r="2772" spans="1:20" s="55" customFormat="1" ht="14.15" x14ac:dyDescent="0.4">
      <c r="A2772" s="39"/>
      <c r="E2772" s="74"/>
      <c r="F2772" s="74"/>
      <c r="G2772" s="74"/>
      <c r="S2772" s="61"/>
      <c r="T2772" s="61"/>
    </row>
    <row r="2773" spans="1:20" s="55" customFormat="1" ht="14.15" x14ac:dyDescent="0.4">
      <c r="A2773" s="39"/>
      <c r="E2773" s="74"/>
      <c r="F2773" s="74"/>
      <c r="G2773" s="74"/>
      <c r="S2773" s="61"/>
      <c r="T2773" s="61"/>
    </row>
    <row r="2774" spans="1:20" s="55" customFormat="1" ht="14.15" x14ac:dyDescent="0.4">
      <c r="A2774" s="39"/>
      <c r="E2774" s="74"/>
      <c r="F2774" s="74"/>
      <c r="G2774" s="74"/>
      <c r="S2774" s="61"/>
      <c r="T2774" s="61"/>
    </row>
    <row r="2775" spans="1:20" s="55" customFormat="1" ht="14.15" x14ac:dyDescent="0.4">
      <c r="A2775" s="39"/>
      <c r="E2775" s="74"/>
      <c r="F2775" s="74"/>
      <c r="G2775" s="74"/>
      <c r="S2775" s="61"/>
      <c r="T2775" s="61"/>
    </row>
    <row r="2776" spans="1:20" s="55" customFormat="1" ht="14.15" x14ac:dyDescent="0.4">
      <c r="A2776" s="39"/>
      <c r="E2776" s="74"/>
      <c r="F2776" s="74"/>
      <c r="G2776" s="74"/>
      <c r="S2776" s="61"/>
      <c r="T2776" s="61"/>
    </row>
    <row r="2777" spans="1:20" s="55" customFormat="1" ht="14.15" x14ac:dyDescent="0.4">
      <c r="A2777" s="39"/>
      <c r="E2777" s="74"/>
      <c r="F2777" s="74"/>
      <c r="G2777" s="74"/>
      <c r="S2777" s="61"/>
      <c r="T2777" s="61"/>
    </row>
    <row r="2778" spans="1:20" s="55" customFormat="1" ht="14.15" x14ac:dyDescent="0.4">
      <c r="A2778" s="39"/>
      <c r="E2778" s="74"/>
      <c r="F2778" s="74"/>
      <c r="G2778" s="74"/>
      <c r="S2778" s="61"/>
      <c r="T2778" s="61"/>
    </row>
    <row r="2779" spans="1:20" s="55" customFormat="1" ht="14.15" x14ac:dyDescent="0.4">
      <c r="A2779" s="39"/>
      <c r="E2779" s="74"/>
      <c r="F2779" s="74"/>
      <c r="G2779" s="74"/>
      <c r="S2779" s="61"/>
      <c r="T2779" s="61"/>
    </row>
    <row r="2780" spans="1:20" s="55" customFormat="1" ht="14.15" x14ac:dyDescent="0.4">
      <c r="A2780" s="39"/>
      <c r="E2780" s="74"/>
      <c r="F2780" s="74"/>
      <c r="G2780" s="74"/>
      <c r="S2780" s="61"/>
      <c r="T2780" s="61"/>
    </row>
    <row r="2781" spans="1:20" s="55" customFormat="1" ht="14.15" x14ac:dyDescent="0.4">
      <c r="A2781" s="39"/>
      <c r="E2781" s="74"/>
      <c r="F2781" s="74"/>
      <c r="G2781" s="74"/>
      <c r="S2781" s="61"/>
      <c r="T2781" s="61"/>
    </row>
    <row r="2782" spans="1:20" s="55" customFormat="1" ht="14.15" x14ac:dyDescent="0.4">
      <c r="A2782" s="39"/>
      <c r="E2782" s="74"/>
      <c r="F2782" s="74"/>
      <c r="G2782" s="74"/>
      <c r="S2782" s="61"/>
      <c r="T2782" s="61"/>
    </row>
    <row r="2783" spans="1:20" s="55" customFormat="1" ht="14.15" x14ac:dyDescent="0.4">
      <c r="A2783" s="39"/>
      <c r="E2783" s="74"/>
      <c r="F2783" s="74"/>
      <c r="G2783" s="74"/>
      <c r="S2783" s="61"/>
      <c r="T2783" s="61"/>
    </row>
    <row r="2784" spans="1:20" s="55" customFormat="1" ht="14.15" x14ac:dyDescent="0.4">
      <c r="A2784" s="39"/>
      <c r="E2784" s="74"/>
      <c r="F2784" s="74"/>
      <c r="G2784" s="74"/>
      <c r="S2784" s="61"/>
      <c r="T2784" s="61"/>
    </row>
    <row r="2785" spans="1:20" s="55" customFormat="1" ht="14.15" x14ac:dyDescent="0.4">
      <c r="A2785" s="39"/>
      <c r="E2785" s="74"/>
      <c r="F2785" s="74"/>
      <c r="G2785" s="74"/>
      <c r="S2785" s="61"/>
      <c r="T2785" s="61"/>
    </row>
    <row r="2786" spans="1:20" s="55" customFormat="1" ht="14.15" x14ac:dyDescent="0.4">
      <c r="A2786" s="39"/>
      <c r="E2786" s="74"/>
      <c r="F2786" s="74"/>
      <c r="G2786" s="74"/>
      <c r="S2786" s="61"/>
      <c r="T2786" s="61"/>
    </row>
    <row r="2787" spans="1:20" s="55" customFormat="1" ht="14.15" x14ac:dyDescent="0.4">
      <c r="A2787" s="39"/>
      <c r="E2787" s="74"/>
      <c r="F2787" s="74"/>
      <c r="G2787" s="74"/>
      <c r="S2787" s="61"/>
      <c r="T2787" s="61"/>
    </row>
    <row r="2788" spans="1:20" s="55" customFormat="1" ht="14.15" x14ac:dyDescent="0.4">
      <c r="A2788" s="39"/>
      <c r="E2788" s="74"/>
      <c r="F2788" s="74"/>
      <c r="G2788" s="74"/>
      <c r="S2788" s="61"/>
      <c r="T2788" s="61"/>
    </row>
    <row r="2789" spans="1:20" s="55" customFormat="1" ht="14.15" x14ac:dyDescent="0.4">
      <c r="A2789" s="39"/>
      <c r="E2789" s="74"/>
      <c r="F2789" s="74"/>
      <c r="G2789" s="74"/>
      <c r="S2789" s="61"/>
      <c r="T2789" s="61"/>
    </row>
    <row r="2790" spans="1:20" s="55" customFormat="1" ht="14.15" x14ac:dyDescent="0.4">
      <c r="A2790" s="39"/>
      <c r="E2790" s="74"/>
      <c r="F2790" s="74"/>
      <c r="G2790" s="74"/>
      <c r="S2790" s="61"/>
      <c r="T2790" s="61"/>
    </row>
    <row r="2791" spans="1:20" s="55" customFormat="1" ht="14.15" x14ac:dyDescent="0.4">
      <c r="A2791" s="39"/>
      <c r="E2791" s="74"/>
      <c r="F2791" s="74"/>
      <c r="G2791" s="74"/>
      <c r="S2791" s="61"/>
      <c r="T2791" s="61"/>
    </row>
    <row r="2792" spans="1:20" s="55" customFormat="1" ht="14.15" x14ac:dyDescent="0.4">
      <c r="A2792" s="39"/>
      <c r="E2792" s="74"/>
      <c r="F2792" s="74"/>
      <c r="G2792" s="74"/>
      <c r="S2792" s="61"/>
      <c r="T2792" s="61"/>
    </row>
    <row r="2793" spans="1:20" s="55" customFormat="1" ht="14.15" x14ac:dyDescent="0.4">
      <c r="A2793" s="39"/>
      <c r="E2793" s="74"/>
      <c r="F2793" s="74"/>
      <c r="G2793" s="74"/>
      <c r="S2793" s="61"/>
      <c r="T2793" s="61"/>
    </row>
    <row r="2794" spans="1:20" s="55" customFormat="1" ht="14.15" x14ac:dyDescent="0.4">
      <c r="A2794" s="39"/>
      <c r="E2794" s="74"/>
      <c r="F2794" s="74"/>
      <c r="G2794" s="74"/>
      <c r="S2794" s="61"/>
      <c r="T2794" s="61"/>
    </row>
    <row r="2795" spans="1:20" s="55" customFormat="1" ht="14.15" x14ac:dyDescent="0.4">
      <c r="A2795" s="39"/>
      <c r="E2795" s="74"/>
      <c r="F2795" s="74"/>
      <c r="G2795" s="74"/>
      <c r="S2795" s="61"/>
      <c r="T2795" s="61"/>
    </row>
    <row r="2796" spans="1:20" s="55" customFormat="1" ht="14.15" x14ac:dyDescent="0.4">
      <c r="A2796" s="39"/>
      <c r="E2796" s="74"/>
      <c r="F2796" s="74"/>
      <c r="G2796" s="74"/>
      <c r="S2796" s="61"/>
      <c r="T2796" s="61"/>
    </row>
    <row r="2797" spans="1:20" s="55" customFormat="1" ht="14.15" x14ac:dyDescent="0.4">
      <c r="A2797" s="39"/>
      <c r="E2797" s="74"/>
      <c r="F2797" s="74"/>
      <c r="G2797" s="74"/>
      <c r="S2797" s="61"/>
      <c r="T2797" s="61"/>
    </row>
    <row r="2798" spans="1:20" s="55" customFormat="1" ht="14.15" x14ac:dyDescent="0.4">
      <c r="A2798" s="39"/>
      <c r="E2798" s="74"/>
      <c r="F2798" s="74"/>
      <c r="G2798" s="74"/>
      <c r="S2798" s="61"/>
      <c r="T2798" s="61"/>
    </row>
    <row r="2799" spans="1:20" s="55" customFormat="1" ht="14.15" x14ac:dyDescent="0.4">
      <c r="A2799" s="39"/>
      <c r="E2799" s="74"/>
      <c r="F2799" s="74"/>
      <c r="G2799" s="74"/>
      <c r="S2799" s="61"/>
      <c r="T2799" s="61"/>
    </row>
    <row r="2800" spans="1:20" s="55" customFormat="1" ht="14.15" x14ac:dyDescent="0.4">
      <c r="A2800" s="39"/>
      <c r="E2800" s="74"/>
      <c r="F2800" s="74"/>
      <c r="G2800" s="74"/>
      <c r="S2800" s="61"/>
      <c r="T2800" s="61"/>
    </row>
    <row r="2801" spans="1:20" s="55" customFormat="1" ht="14.15" x14ac:dyDescent="0.4">
      <c r="A2801" s="39"/>
      <c r="E2801" s="74"/>
      <c r="F2801" s="74"/>
      <c r="G2801" s="74"/>
      <c r="S2801" s="61"/>
      <c r="T2801" s="61"/>
    </row>
    <row r="2802" spans="1:20" s="55" customFormat="1" ht="14.15" x14ac:dyDescent="0.4">
      <c r="A2802" s="39"/>
      <c r="E2802" s="74"/>
      <c r="F2802" s="74"/>
      <c r="G2802" s="74"/>
      <c r="S2802" s="61"/>
      <c r="T2802" s="61"/>
    </row>
    <row r="2803" spans="1:20" s="55" customFormat="1" ht="14.15" x14ac:dyDescent="0.4">
      <c r="A2803" s="39"/>
      <c r="E2803" s="74"/>
      <c r="F2803" s="74"/>
      <c r="G2803" s="74"/>
      <c r="S2803" s="61"/>
      <c r="T2803" s="61"/>
    </row>
    <row r="2804" spans="1:20" s="55" customFormat="1" ht="14.15" x14ac:dyDescent="0.4">
      <c r="A2804" s="39"/>
      <c r="E2804" s="74"/>
      <c r="F2804" s="74"/>
      <c r="G2804" s="74"/>
      <c r="S2804" s="61"/>
      <c r="T2804" s="61"/>
    </row>
    <row r="2805" spans="1:20" s="55" customFormat="1" ht="14.15" x14ac:dyDescent="0.4">
      <c r="A2805" s="39"/>
      <c r="E2805" s="74"/>
      <c r="F2805" s="74"/>
      <c r="G2805" s="74"/>
      <c r="S2805" s="61"/>
      <c r="T2805" s="61"/>
    </row>
    <row r="2806" spans="1:20" s="55" customFormat="1" ht="14.15" x14ac:dyDescent="0.4">
      <c r="A2806" s="39"/>
      <c r="E2806" s="74"/>
      <c r="F2806" s="74"/>
      <c r="G2806" s="74"/>
      <c r="S2806" s="61"/>
      <c r="T2806" s="61"/>
    </row>
    <row r="2807" spans="1:20" s="55" customFormat="1" ht="14.15" x14ac:dyDescent="0.4">
      <c r="A2807" s="39"/>
      <c r="E2807" s="74"/>
      <c r="F2807" s="74"/>
      <c r="G2807" s="74"/>
      <c r="S2807" s="61"/>
      <c r="T2807" s="61"/>
    </row>
    <row r="2808" spans="1:20" s="55" customFormat="1" ht="14.15" x14ac:dyDescent="0.4">
      <c r="A2808" s="39"/>
      <c r="E2808" s="74"/>
      <c r="F2808" s="74"/>
      <c r="G2808" s="74"/>
      <c r="S2808" s="61"/>
      <c r="T2808" s="61"/>
    </row>
    <row r="2809" spans="1:20" s="55" customFormat="1" ht="14.15" x14ac:dyDescent="0.4">
      <c r="A2809" s="39"/>
      <c r="E2809" s="74"/>
      <c r="F2809" s="74"/>
      <c r="G2809" s="74"/>
      <c r="S2809" s="61"/>
      <c r="T2809" s="61"/>
    </row>
    <row r="2810" spans="1:20" s="55" customFormat="1" ht="14.15" x14ac:dyDescent="0.4">
      <c r="A2810" s="39"/>
      <c r="E2810" s="74"/>
      <c r="F2810" s="74"/>
      <c r="G2810" s="74"/>
      <c r="S2810" s="61"/>
      <c r="T2810" s="61"/>
    </row>
    <row r="2811" spans="1:20" s="55" customFormat="1" ht="14.15" x14ac:dyDescent="0.4">
      <c r="A2811" s="39"/>
      <c r="E2811" s="74"/>
      <c r="F2811" s="74"/>
      <c r="G2811" s="74"/>
      <c r="S2811" s="61"/>
      <c r="T2811" s="61"/>
    </row>
    <row r="2812" spans="1:20" s="55" customFormat="1" ht="14.15" x14ac:dyDescent="0.4">
      <c r="A2812" s="39"/>
      <c r="E2812" s="74"/>
      <c r="F2812" s="74"/>
      <c r="G2812" s="74"/>
      <c r="S2812" s="61"/>
      <c r="T2812" s="61"/>
    </row>
    <row r="2813" spans="1:20" s="55" customFormat="1" ht="14.15" x14ac:dyDescent="0.4">
      <c r="A2813" s="39"/>
      <c r="E2813" s="74"/>
      <c r="F2813" s="74"/>
      <c r="G2813" s="74"/>
      <c r="S2813" s="61"/>
      <c r="T2813" s="61"/>
    </row>
    <row r="2814" spans="1:20" s="55" customFormat="1" ht="14.15" x14ac:dyDescent="0.4">
      <c r="A2814" s="39"/>
      <c r="E2814" s="74"/>
      <c r="F2814" s="74"/>
      <c r="G2814" s="74"/>
      <c r="S2814" s="61"/>
      <c r="T2814" s="61"/>
    </row>
    <row r="2815" spans="1:20" s="55" customFormat="1" ht="14.15" x14ac:dyDescent="0.4">
      <c r="A2815" s="39"/>
      <c r="E2815" s="74"/>
      <c r="F2815" s="74"/>
      <c r="G2815" s="74"/>
      <c r="S2815" s="61"/>
      <c r="T2815" s="61"/>
    </row>
    <row r="2816" spans="1:20" s="55" customFormat="1" ht="14.15" x14ac:dyDescent="0.4">
      <c r="A2816" s="39"/>
      <c r="E2816" s="74"/>
      <c r="F2816" s="74"/>
      <c r="G2816" s="74"/>
      <c r="S2816" s="61"/>
      <c r="T2816" s="61"/>
    </row>
    <row r="2817" spans="1:20" s="55" customFormat="1" ht="14.15" x14ac:dyDescent="0.4">
      <c r="A2817" s="39"/>
      <c r="E2817" s="74"/>
      <c r="F2817" s="74"/>
      <c r="G2817" s="74"/>
      <c r="S2817" s="61"/>
      <c r="T2817" s="61"/>
    </row>
    <row r="2818" spans="1:20" s="55" customFormat="1" ht="14.15" x14ac:dyDescent="0.4">
      <c r="A2818" s="39"/>
      <c r="E2818" s="74"/>
      <c r="F2818" s="74"/>
      <c r="G2818" s="74"/>
      <c r="S2818" s="61"/>
      <c r="T2818" s="61"/>
    </row>
    <row r="2819" spans="1:20" s="55" customFormat="1" ht="14.15" x14ac:dyDescent="0.4">
      <c r="A2819" s="39"/>
      <c r="E2819" s="74"/>
      <c r="F2819" s="74"/>
      <c r="G2819" s="74"/>
      <c r="S2819" s="61"/>
      <c r="T2819" s="61"/>
    </row>
    <row r="2820" spans="1:20" s="55" customFormat="1" ht="14.15" x14ac:dyDescent="0.4">
      <c r="A2820" s="39"/>
      <c r="E2820" s="74"/>
      <c r="F2820" s="74"/>
      <c r="G2820" s="74"/>
      <c r="S2820" s="61"/>
      <c r="T2820" s="61"/>
    </row>
    <row r="2821" spans="1:20" s="55" customFormat="1" ht="14.15" x14ac:dyDescent="0.4">
      <c r="A2821" s="39"/>
      <c r="E2821" s="74"/>
      <c r="F2821" s="74"/>
      <c r="G2821" s="74"/>
      <c r="S2821" s="61"/>
      <c r="T2821" s="61"/>
    </row>
    <row r="2822" spans="1:20" s="55" customFormat="1" ht="14.15" x14ac:dyDescent="0.4">
      <c r="A2822" s="39"/>
      <c r="E2822" s="74"/>
      <c r="F2822" s="74"/>
      <c r="G2822" s="74"/>
      <c r="S2822" s="61"/>
      <c r="T2822" s="61"/>
    </row>
    <row r="2823" spans="1:20" s="55" customFormat="1" ht="14.15" x14ac:dyDescent="0.4">
      <c r="A2823" s="39"/>
      <c r="E2823" s="74"/>
      <c r="F2823" s="74"/>
      <c r="G2823" s="74"/>
      <c r="S2823" s="61"/>
      <c r="T2823" s="61"/>
    </row>
    <row r="2824" spans="1:20" s="55" customFormat="1" ht="14.15" x14ac:dyDescent="0.4">
      <c r="A2824" s="39"/>
      <c r="E2824" s="74"/>
      <c r="F2824" s="74"/>
      <c r="G2824" s="74"/>
      <c r="S2824" s="61"/>
      <c r="T2824" s="61"/>
    </row>
    <row r="2825" spans="1:20" s="55" customFormat="1" ht="14.15" x14ac:dyDescent="0.4">
      <c r="A2825" s="39"/>
      <c r="E2825" s="74"/>
      <c r="F2825" s="74"/>
      <c r="G2825" s="74"/>
      <c r="S2825" s="61"/>
      <c r="T2825" s="61"/>
    </row>
    <row r="2826" spans="1:20" s="55" customFormat="1" ht="14.15" x14ac:dyDescent="0.4">
      <c r="A2826" s="39"/>
      <c r="E2826" s="74"/>
      <c r="F2826" s="74"/>
      <c r="G2826" s="74"/>
      <c r="S2826" s="61"/>
      <c r="T2826" s="61"/>
    </row>
    <row r="2827" spans="1:20" s="55" customFormat="1" ht="14.15" x14ac:dyDescent="0.4">
      <c r="A2827" s="39"/>
      <c r="E2827" s="74"/>
      <c r="F2827" s="74"/>
      <c r="G2827" s="74"/>
      <c r="S2827" s="61"/>
      <c r="T2827" s="61"/>
    </row>
    <row r="2828" spans="1:20" s="55" customFormat="1" ht="14.15" x14ac:dyDescent="0.4">
      <c r="A2828" s="39"/>
      <c r="E2828" s="74"/>
      <c r="F2828" s="74"/>
      <c r="G2828" s="74"/>
      <c r="S2828" s="61"/>
      <c r="T2828" s="61"/>
    </row>
    <row r="2829" spans="1:20" s="55" customFormat="1" ht="14.15" x14ac:dyDescent="0.4">
      <c r="A2829" s="39"/>
      <c r="E2829" s="74"/>
      <c r="F2829" s="74"/>
      <c r="G2829" s="74"/>
      <c r="S2829" s="61"/>
      <c r="T2829" s="61"/>
    </row>
    <row r="2830" spans="1:20" s="55" customFormat="1" ht="14.15" x14ac:dyDescent="0.4">
      <c r="A2830" s="39"/>
      <c r="E2830" s="74"/>
      <c r="F2830" s="74"/>
      <c r="G2830" s="74"/>
      <c r="S2830" s="61"/>
      <c r="T2830" s="61"/>
    </row>
    <row r="2831" spans="1:20" s="55" customFormat="1" ht="14.15" x14ac:dyDescent="0.4">
      <c r="A2831" s="39"/>
      <c r="E2831" s="74"/>
      <c r="F2831" s="74"/>
      <c r="G2831" s="74"/>
      <c r="S2831" s="61"/>
      <c r="T2831" s="61"/>
    </row>
    <row r="2832" spans="1:20" s="55" customFormat="1" ht="14.15" x14ac:dyDescent="0.4">
      <c r="A2832" s="39"/>
      <c r="E2832" s="74"/>
      <c r="F2832" s="74"/>
      <c r="G2832" s="74"/>
      <c r="S2832" s="61"/>
      <c r="T2832" s="61"/>
    </row>
    <row r="2833" spans="1:20" s="55" customFormat="1" ht="14.15" x14ac:dyDescent="0.4">
      <c r="A2833" s="39"/>
      <c r="E2833" s="74"/>
      <c r="F2833" s="74"/>
      <c r="G2833" s="74"/>
      <c r="S2833" s="61"/>
      <c r="T2833" s="61"/>
    </row>
    <row r="2834" spans="1:20" s="55" customFormat="1" ht="14.15" x14ac:dyDescent="0.4">
      <c r="A2834" s="39"/>
      <c r="E2834" s="74"/>
      <c r="F2834" s="74"/>
      <c r="G2834" s="74"/>
      <c r="S2834" s="61"/>
      <c r="T2834" s="61"/>
    </row>
    <row r="2835" spans="1:20" s="55" customFormat="1" ht="14.15" x14ac:dyDescent="0.4">
      <c r="A2835" s="39"/>
      <c r="E2835" s="74"/>
      <c r="F2835" s="74"/>
      <c r="G2835" s="74"/>
      <c r="S2835" s="61"/>
      <c r="T2835" s="61"/>
    </row>
    <row r="2836" spans="1:20" s="55" customFormat="1" ht="14.15" x14ac:dyDescent="0.4">
      <c r="A2836" s="39"/>
      <c r="E2836" s="74"/>
      <c r="F2836" s="74"/>
      <c r="G2836" s="74"/>
      <c r="S2836" s="61"/>
      <c r="T2836" s="61"/>
    </row>
    <row r="2837" spans="1:20" s="55" customFormat="1" ht="14.15" x14ac:dyDescent="0.4">
      <c r="A2837" s="39"/>
      <c r="E2837" s="74"/>
      <c r="F2837" s="74"/>
      <c r="G2837" s="74"/>
      <c r="S2837" s="61"/>
      <c r="T2837" s="61"/>
    </row>
    <row r="2838" spans="1:20" s="55" customFormat="1" ht="14.15" x14ac:dyDescent="0.4">
      <c r="A2838" s="39"/>
      <c r="E2838" s="74"/>
      <c r="F2838" s="74"/>
      <c r="G2838" s="74"/>
      <c r="S2838" s="61"/>
      <c r="T2838" s="61"/>
    </row>
    <row r="2839" spans="1:20" s="55" customFormat="1" ht="14.15" x14ac:dyDescent="0.4">
      <c r="A2839" s="39"/>
      <c r="E2839" s="74"/>
      <c r="F2839" s="74"/>
      <c r="G2839" s="74"/>
      <c r="S2839" s="61"/>
      <c r="T2839" s="61"/>
    </row>
    <row r="2840" spans="1:20" s="55" customFormat="1" ht="14.15" x14ac:dyDescent="0.4">
      <c r="A2840" s="39"/>
      <c r="E2840" s="74"/>
      <c r="F2840" s="74"/>
      <c r="G2840" s="74"/>
      <c r="S2840" s="61"/>
      <c r="T2840" s="61"/>
    </row>
    <row r="2841" spans="1:20" s="55" customFormat="1" ht="14.15" x14ac:dyDescent="0.4">
      <c r="A2841" s="39"/>
      <c r="E2841" s="74"/>
      <c r="F2841" s="74"/>
      <c r="G2841" s="74"/>
      <c r="S2841" s="61"/>
      <c r="T2841" s="61"/>
    </row>
    <row r="2842" spans="1:20" s="55" customFormat="1" ht="14.15" x14ac:dyDescent="0.4">
      <c r="A2842" s="39"/>
      <c r="E2842" s="74"/>
      <c r="F2842" s="74"/>
      <c r="G2842" s="74"/>
      <c r="S2842" s="61"/>
      <c r="T2842" s="61"/>
    </row>
    <row r="2843" spans="1:20" s="55" customFormat="1" ht="14.15" x14ac:dyDescent="0.4">
      <c r="A2843" s="39"/>
      <c r="E2843" s="74"/>
      <c r="F2843" s="74"/>
      <c r="G2843" s="74"/>
      <c r="S2843" s="61"/>
      <c r="T2843" s="61"/>
    </row>
    <row r="2844" spans="1:20" s="55" customFormat="1" ht="14.15" x14ac:dyDescent="0.4">
      <c r="A2844" s="39"/>
      <c r="E2844" s="74"/>
      <c r="F2844" s="74"/>
      <c r="G2844" s="74"/>
      <c r="S2844" s="61"/>
      <c r="T2844" s="61"/>
    </row>
    <row r="2845" spans="1:20" s="55" customFormat="1" ht="14.15" x14ac:dyDescent="0.4">
      <c r="A2845" s="39"/>
      <c r="E2845" s="74"/>
      <c r="F2845" s="74"/>
      <c r="G2845" s="74"/>
      <c r="S2845" s="61"/>
      <c r="T2845" s="61"/>
    </row>
    <row r="2846" spans="1:20" s="55" customFormat="1" ht="14.15" x14ac:dyDescent="0.4">
      <c r="A2846" s="39"/>
      <c r="E2846" s="74"/>
      <c r="F2846" s="74"/>
      <c r="G2846" s="74"/>
      <c r="S2846" s="61"/>
      <c r="T2846" s="61"/>
    </row>
    <row r="2847" spans="1:20" s="55" customFormat="1" ht="14.15" x14ac:dyDescent="0.4">
      <c r="A2847" s="39"/>
      <c r="E2847" s="74"/>
      <c r="F2847" s="74"/>
      <c r="G2847" s="74"/>
      <c r="S2847" s="61"/>
      <c r="T2847" s="61"/>
    </row>
    <row r="2848" spans="1:20" s="55" customFormat="1" ht="14.15" x14ac:dyDescent="0.4">
      <c r="A2848" s="39"/>
      <c r="E2848" s="74"/>
      <c r="F2848" s="74"/>
      <c r="G2848" s="74"/>
      <c r="S2848" s="61"/>
      <c r="T2848" s="61"/>
    </row>
    <row r="2849" spans="1:20" s="55" customFormat="1" ht="14.15" x14ac:dyDescent="0.4">
      <c r="A2849" s="39"/>
      <c r="E2849" s="74"/>
      <c r="F2849" s="74"/>
      <c r="G2849" s="74"/>
      <c r="S2849" s="61"/>
      <c r="T2849" s="61"/>
    </row>
    <row r="2850" spans="1:20" s="55" customFormat="1" ht="14.15" x14ac:dyDescent="0.4">
      <c r="A2850" s="39"/>
      <c r="E2850" s="74"/>
      <c r="F2850" s="74"/>
      <c r="G2850" s="74"/>
      <c r="S2850" s="61"/>
      <c r="T2850" s="61"/>
    </row>
    <row r="2851" spans="1:20" s="55" customFormat="1" ht="14.15" x14ac:dyDescent="0.4">
      <c r="A2851" s="39"/>
      <c r="E2851" s="74"/>
      <c r="F2851" s="74"/>
      <c r="G2851" s="74"/>
      <c r="S2851" s="61"/>
      <c r="T2851" s="61"/>
    </row>
    <row r="2852" spans="1:20" s="55" customFormat="1" ht="14.15" x14ac:dyDescent="0.4">
      <c r="A2852" s="39"/>
      <c r="E2852" s="74"/>
      <c r="F2852" s="74"/>
      <c r="G2852" s="74"/>
      <c r="S2852" s="61"/>
      <c r="T2852" s="61"/>
    </row>
    <row r="2853" spans="1:20" s="55" customFormat="1" ht="14.15" x14ac:dyDescent="0.4">
      <c r="A2853" s="39"/>
      <c r="E2853" s="74"/>
      <c r="F2853" s="74"/>
      <c r="G2853" s="74"/>
      <c r="S2853" s="61"/>
      <c r="T2853" s="61"/>
    </row>
    <row r="2854" spans="1:20" s="55" customFormat="1" ht="14.15" x14ac:dyDescent="0.4">
      <c r="A2854" s="39"/>
      <c r="E2854" s="74"/>
      <c r="F2854" s="74"/>
      <c r="G2854" s="74"/>
      <c r="S2854" s="61"/>
      <c r="T2854" s="61"/>
    </row>
    <row r="2855" spans="1:20" s="55" customFormat="1" ht="14.15" x14ac:dyDescent="0.4">
      <c r="A2855" s="39"/>
      <c r="E2855" s="74"/>
      <c r="F2855" s="74"/>
      <c r="G2855" s="74"/>
      <c r="S2855" s="61"/>
      <c r="T2855" s="61"/>
    </row>
    <row r="2856" spans="1:20" s="55" customFormat="1" ht="14.15" x14ac:dyDescent="0.4">
      <c r="A2856" s="39"/>
      <c r="E2856" s="74"/>
      <c r="F2856" s="74"/>
      <c r="G2856" s="74"/>
      <c r="S2856" s="61"/>
      <c r="T2856" s="61"/>
    </row>
    <row r="2857" spans="1:20" s="55" customFormat="1" ht="14.15" x14ac:dyDescent="0.4">
      <c r="A2857" s="39"/>
      <c r="E2857" s="74"/>
      <c r="F2857" s="74"/>
      <c r="G2857" s="74"/>
      <c r="S2857" s="61"/>
      <c r="T2857" s="61"/>
    </row>
    <row r="2858" spans="1:20" s="55" customFormat="1" ht="14.15" x14ac:dyDescent="0.4">
      <c r="A2858" s="39"/>
      <c r="E2858" s="74"/>
      <c r="F2858" s="74"/>
      <c r="G2858" s="74"/>
      <c r="S2858" s="61"/>
      <c r="T2858" s="61"/>
    </row>
    <row r="2859" spans="1:20" s="55" customFormat="1" ht="14.15" x14ac:dyDescent="0.4">
      <c r="A2859" s="39"/>
      <c r="E2859" s="74"/>
      <c r="F2859" s="74"/>
      <c r="G2859" s="74"/>
      <c r="S2859" s="61"/>
      <c r="T2859" s="61"/>
    </row>
    <row r="2860" spans="1:20" s="55" customFormat="1" ht="14.15" x14ac:dyDescent="0.4">
      <c r="A2860" s="39"/>
      <c r="E2860" s="74"/>
      <c r="F2860" s="74"/>
      <c r="G2860" s="74"/>
      <c r="S2860" s="61"/>
      <c r="T2860" s="61"/>
    </row>
    <row r="2861" spans="1:20" s="55" customFormat="1" ht="14.15" x14ac:dyDescent="0.4">
      <c r="A2861" s="39"/>
      <c r="E2861" s="74"/>
      <c r="F2861" s="74"/>
      <c r="G2861" s="74"/>
      <c r="S2861" s="61"/>
      <c r="T2861" s="61"/>
    </row>
    <row r="2862" spans="1:20" s="55" customFormat="1" ht="14.15" x14ac:dyDescent="0.4">
      <c r="A2862" s="39"/>
      <c r="E2862" s="74"/>
      <c r="F2862" s="74"/>
      <c r="G2862" s="74"/>
      <c r="S2862" s="61"/>
      <c r="T2862" s="61"/>
    </row>
    <row r="2863" spans="1:20" s="55" customFormat="1" ht="14.15" x14ac:dyDescent="0.4">
      <c r="A2863" s="39"/>
      <c r="E2863" s="74"/>
      <c r="F2863" s="74"/>
      <c r="G2863" s="74"/>
      <c r="S2863" s="61"/>
      <c r="T2863" s="61"/>
    </row>
    <row r="2864" spans="1:20" s="55" customFormat="1" ht="14.15" x14ac:dyDescent="0.4">
      <c r="A2864" s="39"/>
      <c r="E2864" s="74"/>
      <c r="F2864" s="74"/>
      <c r="G2864" s="74"/>
      <c r="S2864" s="61"/>
      <c r="T2864" s="61"/>
    </row>
    <row r="2865" spans="1:20" s="55" customFormat="1" ht="14.15" x14ac:dyDescent="0.4">
      <c r="A2865" s="39"/>
      <c r="E2865" s="74"/>
      <c r="F2865" s="74"/>
      <c r="G2865" s="74"/>
      <c r="S2865" s="61"/>
      <c r="T2865" s="61"/>
    </row>
    <row r="2866" spans="1:20" s="55" customFormat="1" ht="14.15" x14ac:dyDescent="0.4">
      <c r="A2866" s="39"/>
      <c r="E2866" s="74"/>
      <c r="F2866" s="74"/>
      <c r="G2866" s="74"/>
      <c r="S2866" s="61"/>
      <c r="T2866" s="61"/>
    </row>
    <row r="2867" spans="1:20" s="55" customFormat="1" ht="14.15" x14ac:dyDescent="0.4">
      <c r="A2867" s="39"/>
      <c r="E2867" s="74"/>
      <c r="F2867" s="74"/>
      <c r="G2867" s="74"/>
      <c r="S2867" s="61"/>
      <c r="T2867" s="61"/>
    </row>
    <row r="2868" spans="1:20" s="55" customFormat="1" ht="14.15" x14ac:dyDescent="0.4">
      <c r="A2868" s="39"/>
      <c r="E2868" s="74"/>
      <c r="F2868" s="74"/>
      <c r="G2868" s="74"/>
      <c r="S2868" s="61"/>
      <c r="T2868" s="61"/>
    </row>
    <row r="2869" spans="1:20" s="55" customFormat="1" ht="14.15" x14ac:dyDescent="0.4">
      <c r="A2869" s="39"/>
      <c r="E2869" s="74"/>
      <c r="F2869" s="74"/>
      <c r="G2869" s="74"/>
      <c r="S2869" s="61"/>
      <c r="T2869" s="61"/>
    </row>
    <row r="2870" spans="1:20" s="55" customFormat="1" ht="14.15" x14ac:dyDescent="0.4">
      <c r="A2870" s="39"/>
      <c r="E2870" s="74"/>
      <c r="F2870" s="74"/>
      <c r="G2870" s="74"/>
      <c r="S2870" s="61"/>
      <c r="T2870" s="61"/>
    </row>
    <row r="2871" spans="1:20" s="55" customFormat="1" ht="14.15" x14ac:dyDescent="0.4">
      <c r="A2871" s="39"/>
      <c r="E2871" s="74"/>
      <c r="F2871" s="74"/>
      <c r="G2871" s="74"/>
      <c r="S2871" s="61"/>
      <c r="T2871" s="61"/>
    </row>
    <row r="2872" spans="1:20" s="55" customFormat="1" ht="14.15" x14ac:dyDescent="0.4">
      <c r="A2872" s="39"/>
      <c r="E2872" s="74"/>
      <c r="F2872" s="74"/>
      <c r="G2872" s="74"/>
      <c r="S2872" s="61"/>
      <c r="T2872" s="61"/>
    </row>
    <row r="2873" spans="1:20" s="55" customFormat="1" ht="14.15" x14ac:dyDescent="0.4">
      <c r="A2873" s="39"/>
      <c r="E2873" s="74"/>
      <c r="F2873" s="74"/>
      <c r="G2873" s="74"/>
      <c r="S2873" s="61"/>
      <c r="T2873" s="61"/>
    </row>
    <row r="2874" spans="1:20" s="55" customFormat="1" ht="14.15" x14ac:dyDescent="0.4">
      <c r="A2874" s="39"/>
      <c r="E2874" s="74"/>
      <c r="F2874" s="74"/>
      <c r="G2874" s="74"/>
      <c r="S2874" s="61"/>
      <c r="T2874" s="61"/>
    </row>
    <row r="2875" spans="1:20" s="55" customFormat="1" ht="14.15" x14ac:dyDescent="0.4">
      <c r="A2875" s="39"/>
      <c r="E2875" s="74"/>
      <c r="F2875" s="74"/>
      <c r="G2875" s="74"/>
      <c r="S2875" s="61"/>
      <c r="T2875" s="61"/>
    </row>
    <row r="2876" spans="1:20" s="55" customFormat="1" ht="14.15" x14ac:dyDescent="0.4">
      <c r="A2876" s="39"/>
      <c r="E2876" s="74"/>
      <c r="F2876" s="74"/>
      <c r="G2876" s="74"/>
      <c r="S2876" s="61"/>
      <c r="T2876" s="61"/>
    </row>
    <row r="2877" spans="1:20" s="55" customFormat="1" ht="14.15" x14ac:dyDescent="0.4">
      <c r="A2877" s="39"/>
      <c r="E2877" s="74"/>
      <c r="F2877" s="74"/>
      <c r="G2877" s="74"/>
      <c r="S2877" s="61"/>
      <c r="T2877" s="61"/>
    </row>
    <row r="2878" spans="1:20" s="55" customFormat="1" ht="14.15" x14ac:dyDescent="0.4">
      <c r="A2878" s="39"/>
      <c r="E2878" s="74"/>
      <c r="F2878" s="74"/>
      <c r="G2878" s="74"/>
      <c r="S2878" s="61"/>
      <c r="T2878" s="61"/>
    </row>
    <row r="2879" spans="1:20" s="55" customFormat="1" ht="14.15" x14ac:dyDescent="0.4">
      <c r="A2879" s="39"/>
      <c r="E2879" s="74"/>
      <c r="F2879" s="74"/>
      <c r="G2879" s="74"/>
      <c r="S2879" s="61"/>
      <c r="T2879" s="61"/>
    </row>
    <row r="2880" spans="1:20" s="55" customFormat="1" ht="14.15" x14ac:dyDescent="0.4">
      <c r="A2880" s="39"/>
      <c r="E2880" s="74"/>
      <c r="F2880" s="74"/>
      <c r="G2880" s="74"/>
      <c r="S2880" s="61"/>
      <c r="T2880" s="61"/>
    </row>
    <row r="2881" spans="1:20" s="55" customFormat="1" ht="14.15" x14ac:dyDescent="0.4">
      <c r="A2881" s="39"/>
      <c r="E2881" s="74"/>
      <c r="F2881" s="74"/>
      <c r="G2881" s="74"/>
      <c r="S2881" s="61"/>
      <c r="T2881" s="61"/>
    </row>
    <row r="2882" spans="1:20" s="55" customFormat="1" ht="14.15" x14ac:dyDescent="0.4">
      <c r="A2882" s="39"/>
      <c r="E2882" s="74"/>
      <c r="F2882" s="74"/>
      <c r="G2882" s="74"/>
      <c r="S2882" s="61"/>
      <c r="T2882" s="61"/>
    </row>
    <row r="2883" spans="1:20" s="55" customFormat="1" ht="14.15" x14ac:dyDescent="0.4">
      <c r="A2883" s="39"/>
      <c r="E2883" s="74"/>
      <c r="F2883" s="74"/>
      <c r="G2883" s="74"/>
      <c r="S2883" s="61"/>
      <c r="T2883" s="61"/>
    </row>
    <row r="2884" spans="1:20" s="55" customFormat="1" ht="14.15" x14ac:dyDescent="0.4">
      <c r="A2884" s="39"/>
      <c r="E2884" s="74"/>
      <c r="F2884" s="74"/>
      <c r="G2884" s="74"/>
      <c r="S2884" s="61"/>
      <c r="T2884" s="61"/>
    </row>
    <row r="2885" spans="1:20" s="55" customFormat="1" ht="14.15" x14ac:dyDescent="0.4">
      <c r="A2885" s="39"/>
      <c r="E2885" s="74"/>
      <c r="F2885" s="74"/>
      <c r="G2885" s="74"/>
      <c r="S2885" s="61"/>
      <c r="T2885" s="61"/>
    </row>
    <row r="2886" spans="1:20" s="55" customFormat="1" ht="14.15" x14ac:dyDescent="0.4">
      <c r="A2886" s="39"/>
      <c r="E2886" s="74"/>
      <c r="F2886" s="74"/>
      <c r="G2886" s="74"/>
      <c r="S2886" s="61"/>
      <c r="T2886" s="61"/>
    </row>
    <row r="2887" spans="1:20" s="55" customFormat="1" ht="14.15" x14ac:dyDescent="0.4">
      <c r="A2887" s="39"/>
      <c r="E2887" s="74"/>
      <c r="F2887" s="74"/>
      <c r="G2887" s="74"/>
      <c r="S2887" s="61"/>
      <c r="T2887" s="61"/>
    </row>
    <row r="2888" spans="1:20" s="55" customFormat="1" ht="14.15" x14ac:dyDescent="0.4">
      <c r="A2888" s="39"/>
      <c r="E2888" s="74"/>
      <c r="F2888" s="74"/>
      <c r="G2888" s="74"/>
      <c r="S2888" s="61"/>
      <c r="T2888" s="61"/>
    </row>
    <row r="2889" spans="1:20" s="55" customFormat="1" ht="14.15" x14ac:dyDescent="0.4">
      <c r="A2889" s="39"/>
      <c r="E2889" s="74"/>
      <c r="F2889" s="74"/>
      <c r="G2889" s="74"/>
      <c r="S2889" s="61"/>
      <c r="T2889" s="61"/>
    </row>
    <row r="2890" spans="1:20" s="55" customFormat="1" ht="14.15" x14ac:dyDescent="0.4">
      <c r="A2890" s="39"/>
      <c r="E2890" s="74"/>
      <c r="F2890" s="74"/>
      <c r="G2890" s="74"/>
      <c r="S2890" s="61"/>
      <c r="T2890" s="61"/>
    </row>
    <row r="2891" spans="1:20" s="55" customFormat="1" ht="14.15" x14ac:dyDescent="0.4">
      <c r="A2891" s="39"/>
      <c r="E2891" s="74"/>
      <c r="F2891" s="74"/>
      <c r="G2891" s="74"/>
      <c r="S2891" s="61"/>
      <c r="T2891" s="61"/>
    </row>
    <row r="2892" spans="1:20" s="55" customFormat="1" ht="14.15" x14ac:dyDescent="0.4">
      <c r="A2892" s="39"/>
      <c r="E2892" s="74"/>
      <c r="F2892" s="74"/>
      <c r="G2892" s="74"/>
      <c r="S2892" s="61"/>
      <c r="T2892" s="61"/>
    </row>
    <row r="2893" spans="1:20" s="55" customFormat="1" ht="14.15" x14ac:dyDescent="0.4">
      <c r="A2893" s="39"/>
      <c r="E2893" s="74"/>
      <c r="F2893" s="74"/>
      <c r="G2893" s="74"/>
      <c r="S2893" s="61"/>
      <c r="T2893" s="61"/>
    </row>
    <row r="2894" spans="1:20" s="55" customFormat="1" ht="14.15" x14ac:dyDescent="0.4">
      <c r="A2894" s="39"/>
      <c r="E2894" s="74"/>
      <c r="F2894" s="74"/>
      <c r="G2894" s="74"/>
      <c r="S2894" s="61"/>
      <c r="T2894" s="61"/>
    </row>
    <row r="2895" spans="1:20" s="55" customFormat="1" ht="14.15" x14ac:dyDescent="0.4">
      <c r="A2895" s="39"/>
      <c r="E2895" s="74"/>
      <c r="F2895" s="74"/>
      <c r="G2895" s="74"/>
      <c r="S2895" s="61"/>
      <c r="T2895" s="61"/>
    </row>
    <row r="2896" spans="1:20" s="55" customFormat="1" ht="14.15" x14ac:dyDescent="0.4">
      <c r="A2896" s="39"/>
      <c r="E2896" s="74"/>
      <c r="F2896" s="74"/>
      <c r="G2896" s="74"/>
      <c r="S2896" s="61"/>
      <c r="T2896" s="61"/>
    </row>
    <row r="2897" spans="1:20" s="55" customFormat="1" ht="14.15" x14ac:dyDescent="0.4">
      <c r="A2897" s="39"/>
      <c r="E2897" s="74"/>
      <c r="F2897" s="74"/>
      <c r="G2897" s="74"/>
      <c r="S2897" s="61"/>
      <c r="T2897" s="61"/>
    </row>
    <row r="2898" spans="1:20" s="55" customFormat="1" ht="14.15" x14ac:dyDescent="0.4">
      <c r="A2898" s="39"/>
      <c r="E2898" s="74"/>
      <c r="F2898" s="74"/>
      <c r="G2898" s="74"/>
      <c r="S2898" s="61"/>
      <c r="T2898" s="61"/>
    </row>
    <row r="2899" spans="1:20" s="55" customFormat="1" ht="14.15" x14ac:dyDescent="0.4">
      <c r="A2899" s="39"/>
      <c r="E2899" s="74"/>
      <c r="F2899" s="74"/>
      <c r="G2899" s="74"/>
      <c r="S2899" s="61"/>
      <c r="T2899" s="61"/>
    </row>
    <row r="2900" spans="1:20" s="55" customFormat="1" ht="14.15" x14ac:dyDescent="0.4">
      <c r="A2900" s="39"/>
      <c r="E2900" s="74"/>
      <c r="F2900" s="74"/>
      <c r="G2900" s="74"/>
      <c r="S2900" s="61"/>
      <c r="T2900" s="61"/>
    </row>
    <row r="2901" spans="1:20" s="55" customFormat="1" ht="14.15" x14ac:dyDescent="0.4">
      <c r="A2901" s="39"/>
      <c r="E2901" s="74"/>
      <c r="F2901" s="74"/>
      <c r="G2901" s="74"/>
      <c r="S2901" s="61"/>
      <c r="T2901" s="61"/>
    </row>
    <row r="2902" spans="1:20" s="55" customFormat="1" ht="14.15" x14ac:dyDescent="0.4">
      <c r="A2902" s="39"/>
      <c r="E2902" s="74"/>
      <c r="F2902" s="74"/>
      <c r="G2902" s="74"/>
      <c r="S2902" s="61"/>
      <c r="T2902" s="61"/>
    </row>
    <row r="2903" spans="1:20" s="55" customFormat="1" ht="14.15" x14ac:dyDescent="0.4">
      <c r="A2903" s="39"/>
      <c r="E2903" s="74"/>
      <c r="F2903" s="74"/>
      <c r="G2903" s="74"/>
      <c r="S2903" s="61"/>
      <c r="T2903" s="61"/>
    </row>
    <row r="2904" spans="1:20" s="55" customFormat="1" ht="14.15" x14ac:dyDescent="0.4">
      <c r="A2904" s="39"/>
      <c r="E2904" s="74"/>
      <c r="F2904" s="74"/>
      <c r="G2904" s="74"/>
      <c r="S2904" s="61"/>
      <c r="T2904" s="61"/>
    </row>
    <row r="2905" spans="1:20" s="55" customFormat="1" ht="14.15" x14ac:dyDescent="0.4">
      <c r="A2905" s="39"/>
      <c r="E2905" s="74"/>
      <c r="F2905" s="74"/>
      <c r="G2905" s="74"/>
      <c r="S2905" s="61"/>
      <c r="T2905" s="61"/>
    </row>
    <row r="2906" spans="1:20" s="55" customFormat="1" ht="14.15" x14ac:dyDescent="0.4">
      <c r="A2906" s="39"/>
      <c r="E2906" s="74"/>
      <c r="F2906" s="74"/>
      <c r="G2906" s="74"/>
      <c r="S2906" s="61"/>
      <c r="T2906" s="61"/>
    </row>
    <row r="2907" spans="1:20" s="55" customFormat="1" ht="14.15" x14ac:dyDescent="0.4">
      <c r="A2907" s="39"/>
      <c r="E2907" s="74"/>
      <c r="F2907" s="74"/>
      <c r="G2907" s="74"/>
      <c r="S2907" s="61"/>
      <c r="T2907" s="61"/>
    </row>
    <row r="2908" spans="1:20" s="55" customFormat="1" ht="14.15" x14ac:dyDescent="0.4">
      <c r="A2908" s="39"/>
      <c r="E2908" s="74"/>
      <c r="F2908" s="74"/>
      <c r="G2908" s="74"/>
      <c r="S2908" s="61"/>
      <c r="T2908" s="61"/>
    </row>
    <row r="2909" spans="1:20" s="55" customFormat="1" ht="14.15" x14ac:dyDescent="0.4">
      <c r="A2909" s="39"/>
      <c r="E2909" s="74"/>
      <c r="F2909" s="74"/>
      <c r="G2909" s="74"/>
      <c r="S2909" s="61"/>
      <c r="T2909" s="61"/>
    </row>
    <row r="2910" spans="1:20" s="55" customFormat="1" ht="14.15" x14ac:dyDescent="0.4">
      <c r="A2910" s="39"/>
      <c r="E2910" s="74"/>
      <c r="F2910" s="74"/>
      <c r="G2910" s="74"/>
      <c r="S2910" s="61"/>
      <c r="T2910" s="61"/>
    </row>
    <row r="2911" spans="1:20" s="55" customFormat="1" ht="14.15" x14ac:dyDescent="0.4">
      <c r="A2911" s="39"/>
      <c r="E2911" s="74"/>
      <c r="F2911" s="74"/>
      <c r="G2911" s="74"/>
      <c r="S2911" s="61"/>
      <c r="T2911" s="61"/>
    </row>
    <row r="2912" spans="1:20" s="55" customFormat="1" ht="14.15" x14ac:dyDescent="0.4">
      <c r="A2912" s="39"/>
      <c r="E2912" s="74"/>
      <c r="F2912" s="74"/>
      <c r="G2912" s="74"/>
      <c r="S2912" s="61"/>
      <c r="T2912" s="61"/>
    </row>
    <row r="2913" spans="1:20" s="55" customFormat="1" ht="14.15" x14ac:dyDescent="0.4">
      <c r="A2913" s="39"/>
      <c r="E2913" s="74"/>
      <c r="F2913" s="74"/>
      <c r="G2913" s="74"/>
      <c r="S2913" s="61"/>
      <c r="T2913" s="61"/>
    </row>
    <row r="2914" spans="1:20" s="55" customFormat="1" ht="14.15" x14ac:dyDescent="0.4">
      <c r="A2914" s="39"/>
      <c r="E2914" s="74"/>
      <c r="F2914" s="74"/>
      <c r="G2914" s="74"/>
      <c r="S2914" s="61"/>
      <c r="T2914" s="61"/>
    </row>
    <row r="2915" spans="1:20" s="55" customFormat="1" ht="14.15" x14ac:dyDescent="0.4">
      <c r="A2915" s="39"/>
      <c r="E2915" s="74"/>
      <c r="F2915" s="74"/>
      <c r="G2915" s="74"/>
      <c r="S2915" s="61"/>
      <c r="T2915" s="61"/>
    </row>
    <row r="2916" spans="1:20" s="55" customFormat="1" ht="14.15" x14ac:dyDescent="0.4">
      <c r="A2916" s="39"/>
      <c r="E2916" s="74"/>
      <c r="F2916" s="74"/>
      <c r="G2916" s="74"/>
      <c r="S2916" s="61"/>
      <c r="T2916" s="61"/>
    </row>
    <row r="2917" spans="1:20" s="55" customFormat="1" ht="14.15" x14ac:dyDescent="0.4">
      <c r="A2917" s="39"/>
      <c r="E2917" s="74"/>
      <c r="F2917" s="74"/>
      <c r="G2917" s="74"/>
      <c r="S2917" s="61"/>
      <c r="T2917" s="61"/>
    </row>
    <row r="2918" spans="1:20" s="55" customFormat="1" ht="14.15" x14ac:dyDescent="0.4">
      <c r="A2918" s="39"/>
      <c r="E2918" s="74"/>
      <c r="F2918" s="74"/>
      <c r="G2918" s="74"/>
      <c r="S2918" s="61"/>
      <c r="T2918" s="61"/>
    </row>
    <row r="2919" spans="1:20" s="55" customFormat="1" ht="14.15" x14ac:dyDescent="0.4">
      <c r="A2919" s="39"/>
      <c r="E2919" s="74"/>
      <c r="F2919" s="74"/>
      <c r="G2919" s="74"/>
      <c r="S2919" s="61"/>
      <c r="T2919" s="61"/>
    </row>
    <row r="2920" spans="1:20" s="55" customFormat="1" ht="14.15" x14ac:dyDescent="0.4">
      <c r="A2920" s="39"/>
      <c r="E2920" s="74"/>
      <c r="F2920" s="74"/>
      <c r="G2920" s="74"/>
      <c r="S2920" s="61"/>
      <c r="T2920" s="61"/>
    </row>
    <row r="2921" spans="1:20" s="55" customFormat="1" ht="14.15" x14ac:dyDescent="0.4">
      <c r="A2921" s="39"/>
      <c r="E2921" s="74"/>
      <c r="F2921" s="74"/>
      <c r="G2921" s="74"/>
      <c r="S2921" s="61"/>
      <c r="T2921" s="61"/>
    </row>
    <row r="2922" spans="1:20" s="55" customFormat="1" ht="14.15" x14ac:dyDescent="0.4">
      <c r="A2922" s="39"/>
      <c r="E2922" s="74"/>
      <c r="F2922" s="74"/>
      <c r="G2922" s="74"/>
      <c r="S2922" s="61"/>
      <c r="T2922" s="61"/>
    </row>
    <row r="2923" spans="1:20" s="55" customFormat="1" ht="14.15" x14ac:dyDescent="0.4">
      <c r="A2923" s="39"/>
      <c r="E2923" s="74"/>
      <c r="F2923" s="74"/>
      <c r="G2923" s="74"/>
      <c r="S2923" s="61"/>
      <c r="T2923" s="61"/>
    </row>
    <row r="2924" spans="1:20" s="55" customFormat="1" ht="14.15" x14ac:dyDescent="0.4">
      <c r="A2924" s="39"/>
      <c r="E2924" s="74"/>
      <c r="F2924" s="74"/>
      <c r="G2924" s="74"/>
      <c r="S2924" s="61"/>
      <c r="T2924" s="61"/>
    </row>
    <row r="2925" spans="1:20" s="55" customFormat="1" ht="14.15" x14ac:dyDescent="0.4">
      <c r="A2925" s="39"/>
      <c r="E2925" s="74"/>
      <c r="F2925" s="74"/>
      <c r="G2925" s="74"/>
      <c r="S2925" s="61"/>
      <c r="T2925" s="61"/>
    </row>
    <row r="2926" spans="1:20" s="55" customFormat="1" ht="14.15" x14ac:dyDescent="0.4">
      <c r="A2926" s="39"/>
      <c r="E2926" s="74"/>
      <c r="F2926" s="74"/>
      <c r="G2926" s="74"/>
      <c r="S2926" s="61"/>
      <c r="T2926" s="61"/>
    </row>
    <row r="2927" spans="1:20" s="55" customFormat="1" ht="14.15" x14ac:dyDescent="0.4">
      <c r="A2927" s="39"/>
      <c r="E2927" s="74"/>
      <c r="F2927" s="74"/>
      <c r="G2927" s="74"/>
      <c r="S2927" s="61"/>
      <c r="T2927" s="61"/>
    </row>
    <row r="2928" spans="1:20" s="55" customFormat="1" ht="14.15" x14ac:dyDescent="0.4">
      <c r="A2928" s="39"/>
      <c r="E2928" s="74"/>
      <c r="F2928" s="74"/>
      <c r="G2928" s="74"/>
      <c r="S2928" s="61"/>
      <c r="T2928" s="61"/>
    </row>
    <row r="2929" spans="1:20" s="55" customFormat="1" ht="14.15" x14ac:dyDescent="0.4">
      <c r="A2929" s="39"/>
      <c r="E2929" s="74"/>
      <c r="F2929" s="74"/>
      <c r="G2929" s="74"/>
      <c r="S2929" s="61"/>
      <c r="T2929" s="61"/>
    </row>
    <row r="2930" spans="1:20" s="55" customFormat="1" ht="14.15" x14ac:dyDescent="0.4">
      <c r="A2930" s="39"/>
      <c r="E2930" s="74"/>
      <c r="F2930" s="74"/>
      <c r="G2930" s="74"/>
      <c r="S2930" s="61"/>
      <c r="T2930" s="61"/>
    </row>
    <row r="2931" spans="1:20" s="55" customFormat="1" ht="14.15" x14ac:dyDescent="0.4">
      <c r="A2931" s="39"/>
      <c r="E2931" s="74"/>
      <c r="F2931" s="74"/>
      <c r="G2931" s="74"/>
      <c r="S2931" s="61"/>
      <c r="T2931" s="61"/>
    </row>
    <row r="2932" spans="1:20" s="55" customFormat="1" ht="14.15" x14ac:dyDescent="0.4">
      <c r="A2932" s="39"/>
      <c r="E2932" s="74"/>
      <c r="F2932" s="74"/>
      <c r="G2932" s="74"/>
      <c r="S2932" s="61"/>
      <c r="T2932" s="61"/>
    </row>
    <row r="2933" spans="1:20" s="55" customFormat="1" ht="14.15" x14ac:dyDescent="0.4">
      <c r="A2933" s="39"/>
      <c r="E2933" s="74"/>
      <c r="F2933" s="74"/>
      <c r="G2933" s="74"/>
      <c r="S2933" s="61"/>
      <c r="T2933" s="61"/>
    </row>
    <row r="2934" spans="1:20" s="55" customFormat="1" ht="14.15" x14ac:dyDescent="0.4">
      <c r="A2934" s="39"/>
      <c r="E2934" s="74"/>
      <c r="F2934" s="74"/>
      <c r="G2934" s="74"/>
      <c r="S2934" s="61"/>
      <c r="T2934" s="61"/>
    </row>
    <row r="2935" spans="1:20" s="55" customFormat="1" ht="14.15" x14ac:dyDescent="0.4">
      <c r="A2935" s="39"/>
      <c r="E2935" s="74"/>
      <c r="F2935" s="74"/>
      <c r="G2935" s="74"/>
      <c r="S2935" s="61"/>
      <c r="T2935" s="61"/>
    </row>
    <row r="2936" spans="1:20" s="55" customFormat="1" ht="14.15" x14ac:dyDescent="0.4">
      <c r="A2936" s="39"/>
      <c r="E2936" s="74"/>
      <c r="F2936" s="74"/>
      <c r="G2936" s="74"/>
      <c r="S2936" s="61"/>
      <c r="T2936" s="61"/>
    </row>
    <row r="2937" spans="1:20" s="55" customFormat="1" ht="14.15" x14ac:dyDescent="0.4">
      <c r="A2937" s="39"/>
      <c r="E2937" s="74"/>
      <c r="F2937" s="74"/>
      <c r="G2937" s="74"/>
      <c r="S2937" s="61"/>
      <c r="T2937" s="61"/>
    </row>
    <row r="2938" spans="1:20" s="55" customFormat="1" ht="14.15" x14ac:dyDescent="0.4">
      <c r="A2938" s="39"/>
      <c r="E2938" s="74"/>
      <c r="F2938" s="74"/>
      <c r="G2938" s="74"/>
      <c r="S2938" s="61"/>
      <c r="T2938" s="61"/>
    </row>
    <row r="2939" spans="1:20" s="55" customFormat="1" ht="14.15" x14ac:dyDescent="0.4">
      <c r="A2939" s="39"/>
      <c r="E2939" s="74"/>
      <c r="F2939" s="74"/>
      <c r="G2939" s="74"/>
      <c r="S2939" s="61"/>
      <c r="T2939" s="61"/>
    </row>
    <row r="2940" spans="1:20" s="55" customFormat="1" ht="14.15" x14ac:dyDescent="0.4">
      <c r="A2940" s="39"/>
      <c r="E2940" s="74"/>
      <c r="F2940" s="74"/>
      <c r="G2940" s="74"/>
      <c r="S2940" s="61"/>
      <c r="T2940" s="61"/>
    </row>
    <row r="2941" spans="1:20" s="55" customFormat="1" ht="14.15" x14ac:dyDescent="0.4">
      <c r="A2941" s="39"/>
      <c r="E2941" s="74"/>
      <c r="F2941" s="74"/>
      <c r="G2941" s="74"/>
      <c r="S2941" s="61"/>
      <c r="T2941" s="61"/>
    </row>
    <row r="2942" spans="1:20" s="55" customFormat="1" ht="14.15" x14ac:dyDescent="0.4">
      <c r="A2942" s="39"/>
      <c r="E2942" s="74"/>
      <c r="F2942" s="74"/>
      <c r="G2942" s="74"/>
      <c r="S2942" s="61"/>
      <c r="T2942" s="61"/>
    </row>
    <row r="2943" spans="1:20" s="55" customFormat="1" ht="14.15" x14ac:dyDescent="0.4">
      <c r="A2943" s="39"/>
      <c r="E2943" s="74"/>
      <c r="F2943" s="74"/>
      <c r="G2943" s="74"/>
      <c r="S2943" s="61"/>
      <c r="T2943" s="61"/>
    </row>
    <row r="2944" spans="1:20" s="55" customFormat="1" ht="14.15" x14ac:dyDescent="0.4">
      <c r="A2944" s="39"/>
      <c r="E2944" s="74"/>
      <c r="F2944" s="74"/>
      <c r="G2944" s="74"/>
      <c r="S2944" s="61"/>
      <c r="T2944" s="61"/>
    </row>
    <row r="2945" spans="1:20" s="55" customFormat="1" ht="14.15" x14ac:dyDescent="0.4">
      <c r="A2945" s="39"/>
      <c r="E2945" s="74"/>
      <c r="F2945" s="74"/>
      <c r="G2945" s="74"/>
      <c r="S2945" s="61"/>
      <c r="T2945" s="61"/>
    </row>
    <row r="2946" spans="1:20" s="55" customFormat="1" ht="14.15" x14ac:dyDescent="0.4">
      <c r="A2946" s="39"/>
      <c r="E2946" s="74"/>
      <c r="F2946" s="74"/>
      <c r="G2946" s="74"/>
      <c r="S2946" s="61"/>
      <c r="T2946" s="61"/>
    </row>
    <row r="2947" spans="1:20" s="55" customFormat="1" ht="14.15" x14ac:dyDescent="0.4">
      <c r="A2947" s="39"/>
      <c r="E2947" s="74"/>
      <c r="F2947" s="74"/>
      <c r="G2947" s="74"/>
      <c r="S2947" s="61"/>
      <c r="T2947" s="61"/>
    </row>
    <row r="2948" spans="1:20" s="55" customFormat="1" ht="14.15" x14ac:dyDescent="0.4">
      <c r="A2948" s="39"/>
      <c r="E2948" s="74"/>
      <c r="F2948" s="74"/>
      <c r="G2948" s="74"/>
      <c r="S2948" s="61"/>
      <c r="T2948" s="61"/>
    </row>
    <row r="2949" spans="1:20" s="55" customFormat="1" ht="14.15" x14ac:dyDescent="0.4">
      <c r="A2949" s="39"/>
      <c r="E2949" s="74"/>
      <c r="F2949" s="74"/>
      <c r="G2949" s="74"/>
      <c r="S2949" s="61"/>
      <c r="T2949" s="61"/>
    </row>
    <row r="2950" spans="1:20" s="55" customFormat="1" ht="14.15" x14ac:dyDescent="0.4">
      <c r="A2950" s="39"/>
      <c r="E2950" s="74"/>
      <c r="F2950" s="74"/>
      <c r="G2950" s="74"/>
      <c r="S2950" s="61"/>
      <c r="T2950" s="61"/>
    </row>
    <row r="2951" spans="1:20" s="55" customFormat="1" ht="14.15" x14ac:dyDescent="0.4">
      <c r="A2951" s="39"/>
      <c r="E2951" s="74"/>
      <c r="F2951" s="74"/>
      <c r="G2951" s="74"/>
      <c r="S2951" s="61"/>
      <c r="T2951" s="61"/>
    </row>
    <row r="2952" spans="1:20" s="55" customFormat="1" ht="14.15" x14ac:dyDescent="0.4">
      <c r="A2952" s="39"/>
      <c r="E2952" s="74"/>
      <c r="F2952" s="74"/>
      <c r="G2952" s="74"/>
      <c r="S2952" s="61"/>
      <c r="T2952" s="61"/>
    </row>
    <row r="2953" spans="1:20" s="55" customFormat="1" ht="14.15" x14ac:dyDescent="0.4">
      <c r="A2953" s="39"/>
      <c r="E2953" s="74"/>
      <c r="F2953" s="74"/>
      <c r="G2953" s="74"/>
      <c r="S2953" s="61"/>
      <c r="T2953" s="61"/>
    </row>
    <row r="2954" spans="1:20" s="55" customFormat="1" ht="14.15" x14ac:dyDescent="0.4">
      <c r="A2954" s="39"/>
      <c r="E2954" s="74"/>
      <c r="F2954" s="74"/>
      <c r="G2954" s="74"/>
      <c r="S2954" s="61"/>
      <c r="T2954" s="61"/>
    </row>
    <row r="2955" spans="1:20" s="55" customFormat="1" ht="14.15" x14ac:dyDescent="0.4">
      <c r="A2955" s="39"/>
      <c r="E2955" s="74"/>
      <c r="F2955" s="74"/>
      <c r="G2955" s="74"/>
      <c r="S2955" s="61"/>
      <c r="T2955" s="61"/>
    </row>
    <row r="2956" spans="1:20" s="55" customFormat="1" ht="14.15" x14ac:dyDescent="0.4">
      <c r="A2956" s="39"/>
      <c r="E2956" s="74"/>
      <c r="F2956" s="74"/>
      <c r="G2956" s="74"/>
      <c r="S2956" s="61"/>
      <c r="T2956" s="61"/>
    </row>
    <row r="2957" spans="1:20" s="55" customFormat="1" ht="14.15" x14ac:dyDescent="0.4">
      <c r="A2957" s="39"/>
      <c r="E2957" s="74"/>
      <c r="F2957" s="74"/>
      <c r="G2957" s="74"/>
      <c r="S2957" s="61"/>
      <c r="T2957" s="61"/>
    </row>
    <row r="2958" spans="1:20" s="55" customFormat="1" ht="14.15" x14ac:dyDescent="0.4">
      <c r="A2958" s="39"/>
      <c r="E2958" s="74"/>
      <c r="F2958" s="74"/>
      <c r="G2958" s="74"/>
      <c r="S2958" s="61"/>
      <c r="T2958" s="61"/>
    </row>
    <row r="2959" spans="1:20" s="55" customFormat="1" ht="14.15" x14ac:dyDescent="0.4">
      <c r="A2959" s="39"/>
      <c r="E2959" s="74"/>
      <c r="F2959" s="74"/>
      <c r="G2959" s="74"/>
      <c r="S2959" s="61"/>
      <c r="T2959" s="61"/>
    </row>
    <row r="2960" spans="1:20" s="55" customFormat="1" ht="14.15" x14ac:dyDescent="0.4">
      <c r="A2960" s="39"/>
      <c r="E2960" s="74"/>
      <c r="F2960" s="74"/>
      <c r="G2960" s="74"/>
      <c r="S2960" s="61"/>
      <c r="T2960" s="61"/>
    </row>
    <row r="2961" spans="1:20" s="55" customFormat="1" ht="14.15" x14ac:dyDescent="0.4">
      <c r="A2961" s="39"/>
      <c r="E2961" s="74"/>
      <c r="F2961" s="74"/>
      <c r="G2961" s="74"/>
      <c r="S2961" s="61"/>
      <c r="T2961" s="61"/>
    </row>
    <row r="2962" spans="1:20" s="55" customFormat="1" ht="14.15" x14ac:dyDescent="0.4">
      <c r="A2962" s="39"/>
      <c r="E2962" s="74"/>
      <c r="F2962" s="74"/>
      <c r="G2962" s="74"/>
      <c r="S2962" s="61"/>
      <c r="T2962" s="61"/>
    </row>
    <row r="2963" spans="1:20" s="55" customFormat="1" ht="14.15" x14ac:dyDescent="0.4">
      <c r="A2963" s="39"/>
      <c r="E2963" s="74"/>
      <c r="F2963" s="74"/>
      <c r="G2963" s="74"/>
      <c r="S2963" s="61"/>
      <c r="T2963" s="61"/>
    </row>
    <row r="2964" spans="1:20" s="55" customFormat="1" ht="14.15" x14ac:dyDescent="0.4">
      <c r="A2964" s="39"/>
      <c r="E2964" s="74"/>
      <c r="F2964" s="74"/>
      <c r="G2964" s="74"/>
      <c r="S2964" s="61"/>
      <c r="T2964" s="61"/>
    </row>
    <row r="2965" spans="1:20" s="55" customFormat="1" ht="14.15" x14ac:dyDescent="0.4">
      <c r="A2965" s="39"/>
      <c r="E2965" s="74"/>
      <c r="F2965" s="74"/>
      <c r="G2965" s="74"/>
      <c r="S2965" s="61"/>
      <c r="T2965" s="61"/>
    </row>
    <row r="2966" spans="1:20" s="55" customFormat="1" ht="14.15" x14ac:dyDescent="0.4">
      <c r="A2966" s="39"/>
      <c r="E2966" s="74"/>
      <c r="F2966" s="74"/>
      <c r="G2966" s="74"/>
      <c r="S2966" s="61"/>
      <c r="T2966" s="61"/>
    </row>
    <row r="2967" spans="1:20" s="55" customFormat="1" ht="14.15" x14ac:dyDescent="0.4">
      <c r="A2967" s="39"/>
      <c r="E2967" s="74"/>
      <c r="F2967" s="74"/>
      <c r="G2967" s="74"/>
      <c r="S2967" s="61"/>
      <c r="T2967" s="61"/>
    </row>
    <row r="2968" spans="1:20" s="55" customFormat="1" ht="14.15" x14ac:dyDescent="0.4">
      <c r="A2968" s="39"/>
      <c r="E2968" s="74"/>
      <c r="F2968" s="74"/>
      <c r="G2968" s="74"/>
      <c r="S2968" s="61"/>
      <c r="T2968" s="61"/>
    </row>
    <row r="2969" spans="1:20" s="55" customFormat="1" ht="14.15" x14ac:dyDescent="0.4">
      <c r="A2969" s="39"/>
      <c r="E2969" s="74"/>
      <c r="F2969" s="74"/>
      <c r="G2969" s="74"/>
      <c r="S2969" s="61"/>
      <c r="T2969" s="61"/>
    </row>
    <row r="2970" spans="1:20" s="55" customFormat="1" ht="14.15" x14ac:dyDescent="0.4">
      <c r="A2970" s="39"/>
      <c r="E2970" s="74"/>
      <c r="F2970" s="74"/>
      <c r="G2970" s="74"/>
      <c r="S2970" s="61"/>
      <c r="T2970" s="61"/>
    </row>
    <row r="2971" spans="1:20" s="55" customFormat="1" ht="14.15" x14ac:dyDescent="0.4">
      <c r="A2971" s="39"/>
      <c r="E2971" s="74"/>
      <c r="F2971" s="74"/>
      <c r="G2971" s="74"/>
      <c r="S2971" s="61"/>
      <c r="T2971" s="61"/>
    </row>
    <row r="2972" spans="1:20" s="55" customFormat="1" ht="14.15" x14ac:dyDescent="0.4">
      <c r="A2972" s="39"/>
      <c r="E2972" s="74"/>
      <c r="F2972" s="74"/>
      <c r="G2972" s="74"/>
      <c r="S2972" s="61"/>
      <c r="T2972" s="61"/>
    </row>
    <row r="2973" spans="1:20" s="55" customFormat="1" ht="14.15" x14ac:dyDescent="0.4">
      <c r="A2973" s="39"/>
      <c r="E2973" s="74"/>
      <c r="F2973" s="74"/>
      <c r="G2973" s="74"/>
      <c r="S2973" s="61"/>
      <c r="T2973" s="61"/>
    </row>
    <row r="2974" spans="1:20" s="55" customFormat="1" ht="14.15" x14ac:dyDescent="0.4">
      <c r="A2974" s="39"/>
      <c r="E2974" s="74"/>
      <c r="F2974" s="74"/>
      <c r="G2974" s="74"/>
      <c r="S2974" s="61"/>
      <c r="T2974" s="61"/>
    </row>
    <row r="2975" spans="1:20" s="55" customFormat="1" ht="14.15" x14ac:dyDescent="0.4">
      <c r="A2975" s="39"/>
      <c r="E2975" s="74"/>
      <c r="F2975" s="74"/>
      <c r="G2975" s="74"/>
      <c r="S2975" s="61"/>
      <c r="T2975" s="61"/>
    </row>
    <row r="2976" spans="1:20" s="55" customFormat="1" ht="14.15" x14ac:dyDescent="0.4">
      <c r="A2976" s="39"/>
      <c r="E2976" s="74"/>
      <c r="F2976" s="74"/>
      <c r="G2976" s="74"/>
      <c r="S2976" s="61"/>
      <c r="T2976" s="61"/>
    </row>
    <row r="2977" spans="1:20" s="55" customFormat="1" ht="14.15" x14ac:dyDescent="0.4">
      <c r="A2977" s="39"/>
      <c r="E2977" s="74"/>
      <c r="F2977" s="74"/>
      <c r="G2977" s="74"/>
      <c r="S2977" s="61"/>
      <c r="T2977" s="61"/>
    </row>
    <row r="2978" spans="1:20" s="55" customFormat="1" ht="14.15" x14ac:dyDescent="0.4">
      <c r="A2978" s="39"/>
      <c r="E2978" s="74"/>
      <c r="F2978" s="74"/>
      <c r="G2978" s="74"/>
      <c r="S2978" s="61"/>
      <c r="T2978" s="61"/>
    </row>
    <row r="2979" spans="1:20" s="55" customFormat="1" ht="14.15" x14ac:dyDescent="0.4">
      <c r="A2979" s="39"/>
      <c r="E2979" s="74"/>
      <c r="F2979" s="74"/>
      <c r="G2979" s="74"/>
      <c r="S2979" s="61"/>
      <c r="T2979" s="61"/>
    </row>
    <row r="2980" spans="1:20" s="55" customFormat="1" ht="14.15" x14ac:dyDescent="0.4">
      <c r="A2980" s="39"/>
      <c r="E2980" s="74"/>
      <c r="F2980" s="74"/>
      <c r="G2980" s="74"/>
      <c r="S2980" s="61"/>
      <c r="T2980" s="61"/>
    </row>
    <row r="2981" spans="1:20" s="55" customFormat="1" ht="14.15" x14ac:dyDescent="0.4">
      <c r="A2981" s="39"/>
      <c r="E2981" s="74"/>
      <c r="F2981" s="74"/>
      <c r="G2981" s="74"/>
      <c r="S2981" s="61"/>
      <c r="T2981" s="61"/>
    </row>
    <row r="2982" spans="1:20" s="55" customFormat="1" ht="14.15" x14ac:dyDescent="0.4">
      <c r="A2982" s="39"/>
      <c r="E2982" s="74"/>
      <c r="F2982" s="74"/>
      <c r="G2982" s="74"/>
      <c r="S2982" s="61"/>
      <c r="T2982" s="61"/>
    </row>
    <row r="2983" spans="1:20" s="55" customFormat="1" ht="14.15" x14ac:dyDescent="0.4">
      <c r="A2983" s="39"/>
      <c r="E2983" s="74"/>
      <c r="F2983" s="74"/>
      <c r="G2983" s="74"/>
      <c r="S2983" s="61"/>
      <c r="T2983" s="61"/>
    </row>
    <row r="2984" spans="1:20" s="55" customFormat="1" ht="14.15" x14ac:dyDescent="0.4">
      <c r="A2984" s="39"/>
      <c r="E2984" s="74"/>
      <c r="F2984" s="74"/>
      <c r="G2984" s="74"/>
      <c r="S2984" s="61"/>
      <c r="T2984" s="61"/>
    </row>
    <row r="2985" spans="1:20" s="55" customFormat="1" ht="14.15" x14ac:dyDescent="0.4">
      <c r="A2985" s="39"/>
      <c r="E2985" s="74"/>
      <c r="F2985" s="74"/>
      <c r="G2985" s="74"/>
      <c r="S2985" s="61"/>
      <c r="T2985" s="61"/>
    </row>
    <row r="2986" spans="1:20" s="55" customFormat="1" ht="14.15" x14ac:dyDescent="0.4">
      <c r="A2986" s="39"/>
      <c r="E2986" s="74"/>
      <c r="F2986" s="74"/>
      <c r="G2986" s="74"/>
      <c r="S2986" s="61"/>
      <c r="T2986" s="61"/>
    </row>
    <row r="2987" spans="1:20" s="55" customFormat="1" ht="14.15" x14ac:dyDescent="0.4">
      <c r="A2987" s="39"/>
      <c r="E2987" s="74"/>
      <c r="F2987" s="74"/>
      <c r="G2987" s="74"/>
      <c r="S2987" s="61"/>
      <c r="T2987" s="61"/>
    </row>
    <row r="2988" spans="1:20" s="55" customFormat="1" ht="14.15" x14ac:dyDescent="0.4">
      <c r="A2988" s="39"/>
      <c r="E2988" s="74"/>
      <c r="F2988" s="74"/>
      <c r="G2988" s="74"/>
      <c r="S2988" s="61"/>
      <c r="T2988" s="61"/>
    </row>
    <row r="2989" spans="1:20" s="55" customFormat="1" ht="14.15" x14ac:dyDescent="0.4">
      <c r="A2989" s="39"/>
      <c r="E2989" s="74"/>
      <c r="F2989" s="74"/>
      <c r="G2989" s="74"/>
      <c r="S2989" s="61"/>
      <c r="T2989" s="61"/>
    </row>
    <row r="2990" spans="1:20" s="55" customFormat="1" ht="14.15" x14ac:dyDescent="0.4">
      <c r="A2990" s="39"/>
      <c r="E2990" s="74"/>
      <c r="F2990" s="74"/>
      <c r="G2990" s="74"/>
      <c r="S2990" s="61"/>
      <c r="T2990" s="61"/>
    </row>
    <row r="2991" spans="1:20" s="55" customFormat="1" ht="14.15" x14ac:dyDescent="0.4">
      <c r="A2991" s="39"/>
      <c r="E2991" s="74"/>
      <c r="F2991" s="74"/>
      <c r="G2991" s="74"/>
      <c r="S2991" s="61"/>
      <c r="T2991" s="61"/>
    </row>
    <row r="2992" spans="1:20" s="55" customFormat="1" ht="14.15" x14ac:dyDescent="0.4">
      <c r="A2992" s="39"/>
      <c r="E2992" s="74"/>
      <c r="F2992" s="74"/>
      <c r="G2992" s="74"/>
      <c r="S2992" s="61"/>
      <c r="T2992" s="61"/>
    </row>
    <row r="2993" spans="1:20" s="55" customFormat="1" ht="14.15" x14ac:dyDescent="0.4">
      <c r="A2993" s="39"/>
      <c r="E2993" s="74"/>
      <c r="F2993" s="74"/>
      <c r="G2993" s="74"/>
      <c r="S2993" s="61"/>
      <c r="T2993" s="61"/>
    </row>
    <row r="2994" spans="1:20" s="55" customFormat="1" ht="14.15" x14ac:dyDescent="0.4">
      <c r="A2994" s="39"/>
      <c r="E2994" s="74"/>
      <c r="F2994" s="74"/>
      <c r="G2994" s="74"/>
      <c r="S2994" s="61"/>
      <c r="T2994" s="61"/>
    </row>
    <row r="2995" spans="1:20" s="55" customFormat="1" ht="14.15" x14ac:dyDescent="0.4">
      <c r="A2995" s="39"/>
      <c r="E2995" s="74"/>
      <c r="F2995" s="74"/>
      <c r="G2995" s="74"/>
      <c r="S2995" s="61"/>
      <c r="T2995" s="61"/>
    </row>
    <row r="2996" spans="1:20" s="55" customFormat="1" ht="14.15" x14ac:dyDescent="0.4">
      <c r="A2996" s="39"/>
      <c r="E2996" s="74"/>
      <c r="F2996" s="74"/>
      <c r="G2996" s="74"/>
      <c r="S2996" s="61"/>
      <c r="T2996" s="61"/>
    </row>
    <row r="2997" spans="1:20" s="55" customFormat="1" ht="14.15" x14ac:dyDescent="0.4">
      <c r="A2997" s="39"/>
      <c r="E2997" s="74"/>
      <c r="F2997" s="74"/>
      <c r="G2997" s="74"/>
      <c r="S2997" s="61"/>
      <c r="T2997" s="61"/>
    </row>
    <row r="2998" spans="1:20" s="55" customFormat="1" ht="14.15" x14ac:dyDescent="0.4">
      <c r="A2998" s="39"/>
      <c r="E2998" s="74"/>
      <c r="F2998" s="74"/>
      <c r="G2998" s="74"/>
      <c r="S2998" s="61"/>
      <c r="T2998" s="61"/>
    </row>
    <row r="2999" spans="1:20" s="55" customFormat="1" ht="14.15" x14ac:dyDescent="0.4">
      <c r="A2999" s="39"/>
      <c r="E2999" s="74"/>
      <c r="F2999" s="74"/>
      <c r="G2999" s="74"/>
      <c r="S2999" s="61"/>
      <c r="T2999" s="61"/>
    </row>
    <row r="3000" spans="1:20" s="55" customFormat="1" ht="14.15" x14ac:dyDescent="0.4">
      <c r="A3000" s="39"/>
      <c r="E3000" s="74"/>
      <c r="F3000" s="74"/>
      <c r="G3000" s="74"/>
      <c r="S3000" s="61"/>
      <c r="T3000" s="61"/>
    </row>
    <row r="3001" spans="1:20" s="55" customFormat="1" ht="14.15" x14ac:dyDescent="0.4">
      <c r="A3001" s="39"/>
      <c r="E3001" s="74"/>
      <c r="F3001" s="74"/>
      <c r="G3001" s="74"/>
      <c r="S3001" s="61"/>
      <c r="T3001" s="61"/>
    </row>
    <row r="3002" spans="1:20" s="55" customFormat="1" ht="14.15" x14ac:dyDescent="0.4">
      <c r="A3002" s="39"/>
      <c r="E3002" s="74"/>
      <c r="F3002" s="74"/>
      <c r="G3002" s="74"/>
      <c r="S3002" s="61"/>
      <c r="T3002" s="61"/>
    </row>
    <row r="3003" spans="1:20" s="55" customFormat="1" ht="14.15" x14ac:dyDescent="0.4">
      <c r="A3003" s="39"/>
      <c r="E3003" s="74"/>
      <c r="F3003" s="74"/>
      <c r="G3003" s="74"/>
      <c r="S3003" s="61"/>
      <c r="T3003" s="61"/>
    </row>
    <row r="3004" spans="1:20" s="55" customFormat="1" ht="14.15" x14ac:dyDescent="0.4">
      <c r="A3004" s="39"/>
      <c r="E3004" s="74"/>
      <c r="F3004" s="74"/>
      <c r="G3004" s="74"/>
      <c r="S3004" s="61"/>
      <c r="T3004" s="61"/>
    </row>
    <row r="3005" spans="1:20" s="55" customFormat="1" ht="14.15" x14ac:dyDescent="0.4">
      <c r="A3005" s="39"/>
      <c r="E3005" s="74"/>
      <c r="F3005" s="74"/>
      <c r="G3005" s="74"/>
      <c r="S3005" s="61"/>
      <c r="T3005" s="61"/>
    </row>
    <row r="3006" spans="1:20" s="55" customFormat="1" ht="14.15" x14ac:dyDescent="0.4">
      <c r="A3006" s="39"/>
      <c r="E3006" s="74"/>
      <c r="F3006" s="74"/>
      <c r="G3006" s="74"/>
      <c r="S3006" s="61"/>
      <c r="T3006" s="61"/>
    </row>
    <row r="3007" spans="1:20" s="55" customFormat="1" ht="14.15" x14ac:dyDescent="0.4">
      <c r="A3007" s="39"/>
      <c r="E3007" s="74"/>
      <c r="F3007" s="74"/>
      <c r="G3007" s="74"/>
      <c r="S3007" s="61"/>
      <c r="T3007" s="61"/>
    </row>
    <row r="3008" spans="1:20" s="55" customFormat="1" ht="14.15" x14ac:dyDescent="0.4">
      <c r="A3008" s="39"/>
      <c r="E3008" s="74"/>
      <c r="F3008" s="74"/>
      <c r="G3008" s="74"/>
      <c r="S3008" s="61"/>
      <c r="T3008" s="61"/>
    </row>
    <row r="3009" spans="1:20" s="55" customFormat="1" ht="14.15" x14ac:dyDescent="0.4">
      <c r="A3009" s="39"/>
      <c r="E3009" s="74"/>
      <c r="F3009" s="74"/>
      <c r="G3009" s="74"/>
      <c r="S3009" s="61"/>
      <c r="T3009" s="61"/>
    </row>
    <row r="3010" spans="1:20" s="55" customFormat="1" ht="14.15" x14ac:dyDescent="0.4">
      <c r="A3010" s="39"/>
      <c r="E3010" s="74"/>
      <c r="F3010" s="74"/>
      <c r="G3010" s="74"/>
      <c r="S3010" s="61"/>
      <c r="T3010" s="61"/>
    </row>
    <row r="3011" spans="1:20" s="55" customFormat="1" ht="14.15" x14ac:dyDescent="0.4">
      <c r="A3011" s="39"/>
      <c r="E3011" s="74"/>
      <c r="F3011" s="74"/>
      <c r="G3011" s="74"/>
      <c r="S3011" s="61"/>
      <c r="T3011" s="61"/>
    </row>
    <row r="3012" spans="1:20" s="55" customFormat="1" ht="14.15" x14ac:dyDescent="0.4">
      <c r="A3012" s="39"/>
      <c r="E3012" s="74"/>
      <c r="F3012" s="74"/>
      <c r="G3012" s="74"/>
      <c r="S3012" s="61"/>
      <c r="T3012" s="61"/>
    </row>
    <row r="3013" spans="1:20" s="55" customFormat="1" ht="14.15" x14ac:dyDescent="0.4">
      <c r="A3013" s="39"/>
      <c r="E3013" s="74"/>
      <c r="F3013" s="74"/>
      <c r="G3013" s="74"/>
      <c r="S3013" s="61"/>
      <c r="T3013" s="61"/>
    </row>
    <row r="3014" spans="1:20" s="55" customFormat="1" ht="14.15" x14ac:dyDescent="0.4">
      <c r="A3014" s="39"/>
      <c r="E3014" s="74"/>
      <c r="F3014" s="74"/>
      <c r="G3014" s="74"/>
      <c r="S3014" s="61"/>
      <c r="T3014" s="61"/>
    </row>
    <row r="3015" spans="1:20" s="55" customFormat="1" ht="14.15" x14ac:dyDescent="0.4">
      <c r="A3015" s="39"/>
      <c r="E3015" s="74"/>
      <c r="F3015" s="74"/>
      <c r="G3015" s="74"/>
      <c r="S3015" s="61"/>
      <c r="T3015" s="61"/>
    </row>
    <row r="3016" spans="1:20" s="55" customFormat="1" ht="14.15" x14ac:dyDescent="0.4">
      <c r="A3016" s="39"/>
      <c r="E3016" s="74"/>
      <c r="F3016" s="74"/>
      <c r="G3016" s="74"/>
      <c r="S3016" s="61"/>
      <c r="T3016" s="61"/>
    </row>
    <row r="3017" spans="1:20" s="55" customFormat="1" ht="14.15" x14ac:dyDescent="0.4">
      <c r="A3017" s="39"/>
      <c r="E3017" s="74"/>
      <c r="F3017" s="74"/>
      <c r="G3017" s="74"/>
      <c r="S3017" s="61"/>
      <c r="T3017" s="61"/>
    </row>
    <row r="3018" spans="1:20" s="55" customFormat="1" ht="14.15" x14ac:dyDescent="0.4">
      <c r="A3018" s="39"/>
      <c r="E3018" s="74"/>
      <c r="F3018" s="74"/>
      <c r="G3018" s="74"/>
      <c r="S3018" s="61"/>
      <c r="T3018" s="61"/>
    </row>
    <row r="3019" spans="1:20" s="55" customFormat="1" ht="14.15" x14ac:dyDescent="0.4">
      <c r="A3019" s="39"/>
      <c r="E3019" s="74"/>
      <c r="F3019" s="74"/>
      <c r="G3019" s="74"/>
      <c r="S3019" s="61"/>
      <c r="T3019" s="61"/>
    </row>
    <row r="3020" spans="1:20" s="55" customFormat="1" ht="14.15" x14ac:dyDescent="0.4">
      <c r="A3020" s="39"/>
      <c r="E3020" s="74"/>
      <c r="F3020" s="74"/>
      <c r="G3020" s="74"/>
      <c r="S3020" s="61"/>
      <c r="T3020" s="61"/>
    </row>
    <row r="3021" spans="1:20" s="55" customFormat="1" ht="14.15" x14ac:dyDescent="0.4">
      <c r="A3021" s="39"/>
      <c r="E3021" s="74"/>
      <c r="F3021" s="74"/>
      <c r="G3021" s="74"/>
      <c r="S3021" s="61"/>
      <c r="T3021" s="61"/>
    </row>
    <row r="3022" spans="1:20" s="55" customFormat="1" ht="14.15" x14ac:dyDescent="0.4">
      <c r="A3022" s="39"/>
      <c r="E3022" s="74"/>
      <c r="F3022" s="74"/>
      <c r="G3022" s="74"/>
      <c r="S3022" s="61"/>
      <c r="T3022" s="61"/>
    </row>
    <row r="3023" spans="1:20" s="55" customFormat="1" ht="14.15" x14ac:dyDescent="0.4">
      <c r="A3023" s="39"/>
      <c r="E3023" s="74"/>
      <c r="F3023" s="74"/>
      <c r="G3023" s="74"/>
      <c r="S3023" s="61"/>
      <c r="T3023" s="61"/>
    </row>
    <row r="3024" spans="1:20" s="55" customFormat="1" ht="14.15" x14ac:dyDescent="0.4">
      <c r="A3024" s="39"/>
      <c r="E3024" s="74"/>
      <c r="F3024" s="74"/>
      <c r="G3024" s="74"/>
      <c r="S3024" s="61"/>
      <c r="T3024" s="61"/>
    </row>
    <row r="3025" spans="1:20" s="55" customFormat="1" ht="14.15" x14ac:dyDescent="0.4">
      <c r="A3025" s="39"/>
      <c r="E3025" s="74"/>
      <c r="F3025" s="74"/>
      <c r="G3025" s="74"/>
      <c r="S3025" s="61"/>
      <c r="T3025" s="61"/>
    </row>
    <row r="3026" spans="1:20" s="55" customFormat="1" ht="14.15" x14ac:dyDescent="0.4">
      <c r="A3026" s="39"/>
      <c r="E3026" s="74"/>
      <c r="F3026" s="74"/>
      <c r="G3026" s="74"/>
      <c r="S3026" s="61"/>
      <c r="T3026" s="61"/>
    </row>
    <row r="3027" spans="1:20" s="55" customFormat="1" ht="14.15" x14ac:dyDescent="0.4">
      <c r="A3027" s="39"/>
      <c r="E3027" s="74"/>
      <c r="F3027" s="74"/>
      <c r="G3027" s="74"/>
      <c r="S3027" s="61"/>
      <c r="T3027" s="61"/>
    </row>
    <row r="3028" spans="1:20" s="55" customFormat="1" ht="14.15" x14ac:dyDescent="0.4">
      <c r="A3028" s="39"/>
      <c r="E3028" s="74"/>
      <c r="F3028" s="74"/>
      <c r="G3028" s="74"/>
      <c r="S3028" s="61"/>
      <c r="T3028" s="61"/>
    </row>
    <row r="3029" spans="1:20" s="55" customFormat="1" ht="14.15" x14ac:dyDescent="0.4">
      <c r="A3029" s="39"/>
      <c r="E3029" s="74"/>
      <c r="F3029" s="74"/>
      <c r="G3029" s="74"/>
      <c r="S3029" s="61"/>
      <c r="T3029" s="61"/>
    </row>
    <row r="3030" spans="1:20" s="55" customFormat="1" ht="14.15" x14ac:dyDescent="0.4">
      <c r="A3030" s="39"/>
      <c r="E3030" s="74"/>
      <c r="F3030" s="74"/>
      <c r="G3030" s="74"/>
      <c r="S3030" s="61"/>
      <c r="T3030" s="61"/>
    </row>
    <row r="3031" spans="1:20" s="55" customFormat="1" ht="14.15" x14ac:dyDescent="0.4">
      <c r="A3031" s="39"/>
      <c r="E3031" s="74"/>
      <c r="F3031" s="74"/>
      <c r="G3031" s="74"/>
      <c r="S3031" s="61"/>
      <c r="T3031" s="61"/>
    </row>
    <row r="3032" spans="1:20" s="55" customFormat="1" ht="14.15" x14ac:dyDescent="0.4">
      <c r="A3032" s="39"/>
      <c r="E3032" s="74"/>
      <c r="F3032" s="74"/>
      <c r="G3032" s="74"/>
      <c r="S3032" s="61"/>
      <c r="T3032" s="61"/>
    </row>
    <row r="3033" spans="1:20" s="55" customFormat="1" ht="14.15" x14ac:dyDescent="0.4">
      <c r="A3033" s="39"/>
      <c r="E3033" s="74"/>
      <c r="F3033" s="74"/>
      <c r="G3033" s="74"/>
      <c r="S3033" s="61"/>
      <c r="T3033" s="61"/>
    </row>
    <row r="3034" spans="1:20" s="55" customFormat="1" ht="14.15" x14ac:dyDescent="0.4">
      <c r="A3034" s="39"/>
      <c r="E3034" s="74"/>
      <c r="F3034" s="74"/>
      <c r="G3034" s="74"/>
      <c r="S3034" s="61"/>
      <c r="T3034" s="61"/>
    </row>
    <row r="3035" spans="1:20" s="55" customFormat="1" ht="14.15" x14ac:dyDescent="0.4">
      <c r="A3035" s="39"/>
      <c r="E3035" s="74"/>
      <c r="F3035" s="74"/>
      <c r="G3035" s="74"/>
      <c r="S3035" s="61"/>
      <c r="T3035" s="61"/>
    </row>
    <row r="3036" spans="1:20" s="55" customFormat="1" ht="14.15" x14ac:dyDescent="0.4">
      <c r="A3036" s="39"/>
      <c r="E3036" s="74"/>
      <c r="F3036" s="74"/>
      <c r="G3036" s="74"/>
      <c r="S3036" s="61"/>
      <c r="T3036" s="61"/>
    </row>
    <row r="3037" spans="1:20" s="55" customFormat="1" ht="14.15" x14ac:dyDescent="0.4">
      <c r="A3037" s="39"/>
      <c r="E3037" s="74"/>
      <c r="F3037" s="74"/>
      <c r="G3037" s="74"/>
      <c r="S3037" s="61"/>
      <c r="T3037" s="61"/>
    </row>
    <row r="3038" spans="1:20" s="55" customFormat="1" ht="14.15" x14ac:dyDescent="0.4">
      <c r="A3038" s="39"/>
      <c r="E3038" s="74"/>
      <c r="F3038" s="74"/>
      <c r="G3038" s="74"/>
      <c r="S3038" s="61"/>
      <c r="T3038" s="61"/>
    </row>
    <row r="3039" spans="1:20" s="55" customFormat="1" ht="14.15" x14ac:dyDescent="0.4">
      <c r="A3039" s="39"/>
      <c r="E3039" s="74"/>
      <c r="F3039" s="74"/>
      <c r="G3039" s="74"/>
      <c r="S3039" s="61"/>
      <c r="T3039" s="61"/>
    </row>
    <row r="3040" spans="1:20" s="55" customFormat="1" ht="14.15" x14ac:dyDescent="0.4">
      <c r="A3040" s="39"/>
      <c r="E3040" s="74"/>
      <c r="F3040" s="74"/>
      <c r="G3040" s="74"/>
      <c r="S3040" s="61"/>
      <c r="T3040" s="61"/>
    </row>
    <row r="3041" spans="1:20" s="55" customFormat="1" ht="14.15" x14ac:dyDescent="0.4">
      <c r="A3041" s="39"/>
      <c r="E3041" s="74"/>
      <c r="F3041" s="74"/>
      <c r="G3041" s="74"/>
      <c r="S3041" s="61"/>
      <c r="T3041" s="61"/>
    </row>
    <row r="3042" spans="1:20" s="55" customFormat="1" ht="14.15" x14ac:dyDescent="0.4">
      <c r="A3042" s="39"/>
      <c r="E3042" s="74"/>
      <c r="F3042" s="74"/>
      <c r="G3042" s="74"/>
      <c r="S3042" s="61"/>
      <c r="T3042" s="61"/>
    </row>
    <row r="3043" spans="1:20" s="55" customFormat="1" ht="14.15" x14ac:dyDescent="0.4">
      <c r="A3043" s="39"/>
      <c r="E3043" s="74"/>
      <c r="F3043" s="74"/>
      <c r="G3043" s="74"/>
      <c r="S3043" s="61"/>
      <c r="T3043" s="61"/>
    </row>
    <row r="3044" spans="1:20" s="55" customFormat="1" ht="14.15" x14ac:dyDescent="0.4">
      <c r="A3044" s="39"/>
      <c r="E3044" s="74"/>
      <c r="F3044" s="74"/>
      <c r="G3044" s="74"/>
      <c r="S3044" s="61"/>
      <c r="T3044" s="61"/>
    </row>
    <row r="3045" spans="1:20" s="55" customFormat="1" ht="14.15" x14ac:dyDescent="0.4">
      <c r="A3045" s="39"/>
      <c r="E3045" s="74"/>
      <c r="F3045" s="74"/>
      <c r="G3045" s="74"/>
      <c r="S3045" s="61"/>
      <c r="T3045" s="61"/>
    </row>
    <row r="3046" spans="1:20" s="55" customFormat="1" ht="14.15" x14ac:dyDescent="0.4">
      <c r="A3046" s="39"/>
      <c r="E3046" s="74"/>
      <c r="F3046" s="74"/>
      <c r="G3046" s="74"/>
      <c r="S3046" s="61"/>
      <c r="T3046" s="61"/>
    </row>
    <row r="3047" spans="1:20" s="55" customFormat="1" ht="14.15" x14ac:dyDescent="0.4">
      <c r="A3047" s="39"/>
      <c r="E3047" s="74"/>
      <c r="F3047" s="74"/>
      <c r="G3047" s="74"/>
      <c r="S3047" s="61"/>
      <c r="T3047" s="61"/>
    </row>
    <row r="3048" spans="1:20" s="55" customFormat="1" ht="14.15" x14ac:dyDescent="0.4">
      <c r="A3048" s="39"/>
      <c r="E3048" s="74"/>
      <c r="F3048" s="74"/>
      <c r="G3048" s="74"/>
      <c r="S3048" s="61"/>
      <c r="T3048" s="61"/>
    </row>
    <row r="3049" spans="1:20" s="55" customFormat="1" ht="14.15" x14ac:dyDescent="0.4">
      <c r="A3049" s="39"/>
      <c r="E3049" s="74"/>
      <c r="F3049" s="74"/>
      <c r="G3049" s="74"/>
      <c r="S3049" s="61"/>
      <c r="T3049" s="61"/>
    </row>
    <row r="3050" spans="1:20" s="55" customFormat="1" ht="14.15" x14ac:dyDescent="0.4">
      <c r="A3050" s="39"/>
      <c r="E3050" s="74"/>
      <c r="F3050" s="74"/>
      <c r="G3050" s="74"/>
      <c r="S3050" s="61"/>
      <c r="T3050" s="61"/>
    </row>
    <row r="3051" spans="1:20" s="55" customFormat="1" ht="14.15" x14ac:dyDescent="0.4">
      <c r="A3051" s="39"/>
      <c r="E3051" s="74"/>
      <c r="F3051" s="74"/>
      <c r="G3051" s="74"/>
      <c r="S3051" s="61"/>
      <c r="T3051" s="61"/>
    </row>
    <row r="3052" spans="1:20" s="55" customFormat="1" ht="14.15" x14ac:dyDescent="0.4">
      <c r="A3052" s="39"/>
      <c r="E3052" s="74"/>
      <c r="F3052" s="74"/>
      <c r="G3052" s="74"/>
      <c r="S3052" s="61"/>
      <c r="T3052" s="61"/>
    </row>
    <row r="3053" spans="1:20" s="55" customFormat="1" ht="14.15" x14ac:dyDescent="0.4">
      <c r="A3053" s="39"/>
      <c r="E3053" s="74"/>
      <c r="F3053" s="74"/>
      <c r="G3053" s="74"/>
      <c r="S3053" s="61"/>
      <c r="T3053" s="61"/>
    </row>
    <row r="3054" spans="1:20" s="55" customFormat="1" ht="14.15" x14ac:dyDescent="0.4">
      <c r="A3054" s="39"/>
      <c r="E3054" s="74"/>
      <c r="F3054" s="74"/>
      <c r="G3054" s="74"/>
      <c r="S3054" s="61"/>
      <c r="T3054" s="61"/>
    </row>
    <row r="3055" spans="1:20" s="55" customFormat="1" ht="14.15" x14ac:dyDescent="0.4">
      <c r="A3055" s="39"/>
      <c r="E3055" s="74"/>
      <c r="F3055" s="74"/>
      <c r="G3055" s="74"/>
      <c r="S3055" s="61"/>
      <c r="T3055" s="61"/>
    </row>
    <row r="3056" spans="1:20" s="55" customFormat="1" ht="14.15" x14ac:dyDescent="0.4">
      <c r="A3056" s="39"/>
      <c r="E3056" s="74"/>
      <c r="F3056" s="74"/>
      <c r="G3056" s="74"/>
      <c r="S3056" s="61"/>
      <c r="T3056" s="61"/>
    </row>
    <row r="3057" spans="1:20" s="55" customFormat="1" ht="14.15" x14ac:dyDescent="0.4">
      <c r="A3057" s="39"/>
      <c r="E3057" s="74"/>
      <c r="F3057" s="74"/>
      <c r="G3057" s="74"/>
      <c r="S3057" s="61"/>
      <c r="T3057" s="61"/>
    </row>
    <row r="3058" spans="1:20" s="55" customFormat="1" ht="14.15" x14ac:dyDescent="0.4">
      <c r="A3058" s="39"/>
      <c r="E3058" s="74"/>
      <c r="F3058" s="74"/>
      <c r="G3058" s="74"/>
      <c r="S3058" s="61"/>
      <c r="T3058" s="61"/>
    </row>
    <row r="3059" spans="1:20" s="55" customFormat="1" ht="14.15" x14ac:dyDescent="0.4">
      <c r="A3059" s="39"/>
      <c r="E3059" s="74"/>
      <c r="F3059" s="74"/>
      <c r="G3059" s="74"/>
      <c r="S3059" s="61"/>
      <c r="T3059" s="61"/>
    </row>
    <row r="3060" spans="1:20" s="55" customFormat="1" ht="14.15" x14ac:dyDescent="0.4">
      <c r="A3060" s="39"/>
      <c r="E3060" s="74"/>
      <c r="F3060" s="74"/>
      <c r="G3060" s="74"/>
      <c r="S3060" s="61"/>
      <c r="T3060" s="61"/>
    </row>
    <row r="3061" spans="1:20" s="55" customFormat="1" ht="14.15" x14ac:dyDescent="0.4">
      <c r="A3061" s="39"/>
      <c r="E3061" s="74"/>
      <c r="F3061" s="74"/>
      <c r="G3061" s="74"/>
      <c r="S3061" s="61"/>
      <c r="T3061" s="61"/>
    </row>
    <row r="3062" spans="1:20" s="55" customFormat="1" ht="14.15" x14ac:dyDescent="0.4">
      <c r="A3062" s="39"/>
      <c r="E3062" s="74"/>
      <c r="F3062" s="74"/>
      <c r="G3062" s="74"/>
      <c r="S3062" s="61"/>
      <c r="T3062" s="61"/>
    </row>
    <row r="3063" spans="1:20" s="55" customFormat="1" ht="14.15" x14ac:dyDescent="0.4">
      <c r="A3063" s="39"/>
      <c r="E3063" s="74"/>
      <c r="F3063" s="74"/>
      <c r="G3063" s="74"/>
      <c r="S3063" s="61"/>
      <c r="T3063" s="61"/>
    </row>
    <row r="3064" spans="1:20" s="55" customFormat="1" ht="14.15" x14ac:dyDescent="0.4">
      <c r="A3064" s="39"/>
      <c r="E3064" s="74"/>
      <c r="F3064" s="74"/>
      <c r="G3064" s="74"/>
      <c r="S3064" s="61"/>
      <c r="T3064" s="61"/>
    </row>
    <row r="3065" spans="1:20" s="55" customFormat="1" ht="14.15" x14ac:dyDescent="0.4">
      <c r="A3065" s="39"/>
      <c r="E3065" s="74"/>
      <c r="F3065" s="74"/>
      <c r="G3065" s="74"/>
      <c r="S3065" s="61"/>
      <c r="T3065" s="61"/>
    </row>
    <row r="3066" spans="1:20" s="55" customFormat="1" ht="14.15" x14ac:dyDescent="0.4">
      <c r="A3066" s="39"/>
      <c r="E3066" s="74"/>
      <c r="F3066" s="74"/>
      <c r="G3066" s="74"/>
      <c r="S3066" s="61"/>
      <c r="T3066" s="61"/>
    </row>
    <row r="3067" spans="1:20" s="55" customFormat="1" ht="14.15" x14ac:dyDescent="0.4">
      <c r="A3067" s="39"/>
      <c r="E3067" s="74"/>
      <c r="F3067" s="74"/>
      <c r="G3067" s="74"/>
      <c r="S3067" s="61"/>
      <c r="T3067" s="61"/>
    </row>
    <row r="3068" spans="1:20" s="55" customFormat="1" ht="14.15" x14ac:dyDescent="0.4">
      <c r="A3068" s="39"/>
      <c r="E3068" s="74"/>
      <c r="F3068" s="74"/>
      <c r="G3068" s="74"/>
      <c r="S3068" s="61"/>
      <c r="T3068" s="61"/>
    </row>
    <row r="3069" spans="1:20" s="55" customFormat="1" ht="14.15" x14ac:dyDescent="0.4">
      <c r="A3069" s="39"/>
      <c r="E3069" s="74"/>
      <c r="F3069" s="74"/>
      <c r="G3069" s="74"/>
      <c r="S3069" s="61"/>
      <c r="T3069" s="61"/>
    </row>
    <row r="3070" spans="1:20" s="55" customFormat="1" ht="14.15" x14ac:dyDescent="0.4">
      <c r="A3070" s="39"/>
      <c r="E3070" s="74"/>
      <c r="F3070" s="74"/>
      <c r="G3070" s="74"/>
      <c r="S3070" s="61"/>
      <c r="T3070" s="61"/>
    </row>
    <row r="3071" spans="1:20" s="55" customFormat="1" ht="14.15" x14ac:dyDescent="0.4">
      <c r="A3071" s="39"/>
      <c r="E3071" s="74"/>
      <c r="F3071" s="74"/>
      <c r="G3071" s="74"/>
      <c r="S3071" s="61"/>
      <c r="T3071" s="61"/>
    </row>
    <row r="3072" spans="1:20" s="55" customFormat="1" ht="14.15" x14ac:dyDescent="0.4">
      <c r="A3072" s="39"/>
      <c r="E3072" s="74"/>
      <c r="F3072" s="74"/>
      <c r="G3072" s="74"/>
      <c r="S3072" s="61"/>
      <c r="T3072" s="61"/>
    </row>
    <row r="3073" spans="1:20" s="55" customFormat="1" ht="14.15" x14ac:dyDescent="0.4">
      <c r="A3073" s="39"/>
      <c r="E3073" s="74"/>
      <c r="F3073" s="74"/>
      <c r="G3073" s="74"/>
      <c r="S3073" s="61"/>
      <c r="T3073" s="61"/>
    </row>
    <row r="3074" spans="1:20" s="55" customFormat="1" ht="14.15" x14ac:dyDescent="0.4">
      <c r="A3074" s="39"/>
      <c r="E3074" s="74"/>
      <c r="F3074" s="74"/>
      <c r="G3074" s="74"/>
      <c r="S3074" s="61"/>
      <c r="T3074" s="61"/>
    </row>
    <row r="3075" spans="1:20" s="55" customFormat="1" ht="14.15" x14ac:dyDescent="0.4">
      <c r="A3075" s="39"/>
      <c r="E3075" s="74"/>
      <c r="F3075" s="74"/>
      <c r="G3075" s="74"/>
      <c r="S3075" s="61"/>
      <c r="T3075" s="61"/>
    </row>
    <row r="3076" spans="1:20" s="55" customFormat="1" ht="14.15" x14ac:dyDescent="0.4">
      <c r="A3076" s="39"/>
      <c r="E3076" s="74"/>
      <c r="F3076" s="74"/>
      <c r="G3076" s="74"/>
      <c r="S3076" s="61"/>
      <c r="T3076" s="61"/>
    </row>
    <row r="3077" spans="1:20" s="55" customFormat="1" ht="14.15" x14ac:dyDescent="0.4">
      <c r="A3077" s="39"/>
      <c r="E3077" s="74"/>
      <c r="F3077" s="74"/>
      <c r="G3077" s="74"/>
      <c r="S3077" s="61"/>
      <c r="T3077" s="61"/>
    </row>
    <row r="3078" spans="1:20" s="55" customFormat="1" ht="14.15" x14ac:dyDescent="0.4">
      <c r="A3078" s="39"/>
      <c r="E3078" s="74"/>
      <c r="F3078" s="74"/>
      <c r="G3078" s="74"/>
      <c r="S3078" s="61"/>
      <c r="T3078" s="61"/>
    </row>
    <row r="3079" spans="1:20" s="55" customFormat="1" ht="14.15" x14ac:dyDescent="0.4">
      <c r="A3079" s="39"/>
      <c r="E3079" s="74"/>
      <c r="F3079" s="74"/>
      <c r="G3079" s="74"/>
      <c r="S3079" s="61"/>
      <c r="T3079" s="61"/>
    </row>
    <row r="3080" spans="1:20" s="55" customFormat="1" ht="14.15" x14ac:dyDescent="0.4">
      <c r="A3080" s="39"/>
      <c r="E3080" s="74"/>
      <c r="F3080" s="74"/>
      <c r="G3080" s="74"/>
      <c r="S3080" s="61"/>
      <c r="T3080" s="61"/>
    </row>
    <row r="3081" spans="1:20" s="55" customFormat="1" ht="14.15" x14ac:dyDescent="0.4">
      <c r="A3081" s="39"/>
      <c r="E3081" s="74"/>
      <c r="F3081" s="74"/>
      <c r="G3081" s="74"/>
      <c r="S3081" s="61"/>
      <c r="T3081" s="61"/>
    </row>
    <row r="3082" spans="1:20" s="55" customFormat="1" ht="14.15" x14ac:dyDescent="0.4">
      <c r="A3082" s="39"/>
      <c r="E3082" s="74"/>
      <c r="F3082" s="74"/>
      <c r="G3082" s="74"/>
      <c r="S3082" s="61"/>
      <c r="T3082" s="61"/>
    </row>
    <row r="3083" spans="1:20" s="55" customFormat="1" ht="14.15" x14ac:dyDescent="0.4">
      <c r="A3083" s="39"/>
      <c r="E3083" s="74"/>
      <c r="F3083" s="74"/>
      <c r="G3083" s="74"/>
      <c r="S3083" s="61"/>
      <c r="T3083" s="61"/>
    </row>
    <row r="3084" spans="1:20" s="55" customFormat="1" ht="14.15" x14ac:dyDescent="0.4">
      <c r="A3084" s="39"/>
      <c r="E3084" s="74"/>
      <c r="F3084" s="74"/>
      <c r="G3084" s="74"/>
      <c r="S3084" s="61"/>
      <c r="T3084" s="61"/>
    </row>
    <row r="3085" spans="1:20" s="55" customFormat="1" ht="14.15" x14ac:dyDescent="0.4">
      <c r="A3085" s="39"/>
      <c r="E3085" s="74"/>
      <c r="F3085" s="74"/>
      <c r="G3085" s="74"/>
      <c r="S3085" s="61"/>
      <c r="T3085" s="61"/>
    </row>
    <row r="3086" spans="1:20" s="55" customFormat="1" ht="14.15" x14ac:dyDescent="0.4">
      <c r="A3086" s="39"/>
      <c r="E3086" s="74"/>
      <c r="F3086" s="74"/>
      <c r="G3086" s="74"/>
      <c r="S3086" s="61"/>
      <c r="T3086" s="61"/>
    </row>
    <row r="3087" spans="1:20" s="55" customFormat="1" ht="14.15" x14ac:dyDescent="0.4">
      <c r="A3087" s="39"/>
      <c r="E3087" s="74"/>
      <c r="F3087" s="74"/>
      <c r="G3087" s="74"/>
      <c r="S3087" s="61"/>
      <c r="T3087" s="61"/>
    </row>
    <row r="3088" spans="1:20" s="55" customFormat="1" ht="14.15" x14ac:dyDescent="0.4">
      <c r="A3088" s="39"/>
      <c r="E3088" s="74"/>
      <c r="F3088" s="74"/>
      <c r="G3088" s="74"/>
      <c r="S3088" s="61"/>
      <c r="T3088" s="61"/>
    </row>
    <row r="3089" spans="1:20" s="55" customFormat="1" ht="14.15" x14ac:dyDescent="0.4">
      <c r="A3089" s="39"/>
      <c r="E3089" s="74"/>
      <c r="F3089" s="74"/>
      <c r="G3089" s="74"/>
      <c r="S3089" s="61"/>
      <c r="T3089" s="61"/>
    </row>
    <row r="3090" spans="1:20" s="55" customFormat="1" ht="14.15" x14ac:dyDescent="0.4">
      <c r="A3090" s="39"/>
      <c r="E3090" s="74"/>
      <c r="F3090" s="74"/>
      <c r="G3090" s="74"/>
      <c r="S3090" s="61"/>
      <c r="T3090" s="61"/>
    </row>
    <row r="3091" spans="1:20" s="55" customFormat="1" ht="14.15" x14ac:dyDescent="0.4">
      <c r="A3091" s="39"/>
      <c r="E3091" s="74"/>
      <c r="F3091" s="74"/>
      <c r="G3091" s="74"/>
      <c r="S3091" s="61"/>
      <c r="T3091" s="61"/>
    </row>
    <row r="3092" spans="1:20" s="55" customFormat="1" ht="14.15" x14ac:dyDescent="0.4">
      <c r="A3092" s="39"/>
      <c r="E3092" s="74"/>
      <c r="F3092" s="74"/>
      <c r="G3092" s="74"/>
      <c r="S3092" s="61"/>
      <c r="T3092" s="61"/>
    </row>
    <row r="3093" spans="1:20" s="55" customFormat="1" ht="14.15" x14ac:dyDescent="0.4">
      <c r="A3093" s="39"/>
      <c r="E3093" s="74"/>
      <c r="F3093" s="74"/>
      <c r="G3093" s="74"/>
      <c r="S3093" s="61"/>
      <c r="T3093" s="61"/>
    </row>
    <row r="3094" spans="1:20" s="55" customFormat="1" ht="14.15" x14ac:dyDescent="0.4">
      <c r="A3094" s="39"/>
      <c r="E3094" s="74"/>
      <c r="F3094" s="74"/>
      <c r="G3094" s="74"/>
      <c r="S3094" s="61"/>
      <c r="T3094" s="61"/>
    </row>
    <row r="3095" spans="1:20" s="55" customFormat="1" ht="14.15" x14ac:dyDescent="0.4">
      <c r="A3095" s="39"/>
      <c r="E3095" s="74"/>
      <c r="F3095" s="74"/>
      <c r="G3095" s="74"/>
      <c r="S3095" s="61"/>
      <c r="T3095" s="61"/>
    </row>
    <row r="3096" spans="1:20" s="55" customFormat="1" ht="14.15" x14ac:dyDescent="0.4">
      <c r="A3096" s="39"/>
      <c r="E3096" s="74"/>
      <c r="F3096" s="74"/>
      <c r="G3096" s="74"/>
      <c r="S3096" s="61"/>
      <c r="T3096" s="61"/>
    </row>
    <row r="3097" spans="1:20" s="55" customFormat="1" ht="14.15" x14ac:dyDescent="0.4">
      <c r="A3097" s="39"/>
      <c r="E3097" s="74"/>
      <c r="F3097" s="74"/>
      <c r="G3097" s="74"/>
      <c r="S3097" s="61"/>
      <c r="T3097" s="61"/>
    </row>
    <row r="3098" spans="1:20" s="55" customFormat="1" ht="14.15" x14ac:dyDescent="0.4">
      <c r="A3098" s="39"/>
      <c r="E3098" s="74"/>
      <c r="F3098" s="74"/>
      <c r="G3098" s="74"/>
      <c r="S3098" s="61"/>
      <c r="T3098" s="61"/>
    </row>
    <row r="3099" spans="1:20" s="55" customFormat="1" ht="14.15" x14ac:dyDescent="0.4">
      <c r="A3099" s="39"/>
      <c r="E3099" s="74"/>
      <c r="F3099" s="74"/>
      <c r="G3099" s="74"/>
      <c r="S3099" s="61"/>
      <c r="T3099" s="61"/>
    </row>
    <row r="3100" spans="1:20" s="55" customFormat="1" ht="14.15" x14ac:dyDescent="0.4">
      <c r="A3100" s="39"/>
      <c r="E3100" s="74"/>
      <c r="F3100" s="74"/>
      <c r="G3100" s="74"/>
      <c r="S3100" s="61"/>
      <c r="T3100" s="61"/>
    </row>
    <row r="3101" spans="1:20" s="55" customFormat="1" ht="14.15" x14ac:dyDescent="0.4">
      <c r="A3101" s="39"/>
      <c r="E3101" s="74"/>
      <c r="F3101" s="74"/>
      <c r="G3101" s="74"/>
      <c r="S3101" s="61"/>
      <c r="T3101" s="61"/>
    </row>
    <row r="3102" spans="1:20" s="55" customFormat="1" ht="14.15" x14ac:dyDescent="0.4">
      <c r="A3102" s="39"/>
      <c r="E3102" s="74"/>
      <c r="F3102" s="74"/>
      <c r="G3102" s="74"/>
      <c r="S3102" s="61"/>
      <c r="T3102" s="61"/>
    </row>
    <row r="3103" spans="1:20" s="55" customFormat="1" ht="14.15" x14ac:dyDescent="0.4">
      <c r="A3103" s="39"/>
      <c r="E3103" s="74"/>
      <c r="F3103" s="74"/>
      <c r="G3103" s="74"/>
      <c r="S3103" s="61"/>
      <c r="T3103" s="61"/>
    </row>
    <row r="3104" spans="1:20" s="55" customFormat="1" ht="14.15" x14ac:dyDescent="0.4">
      <c r="A3104" s="39"/>
      <c r="E3104" s="74"/>
      <c r="F3104" s="74"/>
      <c r="G3104" s="74"/>
      <c r="S3104" s="61"/>
      <c r="T3104" s="61"/>
    </row>
    <row r="3105" spans="1:20" s="55" customFormat="1" ht="14.15" x14ac:dyDescent="0.4">
      <c r="A3105" s="39"/>
      <c r="E3105" s="74"/>
      <c r="F3105" s="74"/>
      <c r="G3105" s="74"/>
      <c r="S3105" s="61"/>
      <c r="T3105" s="61"/>
    </row>
    <row r="3106" spans="1:20" s="55" customFormat="1" ht="14.15" x14ac:dyDescent="0.4">
      <c r="A3106" s="39"/>
      <c r="E3106" s="74"/>
      <c r="F3106" s="74"/>
      <c r="G3106" s="74"/>
      <c r="S3106" s="61"/>
      <c r="T3106" s="61"/>
    </row>
    <row r="3107" spans="1:20" s="55" customFormat="1" ht="14.15" x14ac:dyDescent="0.4">
      <c r="A3107" s="39"/>
      <c r="E3107" s="74"/>
      <c r="F3107" s="74"/>
      <c r="G3107" s="74"/>
      <c r="S3107" s="61"/>
      <c r="T3107" s="61"/>
    </row>
    <row r="3108" spans="1:20" s="55" customFormat="1" ht="14.15" x14ac:dyDescent="0.4">
      <c r="A3108" s="39"/>
      <c r="E3108" s="74"/>
      <c r="F3108" s="74"/>
      <c r="G3108" s="74"/>
      <c r="S3108" s="61"/>
      <c r="T3108" s="61"/>
    </row>
    <row r="3109" spans="1:20" s="55" customFormat="1" ht="14.15" x14ac:dyDescent="0.4">
      <c r="A3109" s="39"/>
      <c r="E3109" s="74"/>
      <c r="F3109" s="74"/>
      <c r="G3109" s="74"/>
      <c r="S3109" s="61"/>
      <c r="T3109" s="61"/>
    </row>
    <row r="3110" spans="1:20" s="55" customFormat="1" ht="14.15" x14ac:dyDescent="0.4">
      <c r="A3110" s="39"/>
      <c r="E3110" s="74"/>
      <c r="F3110" s="74"/>
      <c r="G3110" s="74"/>
      <c r="S3110" s="61"/>
      <c r="T3110" s="61"/>
    </row>
    <row r="3111" spans="1:20" s="55" customFormat="1" ht="14.15" x14ac:dyDescent="0.4">
      <c r="A3111" s="39"/>
      <c r="E3111" s="74"/>
      <c r="F3111" s="74"/>
      <c r="G3111" s="74"/>
      <c r="S3111" s="61"/>
      <c r="T3111" s="61"/>
    </row>
    <row r="3112" spans="1:20" s="55" customFormat="1" ht="14.15" x14ac:dyDescent="0.4">
      <c r="A3112" s="39"/>
      <c r="E3112" s="74"/>
      <c r="F3112" s="74"/>
      <c r="G3112" s="74"/>
      <c r="S3112" s="61"/>
      <c r="T3112" s="61"/>
    </row>
    <row r="3113" spans="1:20" s="55" customFormat="1" ht="14.15" x14ac:dyDescent="0.4">
      <c r="A3113" s="39"/>
      <c r="E3113" s="74"/>
      <c r="F3113" s="74"/>
      <c r="G3113" s="74"/>
      <c r="S3113" s="61"/>
      <c r="T3113" s="61"/>
    </row>
    <row r="3114" spans="1:20" s="55" customFormat="1" ht="14.15" x14ac:dyDescent="0.4">
      <c r="A3114" s="39"/>
      <c r="E3114" s="74"/>
      <c r="F3114" s="74"/>
      <c r="G3114" s="74"/>
      <c r="S3114" s="61"/>
      <c r="T3114" s="61"/>
    </row>
    <row r="3115" spans="1:20" s="55" customFormat="1" ht="14.15" x14ac:dyDescent="0.4">
      <c r="A3115" s="39"/>
      <c r="E3115" s="74"/>
      <c r="F3115" s="74"/>
      <c r="G3115" s="74"/>
      <c r="S3115" s="61"/>
      <c r="T3115" s="61"/>
    </row>
    <row r="3116" spans="1:20" s="55" customFormat="1" ht="14.15" x14ac:dyDescent="0.4">
      <c r="A3116" s="39"/>
      <c r="E3116" s="74"/>
      <c r="F3116" s="74"/>
      <c r="G3116" s="74"/>
      <c r="S3116" s="61"/>
      <c r="T3116" s="61"/>
    </row>
    <row r="3117" spans="1:20" s="55" customFormat="1" ht="14.15" x14ac:dyDescent="0.4">
      <c r="A3117" s="39"/>
      <c r="E3117" s="74"/>
      <c r="F3117" s="74"/>
      <c r="G3117" s="74"/>
      <c r="S3117" s="61"/>
      <c r="T3117" s="61"/>
    </row>
    <row r="3118" spans="1:20" s="55" customFormat="1" ht="14.15" x14ac:dyDescent="0.4">
      <c r="A3118" s="39"/>
      <c r="E3118" s="74"/>
      <c r="F3118" s="74"/>
      <c r="G3118" s="74"/>
      <c r="S3118" s="61"/>
      <c r="T3118" s="61"/>
    </row>
    <row r="3119" spans="1:20" s="55" customFormat="1" ht="14.15" x14ac:dyDescent="0.4">
      <c r="A3119" s="39"/>
      <c r="E3119" s="74"/>
      <c r="F3119" s="74"/>
      <c r="G3119" s="74"/>
      <c r="S3119" s="61"/>
      <c r="T3119" s="61"/>
    </row>
    <row r="3120" spans="1:20" s="55" customFormat="1" ht="14.15" x14ac:dyDescent="0.4">
      <c r="A3120" s="39"/>
      <c r="E3120" s="74"/>
      <c r="F3120" s="74"/>
      <c r="G3120" s="74"/>
      <c r="S3120" s="61"/>
      <c r="T3120" s="61"/>
    </row>
    <row r="3121" spans="1:20" s="55" customFormat="1" ht="14.15" x14ac:dyDescent="0.4">
      <c r="A3121" s="39"/>
      <c r="E3121" s="74"/>
      <c r="F3121" s="74"/>
      <c r="G3121" s="74"/>
      <c r="S3121" s="61"/>
      <c r="T3121" s="61"/>
    </row>
    <row r="3122" spans="1:20" s="55" customFormat="1" ht="14.15" x14ac:dyDescent="0.4">
      <c r="A3122" s="39"/>
      <c r="E3122" s="74"/>
      <c r="F3122" s="74"/>
      <c r="G3122" s="74"/>
      <c r="S3122" s="61"/>
      <c r="T3122" s="61"/>
    </row>
    <row r="3123" spans="1:20" s="55" customFormat="1" ht="14.15" x14ac:dyDescent="0.4">
      <c r="A3123" s="39"/>
      <c r="E3123" s="74"/>
      <c r="F3123" s="74"/>
      <c r="G3123" s="74"/>
      <c r="S3123" s="61"/>
      <c r="T3123" s="61"/>
    </row>
    <row r="3124" spans="1:20" s="55" customFormat="1" ht="14.15" x14ac:dyDescent="0.4">
      <c r="A3124" s="39"/>
      <c r="E3124" s="74"/>
      <c r="F3124" s="74"/>
      <c r="G3124" s="74"/>
      <c r="S3124" s="61"/>
      <c r="T3124" s="61"/>
    </row>
    <row r="3125" spans="1:20" s="55" customFormat="1" ht="14.15" x14ac:dyDescent="0.4">
      <c r="A3125" s="39"/>
      <c r="E3125" s="74"/>
      <c r="F3125" s="74"/>
      <c r="G3125" s="74"/>
      <c r="S3125" s="61"/>
      <c r="T3125" s="61"/>
    </row>
    <row r="3126" spans="1:20" s="55" customFormat="1" ht="14.15" x14ac:dyDescent="0.4">
      <c r="A3126" s="39"/>
      <c r="E3126" s="74"/>
      <c r="F3126" s="74"/>
      <c r="G3126" s="74"/>
      <c r="S3126" s="61"/>
      <c r="T3126" s="61"/>
    </row>
    <row r="3127" spans="1:20" s="55" customFormat="1" ht="14.15" x14ac:dyDescent="0.4">
      <c r="A3127" s="39"/>
      <c r="E3127" s="74"/>
      <c r="F3127" s="74"/>
      <c r="G3127" s="74"/>
      <c r="S3127" s="61"/>
      <c r="T3127" s="61"/>
    </row>
    <row r="3128" spans="1:20" s="55" customFormat="1" ht="14.15" x14ac:dyDescent="0.4">
      <c r="A3128" s="39"/>
      <c r="E3128" s="74"/>
      <c r="F3128" s="74"/>
      <c r="G3128" s="74"/>
      <c r="S3128" s="61"/>
      <c r="T3128" s="61"/>
    </row>
    <row r="3129" spans="1:20" s="55" customFormat="1" ht="14.15" x14ac:dyDescent="0.4">
      <c r="A3129" s="39"/>
      <c r="E3129" s="74"/>
      <c r="F3129" s="74"/>
      <c r="G3129" s="74"/>
      <c r="S3129" s="61"/>
      <c r="T3129" s="61"/>
    </row>
    <row r="3130" spans="1:20" s="55" customFormat="1" ht="14.15" x14ac:dyDescent="0.4">
      <c r="A3130" s="39"/>
      <c r="E3130" s="74"/>
      <c r="F3130" s="74"/>
      <c r="G3130" s="74"/>
      <c r="S3130" s="61"/>
      <c r="T3130" s="61"/>
    </row>
    <row r="3131" spans="1:20" s="55" customFormat="1" ht="14.15" x14ac:dyDescent="0.4">
      <c r="A3131" s="39"/>
      <c r="E3131" s="74"/>
      <c r="F3131" s="74"/>
      <c r="G3131" s="74"/>
      <c r="S3131" s="61"/>
      <c r="T3131" s="61"/>
    </row>
    <row r="3132" spans="1:20" s="55" customFormat="1" ht="14.15" x14ac:dyDescent="0.4">
      <c r="A3132" s="39"/>
      <c r="E3132" s="74"/>
      <c r="F3132" s="74"/>
      <c r="G3132" s="74"/>
      <c r="S3132" s="61"/>
      <c r="T3132" s="61"/>
    </row>
    <row r="3133" spans="1:20" s="55" customFormat="1" ht="14.15" x14ac:dyDescent="0.4">
      <c r="A3133" s="39"/>
      <c r="E3133" s="74"/>
      <c r="F3133" s="74"/>
      <c r="G3133" s="74"/>
      <c r="S3133" s="61"/>
      <c r="T3133" s="61"/>
    </row>
    <row r="3134" spans="1:20" s="55" customFormat="1" ht="14.15" x14ac:dyDescent="0.4">
      <c r="A3134" s="39"/>
      <c r="E3134" s="74"/>
      <c r="F3134" s="74"/>
      <c r="G3134" s="74"/>
      <c r="S3134" s="61"/>
      <c r="T3134" s="61"/>
    </row>
    <row r="3135" spans="1:20" s="55" customFormat="1" ht="14.15" x14ac:dyDescent="0.4">
      <c r="A3135" s="39"/>
      <c r="E3135" s="74"/>
      <c r="F3135" s="74"/>
      <c r="G3135" s="74"/>
      <c r="S3135" s="61"/>
      <c r="T3135" s="61"/>
    </row>
    <row r="3136" spans="1:20" s="55" customFormat="1" ht="14.15" x14ac:dyDescent="0.4">
      <c r="A3136" s="39"/>
      <c r="E3136" s="74"/>
      <c r="F3136" s="74"/>
      <c r="G3136" s="74"/>
      <c r="S3136" s="61"/>
      <c r="T3136" s="61"/>
    </row>
    <row r="3137" spans="1:20" s="55" customFormat="1" ht="14.15" x14ac:dyDescent="0.4">
      <c r="A3137" s="39"/>
      <c r="E3137" s="74"/>
      <c r="F3137" s="74"/>
      <c r="G3137" s="74"/>
      <c r="S3137" s="61"/>
      <c r="T3137" s="61"/>
    </row>
    <row r="3138" spans="1:20" s="55" customFormat="1" ht="14.15" x14ac:dyDescent="0.4">
      <c r="A3138" s="39"/>
      <c r="E3138" s="74"/>
      <c r="F3138" s="74"/>
      <c r="G3138" s="74"/>
      <c r="S3138" s="61"/>
      <c r="T3138" s="61"/>
    </row>
    <row r="3139" spans="1:20" s="55" customFormat="1" ht="14.15" x14ac:dyDescent="0.4">
      <c r="A3139" s="39"/>
      <c r="E3139" s="74"/>
      <c r="F3139" s="74"/>
      <c r="G3139" s="74"/>
      <c r="S3139" s="61"/>
      <c r="T3139" s="61"/>
    </row>
    <row r="3140" spans="1:20" s="55" customFormat="1" ht="14.15" x14ac:dyDescent="0.4">
      <c r="A3140" s="39"/>
      <c r="E3140" s="74"/>
      <c r="F3140" s="74"/>
      <c r="G3140" s="74"/>
      <c r="S3140" s="61"/>
      <c r="T3140" s="61"/>
    </row>
    <row r="3141" spans="1:20" s="55" customFormat="1" ht="14.15" x14ac:dyDescent="0.4">
      <c r="A3141" s="39"/>
      <c r="E3141" s="74"/>
      <c r="F3141" s="74"/>
      <c r="G3141" s="74"/>
      <c r="S3141" s="61"/>
      <c r="T3141" s="61"/>
    </row>
    <row r="3142" spans="1:20" s="55" customFormat="1" ht="14.15" x14ac:dyDescent="0.4">
      <c r="A3142" s="39"/>
      <c r="E3142" s="74"/>
      <c r="F3142" s="74"/>
      <c r="G3142" s="74"/>
      <c r="S3142" s="61"/>
      <c r="T3142" s="61"/>
    </row>
    <row r="3143" spans="1:20" s="55" customFormat="1" ht="14.15" x14ac:dyDescent="0.4">
      <c r="A3143" s="39"/>
      <c r="E3143" s="74"/>
      <c r="F3143" s="74"/>
      <c r="G3143" s="74"/>
      <c r="S3143" s="61"/>
      <c r="T3143" s="61"/>
    </row>
    <row r="3144" spans="1:20" s="55" customFormat="1" ht="14.15" x14ac:dyDescent="0.4">
      <c r="A3144" s="39"/>
      <c r="E3144" s="74"/>
      <c r="F3144" s="74"/>
      <c r="G3144" s="74"/>
      <c r="S3144" s="61"/>
      <c r="T3144" s="61"/>
    </row>
    <row r="3145" spans="1:20" s="55" customFormat="1" ht="14.15" x14ac:dyDescent="0.4">
      <c r="A3145" s="39"/>
      <c r="E3145" s="74"/>
      <c r="F3145" s="74"/>
      <c r="G3145" s="74"/>
      <c r="S3145" s="61"/>
      <c r="T3145" s="61"/>
    </row>
    <row r="3146" spans="1:20" s="55" customFormat="1" ht="14.15" x14ac:dyDescent="0.4">
      <c r="A3146" s="39"/>
      <c r="E3146" s="74"/>
      <c r="F3146" s="74"/>
      <c r="G3146" s="74"/>
      <c r="S3146" s="61"/>
      <c r="T3146" s="61"/>
    </row>
    <row r="3147" spans="1:20" s="55" customFormat="1" ht="14.15" x14ac:dyDescent="0.4">
      <c r="A3147" s="39"/>
      <c r="E3147" s="74"/>
      <c r="F3147" s="74"/>
      <c r="G3147" s="74"/>
      <c r="S3147" s="61"/>
      <c r="T3147" s="61"/>
    </row>
    <row r="3148" spans="1:20" s="55" customFormat="1" ht="14.15" x14ac:dyDescent="0.4">
      <c r="A3148" s="39"/>
      <c r="E3148" s="74"/>
      <c r="F3148" s="74"/>
      <c r="G3148" s="74"/>
      <c r="S3148" s="61"/>
      <c r="T3148" s="61"/>
    </row>
    <row r="3149" spans="1:20" s="55" customFormat="1" ht="14.15" x14ac:dyDescent="0.4">
      <c r="A3149" s="39"/>
      <c r="E3149" s="74"/>
      <c r="F3149" s="74"/>
      <c r="G3149" s="74"/>
      <c r="S3149" s="61"/>
      <c r="T3149" s="61"/>
    </row>
    <row r="3150" spans="1:20" s="55" customFormat="1" ht="14.15" x14ac:dyDescent="0.4">
      <c r="A3150" s="39"/>
      <c r="E3150" s="74"/>
      <c r="F3150" s="74"/>
      <c r="G3150" s="74"/>
      <c r="S3150" s="61"/>
      <c r="T3150" s="61"/>
    </row>
    <row r="3151" spans="1:20" s="55" customFormat="1" ht="14.15" x14ac:dyDescent="0.4">
      <c r="A3151" s="39"/>
      <c r="E3151" s="74"/>
      <c r="F3151" s="74"/>
      <c r="G3151" s="74"/>
      <c r="S3151" s="61"/>
      <c r="T3151" s="61"/>
    </row>
    <row r="3152" spans="1:20" s="55" customFormat="1" ht="14.15" x14ac:dyDescent="0.4">
      <c r="A3152" s="39"/>
      <c r="E3152" s="74"/>
      <c r="F3152" s="74"/>
      <c r="G3152" s="74"/>
      <c r="S3152" s="61"/>
      <c r="T3152" s="61"/>
    </row>
    <row r="3153" spans="1:20" s="55" customFormat="1" ht="14.15" x14ac:dyDescent="0.4">
      <c r="A3153" s="39"/>
      <c r="E3153" s="74"/>
      <c r="F3153" s="74"/>
      <c r="G3153" s="74"/>
      <c r="S3153" s="61"/>
      <c r="T3153" s="61"/>
    </row>
    <row r="3154" spans="1:20" s="55" customFormat="1" ht="14.15" x14ac:dyDescent="0.4">
      <c r="A3154" s="39"/>
      <c r="E3154" s="74"/>
      <c r="F3154" s="74"/>
      <c r="G3154" s="74"/>
      <c r="S3154" s="61"/>
      <c r="T3154" s="61"/>
    </row>
    <row r="3155" spans="1:20" s="55" customFormat="1" ht="14.15" x14ac:dyDescent="0.4">
      <c r="A3155" s="39"/>
      <c r="E3155" s="74"/>
      <c r="F3155" s="74"/>
      <c r="G3155" s="74"/>
      <c r="S3155" s="61"/>
      <c r="T3155" s="61"/>
    </row>
    <row r="3156" spans="1:20" s="55" customFormat="1" ht="14.15" x14ac:dyDescent="0.4">
      <c r="A3156" s="39"/>
      <c r="E3156" s="74"/>
      <c r="F3156" s="74"/>
      <c r="G3156" s="74"/>
      <c r="S3156" s="61"/>
      <c r="T3156" s="61"/>
    </row>
    <row r="3157" spans="1:20" s="55" customFormat="1" ht="14.15" x14ac:dyDescent="0.4">
      <c r="A3157" s="39"/>
      <c r="E3157" s="74"/>
      <c r="F3157" s="74"/>
      <c r="G3157" s="74"/>
      <c r="S3157" s="61"/>
      <c r="T3157" s="61"/>
    </row>
    <row r="3158" spans="1:20" s="55" customFormat="1" ht="14.15" x14ac:dyDescent="0.4">
      <c r="A3158" s="39"/>
      <c r="E3158" s="74"/>
      <c r="F3158" s="74"/>
      <c r="G3158" s="74"/>
      <c r="S3158" s="61"/>
      <c r="T3158" s="61"/>
    </row>
    <row r="3159" spans="1:20" s="55" customFormat="1" ht="14.15" x14ac:dyDescent="0.4">
      <c r="A3159" s="39"/>
      <c r="E3159" s="74"/>
      <c r="F3159" s="74"/>
      <c r="G3159" s="74"/>
      <c r="S3159" s="61"/>
      <c r="T3159" s="61"/>
    </row>
    <row r="3160" spans="1:20" s="55" customFormat="1" ht="14.15" x14ac:dyDescent="0.4">
      <c r="A3160" s="39"/>
      <c r="E3160" s="74"/>
      <c r="F3160" s="74"/>
      <c r="G3160" s="74"/>
      <c r="S3160" s="61"/>
      <c r="T3160" s="61"/>
    </row>
    <row r="3161" spans="1:20" s="55" customFormat="1" ht="14.15" x14ac:dyDescent="0.4">
      <c r="A3161" s="39"/>
      <c r="E3161" s="74"/>
      <c r="F3161" s="74"/>
      <c r="G3161" s="74"/>
      <c r="S3161" s="61"/>
      <c r="T3161" s="61"/>
    </row>
    <row r="3162" spans="1:20" s="55" customFormat="1" ht="14.15" x14ac:dyDescent="0.4">
      <c r="A3162" s="39"/>
      <c r="E3162" s="74"/>
      <c r="F3162" s="74"/>
      <c r="G3162" s="74"/>
      <c r="S3162" s="61"/>
      <c r="T3162" s="61"/>
    </row>
    <row r="3163" spans="1:20" s="55" customFormat="1" ht="14.15" x14ac:dyDescent="0.4">
      <c r="A3163" s="39"/>
      <c r="E3163" s="74"/>
      <c r="F3163" s="74"/>
      <c r="G3163" s="74"/>
      <c r="S3163" s="61"/>
      <c r="T3163" s="61"/>
    </row>
    <row r="3164" spans="1:20" s="55" customFormat="1" ht="14.15" x14ac:dyDescent="0.4">
      <c r="A3164" s="39"/>
      <c r="E3164" s="74"/>
      <c r="F3164" s="74"/>
      <c r="G3164" s="74"/>
      <c r="S3164" s="61"/>
      <c r="T3164" s="61"/>
    </row>
    <row r="3165" spans="1:20" s="55" customFormat="1" ht="14.15" x14ac:dyDescent="0.4">
      <c r="A3165" s="39"/>
      <c r="E3165" s="74"/>
      <c r="F3165" s="74"/>
      <c r="G3165" s="74"/>
      <c r="S3165" s="61"/>
      <c r="T3165" s="61"/>
    </row>
    <row r="3166" spans="1:20" s="55" customFormat="1" ht="14.15" x14ac:dyDescent="0.4">
      <c r="A3166" s="39"/>
      <c r="E3166" s="74"/>
      <c r="F3166" s="74"/>
      <c r="G3166" s="74"/>
      <c r="S3166" s="61"/>
      <c r="T3166" s="61"/>
    </row>
    <row r="3167" spans="1:20" s="55" customFormat="1" ht="14.15" x14ac:dyDescent="0.4">
      <c r="A3167" s="39"/>
      <c r="E3167" s="74"/>
      <c r="F3167" s="74"/>
      <c r="G3167" s="74"/>
      <c r="S3167" s="61"/>
      <c r="T3167" s="61"/>
    </row>
    <row r="3168" spans="1:20" s="55" customFormat="1" ht="14.15" x14ac:dyDescent="0.4">
      <c r="A3168" s="39"/>
      <c r="E3168" s="74"/>
      <c r="F3168" s="74"/>
      <c r="G3168" s="74"/>
      <c r="S3168" s="61"/>
      <c r="T3168" s="61"/>
    </row>
    <row r="3169" spans="1:20" s="55" customFormat="1" ht="14.15" x14ac:dyDescent="0.4">
      <c r="A3169" s="39"/>
      <c r="E3169" s="74"/>
      <c r="F3169" s="74"/>
      <c r="G3169" s="74"/>
      <c r="S3169" s="61"/>
      <c r="T3169" s="61"/>
    </row>
    <row r="3170" spans="1:20" s="55" customFormat="1" ht="14.15" x14ac:dyDescent="0.4">
      <c r="A3170" s="39"/>
      <c r="E3170" s="74"/>
      <c r="F3170" s="74"/>
      <c r="G3170" s="74"/>
      <c r="S3170" s="61"/>
      <c r="T3170" s="61"/>
    </row>
    <row r="3171" spans="1:20" s="55" customFormat="1" ht="14.15" x14ac:dyDescent="0.4">
      <c r="A3171" s="39"/>
      <c r="E3171" s="74"/>
      <c r="F3171" s="74"/>
      <c r="G3171" s="74"/>
      <c r="S3171" s="61"/>
      <c r="T3171" s="61"/>
    </row>
    <row r="3172" spans="1:20" s="55" customFormat="1" ht="14.15" x14ac:dyDescent="0.4">
      <c r="A3172" s="39"/>
      <c r="E3172" s="74"/>
      <c r="F3172" s="74"/>
      <c r="G3172" s="74"/>
      <c r="S3172" s="61"/>
      <c r="T3172" s="61"/>
    </row>
    <row r="3173" spans="1:20" s="55" customFormat="1" ht="14.15" x14ac:dyDescent="0.4">
      <c r="A3173" s="39"/>
      <c r="E3173" s="74"/>
      <c r="F3173" s="74"/>
      <c r="G3173" s="74"/>
      <c r="S3173" s="61"/>
      <c r="T3173" s="61"/>
    </row>
    <row r="3174" spans="1:20" s="55" customFormat="1" ht="14.15" x14ac:dyDescent="0.4">
      <c r="A3174" s="39"/>
      <c r="E3174" s="74"/>
      <c r="F3174" s="74"/>
      <c r="G3174" s="74"/>
      <c r="S3174" s="61"/>
      <c r="T3174" s="61"/>
    </row>
    <row r="3175" spans="1:20" s="55" customFormat="1" ht="14.15" x14ac:dyDescent="0.4">
      <c r="A3175" s="39"/>
      <c r="E3175" s="74"/>
      <c r="F3175" s="74"/>
      <c r="G3175" s="74"/>
      <c r="S3175" s="61"/>
      <c r="T3175" s="61"/>
    </row>
    <row r="3176" spans="1:20" s="55" customFormat="1" ht="14.15" x14ac:dyDescent="0.4">
      <c r="A3176" s="39"/>
      <c r="E3176" s="74"/>
      <c r="F3176" s="74"/>
      <c r="G3176" s="74"/>
      <c r="S3176" s="61"/>
      <c r="T3176" s="61"/>
    </row>
    <row r="3177" spans="1:20" s="55" customFormat="1" ht="14.15" x14ac:dyDescent="0.4">
      <c r="A3177" s="39"/>
      <c r="E3177" s="74"/>
      <c r="F3177" s="74"/>
      <c r="G3177" s="74"/>
      <c r="S3177" s="61"/>
      <c r="T3177" s="61"/>
    </row>
    <row r="3178" spans="1:20" s="55" customFormat="1" ht="14.15" x14ac:dyDescent="0.4">
      <c r="A3178" s="39"/>
      <c r="E3178" s="74"/>
      <c r="F3178" s="74"/>
      <c r="G3178" s="74"/>
      <c r="S3178" s="61"/>
      <c r="T3178" s="61"/>
    </row>
    <row r="3179" spans="1:20" s="55" customFormat="1" ht="14.15" x14ac:dyDescent="0.4">
      <c r="A3179" s="39"/>
      <c r="E3179" s="74"/>
      <c r="F3179" s="74"/>
      <c r="G3179" s="74"/>
      <c r="S3179" s="61"/>
      <c r="T3179" s="61"/>
    </row>
    <row r="3180" spans="1:20" s="55" customFormat="1" ht="14.15" x14ac:dyDescent="0.4">
      <c r="A3180" s="39"/>
      <c r="E3180" s="74"/>
      <c r="F3180" s="74"/>
      <c r="G3180" s="74"/>
      <c r="S3180" s="61"/>
      <c r="T3180" s="61"/>
    </row>
    <row r="3181" spans="1:20" s="55" customFormat="1" ht="14.15" x14ac:dyDescent="0.4">
      <c r="A3181" s="39"/>
      <c r="E3181" s="74"/>
      <c r="F3181" s="74"/>
      <c r="G3181" s="74"/>
      <c r="S3181" s="61"/>
      <c r="T3181" s="61"/>
    </row>
    <row r="3182" spans="1:20" s="55" customFormat="1" ht="14.15" x14ac:dyDescent="0.4">
      <c r="A3182" s="39"/>
      <c r="E3182" s="74"/>
      <c r="F3182" s="74"/>
      <c r="G3182" s="74"/>
      <c r="S3182" s="61"/>
      <c r="T3182" s="61"/>
    </row>
    <row r="3183" spans="1:20" s="55" customFormat="1" ht="14.15" x14ac:dyDescent="0.4">
      <c r="A3183" s="39"/>
      <c r="E3183" s="74"/>
      <c r="F3183" s="74"/>
      <c r="G3183" s="74"/>
      <c r="S3183" s="61"/>
      <c r="T3183" s="61"/>
    </row>
    <row r="3184" spans="1:20" s="55" customFormat="1" ht="14.15" x14ac:dyDescent="0.4">
      <c r="A3184" s="39"/>
      <c r="E3184" s="74"/>
      <c r="F3184" s="74"/>
      <c r="G3184" s="74"/>
      <c r="S3184" s="61"/>
      <c r="T3184" s="61"/>
    </row>
    <row r="3185" spans="1:20" s="55" customFormat="1" ht="14.15" x14ac:dyDescent="0.4">
      <c r="A3185" s="39"/>
      <c r="E3185" s="74"/>
      <c r="F3185" s="74"/>
      <c r="G3185" s="74"/>
      <c r="S3185" s="61"/>
      <c r="T3185" s="61"/>
    </row>
    <row r="3186" spans="1:20" s="55" customFormat="1" ht="14.15" x14ac:dyDescent="0.4">
      <c r="A3186" s="39"/>
      <c r="E3186" s="74"/>
      <c r="F3186" s="74"/>
      <c r="G3186" s="74"/>
      <c r="S3186" s="61"/>
      <c r="T3186" s="61"/>
    </row>
    <row r="3187" spans="1:20" s="55" customFormat="1" ht="14.15" x14ac:dyDescent="0.4">
      <c r="A3187" s="39"/>
      <c r="E3187" s="74"/>
      <c r="F3187" s="74"/>
      <c r="G3187" s="74"/>
      <c r="S3187" s="61"/>
      <c r="T3187" s="61"/>
    </row>
    <row r="3188" spans="1:20" s="55" customFormat="1" ht="14.15" x14ac:dyDescent="0.4">
      <c r="A3188" s="39"/>
      <c r="E3188" s="74"/>
      <c r="F3188" s="74"/>
      <c r="G3188" s="74"/>
      <c r="S3188" s="61"/>
      <c r="T3188" s="61"/>
    </row>
    <row r="3189" spans="1:20" s="55" customFormat="1" ht="14.15" x14ac:dyDescent="0.4">
      <c r="A3189" s="39"/>
      <c r="E3189" s="74"/>
      <c r="F3189" s="74"/>
      <c r="G3189" s="74"/>
      <c r="S3189" s="61"/>
      <c r="T3189" s="61"/>
    </row>
    <row r="3190" spans="1:20" s="55" customFormat="1" ht="14.15" x14ac:dyDescent="0.4">
      <c r="A3190" s="39"/>
      <c r="E3190" s="74"/>
      <c r="F3190" s="74"/>
      <c r="G3190" s="74"/>
      <c r="S3190" s="61"/>
      <c r="T3190" s="61"/>
    </row>
    <row r="3191" spans="1:20" s="55" customFormat="1" ht="14.15" x14ac:dyDescent="0.4">
      <c r="A3191" s="39"/>
      <c r="E3191" s="74"/>
      <c r="F3191" s="74"/>
      <c r="G3191" s="74"/>
      <c r="S3191" s="61"/>
      <c r="T3191" s="61"/>
    </row>
    <row r="3192" spans="1:20" s="55" customFormat="1" ht="14.15" x14ac:dyDescent="0.4">
      <c r="A3192" s="39"/>
      <c r="E3192" s="74"/>
      <c r="F3192" s="74"/>
      <c r="G3192" s="74"/>
      <c r="S3192" s="61"/>
      <c r="T3192" s="61"/>
    </row>
    <row r="3193" spans="1:20" s="55" customFormat="1" ht="14.15" x14ac:dyDescent="0.4">
      <c r="A3193" s="39"/>
      <c r="E3193" s="74"/>
      <c r="F3193" s="74"/>
      <c r="G3193" s="74"/>
      <c r="S3193" s="61"/>
      <c r="T3193" s="61"/>
    </row>
    <row r="3194" spans="1:20" s="55" customFormat="1" ht="14.15" x14ac:dyDescent="0.4">
      <c r="A3194" s="39"/>
      <c r="E3194" s="74"/>
      <c r="F3194" s="74"/>
      <c r="G3194" s="74"/>
      <c r="S3194" s="61"/>
      <c r="T3194" s="61"/>
    </row>
    <row r="3195" spans="1:20" s="55" customFormat="1" ht="14.15" x14ac:dyDescent="0.4">
      <c r="A3195" s="39"/>
      <c r="E3195" s="74"/>
      <c r="F3195" s="74"/>
      <c r="G3195" s="74"/>
      <c r="S3195" s="61"/>
      <c r="T3195" s="61"/>
    </row>
    <row r="3196" spans="1:20" s="55" customFormat="1" ht="14.15" x14ac:dyDescent="0.4">
      <c r="A3196" s="39"/>
      <c r="E3196" s="74"/>
      <c r="F3196" s="74"/>
      <c r="G3196" s="74"/>
      <c r="S3196" s="61"/>
      <c r="T3196" s="61"/>
    </row>
    <row r="3197" spans="1:20" s="55" customFormat="1" ht="14.15" x14ac:dyDescent="0.4">
      <c r="A3197" s="39"/>
      <c r="E3197" s="74"/>
      <c r="F3197" s="74"/>
      <c r="G3197" s="74"/>
      <c r="S3197" s="61"/>
      <c r="T3197" s="61"/>
    </row>
    <row r="3198" spans="1:20" s="55" customFormat="1" ht="14.15" x14ac:dyDescent="0.4">
      <c r="A3198" s="39"/>
      <c r="E3198" s="74"/>
      <c r="F3198" s="74"/>
      <c r="G3198" s="74"/>
      <c r="S3198" s="61"/>
      <c r="T3198" s="61"/>
    </row>
    <row r="3199" spans="1:20" s="55" customFormat="1" ht="14.15" x14ac:dyDescent="0.4">
      <c r="A3199" s="39"/>
      <c r="E3199" s="74"/>
      <c r="F3199" s="74"/>
      <c r="G3199" s="74"/>
      <c r="S3199" s="61"/>
      <c r="T3199" s="61"/>
    </row>
    <row r="3200" spans="1:20" s="55" customFormat="1" ht="14.15" x14ac:dyDescent="0.4">
      <c r="A3200" s="39"/>
      <c r="E3200" s="74"/>
      <c r="F3200" s="74"/>
      <c r="G3200" s="74"/>
      <c r="S3200" s="61"/>
      <c r="T3200" s="61"/>
    </row>
    <row r="3201" spans="1:20" s="55" customFormat="1" ht="14.15" x14ac:dyDescent="0.4">
      <c r="A3201" s="39"/>
      <c r="E3201" s="74"/>
      <c r="F3201" s="74"/>
      <c r="G3201" s="74"/>
      <c r="S3201" s="61"/>
      <c r="T3201" s="61"/>
    </row>
    <row r="3202" spans="1:20" s="55" customFormat="1" ht="14.15" x14ac:dyDescent="0.4">
      <c r="A3202" s="39"/>
      <c r="E3202" s="74"/>
      <c r="F3202" s="74"/>
      <c r="G3202" s="74"/>
      <c r="S3202" s="61"/>
      <c r="T3202" s="61"/>
    </row>
    <row r="3203" spans="1:20" s="55" customFormat="1" ht="14.15" x14ac:dyDescent="0.4">
      <c r="A3203" s="39"/>
      <c r="E3203" s="74"/>
      <c r="F3203" s="74"/>
      <c r="G3203" s="74"/>
      <c r="S3203" s="61"/>
      <c r="T3203" s="61"/>
    </row>
    <row r="3204" spans="1:20" s="55" customFormat="1" ht="14.15" x14ac:dyDescent="0.4">
      <c r="A3204" s="39"/>
      <c r="E3204" s="74"/>
      <c r="F3204" s="74"/>
      <c r="G3204" s="74"/>
      <c r="S3204" s="61"/>
      <c r="T3204" s="61"/>
    </row>
    <row r="3205" spans="1:20" s="55" customFormat="1" ht="14.15" x14ac:dyDescent="0.4">
      <c r="A3205" s="39"/>
      <c r="E3205" s="74"/>
      <c r="F3205" s="74"/>
      <c r="G3205" s="74"/>
      <c r="S3205" s="61"/>
      <c r="T3205" s="61"/>
    </row>
    <row r="3206" spans="1:20" s="55" customFormat="1" ht="14.15" x14ac:dyDescent="0.4">
      <c r="A3206" s="39"/>
      <c r="E3206" s="74"/>
      <c r="F3206" s="74"/>
      <c r="G3206" s="74"/>
      <c r="S3206" s="61"/>
      <c r="T3206" s="61"/>
    </row>
    <row r="3207" spans="1:20" s="55" customFormat="1" ht="14.15" x14ac:dyDescent="0.4">
      <c r="A3207" s="39"/>
      <c r="E3207" s="74"/>
      <c r="F3207" s="74"/>
      <c r="G3207" s="74"/>
      <c r="S3207" s="61"/>
      <c r="T3207" s="61"/>
    </row>
    <row r="3208" spans="1:20" s="55" customFormat="1" ht="14.15" x14ac:dyDescent="0.4">
      <c r="A3208" s="39"/>
      <c r="E3208" s="74"/>
      <c r="F3208" s="74"/>
      <c r="G3208" s="74"/>
      <c r="S3208" s="61"/>
      <c r="T3208" s="61"/>
    </row>
    <row r="3209" spans="1:20" s="55" customFormat="1" ht="14.15" x14ac:dyDescent="0.4">
      <c r="A3209" s="39"/>
      <c r="E3209" s="74"/>
      <c r="F3209" s="74"/>
      <c r="G3209" s="74"/>
      <c r="S3209" s="61"/>
      <c r="T3209" s="61"/>
    </row>
    <row r="3210" spans="1:20" s="55" customFormat="1" ht="14.15" x14ac:dyDescent="0.4">
      <c r="A3210" s="39"/>
      <c r="E3210" s="74"/>
      <c r="F3210" s="74"/>
      <c r="G3210" s="74"/>
      <c r="S3210" s="61"/>
      <c r="T3210" s="61"/>
    </row>
    <row r="3211" spans="1:20" s="55" customFormat="1" ht="14.15" x14ac:dyDescent="0.4">
      <c r="A3211" s="39"/>
      <c r="E3211" s="74"/>
      <c r="F3211" s="74"/>
      <c r="G3211" s="74"/>
      <c r="S3211" s="61"/>
      <c r="T3211" s="61"/>
    </row>
    <row r="3212" spans="1:20" s="55" customFormat="1" ht="14.15" x14ac:dyDescent="0.4">
      <c r="A3212" s="39"/>
      <c r="E3212" s="74"/>
      <c r="F3212" s="74"/>
      <c r="G3212" s="74"/>
      <c r="S3212" s="61"/>
      <c r="T3212" s="61"/>
    </row>
    <row r="3213" spans="1:20" s="55" customFormat="1" ht="14.15" x14ac:dyDescent="0.4">
      <c r="A3213" s="39"/>
      <c r="E3213" s="74"/>
      <c r="F3213" s="74"/>
      <c r="G3213" s="74"/>
      <c r="S3213" s="61"/>
      <c r="T3213" s="61"/>
    </row>
    <row r="3214" spans="1:20" s="55" customFormat="1" ht="14.15" x14ac:dyDescent="0.4">
      <c r="A3214" s="39"/>
      <c r="E3214" s="74"/>
      <c r="F3214" s="74"/>
      <c r="G3214" s="74"/>
      <c r="S3214" s="61"/>
      <c r="T3214" s="61"/>
    </row>
    <row r="3215" spans="1:20" s="55" customFormat="1" ht="14.15" x14ac:dyDescent="0.4">
      <c r="A3215" s="39"/>
      <c r="E3215" s="74"/>
      <c r="F3215" s="74"/>
      <c r="G3215" s="74"/>
      <c r="S3215" s="61"/>
      <c r="T3215" s="61"/>
    </row>
    <row r="3216" spans="1:20" s="55" customFormat="1" ht="14.15" x14ac:dyDescent="0.4">
      <c r="A3216" s="39"/>
      <c r="E3216" s="74"/>
      <c r="F3216" s="74"/>
      <c r="G3216" s="74"/>
      <c r="S3216" s="61"/>
      <c r="T3216" s="61"/>
    </row>
    <row r="3217" spans="1:20" s="55" customFormat="1" ht="14.15" x14ac:dyDescent="0.4">
      <c r="A3217" s="39"/>
      <c r="E3217" s="74"/>
      <c r="F3217" s="74"/>
      <c r="G3217" s="74"/>
      <c r="S3217" s="61"/>
      <c r="T3217" s="61"/>
    </row>
    <row r="3218" spans="1:20" s="55" customFormat="1" ht="14.15" x14ac:dyDescent="0.4">
      <c r="A3218" s="39"/>
      <c r="E3218" s="74"/>
      <c r="F3218" s="74"/>
      <c r="G3218" s="74"/>
      <c r="S3218" s="61"/>
      <c r="T3218" s="61"/>
    </row>
    <row r="3219" spans="1:20" s="55" customFormat="1" ht="14.15" x14ac:dyDescent="0.4">
      <c r="A3219" s="39"/>
      <c r="E3219" s="74"/>
      <c r="F3219" s="74"/>
      <c r="G3219" s="74"/>
      <c r="S3219" s="61"/>
      <c r="T3219" s="61"/>
    </row>
    <row r="3220" spans="1:20" s="55" customFormat="1" ht="14.15" x14ac:dyDescent="0.4">
      <c r="A3220" s="39"/>
      <c r="E3220" s="74"/>
      <c r="F3220" s="74"/>
      <c r="G3220" s="74"/>
      <c r="S3220" s="61"/>
      <c r="T3220" s="61"/>
    </row>
    <row r="3221" spans="1:20" s="55" customFormat="1" ht="14.15" x14ac:dyDescent="0.4">
      <c r="A3221" s="39"/>
      <c r="E3221" s="74"/>
      <c r="F3221" s="74"/>
      <c r="G3221" s="74"/>
      <c r="S3221" s="61"/>
      <c r="T3221" s="61"/>
    </row>
    <row r="3222" spans="1:20" s="55" customFormat="1" ht="14.15" x14ac:dyDescent="0.4">
      <c r="A3222" s="39"/>
      <c r="E3222" s="74"/>
      <c r="F3222" s="74"/>
      <c r="G3222" s="74"/>
      <c r="S3222" s="61"/>
      <c r="T3222" s="61"/>
    </row>
    <row r="3223" spans="1:20" s="55" customFormat="1" ht="14.15" x14ac:dyDescent="0.4">
      <c r="A3223" s="39"/>
      <c r="E3223" s="74"/>
      <c r="F3223" s="74"/>
      <c r="G3223" s="74"/>
      <c r="S3223" s="61"/>
      <c r="T3223" s="61"/>
    </row>
    <row r="3224" spans="1:20" s="55" customFormat="1" ht="14.15" x14ac:dyDescent="0.4">
      <c r="A3224" s="39"/>
      <c r="E3224" s="74"/>
      <c r="F3224" s="74"/>
      <c r="G3224" s="74"/>
      <c r="S3224" s="61"/>
      <c r="T3224" s="61"/>
    </row>
    <row r="3225" spans="1:20" s="55" customFormat="1" ht="14.15" x14ac:dyDescent="0.4">
      <c r="A3225" s="39"/>
      <c r="E3225" s="74"/>
      <c r="F3225" s="74"/>
      <c r="G3225" s="74"/>
      <c r="S3225" s="61"/>
      <c r="T3225" s="61"/>
    </row>
    <row r="3226" spans="1:20" s="55" customFormat="1" ht="14.15" x14ac:dyDescent="0.4">
      <c r="A3226" s="39"/>
      <c r="E3226" s="74"/>
      <c r="F3226" s="74"/>
      <c r="G3226" s="74"/>
      <c r="S3226" s="61"/>
      <c r="T3226" s="61"/>
    </row>
    <row r="3227" spans="1:20" s="55" customFormat="1" ht="14.15" x14ac:dyDescent="0.4">
      <c r="A3227" s="39"/>
      <c r="E3227" s="74"/>
      <c r="F3227" s="74"/>
      <c r="G3227" s="74"/>
      <c r="S3227" s="61"/>
      <c r="T3227" s="61"/>
    </row>
    <row r="3228" spans="1:20" s="55" customFormat="1" ht="14.15" x14ac:dyDescent="0.4">
      <c r="A3228" s="39"/>
      <c r="E3228" s="74"/>
      <c r="F3228" s="74"/>
      <c r="G3228" s="74"/>
      <c r="S3228" s="61"/>
      <c r="T3228" s="61"/>
    </row>
    <row r="3229" spans="1:20" s="55" customFormat="1" ht="14.15" x14ac:dyDescent="0.4">
      <c r="A3229" s="39"/>
      <c r="E3229" s="74"/>
      <c r="F3229" s="74"/>
      <c r="G3229" s="74"/>
      <c r="S3229" s="61"/>
      <c r="T3229" s="61"/>
    </row>
    <row r="3230" spans="1:20" s="55" customFormat="1" ht="14.15" x14ac:dyDescent="0.4">
      <c r="A3230" s="39"/>
      <c r="E3230" s="74"/>
      <c r="F3230" s="74"/>
      <c r="G3230" s="74"/>
      <c r="S3230" s="61"/>
      <c r="T3230" s="61"/>
    </row>
    <row r="3231" spans="1:20" s="55" customFormat="1" ht="14.15" x14ac:dyDescent="0.4">
      <c r="A3231" s="39"/>
      <c r="E3231" s="74"/>
      <c r="F3231" s="74"/>
      <c r="G3231" s="74"/>
      <c r="S3231" s="61"/>
      <c r="T3231" s="61"/>
    </row>
    <row r="3232" spans="1:20" s="55" customFormat="1" ht="14.15" x14ac:dyDescent="0.4">
      <c r="A3232" s="39"/>
      <c r="E3232" s="74"/>
      <c r="F3232" s="74"/>
      <c r="G3232" s="74"/>
      <c r="S3232" s="61"/>
      <c r="T3232" s="61"/>
    </row>
    <row r="3233" spans="1:20" s="55" customFormat="1" ht="14.15" x14ac:dyDescent="0.4">
      <c r="A3233" s="39"/>
      <c r="E3233" s="74"/>
      <c r="F3233" s="74"/>
      <c r="G3233" s="74"/>
      <c r="S3233" s="61"/>
      <c r="T3233" s="61"/>
    </row>
    <row r="3234" spans="1:20" s="55" customFormat="1" ht="14.15" x14ac:dyDescent="0.4">
      <c r="A3234" s="39"/>
      <c r="E3234" s="74"/>
      <c r="F3234" s="74"/>
      <c r="G3234" s="74"/>
      <c r="S3234" s="61"/>
      <c r="T3234" s="61"/>
    </row>
    <row r="3235" spans="1:20" s="55" customFormat="1" ht="14.15" x14ac:dyDescent="0.4">
      <c r="A3235" s="39"/>
      <c r="E3235" s="74"/>
      <c r="F3235" s="74"/>
      <c r="G3235" s="74"/>
      <c r="S3235" s="61"/>
      <c r="T3235" s="61"/>
    </row>
    <row r="3236" spans="1:20" s="55" customFormat="1" ht="14.15" x14ac:dyDescent="0.4">
      <c r="A3236" s="39"/>
      <c r="E3236" s="74"/>
      <c r="F3236" s="74"/>
      <c r="G3236" s="74"/>
      <c r="S3236" s="61"/>
      <c r="T3236" s="61"/>
    </row>
    <row r="3237" spans="1:20" s="55" customFormat="1" ht="14.15" x14ac:dyDescent="0.4">
      <c r="A3237" s="39"/>
      <c r="E3237" s="74"/>
      <c r="F3237" s="74"/>
      <c r="G3237" s="74"/>
      <c r="S3237" s="61"/>
      <c r="T3237" s="61"/>
    </row>
    <row r="3238" spans="1:20" s="55" customFormat="1" ht="14.15" x14ac:dyDescent="0.4">
      <c r="A3238" s="39"/>
      <c r="E3238" s="74"/>
      <c r="F3238" s="74"/>
      <c r="G3238" s="74"/>
      <c r="S3238" s="61"/>
      <c r="T3238" s="61"/>
    </row>
    <row r="3239" spans="1:20" s="55" customFormat="1" ht="14.15" x14ac:dyDescent="0.4">
      <c r="A3239" s="39"/>
      <c r="E3239" s="74"/>
      <c r="F3239" s="74"/>
      <c r="G3239" s="74"/>
      <c r="S3239" s="61"/>
      <c r="T3239" s="61"/>
    </row>
    <row r="3240" spans="1:20" s="55" customFormat="1" ht="14.15" x14ac:dyDescent="0.4">
      <c r="A3240" s="39"/>
      <c r="E3240" s="74"/>
      <c r="F3240" s="74"/>
      <c r="G3240" s="74"/>
      <c r="S3240" s="61"/>
      <c r="T3240" s="61"/>
    </row>
    <row r="3241" spans="1:20" s="55" customFormat="1" ht="14.15" x14ac:dyDescent="0.4">
      <c r="A3241" s="39"/>
      <c r="E3241" s="74"/>
      <c r="F3241" s="74"/>
      <c r="G3241" s="74"/>
      <c r="S3241" s="61"/>
      <c r="T3241" s="61"/>
    </row>
    <row r="3242" spans="1:20" s="55" customFormat="1" ht="14.15" x14ac:dyDescent="0.4">
      <c r="A3242" s="39"/>
      <c r="E3242" s="74"/>
      <c r="F3242" s="74"/>
      <c r="G3242" s="74"/>
      <c r="S3242" s="61"/>
      <c r="T3242" s="61"/>
    </row>
    <row r="3243" spans="1:20" s="55" customFormat="1" ht="14.15" x14ac:dyDescent="0.4">
      <c r="A3243" s="39"/>
      <c r="E3243" s="74"/>
      <c r="F3243" s="74"/>
      <c r="G3243" s="74"/>
      <c r="S3243" s="61"/>
      <c r="T3243" s="61"/>
    </row>
    <row r="3244" spans="1:20" s="55" customFormat="1" ht="14.15" x14ac:dyDescent="0.4">
      <c r="A3244" s="39"/>
      <c r="E3244" s="74"/>
      <c r="F3244" s="74"/>
      <c r="G3244" s="74"/>
      <c r="S3244" s="61"/>
      <c r="T3244" s="61"/>
    </row>
    <row r="3245" spans="1:20" s="55" customFormat="1" ht="14.15" x14ac:dyDescent="0.4">
      <c r="A3245" s="39"/>
      <c r="E3245" s="74"/>
      <c r="F3245" s="74"/>
      <c r="G3245" s="74"/>
      <c r="S3245" s="61"/>
      <c r="T3245" s="61"/>
    </row>
    <row r="3246" spans="1:20" s="55" customFormat="1" ht="14.15" x14ac:dyDescent="0.4">
      <c r="A3246" s="39"/>
      <c r="E3246" s="74"/>
      <c r="F3246" s="74"/>
      <c r="G3246" s="74"/>
      <c r="S3246" s="61"/>
      <c r="T3246" s="61"/>
    </row>
    <row r="3247" spans="1:20" s="55" customFormat="1" ht="14.15" x14ac:dyDescent="0.4">
      <c r="A3247" s="39"/>
      <c r="E3247" s="74"/>
      <c r="F3247" s="74"/>
      <c r="G3247" s="74"/>
      <c r="S3247" s="61"/>
      <c r="T3247" s="61"/>
    </row>
    <row r="3248" spans="1:20" s="55" customFormat="1" ht="14.15" x14ac:dyDescent="0.4">
      <c r="A3248" s="39"/>
      <c r="E3248" s="74"/>
      <c r="F3248" s="74"/>
      <c r="G3248" s="74"/>
      <c r="S3248" s="61"/>
      <c r="T3248" s="61"/>
    </row>
    <row r="3249" spans="1:20" s="55" customFormat="1" ht="14.15" x14ac:dyDescent="0.4">
      <c r="A3249" s="39"/>
      <c r="E3249" s="74"/>
      <c r="F3249" s="74"/>
      <c r="G3249" s="74"/>
      <c r="S3249" s="61"/>
      <c r="T3249" s="61"/>
    </row>
    <row r="3250" spans="1:20" s="55" customFormat="1" ht="14.15" x14ac:dyDescent="0.4">
      <c r="A3250" s="39"/>
      <c r="E3250" s="74"/>
      <c r="F3250" s="74"/>
      <c r="G3250" s="74"/>
      <c r="S3250" s="61"/>
      <c r="T3250" s="61"/>
    </row>
    <row r="3251" spans="1:20" s="55" customFormat="1" ht="14.15" x14ac:dyDescent="0.4">
      <c r="A3251" s="39"/>
      <c r="E3251" s="74"/>
      <c r="F3251" s="74"/>
      <c r="G3251" s="74"/>
      <c r="S3251" s="61"/>
      <c r="T3251" s="61"/>
    </row>
    <row r="3252" spans="1:20" s="55" customFormat="1" ht="14.15" x14ac:dyDescent="0.4">
      <c r="A3252" s="39"/>
      <c r="E3252" s="74"/>
      <c r="F3252" s="74"/>
      <c r="G3252" s="74"/>
      <c r="S3252" s="61"/>
      <c r="T3252" s="61"/>
    </row>
    <row r="3253" spans="1:20" s="55" customFormat="1" ht="14.15" x14ac:dyDescent="0.4">
      <c r="A3253" s="39"/>
      <c r="E3253" s="74"/>
      <c r="F3253" s="74"/>
      <c r="G3253" s="74"/>
      <c r="S3253" s="61"/>
      <c r="T3253" s="61"/>
    </row>
    <row r="3254" spans="1:20" s="55" customFormat="1" ht="14.15" x14ac:dyDescent="0.4">
      <c r="A3254" s="39"/>
      <c r="E3254" s="74"/>
      <c r="F3254" s="74"/>
      <c r="G3254" s="74"/>
      <c r="S3254" s="61"/>
      <c r="T3254" s="61"/>
    </row>
    <row r="3255" spans="1:20" s="55" customFormat="1" ht="14.15" x14ac:dyDescent="0.4">
      <c r="A3255" s="39"/>
      <c r="E3255" s="74"/>
      <c r="F3255" s="74"/>
      <c r="G3255" s="74"/>
      <c r="S3255" s="61"/>
      <c r="T3255" s="61"/>
    </row>
    <row r="3256" spans="1:20" s="55" customFormat="1" ht="14.15" x14ac:dyDescent="0.4">
      <c r="A3256" s="39"/>
      <c r="E3256" s="74"/>
      <c r="F3256" s="74"/>
      <c r="G3256" s="74"/>
      <c r="S3256" s="61"/>
      <c r="T3256" s="61"/>
    </row>
    <row r="3257" spans="1:20" s="55" customFormat="1" ht="14.15" x14ac:dyDescent="0.4">
      <c r="A3257" s="39"/>
      <c r="E3257" s="74"/>
      <c r="F3257" s="74"/>
      <c r="G3257" s="74"/>
      <c r="S3257" s="61"/>
      <c r="T3257" s="61"/>
    </row>
    <row r="3258" spans="1:20" s="55" customFormat="1" ht="14.15" x14ac:dyDescent="0.4">
      <c r="A3258" s="39"/>
      <c r="E3258" s="74"/>
      <c r="F3258" s="74"/>
      <c r="G3258" s="74"/>
      <c r="S3258" s="61"/>
      <c r="T3258" s="61"/>
    </row>
    <row r="3259" spans="1:20" s="55" customFormat="1" ht="14.15" x14ac:dyDescent="0.4">
      <c r="A3259" s="39"/>
      <c r="E3259" s="74"/>
      <c r="F3259" s="74"/>
      <c r="G3259" s="74"/>
      <c r="S3259" s="61"/>
      <c r="T3259" s="61"/>
    </row>
    <row r="3260" spans="1:20" s="55" customFormat="1" ht="14.15" x14ac:dyDescent="0.4">
      <c r="A3260" s="39"/>
      <c r="E3260" s="74"/>
      <c r="F3260" s="74"/>
      <c r="G3260" s="74"/>
      <c r="S3260" s="61"/>
      <c r="T3260" s="61"/>
    </row>
    <row r="3261" spans="1:20" s="55" customFormat="1" ht="14.15" x14ac:dyDescent="0.4">
      <c r="A3261" s="39"/>
      <c r="E3261" s="74"/>
      <c r="F3261" s="74"/>
      <c r="G3261" s="74"/>
      <c r="S3261" s="61"/>
      <c r="T3261" s="61"/>
    </row>
    <row r="3262" spans="1:20" s="55" customFormat="1" ht="14.15" x14ac:dyDescent="0.4">
      <c r="A3262" s="39"/>
      <c r="E3262" s="74"/>
      <c r="F3262" s="74"/>
      <c r="G3262" s="74"/>
      <c r="S3262" s="61"/>
      <c r="T3262" s="61"/>
    </row>
    <row r="3263" spans="1:20" s="55" customFormat="1" ht="14.15" x14ac:dyDescent="0.4">
      <c r="A3263" s="39"/>
      <c r="E3263" s="74"/>
      <c r="F3263" s="74"/>
      <c r="G3263" s="74"/>
      <c r="S3263" s="61"/>
      <c r="T3263" s="61"/>
    </row>
    <row r="3264" spans="1:20" s="55" customFormat="1" ht="14.15" x14ac:dyDescent="0.4">
      <c r="A3264" s="39"/>
      <c r="E3264" s="74"/>
      <c r="F3264" s="74"/>
      <c r="G3264" s="74"/>
      <c r="S3264" s="61"/>
      <c r="T3264" s="61"/>
    </row>
    <row r="3265" spans="1:20" s="55" customFormat="1" ht="14.15" x14ac:dyDescent="0.4">
      <c r="A3265" s="39"/>
      <c r="E3265" s="74"/>
      <c r="F3265" s="74"/>
      <c r="G3265" s="74"/>
      <c r="S3265" s="61"/>
      <c r="T3265" s="61"/>
    </row>
    <row r="3266" spans="1:20" s="55" customFormat="1" ht="14.15" x14ac:dyDescent="0.4">
      <c r="A3266" s="39"/>
      <c r="E3266" s="74"/>
      <c r="F3266" s="74"/>
      <c r="G3266" s="74"/>
      <c r="S3266" s="61"/>
      <c r="T3266" s="61"/>
    </row>
    <row r="3267" spans="1:20" s="55" customFormat="1" ht="14.15" x14ac:dyDescent="0.4">
      <c r="A3267" s="39"/>
      <c r="E3267" s="74"/>
      <c r="F3267" s="74"/>
      <c r="G3267" s="74"/>
      <c r="S3267" s="61"/>
      <c r="T3267" s="61"/>
    </row>
    <row r="3268" spans="1:20" s="55" customFormat="1" ht="14.15" x14ac:dyDescent="0.4">
      <c r="A3268" s="39"/>
      <c r="E3268" s="74"/>
      <c r="F3268" s="74"/>
      <c r="G3268" s="74"/>
      <c r="S3268" s="61"/>
      <c r="T3268" s="61"/>
    </row>
    <row r="3269" spans="1:20" s="55" customFormat="1" ht="14.15" x14ac:dyDescent="0.4">
      <c r="A3269" s="39"/>
      <c r="E3269" s="74"/>
      <c r="F3269" s="74"/>
      <c r="G3269" s="74"/>
      <c r="S3269" s="61"/>
      <c r="T3269" s="61"/>
    </row>
    <row r="3270" spans="1:20" s="55" customFormat="1" ht="14.15" x14ac:dyDescent="0.4">
      <c r="A3270" s="39"/>
      <c r="E3270" s="74"/>
      <c r="F3270" s="74"/>
      <c r="G3270" s="74"/>
      <c r="S3270" s="61"/>
      <c r="T3270" s="61"/>
    </row>
    <row r="3271" spans="1:20" s="55" customFormat="1" ht="14.15" x14ac:dyDescent="0.4">
      <c r="A3271" s="39"/>
      <c r="E3271" s="74"/>
      <c r="F3271" s="74"/>
      <c r="G3271" s="74"/>
      <c r="S3271" s="61"/>
      <c r="T3271" s="61"/>
    </row>
    <row r="3272" spans="1:20" s="55" customFormat="1" ht="14.15" x14ac:dyDescent="0.4">
      <c r="A3272" s="39"/>
      <c r="E3272" s="74"/>
      <c r="F3272" s="74"/>
      <c r="G3272" s="74"/>
      <c r="S3272" s="61"/>
      <c r="T3272" s="61"/>
    </row>
    <row r="3273" spans="1:20" s="55" customFormat="1" ht="14.15" x14ac:dyDescent="0.4">
      <c r="A3273" s="39"/>
      <c r="E3273" s="74"/>
      <c r="F3273" s="74"/>
      <c r="G3273" s="74"/>
      <c r="S3273" s="61"/>
      <c r="T3273" s="61"/>
    </row>
    <row r="3274" spans="1:20" s="55" customFormat="1" ht="14.15" x14ac:dyDescent="0.4">
      <c r="A3274" s="39"/>
      <c r="E3274" s="74"/>
      <c r="F3274" s="74"/>
      <c r="G3274" s="74"/>
      <c r="S3274" s="61"/>
      <c r="T3274" s="61"/>
    </row>
    <row r="3275" spans="1:20" s="55" customFormat="1" ht="14.15" x14ac:dyDescent="0.4">
      <c r="A3275" s="39"/>
      <c r="E3275" s="74"/>
      <c r="F3275" s="74"/>
      <c r="G3275" s="74"/>
      <c r="S3275" s="61"/>
      <c r="T3275" s="61"/>
    </row>
    <row r="3276" spans="1:20" s="55" customFormat="1" ht="14.15" x14ac:dyDescent="0.4">
      <c r="A3276" s="39"/>
      <c r="E3276" s="74"/>
      <c r="F3276" s="74"/>
      <c r="G3276" s="74"/>
      <c r="S3276" s="61"/>
      <c r="T3276" s="61"/>
    </row>
    <row r="3277" spans="1:20" s="55" customFormat="1" ht="14.15" x14ac:dyDescent="0.4">
      <c r="A3277" s="39"/>
      <c r="E3277" s="74"/>
      <c r="F3277" s="74"/>
      <c r="G3277" s="74"/>
      <c r="S3277" s="61"/>
      <c r="T3277" s="61"/>
    </row>
    <row r="3278" spans="1:20" s="55" customFormat="1" ht="14.15" x14ac:dyDescent="0.4">
      <c r="A3278" s="39"/>
      <c r="E3278" s="74"/>
      <c r="F3278" s="74"/>
      <c r="G3278" s="74"/>
      <c r="S3278" s="61"/>
      <c r="T3278" s="61"/>
    </row>
    <row r="3279" spans="1:20" s="55" customFormat="1" ht="14.15" x14ac:dyDescent="0.4">
      <c r="A3279" s="39"/>
      <c r="E3279" s="74"/>
      <c r="F3279" s="74"/>
      <c r="G3279" s="74"/>
      <c r="S3279" s="61"/>
      <c r="T3279" s="61"/>
    </row>
    <row r="3280" spans="1:20" s="55" customFormat="1" ht="14.15" x14ac:dyDescent="0.4">
      <c r="A3280" s="39"/>
      <c r="E3280" s="74"/>
      <c r="F3280" s="74"/>
      <c r="G3280" s="74"/>
      <c r="S3280" s="61"/>
      <c r="T3280" s="61"/>
    </row>
    <row r="3281" spans="1:20" s="55" customFormat="1" ht="14.15" x14ac:dyDescent="0.4">
      <c r="A3281" s="39"/>
      <c r="E3281" s="74"/>
      <c r="F3281" s="74"/>
      <c r="G3281" s="74"/>
      <c r="S3281" s="61"/>
      <c r="T3281" s="61"/>
    </row>
    <row r="3282" spans="1:20" s="55" customFormat="1" ht="14.15" x14ac:dyDescent="0.4">
      <c r="A3282" s="39"/>
      <c r="E3282" s="74"/>
      <c r="F3282" s="74"/>
      <c r="G3282" s="74"/>
      <c r="S3282" s="61"/>
      <c r="T3282" s="61"/>
    </row>
    <row r="3283" spans="1:20" s="55" customFormat="1" ht="14.15" x14ac:dyDescent="0.4">
      <c r="A3283" s="39"/>
      <c r="E3283" s="74"/>
      <c r="F3283" s="74"/>
      <c r="G3283" s="74"/>
      <c r="S3283" s="61"/>
      <c r="T3283" s="61"/>
    </row>
    <row r="3284" spans="1:20" s="55" customFormat="1" ht="14.15" x14ac:dyDescent="0.4">
      <c r="A3284" s="39"/>
      <c r="E3284" s="74"/>
      <c r="F3284" s="74"/>
      <c r="G3284" s="74"/>
      <c r="S3284" s="61"/>
      <c r="T3284" s="61"/>
    </row>
    <row r="3285" spans="1:20" s="55" customFormat="1" ht="14.15" x14ac:dyDescent="0.4">
      <c r="A3285" s="39"/>
      <c r="E3285" s="74"/>
      <c r="F3285" s="74"/>
      <c r="G3285" s="74"/>
      <c r="S3285" s="61"/>
      <c r="T3285" s="61"/>
    </row>
    <row r="3286" spans="1:20" s="55" customFormat="1" ht="14.15" x14ac:dyDescent="0.4">
      <c r="A3286" s="39"/>
      <c r="E3286" s="74"/>
      <c r="F3286" s="74"/>
      <c r="G3286" s="74"/>
      <c r="S3286" s="61"/>
      <c r="T3286" s="61"/>
    </row>
    <row r="3287" spans="1:20" s="55" customFormat="1" ht="14.15" x14ac:dyDescent="0.4">
      <c r="A3287" s="39"/>
      <c r="E3287" s="74"/>
      <c r="F3287" s="74"/>
      <c r="G3287" s="74"/>
      <c r="S3287" s="61"/>
      <c r="T3287" s="61"/>
    </row>
    <row r="3288" spans="1:20" s="55" customFormat="1" ht="14.15" x14ac:dyDescent="0.4">
      <c r="A3288" s="39"/>
      <c r="E3288" s="74"/>
      <c r="F3288" s="74"/>
      <c r="G3288" s="74"/>
      <c r="S3288" s="61"/>
      <c r="T3288" s="61"/>
    </row>
    <row r="3289" spans="1:20" s="55" customFormat="1" ht="14.15" x14ac:dyDescent="0.4">
      <c r="A3289" s="39"/>
      <c r="E3289" s="74"/>
      <c r="F3289" s="74"/>
      <c r="G3289" s="74"/>
      <c r="S3289" s="61"/>
      <c r="T3289" s="61"/>
    </row>
    <row r="3290" spans="1:20" s="55" customFormat="1" ht="14.15" x14ac:dyDescent="0.4">
      <c r="A3290" s="39"/>
      <c r="E3290" s="74"/>
      <c r="F3290" s="74"/>
      <c r="G3290" s="74"/>
      <c r="S3290" s="61"/>
      <c r="T3290" s="61"/>
    </row>
    <row r="3291" spans="1:20" s="55" customFormat="1" ht="14.15" x14ac:dyDescent="0.4">
      <c r="A3291" s="39"/>
      <c r="E3291" s="74"/>
      <c r="F3291" s="74"/>
      <c r="G3291" s="74"/>
      <c r="S3291" s="61"/>
      <c r="T3291" s="61"/>
    </row>
    <row r="3292" spans="1:20" s="55" customFormat="1" ht="14.15" x14ac:dyDescent="0.4">
      <c r="A3292" s="39"/>
      <c r="E3292" s="74"/>
      <c r="F3292" s="74"/>
      <c r="G3292" s="74"/>
      <c r="S3292" s="61"/>
      <c r="T3292" s="61"/>
    </row>
    <row r="3293" spans="1:20" s="55" customFormat="1" ht="14.15" x14ac:dyDescent="0.4">
      <c r="A3293" s="39"/>
      <c r="E3293" s="74"/>
      <c r="F3293" s="74"/>
      <c r="G3293" s="74"/>
      <c r="S3293" s="61"/>
      <c r="T3293" s="61"/>
    </row>
    <row r="3294" spans="1:20" s="55" customFormat="1" ht="14.15" x14ac:dyDescent="0.4">
      <c r="A3294" s="39"/>
      <c r="E3294" s="74"/>
      <c r="F3294" s="74"/>
      <c r="G3294" s="74"/>
      <c r="S3294" s="61"/>
      <c r="T3294" s="61"/>
    </row>
    <row r="3295" spans="1:20" s="55" customFormat="1" ht="14.15" x14ac:dyDescent="0.4">
      <c r="A3295" s="39"/>
      <c r="E3295" s="74"/>
      <c r="F3295" s="74"/>
      <c r="G3295" s="74"/>
      <c r="S3295" s="61"/>
      <c r="T3295" s="61"/>
    </row>
    <row r="3296" spans="1:20" s="55" customFormat="1" ht="14.15" x14ac:dyDescent="0.4">
      <c r="A3296" s="39"/>
      <c r="E3296" s="74"/>
      <c r="F3296" s="74"/>
      <c r="G3296" s="74"/>
      <c r="S3296" s="61"/>
      <c r="T3296" s="61"/>
    </row>
    <row r="3297" spans="1:20" s="55" customFormat="1" ht="14.15" x14ac:dyDescent="0.4">
      <c r="A3297" s="39"/>
      <c r="E3297" s="74"/>
      <c r="F3297" s="74"/>
      <c r="G3297" s="74"/>
      <c r="S3297" s="61"/>
      <c r="T3297" s="61"/>
    </row>
    <row r="3298" spans="1:20" s="55" customFormat="1" ht="14.15" x14ac:dyDescent="0.4">
      <c r="A3298" s="39"/>
      <c r="E3298" s="74"/>
      <c r="F3298" s="74"/>
      <c r="G3298" s="74"/>
      <c r="S3298" s="61"/>
      <c r="T3298" s="61"/>
    </row>
    <row r="3299" spans="1:20" s="55" customFormat="1" ht="14.15" x14ac:dyDescent="0.4">
      <c r="A3299" s="39"/>
      <c r="E3299" s="74"/>
      <c r="F3299" s="74"/>
      <c r="G3299" s="74"/>
      <c r="S3299" s="61"/>
      <c r="T3299" s="61"/>
    </row>
    <row r="3300" spans="1:20" s="55" customFormat="1" ht="14.15" x14ac:dyDescent="0.4">
      <c r="A3300" s="39"/>
      <c r="E3300" s="74"/>
      <c r="F3300" s="74"/>
      <c r="G3300" s="74"/>
      <c r="S3300" s="61"/>
      <c r="T3300" s="61"/>
    </row>
    <row r="3301" spans="1:20" s="55" customFormat="1" ht="14.15" x14ac:dyDescent="0.4">
      <c r="A3301" s="39"/>
      <c r="E3301" s="74"/>
      <c r="F3301" s="74"/>
      <c r="G3301" s="74"/>
      <c r="S3301" s="61"/>
      <c r="T3301" s="61"/>
    </row>
    <row r="3302" spans="1:20" s="55" customFormat="1" ht="14.15" x14ac:dyDescent="0.4">
      <c r="A3302" s="39"/>
      <c r="E3302" s="74"/>
      <c r="F3302" s="74"/>
      <c r="G3302" s="74"/>
      <c r="S3302" s="61"/>
      <c r="T3302" s="61"/>
    </row>
    <row r="3303" spans="1:20" s="55" customFormat="1" ht="14.15" x14ac:dyDescent="0.4">
      <c r="A3303" s="39"/>
      <c r="E3303" s="74"/>
      <c r="F3303" s="74"/>
      <c r="G3303" s="74"/>
      <c r="S3303" s="61"/>
      <c r="T3303" s="61"/>
    </row>
    <row r="3304" spans="1:20" s="55" customFormat="1" ht="14.15" x14ac:dyDescent="0.4">
      <c r="A3304" s="39"/>
      <c r="E3304" s="74"/>
      <c r="F3304" s="74"/>
      <c r="G3304" s="74"/>
      <c r="S3304" s="61"/>
      <c r="T3304" s="61"/>
    </row>
    <row r="3305" spans="1:20" s="55" customFormat="1" ht="14.15" x14ac:dyDescent="0.4">
      <c r="A3305" s="39"/>
      <c r="E3305" s="74"/>
      <c r="F3305" s="74"/>
      <c r="G3305" s="74"/>
      <c r="S3305" s="61"/>
      <c r="T3305" s="61"/>
    </row>
    <row r="3306" spans="1:20" s="55" customFormat="1" ht="14.15" x14ac:dyDescent="0.4">
      <c r="A3306" s="39"/>
      <c r="E3306" s="74"/>
      <c r="F3306" s="74"/>
      <c r="G3306" s="74"/>
      <c r="S3306" s="61"/>
      <c r="T3306" s="61"/>
    </row>
    <row r="3307" spans="1:20" s="55" customFormat="1" ht="14.15" x14ac:dyDescent="0.4">
      <c r="A3307" s="39"/>
      <c r="E3307" s="74"/>
      <c r="F3307" s="74"/>
      <c r="G3307" s="74"/>
      <c r="S3307" s="61"/>
      <c r="T3307" s="61"/>
    </row>
    <row r="3308" spans="1:20" s="55" customFormat="1" ht="14.15" x14ac:dyDescent="0.4">
      <c r="A3308" s="39"/>
      <c r="E3308" s="74"/>
      <c r="F3308" s="74"/>
      <c r="G3308" s="74"/>
      <c r="S3308" s="61"/>
      <c r="T3308" s="61"/>
    </row>
    <row r="3309" spans="1:20" s="55" customFormat="1" ht="14.15" x14ac:dyDescent="0.4">
      <c r="A3309" s="39"/>
      <c r="E3309" s="74"/>
      <c r="F3309" s="74"/>
      <c r="G3309" s="74"/>
      <c r="S3309" s="61"/>
      <c r="T3309" s="61"/>
    </row>
    <row r="3310" spans="1:20" s="55" customFormat="1" ht="14.15" x14ac:dyDescent="0.4">
      <c r="A3310" s="39"/>
      <c r="E3310" s="74"/>
      <c r="F3310" s="74"/>
      <c r="G3310" s="74"/>
      <c r="S3310" s="61"/>
      <c r="T3310" s="61"/>
    </row>
    <row r="3311" spans="1:20" s="55" customFormat="1" ht="14.15" x14ac:dyDescent="0.4">
      <c r="A3311" s="39"/>
      <c r="E3311" s="74"/>
      <c r="F3311" s="74"/>
      <c r="G3311" s="74"/>
      <c r="S3311" s="61"/>
      <c r="T3311" s="61"/>
    </row>
    <row r="3312" spans="1:20" s="55" customFormat="1" ht="14.15" x14ac:dyDescent="0.4">
      <c r="A3312" s="39"/>
      <c r="E3312" s="74"/>
      <c r="F3312" s="74"/>
      <c r="G3312" s="74"/>
      <c r="S3312" s="61"/>
      <c r="T3312" s="61"/>
    </row>
    <row r="3313" spans="1:20" s="55" customFormat="1" ht="14.15" x14ac:dyDescent="0.4">
      <c r="A3313" s="39"/>
      <c r="E3313" s="74"/>
      <c r="F3313" s="74"/>
      <c r="G3313" s="74"/>
      <c r="S3313" s="61"/>
      <c r="T3313" s="61"/>
    </row>
    <row r="3314" spans="1:20" s="55" customFormat="1" ht="14.15" x14ac:dyDescent="0.4">
      <c r="A3314" s="39"/>
      <c r="E3314" s="74"/>
      <c r="F3314" s="74"/>
      <c r="G3314" s="74"/>
      <c r="S3314" s="61"/>
      <c r="T3314" s="61"/>
    </row>
    <row r="3315" spans="1:20" s="55" customFormat="1" ht="14.15" x14ac:dyDescent="0.4">
      <c r="A3315" s="39"/>
      <c r="E3315" s="74"/>
      <c r="F3315" s="74"/>
      <c r="G3315" s="74"/>
      <c r="S3315" s="61"/>
      <c r="T3315" s="61"/>
    </row>
    <row r="3316" spans="1:20" s="55" customFormat="1" ht="14.15" x14ac:dyDescent="0.4">
      <c r="A3316" s="39"/>
      <c r="E3316" s="74"/>
      <c r="F3316" s="74"/>
      <c r="G3316" s="74"/>
      <c r="S3316" s="61"/>
      <c r="T3316" s="61"/>
    </row>
    <row r="3317" spans="1:20" s="55" customFormat="1" ht="14.15" x14ac:dyDescent="0.4">
      <c r="A3317" s="39"/>
      <c r="E3317" s="74"/>
      <c r="F3317" s="74"/>
      <c r="G3317" s="74"/>
      <c r="S3317" s="61"/>
      <c r="T3317" s="61"/>
    </row>
    <row r="3318" spans="1:20" s="55" customFormat="1" ht="14.15" x14ac:dyDescent="0.4">
      <c r="A3318" s="39"/>
      <c r="E3318" s="74"/>
      <c r="F3318" s="74"/>
      <c r="G3318" s="74"/>
      <c r="S3318" s="61"/>
      <c r="T3318" s="61"/>
    </row>
    <row r="3319" spans="1:20" s="55" customFormat="1" ht="14.15" x14ac:dyDescent="0.4">
      <c r="A3319" s="39"/>
      <c r="E3319" s="74"/>
      <c r="F3319" s="74"/>
      <c r="G3319" s="74"/>
      <c r="S3319" s="61"/>
      <c r="T3319" s="61"/>
    </row>
    <row r="3320" spans="1:20" s="55" customFormat="1" ht="14.15" x14ac:dyDescent="0.4">
      <c r="A3320" s="39"/>
      <c r="E3320" s="74"/>
      <c r="F3320" s="74"/>
      <c r="G3320" s="74"/>
      <c r="S3320" s="61"/>
      <c r="T3320" s="61"/>
    </row>
    <row r="3321" spans="1:20" s="55" customFormat="1" ht="14.15" x14ac:dyDescent="0.4">
      <c r="A3321" s="39"/>
      <c r="E3321" s="74"/>
      <c r="F3321" s="74"/>
      <c r="G3321" s="74"/>
      <c r="S3321" s="61"/>
      <c r="T3321" s="61"/>
    </row>
    <row r="3322" spans="1:20" s="55" customFormat="1" ht="14.15" x14ac:dyDescent="0.4">
      <c r="A3322" s="39"/>
      <c r="E3322" s="74"/>
      <c r="F3322" s="74"/>
      <c r="G3322" s="74"/>
      <c r="S3322" s="61"/>
      <c r="T3322" s="61"/>
    </row>
    <row r="3323" spans="1:20" s="55" customFormat="1" ht="14.15" x14ac:dyDescent="0.4">
      <c r="A3323" s="39"/>
      <c r="E3323" s="74"/>
      <c r="F3323" s="74"/>
      <c r="G3323" s="74"/>
      <c r="S3323" s="61"/>
      <c r="T3323" s="61"/>
    </row>
    <row r="3324" spans="1:20" s="55" customFormat="1" ht="14.15" x14ac:dyDescent="0.4">
      <c r="A3324" s="39"/>
      <c r="E3324" s="74"/>
      <c r="F3324" s="74"/>
      <c r="G3324" s="74"/>
      <c r="S3324" s="61"/>
      <c r="T3324" s="61"/>
    </row>
    <row r="3325" spans="1:20" s="55" customFormat="1" ht="14.15" x14ac:dyDescent="0.4">
      <c r="A3325" s="39"/>
      <c r="E3325" s="74"/>
      <c r="F3325" s="74"/>
      <c r="G3325" s="74"/>
      <c r="S3325" s="61"/>
      <c r="T3325" s="61"/>
    </row>
    <row r="3326" spans="1:20" s="55" customFormat="1" ht="14.15" x14ac:dyDescent="0.4">
      <c r="A3326" s="39"/>
      <c r="E3326" s="74"/>
      <c r="F3326" s="74"/>
      <c r="G3326" s="74"/>
      <c r="S3326" s="61"/>
      <c r="T3326" s="61"/>
    </row>
    <row r="3327" spans="1:20" s="55" customFormat="1" ht="14.15" x14ac:dyDescent="0.4">
      <c r="A3327" s="39"/>
      <c r="E3327" s="74"/>
      <c r="F3327" s="74"/>
      <c r="G3327" s="74"/>
      <c r="S3327" s="61"/>
      <c r="T3327" s="61"/>
    </row>
    <row r="3328" spans="1:20" s="55" customFormat="1" ht="14.15" x14ac:dyDescent="0.4">
      <c r="A3328" s="39"/>
      <c r="E3328" s="74"/>
      <c r="F3328" s="74"/>
      <c r="G3328" s="74"/>
      <c r="S3328" s="61"/>
      <c r="T3328" s="61"/>
    </row>
    <row r="3329" spans="1:20" s="55" customFormat="1" ht="14.15" x14ac:dyDescent="0.4">
      <c r="A3329" s="39"/>
      <c r="E3329" s="74"/>
      <c r="F3329" s="74"/>
      <c r="G3329" s="74"/>
      <c r="S3329" s="61"/>
      <c r="T3329" s="61"/>
    </row>
    <row r="3330" spans="1:20" s="55" customFormat="1" ht="14.15" x14ac:dyDescent="0.4">
      <c r="A3330" s="39"/>
      <c r="E3330" s="74"/>
      <c r="F3330" s="74"/>
      <c r="G3330" s="74"/>
      <c r="S3330" s="61"/>
      <c r="T3330" s="61"/>
    </row>
    <row r="3331" spans="1:20" s="55" customFormat="1" ht="14.15" x14ac:dyDescent="0.4">
      <c r="A3331" s="39"/>
      <c r="E3331" s="74"/>
      <c r="F3331" s="74"/>
      <c r="G3331" s="74"/>
      <c r="S3331" s="61"/>
      <c r="T3331" s="61"/>
    </row>
    <row r="3332" spans="1:20" s="55" customFormat="1" ht="14.15" x14ac:dyDescent="0.4">
      <c r="A3332" s="39"/>
      <c r="E3332" s="74"/>
      <c r="F3332" s="74"/>
      <c r="G3332" s="74"/>
      <c r="S3332" s="61"/>
      <c r="T3332" s="61"/>
    </row>
    <row r="3333" spans="1:20" s="55" customFormat="1" ht="14.15" x14ac:dyDescent="0.4">
      <c r="A3333" s="39"/>
      <c r="E3333" s="74"/>
      <c r="F3333" s="74"/>
      <c r="G3333" s="74"/>
      <c r="S3333" s="61"/>
      <c r="T3333" s="61"/>
    </row>
    <row r="3334" spans="1:20" s="55" customFormat="1" ht="14.15" x14ac:dyDescent="0.4">
      <c r="A3334" s="39"/>
      <c r="E3334" s="74"/>
      <c r="F3334" s="74"/>
      <c r="G3334" s="74"/>
      <c r="S3334" s="61"/>
      <c r="T3334" s="61"/>
    </row>
    <row r="3335" spans="1:20" s="55" customFormat="1" ht="14.15" x14ac:dyDescent="0.4">
      <c r="A3335" s="39"/>
      <c r="E3335" s="74"/>
      <c r="F3335" s="74"/>
      <c r="G3335" s="74"/>
      <c r="S3335" s="61"/>
      <c r="T3335" s="61"/>
    </row>
    <row r="3336" spans="1:20" s="55" customFormat="1" ht="14.15" x14ac:dyDescent="0.4">
      <c r="A3336" s="39"/>
      <c r="E3336" s="74"/>
      <c r="F3336" s="74"/>
      <c r="G3336" s="74"/>
      <c r="S3336" s="61"/>
      <c r="T3336" s="61"/>
    </row>
    <row r="3337" spans="1:20" s="55" customFormat="1" ht="14.15" x14ac:dyDescent="0.4">
      <c r="A3337" s="39"/>
      <c r="E3337" s="74"/>
      <c r="F3337" s="74"/>
      <c r="G3337" s="74"/>
      <c r="S3337" s="61"/>
      <c r="T3337" s="61"/>
    </row>
    <row r="3338" spans="1:20" s="55" customFormat="1" ht="14.15" x14ac:dyDescent="0.4">
      <c r="A3338" s="39"/>
      <c r="E3338" s="74"/>
      <c r="F3338" s="74"/>
      <c r="G3338" s="74"/>
      <c r="S3338" s="61"/>
      <c r="T3338" s="61"/>
    </row>
    <row r="3339" spans="1:20" s="55" customFormat="1" ht="14.15" x14ac:dyDescent="0.4">
      <c r="A3339" s="39"/>
      <c r="E3339" s="74"/>
      <c r="F3339" s="74"/>
      <c r="G3339" s="74"/>
      <c r="S3339" s="61"/>
      <c r="T3339" s="61"/>
    </row>
    <row r="3340" spans="1:20" s="55" customFormat="1" ht="14.15" x14ac:dyDescent="0.4">
      <c r="A3340" s="39"/>
      <c r="E3340" s="74"/>
      <c r="F3340" s="74"/>
      <c r="G3340" s="74"/>
      <c r="S3340" s="61"/>
      <c r="T3340" s="61"/>
    </row>
    <row r="3341" spans="1:20" s="55" customFormat="1" ht="14.15" x14ac:dyDescent="0.4">
      <c r="A3341" s="39"/>
      <c r="E3341" s="74"/>
      <c r="F3341" s="74"/>
      <c r="G3341" s="74"/>
      <c r="S3341" s="61"/>
      <c r="T3341" s="61"/>
    </row>
    <row r="3342" spans="1:20" s="55" customFormat="1" ht="14.15" x14ac:dyDescent="0.4">
      <c r="A3342" s="39"/>
      <c r="E3342" s="74"/>
      <c r="F3342" s="74"/>
      <c r="G3342" s="74"/>
      <c r="S3342" s="61"/>
      <c r="T3342" s="61"/>
    </row>
    <row r="3343" spans="1:20" s="55" customFormat="1" ht="14.15" x14ac:dyDescent="0.4">
      <c r="A3343" s="39"/>
      <c r="E3343" s="74"/>
      <c r="F3343" s="74"/>
      <c r="G3343" s="74"/>
      <c r="S3343" s="61"/>
      <c r="T3343" s="61"/>
    </row>
    <row r="3344" spans="1:20" s="55" customFormat="1" ht="14.15" x14ac:dyDescent="0.4">
      <c r="A3344" s="39"/>
      <c r="E3344" s="74"/>
      <c r="F3344" s="74"/>
      <c r="G3344" s="74"/>
      <c r="S3344" s="61"/>
      <c r="T3344" s="61"/>
    </row>
    <row r="3345" spans="1:20" s="55" customFormat="1" ht="14.15" x14ac:dyDescent="0.4">
      <c r="A3345" s="39"/>
      <c r="E3345" s="74"/>
      <c r="F3345" s="74"/>
      <c r="G3345" s="74"/>
      <c r="S3345" s="61"/>
      <c r="T3345" s="61"/>
    </row>
    <row r="3346" spans="1:20" s="55" customFormat="1" ht="14.15" x14ac:dyDescent="0.4">
      <c r="A3346" s="39"/>
      <c r="E3346" s="74"/>
      <c r="F3346" s="74"/>
      <c r="G3346" s="74"/>
      <c r="S3346" s="61"/>
      <c r="T3346" s="61"/>
    </row>
    <row r="3347" spans="1:20" s="55" customFormat="1" ht="14.15" x14ac:dyDescent="0.4">
      <c r="A3347" s="39"/>
      <c r="E3347" s="74"/>
      <c r="F3347" s="74"/>
      <c r="G3347" s="74"/>
      <c r="S3347" s="61"/>
      <c r="T3347" s="61"/>
    </row>
    <row r="3348" spans="1:20" s="55" customFormat="1" ht="14.15" x14ac:dyDescent="0.4">
      <c r="A3348" s="39"/>
      <c r="E3348" s="74"/>
      <c r="F3348" s="74"/>
      <c r="G3348" s="74"/>
      <c r="S3348" s="61"/>
      <c r="T3348" s="61"/>
    </row>
    <row r="3349" spans="1:20" s="55" customFormat="1" ht="14.15" x14ac:dyDescent="0.4">
      <c r="A3349" s="39"/>
      <c r="E3349" s="74"/>
      <c r="F3349" s="74"/>
      <c r="G3349" s="74"/>
      <c r="S3349" s="61"/>
      <c r="T3349" s="61"/>
    </row>
    <row r="3350" spans="1:20" s="55" customFormat="1" ht="14.15" x14ac:dyDescent="0.4">
      <c r="A3350" s="39"/>
      <c r="E3350" s="74"/>
      <c r="F3350" s="74"/>
      <c r="G3350" s="74"/>
      <c r="S3350" s="61"/>
      <c r="T3350" s="61"/>
    </row>
    <row r="3351" spans="1:20" s="55" customFormat="1" ht="14.15" x14ac:dyDescent="0.4">
      <c r="A3351" s="39"/>
      <c r="E3351" s="74"/>
      <c r="F3351" s="74"/>
      <c r="G3351" s="74"/>
      <c r="S3351" s="61"/>
      <c r="T3351" s="61"/>
    </row>
    <row r="3352" spans="1:20" s="55" customFormat="1" ht="14.15" x14ac:dyDescent="0.4">
      <c r="A3352" s="39"/>
      <c r="E3352" s="74"/>
      <c r="F3352" s="74"/>
      <c r="G3352" s="74"/>
      <c r="S3352" s="61"/>
      <c r="T3352" s="61"/>
    </row>
    <row r="3353" spans="1:20" s="55" customFormat="1" ht="14.15" x14ac:dyDescent="0.4">
      <c r="A3353" s="39"/>
      <c r="E3353" s="74"/>
      <c r="F3353" s="74"/>
      <c r="G3353" s="74"/>
      <c r="S3353" s="61"/>
      <c r="T3353" s="61"/>
    </row>
    <row r="3354" spans="1:20" s="55" customFormat="1" ht="14.15" x14ac:dyDescent="0.4">
      <c r="A3354" s="39"/>
      <c r="E3354" s="74"/>
      <c r="F3354" s="74"/>
      <c r="G3354" s="74"/>
      <c r="S3354" s="61"/>
      <c r="T3354" s="61"/>
    </row>
    <row r="3355" spans="1:20" s="55" customFormat="1" ht="14.15" x14ac:dyDescent="0.4">
      <c r="A3355" s="39"/>
      <c r="E3355" s="74"/>
      <c r="F3355" s="74"/>
      <c r="G3355" s="74"/>
      <c r="S3355" s="61"/>
      <c r="T3355" s="61"/>
    </row>
    <row r="3356" spans="1:20" s="55" customFormat="1" ht="14.15" x14ac:dyDescent="0.4">
      <c r="A3356" s="39"/>
      <c r="E3356" s="74"/>
      <c r="F3356" s="74"/>
      <c r="G3356" s="74"/>
      <c r="S3356" s="61"/>
      <c r="T3356" s="61"/>
    </row>
    <row r="3357" spans="1:20" s="55" customFormat="1" ht="14.15" x14ac:dyDescent="0.4">
      <c r="A3357" s="39"/>
      <c r="E3357" s="74"/>
      <c r="F3357" s="74"/>
      <c r="G3357" s="74"/>
      <c r="S3357" s="61"/>
      <c r="T3357" s="61"/>
    </row>
    <row r="3358" spans="1:20" s="55" customFormat="1" ht="14.15" x14ac:dyDescent="0.4">
      <c r="A3358" s="39"/>
      <c r="E3358" s="74"/>
      <c r="F3358" s="74"/>
      <c r="G3358" s="74"/>
      <c r="S3358" s="61"/>
      <c r="T3358" s="61"/>
    </row>
    <row r="3359" spans="1:20" s="55" customFormat="1" ht="14.15" x14ac:dyDescent="0.4">
      <c r="A3359" s="39"/>
      <c r="E3359" s="74"/>
      <c r="F3359" s="74"/>
      <c r="G3359" s="74"/>
      <c r="S3359" s="61"/>
      <c r="T3359" s="61"/>
    </row>
    <row r="3360" spans="1:20" s="55" customFormat="1" ht="14.15" x14ac:dyDescent="0.4">
      <c r="A3360" s="39"/>
      <c r="E3360" s="74"/>
      <c r="F3360" s="74"/>
      <c r="G3360" s="74"/>
      <c r="S3360" s="61"/>
      <c r="T3360" s="61"/>
    </row>
    <row r="3361" spans="1:20" s="55" customFormat="1" ht="14.15" x14ac:dyDescent="0.4">
      <c r="A3361" s="39"/>
      <c r="E3361" s="74"/>
      <c r="F3361" s="74"/>
      <c r="G3361" s="74"/>
      <c r="S3361" s="61"/>
      <c r="T3361" s="61"/>
    </row>
    <row r="3362" spans="1:20" s="55" customFormat="1" ht="14.15" x14ac:dyDescent="0.4">
      <c r="A3362" s="39"/>
      <c r="E3362" s="74"/>
      <c r="F3362" s="74"/>
      <c r="G3362" s="74"/>
      <c r="S3362" s="61"/>
      <c r="T3362" s="61"/>
    </row>
    <row r="3363" spans="1:20" s="55" customFormat="1" ht="14.15" x14ac:dyDescent="0.4">
      <c r="A3363" s="39"/>
      <c r="E3363" s="74"/>
      <c r="F3363" s="74"/>
      <c r="G3363" s="74"/>
      <c r="S3363" s="61"/>
      <c r="T3363" s="61"/>
    </row>
    <row r="3364" spans="1:20" s="55" customFormat="1" ht="14.15" x14ac:dyDescent="0.4">
      <c r="A3364" s="39"/>
      <c r="E3364" s="74"/>
      <c r="F3364" s="74"/>
      <c r="G3364" s="74"/>
      <c r="S3364" s="61"/>
      <c r="T3364" s="61"/>
    </row>
    <row r="3365" spans="1:20" s="55" customFormat="1" ht="14.15" x14ac:dyDescent="0.4">
      <c r="A3365" s="39"/>
      <c r="E3365" s="74"/>
      <c r="F3365" s="74"/>
      <c r="G3365" s="74"/>
      <c r="S3365" s="61"/>
      <c r="T3365" s="61"/>
    </row>
    <row r="3366" spans="1:20" s="55" customFormat="1" ht="14.15" x14ac:dyDescent="0.4">
      <c r="A3366" s="39"/>
      <c r="E3366" s="74"/>
      <c r="F3366" s="74"/>
      <c r="G3366" s="74"/>
      <c r="S3366" s="61"/>
      <c r="T3366" s="61"/>
    </row>
    <row r="3367" spans="1:20" s="55" customFormat="1" ht="14.15" x14ac:dyDescent="0.4">
      <c r="A3367" s="39"/>
      <c r="E3367" s="74"/>
      <c r="F3367" s="74"/>
      <c r="G3367" s="74"/>
      <c r="S3367" s="61"/>
      <c r="T3367" s="61"/>
    </row>
    <row r="3368" spans="1:20" s="55" customFormat="1" ht="14.15" x14ac:dyDescent="0.4">
      <c r="A3368" s="39"/>
      <c r="E3368" s="74"/>
      <c r="F3368" s="74"/>
      <c r="G3368" s="74"/>
      <c r="S3368" s="61"/>
      <c r="T3368" s="61"/>
    </row>
    <row r="3369" spans="1:20" s="55" customFormat="1" ht="14.15" x14ac:dyDescent="0.4">
      <c r="A3369" s="39"/>
      <c r="E3369" s="74"/>
      <c r="F3369" s="74"/>
      <c r="G3369" s="74"/>
      <c r="S3369" s="61"/>
      <c r="T3369" s="61"/>
    </row>
    <row r="3370" spans="1:20" s="55" customFormat="1" ht="14.15" x14ac:dyDescent="0.4">
      <c r="A3370" s="39"/>
      <c r="E3370" s="74"/>
      <c r="F3370" s="74"/>
      <c r="G3370" s="74"/>
      <c r="S3370" s="61"/>
      <c r="T3370" s="61"/>
    </row>
    <row r="3371" spans="1:20" s="55" customFormat="1" ht="14.15" x14ac:dyDescent="0.4">
      <c r="A3371" s="39"/>
      <c r="E3371" s="74"/>
      <c r="F3371" s="74"/>
      <c r="G3371" s="74"/>
      <c r="S3371" s="61"/>
      <c r="T3371" s="61"/>
    </row>
    <row r="3372" spans="1:20" s="55" customFormat="1" ht="14.15" x14ac:dyDescent="0.4">
      <c r="A3372" s="39"/>
      <c r="E3372" s="74"/>
      <c r="F3372" s="74"/>
      <c r="G3372" s="74"/>
      <c r="S3372" s="61"/>
      <c r="T3372" s="61"/>
    </row>
    <row r="3373" spans="1:20" s="55" customFormat="1" ht="14.15" x14ac:dyDescent="0.4">
      <c r="A3373" s="39"/>
      <c r="E3373" s="74"/>
      <c r="F3373" s="74"/>
      <c r="G3373" s="74"/>
      <c r="S3373" s="61"/>
      <c r="T3373" s="61"/>
    </row>
    <row r="3374" spans="1:20" s="55" customFormat="1" ht="14.15" x14ac:dyDescent="0.4">
      <c r="A3374" s="39"/>
      <c r="E3374" s="74"/>
      <c r="F3374" s="74"/>
      <c r="G3374" s="74"/>
      <c r="S3374" s="61"/>
      <c r="T3374" s="61"/>
    </row>
    <row r="3375" spans="1:20" s="55" customFormat="1" ht="14.15" x14ac:dyDescent="0.4">
      <c r="A3375" s="39"/>
      <c r="E3375" s="74"/>
      <c r="F3375" s="74"/>
      <c r="G3375" s="74"/>
      <c r="S3375" s="61"/>
      <c r="T3375" s="61"/>
    </row>
    <row r="3376" spans="1:20" s="55" customFormat="1" ht="14.15" x14ac:dyDescent="0.4">
      <c r="A3376" s="39"/>
      <c r="E3376" s="74"/>
      <c r="F3376" s="74"/>
      <c r="G3376" s="74"/>
      <c r="S3376" s="61"/>
      <c r="T3376" s="61"/>
    </row>
    <row r="3377" spans="1:20" s="55" customFormat="1" ht="14.15" x14ac:dyDescent="0.4">
      <c r="A3377" s="39"/>
      <c r="E3377" s="74"/>
      <c r="F3377" s="74"/>
      <c r="G3377" s="74"/>
      <c r="S3377" s="61"/>
      <c r="T3377" s="61"/>
    </row>
    <row r="3378" spans="1:20" s="55" customFormat="1" ht="14.15" x14ac:dyDescent="0.4">
      <c r="A3378" s="39"/>
      <c r="E3378" s="74"/>
      <c r="F3378" s="74"/>
      <c r="G3378" s="74"/>
      <c r="S3378" s="61"/>
      <c r="T3378" s="61"/>
    </row>
    <row r="3379" spans="1:20" s="55" customFormat="1" ht="14.15" x14ac:dyDescent="0.4">
      <c r="A3379" s="39"/>
      <c r="E3379" s="74"/>
      <c r="F3379" s="74"/>
      <c r="G3379" s="74"/>
      <c r="S3379" s="61"/>
      <c r="T3379" s="61"/>
    </row>
    <row r="3380" spans="1:20" s="55" customFormat="1" ht="14.15" x14ac:dyDescent="0.4">
      <c r="A3380" s="39"/>
      <c r="E3380" s="74"/>
      <c r="F3380" s="74"/>
      <c r="G3380" s="74"/>
      <c r="S3380" s="61"/>
      <c r="T3380" s="61"/>
    </row>
    <row r="3381" spans="1:20" s="55" customFormat="1" ht="14.15" x14ac:dyDescent="0.4">
      <c r="A3381" s="39"/>
      <c r="E3381" s="74"/>
      <c r="F3381" s="74"/>
      <c r="G3381" s="74"/>
      <c r="S3381" s="61"/>
      <c r="T3381" s="61"/>
    </row>
    <row r="3382" spans="1:20" s="55" customFormat="1" ht="14.15" x14ac:dyDescent="0.4">
      <c r="A3382" s="39"/>
      <c r="E3382" s="74"/>
      <c r="F3382" s="74"/>
      <c r="G3382" s="74"/>
      <c r="S3382" s="61"/>
      <c r="T3382" s="61"/>
    </row>
    <row r="3383" spans="1:20" s="55" customFormat="1" ht="14.15" x14ac:dyDescent="0.4">
      <c r="A3383" s="39"/>
      <c r="E3383" s="74"/>
      <c r="F3383" s="74"/>
      <c r="G3383" s="74"/>
      <c r="S3383" s="61"/>
      <c r="T3383" s="61"/>
    </row>
    <row r="3384" spans="1:20" s="55" customFormat="1" ht="14.15" x14ac:dyDescent="0.4">
      <c r="A3384" s="39"/>
      <c r="E3384" s="74"/>
      <c r="F3384" s="74"/>
      <c r="G3384" s="74"/>
      <c r="S3384" s="61"/>
      <c r="T3384" s="61"/>
    </row>
    <row r="3385" spans="1:20" s="55" customFormat="1" ht="14.15" x14ac:dyDescent="0.4">
      <c r="A3385" s="39"/>
      <c r="E3385" s="74"/>
      <c r="F3385" s="74"/>
      <c r="G3385" s="74"/>
      <c r="S3385" s="61"/>
      <c r="T3385" s="61"/>
    </row>
    <row r="3386" spans="1:20" s="55" customFormat="1" ht="14.15" x14ac:dyDescent="0.4">
      <c r="A3386" s="39"/>
      <c r="E3386" s="74"/>
      <c r="F3386" s="74"/>
      <c r="G3386" s="74"/>
      <c r="S3386" s="61"/>
      <c r="T3386" s="61"/>
    </row>
    <row r="3387" spans="1:20" s="55" customFormat="1" ht="14.15" x14ac:dyDescent="0.4">
      <c r="A3387" s="39"/>
      <c r="E3387" s="74"/>
      <c r="F3387" s="74"/>
      <c r="G3387" s="74"/>
      <c r="S3387" s="61"/>
      <c r="T3387" s="61"/>
    </row>
    <row r="3388" spans="1:20" s="55" customFormat="1" ht="14.15" x14ac:dyDescent="0.4">
      <c r="A3388" s="39"/>
      <c r="E3388" s="74"/>
      <c r="F3388" s="74"/>
      <c r="G3388" s="74"/>
      <c r="S3388" s="61"/>
      <c r="T3388" s="61"/>
    </row>
    <row r="3389" spans="1:20" s="55" customFormat="1" ht="14.15" x14ac:dyDescent="0.4">
      <c r="A3389" s="39"/>
      <c r="E3389" s="74"/>
      <c r="F3389" s="74"/>
      <c r="G3389" s="74"/>
      <c r="S3389" s="61"/>
      <c r="T3389" s="61"/>
    </row>
    <row r="3390" spans="1:20" s="55" customFormat="1" ht="14.15" x14ac:dyDescent="0.4">
      <c r="A3390" s="39"/>
      <c r="E3390" s="74"/>
      <c r="F3390" s="74"/>
      <c r="G3390" s="74"/>
      <c r="S3390" s="61"/>
      <c r="T3390" s="61"/>
    </row>
    <row r="3391" spans="1:20" s="55" customFormat="1" ht="14.15" x14ac:dyDescent="0.4">
      <c r="A3391" s="39"/>
      <c r="E3391" s="74"/>
      <c r="F3391" s="74"/>
      <c r="G3391" s="74"/>
      <c r="S3391" s="61"/>
      <c r="T3391" s="61"/>
    </row>
    <row r="3392" spans="1:20" s="55" customFormat="1" ht="14.15" x14ac:dyDescent="0.4">
      <c r="A3392" s="39"/>
      <c r="E3392" s="74"/>
      <c r="F3392" s="74"/>
      <c r="G3392" s="74"/>
      <c r="S3392" s="61"/>
      <c r="T3392" s="61"/>
    </row>
    <row r="3393" spans="1:20" s="55" customFormat="1" ht="14.15" x14ac:dyDescent="0.4">
      <c r="A3393" s="39"/>
      <c r="E3393" s="74"/>
      <c r="F3393" s="74"/>
      <c r="G3393" s="74"/>
      <c r="S3393" s="61"/>
      <c r="T3393" s="61"/>
    </row>
    <row r="3394" spans="1:20" s="55" customFormat="1" ht="14.15" x14ac:dyDescent="0.4">
      <c r="A3394" s="39"/>
      <c r="E3394" s="74"/>
      <c r="F3394" s="74"/>
      <c r="G3394" s="74"/>
      <c r="S3394" s="61"/>
      <c r="T3394" s="61"/>
    </row>
    <row r="3395" spans="1:20" s="55" customFormat="1" ht="14.15" x14ac:dyDescent="0.4">
      <c r="A3395" s="39"/>
      <c r="E3395" s="74"/>
      <c r="F3395" s="74"/>
      <c r="G3395" s="74"/>
      <c r="S3395" s="61"/>
      <c r="T3395" s="61"/>
    </row>
    <row r="3396" spans="1:20" s="55" customFormat="1" ht="14.15" x14ac:dyDescent="0.4">
      <c r="A3396" s="39"/>
      <c r="E3396" s="74"/>
      <c r="F3396" s="74"/>
      <c r="G3396" s="74"/>
      <c r="S3396" s="61"/>
      <c r="T3396" s="61"/>
    </row>
    <row r="3397" spans="1:20" s="55" customFormat="1" ht="14.15" x14ac:dyDescent="0.4">
      <c r="A3397" s="39"/>
      <c r="E3397" s="74"/>
      <c r="F3397" s="74"/>
      <c r="G3397" s="74"/>
      <c r="S3397" s="61"/>
      <c r="T3397" s="61"/>
    </row>
    <row r="3398" spans="1:20" s="55" customFormat="1" ht="14.15" x14ac:dyDescent="0.4">
      <c r="A3398" s="39"/>
      <c r="E3398" s="74"/>
      <c r="F3398" s="74"/>
      <c r="G3398" s="74"/>
      <c r="S3398" s="61"/>
      <c r="T3398" s="61"/>
    </row>
    <row r="3399" spans="1:20" s="55" customFormat="1" ht="14.15" x14ac:dyDescent="0.4">
      <c r="A3399" s="39"/>
      <c r="E3399" s="74"/>
      <c r="F3399" s="74"/>
      <c r="G3399" s="74"/>
      <c r="S3399" s="61"/>
      <c r="T3399" s="61"/>
    </row>
    <row r="3400" spans="1:20" s="55" customFormat="1" ht="14.15" x14ac:dyDescent="0.4">
      <c r="A3400" s="39"/>
      <c r="E3400" s="74"/>
      <c r="F3400" s="74"/>
      <c r="G3400" s="74"/>
      <c r="S3400" s="61"/>
      <c r="T3400" s="61"/>
    </row>
    <row r="3401" spans="1:20" s="55" customFormat="1" ht="14.15" x14ac:dyDescent="0.4">
      <c r="A3401" s="39"/>
      <c r="E3401" s="74"/>
      <c r="F3401" s="74"/>
      <c r="G3401" s="74"/>
      <c r="S3401" s="61"/>
      <c r="T3401" s="61"/>
    </row>
    <row r="3402" spans="1:20" s="55" customFormat="1" ht="14.15" x14ac:dyDescent="0.4">
      <c r="A3402" s="39"/>
      <c r="E3402" s="74"/>
      <c r="F3402" s="74"/>
      <c r="G3402" s="74"/>
      <c r="S3402" s="61"/>
      <c r="T3402" s="61"/>
    </row>
    <row r="3403" spans="1:20" s="55" customFormat="1" ht="14.15" x14ac:dyDescent="0.4">
      <c r="A3403" s="39"/>
      <c r="E3403" s="74"/>
      <c r="F3403" s="74"/>
      <c r="G3403" s="74"/>
      <c r="S3403" s="61"/>
      <c r="T3403" s="61"/>
    </row>
    <row r="3404" spans="1:20" s="55" customFormat="1" ht="14.15" x14ac:dyDescent="0.4">
      <c r="A3404" s="39"/>
      <c r="E3404" s="74"/>
      <c r="F3404" s="74"/>
      <c r="G3404" s="74"/>
      <c r="S3404" s="61"/>
      <c r="T3404" s="61"/>
    </row>
    <row r="3405" spans="1:20" s="55" customFormat="1" ht="14.15" x14ac:dyDescent="0.4">
      <c r="A3405" s="39"/>
      <c r="E3405" s="74"/>
      <c r="F3405" s="74"/>
      <c r="G3405" s="74"/>
      <c r="S3405" s="61"/>
      <c r="T3405" s="61"/>
    </row>
    <row r="3406" spans="1:20" s="55" customFormat="1" ht="14.15" x14ac:dyDescent="0.4">
      <c r="A3406" s="39"/>
      <c r="E3406" s="74"/>
      <c r="F3406" s="74"/>
      <c r="G3406" s="74"/>
      <c r="S3406" s="61"/>
      <c r="T3406" s="61"/>
    </row>
    <row r="3407" spans="1:20" s="55" customFormat="1" ht="14.15" x14ac:dyDescent="0.4">
      <c r="A3407" s="39"/>
      <c r="E3407" s="74"/>
      <c r="F3407" s="74"/>
      <c r="G3407" s="74"/>
      <c r="S3407" s="61"/>
      <c r="T3407" s="61"/>
    </row>
    <row r="3408" spans="1:20" s="55" customFormat="1" ht="14.15" x14ac:dyDescent="0.4">
      <c r="A3408" s="39"/>
      <c r="E3408" s="74"/>
      <c r="F3408" s="74"/>
      <c r="G3408" s="74"/>
      <c r="S3408" s="61"/>
      <c r="T3408" s="61"/>
    </row>
    <row r="3409" spans="1:20" s="55" customFormat="1" ht="14.15" x14ac:dyDescent="0.4">
      <c r="A3409" s="39"/>
      <c r="E3409" s="74"/>
      <c r="F3409" s="74"/>
      <c r="G3409" s="74"/>
      <c r="S3409" s="61"/>
      <c r="T3409" s="61"/>
    </row>
    <row r="3410" spans="1:20" s="55" customFormat="1" ht="14.15" x14ac:dyDescent="0.4">
      <c r="A3410" s="39"/>
      <c r="E3410" s="74"/>
      <c r="F3410" s="74"/>
      <c r="G3410" s="74"/>
      <c r="S3410" s="61"/>
      <c r="T3410" s="61"/>
    </row>
    <row r="3411" spans="1:20" s="55" customFormat="1" ht="14.15" x14ac:dyDescent="0.4">
      <c r="A3411" s="39"/>
      <c r="E3411" s="74"/>
      <c r="F3411" s="74"/>
      <c r="G3411" s="74"/>
      <c r="S3411" s="61"/>
      <c r="T3411" s="61"/>
    </row>
    <row r="3412" spans="1:20" s="55" customFormat="1" ht="14.15" x14ac:dyDescent="0.4">
      <c r="A3412" s="39"/>
      <c r="E3412" s="74"/>
      <c r="F3412" s="74"/>
      <c r="G3412" s="74"/>
      <c r="S3412" s="61"/>
      <c r="T3412" s="61"/>
    </row>
    <row r="3413" spans="1:20" s="55" customFormat="1" ht="14.15" x14ac:dyDescent="0.4">
      <c r="A3413" s="39"/>
      <c r="E3413" s="74"/>
      <c r="F3413" s="74"/>
      <c r="G3413" s="74"/>
      <c r="S3413" s="61"/>
      <c r="T3413" s="61"/>
    </row>
    <row r="3414" spans="1:20" s="55" customFormat="1" ht="14.15" x14ac:dyDescent="0.4">
      <c r="A3414" s="39"/>
      <c r="E3414" s="74"/>
      <c r="F3414" s="74"/>
      <c r="G3414" s="74"/>
      <c r="S3414" s="61"/>
      <c r="T3414" s="61"/>
    </row>
    <row r="3415" spans="1:20" s="55" customFormat="1" ht="14.15" x14ac:dyDescent="0.4">
      <c r="A3415" s="39"/>
      <c r="E3415" s="74"/>
      <c r="F3415" s="74"/>
      <c r="G3415" s="74"/>
      <c r="S3415" s="61"/>
      <c r="T3415" s="61"/>
    </row>
    <row r="3416" spans="1:20" s="55" customFormat="1" ht="14.15" x14ac:dyDescent="0.4">
      <c r="A3416" s="39"/>
      <c r="E3416" s="74"/>
      <c r="F3416" s="74"/>
      <c r="G3416" s="74"/>
      <c r="S3416" s="61"/>
      <c r="T3416" s="61"/>
    </row>
    <row r="3417" spans="1:20" s="55" customFormat="1" ht="14.15" x14ac:dyDescent="0.4">
      <c r="A3417" s="39"/>
      <c r="E3417" s="74"/>
      <c r="F3417" s="74"/>
      <c r="G3417" s="74"/>
      <c r="S3417" s="61"/>
      <c r="T3417" s="61"/>
    </row>
    <row r="3418" spans="1:20" s="55" customFormat="1" ht="14.15" x14ac:dyDescent="0.4">
      <c r="A3418" s="39"/>
      <c r="E3418" s="74"/>
      <c r="F3418" s="74"/>
      <c r="G3418" s="74"/>
      <c r="S3418" s="61"/>
      <c r="T3418" s="61"/>
    </row>
    <row r="3419" spans="1:20" s="55" customFormat="1" ht="14.15" x14ac:dyDescent="0.4">
      <c r="A3419" s="39"/>
      <c r="E3419" s="74"/>
      <c r="F3419" s="74"/>
      <c r="G3419" s="74"/>
      <c r="S3419" s="61"/>
      <c r="T3419" s="61"/>
    </row>
    <row r="3420" spans="1:20" s="55" customFormat="1" ht="14.15" x14ac:dyDescent="0.4">
      <c r="A3420" s="39"/>
      <c r="E3420" s="74"/>
      <c r="F3420" s="74"/>
      <c r="G3420" s="74"/>
      <c r="S3420" s="61"/>
      <c r="T3420" s="61"/>
    </row>
    <row r="3421" spans="1:20" s="55" customFormat="1" ht="14.15" x14ac:dyDescent="0.4">
      <c r="A3421" s="39"/>
      <c r="E3421" s="74"/>
      <c r="F3421" s="74"/>
      <c r="G3421" s="74"/>
      <c r="S3421" s="61"/>
      <c r="T3421" s="61"/>
    </row>
    <row r="3422" spans="1:20" s="55" customFormat="1" ht="14.15" x14ac:dyDescent="0.4">
      <c r="A3422" s="39"/>
      <c r="E3422" s="74"/>
      <c r="F3422" s="74"/>
      <c r="G3422" s="74"/>
      <c r="S3422" s="61"/>
      <c r="T3422" s="61"/>
    </row>
    <row r="3423" spans="1:20" s="55" customFormat="1" ht="14.15" x14ac:dyDescent="0.4">
      <c r="A3423" s="39"/>
      <c r="E3423" s="74"/>
      <c r="F3423" s="74"/>
      <c r="G3423" s="74"/>
      <c r="S3423" s="61"/>
      <c r="T3423" s="61"/>
    </row>
    <row r="3424" spans="1:20" s="55" customFormat="1" ht="14.15" x14ac:dyDescent="0.4">
      <c r="A3424" s="39"/>
      <c r="E3424" s="74"/>
      <c r="F3424" s="74"/>
      <c r="G3424" s="74"/>
      <c r="S3424" s="61"/>
      <c r="T3424" s="61"/>
    </row>
    <row r="3425" spans="1:20" s="55" customFormat="1" ht="14.15" x14ac:dyDescent="0.4">
      <c r="A3425" s="39"/>
      <c r="E3425" s="74"/>
      <c r="F3425" s="74"/>
      <c r="G3425" s="74"/>
      <c r="S3425" s="61"/>
      <c r="T3425" s="61"/>
    </row>
    <row r="3426" spans="1:20" s="55" customFormat="1" ht="14.15" x14ac:dyDescent="0.4">
      <c r="A3426" s="39"/>
      <c r="E3426" s="74"/>
      <c r="F3426" s="74"/>
      <c r="G3426" s="74"/>
      <c r="S3426" s="61"/>
      <c r="T3426" s="61"/>
    </row>
    <row r="3427" spans="1:20" s="55" customFormat="1" ht="14.15" x14ac:dyDescent="0.4">
      <c r="A3427" s="39"/>
      <c r="E3427" s="74"/>
      <c r="F3427" s="74"/>
      <c r="G3427" s="74"/>
      <c r="S3427" s="61"/>
      <c r="T3427" s="61"/>
    </row>
    <row r="3428" spans="1:20" s="55" customFormat="1" ht="14.15" x14ac:dyDescent="0.4">
      <c r="A3428" s="39"/>
      <c r="E3428" s="74"/>
      <c r="F3428" s="74"/>
      <c r="G3428" s="74"/>
      <c r="S3428" s="61"/>
      <c r="T3428" s="61"/>
    </row>
    <row r="3429" spans="1:20" s="55" customFormat="1" ht="14.15" x14ac:dyDescent="0.4">
      <c r="A3429" s="39"/>
      <c r="E3429" s="74"/>
      <c r="F3429" s="74"/>
      <c r="G3429" s="74"/>
      <c r="S3429" s="61"/>
      <c r="T3429" s="61"/>
    </row>
    <row r="3430" spans="1:20" s="55" customFormat="1" ht="14.15" x14ac:dyDescent="0.4">
      <c r="A3430" s="39"/>
      <c r="E3430" s="74"/>
      <c r="F3430" s="74"/>
      <c r="G3430" s="74"/>
      <c r="S3430" s="61"/>
      <c r="T3430" s="61"/>
    </row>
    <row r="3431" spans="1:20" s="55" customFormat="1" ht="14.15" x14ac:dyDescent="0.4">
      <c r="A3431" s="39"/>
      <c r="E3431" s="74"/>
      <c r="F3431" s="74"/>
      <c r="G3431" s="74"/>
      <c r="S3431" s="61"/>
      <c r="T3431" s="61"/>
    </row>
    <row r="3432" spans="1:20" s="55" customFormat="1" ht="14.15" x14ac:dyDescent="0.4">
      <c r="A3432" s="39"/>
      <c r="E3432" s="74"/>
      <c r="F3432" s="74"/>
      <c r="G3432" s="74"/>
      <c r="S3432" s="61"/>
      <c r="T3432" s="61"/>
    </row>
    <row r="3433" spans="1:20" s="55" customFormat="1" ht="14.15" x14ac:dyDescent="0.4">
      <c r="A3433" s="39"/>
      <c r="E3433" s="74"/>
      <c r="F3433" s="74"/>
      <c r="G3433" s="74"/>
      <c r="S3433" s="61"/>
      <c r="T3433" s="61"/>
    </row>
    <row r="3434" spans="1:20" s="55" customFormat="1" ht="14.15" x14ac:dyDescent="0.4">
      <c r="A3434" s="39"/>
      <c r="E3434" s="74"/>
      <c r="F3434" s="74"/>
      <c r="G3434" s="74"/>
      <c r="S3434" s="61"/>
      <c r="T3434" s="61"/>
    </row>
    <row r="3435" spans="1:20" s="55" customFormat="1" ht="14.15" x14ac:dyDescent="0.4">
      <c r="A3435" s="39"/>
      <c r="E3435" s="74"/>
      <c r="F3435" s="74"/>
      <c r="G3435" s="74"/>
      <c r="S3435" s="61"/>
      <c r="T3435" s="61"/>
    </row>
    <row r="3436" spans="1:20" s="55" customFormat="1" ht="14.15" x14ac:dyDescent="0.4">
      <c r="A3436" s="39"/>
      <c r="E3436" s="74"/>
      <c r="F3436" s="74"/>
      <c r="G3436" s="74"/>
      <c r="S3436" s="61"/>
      <c r="T3436" s="61"/>
    </row>
    <row r="3437" spans="1:20" s="55" customFormat="1" ht="14.15" x14ac:dyDescent="0.4">
      <c r="A3437" s="39"/>
      <c r="E3437" s="74"/>
      <c r="F3437" s="74"/>
      <c r="G3437" s="74"/>
      <c r="S3437" s="61"/>
      <c r="T3437" s="61"/>
    </row>
    <row r="3438" spans="1:20" s="55" customFormat="1" ht="14.15" x14ac:dyDescent="0.4">
      <c r="A3438" s="39"/>
      <c r="E3438" s="74"/>
      <c r="F3438" s="74"/>
      <c r="G3438" s="74"/>
      <c r="S3438" s="61"/>
      <c r="T3438" s="61"/>
    </row>
    <row r="3439" spans="1:20" s="55" customFormat="1" ht="14.15" x14ac:dyDescent="0.4">
      <c r="A3439" s="39"/>
      <c r="E3439" s="74"/>
      <c r="F3439" s="74"/>
      <c r="G3439" s="74"/>
      <c r="S3439" s="61"/>
      <c r="T3439" s="61"/>
    </row>
    <row r="3440" spans="1:20" s="55" customFormat="1" ht="14.15" x14ac:dyDescent="0.4">
      <c r="A3440" s="39"/>
      <c r="E3440" s="74"/>
      <c r="F3440" s="74"/>
      <c r="G3440" s="74"/>
      <c r="S3440" s="61"/>
      <c r="T3440" s="61"/>
    </row>
    <row r="3441" spans="1:20" s="55" customFormat="1" ht="14.15" x14ac:dyDescent="0.4">
      <c r="A3441" s="39"/>
      <c r="E3441" s="74"/>
      <c r="F3441" s="74"/>
      <c r="G3441" s="74"/>
      <c r="S3441" s="61"/>
      <c r="T3441" s="61"/>
    </row>
    <row r="3442" spans="1:20" s="55" customFormat="1" ht="14.15" x14ac:dyDescent="0.4">
      <c r="A3442" s="39"/>
      <c r="E3442" s="74"/>
      <c r="F3442" s="74"/>
      <c r="G3442" s="74"/>
      <c r="S3442" s="61"/>
      <c r="T3442" s="61"/>
    </row>
    <row r="3443" spans="1:20" s="55" customFormat="1" ht="14.15" x14ac:dyDescent="0.4">
      <c r="A3443" s="39"/>
      <c r="E3443" s="74"/>
      <c r="F3443" s="74"/>
      <c r="G3443" s="74"/>
      <c r="S3443" s="61"/>
      <c r="T3443" s="61"/>
    </row>
    <row r="3444" spans="1:20" s="55" customFormat="1" ht="14.15" x14ac:dyDescent="0.4">
      <c r="A3444" s="39"/>
      <c r="E3444" s="74"/>
      <c r="F3444" s="74"/>
      <c r="G3444" s="74"/>
      <c r="S3444" s="61"/>
      <c r="T3444" s="61"/>
    </row>
    <row r="3445" spans="1:20" s="55" customFormat="1" ht="14.15" x14ac:dyDescent="0.4">
      <c r="A3445" s="39"/>
      <c r="E3445" s="74"/>
      <c r="F3445" s="74"/>
      <c r="G3445" s="74"/>
      <c r="S3445" s="61"/>
      <c r="T3445" s="61"/>
    </row>
    <row r="3446" spans="1:20" s="55" customFormat="1" ht="14.15" x14ac:dyDescent="0.4">
      <c r="A3446" s="39"/>
      <c r="E3446" s="74"/>
      <c r="F3446" s="74"/>
      <c r="G3446" s="74"/>
      <c r="S3446" s="61"/>
      <c r="T3446" s="61"/>
    </row>
    <row r="3447" spans="1:20" s="55" customFormat="1" ht="14.15" x14ac:dyDescent="0.4">
      <c r="A3447" s="39"/>
      <c r="E3447" s="74"/>
      <c r="F3447" s="74"/>
      <c r="G3447" s="74"/>
      <c r="S3447" s="61"/>
      <c r="T3447" s="61"/>
    </row>
    <row r="3448" spans="1:20" s="55" customFormat="1" ht="14.15" x14ac:dyDescent="0.4">
      <c r="A3448" s="39"/>
      <c r="E3448" s="74"/>
      <c r="F3448" s="74"/>
      <c r="G3448" s="74"/>
      <c r="S3448" s="61"/>
      <c r="T3448" s="61"/>
    </row>
    <row r="3449" spans="1:20" s="55" customFormat="1" ht="14.15" x14ac:dyDescent="0.4">
      <c r="A3449" s="39"/>
      <c r="E3449" s="74"/>
      <c r="F3449" s="74"/>
      <c r="G3449" s="74"/>
      <c r="S3449" s="61"/>
      <c r="T3449" s="61"/>
    </row>
    <row r="3450" spans="1:20" s="55" customFormat="1" ht="14.15" x14ac:dyDescent="0.4">
      <c r="A3450" s="39"/>
      <c r="E3450" s="74"/>
      <c r="F3450" s="74"/>
      <c r="G3450" s="74"/>
      <c r="S3450" s="61"/>
      <c r="T3450" s="61"/>
    </row>
    <row r="3451" spans="1:20" s="55" customFormat="1" ht="14.15" x14ac:dyDescent="0.4">
      <c r="A3451" s="39"/>
      <c r="E3451" s="74"/>
      <c r="F3451" s="74"/>
      <c r="G3451" s="74"/>
      <c r="S3451" s="61"/>
      <c r="T3451" s="61"/>
    </row>
    <row r="3452" spans="1:20" s="55" customFormat="1" ht="14.15" x14ac:dyDescent="0.4">
      <c r="A3452" s="39"/>
      <c r="E3452" s="74"/>
      <c r="F3452" s="74"/>
      <c r="G3452" s="74"/>
      <c r="S3452" s="61"/>
      <c r="T3452" s="61"/>
    </row>
    <row r="3453" spans="1:20" s="55" customFormat="1" ht="14.15" x14ac:dyDescent="0.4">
      <c r="A3453" s="39"/>
      <c r="E3453" s="74"/>
      <c r="F3453" s="74"/>
      <c r="G3453" s="74"/>
      <c r="S3453" s="61"/>
      <c r="T3453" s="61"/>
    </row>
    <row r="3454" spans="1:20" s="55" customFormat="1" ht="14.15" x14ac:dyDescent="0.4">
      <c r="A3454" s="39"/>
      <c r="E3454" s="74"/>
      <c r="F3454" s="74"/>
      <c r="G3454" s="74"/>
      <c r="S3454" s="61"/>
      <c r="T3454" s="61"/>
    </row>
    <row r="3455" spans="1:20" s="55" customFormat="1" ht="14.15" x14ac:dyDescent="0.4">
      <c r="A3455" s="39"/>
      <c r="E3455" s="74"/>
      <c r="F3455" s="74"/>
      <c r="G3455" s="74"/>
      <c r="S3455" s="61"/>
      <c r="T3455" s="61"/>
    </row>
    <row r="3456" spans="1:20" s="55" customFormat="1" ht="14.15" x14ac:dyDescent="0.4">
      <c r="A3456" s="39"/>
      <c r="E3456" s="74"/>
      <c r="F3456" s="74"/>
      <c r="G3456" s="74"/>
      <c r="S3456" s="61"/>
      <c r="T3456" s="61"/>
    </row>
    <row r="3457" spans="1:20" s="55" customFormat="1" ht="14.15" x14ac:dyDescent="0.4">
      <c r="A3457" s="39"/>
      <c r="E3457" s="74"/>
      <c r="F3457" s="74"/>
      <c r="G3457" s="74"/>
      <c r="S3457" s="61"/>
      <c r="T3457" s="61"/>
    </row>
    <row r="3458" spans="1:20" s="55" customFormat="1" ht="14.15" x14ac:dyDescent="0.4">
      <c r="A3458" s="39"/>
      <c r="E3458" s="74"/>
      <c r="F3458" s="74"/>
      <c r="G3458" s="74"/>
      <c r="S3458" s="61"/>
      <c r="T3458" s="61"/>
    </row>
    <row r="3459" spans="1:20" s="55" customFormat="1" ht="14.15" x14ac:dyDescent="0.4">
      <c r="A3459" s="39"/>
      <c r="E3459" s="74"/>
      <c r="F3459" s="74"/>
      <c r="G3459" s="74"/>
      <c r="S3459" s="61"/>
      <c r="T3459" s="61"/>
    </row>
    <row r="3460" spans="1:20" s="55" customFormat="1" ht="14.15" x14ac:dyDescent="0.4">
      <c r="A3460" s="39"/>
      <c r="E3460" s="74"/>
      <c r="F3460" s="74"/>
      <c r="G3460" s="74"/>
      <c r="S3460" s="61"/>
      <c r="T3460" s="61"/>
    </row>
    <row r="3461" spans="1:20" s="55" customFormat="1" ht="14.15" x14ac:dyDescent="0.4">
      <c r="A3461" s="39"/>
      <c r="E3461" s="74"/>
      <c r="F3461" s="74"/>
      <c r="G3461" s="74"/>
      <c r="S3461" s="61"/>
      <c r="T3461" s="61"/>
    </row>
    <row r="3462" spans="1:20" s="55" customFormat="1" ht="14.15" x14ac:dyDescent="0.4">
      <c r="A3462" s="39"/>
      <c r="E3462" s="74"/>
      <c r="F3462" s="74"/>
      <c r="G3462" s="74"/>
      <c r="S3462" s="61"/>
      <c r="T3462" s="61"/>
    </row>
    <row r="3463" spans="1:20" s="55" customFormat="1" ht="14.15" x14ac:dyDescent="0.4">
      <c r="A3463" s="39"/>
      <c r="E3463" s="74"/>
      <c r="F3463" s="74"/>
      <c r="G3463" s="74"/>
      <c r="S3463" s="61"/>
      <c r="T3463" s="61"/>
    </row>
    <row r="3464" spans="1:20" s="55" customFormat="1" ht="14.15" x14ac:dyDescent="0.4">
      <c r="A3464" s="39"/>
      <c r="E3464" s="74"/>
      <c r="F3464" s="74"/>
      <c r="G3464" s="74"/>
      <c r="S3464" s="61"/>
      <c r="T3464" s="61"/>
    </row>
    <row r="3465" spans="1:20" s="55" customFormat="1" ht="14.15" x14ac:dyDescent="0.4">
      <c r="A3465" s="39"/>
      <c r="E3465" s="74"/>
      <c r="F3465" s="74"/>
      <c r="G3465" s="74"/>
      <c r="S3465" s="61"/>
      <c r="T3465" s="61"/>
    </row>
    <row r="3466" spans="1:20" s="55" customFormat="1" ht="14.15" x14ac:dyDescent="0.4">
      <c r="A3466" s="39"/>
      <c r="E3466" s="74"/>
      <c r="F3466" s="74"/>
      <c r="G3466" s="74"/>
      <c r="S3466" s="61"/>
      <c r="T3466" s="61"/>
    </row>
    <row r="3467" spans="1:20" s="55" customFormat="1" ht="14.15" x14ac:dyDescent="0.4">
      <c r="A3467" s="39"/>
      <c r="E3467" s="74"/>
      <c r="F3467" s="74"/>
      <c r="G3467" s="74"/>
      <c r="S3467" s="61"/>
      <c r="T3467" s="61"/>
    </row>
    <row r="3468" spans="1:20" s="55" customFormat="1" ht="14.15" x14ac:dyDescent="0.4">
      <c r="A3468" s="39"/>
      <c r="E3468" s="74"/>
      <c r="F3468" s="74"/>
      <c r="G3468" s="74"/>
      <c r="S3468" s="61"/>
      <c r="T3468" s="61"/>
    </row>
    <row r="3469" spans="1:20" s="55" customFormat="1" ht="14.15" x14ac:dyDescent="0.4">
      <c r="A3469" s="39"/>
      <c r="E3469" s="74"/>
      <c r="F3469" s="74"/>
      <c r="G3469" s="74"/>
      <c r="S3469" s="61"/>
      <c r="T3469" s="61"/>
    </row>
    <row r="3470" spans="1:20" s="55" customFormat="1" ht="14.15" x14ac:dyDescent="0.4">
      <c r="A3470" s="39"/>
      <c r="E3470" s="74"/>
      <c r="F3470" s="74"/>
      <c r="G3470" s="74"/>
      <c r="S3470" s="61"/>
      <c r="T3470" s="61"/>
    </row>
    <row r="3471" spans="1:20" s="55" customFormat="1" ht="14.15" x14ac:dyDescent="0.4">
      <c r="A3471" s="39"/>
      <c r="E3471" s="74"/>
      <c r="F3471" s="74"/>
      <c r="G3471" s="74"/>
      <c r="S3471" s="61"/>
      <c r="T3471" s="61"/>
    </row>
    <row r="3472" spans="1:20" s="55" customFormat="1" ht="14.15" x14ac:dyDescent="0.4">
      <c r="A3472" s="39"/>
      <c r="E3472" s="74"/>
      <c r="F3472" s="74"/>
      <c r="G3472" s="74"/>
      <c r="S3472" s="61"/>
      <c r="T3472" s="61"/>
    </row>
    <row r="3473" spans="1:20" s="55" customFormat="1" ht="14.15" x14ac:dyDescent="0.4">
      <c r="A3473" s="39"/>
      <c r="E3473" s="74"/>
      <c r="F3473" s="74"/>
      <c r="G3473" s="74"/>
      <c r="S3473" s="61"/>
      <c r="T3473" s="61"/>
    </row>
    <row r="3474" spans="1:20" s="55" customFormat="1" ht="14.15" x14ac:dyDescent="0.4">
      <c r="A3474" s="39"/>
      <c r="E3474" s="74"/>
      <c r="F3474" s="74"/>
      <c r="G3474" s="74"/>
      <c r="S3474" s="61"/>
      <c r="T3474" s="61"/>
    </row>
    <row r="3475" spans="1:20" s="55" customFormat="1" ht="14.15" x14ac:dyDescent="0.4">
      <c r="A3475" s="39"/>
      <c r="E3475" s="74"/>
      <c r="F3475" s="74"/>
      <c r="G3475" s="74"/>
      <c r="S3475" s="61"/>
      <c r="T3475" s="61"/>
    </row>
    <row r="3476" spans="1:20" s="55" customFormat="1" ht="14.15" x14ac:dyDescent="0.4">
      <c r="A3476" s="39"/>
      <c r="E3476" s="74"/>
      <c r="F3476" s="74"/>
      <c r="G3476" s="74"/>
      <c r="S3476" s="61"/>
      <c r="T3476" s="61"/>
    </row>
    <row r="3477" spans="1:20" s="55" customFormat="1" ht="14.15" x14ac:dyDescent="0.4">
      <c r="A3477" s="39"/>
      <c r="E3477" s="74"/>
      <c r="F3477" s="74"/>
      <c r="G3477" s="74"/>
      <c r="S3477" s="61"/>
      <c r="T3477" s="61"/>
    </row>
    <row r="3478" spans="1:20" s="55" customFormat="1" ht="14.15" x14ac:dyDescent="0.4">
      <c r="A3478" s="39"/>
      <c r="E3478" s="74"/>
      <c r="F3478" s="74"/>
      <c r="G3478" s="74"/>
      <c r="S3478" s="61"/>
      <c r="T3478" s="61"/>
    </row>
    <row r="3479" spans="1:20" s="55" customFormat="1" ht="14.15" x14ac:dyDescent="0.4">
      <c r="A3479" s="39"/>
      <c r="E3479" s="74"/>
      <c r="F3479" s="74"/>
      <c r="G3479" s="74"/>
      <c r="S3479" s="61"/>
      <c r="T3479" s="61"/>
    </row>
    <row r="3480" spans="1:20" s="55" customFormat="1" ht="14.15" x14ac:dyDescent="0.4">
      <c r="A3480" s="39"/>
      <c r="E3480" s="74"/>
      <c r="F3480" s="74"/>
      <c r="G3480" s="74"/>
      <c r="S3480" s="61"/>
      <c r="T3480" s="61"/>
    </row>
    <row r="3481" spans="1:20" s="55" customFormat="1" ht="14.15" x14ac:dyDescent="0.4">
      <c r="A3481" s="39"/>
      <c r="E3481" s="74"/>
      <c r="F3481" s="74"/>
      <c r="G3481" s="74"/>
      <c r="S3481" s="61"/>
      <c r="T3481" s="61"/>
    </row>
    <row r="3482" spans="1:20" s="55" customFormat="1" ht="14.15" x14ac:dyDescent="0.4">
      <c r="A3482" s="39"/>
      <c r="E3482" s="74"/>
      <c r="F3482" s="74"/>
      <c r="G3482" s="74"/>
      <c r="S3482" s="61"/>
      <c r="T3482" s="61"/>
    </row>
    <row r="3483" spans="1:20" s="55" customFormat="1" ht="14.15" x14ac:dyDescent="0.4">
      <c r="A3483" s="39"/>
      <c r="E3483" s="74"/>
      <c r="F3483" s="74"/>
      <c r="G3483" s="74"/>
      <c r="S3483" s="61"/>
      <c r="T3483" s="61"/>
    </row>
    <row r="3484" spans="1:20" s="55" customFormat="1" ht="14.15" x14ac:dyDescent="0.4">
      <c r="A3484" s="39"/>
      <c r="E3484" s="74"/>
      <c r="F3484" s="74"/>
      <c r="G3484" s="74"/>
      <c r="S3484" s="61"/>
      <c r="T3484" s="61"/>
    </row>
    <row r="3485" spans="1:20" s="55" customFormat="1" ht="14.15" x14ac:dyDescent="0.4">
      <c r="A3485" s="39"/>
      <c r="E3485" s="74"/>
      <c r="F3485" s="74"/>
      <c r="G3485" s="74"/>
      <c r="S3485" s="61"/>
      <c r="T3485" s="61"/>
    </row>
    <row r="3486" spans="1:20" s="55" customFormat="1" ht="14.15" x14ac:dyDescent="0.4">
      <c r="A3486" s="39"/>
      <c r="E3486" s="74"/>
      <c r="F3486" s="74"/>
      <c r="G3486" s="74"/>
      <c r="S3486" s="61"/>
      <c r="T3486" s="61"/>
    </row>
    <row r="3487" spans="1:20" s="55" customFormat="1" ht="14.15" x14ac:dyDescent="0.4">
      <c r="A3487" s="39"/>
      <c r="E3487" s="74"/>
      <c r="F3487" s="74"/>
      <c r="G3487" s="74"/>
      <c r="S3487" s="61"/>
      <c r="T3487" s="61"/>
    </row>
    <row r="3488" spans="1:20" s="55" customFormat="1" ht="14.15" x14ac:dyDescent="0.4">
      <c r="A3488" s="39"/>
      <c r="E3488" s="74"/>
      <c r="F3488" s="74"/>
      <c r="G3488" s="74"/>
      <c r="S3488" s="61"/>
      <c r="T3488" s="61"/>
    </row>
    <row r="3489" spans="1:20" s="55" customFormat="1" ht="14.15" x14ac:dyDescent="0.4">
      <c r="A3489" s="39"/>
      <c r="E3489" s="74"/>
      <c r="F3489" s="74"/>
      <c r="G3489" s="74"/>
      <c r="S3489" s="61"/>
      <c r="T3489" s="61"/>
    </row>
    <row r="3490" spans="1:20" s="55" customFormat="1" ht="14.15" x14ac:dyDescent="0.4">
      <c r="A3490" s="39"/>
      <c r="E3490" s="74"/>
      <c r="F3490" s="74"/>
      <c r="G3490" s="74"/>
      <c r="S3490" s="61"/>
      <c r="T3490" s="61"/>
    </row>
    <row r="3491" spans="1:20" s="55" customFormat="1" ht="14.15" x14ac:dyDescent="0.4">
      <c r="A3491" s="39"/>
      <c r="E3491" s="74"/>
      <c r="F3491" s="74"/>
      <c r="G3491" s="74"/>
      <c r="S3491" s="61"/>
      <c r="T3491" s="61"/>
    </row>
    <row r="3492" spans="1:20" s="55" customFormat="1" ht="14.15" x14ac:dyDescent="0.4">
      <c r="A3492" s="39"/>
      <c r="E3492" s="74"/>
      <c r="F3492" s="74"/>
      <c r="G3492" s="74"/>
      <c r="S3492" s="61"/>
      <c r="T3492" s="61"/>
    </row>
    <row r="3493" spans="1:20" s="55" customFormat="1" ht="14.15" x14ac:dyDescent="0.4">
      <c r="A3493" s="39"/>
      <c r="E3493" s="74"/>
      <c r="F3493" s="74"/>
      <c r="G3493" s="74"/>
      <c r="S3493" s="61"/>
      <c r="T3493" s="61"/>
    </row>
    <row r="3494" spans="1:20" s="55" customFormat="1" ht="14.15" x14ac:dyDescent="0.4">
      <c r="A3494" s="39"/>
      <c r="E3494" s="74"/>
      <c r="F3494" s="74"/>
      <c r="G3494" s="74"/>
      <c r="S3494" s="61"/>
      <c r="T3494" s="61"/>
    </row>
    <row r="3495" spans="1:20" s="55" customFormat="1" ht="14.15" x14ac:dyDescent="0.4">
      <c r="A3495" s="39"/>
      <c r="E3495" s="74"/>
      <c r="F3495" s="74"/>
      <c r="G3495" s="74"/>
      <c r="S3495" s="61"/>
      <c r="T3495" s="61"/>
    </row>
    <row r="3496" spans="1:20" s="55" customFormat="1" ht="14.15" x14ac:dyDescent="0.4">
      <c r="A3496" s="39"/>
      <c r="E3496" s="74"/>
      <c r="F3496" s="74"/>
      <c r="G3496" s="74"/>
      <c r="S3496" s="61"/>
      <c r="T3496" s="61"/>
    </row>
    <row r="3497" spans="1:20" s="55" customFormat="1" ht="14.15" x14ac:dyDescent="0.4">
      <c r="A3497" s="39"/>
      <c r="E3497" s="74"/>
      <c r="F3497" s="74"/>
      <c r="G3497" s="74"/>
      <c r="S3497" s="61"/>
      <c r="T3497" s="61"/>
    </row>
    <row r="3498" spans="1:20" s="55" customFormat="1" ht="14.15" x14ac:dyDescent="0.4">
      <c r="A3498" s="39"/>
      <c r="E3498" s="74"/>
      <c r="F3498" s="74"/>
      <c r="G3498" s="74"/>
      <c r="S3498" s="61"/>
      <c r="T3498" s="61"/>
    </row>
    <row r="3499" spans="1:20" s="55" customFormat="1" ht="14.15" x14ac:dyDescent="0.4">
      <c r="A3499" s="39"/>
      <c r="E3499" s="74"/>
      <c r="F3499" s="74"/>
      <c r="G3499" s="74"/>
      <c r="S3499" s="61"/>
      <c r="T3499" s="61"/>
    </row>
    <row r="3500" spans="1:20" s="55" customFormat="1" ht="14.15" x14ac:dyDescent="0.4">
      <c r="A3500" s="39"/>
      <c r="E3500" s="74"/>
      <c r="F3500" s="74"/>
      <c r="G3500" s="74"/>
      <c r="S3500" s="61"/>
      <c r="T3500" s="61"/>
    </row>
    <row r="3501" spans="1:20" s="55" customFormat="1" ht="14.15" x14ac:dyDescent="0.4">
      <c r="A3501" s="39"/>
      <c r="E3501" s="74"/>
      <c r="F3501" s="74"/>
      <c r="G3501" s="74"/>
      <c r="S3501" s="61"/>
      <c r="T3501" s="61"/>
    </row>
    <row r="3502" spans="1:20" s="55" customFormat="1" ht="14.15" x14ac:dyDescent="0.4">
      <c r="A3502" s="39"/>
      <c r="E3502" s="74"/>
      <c r="F3502" s="74"/>
      <c r="G3502" s="74"/>
      <c r="S3502" s="61"/>
      <c r="T3502" s="61"/>
    </row>
    <row r="3503" spans="1:20" s="55" customFormat="1" ht="14.15" x14ac:dyDescent="0.4">
      <c r="A3503" s="39"/>
      <c r="E3503" s="74"/>
      <c r="F3503" s="74"/>
      <c r="G3503" s="74"/>
      <c r="S3503" s="61"/>
      <c r="T3503" s="61"/>
    </row>
    <row r="3504" spans="1:20" s="55" customFormat="1" ht="14.15" x14ac:dyDescent="0.4">
      <c r="A3504" s="39"/>
      <c r="E3504" s="74"/>
      <c r="F3504" s="74"/>
      <c r="G3504" s="74"/>
      <c r="S3504" s="61"/>
      <c r="T3504" s="61"/>
    </row>
    <row r="3505" spans="1:20" s="55" customFormat="1" ht="14.15" x14ac:dyDescent="0.4">
      <c r="A3505" s="39"/>
      <c r="E3505" s="74"/>
      <c r="F3505" s="74"/>
      <c r="G3505" s="74"/>
      <c r="S3505" s="61"/>
      <c r="T3505" s="61"/>
    </row>
    <row r="3506" spans="1:20" s="55" customFormat="1" ht="14.15" x14ac:dyDescent="0.4">
      <c r="A3506" s="39"/>
      <c r="E3506" s="74"/>
      <c r="F3506" s="74"/>
      <c r="G3506" s="74"/>
      <c r="S3506" s="61"/>
      <c r="T3506" s="61"/>
    </row>
    <row r="3507" spans="1:20" s="55" customFormat="1" ht="14.15" x14ac:dyDescent="0.4">
      <c r="A3507" s="39"/>
      <c r="E3507" s="74"/>
      <c r="F3507" s="74"/>
      <c r="G3507" s="74"/>
      <c r="S3507" s="61"/>
      <c r="T3507" s="61"/>
    </row>
    <row r="3508" spans="1:20" s="55" customFormat="1" ht="14.15" x14ac:dyDescent="0.4">
      <c r="A3508" s="39"/>
      <c r="E3508" s="74"/>
      <c r="F3508" s="74"/>
      <c r="G3508" s="74"/>
      <c r="S3508" s="61"/>
      <c r="T3508" s="61"/>
    </row>
    <row r="3509" spans="1:20" s="55" customFormat="1" ht="14.15" x14ac:dyDescent="0.4">
      <c r="A3509" s="39"/>
      <c r="E3509" s="74"/>
      <c r="F3509" s="74"/>
      <c r="G3509" s="74"/>
      <c r="S3509" s="61"/>
      <c r="T3509" s="61"/>
    </row>
    <row r="3510" spans="1:20" s="55" customFormat="1" ht="14.15" x14ac:dyDescent="0.4">
      <c r="A3510" s="39"/>
      <c r="E3510" s="74"/>
      <c r="F3510" s="74"/>
      <c r="G3510" s="74"/>
      <c r="S3510" s="61"/>
      <c r="T3510" s="61"/>
    </row>
    <row r="3511" spans="1:20" s="55" customFormat="1" ht="14.15" x14ac:dyDescent="0.4">
      <c r="A3511" s="39"/>
      <c r="E3511" s="74"/>
      <c r="F3511" s="74"/>
      <c r="G3511" s="74"/>
      <c r="S3511" s="61"/>
      <c r="T3511" s="61"/>
    </row>
    <row r="3512" spans="1:20" s="55" customFormat="1" ht="14.15" x14ac:dyDescent="0.4">
      <c r="A3512" s="39"/>
      <c r="E3512" s="74"/>
      <c r="F3512" s="74"/>
      <c r="G3512" s="74"/>
      <c r="S3512" s="61"/>
      <c r="T3512" s="61"/>
    </row>
    <row r="3513" spans="1:20" s="55" customFormat="1" ht="14.15" x14ac:dyDescent="0.4">
      <c r="A3513" s="39"/>
      <c r="E3513" s="74"/>
      <c r="F3513" s="74"/>
      <c r="G3513" s="74"/>
      <c r="S3513" s="61"/>
      <c r="T3513" s="61"/>
    </row>
    <row r="3514" spans="1:20" s="55" customFormat="1" ht="14.15" x14ac:dyDescent="0.4">
      <c r="A3514" s="39"/>
      <c r="E3514" s="74"/>
      <c r="F3514" s="74"/>
      <c r="G3514" s="74"/>
      <c r="S3514" s="61"/>
      <c r="T3514" s="61"/>
    </row>
    <row r="3515" spans="1:20" s="55" customFormat="1" ht="14.15" x14ac:dyDescent="0.4">
      <c r="A3515" s="39"/>
      <c r="E3515" s="74"/>
      <c r="F3515" s="74"/>
      <c r="G3515" s="74"/>
      <c r="S3515" s="61"/>
      <c r="T3515" s="61"/>
    </row>
    <row r="3516" spans="1:20" s="55" customFormat="1" ht="14.15" x14ac:dyDescent="0.4">
      <c r="A3516" s="39"/>
      <c r="E3516" s="74"/>
      <c r="F3516" s="74"/>
      <c r="G3516" s="74"/>
      <c r="S3516" s="61"/>
      <c r="T3516" s="61"/>
    </row>
    <row r="3517" spans="1:20" s="55" customFormat="1" ht="14.15" x14ac:dyDescent="0.4">
      <c r="A3517" s="39"/>
      <c r="E3517" s="74"/>
      <c r="F3517" s="74"/>
      <c r="G3517" s="74"/>
      <c r="S3517" s="61"/>
      <c r="T3517" s="61"/>
    </row>
    <row r="3518" spans="1:20" s="55" customFormat="1" ht="14.15" x14ac:dyDescent="0.4">
      <c r="A3518" s="39"/>
      <c r="E3518" s="74"/>
      <c r="F3518" s="74"/>
      <c r="G3518" s="74"/>
      <c r="S3518" s="61"/>
      <c r="T3518" s="61"/>
    </row>
    <row r="3519" spans="1:20" s="55" customFormat="1" ht="14.15" x14ac:dyDescent="0.4">
      <c r="A3519" s="39"/>
      <c r="E3519" s="74"/>
      <c r="F3519" s="74"/>
      <c r="G3519" s="74"/>
      <c r="S3519" s="61"/>
      <c r="T3519" s="61"/>
    </row>
    <row r="3520" spans="1:20" s="55" customFormat="1" ht="14.15" x14ac:dyDescent="0.4">
      <c r="A3520" s="39"/>
      <c r="E3520" s="74"/>
      <c r="F3520" s="74"/>
      <c r="G3520" s="74"/>
      <c r="S3520" s="61"/>
      <c r="T3520" s="61"/>
    </row>
    <row r="3521" spans="1:20" s="55" customFormat="1" ht="14.15" x14ac:dyDescent="0.4">
      <c r="A3521" s="39"/>
      <c r="E3521" s="74"/>
      <c r="F3521" s="74"/>
      <c r="G3521" s="74"/>
      <c r="S3521" s="61"/>
      <c r="T3521" s="61"/>
    </row>
    <row r="3522" spans="1:20" s="55" customFormat="1" ht="14.15" x14ac:dyDescent="0.4">
      <c r="A3522" s="39"/>
      <c r="E3522" s="74"/>
      <c r="F3522" s="74"/>
      <c r="G3522" s="74"/>
      <c r="S3522" s="61"/>
      <c r="T3522" s="61"/>
    </row>
    <row r="3523" spans="1:20" s="55" customFormat="1" ht="14.15" x14ac:dyDescent="0.4">
      <c r="A3523" s="39"/>
      <c r="E3523" s="74"/>
      <c r="F3523" s="74"/>
      <c r="G3523" s="74"/>
      <c r="S3523" s="61"/>
      <c r="T3523" s="61"/>
    </row>
    <row r="3524" spans="1:20" s="55" customFormat="1" ht="14.15" x14ac:dyDescent="0.4">
      <c r="A3524" s="39"/>
      <c r="E3524" s="74"/>
      <c r="F3524" s="74"/>
      <c r="G3524" s="74"/>
      <c r="S3524" s="61"/>
      <c r="T3524" s="61"/>
    </row>
    <row r="3525" spans="1:20" s="55" customFormat="1" ht="14.15" x14ac:dyDescent="0.4">
      <c r="A3525" s="39"/>
      <c r="E3525" s="74"/>
      <c r="F3525" s="74"/>
      <c r="G3525" s="74"/>
      <c r="S3525" s="61"/>
      <c r="T3525" s="61"/>
    </row>
    <row r="3526" spans="1:20" s="55" customFormat="1" ht="14.15" x14ac:dyDescent="0.4">
      <c r="A3526" s="39"/>
      <c r="E3526" s="74"/>
      <c r="F3526" s="74"/>
      <c r="G3526" s="74"/>
      <c r="S3526" s="61"/>
      <c r="T3526" s="61"/>
    </row>
    <row r="3527" spans="1:20" s="55" customFormat="1" ht="14.15" x14ac:dyDescent="0.4">
      <c r="A3527" s="39"/>
      <c r="E3527" s="74"/>
      <c r="F3527" s="74"/>
      <c r="G3527" s="74"/>
      <c r="S3527" s="61"/>
      <c r="T3527" s="61"/>
    </row>
    <row r="3528" spans="1:20" s="55" customFormat="1" ht="14.15" x14ac:dyDescent="0.4">
      <c r="A3528" s="39"/>
      <c r="E3528" s="74"/>
      <c r="F3528" s="74"/>
      <c r="G3528" s="74"/>
      <c r="S3528" s="61"/>
      <c r="T3528" s="61"/>
    </row>
    <row r="3529" spans="1:20" s="55" customFormat="1" ht="14.15" x14ac:dyDescent="0.4">
      <c r="A3529" s="39"/>
      <c r="E3529" s="74"/>
      <c r="F3529" s="74"/>
      <c r="G3529" s="74"/>
      <c r="S3529" s="61"/>
      <c r="T3529" s="61"/>
    </row>
    <row r="3530" spans="1:20" s="55" customFormat="1" ht="14.15" x14ac:dyDescent="0.4">
      <c r="A3530" s="39"/>
      <c r="E3530" s="74"/>
      <c r="F3530" s="74"/>
      <c r="G3530" s="74"/>
      <c r="S3530" s="61"/>
      <c r="T3530" s="61"/>
    </row>
    <row r="3531" spans="1:20" s="55" customFormat="1" ht="14.15" x14ac:dyDescent="0.4">
      <c r="A3531" s="39"/>
      <c r="E3531" s="74"/>
      <c r="F3531" s="74"/>
      <c r="G3531" s="74"/>
      <c r="S3531" s="61"/>
      <c r="T3531" s="61"/>
    </row>
    <row r="3532" spans="1:20" s="55" customFormat="1" ht="14.15" x14ac:dyDescent="0.4">
      <c r="A3532" s="39"/>
      <c r="E3532" s="74"/>
      <c r="F3532" s="74"/>
      <c r="G3532" s="74"/>
      <c r="S3532" s="61"/>
      <c r="T3532" s="61"/>
    </row>
    <row r="3533" spans="1:20" s="55" customFormat="1" ht="14.15" x14ac:dyDescent="0.4">
      <c r="A3533" s="39"/>
      <c r="E3533" s="74"/>
      <c r="F3533" s="74"/>
      <c r="G3533" s="74"/>
      <c r="S3533" s="61"/>
      <c r="T3533" s="61"/>
    </row>
    <row r="3534" spans="1:20" s="55" customFormat="1" ht="14.15" x14ac:dyDescent="0.4">
      <c r="A3534" s="39"/>
      <c r="E3534" s="74"/>
      <c r="F3534" s="74"/>
      <c r="G3534" s="74"/>
      <c r="S3534" s="61"/>
      <c r="T3534" s="61"/>
    </row>
    <row r="3535" spans="1:20" s="55" customFormat="1" ht="14.15" x14ac:dyDescent="0.4">
      <c r="A3535" s="39"/>
      <c r="E3535" s="74"/>
      <c r="F3535" s="74"/>
      <c r="G3535" s="74"/>
      <c r="S3535" s="61"/>
      <c r="T3535" s="61"/>
    </row>
    <row r="3536" spans="1:20" s="55" customFormat="1" ht="14.15" x14ac:dyDescent="0.4">
      <c r="A3536" s="39"/>
      <c r="E3536" s="74"/>
      <c r="F3536" s="74"/>
      <c r="G3536" s="74"/>
      <c r="S3536" s="61"/>
      <c r="T3536" s="61"/>
    </row>
    <row r="3537" spans="1:20" s="55" customFormat="1" ht="14.15" x14ac:dyDescent="0.4">
      <c r="A3537" s="39"/>
      <c r="E3537" s="74"/>
      <c r="F3537" s="74"/>
      <c r="G3537" s="74"/>
      <c r="S3537" s="61"/>
      <c r="T3537" s="61"/>
    </row>
    <row r="3538" spans="1:20" s="55" customFormat="1" ht="14.15" x14ac:dyDescent="0.4">
      <c r="A3538" s="39"/>
      <c r="E3538" s="74"/>
      <c r="F3538" s="74"/>
      <c r="G3538" s="74"/>
      <c r="S3538" s="61"/>
      <c r="T3538" s="61"/>
    </row>
    <row r="3539" spans="1:20" s="55" customFormat="1" ht="14.15" x14ac:dyDescent="0.4">
      <c r="A3539" s="39"/>
      <c r="E3539" s="74"/>
      <c r="F3539" s="74"/>
      <c r="G3539" s="74"/>
      <c r="S3539" s="61"/>
      <c r="T3539" s="61"/>
    </row>
    <row r="3540" spans="1:20" s="55" customFormat="1" ht="14.15" x14ac:dyDescent="0.4">
      <c r="A3540" s="39"/>
      <c r="E3540" s="74"/>
      <c r="F3540" s="74"/>
      <c r="G3540" s="74"/>
      <c r="S3540" s="61"/>
      <c r="T3540" s="61"/>
    </row>
    <row r="3541" spans="1:20" s="55" customFormat="1" ht="14.15" x14ac:dyDescent="0.4">
      <c r="A3541" s="39"/>
      <c r="E3541" s="74"/>
      <c r="F3541" s="74"/>
      <c r="G3541" s="74"/>
      <c r="S3541" s="61"/>
      <c r="T3541" s="61"/>
    </row>
    <row r="3542" spans="1:20" s="55" customFormat="1" ht="14.15" x14ac:dyDescent="0.4">
      <c r="A3542" s="39"/>
      <c r="E3542" s="74"/>
      <c r="F3542" s="74"/>
      <c r="G3542" s="74"/>
      <c r="S3542" s="61"/>
      <c r="T3542" s="61"/>
    </row>
    <row r="3543" spans="1:20" s="55" customFormat="1" ht="14.15" x14ac:dyDescent="0.4">
      <c r="A3543" s="39"/>
      <c r="E3543" s="74"/>
      <c r="F3543" s="74"/>
      <c r="G3543" s="74"/>
      <c r="S3543" s="61"/>
      <c r="T3543" s="61"/>
    </row>
    <row r="3544" spans="1:20" s="55" customFormat="1" ht="14.15" x14ac:dyDescent="0.4">
      <c r="A3544" s="39"/>
      <c r="E3544" s="74"/>
      <c r="F3544" s="74"/>
      <c r="G3544" s="74"/>
      <c r="S3544" s="61"/>
      <c r="T3544" s="61"/>
    </row>
    <row r="3545" spans="1:20" s="55" customFormat="1" ht="14.15" x14ac:dyDescent="0.4">
      <c r="A3545" s="39"/>
      <c r="E3545" s="74"/>
      <c r="F3545" s="74"/>
      <c r="G3545" s="74"/>
      <c r="S3545" s="61"/>
      <c r="T3545" s="61"/>
    </row>
    <row r="3546" spans="1:20" s="55" customFormat="1" ht="14.15" x14ac:dyDescent="0.4">
      <c r="A3546" s="39"/>
      <c r="E3546" s="74"/>
      <c r="F3546" s="74"/>
      <c r="G3546" s="74"/>
      <c r="S3546" s="61"/>
      <c r="T3546" s="61"/>
    </row>
    <row r="3547" spans="1:20" s="55" customFormat="1" ht="14.15" x14ac:dyDescent="0.4">
      <c r="A3547" s="39"/>
      <c r="E3547" s="74"/>
      <c r="F3547" s="74"/>
      <c r="G3547" s="74"/>
      <c r="S3547" s="61"/>
      <c r="T3547" s="61"/>
    </row>
    <row r="3548" spans="1:20" s="55" customFormat="1" ht="14.15" x14ac:dyDescent="0.4">
      <c r="A3548" s="39"/>
      <c r="E3548" s="74"/>
      <c r="F3548" s="74"/>
      <c r="G3548" s="74"/>
      <c r="S3548" s="61"/>
      <c r="T3548" s="61"/>
    </row>
    <row r="3549" spans="1:20" s="55" customFormat="1" ht="14.15" x14ac:dyDescent="0.4">
      <c r="A3549" s="39"/>
      <c r="E3549" s="74"/>
      <c r="F3549" s="74"/>
      <c r="G3549" s="74"/>
      <c r="S3549" s="61"/>
      <c r="T3549" s="61"/>
    </row>
    <row r="3550" spans="1:20" s="55" customFormat="1" ht="14.15" x14ac:dyDescent="0.4">
      <c r="A3550" s="39"/>
      <c r="E3550" s="74"/>
      <c r="F3550" s="74"/>
      <c r="G3550" s="74"/>
      <c r="S3550" s="61"/>
      <c r="T3550" s="61"/>
    </row>
    <row r="3551" spans="1:20" s="55" customFormat="1" ht="14.15" x14ac:dyDescent="0.4">
      <c r="A3551" s="39"/>
      <c r="E3551" s="74"/>
      <c r="F3551" s="74"/>
      <c r="G3551" s="74"/>
      <c r="S3551" s="61"/>
      <c r="T3551" s="61"/>
    </row>
    <row r="3552" spans="1:20" s="55" customFormat="1" ht="14.15" x14ac:dyDescent="0.4">
      <c r="A3552" s="39"/>
      <c r="E3552" s="74"/>
      <c r="F3552" s="74"/>
      <c r="G3552" s="74"/>
      <c r="S3552" s="61"/>
      <c r="T3552" s="61"/>
    </row>
    <row r="3553" spans="1:20" s="55" customFormat="1" ht="14.15" x14ac:dyDescent="0.4">
      <c r="A3553" s="39"/>
      <c r="E3553" s="74"/>
      <c r="F3553" s="74"/>
      <c r="G3553" s="74"/>
      <c r="S3553" s="61"/>
      <c r="T3553" s="61"/>
    </row>
    <row r="3554" spans="1:20" s="55" customFormat="1" ht="14.15" x14ac:dyDescent="0.4">
      <c r="A3554" s="39"/>
      <c r="E3554" s="74"/>
      <c r="F3554" s="74"/>
      <c r="G3554" s="74"/>
      <c r="S3554" s="61"/>
      <c r="T3554" s="61"/>
    </row>
    <row r="3555" spans="1:20" s="55" customFormat="1" ht="14.15" x14ac:dyDescent="0.4">
      <c r="A3555" s="39"/>
      <c r="E3555" s="74"/>
      <c r="F3555" s="74"/>
      <c r="G3555" s="74"/>
      <c r="S3555" s="61"/>
      <c r="T3555" s="61"/>
    </row>
    <row r="3556" spans="1:20" s="55" customFormat="1" ht="14.15" x14ac:dyDescent="0.4">
      <c r="A3556" s="39"/>
      <c r="E3556" s="74"/>
      <c r="F3556" s="74"/>
      <c r="G3556" s="74"/>
      <c r="S3556" s="61"/>
      <c r="T3556" s="61"/>
    </row>
    <row r="3557" spans="1:20" s="55" customFormat="1" ht="14.15" x14ac:dyDescent="0.4">
      <c r="A3557" s="39"/>
      <c r="E3557" s="74"/>
      <c r="F3557" s="74"/>
      <c r="G3557" s="74"/>
      <c r="S3557" s="61"/>
      <c r="T3557" s="61"/>
    </row>
    <row r="3558" spans="1:20" s="55" customFormat="1" ht="14.15" x14ac:dyDescent="0.4">
      <c r="A3558" s="39"/>
      <c r="E3558" s="74"/>
      <c r="F3558" s="74"/>
      <c r="G3558" s="74"/>
      <c r="S3558" s="61"/>
      <c r="T3558" s="61"/>
    </row>
    <row r="3559" spans="1:20" s="55" customFormat="1" ht="14.15" x14ac:dyDescent="0.4">
      <c r="A3559" s="39"/>
      <c r="E3559" s="74"/>
      <c r="F3559" s="74"/>
      <c r="G3559" s="74"/>
      <c r="S3559" s="61"/>
      <c r="T3559" s="61"/>
    </row>
    <row r="3560" spans="1:20" s="55" customFormat="1" ht="14.15" x14ac:dyDescent="0.4">
      <c r="A3560" s="39"/>
      <c r="E3560" s="74"/>
      <c r="F3560" s="74"/>
      <c r="G3560" s="74"/>
      <c r="S3560" s="61"/>
      <c r="T3560" s="61"/>
    </row>
    <row r="3561" spans="1:20" s="55" customFormat="1" ht="14.15" x14ac:dyDescent="0.4">
      <c r="A3561" s="39"/>
      <c r="E3561" s="74"/>
      <c r="F3561" s="74"/>
      <c r="G3561" s="74"/>
      <c r="S3561" s="61"/>
      <c r="T3561" s="61"/>
    </row>
    <row r="3562" spans="1:20" s="55" customFormat="1" ht="14.15" x14ac:dyDescent="0.4">
      <c r="A3562" s="39"/>
      <c r="E3562" s="74"/>
      <c r="F3562" s="74"/>
      <c r="G3562" s="74"/>
      <c r="S3562" s="61"/>
      <c r="T3562" s="61"/>
    </row>
    <row r="3563" spans="1:20" s="55" customFormat="1" ht="14.15" x14ac:dyDescent="0.4">
      <c r="A3563" s="39"/>
      <c r="E3563" s="74"/>
      <c r="F3563" s="74"/>
      <c r="G3563" s="74"/>
      <c r="S3563" s="61"/>
      <c r="T3563" s="61"/>
    </row>
    <row r="3564" spans="1:20" s="55" customFormat="1" ht="14.15" x14ac:dyDescent="0.4">
      <c r="A3564" s="39"/>
      <c r="E3564" s="74"/>
      <c r="F3564" s="74"/>
      <c r="G3564" s="74"/>
      <c r="S3564" s="61"/>
      <c r="T3564" s="61"/>
    </row>
    <row r="3565" spans="1:20" s="55" customFormat="1" ht="14.15" x14ac:dyDescent="0.4">
      <c r="A3565" s="39"/>
      <c r="E3565" s="74"/>
      <c r="F3565" s="74"/>
      <c r="G3565" s="74"/>
      <c r="S3565" s="61"/>
      <c r="T3565" s="61"/>
    </row>
    <row r="3566" spans="1:20" s="55" customFormat="1" ht="14.15" x14ac:dyDescent="0.4">
      <c r="A3566" s="39"/>
      <c r="E3566" s="74"/>
      <c r="F3566" s="74"/>
      <c r="G3566" s="74"/>
      <c r="S3566" s="61"/>
      <c r="T3566" s="61"/>
    </row>
    <row r="3567" spans="1:20" s="55" customFormat="1" ht="14.15" x14ac:dyDescent="0.4">
      <c r="A3567" s="39"/>
      <c r="E3567" s="74"/>
      <c r="F3567" s="74"/>
      <c r="G3567" s="74"/>
      <c r="S3567" s="61"/>
      <c r="T3567" s="61"/>
    </row>
    <row r="3568" spans="1:20" s="55" customFormat="1" ht="14.15" x14ac:dyDescent="0.4">
      <c r="A3568" s="39"/>
      <c r="E3568" s="74"/>
      <c r="F3568" s="74"/>
      <c r="G3568" s="74"/>
      <c r="S3568" s="61"/>
      <c r="T3568" s="61"/>
    </row>
    <row r="3569" spans="1:20" s="55" customFormat="1" ht="14.15" x14ac:dyDescent="0.4">
      <c r="A3569" s="39"/>
      <c r="E3569" s="74"/>
      <c r="F3569" s="74"/>
      <c r="G3569" s="74"/>
      <c r="S3569" s="61"/>
      <c r="T3569" s="61"/>
    </row>
    <row r="3570" spans="1:20" s="55" customFormat="1" ht="14.15" x14ac:dyDescent="0.4">
      <c r="A3570" s="39"/>
      <c r="E3570" s="74"/>
      <c r="F3570" s="74"/>
      <c r="G3570" s="74"/>
      <c r="S3570" s="61"/>
      <c r="T3570" s="61"/>
    </row>
    <row r="3571" spans="1:20" s="55" customFormat="1" ht="14.15" x14ac:dyDescent="0.4">
      <c r="A3571" s="39"/>
      <c r="E3571" s="74"/>
      <c r="F3571" s="74"/>
      <c r="G3571" s="74"/>
      <c r="S3571" s="61"/>
      <c r="T3571" s="61"/>
    </row>
    <row r="3572" spans="1:20" s="55" customFormat="1" ht="14.15" x14ac:dyDescent="0.4">
      <c r="A3572" s="39"/>
      <c r="E3572" s="74"/>
      <c r="F3572" s="74"/>
      <c r="G3572" s="74"/>
      <c r="S3572" s="61"/>
      <c r="T3572" s="61"/>
    </row>
    <row r="3573" spans="1:20" s="55" customFormat="1" ht="14.15" x14ac:dyDescent="0.4">
      <c r="A3573" s="39"/>
      <c r="E3573" s="74"/>
      <c r="F3573" s="74"/>
      <c r="G3573" s="74"/>
      <c r="S3573" s="61"/>
      <c r="T3573" s="61"/>
    </row>
    <row r="3574" spans="1:20" s="55" customFormat="1" ht="14.15" x14ac:dyDescent="0.4">
      <c r="A3574" s="39"/>
      <c r="E3574" s="74"/>
      <c r="F3574" s="74"/>
      <c r="G3574" s="74"/>
      <c r="S3574" s="61"/>
      <c r="T3574" s="61"/>
    </row>
    <row r="3575" spans="1:20" s="55" customFormat="1" ht="14.15" x14ac:dyDescent="0.4">
      <c r="A3575" s="39"/>
      <c r="E3575" s="74"/>
      <c r="F3575" s="74"/>
      <c r="G3575" s="74"/>
      <c r="S3575" s="61"/>
      <c r="T3575" s="61"/>
    </row>
    <row r="3576" spans="1:20" s="55" customFormat="1" ht="14.15" x14ac:dyDescent="0.4">
      <c r="A3576" s="39"/>
      <c r="E3576" s="74"/>
      <c r="F3576" s="74"/>
      <c r="G3576" s="74"/>
      <c r="S3576" s="61"/>
      <c r="T3576" s="61"/>
    </row>
    <row r="3577" spans="1:20" s="55" customFormat="1" ht="14.15" x14ac:dyDescent="0.4">
      <c r="A3577" s="39"/>
      <c r="E3577" s="74"/>
      <c r="F3577" s="74"/>
      <c r="G3577" s="74"/>
      <c r="S3577" s="61"/>
      <c r="T3577" s="61"/>
    </row>
    <row r="3578" spans="1:20" s="55" customFormat="1" ht="14.15" x14ac:dyDescent="0.4">
      <c r="A3578" s="39"/>
      <c r="E3578" s="74"/>
      <c r="F3578" s="74"/>
      <c r="G3578" s="74"/>
      <c r="S3578" s="61"/>
      <c r="T3578" s="61"/>
    </row>
    <row r="3579" spans="1:20" s="55" customFormat="1" ht="14.15" x14ac:dyDescent="0.4">
      <c r="A3579" s="39"/>
      <c r="E3579" s="74"/>
      <c r="F3579" s="74"/>
      <c r="G3579" s="74"/>
      <c r="S3579" s="61"/>
      <c r="T3579" s="61"/>
    </row>
    <row r="3580" spans="1:20" s="55" customFormat="1" ht="14.15" x14ac:dyDescent="0.4">
      <c r="A3580" s="39"/>
      <c r="E3580" s="74"/>
      <c r="F3580" s="74"/>
      <c r="G3580" s="74"/>
      <c r="S3580" s="61"/>
      <c r="T3580" s="61"/>
    </row>
    <row r="3581" spans="1:20" s="55" customFormat="1" ht="14.15" x14ac:dyDescent="0.4">
      <c r="A3581" s="39"/>
      <c r="E3581" s="74"/>
      <c r="F3581" s="74"/>
      <c r="G3581" s="74"/>
      <c r="S3581" s="61"/>
      <c r="T3581" s="61"/>
    </row>
    <row r="3582" spans="1:20" s="55" customFormat="1" ht="14.15" x14ac:dyDescent="0.4">
      <c r="A3582" s="39"/>
      <c r="E3582" s="74"/>
      <c r="F3582" s="74"/>
      <c r="G3582" s="74"/>
      <c r="S3582" s="61"/>
      <c r="T3582" s="61"/>
    </row>
    <row r="3583" spans="1:20" s="55" customFormat="1" ht="14.15" x14ac:dyDescent="0.4">
      <c r="A3583" s="39"/>
      <c r="E3583" s="74"/>
      <c r="F3583" s="74"/>
      <c r="G3583" s="74"/>
      <c r="S3583" s="61"/>
      <c r="T3583" s="61"/>
    </row>
    <row r="3584" spans="1:20" s="55" customFormat="1" ht="14.15" x14ac:dyDescent="0.4">
      <c r="A3584" s="39"/>
      <c r="E3584" s="74"/>
      <c r="F3584" s="74"/>
      <c r="G3584" s="74"/>
      <c r="S3584" s="61"/>
      <c r="T3584" s="61"/>
    </row>
    <row r="3585" spans="1:20" s="55" customFormat="1" ht="14.15" x14ac:dyDescent="0.4">
      <c r="A3585" s="39"/>
      <c r="E3585" s="74"/>
      <c r="F3585" s="74"/>
      <c r="G3585" s="74"/>
      <c r="S3585" s="61"/>
      <c r="T3585" s="61"/>
    </row>
    <row r="3586" spans="1:20" s="55" customFormat="1" ht="14.15" x14ac:dyDescent="0.4">
      <c r="A3586" s="39"/>
      <c r="E3586" s="74"/>
      <c r="F3586" s="74"/>
      <c r="G3586" s="74"/>
      <c r="S3586" s="61"/>
      <c r="T3586" s="61"/>
    </row>
    <row r="3587" spans="1:20" s="55" customFormat="1" ht="14.15" x14ac:dyDescent="0.4">
      <c r="A3587" s="39"/>
      <c r="E3587" s="74"/>
      <c r="F3587" s="74"/>
      <c r="G3587" s="74"/>
      <c r="S3587" s="61"/>
      <c r="T3587" s="61"/>
    </row>
    <row r="3588" spans="1:20" s="55" customFormat="1" ht="14.15" x14ac:dyDescent="0.4">
      <c r="A3588" s="39"/>
      <c r="E3588" s="74"/>
      <c r="F3588" s="74"/>
      <c r="G3588" s="74"/>
      <c r="S3588" s="61"/>
      <c r="T3588" s="61"/>
    </row>
    <row r="3589" spans="1:20" s="55" customFormat="1" ht="14.15" x14ac:dyDescent="0.4">
      <c r="A3589" s="39"/>
      <c r="E3589" s="74"/>
      <c r="F3589" s="74"/>
      <c r="G3589" s="74"/>
      <c r="S3589" s="61"/>
      <c r="T3589" s="61"/>
    </row>
    <row r="3590" spans="1:20" s="55" customFormat="1" ht="14.15" x14ac:dyDescent="0.4">
      <c r="A3590" s="39"/>
      <c r="E3590" s="74"/>
      <c r="F3590" s="74"/>
      <c r="G3590" s="74"/>
      <c r="S3590" s="61"/>
      <c r="T3590" s="61"/>
    </row>
    <row r="3591" spans="1:20" s="55" customFormat="1" ht="14.15" x14ac:dyDescent="0.4">
      <c r="A3591" s="39"/>
      <c r="E3591" s="74"/>
      <c r="F3591" s="74"/>
      <c r="G3591" s="74"/>
      <c r="S3591" s="61"/>
      <c r="T3591" s="61"/>
    </row>
    <row r="3592" spans="1:20" s="55" customFormat="1" ht="14.15" x14ac:dyDescent="0.4">
      <c r="A3592" s="39"/>
      <c r="E3592" s="74"/>
      <c r="F3592" s="74"/>
      <c r="G3592" s="74"/>
      <c r="S3592" s="61"/>
      <c r="T3592" s="61"/>
    </row>
    <row r="3593" spans="1:20" s="55" customFormat="1" ht="14.15" x14ac:dyDescent="0.4">
      <c r="A3593" s="39"/>
      <c r="E3593" s="74"/>
      <c r="F3593" s="74"/>
      <c r="G3593" s="74"/>
      <c r="S3593" s="61"/>
      <c r="T3593" s="61"/>
    </row>
    <row r="3594" spans="1:20" s="55" customFormat="1" ht="14.15" x14ac:dyDescent="0.4">
      <c r="A3594" s="39"/>
      <c r="E3594" s="74"/>
      <c r="F3594" s="74"/>
      <c r="G3594" s="74"/>
      <c r="S3594" s="61"/>
      <c r="T3594" s="61"/>
    </row>
    <row r="3595" spans="1:20" s="55" customFormat="1" ht="14.15" x14ac:dyDescent="0.4">
      <c r="A3595" s="39"/>
      <c r="E3595" s="74"/>
      <c r="F3595" s="74"/>
      <c r="G3595" s="74"/>
      <c r="S3595" s="61"/>
      <c r="T3595" s="61"/>
    </row>
    <row r="3596" spans="1:20" s="55" customFormat="1" ht="14.15" x14ac:dyDescent="0.4">
      <c r="A3596" s="39"/>
      <c r="E3596" s="74"/>
      <c r="F3596" s="74"/>
      <c r="G3596" s="74"/>
      <c r="S3596" s="61"/>
      <c r="T3596" s="61"/>
    </row>
    <row r="3597" spans="1:20" s="55" customFormat="1" ht="14.15" x14ac:dyDescent="0.4">
      <c r="A3597" s="39"/>
      <c r="E3597" s="74"/>
      <c r="F3597" s="74"/>
      <c r="G3597" s="74"/>
      <c r="S3597" s="61"/>
      <c r="T3597" s="61"/>
    </row>
    <row r="3598" spans="1:20" s="55" customFormat="1" ht="14.15" x14ac:dyDescent="0.4">
      <c r="A3598" s="39"/>
      <c r="E3598" s="74"/>
      <c r="F3598" s="74"/>
      <c r="G3598" s="74"/>
      <c r="S3598" s="61"/>
      <c r="T3598" s="61"/>
    </row>
    <row r="3599" spans="1:20" s="55" customFormat="1" ht="14.15" x14ac:dyDescent="0.4">
      <c r="A3599" s="39"/>
      <c r="E3599" s="74"/>
      <c r="F3599" s="74"/>
      <c r="G3599" s="74"/>
      <c r="S3599" s="61"/>
      <c r="T3599" s="61"/>
    </row>
    <row r="3600" spans="1:20" s="55" customFormat="1" ht="14.15" x14ac:dyDescent="0.4">
      <c r="A3600" s="39"/>
      <c r="E3600" s="74"/>
      <c r="F3600" s="74"/>
      <c r="G3600" s="74"/>
      <c r="S3600" s="61"/>
      <c r="T3600" s="61"/>
    </row>
    <row r="3601" spans="1:20" s="55" customFormat="1" ht="14.15" x14ac:dyDescent="0.4">
      <c r="A3601" s="39"/>
      <c r="E3601" s="74"/>
      <c r="F3601" s="74"/>
      <c r="G3601" s="74"/>
      <c r="S3601" s="61"/>
      <c r="T3601" s="61"/>
    </row>
    <row r="3602" spans="1:20" s="55" customFormat="1" ht="14.15" x14ac:dyDescent="0.4">
      <c r="A3602" s="39"/>
      <c r="E3602" s="74"/>
      <c r="F3602" s="74"/>
      <c r="G3602" s="74"/>
      <c r="S3602" s="61"/>
      <c r="T3602" s="61"/>
    </row>
    <row r="3603" spans="1:20" s="55" customFormat="1" ht="14.15" x14ac:dyDescent="0.4">
      <c r="A3603" s="39"/>
      <c r="E3603" s="74"/>
      <c r="F3603" s="74"/>
      <c r="G3603" s="74"/>
      <c r="S3603" s="61"/>
      <c r="T3603" s="61"/>
    </row>
    <row r="3604" spans="1:20" s="55" customFormat="1" ht="14.15" x14ac:dyDescent="0.4">
      <c r="A3604" s="39"/>
      <c r="E3604" s="74"/>
      <c r="F3604" s="74"/>
      <c r="G3604" s="74"/>
      <c r="S3604" s="61"/>
      <c r="T3604" s="61"/>
    </row>
    <row r="3605" spans="1:20" s="55" customFormat="1" ht="14.15" x14ac:dyDescent="0.4">
      <c r="A3605" s="39"/>
      <c r="E3605" s="74"/>
      <c r="F3605" s="74"/>
      <c r="G3605" s="74"/>
      <c r="S3605" s="61"/>
      <c r="T3605" s="61"/>
    </row>
    <row r="3606" spans="1:20" s="55" customFormat="1" ht="14.15" x14ac:dyDescent="0.4">
      <c r="A3606" s="39"/>
      <c r="E3606" s="74"/>
      <c r="F3606" s="74"/>
      <c r="G3606" s="74"/>
      <c r="S3606" s="61"/>
      <c r="T3606" s="61"/>
    </row>
    <row r="3607" spans="1:20" s="55" customFormat="1" ht="14.15" x14ac:dyDescent="0.4">
      <c r="A3607" s="39"/>
      <c r="E3607" s="74"/>
      <c r="F3607" s="74"/>
      <c r="G3607" s="74"/>
      <c r="S3607" s="61"/>
      <c r="T3607" s="61"/>
    </row>
    <row r="3608" spans="1:20" s="55" customFormat="1" ht="14.15" x14ac:dyDescent="0.4">
      <c r="A3608" s="39"/>
      <c r="E3608" s="74"/>
      <c r="F3608" s="74"/>
      <c r="G3608" s="74"/>
      <c r="S3608" s="61"/>
      <c r="T3608" s="61"/>
    </row>
    <row r="3609" spans="1:20" s="55" customFormat="1" ht="14.15" x14ac:dyDescent="0.4">
      <c r="A3609" s="39"/>
      <c r="E3609" s="74"/>
      <c r="F3609" s="74"/>
      <c r="G3609" s="74"/>
      <c r="S3609" s="61"/>
      <c r="T3609" s="61"/>
    </row>
    <row r="3610" spans="1:20" s="55" customFormat="1" ht="14.15" x14ac:dyDescent="0.4">
      <c r="A3610" s="39"/>
      <c r="E3610" s="74"/>
      <c r="F3610" s="74"/>
      <c r="G3610" s="74"/>
      <c r="S3610" s="61"/>
      <c r="T3610" s="61"/>
    </row>
    <row r="3611" spans="1:20" s="55" customFormat="1" ht="14.15" x14ac:dyDescent="0.4">
      <c r="A3611" s="39"/>
      <c r="E3611" s="74"/>
      <c r="F3611" s="74"/>
      <c r="G3611" s="74"/>
      <c r="S3611" s="61"/>
      <c r="T3611" s="61"/>
    </row>
    <row r="3612" spans="1:20" s="55" customFormat="1" ht="14.15" x14ac:dyDescent="0.4">
      <c r="A3612" s="39"/>
      <c r="E3612" s="74"/>
      <c r="F3612" s="74"/>
      <c r="G3612" s="74"/>
      <c r="S3612" s="61"/>
      <c r="T3612" s="61"/>
    </row>
    <row r="3613" spans="1:20" s="55" customFormat="1" ht="14.15" x14ac:dyDescent="0.4">
      <c r="A3613" s="39"/>
      <c r="E3613" s="74"/>
      <c r="F3613" s="74"/>
      <c r="G3613" s="74"/>
      <c r="S3613" s="61"/>
      <c r="T3613" s="61"/>
    </row>
    <row r="3614" spans="1:20" s="55" customFormat="1" ht="14.15" x14ac:dyDescent="0.4">
      <c r="A3614" s="39"/>
      <c r="E3614" s="74"/>
      <c r="F3614" s="74"/>
      <c r="G3614" s="74"/>
      <c r="S3614" s="61"/>
      <c r="T3614" s="61"/>
    </row>
    <row r="3615" spans="1:20" s="55" customFormat="1" ht="14.15" x14ac:dyDescent="0.4">
      <c r="A3615" s="39"/>
      <c r="E3615" s="74"/>
      <c r="F3615" s="74"/>
      <c r="G3615" s="74"/>
      <c r="S3615" s="61"/>
      <c r="T3615" s="61"/>
    </row>
    <row r="3616" spans="1:20" s="55" customFormat="1" ht="14.15" x14ac:dyDescent="0.4">
      <c r="A3616" s="39"/>
      <c r="E3616" s="74"/>
      <c r="F3616" s="74"/>
      <c r="G3616" s="74"/>
      <c r="S3616" s="61"/>
      <c r="T3616" s="61"/>
    </row>
    <row r="3617" spans="1:20" s="55" customFormat="1" ht="14.15" x14ac:dyDescent="0.4">
      <c r="A3617" s="39"/>
      <c r="E3617" s="74"/>
      <c r="F3617" s="74"/>
      <c r="G3617" s="74"/>
      <c r="S3617" s="61"/>
      <c r="T3617" s="61"/>
    </row>
    <row r="3618" spans="1:20" s="55" customFormat="1" ht="14.15" x14ac:dyDescent="0.4">
      <c r="A3618" s="39"/>
      <c r="E3618" s="74"/>
      <c r="F3618" s="74"/>
      <c r="G3618" s="74"/>
      <c r="S3618" s="61"/>
      <c r="T3618" s="61"/>
    </row>
    <row r="3619" spans="1:20" s="55" customFormat="1" ht="14.15" x14ac:dyDescent="0.4">
      <c r="A3619" s="39"/>
      <c r="E3619" s="74"/>
      <c r="F3619" s="74"/>
      <c r="G3619" s="74"/>
      <c r="S3619" s="61"/>
      <c r="T3619" s="61"/>
    </row>
    <row r="3620" spans="1:20" s="55" customFormat="1" ht="14.15" x14ac:dyDescent="0.4">
      <c r="A3620" s="39"/>
      <c r="E3620" s="74"/>
      <c r="F3620" s="74"/>
      <c r="G3620" s="74"/>
      <c r="S3620" s="61"/>
      <c r="T3620" s="61"/>
    </row>
    <row r="3621" spans="1:20" s="55" customFormat="1" ht="14.15" x14ac:dyDescent="0.4">
      <c r="A3621" s="39"/>
      <c r="E3621" s="74"/>
      <c r="F3621" s="74"/>
      <c r="G3621" s="74"/>
      <c r="S3621" s="61"/>
      <c r="T3621" s="61"/>
    </row>
    <row r="3622" spans="1:20" s="55" customFormat="1" ht="14.15" x14ac:dyDescent="0.4">
      <c r="A3622" s="39"/>
      <c r="E3622" s="74"/>
      <c r="F3622" s="74"/>
      <c r="G3622" s="74"/>
      <c r="S3622" s="61"/>
      <c r="T3622" s="61"/>
    </row>
    <row r="3623" spans="1:20" s="55" customFormat="1" ht="14.15" x14ac:dyDescent="0.4">
      <c r="A3623" s="39"/>
      <c r="E3623" s="74"/>
      <c r="F3623" s="74"/>
      <c r="G3623" s="74"/>
      <c r="S3623" s="61"/>
      <c r="T3623" s="61"/>
    </row>
    <row r="3624" spans="1:20" s="55" customFormat="1" ht="14.15" x14ac:dyDescent="0.4">
      <c r="A3624" s="39"/>
      <c r="E3624" s="74"/>
      <c r="F3624" s="74"/>
      <c r="G3624" s="74"/>
      <c r="S3624" s="61"/>
      <c r="T3624" s="61"/>
    </row>
    <row r="3625" spans="1:20" s="55" customFormat="1" ht="14.15" x14ac:dyDescent="0.4">
      <c r="A3625" s="39"/>
      <c r="E3625" s="74"/>
      <c r="F3625" s="74"/>
      <c r="G3625" s="74"/>
      <c r="S3625" s="61"/>
      <c r="T3625" s="61"/>
    </row>
    <row r="3626" spans="1:20" s="55" customFormat="1" ht="14.15" x14ac:dyDescent="0.4">
      <c r="A3626" s="39"/>
      <c r="E3626" s="74"/>
      <c r="F3626" s="74"/>
      <c r="G3626" s="74"/>
      <c r="S3626" s="61"/>
      <c r="T3626" s="61"/>
    </row>
    <row r="3627" spans="1:20" s="55" customFormat="1" ht="14.15" x14ac:dyDescent="0.4">
      <c r="A3627" s="39"/>
      <c r="E3627" s="74"/>
      <c r="F3627" s="74"/>
      <c r="G3627" s="74"/>
      <c r="S3627" s="61"/>
      <c r="T3627" s="61"/>
    </row>
    <row r="3628" spans="1:20" s="55" customFormat="1" ht="14.15" x14ac:dyDescent="0.4">
      <c r="A3628" s="39"/>
      <c r="E3628" s="74"/>
      <c r="F3628" s="74"/>
      <c r="G3628" s="74"/>
      <c r="S3628" s="61"/>
      <c r="T3628" s="61"/>
    </row>
    <row r="3629" spans="1:20" s="55" customFormat="1" ht="14.15" x14ac:dyDescent="0.4">
      <c r="A3629" s="39"/>
      <c r="E3629" s="74"/>
      <c r="F3629" s="74"/>
      <c r="G3629" s="74"/>
      <c r="S3629" s="61"/>
      <c r="T3629" s="61"/>
    </row>
    <row r="3630" spans="1:20" s="55" customFormat="1" ht="14.15" x14ac:dyDescent="0.4">
      <c r="A3630" s="39"/>
      <c r="E3630" s="74"/>
      <c r="F3630" s="74"/>
      <c r="G3630" s="74"/>
      <c r="S3630" s="61"/>
      <c r="T3630" s="61"/>
    </row>
    <row r="3631" spans="1:20" s="55" customFormat="1" ht="14.15" x14ac:dyDescent="0.4">
      <c r="A3631" s="39"/>
      <c r="E3631" s="74"/>
      <c r="F3631" s="74"/>
      <c r="G3631" s="74"/>
      <c r="S3631" s="61"/>
      <c r="T3631" s="61"/>
    </row>
    <row r="3632" spans="1:20" s="55" customFormat="1" ht="14.15" x14ac:dyDescent="0.4">
      <c r="A3632" s="39"/>
      <c r="E3632" s="74"/>
      <c r="F3632" s="74"/>
      <c r="G3632" s="74"/>
      <c r="S3632" s="61"/>
      <c r="T3632" s="61"/>
    </row>
    <row r="3633" spans="1:20" s="55" customFormat="1" ht="14.15" x14ac:dyDescent="0.4">
      <c r="A3633" s="39"/>
      <c r="E3633" s="74"/>
      <c r="F3633" s="74"/>
      <c r="G3633" s="74"/>
      <c r="S3633" s="61"/>
      <c r="T3633" s="61"/>
    </row>
    <row r="3634" spans="1:20" s="55" customFormat="1" ht="14.15" x14ac:dyDescent="0.4">
      <c r="A3634" s="39"/>
      <c r="E3634" s="74"/>
      <c r="F3634" s="74"/>
      <c r="G3634" s="74"/>
      <c r="S3634" s="61"/>
      <c r="T3634" s="61"/>
    </row>
    <row r="3635" spans="1:20" s="55" customFormat="1" ht="14.15" x14ac:dyDescent="0.4">
      <c r="A3635" s="39"/>
      <c r="E3635" s="74"/>
      <c r="F3635" s="74"/>
      <c r="G3635" s="74"/>
      <c r="S3635" s="61"/>
      <c r="T3635" s="61"/>
    </row>
    <row r="3636" spans="1:20" s="55" customFormat="1" ht="14.15" x14ac:dyDescent="0.4">
      <c r="A3636" s="39"/>
      <c r="E3636" s="74"/>
      <c r="F3636" s="74"/>
      <c r="G3636" s="74"/>
      <c r="S3636" s="61"/>
      <c r="T3636" s="61"/>
    </row>
    <row r="3637" spans="1:20" s="55" customFormat="1" ht="14.15" x14ac:dyDescent="0.4">
      <c r="A3637" s="39"/>
      <c r="E3637" s="74"/>
      <c r="F3637" s="74"/>
      <c r="G3637" s="74"/>
      <c r="S3637" s="61"/>
      <c r="T3637" s="61"/>
    </row>
    <row r="3638" spans="1:20" s="55" customFormat="1" ht="14.15" x14ac:dyDescent="0.4">
      <c r="A3638" s="39"/>
      <c r="E3638" s="74"/>
      <c r="F3638" s="74"/>
      <c r="G3638" s="74"/>
      <c r="S3638" s="61"/>
      <c r="T3638" s="61"/>
    </row>
    <row r="3639" spans="1:20" s="55" customFormat="1" ht="14.15" x14ac:dyDescent="0.4">
      <c r="A3639" s="39"/>
      <c r="E3639" s="74"/>
      <c r="F3639" s="74"/>
      <c r="G3639" s="74"/>
      <c r="S3639" s="61"/>
      <c r="T3639" s="61"/>
    </row>
    <row r="3640" spans="1:20" s="55" customFormat="1" ht="14.15" x14ac:dyDescent="0.4">
      <c r="A3640" s="39"/>
      <c r="E3640" s="74"/>
      <c r="F3640" s="74"/>
      <c r="G3640" s="74"/>
      <c r="S3640" s="61"/>
      <c r="T3640" s="61"/>
    </row>
    <row r="3641" spans="1:20" s="55" customFormat="1" ht="14.15" x14ac:dyDescent="0.4">
      <c r="A3641" s="39"/>
      <c r="E3641" s="74"/>
      <c r="F3641" s="74"/>
      <c r="G3641" s="74"/>
      <c r="S3641" s="61"/>
      <c r="T3641" s="61"/>
    </row>
    <row r="3642" spans="1:20" s="55" customFormat="1" ht="14.15" x14ac:dyDescent="0.4">
      <c r="A3642" s="39"/>
      <c r="E3642" s="74"/>
      <c r="F3642" s="74"/>
      <c r="G3642" s="74"/>
      <c r="S3642" s="61"/>
      <c r="T3642" s="61"/>
    </row>
    <row r="3643" spans="1:20" s="55" customFormat="1" ht="14.15" x14ac:dyDescent="0.4">
      <c r="A3643" s="39"/>
      <c r="E3643" s="74"/>
      <c r="F3643" s="74"/>
      <c r="G3643" s="74"/>
      <c r="S3643" s="61"/>
      <c r="T3643" s="61"/>
    </row>
    <row r="3644" spans="1:20" s="55" customFormat="1" ht="14.15" x14ac:dyDescent="0.4">
      <c r="A3644" s="39"/>
      <c r="E3644" s="74"/>
      <c r="F3644" s="74"/>
      <c r="G3644" s="74"/>
      <c r="S3644" s="61"/>
      <c r="T3644" s="61"/>
    </row>
    <row r="3645" spans="1:20" s="55" customFormat="1" ht="14.15" x14ac:dyDescent="0.4">
      <c r="A3645" s="39"/>
      <c r="E3645" s="74"/>
      <c r="F3645" s="74"/>
      <c r="G3645" s="74"/>
      <c r="S3645" s="61"/>
      <c r="T3645" s="61"/>
    </row>
    <row r="3646" spans="1:20" s="55" customFormat="1" ht="14.15" x14ac:dyDescent="0.4">
      <c r="A3646" s="39"/>
      <c r="E3646" s="74"/>
      <c r="F3646" s="74"/>
      <c r="G3646" s="74"/>
      <c r="S3646" s="61"/>
      <c r="T3646" s="61"/>
    </row>
    <row r="3647" spans="1:20" s="55" customFormat="1" ht="14.15" x14ac:dyDescent="0.4">
      <c r="A3647" s="39"/>
      <c r="E3647" s="74"/>
      <c r="F3647" s="74"/>
      <c r="G3647" s="74"/>
      <c r="S3647" s="61"/>
      <c r="T3647" s="61"/>
    </row>
    <row r="3648" spans="1:20" s="55" customFormat="1" ht="14.15" x14ac:dyDescent="0.4">
      <c r="A3648" s="39"/>
      <c r="E3648" s="74"/>
      <c r="F3648" s="74"/>
      <c r="G3648" s="74"/>
      <c r="S3648" s="61"/>
      <c r="T3648" s="61"/>
    </row>
    <row r="3649" spans="1:20" s="55" customFormat="1" ht="14.15" x14ac:dyDescent="0.4">
      <c r="A3649" s="39"/>
      <c r="E3649" s="74"/>
      <c r="F3649" s="74"/>
      <c r="G3649" s="74"/>
      <c r="S3649" s="61"/>
      <c r="T3649" s="61"/>
    </row>
    <row r="3650" spans="1:20" s="55" customFormat="1" ht="14.15" x14ac:dyDescent="0.4">
      <c r="A3650" s="39"/>
      <c r="E3650" s="74"/>
      <c r="F3650" s="74"/>
      <c r="G3650" s="74"/>
      <c r="S3650" s="61"/>
      <c r="T3650" s="61"/>
    </row>
    <row r="3651" spans="1:20" s="55" customFormat="1" ht="14.15" x14ac:dyDescent="0.4">
      <c r="A3651" s="39"/>
      <c r="E3651" s="74"/>
      <c r="F3651" s="74"/>
      <c r="G3651" s="74"/>
      <c r="S3651" s="61"/>
      <c r="T3651" s="61"/>
    </row>
    <row r="3652" spans="1:20" s="55" customFormat="1" ht="14.15" x14ac:dyDescent="0.4">
      <c r="A3652" s="39"/>
      <c r="E3652" s="74"/>
      <c r="F3652" s="74"/>
      <c r="G3652" s="74"/>
      <c r="S3652" s="61"/>
      <c r="T3652" s="61"/>
    </row>
    <row r="3653" spans="1:20" s="55" customFormat="1" ht="14.15" x14ac:dyDescent="0.4">
      <c r="A3653" s="39"/>
      <c r="E3653" s="74"/>
      <c r="F3653" s="74"/>
      <c r="G3653" s="74"/>
      <c r="S3653" s="61"/>
      <c r="T3653" s="61"/>
    </row>
    <row r="3654" spans="1:20" s="55" customFormat="1" ht="14.15" x14ac:dyDescent="0.4">
      <c r="A3654" s="39"/>
      <c r="E3654" s="74"/>
      <c r="F3654" s="74"/>
      <c r="G3654" s="74"/>
      <c r="S3654" s="61"/>
      <c r="T3654" s="61"/>
    </row>
    <row r="3655" spans="1:20" s="55" customFormat="1" ht="14.15" x14ac:dyDescent="0.4">
      <c r="A3655" s="39"/>
      <c r="E3655" s="74"/>
      <c r="F3655" s="74"/>
      <c r="G3655" s="74"/>
      <c r="S3655" s="61"/>
      <c r="T3655" s="61"/>
    </row>
    <row r="3656" spans="1:20" s="55" customFormat="1" ht="14.15" x14ac:dyDescent="0.4">
      <c r="A3656" s="39"/>
      <c r="E3656" s="74"/>
      <c r="F3656" s="74"/>
      <c r="G3656" s="74"/>
      <c r="S3656" s="61"/>
      <c r="T3656" s="61"/>
    </row>
    <row r="3657" spans="1:20" s="55" customFormat="1" ht="14.15" x14ac:dyDescent="0.4">
      <c r="A3657" s="39"/>
      <c r="E3657" s="74"/>
      <c r="F3657" s="74"/>
      <c r="G3657" s="74"/>
      <c r="S3657" s="61"/>
      <c r="T3657" s="61"/>
    </row>
    <row r="3658" spans="1:20" s="55" customFormat="1" ht="14.15" x14ac:dyDescent="0.4">
      <c r="A3658" s="39"/>
      <c r="E3658" s="74"/>
      <c r="F3658" s="74"/>
      <c r="G3658" s="74"/>
      <c r="S3658" s="61"/>
      <c r="T3658" s="61"/>
    </row>
    <row r="3659" spans="1:20" s="55" customFormat="1" ht="14.15" x14ac:dyDescent="0.4">
      <c r="A3659" s="39"/>
      <c r="E3659" s="74"/>
      <c r="F3659" s="74"/>
      <c r="G3659" s="74"/>
      <c r="S3659" s="61"/>
      <c r="T3659" s="61"/>
    </row>
    <row r="3660" spans="1:20" s="55" customFormat="1" ht="14.15" x14ac:dyDescent="0.4">
      <c r="A3660" s="39"/>
      <c r="E3660" s="74"/>
      <c r="F3660" s="74"/>
      <c r="G3660" s="74"/>
      <c r="S3660" s="61"/>
      <c r="T3660" s="61"/>
    </row>
    <row r="3661" spans="1:20" s="55" customFormat="1" ht="14.15" x14ac:dyDescent="0.4">
      <c r="A3661" s="39"/>
      <c r="E3661" s="74"/>
      <c r="F3661" s="74"/>
      <c r="G3661" s="74"/>
      <c r="S3661" s="61"/>
      <c r="T3661" s="61"/>
    </row>
    <row r="3662" spans="1:20" s="55" customFormat="1" ht="14.15" x14ac:dyDescent="0.4">
      <c r="A3662" s="39"/>
      <c r="E3662" s="74"/>
      <c r="F3662" s="74"/>
      <c r="G3662" s="74"/>
      <c r="S3662" s="61"/>
      <c r="T3662" s="61"/>
    </row>
    <row r="3663" spans="1:20" s="55" customFormat="1" ht="14.15" x14ac:dyDescent="0.4">
      <c r="A3663" s="39"/>
      <c r="E3663" s="74"/>
      <c r="F3663" s="74"/>
      <c r="G3663" s="74"/>
      <c r="S3663" s="61"/>
      <c r="T3663" s="61"/>
    </row>
    <row r="3664" spans="1:20" s="55" customFormat="1" ht="14.15" x14ac:dyDescent="0.4">
      <c r="A3664" s="39"/>
      <c r="E3664" s="74"/>
      <c r="F3664" s="74"/>
      <c r="G3664" s="74"/>
      <c r="S3664" s="61"/>
      <c r="T3664" s="61"/>
    </row>
    <row r="3665" spans="1:20" s="55" customFormat="1" ht="14.15" x14ac:dyDescent="0.4">
      <c r="A3665" s="39"/>
      <c r="E3665" s="74"/>
      <c r="F3665" s="74"/>
      <c r="G3665" s="74"/>
      <c r="S3665" s="61"/>
      <c r="T3665" s="61"/>
    </row>
    <row r="3666" spans="1:20" s="55" customFormat="1" ht="14.15" x14ac:dyDescent="0.4">
      <c r="A3666" s="39"/>
      <c r="E3666" s="74"/>
      <c r="F3666" s="74"/>
      <c r="G3666" s="74"/>
      <c r="S3666" s="61"/>
      <c r="T3666" s="61"/>
    </row>
    <row r="3667" spans="1:20" s="55" customFormat="1" ht="14.15" x14ac:dyDescent="0.4">
      <c r="A3667" s="39"/>
      <c r="E3667" s="74"/>
      <c r="F3667" s="74"/>
      <c r="G3667" s="74"/>
      <c r="S3667" s="61"/>
      <c r="T3667" s="61"/>
    </row>
    <row r="3668" spans="1:20" s="55" customFormat="1" ht="14.15" x14ac:dyDescent="0.4">
      <c r="A3668" s="39"/>
      <c r="E3668" s="74"/>
      <c r="F3668" s="74"/>
      <c r="G3668" s="74"/>
      <c r="S3668" s="61"/>
      <c r="T3668" s="61"/>
    </row>
    <row r="3669" spans="1:20" s="55" customFormat="1" ht="14.15" x14ac:dyDescent="0.4">
      <c r="A3669" s="39"/>
      <c r="E3669" s="74"/>
      <c r="F3669" s="74"/>
      <c r="G3669" s="74"/>
      <c r="S3669" s="61"/>
      <c r="T3669" s="61"/>
    </row>
    <row r="3670" spans="1:20" s="55" customFormat="1" ht="14.15" x14ac:dyDescent="0.4">
      <c r="A3670" s="39"/>
      <c r="E3670" s="74"/>
      <c r="F3670" s="74"/>
      <c r="G3670" s="74"/>
      <c r="S3670" s="61"/>
      <c r="T3670" s="61"/>
    </row>
    <row r="3671" spans="1:20" s="55" customFormat="1" ht="14.15" x14ac:dyDescent="0.4">
      <c r="A3671" s="39"/>
      <c r="E3671" s="74"/>
      <c r="F3671" s="74"/>
      <c r="G3671" s="74"/>
      <c r="S3671" s="61"/>
      <c r="T3671" s="61"/>
    </row>
    <row r="3672" spans="1:20" s="55" customFormat="1" ht="14.15" x14ac:dyDescent="0.4">
      <c r="A3672" s="39"/>
      <c r="E3672" s="74"/>
      <c r="F3672" s="74"/>
      <c r="G3672" s="74"/>
      <c r="S3672" s="61"/>
      <c r="T3672" s="61"/>
    </row>
    <row r="3673" spans="1:20" s="55" customFormat="1" ht="14.15" x14ac:dyDescent="0.4">
      <c r="A3673" s="39"/>
      <c r="E3673" s="74"/>
      <c r="F3673" s="74"/>
      <c r="G3673" s="74"/>
      <c r="S3673" s="61"/>
      <c r="T3673" s="61"/>
    </row>
    <row r="3674" spans="1:20" s="55" customFormat="1" ht="14.15" x14ac:dyDescent="0.4">
      <c r="A3674" s="39"/>
      <c r="E3674" s="74"/>
      <c r="F3674" s="74"/>
      <c r="G3674" s="74"/>
      <c r="S3674" s="61"/>
      <c r="T3674" s="61"/>
    </row>
    <row r="3675" spans="1:20" s="55" customFormat="1" ht="14.15" x14ac:dyDescent="0.4">
      <c r="A3675" s="39"/>
      <c r="E3675" s="74"/>
      <c r="F3675" s="74"/>
      <c r="G3675" s="74"/>
      <c r="S3675" s="61"/>
      <c r="T3675" s="61"/>
    </row>
    <row r="3676" spans="1:20" s="55" customFormat="1" ht="14.15" x14ac:dyDescent="0.4">
      <c r="A3676" s="39"/>
      <c r="E3676" s="74"/>
      <c r="F3676" s="74"/>
      <c r="G3676" s="74"/>
      <c r="S3676" s="61"/>
      <c r="T3676" s="61"/>
    </row>
    <row r="3677" spans="1:20" s="55" customFormat="1" ht="14.15" x14ac:dyDescent="0.4">
      <c r="A3677" s="39"/>
      <c r="E3677" s="74"/>
      <c r="F3677" s="74"/>
      <c r="G3677" s="74"/>
      <c r="S3677" s="61"/>
      <c r="T3677" s="61"/>
    </row>
    <row r="3678" spans="1:20" s="55" customFormat="1" ht="14.15" x14ac:dyDescent="0.4">
      <c r="A3678" s="39"/>
      <c r="E3678" s="74"/>
      <c r="F3678" s="74"/>
      <c r="G3678" s="74"/>
      <c r="S3678" s="61"/>
      <c r="T3678" s="61"/>
    </row>
    <row r="3679" spans="1:20" s="55" customFormat="1" ht="14.15" x14ac:dyDescent="0.4">
      <c r="A3679" s="39"/>
      <c r="E3679" s="74"/>
      <c r="F3679" s="74"/>
      <c r="G3679" s="74"/>
      <c r="S3679" s="61"/>
      <c r="T3679" s="61"/>
    </row>
    <row r="3680" spans="1:20" s="55" customFormat="1" ht="14.15" x14ac:dyDescent="0.4">
      <c r="A3680" s="39"/>
      <c r="E3680" s="74"/>
      <c r="F3680" s="74"/>
      <c r="G3680" s="74"/>
      <c r="S3680" s="61"/>
      <c r="T3680" s="61"/>
    </row>
    <row r="3681" spans="1:20" s="55" customFormat="1" ht="14.15" x14ac:dyDescent="0.4">
      <c r="A3681" s="39"/>
      <c r="E3681" s="74"/>
      <c r="F3681" s="74"/>
      <c r="G3681" s="74"/>
      <c r="S3681" s="61"/>
      <c r="T3681" s="61"/>
    </row>
    <row r="3682" spans="1:20" s="55" customFormat="1" ht="14.15" x14ac:dyDescent="0.4">
      <c r="A3682" s="39"/>
      <c r="E3682" s="74"/>
      <c r="F3682" s="74"/>
      <c r="G3682" s="74"/>
      <c r="S3682" s="61"/>
      <c r="T3682" s="61"/>
    </row>
    <row r="3683" spans="1:20" s="55" customFormat="1" ht="14.15" x14ac:dyDescent="0.4">
      <c r="A3683" s="39"/>
      <c r="E3683" s="74"/>
      <c r="F3683" s="74"/>
      <c r="G3683" s="74"/>
      <c r="S3683" s="61"/>
      <c r="T3683" s="61"/>
    </row>
    <row r="3684" spans="1:20" s="55" customFormat="1" ht="14.15" x14ac:dyDescent="0.4">
      <c r="A3684" s="39"/>
      <c r="E3684" s="74"/>
      <c r="F3684" s="74"/>
      <c r="G3684" s="74"/>
      <c r="S3684" s="61"/>
      <c r="T3684" s="61"/>
    </row>
    <row r="3685" spans="1:20" s="55" customFormat="1" ht="14.15" x14ac:dyDescent="0.4">
      <c r="A3685" s="39"/>
      <c r="E3685" s="74"/>
      <c r="F3685" s="74"/>
      <c r="G3685" s="74"/>
      <c r="S3685" s="61"/>
      <c r="T3685" s="61"/>
    </row>
    <row r="3686" spans="1:20" s="55" customFormat="1" ht="14.15" x14ac:dyDescent="0.4">
      <c r="A3686" s="39"/>
      <c r="E3686" s="74"/>
      <c r="F3686" s="74"/>
      <c r="G3686" s="74"/>
      <c r="S3686" s="61"/>
      <c r="T3686" s="61"/>
    </row>
    <row r="3687" spans="1:20" s="55" customFormat="1" ht="14.15" x14ac:dyDescent="0.4">
      <c r="A3687" s="39"/>
      <c r="E3687" s="74"/>
      <c r="F3687" s="74"/>
      <c r="G3687" s="74"/>
      <c r="S3687" s="61"/>
      <c r="T3687" s="61"/>
    </row>
    <row r="3688" spans="1:20" s="55" customFormat="1" ht="14.15" x14ac:dyDescent="0.4">
      <c r="A3688" s="39"/>
      <c r="E3688" s="74"/>
      <c r="F3688" s="74"/>
      <c r="G3688" s="74"/>
      <c r="S3688" s="61"/>
      <c r="T3688" s="61"/>
    </row>
    <row r="3689" spans="1:20" s="55" customFormat="1" ht="14.15" x14ac:dyDescent="0.4">
      <c r="A3689" s="39"/>
      <c r="E3689" s="74"/>
      <c r="F3689" s="74"/>
      <c r="G3689" s="74"/>
      <c r="S3689" s="61"/>
      <c r="T3689" s="61"/>
    </row>
    <row r="3690" spans="1:20" s="55" customFormat="1" ht="14.15" x14ac:dyDescent="0.4">
      <c r="A3690" s="39"/>
      <c r="E3690" s="74"/>
      <c r="F3690" s="74"/>
      <c r="G3690" s="74"/>
      <c r="S3690" s="61"/>
      <c r="T3690" s="61"/>
    </row>
    <row r="3691" spans="1:20" s="55" customFormat="1" ht="14.15" x14ac:dyDescent="0.4">
      <c r="A3691" s="39"/>
      <c r="E3691" s="74"/>
      <c r="F3691" s="74"/>
      <c r="G3691" s="74"/>
      <c r="S3691" s="61"/>
      <c r="T3691" s="61"/>
    </row>
    <row r="3692" spans="1:20" s="55" customFormat="1" ht="14.15" x14ac:dyDescent="0.4">
      <c r="A3692" s="39"/>
      <c r="E3692" s="74"/>
      <c r="F3692" s="74"/>
      <c r="G3692" s="74"/>
      <c r="S3692" s="61"/>
      <c r="T3692" s="61"/>
    </row>
    <row r="3693" spans="1:20" s="55" customFormat="1" ht="14.15" x14ac:dyDescent="0.4">
      <c r="A3693" s="39"/>
      <c r="E3693" s="74"/>
      <c r="F3693" s="74"/>
      <c r="G3693" s="74"/>
      <c r="S3693" s="61"/>
      <c r="T3693" s="61"/>
    </row>
    <row r="3694" spans="1:20" s="55" customFormat="1" ht="14.15" x14ac:dyDescent="0.4">
      <c r="A3694" s="39"/>
      <c r="E3694" s="74"/>
      <c r="F3694" s="74"/>
      <c r="G3694" s="74"/>
      <c r="S3694" s="61"/>
      <c r="T3694" s="61"/>
    </row>
    <row r="3695" spans="1:20" s="55" customFormat="1" ht="14.15" x14ac:dyDescent="0.4">
      <c r="A3695" s="39"/>
      <c r="E3695" s="74"/>
      <c r="F3695" s="74"/>
      <c r="G3695" s="74"/>
      <c r="S3695" s="61"/>
      <c r="T3695" s="61"/>
    </row>
    <row r="3696" spans="1:20" s="55" customFormat="1" ht="14.15" x14ac:dyDescent="0.4">
      <c r="A3696" s="39"/>
      <c r="E3696" s="74"/>
      <c r="F3696" s="74"/>
      <c r="G3696" s="74"/>
      <c r="S3696" s="61"/>
      <c r="T3696" s="61"/>
    </row>
    <row r="3697" spans="1:20" s="55" customFormat="1" ht="14.15" x14ac:dyDescent="0.4">
      <c r="A3697" s="39"/>
      <c r="E3697" s="74"/>
      <c r="F3697" s="74"/>
      <c r="G3697" s="74"/>
      <c r="S3697" s="61"/>
      <c r="T3697" s="61"/>
    </row>
    <row r="3698" spans="1:20" s="55" customFormat="1" ht="14.15" x14ac:dyDescent="0.4">
      <c r="A3698" s="39"/>
      <c r="E3698" s="74"/>
      <c r="F3698" s="74"/>
      <c r="G3698" s="74"/>
      <c r="S3698" s="61"/>
      <c r="T3698" s="61"/>
    </row>
    <row r="3699" spans="1:20" s="55" customFormat="1" ht="14.15" x14ac:dyDescent="0.4">
      <c r="A3699" s="39"/>
      <c r="E3699" s="74"/>
      <c r="F3699" s="74"/>
      <c r="G3699" s="74"/>
      <c r="S3699" s="61"/>
      <c r="T3699" s="61"/>
    </row>
    <row r="3700" spans="1:20" s="55" customFormat="1" ht="14.15" x14ac:dyDescent="0.4">
      <c r="A3700" s="39"/>
      <c r="E3700" s="74"/>
      <c r="F3700" s="74"/>
      <c r="G3700" s="74"/>
      <c r="S3700" s="61"/>
      <c r="T3700" s="61"/>
    </row>
    <row r="3701" spans="1:20" s="55" customFormat="1" ht="14.15" x14ac:dyDescent="0.4">
      <c r="A3701" s="39"/>
      <c r="E3701" s="74"/>
      <c r="F3701" s="74"/>
      <c r="G3701" s="74"/>
      <c r="S3701" s="61"/>
      <c r="T3701" s="61"/>
    </row>
    <row r="3702" spans="1:20" s="55" customFormat="1" ht="14.15" x14ac:dyDescent="0.4">
      <c r="A3702" s="39"/>
      <c r="E3702" s="74"/>
      <c r="F3702" s="74"/>
      <c r="G3702" s="74"/>
      <c r="S3702" s="61"/>
      <c r="T3702" s="61"/>
    </row>
    <row r="3703" spans="1:20" s="55" customFormat="1" ht="14.15" x14ac:dyDescent="0.4">
      <c r="A3703" s="39"/>
      <c r="E3703" s="74"/>
      <c r="F3703" s="74"/>
      <c r="G3703" s="74"/>
      <c r="S3703" s="61"/>
      <c r="T3703" s="61"/>
    </row>
    <row r="3704" spans="1:20" s="55" customFormat="1" ht="14.15" x14ac:dyDescent="0.4">
      <c r="A3704" s="39"/>
      <c r="E3704" s="74"/>
      <c r="F3704" s="74"/>
      <c r="G3704" s="74"/>
      <c r="S3704" s="61"/>
      <c r="T3704" s="61"/>
    </row>
    <row r="3705" spans="1:20" s="55" customFormat="1" ht="14.15" x14ac:dyDescent="0.4">
      <c r="A3705" s="39"/>
      <c r="E3705" s="74"/>
      <c r="F3705" s="74"/>
      <c r="G3705" s="74"/>
      <c r="S3705" s="61"/>
      <c r="T3705" s="61"/>
    </row>
    <row r="3706" spans="1:20" s="55" customFormat="1" x14ac:dyDescent="0.4">
      <c r="A3706" s="39"/>
      <c r="E3706" s="74"/>
      <c r="F3706" s="74"/>
      <c r="G3706" s="74"/>
      <c r="R3706" s="43"/>
      <c r="S3706" s="61"/>
      <c r="T3706" s="61"/>
    </row>
    <row r="3707" spans="1:20" s="55" customFormat="1" x14ac:dyDescent="0.4">
      <c r="A3707" s="39"/>
      <c r="E3707" s="74"/>
      <c r="F3707" s="74"/>
      <c r="G3707" s="74"/>
      <c r="R3707" s="43"/>
      <c r="S3707" s="61"/>
      <c r="T3707" s="61"/>
    </row>
    <row r="3708" spans="1:20" s="55" customFormat="1" x14ac:dyDescent="0.4">
      <c r="A3708" s="39"/>
      <c r="E3708" s="74"/>
      <c r="F3708" s="74"/>
      <c r="G3708" s="74"/>
      <c r="R3708" s="43"/>
      <c r="S3708" s="61"/>
      <c r="T3708" s="61"/>
    </row>
    <row r="3709" spans="1:20" s="55" customFormat="1" x14ac:dyDescent="0.4">
      <c r="A3709" s="39"/>
      <c r="E3709" s="74"/>
      <c r="F3709" s="74"/>
      <c r="G3709" s="74"/>
      <c r="R3709" s="43"/>
      <c r="S3709" s="61"/>
      <c r="T3709" s="61"/>
    </row>
    <row r="3710" spans="1:20" s="55" customFormat="1" x14ac:dyDescent="0.4">
      <c r="A3710" s="39"/>
      <c r="E3710" s="74"/>
      <c r="F3710" s="74"/>
      <c r="G3710" s="74"/>
      <c r="R3710" s="43"/>
      <c r="S3710" s="61"/>
      <c r="T3710" s="61"/>
    </row>
    <row r="3711" spans="1:20" s="55" customFormat="1" x14ac:dyDescent="0.4">
      <c r="A3711" s="39"/>
      <c r="E3711" s="74"/>
      <c r="F3711" s="74"/>
      <c r="G3711" s="74"/>
      <c r="R3711" s="43"/>
      <c r="S3711" s="44"/>
      <c r="T3711" s="61"/>
    </row>
    <row r="3712" spans="1:20" s="55" customFormat="1" x14ac:dyDescent="0.4">
      <c r="A3712" s="39"/>
      <c r="E3712" s="74"/>
      <c r="F3712" s="74"/>
      <c r="G3712" s="74"/>
      <c r="R3712" s="43"/>
      <c r="S3712" s="44"/>
      <c r="T3712" s="61"/>
    </row>
    <row r="3713" spans="1:26" s="55" customFormat="1" x14ac:dyDescent="0.4">
      <c r="A3713" s="39"/>
      <c r="E3713" s="74"/>
      <c r="F3713" s="74"/>
      <c r="G3713" s="74"/>
      <c r="R3713" s="43"/>
      <c r="S3713" s="44"/>
      <c r="T3713" s="44"/>
      <c r="U3713" s="43"/>
      <c r="V3713" s="43"/>
      <c r="W3713" s="43"/>
      <c r="X3713" s="43"/>
      <c r="Y3713" s="43"/>
      <c r="Z3713" s="43"/>
    </row>
  </sheetData>
  <mergeCells count="4">
    <mergeCell ref="H2:I2"/>
    <mergeCell ref="K2:M2"/>
    <mergeCell ref="N2:P2"/>
    <mergeCell ref="B55:P55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3F2522-84EC-47EA-838B-A448FC86A2C8}">
  <sheetPr>
    <tabColor rgb="FF7030A0"/>
  </sheetPr>
  <dimension ref="A1:EN92"/>
  <sheetViews>
    <sheetView zoomScale="85" zoomScaleNormal="85" workbookViewId="0">
      <selection activeCell="H21" sqref="H21"/>
    </sheetView>
  </sheetViews>
  <sheetFormatPr defaultColWidth="0" defaultRowHeight="15" customHeight="1" x14ac:dyDescent="0.25"/>
  <cols>
    <col min="1" max="2" width="6.53515625" style="130" customWidth="1"/>
    <col min="3" max="3" width="23.3828125" style="130" customWidth="1"/>
    <col min="4" max="143" width="13.53515625" style="130" customWidth="1"/>
    <col min="144" max="144" width="8.53515625" style="130" customWidth="1"/>
    <col min="145" max="16384" width="8.53515625" style="130" hidden="1"/>
  </cols>
  <sheetData>
    <row r="1" spans="1:143" s="176" customFormat="1" ht="15" customHeight="1" x14ac:dyDescent="0.25">
      <c r="A1" s="164"/>
      <c r="B1" s="164"/>
      <c r="C1" s="164"/>
      <c r="D1" s="165" t="s">
        <v>193</v>
      </c>
      <c r="E1" s="165" t="s">
        <v>192</v>
      </c>
      <c r="F1" s="165" t="s">
        <v>194</v>
      </c>
      <c r="G1" s="165" t="s">
        <v>366</v>
      </c>
      <c r="H1" s="165" t="s">
        <v>195</v>
      </c>
      <c r="I1" s="165" t="s">
        <v>310</v>
      </c>
      <c r="J1" s="165" t="s">
        <v>588</v>
      </c>
      <c r="K1" s="165" t="s">
        <v>311</v>
      </c>
      <c r="L1" s="165" t="s">
        <v>203</v>
      </c>
      <c r="M1" s="165" t="s">
        <v>313</v>
      </c>
      <c r="N1" s="165" t="s">
        <v>589</v>
      </c>
      <c r="O1" s="165" t="s">
        <v>216</v>
      </c>
      <c r="P1" s="165" t="s">
        <v>217</v>
      </c>
      <c r="Q1" s="165" t="s">
        <v>233</v>
      </c>
      <c r="R1" s="165" t="s">
        <v>234</v>
      </c>
      <c r="S1" s="165" t="s">
        <v>235</v>
      </c>
      <c r="T1" s="165" t="s">
        <v>367</v>
      </c>
      <c r="U1" s="165" t="s">
        <v>368</v>
      </c>
      <c r="V1" s="165" t="s">
        <v>369</v>
      </c>
      <c r="W1" s="165" t="s">
        <v>370</v>
      </c>
      <c r="X1" s="165" t="s">
        <v>371</v>
      </c>
      <c r="Y1" s="165" t="s">
        <v>372</v>
      </c>
      <c r="Z1" s="165" t="s">
        <v>373</v>
      </c>
      <c r="AA1" s="165" t="s">
        <v>374</v>
      </c>
      <c r="AB1" s="165" t="s">
        <v>375</v>
      </c>
      <c r="AC1" s="165" t="s">
        <v>376</v>
      </c>
      <c r="AD1" s="165" t="s">
        <v>377</v>
      </c>
      <c r="AE1" s="165" t="s">
        <v>378</v>
      </c>
      <c r="AF1" s="165" t="s">
        <v>379</v>
      </c>
      <c r="AG1" s="165" t="s">
        <v>380</v>
      </c>
      <c r="AH1" s="165" t="s">
        <v>381</v>
      </c>
      <c r="AI1" s="165" t="s">
        <v>382</v>
      </c>
      <c r="AJ1" s="165" t="s">
        <v>383</v>
      </c>
      <c r="AK1" s="165" t="s">
        <v>384</v>
      </c>
      <c r="AL1" s="165" t="s">
        <v>385</v>
      </c>
      <c r="AM1" s="165" t="s">
        <v>386</v>
      </c>
      <c r="AN1" s="165" t="s">
        <v>387</v>
      </c>
      <c r="AO1" s="165" t="s">
        <v>388</v>
      </c>
      <c r="AP1" s="165" t="s">
        <v>389</v>
      </c>
      <c r="AQ1" s="165" t="s">
        <v>390</v>
      </c>
      <c r="AR1" s="165" t="s">
        <v>391</v>
      </c>
      <c r="AS1" s="165" t="s">
        <v>392</v>
      </c>
      <c r="AT1" s="165" t="s">
        <v>393</v>
      </c>
      <c r="AU1" s="165" t="s">
        <v>394</v>
      </c>
      <c r="AV1" s="165" t="s">
        <v>395</v>
      </c>
      <c r="AW1" s="165" t="s">
        <v>396</v>
      </c>
      <c r="AX1" s="165" t="s">
        <v>397</v>
      </c>
      <c r="AY1" s="165" t="s">
        <v>398</v>
      </c>
      <c r="AZ1" s="165" t="s">
        <v>590</v>
      </c>
      <c r="BA1" s="165" t="s">
        <v>399</v>
      </c>
      <c r="BB1" s="165" t="s">
        <v>591</v>
      </c>
      <c r="BC1" s="165" t="s">
        <v>400</v>
      </c>
      <c r="BD1" s="165" t="s">
        <v>592</v>
      </c>
      <c r="BE1" s="165" t="s">
        <v>401</v>
      </c>
      <c r="BF1" s="165" t="s">
        <v>593</v>
      </c>
      <c r="BG1" s="165" t="s">
        <v>402</v>
      </c>
      <c r="BH1" s="165" t="s">
        <v>594</v>
      </c>
      <c r="BI1" s="165" t="s">
        <v>403</v>
      </c>
      <c r="BJ1" s="165" t="s">
        <v>595</v>
      </c>
      <c r="BK1" s="165" t="s">
        <v>404</v>
      </c>
      <c r="BL1" s="165" t="s">
        <v>596</v>
      </c>
      <c r="BM1" s="165" t="s">
        <v>405</v>
      </c>
      <c r="BN1" s="165" t="s">
        <v>597</v>
      </c>
      <c r="BO1" s="165" t="s">
        <v>406</v>
      </c>
      <c r="BP1" s="165" t="s">
        <v>598</v>
      </c>
      <c r="BQ1" s="165" t="s">
        <v>407</v>
      </c>
      <c r="BR1" s="165" t="s">
        <v>599</v>
      </c>
      <c r="BS1" s="165" t="s">
        <v>408</v>
      </c>
      <c r="BT1" s="165" t="s">
        <v>600</v>
      </c>
      <c r="BU1" s="165" t="s">
        <v>410</v>
      </c>
      <c r="BV1" s="165" t="s">
        <v>411</v>
      </c>
      <c r="BW1" s="165" t="s">
        <v>412</v>
      </c>
      <c r="BX1" s="165" t="s">
        <v>413</v>
      </c>
      <c r="BY1" s="214" t="s">
        <v>415</v>
      </c>
      <c r="BZ1" s="214" t="s">
        <v>724</v>
      </c>
      <c r="CA1" s="214" t="s">
        <v>725</v>
      </c>
      <c r="CB1" s="165" t="s">
        <v>416</v>
      </c>
      <c r="CC1" s="165" t="s">
        <v>601</v>
      </c>
      <c r="CD1" s="165" t="s">
        <v>417</v>
      </c>
      <c r="CE1" s="165" t="s">
        <v>418</v>
      </c>
      <c r="CF1" s="165" t="s">
        <v>419</v>
      </c>
      <c r="CG1" s="165" t="s">
        <v>420</v>
      </c>
      <c r="CH1" s="165" t="s">
        <v>421</v>
      </c>
      <c r="CI1" s="165" t="s">
        <v>602</v>
      </c>
      <c r="CJ1" s="165" t="s">
        <v>603</v>
      </c>
      <c r="CK1" s="165" t="s">
        <v>604</v>
      </c>
      <c r="CL1" s="165" t="s">
        <v>605</v>
      </c>
      <c r="CM1" s="165" t="s">
        <v>606</v>
      </c>
      <c r="CN1" s="165" t="s">
        <v>607</v>
      </c>
      <c r="CO1" s="165" t="s">
        <v>422</v>
      </c>
      <c r="CP1" s="165" t="s">
        <v>423</v>
      </c>
      <c r="CQ1" s="165" t="s">
        <v>424</v>
      </c>
      <c r="CR1" s="165" t="s">
        <v>425</v>
      </c>
      <c r="CS1" s="165" t="s">
        <v>608</v>
      </c>
      <c r="CT1" s="165" t="s">
        <v>609</v>
      </c>
      <c r="CU1" s="165" t="s">
        <v>426</v>
      </c>
      <c r="CV1" s="165" t="s">
        <v>610</v>
      </c>
      <c r="CW1" s="165" t="s">
        <v>611</v>
      </c>
      <c r="CX1" s="165" t="s">
        <v>612</v>
      </c>
      <c r="CY1" s="165" t="s">
        <v>427</v>
      </c>
      <c r="CZ1" s="165" t="s">
        <v>428</v>
      </c>
      <c r="DA1" s="165" t="s">
        <v>429</v>
      </c>
      <c r="DB1" s="165" t="s">
        <v>430</v>
      </c>
      <c r="DC1" s="165" t="s">
        <v>431</v>
      </c>
      <c r="DD1" s="165" t="s">
        <v>432</v>
      </c>
      <c r="DE1" s="165" t="s">
        <v>433</v>
      </c>
      <c r="DF1" s="165" t="s">
        <v>434</v>
      </c>
      <c r="DG1" s="165" t="s">
        <v>435</v>
      </c>
      <c r="DH1" s="165" t="s">
        <v>436</v>
      </c>
      <c r="DI1" s="165" t="s">
        <v>437</v>
      </c>
      <c r="DJ1" s="165" t="s">
        <v>438</v>
      </c>
      <c r="DK1" s="165" t="s">
        <v>439</v>
      </c>
      <c r="DL1" s="165" t="s">
        <v>440</v>
      </c>
      <c r="DM1" s="165" t="s">
        <v>441</v>
      </c>
      <c r="DN1" s="165" t="s">
        <v>442</v>
      </c>
      <c r="DO1" s="165" t="s">
        <v>443</v>
      </c>
      <c r="DP1" s="165" t="s">
        <v>444</v>
      </c>
      <c r="DQ1" s="165" t="s">
        <v>445</v>
      </c>
      <c r="DR1" s="165" t="s">
        <v>446</v>
      </c>
      <c r="DS1" s="165" t="s">
        <v>447</v>
      </c>
      <c r="DT1" s="165" t="s">
        <v>448</v>
      </c>
      <c r="DU1" s="165" t="s">
        <v>449</v>
      </c>
      <c r="DV1" s="165" t="s">
        <v>450</v>
      </c>
      <c r="DW1" s="165" t="s">
        <v>613</v>
      </c>
      <c r="DX1" s="165" t="s">
        <v>614</v>
      </c>
      <c r="DY1" s="165" t="s">
        <v>615</v>
      </c>
      <c r="DZ1" s="165" t="s">
        <v>616</v>
      </c>
      <c r="EA1" s="165" t="s">
        <v>617</v>
      </c>
      <c r="EB1" s="165" t="s">
        <v>618</v>
      </c>
      <c r="EC1" s="165" t="s">
        <v>619</v>
      </c>
      <c r="ED1" s="165" t="s">
        <v>620</v>
      </c>
      <c r="EE1" s="165" t="s">
        <v>621</v>
      </c>
      <c r="EF1" s="165" t="s">
        <v>622</v>
      </c>
      <c r="EG1" s="165" t="s">
        <v>623</v>
      </c>
      <c r="EH1" s="165" t="s">
        <v>624</v>
      </c>
      <c r="EI1" s="165" t="s">
        <v>625</v>
      </c>
      <c r="EJ1" s="165" t="s">
        <v>626</v>
      </c>
      <c r="EK1" s="165" t="s">
        <v>627</v>
      </c>
      <c r="EL1" s="165" t="s">
        <v>628</v>
      </c>
      <c r="EM1" s="165" t="s">
        <v>629</v>
      </c>
    </row>
    <row r="2" spans="1:143" ht="17.600000000000001" x14ac:dyDescent="0.25">
      <c r="A2" s="163" t="s">
        <v>746</v>
      </c>
      <c r="B2" s="162"/>
      <c r="D2" s="161"/>
      <c r="E2" s="161"/>
      <c r="F2" s="161"/>
      <c r="G2" s="160"/>
      <c r="H2" s="160"/>
      <c r="I2" s="160"/>
      <c r="J2" s="132"/>
      <c r="L2" s="132"/>
      <c r="Q2" s="161"/>
      <c r="S2" s="161"/>
      <c r="T2" s="160"/>
      <c r="U2" s="160"/>
      <c r="V2" s="160"/>
      <c r="W2" s="160"/>
      <c r="X2" s="160"/>
      <c r="Y2" s="160"/>
      <c r="Z2" s="160"/>
      <c r="AA2" s="160"/>
      <c r="AB2" s="160"/>
      <c r="AC2" s="160"/>
      <c r="AD2" s="160"/>
      <c r="AE2" s="160"/>
      <c r="AF2" s="160"/>
      <c r="AG2" s="160"/>
      <c r="AH2" s="160"/>
      <c r="AI2" s="160"/>
      <c r="AJ2" s="160"/>
      <c r="AK2" s="160"/>
      <c r="AL2" s="160"/>
      <c r="AM2" s="160"/>
      <c r="AN2" s="160"/>
      <c r="AO2" s="160"/>
      <c r="AP2" s="160"/>
      <c r="AQ2" s="160"/>
      <c r="AR2" s="160"/>
      <c r="AS2" s="160"/>
      <c r="AT2" s="160"/>
      <c r="AU2" s="160"/>
      <c r="AV2" s="160"/>
      <c r="AW2" s="160"/>
      <c r="AX2" s="160"/>
      <c r="AY2" s="160"/>
      <c r="AZ2" s="160"/>
      <c r="BA2" s="160"/>
      <c r="BB2" s="160"/>
      <c r="BC2" s="160"/>
      <c r="BD2" s="160"/>
      <c r="BE2" s="160"/>
      <c r="BF2" s="160"/>
      <c r="BG2" s="132"/>
      <c r="BH2" s="132"/>
      <c r="BI2" s="160"/>
      <c r="BJ2" s="160"/>
      <c r="BK2" s="160"/>
      <c r="BL2" s="160"/>
      <c r="BM2" s="160"/>
      <c r="BN2" s="160"/>
      <c r="BQ2" s="160"/>
      <c r="BR2" s="160"/>
      <c r="BW2" s="160"/>
      <c r="BX2" s="132"/>
      <c r="BY2" s="132"/>
      <c r="BZ2" s="132"/>
      <c r="CA2" s="132"/>
      <c r="CB2" s="161"/>
      <c r="CC2" s="161"/>
      <c r="CD2" s="176"/>
      <c r="CU2" s="132"/>
      <c r="CV2" s="132"/>
      <c r="CW2" s="132"/>
      <c r="CX2" s="132"/>
      <c r="CY2" s="161"/>
      <c r="CZ2" s="161"/>
      <c r="DA2" s="160"/>
      <c r="DB2" s="160"/>
      <c r="DC2" s="160"/>
      <c r="DD2" s="132"/>
      <c r="DE2" s="161"/>
      <c r="DF2" s="161"/>
      <c r="DG2" s="160"/>
      <c r="DH2" s="160"/>
      <c r="DI2" s="177"/>
      <c r="DJ2" s="178"/>
      <c r="DK2" s="179"/>
      <c r="DL2" s="179"/>
      <c r="DM2" s="178"/>
      <c r="DN2" s="178"/>
      <c r="DO2" s="160"/>
      <c r="DP2" s="180"/>
      <c r="DQ2" s="180"/>
      <c r="DR2" s="180"/>
      <c r="DS2" s="180"/>
      <c r="DT2" s="178"/>
      <c r="DU2" s="178"/>
      <c r="DV2" s="178"/>
    </row>
    <row r="3" spans="1:143" ht="11.25" customHeight="1" x14ac:dyDescent="0.25">
      <c r="C3" s="148"/>
      <c r="D3" s="295" t="s">
        <v>727</v>
      </c>
      <c r="E3" s="310"/>
      <c r="F3" s="310"/>
      <c r="G3" s="310"/>
      <c r="H3" s="310"/>
      <c r="I3" s="297"/>
      <c r="J3" s="298" t="s">
        <v>728</v>
      </c>
      <c r="K3" s="310"/>
      <c r="L3" s="310"/>
      <c r="M3" s="310"/>
      <c r="N3" s="310"/>
      <c r="O3" s="310"/>
      <c r="P3" s="310"/>
      <c r="Q3" s="310"/>
      <c r="R3" s="310"/>
      <c r="S3" s="297"/>
      <c r="T3" s="298" t="s">
        <v>729</v>
      </c>
      <c r="U3" s="310"/>
      <c r="V3" s="310"/>
      <c r="W3" s="310"/>
      <c r="X3" s="310"/>
      <c r="Y3" s="310"/>
      <c r="Z3" s="315"/>
      <c r="AA3" s="316"/>
      <c r="AB3" s="317"/>
      <c r="AC3" s="298" t="s">
        <v>730</v>
      </c>
      <c r="AD3" s="310"/>
      <c r="AE3" s="310"/>
      <c r="AF3" s="310"/>
      <c r="AG3" s="310"/>
      <c r="AH3" s="310"/>
      <c r="AI3" s="297"/>
      <c r="AJ3" s="315" t="s">
        <v>456</v>
      </c>
      <c r="AK3" s="317"/>
      <c r="AL3" s="318"/>
      <c r="AM3" s="298" t="s">
        <v>457</v>
      </c>
      <c r="AN3" s="310"/>
      <c r="AO3" s="310"/>
      <c r="AP3" s="310"/>
      <c r="AQ3" s="310"/>
      <c r="AR3" s="310"/>
      <c r="AS3" s="310"/>
      <c r="AT3" s="310"/>
      <c r="AU3" s="297"/>
      <c r="AV3" s="317"/>
      <c r="AW3" s="316"/>
      <c r="AX3" s="316"/>
      <c r="AY3" s="298" t="s">
        <v>458</v>
      </c>
      <c r="AZ3" s="310"/>
      <c r="BA3" s="297"/>
      <c r="BB3" s="297"/>
      <c r="BC3" s="297"/>
      <c r="BD3" s="297"/>
      <c r="BE3" s="297"/>
      <c r="BF3" s="310"/>
      <c r="BG3" s="298"/>
      <c r="BH3" s="316"/>
      <c r="BI3" s="316"/>
      <c r="BJ3" s="316"/>
      <c r="BK3" s="317"/>
      <c r="BL3" s="316"/>
      <c r="BM3" s="298" t="s">
        <v>458</v>
      </c>
      <c r="BN3" s="316"/>
      <c r="BO3" s="317"/>
      <c r="BP3" s="316"/>
      <c r="BQ3" s="298"/>
      <c r="BR3" s="310"/>
      <c r="BS3" s="310"/>
      <c r="BT3" s="310"/>
      <c r="BU3" s="310"/>
      <c r="BV3" s="310"/>
      <c r="BW3" s="297"/>
      <c r="BX3" s="298" t="s">
        <v>458</v>
      </c>
      <c r="BY3" s="310"/>
      <c r="BZ3" s="310"/>
      <c r="CA3" s="310"/>
      <c r="CB3" s="310"/>
      <c r="CC3" s="310"/>
      <c r="CD3" s="297"/>
      <c r="CE3" s="299"/>
      <c r="CF3" s="310"/>
      <c r="CG3" s="310"/>
      <c r="CH3" s="297"/>
      <c r="CI3" s="310"/>
      <c r="CJ3" s="310"/>
      <c r="CK3" s="310"/>
      <c r="CL3" s="310"/>
      <c r="CM3" s="310"/>
      <c r="CN3" s="310"/>
      <c r="CO3" s="332" t="s">
        <v>458</v>
      </c>
      <c r="CP3" s="333"/>
      <c r="CQ3" s="333"/>
      <c r="CR3" s="334"/>
      <c r="CS3" s="298"/>
      <c r="CT3" s="310"/>
      <c r="CU3" s="310" t="s">
        <v>459</v>
      </c>
      <c r="CV3" s="310"/>
      <c r="CW3" s="310"/>
      <c r="CX3" s="310"/>
      <c r="CY3" s="310"/>
      <c r="CZ3" s="310"/>
      <c r="DA3" s="297"/>
      <c r="DB3" s="310"/>
      <c r="DC3" s="297"/>
      <c r="DD3" s="298" t="s">
        <v>635</v>
      </c>
      <c r="DE3" s="310"/>
      <c r="DF3" s="310"/>
      <c r="DG3" s="310"/>
      <c r="DH3" s="310"/>
      <c r="DI3" s="297"/>
      <c r="DJ3" s="298" t="s">
        <v>461</v>
      </c>
      <c r="DK3" s="310"/>
      <c r="DL3" s="310"/>
      <c r="DM3" s="310"/>
      <c r="DN3" s="310"/>
      <c r="DO3" s="297"/>
      <c r="DP3" s="298"/>
      <c r="DQ3" s="310"/>
      <c r="DR3" s="310"/>
      <c r="DS3" s="297"/>
      <c r="DT3" s="319" t="s">
        <v>462</v>
      </c>
      <c r="DU3" s="319"/>
      <c r="DV3" s="319"/>
      <c r="DW3" s="332" t="s">
        <v>636</v>
      </c>
      <c r="DX3" s="333"/>
      <c r="DY3" s="333"/>
      <c r="DZ3" s="333"/>
      <c r="EA3" s="333"/>
      <c r="EB3" s="333"/>
      <c r="EC3" s="333"/>
      <c r="ED3" s="333"/>
      <c r="EE3" s="333"/>
      <c r="EF3" s="333"/>
      <c r="EG3" s="333"/>
      <c r="EH3" s="333"/>
      <c r="EI3" s="333"/>
      <c r="EJ3" s="333"/>
      <c r="EK3" s="333"/>
      <c r="EL3" s="333"/>
      <c r="EM3" s="334"/>
    </row>
    <row r="4" spans="1:143" ht="11.25" customHeight="1" x14ac:dyDescent="0.25">
      <c r="C4" s="148"/>
      <c r="D4" s="319" t="s">
        <v>318</v>
      </c>
      <c r="E4" s="319" t="s">
        <v>318</v>
      </c>
      <c r="F4" s="319" t="s">
        <v>318</v>
      </c>
      <c r="G4" s="319" t="s">
        <v>318</v>
      </c>
      <c r="H4" s="319" t="s">
        <v>318</v>
      </c>
      <c r="I4" s="301" t="s">
        <v>323</v>
      </c>
      <c r="J4" s="332" t="s">
        <v>319</v>
      </c>
      <c r="K4" s="333"/>
      <c r="L4" s="333"/>
      <c r="M4" s="333"/>
      <c r="N4" s="333"/>
      <c r="O4" s="333"/>
      <c r="P4" s="334"/>
      <c r="Q4" s="298" t="s">
        <v>320</v>
      </c>
      <c r="R4" s="310"/>
      <c r="S4" s="310"/>
      <c r="T4" s="320"/>
      <c r="U4" s="320"/>
      <c r="V4" s="320"/>
      <c r="W4" s="320"/>
      <c r="X4" s="320"/>
      <c r="Y4" s="320"/>
      <c r="Z4" s="315"/>
      <c r="AA4" s="315"/>
      <c r="AB4" s="317"/>
      <c r="AC4" s="318"/>
      <c r="AD4" s="318"/>
      <c r="AE4" s="318"/>
      <c r="AF4" s="318"/>
      <c r="AG4" s="318"/>
      <c r="AH4" s="320"/>
      <c r="AI4" s="321"/>
      <c r="AJ4" s="322" t="s">
        <v>731</v>
      </c>
      <c r="AK4" s="302"/>
      <c r="AL4" s="149" t="s">
        <v>318</v>
      </c>
      <c r="AM4" s="149" t="s">
        <v>318</v>
      </c>
      <c r="AN4" s="149" t="s">
        <v>318</v>
      </c>
      <c r="AO4" s="149" t="s">
        <v>318</v>
      </c>
      <c r="AP4" s="149" t="s">
        <v>318</v>
      </c>
      <c r="AQ4" s="315" t="s">
        <v>464</v>
      </c>
      <c r="AR4" s="316"/>
      <c r="AS4" s="316"/>
      <c r="AT4" s="317"/>
      <c r="AU4" s="315" t="s">
        <v>465</v>
      </c>
      <c r="AV4" s="316"/>
      <c r="AW4" s="316"/>
      <c r="AX4" s="317"/>
      <c r="AY4" s="298" t="s">
        <v>466</v>
      </c>
      <c r="AZ4" s="310"/>
      <c r="BA4" s="297"/>
      <c r="BB4" s="297"/>
      <c r="BC4" s="297"/>
      <c r="BD4" s="297"/>
      <c r="BE4" s="297"/>
      <c r="BF4" s="310"/>
      <c r="BG4" s="298"/>
      <c r="BH4" s="310"/>
      <c r="BI4" s="310"/>
      <c r="BJ4" s="310"/>
      <c r="BK4" s="297"/>
      <c r="BL4" s="317"/>
      <c r="BM4" s="318"/>
      <c r="BN4" s="318"/>
      <c r="BO4" s="318"/>
      <c r="BP4" s="318"/>
      <c r="BQ4" s="318"/>
      <c r="BR4" s="318"/>
      <c r="BS4" s="318"/>
      <c r="BT4" s="320"/>
      <c r="BU4" s="318"/>
      <c r="BV4" s="318"/>
      <c r="BW4" s="318"/>
      <c r="BX4" s="332" t="s">
        <v>468</v>
      </c>
      <c r="BY4" s="333"/>
      <c r="BZ4" s="333"/>
      <c r="CA4" s="333"/>
      <c r="CB4" s="333"/>
      <c r="CC4" s="333"/>
      <c r="CD4" s="334"/>
      <c r="CE4" s="323"/>
      <c r="CF4" s="319" t="s">
        <v>318</v>
      </c>
      <c r="CG4" s="319" t="s">
        <v>318</v>
      </c>
      <c r="CH4" s="319" t="s">
        <v>318</v>
      </c>
      <c r="CI4" s="332" t="s">
        <v>638</v>
      </c>
      <c r="CJ4" s="333"/>
      <c r="CK4" s="333"/>
      <c r="CL4" s="333"/>
      <c r="CM4" s="333"/>
      <c r="CN4" s="334"/>
      <c r="CO4" s="298" t="s">
        <v>469</v>
      </c>
      <c r="CP4" s="298"/>
      <c r="CQ4" s="310"/>
      <c r="CR4" s="297"/>
      <c r="CS4" s="332" t="s">
        <v>639</v>
      </c>
      <c r="CT4" s="333"/>
      <c r="CU4" s="334"/>
      <c r="CV4" s="332" t="s">
        <v>640</v>
      </c>
      <c r="CW4" s="333"/>
      <c r="CX4" s="333"/>
      <c r="CY4" s="334"/>
      <c r="CZ4" s="319" t="s">
        <v>318</v>
      </c>
      <c r="DA4" s="319" t="s">
        <v>318</v>
      </c>
      <c r="DB4" s="319" t="s">
        <v>318</v>
      </c>
      <c r="DC4" s="319" t="s">
        <v>318</v>
      </c>
      <c r="DD4" s="319" t="s">
        <v>318</v>
      </c>
      <c r="DE4" s="319" t="s">
        <v>318</v>
      </c>
      <c r="DF4" s="319" t="s">
        <v>318</v>
      </c>
      <c r="DG4" s="319" t="s">
        <v>318</v>
      </c>
      <c r="DH4" s="319" t="s">
        <v>318</v>
      </c>
      <c r="DI4" s="319" t="s">
        <v>318</v>
      </c>
      <c r="DJ4" s="150"/>
      <c r="DK4" s="150"/>
      <c r="DL4" s="150"/>
      <c r="DM4" s="150"/>
      <c r="DN4" s="150"/>
      <c r="DO4" s="150"/>
      <c r="DP4" s="150"/>
      <c r="DQ4" s="150"/>
      <c r="DR4" s="150"/>
      <c r="DS4" s="301" t="s">
        <v>469</v>
      </c>
      <c r="DT4" s="303" t="s">
        <v>732</v>
      </c>
      <c r="DU4" s="303"/>
      <c r="DV4" s="303"/>
      <c r="DW4" s="332" t="s">
        <v>642</v>
      </c>
      <c r="DX4" s="337"/>
      <c r="DY4" s="332" t="s">
        <v>643</v>
      </c>
      <c r="DZ4" s="333"/>
      <c r="EA4" s="334"/>
      <c r="EB4" s="332" t="s">
        <v>504</v>
      </c>
      <c r="EC4" s="333"/>
      <c r="ED4" s="334"/>
      <c r="EE4" s="332" t="s">
        <v>644</v>
      </c>
      <c r="EF4" s="333"/>
      <c r="EG4" s="333"/>
      <c r="EH4" s="334"/>
      <c r="EI4" s="318"/>
      <c r="EJ4" s="332" t="s">
        <v>645</v>
      </c>
      <c r="EK4" s="333"/>
      <c r="EL4" s="334"/>
      <c r="EM4" s="318"/>
    </row>
    <row r="5" spans="1:143" ht="11.25" customHeight="1" x14ac:dyDescent="0.25">
      <c r="C5" s="148"/>
      <c r="D5" s="150"/>
      <c r="E5" s="150"/>
      <c r="F5" s="150"/>
      <c r="G5" s="150"/>
      <c r="H5" s="150"/>
      <c r="I5" s="144"/>
      <c r="J5" s="149"/>
      <c r="K5" s="149"/>
      <c r="L5" s="149"/>
      <c r="M5" s="149"/>
      <c r="N5" s="149"/>
      <c r="O5" s="149" t="s">
        <v>318</v>
      </c>
      <c r="P5" s="144"/>
      <c r="Q5" s="319"/>
      <c r="R5" s="319"/>
      <c r="S5" s="319"/>
      <c r="T5" s="181"/>
      <c r="U5" s="181"/>
      <c r="V5" s="181"/>
      <c r="W5" s="181"/>
      <c r="X5" s="181"/>
      <c r="Y5" s="181"/>
      <c r="Z5" s="181"/>
      <c r="AA5" s="182"/>
      <c r="AB5" s="148"/>
      <c r="AC5" s="150"/>
      <c r="AD5" s="150"/>
      <c r="AE5" s="150"/>
      <c r="AF5" s="150"/>
      <c r="AG5" s="150"/>
      <c r="AH5" s="182"/>
      <c r="AI5" s="148"/>
      <c r="AJ5" s="318"/>
      <c r="AK5" s="323"/>
      <c r="AL5" s="149" t="s">
        <v>318</v>
      </c>
      <c r="AM5" s="150"/>
      <c r="AN5" s="150"/>
      <c r="AO5" s="150"/>
      <c r="AP5" s="150"/>
      <c r="AQ5" s="322" t="s">
        <v>733</v>
      </c>
      <c r="AR5" s="183"/>
      <c r="AS5" s="183"/>
      <c r="AT5" s="302"/>
      <c r="AU5" s="322" t="s">
        <v>733</v>
      </c>
      <c r="AV5" s="183"/>
      <c r="AW5" s="183"/>
      <c r="AX5" s="302"/>
      <c r="AY5" s="319" t="s">
        <v>318</v>
      </c>
      <c r="AZ5" s="144" t="s">
        <v>344</v>
      </c>
      <c r="BA5" s="319" t="s">
        <v>318</v>
      </c>
      <c r="BB5" s="144" t="s">
        <v>344</v>
      </c>
      <c r="BC5" s="319" t="s">
        <v>318</v>
      </c>
      <c r="BD5" s="144" t="s">
        <v>488</v>
      </c>
      <c r="BE5" s="144" t="s">
        <v>318</v>
      </c>
      <c r="BF5" s="144"/>
      <c r="BG5" s="144" t="s">
        <v>318</v>
      </c>
      <c r="BH5" s="144"/>
      <c r="BI5" s="319" t="s">
        <v>318</v>
      </c>
      <c r="BJ5" s="144" t="s">
        <v>489</v>
      </c>
      <c r="BK5" s="319" t="s">
        <v>318</v>
      </c>
      <c r="BL5" s="319" t="s">
        <v>490</v>
      </c>
      <c r="BM5" s="150"/>
      <c r="BN5" s="144" t="s">
        <v>491</v>
      </c>
      <c r="BO5" s="150"/>
      <c r="BP5" s="144" t="s">
        <v>492</v>
      </c>
      <c r="BQ5" s="150"/>
      <c r="BR5" s="144" t="s">
        <v>493</v>
      </c>
      <c r="BS5" s="150"/>
      <c r="BT5" s="150"/>
      <c r="BU5" s="150"/>
      <c r="BV5" s="150"/>
      <c r="BW5" s="150"/>
      <c r="BX5" s="319"/>
      <c r="BY5" s="319"/>
      <c r="BZ5" s="319"/>
      <c r="CA5" s="319"/>
      <c r="CB5" s="319" t="s">
        <v>318</v>
      </c>
      <c r="CD5" s="319" t="s">
        <v>318</v>
      </c>
      <c r="CE5" s="144"/>
      <c r="CF5" s="144"/>
      <c r="CG5" s="144"/>
      <c r="CH5" s="144"/>
      <c r="CI5" s="144"/>
      <c r="CJ5" s="144"/>
      <c r="CK5" s="144"/>
      <c r="CL5" s="144"/>
      <c r="CM5" s="144"/>
      <c r="CN5" s="144"/>
      <c r="CO5" s="144"/>
      <c r="CP5" s="144"/>
      <c r="CQ5" s="144"/>
      <c r="CR5" s="144"/>
      <c r="CS5" s="144"/>
      <c r="CT5" s="144"/>
      <c r="CU5" s="144"/>
      <c r="CV5" s="144"/>
      <c r="CW5" s="144"/>
      <c r="CX5" s="144"/>
      <c r="CY5" s="144"/>
      <c r="CZ5" s="144" t="s">
        <v>341</v>
      </c>
      <c r="DA5" s="144"/>
      <c r="DB5" s="144"/>
      <c r="DC5" s="144"/>
      <c r="DD5" s="144"/>
      <c r="DE5" s="144"/>
      <c r="DF5" s="144" t="s">
        <v>341</v>
      </c>
      <c r="DG5" s="144"/>
      <c r="DH5" s="144"/>
      <c r="DI5" s="144"/>
      <c r="DJ5" s="144"/>
      <c r="DK5" s="144"/>
      <c r="DL5" s="144"/>
      <c r="DM5" s="144"/>
      <c r="DN5" s="144"/>
      <c r="DO5" s="144"/>
      <c r="DP5" s="144"/>
      <c r="DQ5" s="144"/>
      <c r="DR5" s="144"/>
      <c r="DS5" s="144"/>
      <c r="DT5" s="318"/>
      <c r="DU5" s="318"/>
      <c r="DV5" s="318"/>
      <c r="DX5" s="318"/>
      <c r="DZ5" s="318"/>
      <c r="EB5" s="318"/>
      <c r="ED5" s="318"/>
      <c r="EF5" s="318"/>
      <c r="EH5" s="318"/>
      <c r="EI5" s="150"/>
      <c r="EK5" s="318"/>
      <c r="EL5" s="318"/>
      <c r="EM5" s="150"/>
    </row>
    <row r="6" spans="1:143" ht="11.25" customHeight="1" x14ac:dyDescent="0.25">
      <c r="C6" s="148"/>
      <c r="D6" s="150"/>
      <c r="E6" s="150"/>
      <c r="F6" s="150"/>
      <c r="G6" s="150"/>
      <c r="H6" s="144" t="s">
        <v>329</v>
      </c>
      <c r="I6" s="144" t="s">
        <v>330</v>
      </c>
      <c r="J6" s="149"/>
      <c r="K6" s="149"/>
      <c r="L6" s="149"/>
      <c r="M6" s="149"/>
      <c r="N6" s="149"/>
      <c r="O6" s="149" t="s">
        <v>318</v>
      </c>
      <c r="P6" s="144"/>
      <c r="Q6" s="149"/>
      <c r="R6" s="149"/>
      <c r="S6" s="149"/>
      <c r="T6" s="181"/>
      <c r="U6" s="181"/>
      <c r="V6" s="181"/>
      <c r="W6" s="181"/>
      <c r="X6" s="181"/>
      <c r="Y6" s="181"/>
      <c r="Z6" s="181"/>
      <c r="AA6" s="184"/>
      <c r="AB6" s="159"/>
      <c r="AC6" s="150"/>
      <c r="AD6" s="150"/>
      <c r="AE6" s="150"/>
      <c r="AF6" s="150"/>
      <c r="AG6" s="150"/>
      <c r="AH6" s="182"/>
      <c r="AI6" s="148"/>
      <c r="AJ6" s="150"/>
      <c r="AK6" s="144"/>
      <c r="AL6" s="150"/>
      <c r="AM6" s="150"/>
      <c r="AN6" s="144" t="s">
        <v>472</v>
      </c>
      <c r="AO6" s="150"/>
      <c r="AP6" s="150"/>
      <c r="AQ6" s="144"/>
      <c r="AR6" s="144"/>
      <c r="AS6" s="144"/>
      <c r="AT6" s="144"/>
      <c r="AU6" s="144"/>
      <c r="AV6" s="144"/>
      <c r="AW6" s="144"/>
      <c r="AX6" s="144"/>
      <c r="AY6" s="149" t="s">
        <v>318</v>
      </c>
      <c r="AZ6" s="144" t="s">
        <v>516</v>
      </c>
      <c r="BA6" s="149" t="s">
        <v>318</v>
      </c>
      <c r="BB6" s="144" t="s">
        <v>517</v>
      </c>
      <c r="BC6" s="149" t="s">
        <v>318</v>
      </c>
      <c r="BD6" s="144" t="s">
        <v>518</v>
      </c>
      <c r="BE6" s="149" t="s">
        <v>318</v>
      </c>
      <c r="BF6" s="144" t="s">
        <v>519</v>
      </c>
      <c r="BG6" s="150"/>
      <c r="BH6" s="144" t="s">
        <v>520</v>
      </c>
      <c r="BI6" s="150"/>
      <c r="BJ6" s="144" t="s">
        <v>521</v>
      </c>
      <c r="BK6" s="150"/>
      <c r="BL6" s="144" t="s">
        <v>466</v>
      </c>
      <c r="BM6" s="150"/>
      <c r="BN6" s="144" t="s">
        <v>522</v>
      </c>
      <c r="BO6" s="150"/>
      <c r="BP6" s="144" t="s">
        <v>522</v>
      </c>
      <c r="BQ6" s="150"/>
      <c r="BR6" s="144" t="s">
        <v>498</v>
      </c>
      <c r="BS6" s="150"/>
      <c r="BT6" s="144" t="s">
        <v>523</v>
      </c>
      <c r="BU6" s="150"/>
      <c r="BV6" s="185"/>
      <c r="BW6" s="150"/>
      <c r="BX6" s="150"/>
      <c r="BY6" s="150"/>
      <c r="BZ6" s="150"/>
      <c r="CA6" s="150"/>
      <c r="CB6" s="150"/>
      <c r="CC6" s="144" t="s">
        <v>324</v>
      </c>
      <c r="CD6" s="144"/>
      <c r="CE6" s="144" t="s">
        <v>473</v>
      </c>
      <c r="CF6" s="144"/>
      <c r="CG6" s="144"/>
      <c r="CH6" s="144" t="s">
        <v>473</v>
      </c>
      <c r="CI6" s="144"/>
      <c r="CJ6" s="144"/>
      <c r="CK6" s="144"/>
      <c r="CL6" s="144"/>
      <c r="CM6" s="144" t="s">
        <v>647</v>
      </c>
      <c r="CN6" s="144"/>
      <c r="CO6" s="144"/>
      <c r="CP6" s="144"/>
      <c r="CQ6" s="144"/>
      <c r="CR6" s="144"/>
      <c r="CS6" s="144"/>
      <c r="CT6" s="144"/>
      <c r="CU6" s="144"/>
      <c r="CV6" s="144"/>
      <c r="CW6" s="144"/>
      <c r="CX6" s="144"/>
      <c r="CY6" s="144" t="s">
        <v>329</v>
      </c>
      <c r="CZ6" s="144" t="s">
        <v>474</v>
      </c>
      <c r="DA6" s="144"/>
      <c r="DB6" s="144"/>
      <c r="DC6" s="144"/>
      <c r="DD6" s="144"/>
      <c r="DE6" s="144"/>
      <c r="DF6" s="144" t="s">
        <v>474</v>
      </c>
      <c r="DG6" s="144"/>
      <c r="DH6" s="144"/>
      <c r="DI6" s="144"/>
      <c r="DJ6" s="144"/>
      <c r="DK6" s="144"/>
      <c r="DL6" s="144"/>
      <c r="DM6" s="144"/>
      <c r="DN6" s="144"/>
      <c r="DO6" s="144"/>
      <c r="DP6" s="144"/>
      <c r="DQ6" s="144"/>
      <c r="DR6" s="144"/>
      <c r="DS6" s="144"/>
      <c r="DT6" s="150"/>
      <c r="DU6" s="150"/>
      <c r="DV6" s="150"/>
      <c r="DX6" s="150"/>
      <c r="DY6" s="138"/>
      <c r="DZ6" s="144"/>
      <c r="EA6" s="138"/>
      <c r="EB6" s="144"/>
      <c r="EC6" s="138"/>
      <c r="ED6" s="144"/>
      <c r="EE6" s="138"/>
      <c r="EF6" s="144"/>
      <c r="EG6" s="138"/>
      <c r="EH6" s="144"/>
      <c r="EI6" s="144"/>
      <c r="EJ6" s="138"/>
      <c r="EK6" s="150"/>
      <c r="EL6" s="144"/>
      <c r="EM6" s="150"/>
    </row>
    <row r="7" spans="1:143" ht="11.25" customHeight="1" x14ac:dyDescent="0.25">
      <c r="C7" s="148"/>
      <c r="D7" s="150"/>
      <c r="E7" s="150"/>
      <c r="F7" s="150"/>
      <c r="G7" s="150"/>
      <c r="H7" s="144" t="s">
        <v>334</v>
      </c>
      <c r="I7" s="144" t="s">
        <v>335</v>
      </c>
      <c r="K7" s="149"/>
      <c r="L7" s="149"/>
      <c r="M7" s="149" t="s">
        <v>475</v>
      </c>
      <c r="N7" s="149" t="s">
        <v>475</v>
      </c>
      <c r="O7" s="149" t="s">
        <v>318</v>
      </c>
      <c r="P7" s="144"/>
      <c r="Q7" s="150"/>
      <c r="R7" s="150"/>
      <c r="S7" s="150"/>
      <c r="T7" s="181"/>
      <c r="U7" s="181"/>
      <c r="V7" s="181"/>
      <c r="W7" s="181"/>
      <c r="X7" s="181"/>
      <c r="Y7" s="181"/>
      <c r="Z7" s="181"/>
      <c r="AA7" s="184"/>
      <c r="AB7" s="159"/>
      <c r="AC7" s="150"/>
      <c r="AD7" s="150"/>
      <c r="AE7" s="150"/>
      <c r="AF7" s="150"/>
      <c r="AG7" s="150"/>
      <c r="AH7" s="182"/>
      <c r="AI7" s="148"/>
      <c r="AJ7" s="150"/>
      <c r="AK7" s="144"/>
      <c r="AL7" s="150"/>
      <c r="AM7" s="144" t="s">
        <v>476</v>
      </c>
      <c r="AN7" s="144" t="s">
        <v>476</v>
      </c>
      <c r="AO7" s="144" t="s">
        <v>476</v>
      </c>
      <c r="AP7" s="144" t="s">
        <v>476</v>
      </c>
      <c r="AQ7" s="144"/>
      <c r="AR7" s="144"/>
      <c r="AS7" s="144"/>
      <c r="AT7" s="144"/>
      <c r="AU7" s="144"/>
      <c r="AV7" s="144"/>
      <c r="AW7" s="144"/>
      <c r="AX7" s="144"/>
      <c r="AY7" s="150"/>
      <c r="AZ7" s="144" t="s">
        <v>552</v>
      </c>
      <c r="BA7" s="150"/>
      <c r="BB7" s="144" t="s">
        <v>552</v>
      </c>
      <c r="BC7" s="150"/>
      <c r="BD7" s="144" t="s">
        <v>553</v>
      </c>
      <c r="BE7" s="150"/>
      <c r="BF7" s="144" t="s">
        <v>553</v>
      </c>
      <c r="BG7" s="150"/>
      <c r="BH7" s="144" t="s">
        <v>559</v>
      </c>
      <c r="BI7" s="150"/>
      <c r="BJ7" s="144" t="s">
        <v>559</v>
      </c>
      <c r="BK7" s="150"/>
      <c r="BL7" s="144" t="s">
        <v>559</v>
      </c>
      <c r="BM7" s="150"/>
      <c r="BN7" s="144" t="s">
        <v>559</v>
      </c>
      <c r="BO7" s="150"/>
      <c r="BP7" s="144" t="s">
        <v>559</v>
      </c>
      <c r="BQ7" s="150"/>
      <c r="BR7" s="144" t="s">
        <v>347</v>
      </c>
      <c r="BS7" s="150"/>
      <c r="BT7" s="144" t="s">
        <v>347</v>
      </c>
      <c r="BU7" s="144"/>
      <c r="BV7" s="150"/>
      <c r="BW7" s="150"/>
      <c r="BX7" s="150"/>
      <c r="BY7" s="144" t="s">
        <v>468</v>
      </c>
      <c r="BZ7" s="144"/>
      <c r="CA7" s="144"/>
      <c r="CB7" s="150"/>
      <c r="CC7" s="144" t="s">
        <v>468</v>
      </c>
      <c r="CD7" s="144"/>
      <c r="CE7" s="144" t="s">
        <v>478</v>
      </c>
      <c r="CF7" s="144"/>
      <c r="CG7" s="144"/>
      <c r="CH7" s="144" t="s">
        <v>479</v>
      </c>
      <c r="CI7" s="144"/>
      <c r="CJ7" s="144"/>
      <c r="CK7" s="144"/>
      <c r="CL7" s="144"/>
      <c r="CM7" s="144" t="s">
        <v>648</v>
      </c>
      <c r="CN7" s="144"/>
      <c r="CO7" s="144"/>
      <c r="CP7" s="144" t="s">
        <v>468</v>
      </c>
      <c r="CQ7" s="144" t="s">
        <v>480</v>
      </c>
      <c r="CR7" s="144" t="s">
        <v>480</v>
      </c>
      <c r="CS7" s="144" t="s">
        <v>649</v>
      </c>
      <c r="CT7" s="144"/>
      <c r="CU7" s="144"/>
      <c r="CV7" s="144"/>
      <c r="CW7" s="144"/>
      <c r="CX7" s="144"/>
      <c r="CY7" s="144" t="s">
        <v>481</v>
      </c>
      <c r="CZ7" s="144" t="s">
        <v>342</v>
      </c>
      <c r="DA7" s="144" t="s">
        <v>482</v>
      </c>
      <c r="DB7" s="144"/>
      <c r="DC7" s="144"/>
      <c r="DD7" s="144"/>
      <c r="DE7" s="144" t="s">
        <v>481</v>
      </c>
      <c r="DF7" s="144" t="s">
        <v>342</v>
      </c>
      <c r="DG7" s="144" t="s">
        <v>482</v>
      </c>
      <c r="DH7" s="144"/>
      <c r="DI7" s="144"/>
      <c r="DJ7" s="144"/>
      <c r="DK7" s="150"/>
      <c r="DL7" s="150"/>
      <c r="DM7" s="150"/>
      <c r="DN7" s="150"/>
      <c r="DO7" s="150"/>
      <c r="DP7" s="144" t="s">
        <v>483</v>
      </c>
      <c r="DQ7" s="150"/>
      <c r="DR7" s="144" t="s">
        <v>473</v>
      </c>
      <c r="DS7" s="144"/>
      <c r="DT7" s="149"/>
      <c r="DU7" s="149"/>
      <c r="DV7" s="149"/>
      <c r="DX7" s="150"/>
      <c r="DY7" s="138"/>
      <c r="DZ7" s="150"/>
      <c r="EA7" s="138" t="s">
        <v>324</v>
      </c>
      <c r="EB7" s="144"/>
      <c r="EC7" s="138"/>
      <c r="ED7" s="144" t="s">
        <v>324</v>
      </c>
      <c r="EE7" s="138"/>
      <c r="EF7" s="150"/>
      <c r="EG7" s="138"/>
      <c r="EH7" s="144"/>
      <c r="EI7" s="144"/>
      <c r="EJ7" s="138"/>
      <c r="EK7" s="144" t="s">
        <v>526</v>
      </c>
      <c r="EL7" s="144"/>
      <c r="EM7" s="150"/>
    </row>
    <row r="8" spans="1:143" ht="11.25" customHeight="1" x14ac:dyDescent="0.25">
      <c r="C8" s="148"/>
      <c r="D8" s="144"/>
      <c r="E8" s="144" t="s">
        <v>336</v>
      </c>
      <c r="F8" s="144" t="s">
        <v>337</v>
      </c>
      <c r="G8" s="144"/>
      <c r="H8" s="144" t="s">
        <v>338</v>
      </c>
      <c r="I8" s="144" t="s">
        <v>324</v>
      </c>
      <c r="J8" s="144" t="s">
        <v>322</v>
      </c>
      <c r="K8" s="144"/>
      <c r="L8" s="144"/>
      <c r="M8" s="144" t="s">
        <v>484</v>
      </c>
      <c r="N8" s="144" t="s">
        <v>484</v>
      </c>
      <c r="O8" s="144"/>
      <c r="P8" s="144" t="s">
        <v>329</v>
      </c>
      <c r="Q8" s="144" t="s">
        <v>324</v>
      </c>
      <c r="R8" s="144" t="s">
        <v>329</v>
      </c>
      <c r="S8" s="144" t="s">
        <v>329</v>
      </c>
      <c r="T8" s="184"/>
      <c r="U8" s="184"/>
      <c r="V8" s="184"/>
      <c r="W8" s="184"/>
      <c r="X8" s="184"/>
      <c r="Y8" s="184"/>
      <c r="Z8" s="184"/>
      <c r="AA8" s="184"/>
      <c r="AB8" s="159"/>
      <c r="AC8" s="150"/>
      <c r="AD8" s="150"/>
      <c r="AE8" s="150"/>
      <c r="AF8" s="150"/>
      <c r="AG8" s="150"/>
      <c r="AH8" s="182"/>
      <c r="AI8" s="148"/>
      <c r="AJ8" s="144" t="s">
        <v>341</v>
      </c>
      <c r="AK8" s="144"/>
      <c r="AL8" s="144"/>
      <c r="AM8" s="144" t="s">
        <v>485</v>
      </c>
      <c r="AN8" s="144" t="s">
        <v>485</v>
      </c>
      <c r="AO8" s="144" t="s">
        <v>486</v>
      </c>
      <c r="AP8" s="144" t="s">
        <v>487</v>
      </c>
      <c r="AQ8" s="144"/>
      <c r="AR8" s="144"/>
      <c r="AS8" s="144"/>
      <c r="AT8" s="144"/>
      <c r="AU8" s="144"/>
      <c r="AV8" s="144"/>
      <c r="AW8" s="144"/>
      <c r="AX8" s="144"/>
      <c r="AY8" s="144" t="s">
        <v>344</v>
      </c>
      <c r="AZ8" s="144" t="s">
        <v>650</v>
      </c>
      <c r="BA8" s="144" t="s">
        <v>344</v>
      </c>
      <c r="BB8" s="144" t="s">
        <v>650</v>
      </c>
      <c r="BC8" s="144" t="s">
        <v>488</v>
      </c>
      <c r="BD8" s="144" t="s">
        <v>650</v>
      </c>
      <c r="BE8" s="144"/>
      <c r="BF8" s="144" t="s">
        <v>650</v>
      </c>
      <c r="BG8" s="144"/>
      <c r="BH8" s="144" t="s">
        <v>650</v>
      </c>
      <c r="BI8" s="144" t="s">
        <v>489</v>
      </c>
      <c r="BJ8" s="144" t="s">
        <v>650</v>
      </c>
      <c r="BK8" s="144" t="s">
        <v>490</v>
      </c>
      <c r="BL8" s="144" t="s">
        <v>650</v>
      </c>
      <c r="BM8" s="144" t="s">
        <v>491</v>
      </c>
      <c r="BN8" s="144" t="s">
        <v>650</v>
      </c>
      <c r="BO8" s="144" t="s">
        <v>492</v>
      </c>
      <c r="BP8" s="144" t="s">
        <v>650</v>
      </c>
      <c r="BQ8" s="144" t="s">
        <v>493</v>
      </c>
      <c r="BR8" s="144" t="s">
        <v>650</v>
      </c>
      <c r="BS8" s="144"/>
      <c r="BT8" s="144" t="s">
        <v>650</v>
      </c>
      <c r="BU8" s="144" t="s">
        <v>651</v>
      </c>
      <c r="BV8" s="144"/>
      <c r="BW8" s="144"/>
      <c r="BX8" s="144"/>
      <c r="BY8" s="144" t="s">
        <v>734</v>
      </c>
      <c r="BZ8" s="144" t="s">
        <v>468</v>
      </c>
      <c r="CA8" s="144" t="s">
        <v>468</v>
      </c>
      <c r="CB8" s="144"/>
      <c r="CC8" s="144" t="s">
        <v>650</v>
      </c>
      <c r="CD8" s="144"/>
      <c r="CE8" s="144" t="s">
        <v>494</v>
      </c>
      <c r="CF8" s="144"/>
      <c r="CG8" s="144"/>
      <c r="CH8" s="144" t="s">
        <v>495</v>
      </c>
      <c r="CI8" s="144"/>
      <c r="CJ8" s="144" t="s">
        <v>652</v>
      </c>
      <c r="CK8" s="144"/>
      <c r="CL8" s="144" t="s">
        <v>653</v>
      </c>
      <c r="CM8" s="144" t="s">
        <v>654</v>
      </c>
      <c r="CN8" s="144" t="s">
        <v>655</v>
      </c>
      <c r="CO8" s="144" t="s">
        <v>478</v>
      </c>
      <c r="CP8" s="144" t="s">
        <v>496</v>
      </c>
      <c r="CQ8" s="144" t="s">
        <v>497</v>
      </c>
      <c r="CR8" s="144" t="s">
        <v>497</v>
      </c>
      <c r="CS8" s="144" t="s">
        <v>656</v>
      </c>
      <c r="CT8" s="144"/>
      <c r="CU8" s="144" t="s">
        <v>329</v>
      </c>
      <c r="CV8" s="144"/>
      <c r="CW8" s="144" t="s">
        <v>657</v>
      </c>
      <c r="CX8" s="144" t="s">
        <v>658</v>
      </c>
      <c r="CY8" s="144" t="s">
        <v>498</v>
      </c>
      <c r="CZ8" s="144" t="s">
        <v>499</v>
      </c>
      <c r="DA8" s="144" t="s">
        <v>498</v>
      </c>
      <c r="DB8" s="144" t="s">
        <v>500</v>
      </c>
      <c r="DC8" s="144" t="s">
        <v>329</v>
      </c>
      <c r="DD8" s="144"/>
      <c r="DE8" s="144" t="s">
        <v>498</v>
      </c>
      <c r="DF8" s="144" t="s">
        <v>499</v>
      </c>
      <c r="DG8" s="144" t="s">
        <v>498</v>
      </c>
      <c r="DH8" s="144" t="s">
        <v>500</v>
      </c>
      <c r="DI8" s="144" t="s">
        <v>329</v>
      </c>
      <c r="DJ8" s="144"/>
      <c r="DK8" s="144"/>
      <c r="DL8" s="150"/>
      <c r="DM8" s="144"/>
      <c r="DN8" s="144"/>
      <c r="DO8" s="144"/>
      <c r="DP8" s="144" t="s">
        <v>498</v>
      </c>
      <c r="DQ8" s="144"/>
      <c r="DR8" s="144" t="s">
        <v>501</v>
      </c>
      <c r="DS8" s="144"/>
      <c r="DT8" s="144"/>
      <c r="DU8" s="144"/>
      <c r="DV8" s="144"/>
      <c r="DX8" s="144" t="s">
        <v>324</v>
      </c>
      <c r="DY8" s="138"/>
      <c r="DZ8" s="144" t="s">
        <v>659</v>
      </c>
      <c r="EA8" s="138" t="s">
        <v>491</v>
      </c>
      <c r="EB8" s="144"/>
      <c r="EC8" s="138" t="s">
        <v>660</v>
      </c>
      <c r="ED8" s="144" t="s">
        <v>492</v>
      </c>
      <c r="EE8" s="138" t="s">
        <v>661</v>
      </c>
      <c r="EF8" s="144" t="s">
        <v>488</v>
      </c>
      <c r="EG8" s="138"/>
      <c r="EH8" s="144"/>
      <c r="EI8" s="144"/>
      <c r="EJ8" s="138"/>
      <c r="EK8" s="144" t="s">
        <v>662</v>
      </c>
      <c r="EL8" s="138" t="s">
        <v>324</v>
      </c>
      <c r="EM8" s="144" t="s">
        <v>329</v>
      </c>
    </row>
    <row r="9" spans="1:143" ht="11.25" customHeight="1" x14ac:dyDescent="0.25">
      <c r="C9" s="148"/>
      <c r="D9" s="144"/>
      <c r="E9" s="144" t="s">
        <v>339</v>
      </c>
      <c r="F9" s="144" t="s">
        <v>340</v>
      </c>
      <c r="G9" s="144"/>
      <c r="H9" s="144" t="s">
        <v>341</v>
      </c>
      <c r="I9" s="144" t="s">
        <v>342</v>
      </c>
      <c r="J9" s="144" t="s">
        <v>331</v>
      </c>
      <c r="K9" s="149" t="s">
        <v>502</v>
      </c>
      <c r="L9" s="149" t="s">
        <v>324</v>
      </c>
      <c r="M9" s="149" t="s">
        <v>503</v>
      </c>
      <c r="N9" s="149" t="s">
        <v>503</v>
      </c>
      <c r="O9" s="149" t="s">
        <v>329</v>
      </c>
      <c r="P9" s="144" t="s">
        <v>344</v>
      </c>
      <c r="Q9" s="144" t="s">
        <v>504</v>
      </c>
      <c r="R9" s="144" t="s">
        <v>505</v>
      </c>
      <c r="S9" s="144" t="s">
        <v>17</v>
      </c>
      <c r="T9" s="184" t="s">
        <v>506</v>
      </c>
      <c r="U9" s="184" t="s">
        <v>350</v>
      </c>
      <c r="V9" s="184" t="s">
        <v>507</v>
      </c>
      <c r="W9" s="184" t="s">
        <v>508</v>
      </c>
      <c r="X9" s="184" t="s">
        <v>509</v>
      </c>
      <c r="Y9" s="184" t="s">
        <v>510</v>
      </c>
      <c r="Z9" s="144" t="s">
        <v>663</v>
      </c>
      <c r="AA9" s="184"/>
      <c r="AB9" s="159"/>
      <c r="AC9" s="149" t="s">
        <v>507</v>
      </c>
      <c r="AD9" s="149" t="s">
        <v>508</v>
      </c>
      <c r="AE9" s="149" t="s">
        <v>509</v>
      </c>
      <c r="AF9" s="149" t="s">
        <v>510</v>
      </c>
      <c r="AG9" s="144" t="s">
        <v>663</v>
      </c>
      <c r="AH9" s="181"/>
      <c r="AI9" s="143"/>
      <c r="AJ9" s="144" t="s">
        <v>488</v>
      </c>
      <c r="AK9" s="144" t="s">
        <v>511</v>
      </c>
      <c r="AL9" s="144" t="s">
        <v>329</v>
      </c>
      <c r="AM9" s="144" t="s">
        <v>512</v>
      </c>
      <c r="AN9" s="144" t="s">
        <v>512</v>
      </c>
      <c r="AO9" s="144" t="s">
        <v>513</v>
      </c>
      <c r="AP9" s="144" t="s">
        <v>514</v>
      </c>
      <c r="AQ9" s="144">
        <v>1992</v>
      </c>
      <c r="AR9" s="144">
        <v>2006</v>
      </c>
      <c r="AS9" s="144">
        <v>2015</v>
      </c>
      <c r="AT9" s="144" t="s">
        <v>515</v>
      </c>
      <c r="AU9" s="144">
        <v>1992</v>
      </c>
      <c r="AV9" s="144">
        <v>2006</v>
      </c>
      <c r="AW9" s="144">
        <v>2015</v>
      </c>
      <c r="AX9" s="144" t="s">
        <v>515</v>
      </c>
      <c r="AY9" s="144" t="s">
        <v>516</v>
      </c>
      <c r="AZ9" s="144" t="s">
        <v>524</v>
      </c>
      <c r="BA9" s="144" t="s">
        <v>517</v>
      </c>
      <c r="BB9" s="144" t="s">
        <v>524</v>
      </c>
      <c r="BC9" s="144" t="s">
        <v>518</v>
      </c>
      <c r="BD9" s="144" t="s">
        <v>524</v>
      </c>
      <c r="BE9" s="144" t="s">
        <v>519</v>
      </c>
      <c r="BF9" s="144" t="s">
        <v>524</v>
      </c>
      <c r="BG9" s="144" t="s">
        <v>520</v>
      </c>
      <c r="BH9" s="144" t="s">
        <v>524</v>
      </c>
      <c r="BI9" s="144" t="s">
        <v>521</v>
      </c>
      <c r="BJ9" s="144" t="s">
        <v>524</v>
      </c>
      <c r="BK9" s="144" t="s">
        <v>466</v>
      </c>
      <c r="BL9" s="144" t="s">
        <v>524</v>
      </c>
      <c r="BM9" s="144" t="s">
        <v>522</v>
      </c>
      <c r="BN9" s="144" t="s">
        <v>524</v>
      </c>
      <c r="BO9" s="144" t="s">
        <v>522</v>
      </c>
      <c r="BP9" s="144" t="s">
        <v>524</v>
      </c>
      <c r="BQ9" s="144" t="s">
        <v>498</v>
      </c>
      <c r="BR9" s="144" t="s">
        <v>524</v>
      </c>
      <c r="BS9" s="144" t="s">
        <v>523</v>
      </c>
      <c r="BT9" s="144" t="s">
        <v>524</v>
      </c>
      <c r="BU9" s="144" t="s">
        <v>664</v>
      </c>
      <c r="BV9" s="144" t="s">
        <v>324</v>
      </c>
      <c r="BW9" s="144" t="s">
        <v>329</v>
      </c>
      <c r="BX9" s="144" t="s">
        <v>525</v>
      </c>
      <c r="BY9" s="144" t="s">
        <v>735</v>
      </c>
      <c r="BZ9" s="144" t="s">
        <v>736</v>
      </c>
      <c r="CA9" s="144" t="s">
        <v>736</v>
      </c>
      <c r="CB9" s="144" t="s">
        <v>324</v>
      </c>
      <c r="CC9" s="144" t="s">
        <v>524</v>
      </c>
      <c r="CD9" s="144" t="s">
        <v>329</v>
      </c>
      <c r="CE9" s="144" t="s">
        <v>526</v>
      </c>
      <c r="CF9" s="144" t="s">
        <v>526</v>
      </c>
      <c r="CG9" s="144" t="s">
        <v>527</v>
      </c>
      <c r="CH9" s="144" t="str">
        <f>"Columns "&amp;-CF11</f>
        <v>Columns 180</v>
      </c>
      <c r="CI9" s="144" t="s">
        <v>526</v>
      </c>
      <c r="CJ9" s="144" t="s">
        <v>666</v>
      </c>
      <c r="CK9" s="144" t="s">
        <v>667</v>
      </c>
      <c r="CL9" s="144" t="s">
        <v>668</v>
      </c>
      <c r="CM9" s="144" t="s">
        <v>669</v>
      </c>
      <c r="CN9" s="144" t="s">
        <v>670</v>
      </c>
      <c r="CO9" s="144" t="s">
        <v>737</v>
      </c>
      <c r="CP9" s="144" t="s">
        <v>530</v>
      </c>
      <c r="CQ9" s="144" t="s">
        <v>531</v>
      </c>
      <c r="CR9" s="144" t="s">
        <v>532</v>
      </c>
      <c r="CS9" s="144" t="s">
        <v>671</v>
      </c>
      <c r="CT9" s="144" t="s">
        <v>672</v>
      </c>
      <c r="CU9" s="144" t="s">
        <v>533</v>
      </c>
      <c r="CV9" s="144" t="s">
        <v>344</v>
      </c>
      <c r="CW9" s="144" t="s">
        <v>498</v>
      </c>
      <c r="CX9" s="144" t="s">
        <v>673</v>
      </c>
      <c r="CY9" s="144" t="s">
        <v>534</v>
      </c>
      <c r="CZ9" s="144" t="s">
        <v>535</v>
      </c>
      <c r="DA9" s="144" t="s">
        <v>536</v>
      </c>
      <c r="DB9" s="144" t="s">
        <v>537</v>
      </c>
      <c r="DC9" s="144" t="s">
        <v>538</v>
      </c>
      <c r="DD9" s="144" t="s">
        <v>533</v>
      </c>
      <c r="DE9" s="144" t="s">
        <v>534</v>
      </c>
      <c r="DF9" s="144" t="s">
        <v>535</v>
      </c>
      <c r="DG9" s="144" t="s">
        <v>536</v>
      </c>
      <c r="DH9" s="144" t="s">
        <v>537</v>
      </c>
      <c r="DI9" s="144" t="s">
        <v>538</v>
      </c>
      <c r="DJ9" s="144" t="s">
        <v>539</v>
      </c>
      <c r="DK9" s="144" t="s">
        <v>540</v>
      </c>
      <c r="DL9" s="144" t="s">
        <v>324</v>
      </c>
      <c r="DM9" s="144" t="s">
        <v>541</v>
      </c>
      <c r="DN9" s="144" t="s">
        <v>542</v>
      </c>
      <c r="DO9" s="144" t="s">
        <v>543</v>
      </c>
      <c r="DP9" s="144" t="s">
        <v>544</v>
      </c>
      <c r="DQ9" s="144" t="s">
        <v>542</v>
      </c>
      <c r="DR9" s="144" t="s">
        <v>545</v>
      </c>
      <c r="DS9" s="144" t="s">
        <v>546</v>
      </c>
      <c r="DT9" s="144" t="s">
        <v>547</v>
      </c>
      <c r="DU9" s="144" t="s">
        <v>548</v>
      </c>
      <c r="DV9" s="144"/>
      <c r="DW9" s="138" t="s">
        <v>674</v>
      </c>
      <c r="DX9" s="144" t="s">
        <v>675</v>
      </c>
      <c r="DY9" s="138" t="s">
        <v>676</v>
      </c>
      <c r="DZ9" s="144" t="s">
        <v>677</v>
      </c>
      <c r="EA9" s="138" t="s">
        <v>678</v>
      </c>
      <c r="EB9" s="144" t="s">
        <v>344</v>
      </c>
      <c r="EC9" s="138" t="s">
        <v>344</v>
      </c>
      <c r="ED9" s="144" t="s">
        <v>522</v>
      </c>
      <c r="EE9" s="138" t="s">
        <v>498</v>
      </c>
      <c r="EF9" s="144" t="s">
        <v>679</v>
      </c>
      <c r="EG9" s="138" t="s">
        <v>680</v>
      </c>
      <c r="EH9" s="144" t="s">
        <v>324</v>
      </c>
      <c r="EI9" s="144" t="s">
        <v>344</v>
      </c>
      <c r="EJ9" s="138"/>
      <c r="EK9" s="144" t="s">
        <v>574</v>
      </c>
      <c r="EL9" s="144" t="s">
        <v>526</v>
      </c>
      <c r="EM9" s="144" t="s">
        <v>526</v>
      </c>
    </row>
    <row r="10" spans="1:143" ht="11.25" customHeight="1" x14ac:dyDescent="0.25">
      <c r="C10" s="148"/>
      <c r="D10" s="144" t="s">
        <v>8</v>
      </c>
      <c r="E10" s="144" t="s">
        <v>345</v>
      </c>
      <c r="F10" s="144" t="s">
        <v>336</v>
      </c>
      <c r="G10" s="144" t="s">
        <v>549</v>
      </c>
      <c r="H10" s="144" t="s">
        <v>346</v>
      </c>
      <c r="I10" s="186" t="s">
        <v>347</v>
      </c>
      <c r="J10" s="149" t="s">
        <v>681</v>
      </c>
      <c r="K10" s="149" t="s">
        <v>331</v>
      </c>
      <c r="L10" s="149" t="s">
        <v>331</v>
      </c>
      <c r="M10" s="149" t="s">
        <v>550</v>
      </c>
      <c r="N10" s="149" t="s">
        <v>682</v>
      </c>
      <c r="O10" s="149" t="s">
        <v>349</v>
      </c>
      <c r="P10" s="144" t="s">
        <v>331</v>
      </c>
      <c r="Q10" s="144" t="s">
        <v>503</v>
      </c>
      <c r="R10" s="144" t="s">
        <v>331</v>
      </c>
      <c r="S10" s="144" t="s">
        <v>331</v>
      </c>
      <c r="T10" s="184" t="s">
        <v>551</v>
      </c>
      <c r="U10" s="184" t="s">
        <v>551</v>
      </c>
      <c r="V10" s="184" t="s">
        <v>551</v>
      </c>
      <c r="W10" s="184" t="s">
        <v>551</v>
      </c>
      <c r="X10" s="184" t="s">
        <v>551</v>
      </c>
      <c r="Y10" s="184" t="s">
        <v>551</v>
      </c>
      <c r="Z10" s="184" t="s">
        <v>552</v>
      </c>
      <c r="AA10" s="184" t="s">
        <v>329</v>
      </c>
      <c r="AB10" s="159"/>
      <c r="AC10" s="149" t="s">
        <v>551</v>
      </c>
      <c r="AD10" s="149" t="s">
        <v>551</v>
      </c>
      <c r="AE10" s="149" t="s">
        <v>551</v>
      </c>
      <c r="AF10" s="149" t="s">
        <v>551</v>
      </c>
      <c r="AG10" s="149" t="s">
        <v>552</v>
      </c>
      <c r="AH10" s="184" t="s">
        <v>329</v>
      </c>
      <c r="AI10" s="159"/>
      <c r="AJ10" s="144" t="s">
        <v>553</v>
      </c>
      <c r="AK10" s="144" t="s">
        <v>553</v>
      </c>
      <c r="AL10" s="144" t="s">
        <v>554</v>
      </c>
      <c r="AM10" s="144" t="s">
        <v>683</v>
      </c>
      <c r="AN10" s="144" t="s">
        <v>738</v>
      </c>
      <c r="AO10" s="144" t="s">
        <v>739</v>
      </c>
      <c r="AP10" s="144" t="s">
        <v>739</v>
      </c>
      <c r="AQ10" s="144" t="s">
        <v>558</v>
      </c>
      <c r="AR10" s="144" t="s">
        <v>558</v>
      </c>
      <c r="AS10" s="144" t="s">
        <v>558</v>
      </c>
      <c r="AT10" s="144" t="s">
        <v>558</v>
      </c>
      <c r="AU10" s="144" t="s">
        <v>558</v>
      </c>
      <c r="AV10" s="144" t="s">
        <v>558</v>
      </c>
      <c r="AW10" s="144" t="s">
        <v>558</v>
      </c>
      <c r="AX10" s="144" t="s">
        <v>558</v>
      </c>
      <c r="AY10" s="144" t="s">
        <v>552</v>
      </c>
      <c r="AZ10" s="138" t="s">
        <v>573</v>
      </c>
      <c r="BA10" s="144" t="s">
        <v>552</v>
      </c>
      <c r="BB10" s="138" t="s">
        <v>573</v>
      </c>
      <c r="BC10" s="144" t="s">
        <v>553</v>
      </c>
      <c r="BD10" s="138" t="s">
        <v>573</v>
      </c>
      <c r="BE10" s="144" t="s">
        <v>553</v>
      </c>
      <c r="BF10" s="138" t="s">
        <v>573</v>
      </c>
      <c r="BG10" s="144" t="s">
        <v>559</v>
      </c>
      <c r="BH10" s="138" t="s">
        <v>573</v>
      </c>
      <c r="BI10" s="144" t="s">
        <v>559</v>
      </c>
      <c r="BJ10" s="138" t="s">
        <v>573</v>
      </c>
      <c r="BK10" s="144" t="s">
        <v>559</v>
      </c>
      <c r="BL10" s="138" t="s">
        <v>573</v>
      </c>
      <c r="BM10" s="144" t="s">
        <v>559</v>
      </c>
      <c r="BN10" s="138" t="s">
        <v>573</v>
      </c>
      <c r="BO10" s="144" t="s">
        <v>559</v>
      </c>
      <c r="BP10" s="138" t="s">
        <v>573</v>
      </c>
      <c r="BQ10" s="144" t="s">
        <v>347</v>
      </c>
      <c r="BR10" s="138" t="s">
        <v>573</v>
      </c>
      <c r="BS10" s="144" t="s">
        <v>347</v>
      </c>
      <c r="BT10" s="138" t="s">
        <v>573</v>
      </c>
      <c r="BU10" s="187" t="s">
        <v>560</v>
      </c>
      <c r="BV10" s="144" t="s">
        <v>478</v>
      </c>
      <c r="BW10" s="144" t="s">
        <v>478</v>
      </c>
      <c r="BX10" s="144" t="s">
        <v>561</v>
      </c>
      <c r="BY10" s="144" t="s">
        <v>740</v>
      </c>
      <c r="BZ10" s="144" t="s">
        <v>741</v>
      </c>
      <c r="CA10" s="144" t="s">
        <v>742</v>
      </c>
      <c r="CB10" s="144" t="s">
        <v>468</v>
      </c>
      <c r="CC10" s="138" t="s">
        <v>573</v>
      </c>
      <c r="CD10" s="144" t="s">
        <v>468</v>
      </c>
      <c r="CE10" s="144" t="s">
        <v>562</v>
      </c>
      <c r="CF10" s="144" t="s">
        <v>563</v>
      </c>
      <c r="CG10" s="144" t="s">
        <v>564</v>
      </c>
      <c r="CH10" s="144" t="str">
        <f>"and "&amp;-CG11&amp;")"</f>
        <v>and 181)</v>
      </c>
      <c r="CI10" s="144" t="s">
        <v>686</v>
      </c>
      <c r="CJ10" s="144" t="s">
        <v>687</v>
      </c>
      <c r="CK10" s="144" t="s">
        <v>578</v>
      </c>
      <c r="CL10" s="144" t="s">
        <v>578</v>
      </c>
      <c r="CM10" s="144" t="s">
        <v>688</v>
      </c>
      <c r="CN10" s="144" t="s">
        <v>689</v>
      </c>
      <c r="CO10" s="144" t="s">
        <v>743</v>
      </c>
      <c r="CP10" s="144" t="s">
        <v>566</v>
      </c>
      <c r="CQ10" s="144" t="s">
        <v>567</v>
      </c>
      <c r="CR10" s="144" t="s">
        <v>568</v>
      </c>
      <c r="CS10" s="144" t="s">
        <v>690</v>
      </c>
      <c r="CT10" s="144" t="s">
        <v>691</v>
      </c>
      <c r="CU10" s="144" t="s">
        <v>569</v>
      </c>
      <c r="CV10" s="144" t="s">
        <v>692</v>
      </c>
      <c r="CW10" s="144" t="s">
        <v>693</v>
      </c>
      <c r="CX10" s="144" t="s">
        <v>493</v>
      </c>
      <c r="CY10" s="144" t="s">
        <v>570</v>
      </c>
      <c r="CZ10" s="144" t="s">
        <v>571</v>
      </c>
      <c r="DA10" s="144" t="s">
        <v>572</v>
      </c>
      <c r="DB10" s="144" t="s">
        <v>573</v>
      </c>
      <c r="DC10" s="144" t="s">
        <v>478</v>
      </c>
      <c r="DD10" s="144" t="s">
        <v>569</v>
      </c>
      <c r="DE10" s="144" t="s">
        <v>570</v>
      </c>
      <c r="DF10" s="144" t="s">
        <v>571</v>
      </c>
      <c r="DG10" s="144" t="s">
        <v>572</v>
      </c>
      <c r="DH10" s="144" t="s">
        <v>573</v>
      </c>
      <c r="DI10" s="144" t="s">
        <v>478</v>
      </c>
      <c r="DJ10" s="144" t="s">
        <v>574</v>
      </c>
      <c r="DK10" s="144" t="s">
        <v>563</v>
      </c>
      <c r="DL10" s="144" t="s">
        <v>563</v>
      </c>
      <c r="DM10" s="144" t="s">
        <v>574</v>
      </c>
      <c r="DN10" s="144" t="s">
        <v>575</v>
      </c>
      <c r="DO10" s="144" t="s">
        <v>576</v>
      </c>
      <c r="DP10" s="144" t="s">
        <v>576</v>
      </c>
      <c r="DQ10" s="144" t="s">
        <v>577</v>
      </c>
      <c r="DR10" s="144" t="s">
        <v>578</v>
      </c>
      <c r="DS10" s="144" t="s">
        <v>543</v>
      </c>
      <c r="DT10" s="144" t="s">
        <v>579</v>
      </c>
      <c r="DU10" s="144" t="s">
        <v>579</v>
      </c>
      <c r="DV10" s="144" t="s">
        <v>580</v>
      </c>
      <c r="DW10" s="138" t="s">
        <v>694</v>
      </c>
      <c r="DX10" s="144" t="s">
        <v>642</v>
      </c>
      <c r="DY10" s="138" t="s">
        <v>695</v>
      </c>
      <c r="DZ10" s="144" t="s">
        <v>696</v>
      </c>
      <c r="EA10" s="138" t="s">
        <v>478</v>
      </c>
      <c r="EB10" s="144" t="s">
        <v>503</v>
      </c>
      <c r="EC10" s="138" t="s">
        <v>503</v>
      </c>
      <c r="ED10" s="144" t="s">
        <v>478</v>
      </c>
      <c r="EE10" s="138" t="s">
        <v>657</v>
      </c>
      <c r="EF10" s="144" t="s">
        <v>697</v>
      </c>
      <c r="EG10" s="138" t="s">
        <v>697</v>
      </c>
      <c r="EH10" s="144" t="s">
        <v>644</v>
      </c>
      <c r="EI10" s="144" t="s">
        <v>698</v>
      </c>
      <c r="EJ10" s="138" t="s">
        <v>699</v>
      </c>
      <c r="EK10" s="144" t="s">
        <v>478</v>
      </c>
      <c r="EL10" s="144" t="s">
        <v>478</v>
      </c>
      <c r="EM10" s="144" t="s">
        <v>478</v>
      </c>
    </row>
    <row r="11" spans="1:143" ht="11.25" customHeight="1" x14ac:dyDescent="0.25">
      <c r="C11" s="143"/>
      <c r="D11" s="139">
        <v>-102</v>
      </c>
      <c r="E11" s="139">
        <f>D11-1</f>
        <v>-103</v>
      </c>
      <c r="F11" s="139">
        <f>E11-1</f>
        <v>-104</v>
      </c>
      <c r="G11" s="139">
        <f>F11-1</f>
        <v>-105</v>
      </c>
      <c r="H11" s="139">
        <f>G11-1</f>
        <v>-106</v>
      </c>
      <c r="I11" s="139">
        <f t="shared" ref="I11:Z11" si="0">H11-1</f>
        <v>-107</v>
      </c>
      <c r="J11" s="139">
        <f t="shared" si="0"/>
        <v>-108</v>
      </c>
      <c r="K11" s="139">
        <f t="shared" si="0"/>
        <v>-109</v>
      </c>
      <c r="L11" s="139">
        <f t="shared" si="0"/>
        <v>-110</v>
      </c>
      <c r="M11" s="139">
        <f t="shared" si="0"/>
        <v>-111</v>
      </c>
      <c r="N11" s="139">
        <f t="shared" si="0"/>
        <v>-112</v>
      </c>
      <c r="O11" s="139">
        <f t="shared" si="0"/>
        <v>-113</v>
      </c>
      <c r="P11" s="139">
        <f t="shared" si="0"/>
        <v>-114</v>
      </c>
      <c r="Q11" s="139">
        <f t="shared" si="0"/>
        <v>-115</v>
      </c>
      <c r="R11" s="139">
        <f t="shared" si="0"/>
        <v>-116</v>
      </c>
      <c r="S11" s="139">
        <f t="shared" si="0"/>
        <v>-117</v>
      </c>
      <c r="T11" s="324">
        <f t="shared" si="0"/>
        <v>-118</v>
      </c>
      <c r="U11" s="324">
        <f t="shared" si="0"/>
        <v>-119</v>
      </c>
      <c r="V11" s="324">
        <f t="shared" si="0"/>
        <v>-120</v>
      </c>
      <c r="W11" s="324">
        <f t="shared" si="0"/>
        <v>-121</v>
      </c>
      <c r="X11" s="324">
        <f t="shared" si="0"/>
        <v>-122</v>
      </c>
      <c r="Y11" s="324">
        <f t="shared" si="0"/>
        <v>-123</v>
      </c>
      <c r="Z11" s="324">
        <f t="shared" si="0"/>
        <v>-124</v>
      </c>
      <c r="AA11" s="335">
        <f>Z11-1</f>
        <v>-125</v>
      </c>
      <c r="AB11" s="336"/>
      <c r="AC11" s="304">
        <f>AA11-1</f>
        <v>-126</v>
      </c>
      <c r="AD11" s="304">
        <f>AC11-1</f>
        <v>-127</v>
      </c>
      <c r="AE11" s="304">
        <f>AD11-1</f>
        <v>-128</v>
      </c>
      <c r="AF11" s="304">
        <f>AE11-1</f>
        <v>-129</v>
      </c>
      <c r="AG11" s="324">
        <f>AF11-1</f>
        <v>-130</v>
      </c>
      <c r="AH11" s="335">
        <f>AG11-1</f>
        <v>-131</v>
      </c>
      <c r="AI11" s="336"/>
      <c r="AJ11" s="139">
        <f>AH11-1</f>
        <v>-132</v>
      </c>
      <c r="AK11" s="139">
        <f t="shared" ref="AK11:CM11" si="1">AJ11-1</f>
        <v>-133</v>
      </c>
      <c r="AL11" s="325">
        <f t="shared" si="1"/>
        <v>-134</v>
      </c>
      <c r="AM11" s="325">
        <f t="shared" si="1"/>
        <v>-135</v>
      </c>
      <c r="AN11" s="325">
        <f t="shared" si="1"/>
        <v>-136</v>
      </c>
      <c r="AO11" s="325">
        <f t="shared" si="1"/>
        <v>-137</v>
      </c>
      <c r="AP11" s="139">
        <f t="shared" si="1"/>
        <v>-138</v>
      </c>
      <c r="AQ11" s="139">
        <f t="shared" si="1"/>
        <v>-139</v>
      </c>
      <c r="AR11" s="139">
        <f t="shared" si="1"/>
        <v>-140</v>
      </c>
      <c r="AS11" s="139">
        <f>AR11-1</f>
        <v>-141</v>
      </c>
      <c r="AT11" s="139">
        <f>AS11-1</f>
        <v>-142</v>
      </c>
      <c r="AU11" s="139">
        <f t="shared" si="1"/>
        <v>-143</v>
      </c>
      <c r="AV11" s="139">
        <f t="shared" si="1"/>
        <v>-144</v>
      </c>
      <c r="AW11" s="139">
        <f t="shared" si="1"/>
        <v>-145</v>
      </c>
      <c r="AX11" s="325">
        <f t="shared" si="1"/>
        <v>-146</v>
      </c>
      <c r="AY11" s="325">
        <f t="shared" si="1"/>
        <v>-147</v>
      </c>
      <c r="AZ11" s="139">
        <f>AY11-1</f>
        <v>-148</v>
      </c>
      <c r="BA11" s="139">
        <f>AZ11-1</f>
        <v>-149</v>
      </c>
      <c r="BB11" s="139">
        <f>BA11-1</f>
        <v>-150</v>
      </c>
      <c r="BC11" s="139">
        <f>BB11-1</f>
        <v>-151</v>
      </c>
      <c r="BD11" s="139">
        <f>BC11-1</f>
        <v>-152</v>
      </c>
      <c r="BE11" s="139">
        <f t="shared" ref="BE11:BS11" si="2">BD11-1</f>
        <v>-153</v>
      </c>
      <c r="BF11" s="139">
        <f t="shared" si="2"/>
        <v>-154</v>
      </c>
      <c r="BG11" s="139">
        <f t="shared" si="2"/>
        <v>-155</v>
      </c>
      <c r="BH11" s="139">
        <f t="shared" si="2"/>
        <v>-156</v>
      </c>
      <c r="BI11" s="139">
        <f t="shared" si="2"/>
        <v>-157</v>
      </c>
      <c r="BJ11" s="139">
        <f t="shared" si="2"/>
        <v>-158</v>
      </c>
      <c r="BK11" s="139">
        <f t="shared" si="2"/>
        <v>-159</v>
      </c>
      <c r="BL11" s="139">
        <f t="shared" si="2"/>
        <v>-160</v>
      </c>
      <c r="BM11" s="139">
        <f t="shared" si="2"/>
        <v>-161</v>
      </c>
      <c r="BN11" s="139">
        <f t="shared" si="2"/>
        <v>-162</v>
      </c>
      <c r="BO11" s="139">
        <f t="shared" si="2"/>
        <v>-163</v>
      </c>
      <c r="BP11" s="139">
        <f t="shared" si="2"/>
        <v>-164</v>
      </c>
      <c r="BQ11" s="139">
        <f t="shared" si="2"/>
        <v>-165</v>
      </c>
      <c r="BR11" s="139">
        <f t="shared" si="2"/>
        <v>-166</v>
      </c>
      <c r="BS11" s="139">
        <f t="shared" si="2"/>
        <v>-167</v>
      </c>
      <c r="BT11" s="139">
        <f>BS11-1</f>
        <v>-168</v>
      </c>
      <c r="BU11" s="139">
        <f t="shared" si="1"/>
        <v>-169</v>
      </c>
      <c r="BV11" s="139">
        <f t="shared" si="1"/>
        <v>-170</v>
      </c>
      <c r="BW11" s="139">
        <f t="shared" si="1"/>
        <v>-171</v>
      </c>
      <c r="BX11" s="139">
        <f>BW11-1</f>
        <v>-172</v>
      </c>
      <c r="BY11" s="139">
        <f>BX11-1</f>
        <v>-173</v>
      </c>
      <c r="BZ11" s="139">
        <f>BY11-1</f>
        <v>-174</v>
      </c>
      <c r="CA11" s="139">
        <f>BZ11-1</f>
        <v>-175</v>
      </c>
      <c r="CB11" s="139">
        <f t="shared" si="1"/>
        <v>-176</v>
      </c>
      <c r="CC11" s="139">
        <f t="shared" si="1"/>
        <v>-177</v>
      </c>
      <c r="CD11" s="139">
        <f t="shared" si="1"/>
        <v>-178</v>
      </c>
      <c r="CE11" s="139">
        <f>CD11-1</f>
        <v>-179</v>
      </c>
      <c r="CF11" s="139">
        <f t="shared" ref="CF11" si="3">CE11-1</f>
        <v>-180</v>
      </c>
      <c r="CG11" s="139">
        <f>CF11-1</f>
        <v>-181</v>
      </c>
      <c r="CH11" s="139">
        <f t="shared" ref="CH11:CL11" si="4">CG11-1</f>
        <v>-182</v>
      </c>
      <c r="CI11" s="139">
        <f t="shared" si="4"/>
        <v>-183</v>
      </c>
      <c r="CJ11" s="139">
        <f t="shared" si="4"/>
        <v>-184</v>
      </c>
      <c r="CK11" s="139">
        <f t="shared" si="4"/>
        <v>-185</v>
      </c>
      <c r="CL11" s="139">
        <f t="shared" si="4"/>
        <v>-186</v>
      </c>
      <c r="CM11" s="139">
        <f t="shared" si="1"/>
        <v>-187</v>
      </c>
      <c r="CN11" s="139">
        <f>CM11-1</f>
        <v>-188</v>
      </c>
      <c r="CO11" s="139">
        <f>CN11-1</f>
        <v>-189</v>
      </c>
      <c r="CP11" s="139">
        <f t="shared" ref="CP11:DF11" si="5">CO11-1</f>
        <v>-190</v>
      </c>
      <c r="CQ11" s="139">
        <f t="shared" si="5"/>
        <v>-191</v>
      </c>
      <c r="CR11" s="139">
        <f t="shared" si="5"/>
        <v>-192</v>
      </c>
      <c r="CS11" s="139">
        <f t="shared" si="5"/>
        <v>-193</v>
      </c>
      <c r="CT11" s="139">
        <f t="shared" si="5"/>
        <v>-194</v>
      </c>
      <c r="CU11" s="139">
        <f t="shared" si="5"/>
        <v>-195</v>
      </c>
      <c r="CV11" s="139">
        <f t="shared" si="5"/>
        <v>-196</v>
      </c>
      <c r="CW11" s="139">
        <f t="shared" si="5"/>
        <v>-197</v>
      </c>
      <c r="CX11" s="139">
        <f t="shared" si="5"/>
        <v>-198</v>
      </c>
      <c r="CY11" s="139">
        <f t="shared" si="5"/>
        <v>-199</v>
      </c>
      <c r="CZ11" s="139">
        <f t="shared" si="5"/>
        <v>-200</v>
      </c>
      <c r="DA11" s="139">
        <f>CZ11-1</f>
        <v>-201</v>
      </c>
      <c r="DB11" s="139">
        <f t="shared" si="5"/>
        <v>-202</v>
      </c>
      <c r="DC11" s="139">
        <f t="shared" si="5"/>
        <v>-203</v>
      </c>
      <c r="DD11" s="139">
        <f t="shared" si="5"/>
        <v>-204</v>
      </c>
      <c r="DE11" s="139">
        <f t="shared" si="5"/>
        <v>-205</v>
      </c>
      <c r="DF11" s="139">
        <f t="shared" si="5"/>
        <v>-206</v>
      </c>
      <c r="DG11" s="139">
        <f>DF11-1</f>
        <v>-207</v>
      </c>
      <c r="DH11" s="139">
        <f t="shared" ref="DH11:EM11" si="6">DG11-1</f>
        <v>-208</v>
      </c>
      <c r="DI11" s="139">
        <f t="shared" si="6"/>
        <v>-209</v>
      </c>
      <c r="DJ11" s="139">
        <f t="shared" si="6"/>
        <v>-210</v>
      </c>
      <c r="DK11" s="139">
        <f t="shared" si="6"/>
        <v>-211</v>
      </c>
      <c r="DL11" s="139">
        <f t="shared" si="6"/>
        <v>-212</v>
      </c>
      <c r="DM11" s="139">
        <f t="shared" si="6"/>
        <v>-213</v>
      </c>
      <c r="DN11" s="139">
        <f t="shared" si="6"/>
        <v>-214</v>
      </c>
      <c r="DO11" s="139">
        <f t="shared" si="6"/>
        <v>-215</v>
      </c>
      <c r="DP11" s="139">
        <f t="shared" si="6"/>
        <v>-216</v>
      </c>
      <c r="DQ11" s="139">
        <f t="shared" si="6"/>
        <v>-217</v>
      </c>
      <c r="DR11" s="139">
        <f t="shared" si="6"/>
        <v>-218</v>
      </c>
      <c r="DS11" s="139">
        <f t="shared" si="6"/>
        <v>-219</v>
      </c>
      <c r="DT11" s="325">
        <f t="shared" si="6"/>
        <v>-220</v>
      </c>
      <c r="DU11" s="139">
        <f t="shared" si="6"/>
        <v>-221</v>
      </c>
      <c r="DV11" s="205">
        <f t="shared" si="6"/>
        <v>-222</v>
      </c>
      <c r="DW11" s="139">
        <f t="shared" si="6"/>
        <v>-223</v>
      </c>
      <c r="DX11" s="205">
        <f t="shared" si="6"/>
        <v>-224</v>
      </c>
      <c r="DY11" s="139">
        <f t="shared" si="6"/>
        <v>-225</v>
      </c>
      <c r="DZ11" s="205">
        <f t="shared" si="6"/>
        <v>-226</v>
      </c>
      <c r="EA11" s="139">
        <f t="shared" si="6"/>
        <v>-227</v>
      </c>
      <c r="EB11" s="205">
        <f t="shared" si="6"/>
        <v>-228</v>
      </c>
      <c r="EC11" s="139">
        <f t="shared" si="6"/>
        <v>-229</v>
      </c>
      <c r="ED11" s="205">
        <f t="shared" si="6"/>
        <v>-230</v>
      </c>
      <c r="EE11" s="139">
        <f t="shared" si="6"/>
        <v>-231</v>
      </c>
      <c r="EF11" s="139">
        <f t="shared" si="6"/>
        <v>-232</v>
      </c>
      <c r="EG11" s="205">
        <f t="shared" si="6"/>
        <v>-233</v>
      </c>
      <c r="EH11" s="139">
        <f t="shared" si="6"/>
        <v>-234</v>
      </c>
      <c r="EI11" s="139">
        <f t="shared" si="6"/>
        <v>-235</v>
      </c>
      <c r="EJ11" s="139">
        <f t="shared" si="6"/>
        <v>-236</v>
      </c>
      <c r="EK11" s="139">
        <f t="shared" si="6"/>
        <v>-237</v>
      </c>
      <c r="EL11" s="139">
        <f t="shared" si="6"/>
        <v>-238</v>
      </c>
      <c r="EM11" s="139">
        <f t="shared" si="6"/>
        <v>-239</v>
      </c>
    </row>
    <row r="12" spans="1:143" ht="11.25" customHeight="1" x14ac:dyDescent="0.25">
      <c r="A12" s="130" t="s">
        <v>350</v>
      </c>
      <c r="B12" s="130" t="s">
        <v>188</v>
      </c>
      <c r="C12" s="130" t="s">
        <v>189</v>
      </c>
      <c r="T12" s="138" t="s">
        <v>581</v>
      </c>
      <c r="U12" s="138" t="s">
        <v>581</v>
      </c>
      <c r="V12" s="138" t="s">
        <v>581</v>
      </c>
      <c r="W12" s="138" t="s">
        <v>581</v>
      </c>
      <c r="X12" s="138" t="s">
        <v>581</v>
      </c>
      <c r="Y12" s="138" t="s">
        <v>581</v>
      </c>
      <c r="Z12" s="138" t="s">
        <v>581</v>
      </c>
      <c r="AA12" s="138" t="s">
        <v>581</v>
      </c>
      <c r="AB12" s="138" t="s">
        <v>582</v>
      </c>
      <c r="AC12" s="138" t="s">
        <v>581</v>
      </c>
      <c r="AD12" s="138" t="s">
        <v>581</v>
      </c>
      <c r="AE12" s="138" t="s">
        <v>581</v>
      </c>
      <c r="AF12" s="138" t="s">
        <v>581</v>
      </c>
      <c r="AG12" s="138" t="s">
        <v>581</v>
      </c>
      <c r="AH12" s="138" t="s">
        <v>581</v>
      </c>
      <c r="AI12" s="138" t="s">
        <v>582</v>
      </c>
      <c r="AJ12" s="138" t="s">
        <v>581</v>
      </c>
      <c r="AK12" s="138" t="s">
        <v>581</v>
      </c>
      <c r="AL12" s="138" t="s">
        <v>581</v>
      </c>
      <c r="AM12" s="138"/>
      <c r="AN12" s="138"/>
      <c r="AO12" s="138"/>
      <c r="AP12" s="138"/>
      <c r="AQ12" s="138"/>
      <c r="AR12" s="138"/>
      <c r="AS12" s="138"/>
      <c r="AT12" s="138"/>
      <c r="AU12" s="138"/>
      <c r="AV12" s="138"/>
      <c r="AW12" s="138"/>
      <c r="AX12" s="138"/>
      <c r="AY12" s="138" t="s">
        <v>583</v>
      </c>
      <c r="AZ12" s="138" t="s">
        <v>583</v>
      </c>
      <c r="BA12" s="138" t="s">
        <v>583</v>
      </c>
      <c r="BB12" s="138" t="s">
        <v>583</v>
      </c>
      <c r="BC12" s="138" t="s">
        <v>583</v>
      </c>
      <c r="BD12" s="138" t="s">
        <v>583</v>
      </c>
      <c r="BE12" s="138" t="s">
        <v>583</v>
      </c>
      <c r="BF12" s="138" t="s">
        <v>583</v>
      </c>
      <c r="BG12" s="138" t="s">
        <v>583</v>
      </c>
      <c r="BH12" s="138" t="s">
        <v>583</v>
      </c>
      <c r="BI12" s="138" t="s">
        <v>583</v>
      </c>
      <c r="BJ12" s="138" t="s">
        <v>583</v>
      </c>
      <c r="BK12" s="138" t="s">
        <v>583</v>
      </c>
      <c r="BL12" s="138" t="s">
        <v>583</v>
      </c>
      <c r="BM12" s="138" t="s">
        <v>583</v>
      </c>
      <c r="BN12" s="138" t="s">
        <v>583</v>
      </c>
      <c r="BO12" s="138" t="s">
        <v>583</v>
      </c>
      <c r="BP12" s="138" t="s">
        <v>583</v>
      </c>
      <c r="BQ12" s="138" t="s">
        <v>583</v>
      </c>
      <c r="BR12" s="138" t="s">
        <v>583</v>
      </c>
      <c r="BS12" s="138" t="s">
        <v>583</v>
      </c>
      <c r="BT12" s="138" t="s">
        <v>583</v>
      </c>
      <c r="BU12" s="138" t="s">
        <v>583</v>
      </c>
      <c r="BV12" s="138" t="s">
        <v>583</v>
      </c>
      <c r="BW12" s="138" t="s">
        <v>583</v>
      </c>
      <c r="BX12" s="138" t="s">
        <v>583</v>
      </c>
      <c r="BY12" s="138" t="s">
        <v>583</v>
      </c>
      <c r="BZ12" s="138" t="s">
        <v>583</v>
      </c>
      <c r="CA12" s="138" t="s">
        <v>583</v>
      </c>
      <c r="CB12" s="138" t="s">
        <v>583</v>
      </c>
      <c r="CC12" s="138" t="s">
        <v>583</v>
      </c>
      <c r="CD12" s="138" t="s">
        <v>583</v>
      </c>
      <c r="CE12" s="138" t="s">
        <v>583</v>
      </c>
      <c r="CF12" s="138" t="s">
        <v>583</v>
      </c>
      <c r="CG12" s="138" t="s">
        <v>583</v>
      </c>
      <c r="CH12" s="138" t="s">
        <v>583</v>
      </c>
      <c r="CI12" s="138" t="s">
        <v>583</v>
      </c>
      <c r="CJ12" s="138" t="s">
        <v>583</v>
      </c>
      <c r="CK12" s="138" t="s">
        <v>583</v>
      </c>
      <c r="CL12" s="138" t="s">
        <v>583</v>
      </c>
      <c r="CM12" s="138" t="s">
        <v>583</v>
      </c>
      <c r="CN12" s="138" t="s">
        <v>583</v>
      </c>
      <c r="CO12" s="138" t="s">
        <v>583</v>
      </c>
      <c r="CP12" s="138" t="s">
        <v>583</v>
      </c>
      <c r="CQ12" s="138" t="s">
        <v>584</v>
      </c>
      <c r="CR12" s="138" t="s">
        <v>583</v>
      </c>
      <c r="CS12" s="138" t="s">
        <v>583</v>
      </c>
      <c r="CT12" s="138" t="s">
        <v>583</v>
      </c>
      <c r="CU12" s="138" t="s">
        <v>583</v>
      </c>
      <c r="CV12" s="138" t="s">
        <v>583</v>
      </c>
      <c r="CW12" s="138" t="s">
        <v>583</v>
      </c>
      <c r="CX12" s="138" t="s">
        <v>583</v>
      </c>
      <c r="CY12" s="138" t="s">
        <v>583</v>
      </c>
      <c r="CZ12" s="138" t="s">
        <v>583</v>
      </c>
      <c r="DA12" s="138" t="s">
        <v>583</v>
      </c>
      <c r="DB12" s="138" t="s">
        <v>583</v>
      </c>
      <c r="DC12" s="138" t="s">
        <v>583</v>
      </c>
      <c r="DD12" s="138" t="s">
        <v>584</v>
      </c>
      <c r="DE12" s="138" t="s">
        <v>584</v>
      </c>
      <c r="DF12" s="138" t="s">
        <v>584</v>
      </c>
      <c r="DG12" s="138" t="s">
        <v>584</v>
      </c>
      <c r="DH12" s="138" t="s">
        <v>584</v>
      </c>
      <c r="DI12" s="138" t="s">
        <v>584</v>
      </c>
      <c r="DJ12" s="138" t="s">
        <v>583</v>
      </c>
      <c r="DK12" s="138" t="s">
        <v>583</v>
      </c>
      <c r="DL12" s="138" t="s">
        <v>583</v>
      </c>
      <c r="DM12" s="138" t="s">
        <v>583</v>
      </c>
      <c r="DN12" s="138" t="s">
        <v>583</v>
      </c>
      <c r="DO12" s="138" t="s">
        <v>583</v>
      </c>
      <c r="DP12" s="138" t="s">
        <v>583</v>
      </c>
      <c r="DQ12" s="138" t="s">
        <v>583</v>
      </c>
      <c r="DR12" s="138" t="s">
        <v>583</v>
      </c>
      <c r="DS12" s="138" t="s">
        <v>583</v>
      </c>
      <c r="DT12" s="138" t="s">
        <v>583</v>
      </c>
      <c r="DU12" s="138" t="s">
        <v>583</v>
      </c>
      <c r="DV12" s="138" t="s">
        <v>583</v>
      </c>
      <c r="DW12" s="138" t="s">
        <v>583</v>
      </c>
      <c r="DX12" s="138" t="s">
        <v>583</v>
      </c>
      <c r="DY12" s="138" t="s">
        <v>583</v>
      </c>
      <c r="DZ12" s="138" t="s">
        <v>583</v>
      </c>
      <c r="EA12" s="138" t="s">
        <v>583</v>
      </c>
      <c r="EB12" s="138" t="s">
        <v>583</v>
      </c>
      <c r="EC12" s="138" t="s">
        <v>583</v>
      </c>
      <c r="ED12" s="138" t="s">
        <v>583</v>
      </c>
      <c r="EE12" s="138" t="s">
        <v>583</v>
      </c>
      <c r="EF12" s="138" t="s">
        <v>583</v>
      </c>
      <c r="EG12" s="138" t="s">
        <v>583</v>
      </c>
      <c r="EH12" s="138" t="s">
        <v>583</v>
      </c>
      <c r="EI12" s="138" t="s">
        <v>583</v>
      </c>
      <c r="EJ12" s="138" t="s">
        <v>583</v>
      </c>
      <c r="EK12" s="138" t="s">
        <v>583</v>
      </c>
      <c r="EL12" s="138" t="s">
        <v>583</v>
      </c>
      <c r="EM12" s="138" t="s">
        <v>583</v>
      </c>
    </row>
    <row r="13" spans="1:143" ht="15" customHeight="1" x14ac:dyDescent="0.25">
      <c r="A13" s="137" t="s">
        <v>239</v>
      </c>
      <c r="B13" s="137" t="s">
        <v>240</v>
      </c>
      <c r="C13" s="137" t="s">
        <v>28</v>
      </c>
      <c r="D13" s="135">
        <v>3</v>
      </c>
      <c r="E13" s="135">
        <v>23</v>
      </c>
      <c r="F13" s="135">
        <v>5</v>
      </c>
      <c r="G13" s="135">
        <v>3</v>
      </c>
      <c r="H13" s="135">
        <v>3</v>
      </c>
      <c r="I13" s="135"/>
      <c r="J13" s="135">
        <v>43</v>
      </c>
      <c r="K13" s="135">
        <v>2</v>
      </c>
      <c r="L13" s="135">
        <v>38</v>
      </c>
      <c r="M13" s="135">
        <v>30</v>
      </c>
      <c r="N13" s="135">
        <v>0</v>
      </c>
      <c r="O13" s="135">
        <v>8</v>
      </c>
      <c r="P13" s="135">
        <v>121</v>
      </c>
      <c r="Q13" s="135">
        <v>72</v>
      </c>
      <c r="R13" s="135">
        <v>8</v>
      </c>
      <c r="S13" s="135">
        <v>4</v>
      </c>
      <c r="T13" s="188"/>
      <c r="U13" s="188"/>
      <c r="V13" s="188"/>
      <c r="W13" s="188"/>
      <c r="X13" s="188"/>
      <c r="Y13" s="188"/>
      <c r="Z13" s="188"/>
      <c r="AA13" s="188"/>
      <c r="AB13" s="135"/>
      <c r="AC13" s="188"/>
      <c r="AD13" s="188"/>
      <c r="AE13" s="188"/>
      <c r="AF13" s="188"/>
      <c r="AG13" s="188"/>
      <c r="AH13" s="188"/>
      <c r="AI13" s="135"/>
      <c r="AJ13" s="188"/>
      <c r="AK13" s="188"/>
      <c r="AL13" s="188"/>
      <c r="AM13" s="135"/>
      <c r="AN13" s="135"/>
      <c r="AO13" s="135"/>
      <c r="AP13" s="135"/>
      <c r="AQ13" s="135"/>
      <c r="AR13" s="135"/>
      <c r="AS13" s="135"/>
      <c r="AT13" s="135"/>
      <c r="AU13" s="135"/>
      <c r="AV13" s="135"/>
      <c r="AW13" s="135"/>
      <c r="AX13" s="135"/>
      <c r="AY13" s="135"/>
      <c r="AZ13" s="135"/>
      <c r="BA13" s="135"/>
      <c r="BB13" s="135"/>
      <c r="BC13" s="135"/>
      <c r="BD13" s="135"/>
      <c r="BE13" s="135"/>
      <c r="BF13" s="135"/>
      <c r="BG13" s="135"/>
      <c r="BH13" s="135"/>
      <c r="BI13" s="135"/>
      <c r="BJ13" s="135"/>
      <c r="BK13" s="135"/>
      <c r="BL13" s="135"/>
      <c r="BM13" s="135"/>
      <c r="BN13" s="135"/>
      <c r="BO13" s="135"/>
      <c r="BP13" s="135"/>
      <c r="BQ13" s="135"/>
      <c r="BR13" s="135"/>
      <c r="BS13" s="135"/>
      <c r="BT13" s="135"/>
      <c r="BU13" s="135"/>
      <c r="BV13" s="135"/>
      <c r="BW13" s="135"/>
      <c r="BX13" s="135"/>
      <c r="BY13" s="135"/>
      <c r="BZ13" s="135"/>
      <c r="CA13" s="135"/>
      <c r="CB13" s="135"/>
      <c r="CC13" s="135"/>
      <c r="CD13" s="135"/>
      <c r="CE13" s="135"/>
      <c r="CF13" s="135"/>
      <c r="CG13" s="135"/>
      <c r="CH13" s="135"/>
      <c r="CI13" s="135"/>
      <c r="CJ13" s="135"/>
      <c r="CK13" s="135"/>
      <c r="CL13" s="135"/>
      <c r="CM13" s="135"/>
      <c r="CN13" s="135"/>
      <c r="CO13" s="135"/>
      <c r="CP13" s="135"/>
      <c r="CQ13" s="188"/>
      <c r="CR13" s="135"/>
      <c r="CS13" s="135"/>
      <c r="CT13" s="135"/>
      <c r="CU13" s="135"/>
      <c r="CV13" s="135"/>
      <c r="CW13" s="135"/>
      <c r="CX13" s="135"/>
      <c r="CY13" s="135"/>
      <c r="CZ13" s="135"/>
      <c r="DA13" s="135"/>
      <c r="DB13" s="135"/>
      <c r="DC13" s="135"/>
      <c r="DD13" s="188"/>
      <c r="DE13" s="188"/>
      <c r="DF13" s="188"/>
      <c r="DG13" s="188"/>
      <c r="DH13" s="188"/>
      <c r="DI13" s="188"/>
      <c r="DJ13" s="135"/>
      <c r="DK13" s="135"/>
      <c r="DL13" s="135"/>
      <c r="DM13" s="135"/>
      <c r="DN13" s="135"/>
      <c r="DO13" s="135"/>
      <c r="DP13" s="135"/>
      <c r="DQ13" s="135"/>
      <c r="DR13" s="135"/>
      <c r="DS13" s="135"/>
      <c r="DT13" s="135"/>
      <c r="DU13" s="135"/>
      <c r="DV13" s="135"/>
      <c r="DW13" s="135"/>
      <c r="DX13" s="135"/>
      <c r="DY13" s="135"/>
      <c r="DZ13" s="135"/>
      <c r="EA13" s="135"/>
      <c r="EB13" s="135"/>
      <c r="EC13" s="135"/>
      <c r="ED13" s="135"/>
      <c r="EE13" s="135"/>
      <c r="EF13" s="135"/>
      <c r="EG13" s="135"/>
      <c r="EH13" s="135"/>
      <c r="EI13" s="135"/>
      <c r="EJ13" s="135"/>
      <c r="EK13" s="135"/>
      <c r="EL13" s="135"/>
      <c r="EM13" s="135"/>
    </row>
    <row r="14" spans="1:143" ht="15" customHeight="1" x14ac:dyDescent="0.25">
      <c r="A14" s="137" t="s">
        <v>239</v>
      </c>
      <c r="B14" s="137" t="s">
        <v>242</v>
      </c>
      <c r="C14" s="137" t="s">
        <v>29</v>
      </c>
      <c r="D14" s="135">
        <v>2</v>
      </c>
      <c r="E14" s="135">
        <v>30</v>
      </c>
      <c r="F14" s="135">
        <v>6</v>
      </c>
      <c r="G14" s="135">
        <v>0</v>
      </c>
      <c r="H14" s="135">
        <v>38</v>
      </c>
      <c r="I14" s="135"/>
      <c r="J14" s="135">
        <v>42</v>
      </c>
      <c r="K14" s="135">
        <v>2</v>
      </c>
      <c r="L14" s="135">
        <v>24</v>
      </c>
      <c r="M14" s="135">
        <v>38</v>
      </c>
      <c r="N14" s="135">
        <v>0</v>
      </c>
      <c r="O14" s="135">
        <v>0</v>
      </c>
      <c r="P14" s="135">
        <v>106</v>
      </c>
      <c r="Q14" s="135">
        <v>37</v>
      </c>
      <c r="R14" s="135">
        <v>5</v>
      </c>
      <c r="S14" s="135">
        <v>5</v>
      </c>
      <c r="T14" s="188"/>
      <c r="U14" s="188"/>
      <c r="V14" s="188"/>
      <c r="W14" s="188"/>
      <c r="X14" s="188"/>
      <c r="Y14" s="188"/>
      <c r="Z14" s="188"/>
      <c r="AA14" s="188"/>
      <c r="AB14" s="135"/>
      <c r="AC14" s="188"/>
      <c r="AD14" s="188"/>
      <c r="AE14" s="188"/>
      <c r="AF14" s="188"/>
      <c r="AG14" s="188"/>
      <c r="AH14" s="188"/>
      <c r="AI14" s="135"/>
      <c r="AJ14" s="188"/>
      <c r="AK14" s="188"/>
      <c r="AL14" s="188"/>
      <c r="AM14" s="135"/>
      <c r="AN14" s="135"/>
      <c r="AO14" s="135"/>
      <c r="AP14" s="135"/>
      <c r="AQ14" s="135"/>
      <c r="AR14" s="135"/>
      <c r="AS14" s="135"/>
      <c r="AT14" s="135"/>
      <c r="AU14" s="135"/>
      <c r="AV14" s="135"/>
      <c r="AW14" s="135"/>
      <c r="AX14" s="135"/>
      <c r="AY14" s="135"/>
      <c r="AZ14" s="135"/>
      <c r="BA14" s="135"/>
      <c r="BB14" s="135"/>
      <c r="BC14" s="135"/>
      <c r="BD14" s="135"/>
      <c r="BE14" s="135"/>
      <c r="BF14" s="135"/>
      <c r="BG14" s="135"/>
      <c r="BH14" s="135"/>
      <c r="BI14" s="135"/>
      <c r="BJ14" s="135"/>
      <c r="BK14" s="135"/>
      <c r="BL14" s="135"/>
      <c r="BM14" s="135"/>
      <c r="BN14" s="135"/>
      <c r="BO14" s="135"/>
      <c r="BP14" s="135"/>
      <c r="BQ14" s="135"/>
      <c r="BR14" s="135"/>
      <c r="BS14" s="135"/>
      <c r="BT14" s="135"/>
      <c r="BU14" s="135"/>
      <c r="BV14" s="135"/>
      <c r="BW14" s="135"/>
      <c r="BX14" s="135"/>
      <c r="BY14" s="135"/>
      <c r="BZ14" s="135"/>
      <c r="CA14" s="135"/>
      <c r="CB14" s="135"/>
      <c r="CC14" s="135"/>
      <c r="CD14" s="135"/>
      <c r="CE14" s="135"/>
      <c r="CF14" s="135"/>
      <c r="CG14" s="135"/>
      <c r="CH14" s="135"/>
      <c r="CI14" s="135"/>
      <c r="CJ14" s="135"/>
      <c r="CK14" s="135"/>
      <c r="CL14" s="135"/>
      <c r="CM14" s="135"/>
      <c r="CN14" s="135"/>
      <c r="CO14" s="135"/>
      <c r="CP14" s="135"/>
      <c r="CQ14" s="188"/>
      <c r="CR14" s="135"/>
      <c r="CS14" s="135"/>
      <c r="CT14" s="135"/>
      <c r="CU14" s="135"/>
      <c r="CV14" s="135"/>
      <c r="CW14" s="135"/>
      <c r="CX14" s="135"/>
      <c r="CY14" s="135"/>
      <c r="CZ14" s="135"/>
      <c r="DA14" s="135"/>
      <c r="DB14" s="135"/>
      <c r="DC14" s="135"/>
      <c r="DD14" s="188"/>
      <c r="DE14" s="188"/>
      <c r="DF14" s="188"/>
      <c r="DG14" s="188"/>
      <c r="DH14" s="188"/>
      <c r="DI14" s="188"/>
      <c r="DJ14" s="135"/>
      <c r="DK14" s="135"/>
      <c r="DL14" s="135"/>
      <c r="DM14" s="135"/>
      <c r="DN14" s="135"/>
      <c r="DO14" s="135"/>
      <c r="DP14" s="135"/>
      <c r="DQ14" s="135"/>
      <c r="DR14" s="135"/>
      <c r="DS14" s="135"/>
      <c r="DT14" s="135"/>
      <c r="DU14" s="135"/>
      <c r="DV14" s="135"/>
      <c r="DW14" s="135"/>
      <c r="DX14" s="135"/>
      <c r="DY14" s="135"/>
      <c r="DZ14" s="135"/>
      <c r="EA14" s="135"/>
      <c r="EB14" s="135"/>
      <c r="EC14" s="135"/>
      <c r="ED14" s="135"/>
      <c r="EE14" s="135"/>
      <c r="EF14" s="135"/>
      <c r="EG14" s="135"/>
      <c r="EH14" s="135"/>
      <c r="EI14" s="135"/>
      <c r="EJ14" s="135"/>
      <c r="EK14" s="135"/>
      <c r="EL14" s="135"/>
      <c r="EM14" s="135"/>
    </row>
    <row r="15" spans="1:143" ht="15" customHeight="1" x14ac:dyDescent="0.25">
      <c r="A15" s="137" t="s">
        <v>239</v>
      </c>
      <c r="B15" s="137" t="s">
        <v>243</v>
      </c>
      <c r="C15" s="137" t="s">
        <v>36</v>
      </c>
      <c r="D15" s="135">
        <v>0</v>
      </c>
      <c r="E15" s="135">
        <v>0</v>
      </c>
      <c r="F15" s="135">
        <v>0</v>
      </c>
      <c r="G15" s="135">
        <v>0</v>
      </c>
      <c r="H15" s="135">
        <v>0</v>
      </c>
      <c r="I15" s="135"/>
      <c r="J15" s="135" t="e">
        <v>#N/A</v>
      </c>
      <c r="K15" s="135" t="e">
        <v>#N/A</v>
      </c>
      <c r="L15" s="135" t="e">
        <v>#N/A</v>
      </c>
      <c r="M15" s="135" t="e">
        <v>#N/A</v>
      </c>
      <c r="N15" s="135" t="e">
        <v>#N/A</v>
      </c>
      <c r="O15" s="135" t="e">
        <v>#N/A</v>
      </c>
      <c r="P15" s="135" t="e">
        <v>#N/A</v>
      </c>
      <c r="Q15" s="135" t="e">
        <v>#N/A</v>
      </c>
      <c r="R15" s="135" t="e">
        <v>#N/A</v>
      </c>
      <c r="S15" s="135" t="e">
        <v>#N/A</v>
      </c>
      <c r="T15" s="188"/>
      <c r="U15" s="188"/>
      <c r="V15" s="188"/>
      <c r="W15" s="188"/>
      <c r="X15" s="188"/>
      <c r="Y15" s="188"/>
      <c r="Z15" s="188"/>
      <c r="AA15" s="188"/>
      <c r="AB15" s="135"/>
      <c r="AC15" s="188"/>
      <c r="AD15" s="188"/>
      <c r="AE15" s="188"/>
      <c r="AF15" s="188"/>
      <c r="AG15" s="188"/>
      <c r="AH15" s="188"/>
      <c r="AI15" s="135"/>
      <c r="AJ15" s="188"/>
      <c r="AK15" s="188"/>
      <c r="AL15" s="188"/>
      <c r="AM15" s="135"/>
      <c r="AN15" s="135"/>
      <c r="AO15" s="135"/>
      <c r="AP15" s="135"/>
      <c r="AQ15" s="135"/>
      <c r="AR15" s="135"/>
      <c r="AS15" s="135"/>
      <c r="AT15" s="135"/>
      <c r="AU15" s="135"/>
      <c r="AV15" s="135"/>
      <c r="AW15" s="135"/>
      <c r="AX15" s="135"/>
      <c r="AY15" s="135"/>
      <c r="AZ15" s="135"/>
      <c r="BA15" s="135"/>
      <c r="BB15" s="135"/>
      <c r="BC15" s="135"/>
      <c r="BD15" s="135"/>
      <c r="BE15" s="135"/>
      <c r="BF15" s="135"/>
      <c r="BG15" s="135"/>
      <c r="BH15" s="135"/>
      <c r="BI15" s="135"/>
      <c r="BJ15" s="135"/>
      <c r="BK15" s="135"/>
      <c r="BL15" s="135"/>
      <c r="BM15" s="135"/>
      <c r="BN15" s="135"/>
      <c r="BO15" s="135"/>
      <c r="BP15" s="135"/>
      <c r="BQ15" s="135"/>
      <c r="BR15" s="135"/>
      <c r="BS15" s="135"/>
      <c r="BT15" s="135"/>
      <c r="BU15" s="135"/>
      <c r="BV15" s="135"/>
      <c r="BW15" s="135"/>
      <c r="BX15" s="135"/>
      <c r="BY15" s="135"/>
      <c r="BZ15" s="135"/>
      <c r="CA15" s="135"/>
      <c r="CB15" s="135"/>
      <c r="CC15" s="135"/>
      <c r="CD15" s="135"/>
      <c r="CE15" s="135"/>
      <c r="CF15" s="135"/>
      <c r="CG15" s="135"/>
      <c r="CH15" s="135"/>
      <c r="CI15" s="135"/>
      <c r="CJ15" s="135"/>
      <c r="CK15" s="135"/>
      <c r="CL15" s="135"/>
      <c r="CM15" s="135"/>
      <c r="CN15" s="135"/>
      <c r="CO15" s="135"/>
      <c r="CP15" s="135"/>
      <c r="CQ15" s="188"/>
      <c r="CR15" s="135"/>
      <c r="CS15" s="135"/>
      <c r="CT15" s="135"/>
      <c r="CU15" s="135"/>
      <c r="CV15" s="135"/>
      <c r="CW15" s="135"/>
      <c r="CX15" s="135"/>
      <c r="CY15" s="135"/>
      <c r="CZ15" s="135"/>
      <c r="DA15" s="135"/>
      <c r="DB15" s="135"/>
      <c r="DC15" s="135"/>
      <c r="DD15" s="188"/>
      <c r="DE15" s="188"/>
      <c r="DF15" s="188"/>
      <c r="DG15" s="188"/>
      <c r="DH15" s="188"/>
      <c r="DI15" s="188"/>
      <c r="DJ15" s="135"/>
      <c r="DK15" s="135"/>
      <c r="DL15" s="135"/>
      <c r="DM15" s="135"/>
      <c r="DN15" s="135"/>
      <c r="DO15" s="135"/>
      <c r="DP15" s="135"/>
      <c r="DQ15" s="135"/>
      <c r="DR15" s="135"/>
      <c r="DS15" s="135"/>
      <c r="DT15" s="135"/>
      <c r="DU15" s="135"/>
      <c r="DV15" s="135"/>
      <c r="DW15" s="135"/>
      <c r="DX15" s="135"/>
      <c r="DY15" s="135"/>
      <c r="DZ15" s="135"/>
      <c r="EA15" s="135"/>
      <c r="EB15" s="135"/>
      <c r="EC15" s="135"/>
      <c r="ED15" s="135"/>
      <c r="EE15" s="135"/>
      <c r="EF15" s="135"/>
      <c r="EG15" s="135"/>
      <c r="EH15" s="135"/>
      <c r="EI15" s="135"/>
      <c r="EJ15" s="135"/>
      <c r="EK15" s="135"/>
      <c r="EL15" s="135"/>
      <c r="EM15" s="135"/>
    </row>
    <row r="16" spans="1:143" ht="15" customHeight="1" x14ac:dyDescent="0.25">
      <c r="A16" s="137" t="s">
        <v>239</v>
      </c>
      <c r="B16" s="137" t="s">
        <v>244</v>
      </c>
      <c r="C16" s="137" t="s">
        <v>39</v>
      </c>
      <c r="D16" s="135">
        <v>9</v>
      </c>
      <c r="E16" s="135">
        <v>13</v>
      </c>
      <c r="F16" s="135">
        <v>7</v>
      </c>
      <c r="G16" s="135">
        <v>0</v>
      </c>
      <c r="H16" s="135">
        <v>29</v>
      </c>
      <c r="I16" s="135"/>
      <c r="J16" s="135">
        <v>40</v>
      </c>
      <c r="K16" s="135">
        <v>2</v>
      </c>
      <c r="L16" s="135">
        <v>4</v>
      </c>
      <c r="M16" s="135">
        <v>44</v>
      </c>
      <c r="N16" s="135">
        <v>0</v>
      </c>
      <c r="O16" s="135">
        <v>6</v>
      </c>
      <c r="P16" s="135">
        <v>96</v>
      </c>
      <c r="Q16" s="135">
        <v>54</v>
      </c>
      <c r="R16" s="135">
        <v>8</v>
      </c>
      <c r="S16" s="135">
        <v>7</v>
      </c>
      <c r="T16" s="188"/>
      <c r="U16" s="188"/>
      <c r="V16" s="188"/>
      <c r="W16" s="188"/>
      <c r="X16" s="188"/>
      <c r="Y16" s="188"/>
      <c r="Z16" s="188"/>
      <c r="AA16" s="188"/>
      <c r="AB16" s="135"/>
      <c r="AC16" s="188"/>
      <c r="AD16" s="188"/>
      <c r="AE16" s="188"/>
      <c r="AF16" s="188"/>
      <c r="AG16" s="188"/>
      <c r="AH16" s="188"/>
      <c r="AI16" s="135"/>
      <c r="AJ16" s="188"/>
      <c r="AK16" s="188"/>
      <c r="AL16" s="188"/>
      <c r="AM16" s="135"/>
      <c r="AN16" s="135"/>
      <c r="AO16" s="135"/>
      <c r="AP16" s="135"/>
      <c r="AQ16" s="135"/>
      <c r="AR16" s="135"/>
      <c r="AS16" s="135"/>
      <c r="AT16" s="135"/>
      <c r="AU16" s="135"/>
      <c r="AV16" s="135"/>
      <c r="AW16" s="135"/>
      <c r="AX16" s="135"/>
      <c r="AY16" s="135"/>
      <c r="AZ16" s="135"/>
      <c r="BA16" s="135"/>
      <c r="BB16" s="135"/>
      <c r="BC16" s="135"/>
      <c r="BD16" s="135"/>
      <c r="BE16" s="135"/>
      <c r="BF16" s="135"/>
      <c r="BG16" s="135"/>
      <c r="BH16" s="135"/>
      <c r="BI16" s="135"/>
      <c r="BJ16" s="135"/>
      <c r="BK16" s="135"/>
      <c r="BL16" s="135"/>
      <c r="BM16" s="135"/>
      <c r="BN16" s="135"/>
      <c r="BO16" s="135"/>
      <c r="BP16" s="135"/>
      <c r="BQ16" s="135"/>
      <c r="BR16" s="135"/>
      <c r="BS16" s="135"/>
      <c r="BT16" s="135"/>
      <c r="BU16" s="135"/>
      <c r="BV16" s="135"/>
      <c r="BW16" s="135"/>
      <c r="BX16" s="135"/>
      <c r="BY16" s="135"/>
      <c r="BZ16" s="135"/>
      <c r="CA16" s="135"/>
      <c r="CB16" s="135"/>
      <c r="CC16" s="135"/>
      <c r="CD16" s="135"/>
      <c r="CE16" s="135"/>
      <c r="CF16" s="135"/>
      <c r="CG16" s="135"/>
      <c r="CH16" s="135"/>
      <c r="CI16" s="135"/>
      <c r="CJ16" s="135"/>
      <c r="CK16" s="135"/>
      <c r="CL16" s="135"/>
      <c r="CM16" s="135"/>
      <c r="CN16" s="135"/>
      <c r="CO16" s="135"/>
      <c r="CP16" s="135"/>
      <c r="CQ16" s="188"/>
      <c r="CR16" s="135"/>
      <c r="CS16" s="135"/>
      <c r="CT16" s="135"/>
      <c r="CU16" s="135"/>
      <c r="CV16" s="135"/>
      <c r="CW16" s="135"/>
      <c r="CX16" s="135"/>
      <c r="CY16" s="135"/>
      <c r="CZ16" s="135"/>
      <c r="DA16" s="135"/>
      <c r="DB16" s="135"/>
      <c r="DC16" s="135"/>
      <c r="DD16" s="188"/>
      <c r="DE16" s="188"/>
      <c r="DF16" s="188"/>
      <c r="DG16" s="188"/>
      <c r="DH16" s="188"/>
      <c r="DI16" s="188"/>
      <c r="DJ16" s="135"/>
      <c r="DK16" s="135"/>
      <c r="DL16" s="135"/>
      <c r="DM16" s="135"/>
      <c r="DN16" s="135"/>
      <c r="DO16" s="135"/>
      <c r="DP16" s="135"/>
      <c r="DQ16" s="135"/>
      <c r="DR16" s="135"/>
      <c r="DS16" s="135"/>
      <c r="DT16" s="135"/>
      <c r="DU16" s="135"/>
      <c r="DV16" s="135"/>
      <c r="DW16" s="135"/>
      <c r="DX16" s="135"/>
      <c r="DY16" s="135"/>
      <c r="DZ16" s="135"/>
      <c r="EA16" s="135"/>
      <c r="EB16" s="135"/>
      <c r="EC16" s="135"/>
      <c r="ED16" s="135"/>
      <c r="EE16" s="135"/>
      <c r="EF16" s="135"/>
      <c r="EG16" s="135"/>
      <c r="EH16" s="135"/>
      <c r="EI16" s="135"/>
      <c r="EJ16" s="135"/>
      <c r="EK16" s="135"/>
      <c r="EL16" s="135"/>
      <c r="EM16" s="135"/>
    </row>
    <row r="17" spans="1:143" ht="15" customHeight="1" x14ac:dyDescent="0.25">
      <c r="A17" s="137" t="s">
        <v>239</v>
      </c>
      <c r="B17" s="137" t="s">
        <v>245</v>
      </c>
      <c r="C17" s="137" t="s">
        <v>41</v>
      </c>
      <c r="D17" s="135">
        <v>0</v>
      </c>
      <c r="E17" s="135">
        <v>0</v>
      </c>
      <c r="F17" s="135">
        <v>0</v>
      </c>
      <c r="G17" s="135">
        <v>0</v>
      </c>
      <c r="H17" s="135">
        <v>0</v>
      </c>
      <c r="I17" s="135"/>
      <c r="J17" s="135" t="e">
        <v>#N/A</v>
      </c>
      <c r="K17" s="135" t="e">
        <v>#N/A</v>
      </c>
      <c r="L17" s="135" t="e">
        <v>#N/A</v>
      </c>
      <c r="M17" s="135" t="e">
        <v>#N/A</v>
      </c>
      <c r="N17" s="135" t="e">
        <v>#N/A</v>
      </c>
      <c r="O17" s="135" t="e">
        <v>#N/A</v>
      </c>
      <c r="P17" s="135" t="e">
        <v>#N/A</v>
      </c>
      <c r="Q17" s="135" t="e">
        <v>#N/A</v>
      </c>
      <c r="R17" s="135" t="e">
        <v>#N/A</v>
      </c>
      <c r="S17" s="135" t="e">
        <v>#N/A</v>
      </c>
      <c r="T17" s="188"/>
      <c r="U17" s="188"/>
      <c r="V17" s="188"/>
      <c r="W17" s="188"/>
      <c r="X17" s="188"/>
      <c r="Y17" s="188"/>
      <c r="Z17" s="188"/>
      <c r="AA17" s="188"/>
      <c r="AB17" s="135"/>
      <c r="AC17" s="188"/>
      <c r="AD17" s="188"/>
      <c r="AE17" s="188"/>
      <c r="AF17" s="188"/>
      <c r="AG17" s="188"/>
      <c r="AH17" s="188"/>
      <c r="AI17" s="135"/>
      <c r="AJ17" s="188"/>
      <c r="AK17" s="188"/>
      <c r="AL17" s="188"/>
      <c r="AM17" s="135"/>
      <c r="AN17" s="135"/>
      <c r="AO17" s="135"/>
      <c r="AP17" s="135"/>
      <c r="AQ17" s="135"/>
      <c r="AR17" s="135"/>
      <c r="AS17" s="135"/>
      <c r="AT17" s="135"/>
      <c r="AU17" s="135"/>
      <c r="AV17" s="135"/>
      <c r="AW17" s="135"/>
      <c r="AX17" s="135"/>
      <c r="AY17" s="135"/>
      <c r="AZ17" s="135"/>
      <c r="BA17" s="135"/>
      <c r="BB17" s="135"/>
      <c r="BC17" s="135"/>
      <c r="BD17" s="135"/>
      <c r="BE17" s="135"/>
      <c r="BF17" s="135"/>
      <c r="BG17" s="135"/>
      <c r="BH17" s="135"/>
      <c r="BI17" s="135"/>
      <c r="BJ17" s="135"/>
      <c r="BK17" s="135"/>
      <c r="BL17" s="135"/>
      <c r="BM17" s="135"/>
      <c r="BN17" s="135"/>
      <c r="BO17" s="135"/>
      <c r="BP17" s="135"/>
      <c r="BQ17" s="135"/>
      <c r="BR17" s="135"/>
      <c r="BS17" s="135"/>
      <c r="BT17" s="135"/>
      <c r="BU17" s="135"/>
      <c r="BV17" s="135"/>
      <c r="BW17" s="135"/>
      <c r="BX17" s="135"/>
      <c r="BY17" s="135"/>
      <c r="BZ17" s="135"/>
      <c r="CA17" s="135"/>
      <c r="CB17" s="135"/>
      <c r="CC17" s="135"/>
      <c r="CD17" s="135"/>
      <c r="CE17" s="135"/>
      <c r="CF17" s="135"/>
      <c r="CG17" s="135"/>
      <c r="CH17" s="135"/>
      <c r="CI17" s="135"/>
      <c r="CJ17" s="135"/>
      <c r="CK17" s="135"/>
      <c r="CL17" s="135"/>
      <c r="CM17" s="135"/>
      <c r="CN17" s="135"/>
      <c r="CO17" s="135"/>
      <c r="CP17" s="135"/>
      <c r="CQ17" s="188"/>
      <c r="CR17" s="135"/>
      <c r="CS17" s="135"/>
      <c r="CT17" s="135"/>
      <c r="CU17" s="135"/>
      <c r="CV17" s="135"/>
      <c r="CW17" s="135"/>
      <c r="CX17" s="135"/>
      <c r="CY17" s="135"/>
      <c r="CZ17" s="135"/>
      <c r="DA17" s="135"/>
      <c r="DB17" s="135"/>
      <c r="DC17" s="135"/>
      <c r="DD17" s="188"/>
      <c r="DE17" s="188"/>
      <c r="DF17" s="188"/>
      <c r="DG17" s="188"/>
      <c r="DH17" s="188"/>
      <c r="DI17" s="188"/>
      <c r="DJ17" s="135"/>
      <c r="DK17" s="135"/>
      <c r="DL17" s="135"/>
      <c r="DM17" s="135"/>
      <c r="DN17" s="135"/>
      <c r="DO17" s="135"/>
      <c r="DP17" s="135"/>
      <c r="DQ17" s="135"/>
      <c r="DR17" s="135"/>
      <c r="DS17" s="135"/>
      <c r="DT17" s="135"/>
      <c r="DU17" s="135"/>
      <c r="DV17" s="135"/>
      <c r="DW17" s="135"/>
      <c r="DX17" s="135"/>
      <c r="DY17" s="135"/>
      <c r="DZ17" s="135"/>
      <c r="EA17" s="135"/>
      <c r="EB17" s="135"/>
      <c r="EC17" s="135"/>
      <c r="ED17" s="135"/>
      <c r="EE17" s="135"/>
      <c r="EF17" s="135"/>
      <c r="EG17" s="135"/>
      <c r="EH17" s="135"/>
      <c r="EI17" s="135"/>
      <c r="EJ17" s="135"/>
      <c r="EK17" s="135"/>
      <c r="EL17" s="135"/>
      <c r="EM17" s="135"/>
    </row>
    <row r="18" spans="1:143" ht="15" customHeight="1" x14ac:dyDescent="0.25">
      <c r="A18" s="137" t="s">
        <v>239</v>
      </c>
      <c r="B18" s="137" t="s">
        <v>246</v>
      </c>
      <c r="C18" s="137" t="s">
        <v>45</v>
      </c>
      <c r="D18" s="135">
        <v>0</v>
      </c>
      <c r="E18" s="135">
        <v>29</v>
      </c>
      <c r="F18" s="135">
        <v>9</v>
      </c>
      <c r="G18" s="135">
        <v>0</v>
      </c>
      <c r="H18" s="135">
        <v>38</v>
      </c>
      <c r="I18" s="135"/>
      <c r="J18" s="135">
        <v>48</v>
      </c>
      <c r="K18" s="135">
        <v>2</v>
      </c>
      <c r="L18" s="135">
        <v>28</v>
      </c>
      <c r="M18" s="135">
        <v>60</v>
      </c>
      <c r="N18" s="135">
        <v>0</v>
      </c>
      <c r="O18" s="135">
        <v>6</v>
      </c>
      <c r="P18" s="135">
        <v>144</v>
      </c>
      <c r="Q18" s="135">
        <v>33</v>
      </c>
      <c r="R18" s="135">
        <v>5</v>
      </c>
      <c r="S18" s="135">
        <v>4</v>
      </c>
      <c r="T18" s="188"/>
      <c r="U18" s="188"/>
      <c r="V18" s="188"/>
      <c r="W18" s="188"/>
      <c r="X18" s="188"/>
      <c r="Y18" s="188"/>
      <c r="Z18" s="188"/>
      <c r="AA18" s="188"/>
      <c r="AB18" s="135"/>
      <c r="AC18" s="188"/>
      <c r="AD18" s="188"/>
      <c r="AE18" s="188"/>
      <c r="AF18" s="188"/>
      <c r="AG18" s="188"/>
      <c r="AH18" s="188"/>
      <c r="AI18" s="135"/>
      <c r="AJ18" s="188"/>
      <c r="AK18" s="188"/>
      <c r="AL18" s="188"/>
      <c r="AM18" s="135"/>
      <c r="AN18" s="135"/>
      <c r="AO18" s="135"/>
      <c r="AP18" s="135"/>
      <c r="AQ18" s="135"/>
      <c r="AR18" s="135"/>
      <c r="AS18" s="135"/>
      <c r="AT18" s="135"/>
      <c r="AU18" s="135"/>
      <c r="AV18" s="135"/>
      <c r="AW18" s="135"/>
      <c r="AX18" s="135"/>
      <c r="AY18" s="135"/>
      <c r="AZ18" s="135"/>
      <c r="BA18" s="135"/>
      <c r="BB18" s="135"/>
      <c r="BC18" s="135"/>
      <c r="BD18" s="135"/>
      <c r="BE18" s="135"/>
      <c r="BF18" s="135"/>
      <c r="BG18" s="135"/>
      <c r="BH18" s="135"/>
      <c r="BI18" s="135"/>
      <c r="BJ18" s="135"/>
      <c r="BK18" s="135"/>
      <c r="BL18" s="135"/>
      <c r="BM18" s="135"/>
      <c r="BN18" s="135"/>
      <c r="BO18" s="135"/>
      <c r="BP18" s="135"/>
      <c r="BQ18" s="135"/>
      <c r="BR18" s="135"/>
      <c r="BS18" s="135"/>
      <c r="BT18" s="135"/>
      <c r="BU18" s="135"/>
      <c r="BV18" s="135"/>
      <c r="BW18" s="135"/>
      <c r="BX18" s="135"/>
      <c r="BY18" s="135"/>
      <c r="BZ18" s="135"/>
      <c r="CA18" s="135"/>
      <c r="CB18" s="135"/>
      <c r="CC18" s="135"/>
      <c r="CD18" s="135"/>
      <c r="CE18" s="135"/>
      <c r="CF18" s="135"/>
      <c r="CG18" s="135"/>
      <c r="CH18" s="135"/>
      <c r="CI18" s="135"/>
      <c r="CJ18" s="135"/>
      <c r="CK18" s="135"/>
      <c r="CL18" s="135"/>
      <c r="CM18" s="135"/>
      <c r="CN18" s="135"/>
      <c r="CO18" s="135"/>
      <c r="CP18" s="135"/>
      <c r="CQ18" s="188"/>
      <c r="CR18" s="135"/>
      <c r="CS18" s="135"/>
      <c r="CT18" s="135"/>
      <c r="CU18" s="135"/>
      <c r="CV18" s="135"/>
      <c r="CW18" s="135"/>
      <c r="CX18" s="135"/>
      <c r="CY18" s="135"/>
      <c r="CZ18" s="135"/>
      <c r="DA18" s="135"/>
      <c r="DB18" s="135"/>
      <c r="DC18" s="135"/>
      <c r="DD18" s="188"/>
      <c r="DE18" s="188"/>
      <c r="DF18" s="188"/>
      <c r="DG18" s="188"/>
      <c r="DH18" s="188"/>
      <c r="DI18" s="188"/>
      <c r="DJ18" s="135"/>
      <c r="DK18" s="135"/>
      <c r="DL18" s="135"/>
      <c r="DM18" s="135"/>
      <c r="DN18" s="135"/>
      <c r="DO18" s="135"/>
      <c r="DP18" s="135"/>
      <c r="DQ18" s="135"/>
      <c r="DR18" s="135"/>
      <c r="DS18" s="135"/>
      <c r="DT18" s="135"/>
      <c r="DU18" s="135"/>
      <c r="DV18" s="135"/>
      <c r="DW18" s="135"/>
      <c r="DX18" s="135"/>
      <c r="DY18" s="135"/>
      <c r="DZ18" s="135"/>
      <c r="EA18" s="135"/>
      <c r="EB18" s="135"/>
      <c r="EC18" s="135"/>
      <c r="ED18" s="135"/>
      <c r="EE18" s="135"/>
      <c r="EF18" s="135"/>
      <c r="EG18" s="135"/>
      <c r="EH18" s="135"/>
      <c r="EI18" s="135"/>
      <c r="EJ18" s="135"/>
      <c r="EK18" s="135"/>
      <c r="EL18" s="135"/>
      <c r="EM18" s="135"/>
    </row>
    <row r="19" spans="1:143" ht="15" customHeight="1" x14ac:dyDescent="0.25">
      <c r="A19" s="137" t="s">
        <v>239</v>
      </c>
      <c r="B19" s="137" t="s">
        <v>247</v>
      </c>
      <c r="C19" s="137" t="s">
        <v>46</v>
      </c>
      <c r="D19" s="135">
        <v>3</v>
      </c>
      <c r="E19" s="135">
        <v>34</v>
      </c>
      <c r="F19" s="135">
        <v>5</v>
      </c>
      <c r="G19" s="135">
        <v>0</v>
      </c>
      <c r="H19" s="135">
        <v>42</v>
      </c>
      <c r="I19" s="135"/>
      <c r="J19" s="135">
        <v>50</v>
      </c>
      <c r="K19" s="135">
        <v>3</v>
      </c>
      <c r="L19" s="135">
        <v>10</v>
      </c>
      <c r="M19" s="135">
        <v>50</v>
      </c>
      <c r="N19" s="135">
        <v>0</v>
      </c>
      <c r="O19" s="135">
        <v>16</v>
      </c>
      <c r="P19" s="135">
        <v>129</v>
      </c>
      <c r="Q19" s="135">
        <v>45</v>
      </c>
      <c r="R19" s="135">
        <v>6</v>
      </c>
      <c r="S19" s="135">
        <v>5</v>
      </c>
      <c r="T19" s="188"/>
      <c r="U19" s="188"/>
      <c r="V19" s="188"/>
      <c r="W19" s="188"/>
      <c r="X19" s="188"/>
      <c r="Y19" s="188"/>
      <c r="Z19" s="188"/>
      <c r="AA19" s="188"/>
      <c r="AB19" s="135"/>
      <c r="AC19" s="188"/>
      <c r="AD19" s="188"/>
      <c r="AE19" s="188"/>
      <c r="AF19" s="188"/>
      <c r="AG19" s="188"/>
      <c r="AH19" s="188"/>
      <c r="AI19" s="135"/>
      <c r="AJ19" s="188"/>
      <c r="AK19" s="188"/>
      <c r="AL19" s="188"/>
      <c r="AM19" s="135"/>
      <c r="AN19" s="135"/>
      <c r="AO19" s="135"/>
      <c r="AP19" s="135"/>
      <c r="AQ19" s="135"/>
      <c r="AR19" s="135"/>
      <c r="AS19" s="135"/>
      <c r="AT19" s="135"/>
      <c r="AU19" s="135"/>
      <c r="AV19" s="135"/>
      <c r="AW19" s="135"/>
      <c r="AX19" s="135"/>
      <c r="AY19" s="135"/>
      <c r="AZ19" s="135"/>
      <c r="BA19" s="135"/>
      <c r="BB19" s="135"/>
      <c r="BC19" s="135"/>
      <c r="BD19" s="135"/>
      <c r="BE19" s="135"/>
      <c r="BF19" s="135"/>
      <c r="BG19" s="135"/>
      <c r="BH19" s="135"/>
      <c r="BI19" s="135"/>
      <c r="BJ19" s="135"/>
      <c r="BK19" s="135"/>
      <c r="BL19" s="135"/>
      <c r="BM19" s="135"/>
      <c r="BN19" s="135"/>
      <c r="BO19" s="135"/>
      <c r="BP19" s="135"/>
      <c r="BQ19" s="135"/>
      <c r="BR19" s="135"/>
      <c r="BS19" s="135"/>
      <c r="BT19" s="135"/>
      <c r="BU19" s="135"/>
      <c r="BV19" s="135"/>
      <c r="BW19" s="135"/>
      <c r="BX19" s="135"/>
      <c r="BY19" s="135"/>
      <c r="BZ19" s="135"/>
      <c r="CA19" s="135"/>
      <c r="CB19" s="135"/>
      <c r="CC19" s="135"/>
      <c r="CD19" s="135"/>
      <c r="CE19" s="135"/>
      <c r="CF19" s="135"/>
      <c r="CG19" s="135"/>
      <c r="CH19" s="135"/>
      <c r="CI19" s="135"/>
      <c r="CJ19" s="135"/>
      <c r="CK19" s="135"/>
      <c r="CL19" s="135"/>
      <c r="CM19" s="135"/>
      <c r="CN19" s="135"/>
      <c r="CO19" s="135"/>
      <c r="CP19" s="135"/>
      <c r="CQ19" s="188"/>
      <c r="CR19" s="135"/>
      <c r="CS19" s="135"/>
      <c r="CT19" s="135"/>
      <c r="CU19" s="135"/>
      <c r="CV19" s="135"/>
      <c r="CW19" s="135"/>
      <c r="CX19" s="135"/>
      <c r="CY19" s="135"/>
      <c r="CZ19" s="135"/>
      <c r="DA19" s="135"/>
      <c r="DB19" s="135"/>
      <c r="DC19" s="135"/>
      <c r="DD19" s="188"/>
      <c r="DE19" s="188"/>
      <c r="DF19" s="188"/>
      <c r="DG19" s="188"/>
      <c r="DH19" s="188"/>
      <c r="DI19" s="188"/>
      <c r="DJ19" s="135"/>
      <c r="DK19" s="135"/>
      <c r="DL19" s="135"/>
      <c r="DM19" s="135"/>
      <c r="DN19" s="135"/>
      <c r="DO19" s="135"/>
      <c r="DP19" s="135"/>
      <c r="DQ19" s="135"/>
      <c r="DR19" s="135"/>
      <c r="DS19" s="135"/>
      <c r="DT19" s="135"/>
      <c r="DU19" s="135"/>
      <c r="DV19" s="135"/>
      <c r="DW19" s="135"/>
      <c r="DX19" s="135"/>
      <c r="DY19" s="135"/>
      <c r="DZ19" s="135"/>
      <c r="EA19" s="135"/>
      <c r="EB19" s="135"/>
      <c r="EC19" s="135"/>
      <c r="ED19" s="135"/>
      <c r="EE19" s="135"/>
      <c r="EF19" s="135"/>
      <c r="EG19" s="135"/>
      <c r="EH19" s="135"/>
      <c r="EI19" s="135"/>
      <c r="EJ19" s="135"/>
      <c r="EK19" s="135"/>
      <c r="EL19" s="135"/>
      <c r="EM19" s="135"/>
    </row>
    <row r="20" spans="1:143" ht="15" customHeight="1" x14ac:dyDescent="0.25">
      <c r="A20" s="137" t="s">
        <v>239</v>
      </c>
      <c r="B20" s="137" t="s">
        <v>249</v>
      </c>
      <c r="C20" s="137" t="s">
        <v>49</v>
      </c>
      <c r="D20" s="135">
        <v>1</v>
      </c>
      <c r="E20" s="135">
        <v>11</v>
      </c>
      <c r="F20" s="135">
        <v>3</v>
      </c>
      <c r="G20" s="135">
        <v>0</v>
      </c>
      <c r="H20" s="135">
        <v>15</v>
      </c>
      <c r="I20" s="135"/>
      <c r="J20" s="135">
        <v>21</v>
      </c>
      <c r="K20" s="135">
        <v>0</v>
      </c>
      <c r="L20" s="135">
        <v>10</v>
      </c>
      <c r="M20" s="135">
        <v>20</v>
      </c>
      <c r="N20" s="135">
        <v>0</v>
      </c>
      <c r="O20" s="135">
        <v>4</v>
      </c>
      <c r="P20" s="135">
        <v>55</v>
      </c>
      <c r="Q20" s="135">
        <v>31</v>
      </c>
      <c r="R20" s="135">
        <v>3</v>
      </c>
      <c r="S20" s="135">
        <v>2</v>
      </c>
      <c r="T20" s="188"/>
      <c r="U20" s="188"/>
      <c r="V20" s="188"/>
      <c r="W20" s="188"/>
      <c r="X20" s="188"/>
      <c r="Y20" s="188"/>
      <c r="Z20" s="188"/>
      <c r="AA20" s="188"/>
      <c r="AB20" s="135"/>
      <c r="AC20" s="188"/>
      <c r="AD20" s="188"/>
      <c r="AE20" s="188"/>
      <c r="AF20" s="188"/>
      <c r="AG20" s="188"/>
      <c r="AH20" s="188"/>
      <c r="AI20" s="135"/>
      <c r="AJ20" s="188"/>
      <c r="AK20" s="188"/>
      <c r="AL20" s="188"/>
      <c r="AM20" s="135"/>
      <c r="AN20" s="135"/>
      <c r="AO20" s="135"/>
      <c r="AP20" s="135"/>
      <c r="AQ20" s="135"/>
      <c r="AR20" s="135"/>
      <c r="AS20" s="135"/>
      <c r="AT20" s="135"/>
      <c r="AU20" s="135"/>
      <c r="AV20" s="135"/>
      <c r="AW20" s="135"/>
      <c r="AX20" s="135"/>
      <c r="AY20" s="135"/>
      <c r="AZ20" s="135"/>
      <c r="BA20" s="135"/>
      <c r="BB20" s="135"/>
      <c r="BC20" s="135"/>
      <c r="BD20" s="135"/>
      <c r="BE20" s="135"/>
      <c r="BF20" s="135"/>
      <c r="BG20" s="135"/>
      <c r="BH20" s="135"/>
      <c r="BI20" s="135"/>
      <c r="BJ20" s="135"/>
      <c r="BK20" s="135"/>
      <c r="BL20" s="135"/>
      <c r="BM20" s="135"/>
      <c r="BN20" s="135"/>
      <c r="BO20" s="135"/>
      <c r="BP20" s="135"/>
      <c r="BQ20" s="135"/>
      <c r="BR20" s="135"/>
      <c r="BS20" s="135"/>
      <c r="BT20" s="135"/>
      <c r="BU20" s="135"/>
      <c r="BV20" s="135"/>
      <c r="BW20" s="135"/>
      <c r="BX20" s="135"/>
      <c r="BY20" s="135"/>
      <c r="BZ20" s="135"/>
      <c r="CA20" s="135"/>
      <c r="CB20" s="135"/>
      <c r="CC20" s="135"/>
      <c r="CD20" s="135"/>
      <c r="CE20" s="135"/>
      <c r="CF20" s="135"/>
      <c r="CG20" s="135"/>
      <c r="CH20" s="135"/>
      <c r="CI20" s="135"/>
      <c r="CJ20" s="135"/>
      <c r="CK20" s="135"/>
      <c r="CL20" s="135"/>
      <c r="CM20" s="135"/>
      <c r="CN20" s="135"/>
      <c r="CO20" s="135"/>
      <c r="CP20" s="135"/>
      <c r="CQ20" s="188"/>
      <c r="CR20" s="135"/>
      <c r="CS20" s="135"/>
      <c r="CT20" s="135"/>
      <c r="CU20" s="135"/>
      <c r="CV20" s="135"/>
      <c r="CW20" s="135"/>
      <c r="CX20" s="135"/>
      <c r="CY20" s="135"/>
      <c r="CZ20" s="135"/>
      <c r="DA20" s="135"/>
      <c r="DB20" s="135"/>
      <c r="DC20" s="135"/>
      <c r="DD20" s="188"/>
      <c r="DE20" s="188"/>
      <c r="DF20" s="188"/>
      <c r="DG20" s="188"/>
      <c r="DH20" s="188"/>
      <c r="DI20" s="188"/>
      <c r="DJ20" s="135"/>
      <c r="DK20" s="135"/>
      <c r="DL20" s="135"/>
      <c r="DM20" s="135"/>
      <c r="DN20" s="135"/>
      <c r="DO20" s="135"/>
      <c r="DP20" s="135"/>
      <c r="DQ20" s="135"/>
      <c r="DR20" s="135"/>
      <c r="DS20" s="135"/>
      <c r="DT20" s="135"/>
      <c r="DU20" s="135"/>
      <c r="DV20" s="135"/>
      <c r="DW20" s="135"/>
      <c r="DX20" s="135"/>
      <c r="DY20" s="135"/>
      <c r="DZ20" s="135"/>
      <c r="EA20" s="135"/>
      <c r="EB20" s="135"/>
      <c r="EC20" s="135"/>
      <c r="ED20" s="135"/>
      <c r="EE20" s="135"/>
      <c r="EF20" s="135"/>
      <c r="EG20" s="135"/>
      <c r="EH20" s="135"/>
      <c r="EI20" s="135"/>
      <c r="EJ20" s="135"/>
      <c r="EK20" s="135"/>
      <c r="EL20" s="135"/>
      <c r="EM20" s="135"/>
    </row>
    <row r="21" spans="1:143" ht="15" customHeight="1" x14ac:dyDescent="0.25">
      <c r="A21" s="137" t="s">
        <v>239</v>
      </c>
      <c r="B21" s="137" t="s">
        <v>250</v>
      </c>
      <c r="C21" s="137" t="s">
        <v>51</v>
      </c>
      <c r="D21" s="135">
        <v>0</v>
      </c>
      <c r="E21" s="135">
        <v>19</v>
      </c>
      <c r="F21" s="135">
        <v>6</v>
      </c>
      <c r="G21" s="135">
        <v>0</v>
      </c>
      <c r="H21" s="135">
        <v>25</v>
      </c>
      <c r="I21" s="135"/>
      <c r="J21" s="135">
        <v>34</v>
      </c>
      <c r="K21" s="135">
        <v>1</v>
      </c>
      <c r="L21" s="135">
        <v>1</v>
      </c>
      <c r="M21" s="135">
        <v>32</v>
      </c>
      <c r="N21" s="135">
        <v>0</v>
      </c>
      <c r="O21" s="135">
        <v>2</v>
      </c>
      <c r="P21" s="135">
        <v>70</v>
      </c>
      <c r="Q21" s="135">
        <v>88</v>
      </c>
      <c r="R21" s="135">
        <v>6</v>
      </c>
      <c r="S21" s="135">
        <v>2</v>
      </c>
      <c r="T21" s="188"/>
      <c r="U21" s="188"/>
      <c r="V21" s="188"/>
      <c r="W21" s="188"/>
      <c r="X21" s="188"/>
      <c r="Y21" s="188"/>
      <c r="Z21" s="188"/>
      <c r="AA21" s="188"/>
      <c r="AB21" s="135"/>
      <c r="AC21" s="188"/>
      <c r="AD21" s="188"/>
      <c r="AE21" s="188"/>
      <c r="AF21" s="188"/>
      <c r="AG21" s="188"/>
      <c r="AH21" s="188"/>
      <c r="AI21" s="135"/>
      <c r="AJ21" s="188"/>
      <c r="AK21" s="188"/>
      <c r="AL21" s="188"/>
      <c r="AM21" s="135"/>
      <c r="AN21" s="135"/>
      <c r="AO21" s="135"/>
      <c r="AP21" s="135"/>
      <c r="AQ21" s="135"/>
      <c r="AR21" s="135"/>
      <c r="AS21" s="135"/>
      <c r="AT21" s="135"/>
      <c r="AU21" s="135"/>
      <c r="AV21" s="135"/>
      <c r="AW21" s="135"/>
      <c r="AX21" s="135"/>
      <c r="AY21" s="135"/>
      <c r="AZ21" s="135"/>
      <c r="BA21" s="135"/>
      <c r="BB21" s="135"/>
      <c r="BC21" s="135"/>
      <c r="BD21" s="135"/>
      <c r="BE21" s="135"/>
      <c r="BF21" s="135"/>
      <c r="BG21" s="135"/>
      <c r="BH21" s="135"/>
      <c r="BI21" s="135"/>
      <c r="BJ21" s="135"/>
      <c r="BK21" s="135"/>
      <c r="BL21" s="135"/>
      <c r="BM21" s="135"/>
      <c r="BN21" s="135"/>
      <c r="BO21" s="135"/>
      <c r="BP21" s="135"/>
      <c r="BQ21" s="135"/>
      <c r="BR21" s="135"/>
      <c r="BS21" s="135"/>
      <c r="BT21" s="135"/>
      <c r="BU21" s="135"/>
      <c r="BV21" s="135"/>
      <c r="BW21" s="135"/>
      <c r="BX21" s="135"/>
      <c r="BY21" s="135"/>
      <c r="BZ21" s="135"/>
      <c r="CA21" s="135"/>
      <c r="CB21" s="135"/>
      <c r="CC21" s="135"/>
      <c r="CD21" s="135"/>
      <c r="CE21" s="135"/>
      <c r="CF21" s="135"/>
      <c r="CG21" s="135"/>
      <c r="CH21" s="135"/>
      <c r="CI21" s="135"/>
      <c r="CJ21" s="135"/>
      <c r="CK21" s="135"/>
      <c r="CL21" s="135"/>
      <c r="CM21" s="135"/>
      <c r="CN21" s="135"/>
      <c r="CO21" s="135"/>
      <c r="CP21" s="135"/>
      <c r="CQ21" s="188"/>
      <c r="CR21" s="135"/>
      <c r="CS21" s="135"/>
      <c r="CT21" s="135"/>
      <c r="CU21" s="135"/>
      <c r="CV21" s="135"/>
      <c r="CW21" s="135"/>
      <c r="CX21" s="135"/>
      <c r="CY21" s="135"/>
      <c r="CZ21" s="135"/>
      <c r="DA21" s="135"/>
      <c r="DB21" s="135"/>
      <c r="DC21" s="135"/>
      <c r="DD21" s="188"/>
      <c r="DE21" s="188"/>
      <c r="DF21" s="188"/>
      <c r="DG21" s="188"/>
      <c r="DH21" s="188"/>
      <c r="DI21" s="188"/>
      <c r="DJ21" s="135"/>
      <c r="DK21" s="135"/>
      <c r="DL21" s="135"/>
      <c r="DM21" s="135"/>
      <c r="DN21" s="135"/>
      <c r="DO21" s="135"/>
      <c r="DP21" s="135"/>
      <c r="DQ21" s="135"/>
      <c r="DR21" s="135"/>
      <c r="DS21" s="135"/>
      <c r="DT21" s="135"/>
      <c r="DU21" s="135"/>
      <c r="DV21" s="135"/>
      <c r="DW21" s="135"/>
      <c r="DX21" s="135"/>
      <c r="DY21" s="135"/>
      <c r="DZ21" s="135"/>
      <c r="EA21" s="135"/>
      <c r="EB21" s="135"/>
      <c r="EC21" s="135"/>
      <c r="ED21" s="135"/>
      <c r="EE21" s="135"/>
      <c r="EF21" s="135"/>
      <c r="EG21" s="135"/>
      <c r="EH21" s="135"/>
      <c r="EI21" s="135"/>
      <c r="EJ21" s="135"/>
      <c r="EK21" s="135"/>
      <c r="EL21" s="135"/>
      <c r="EM21" s="135"/>
    </row>
    <row r="22" spans="1:143" ht="15" customHeight="1" x14ac:dyDescent="0.25">
      <c r="A22" s="137" t="s">
        <v>239</v>
      </c>
      <c r="B22" s="137" t="s">
        <v>251</v>
      </c>
      <c r="C22" s="137" t="s">
        <v>54</v>
      </c>
      <c r="D22" s="135">
        <v>0</v>
      </c>
      <c r="E22" s="135">
        <v>29</v>
      </c>
      <c r="F22" s="135">
        <v>6</v>
      </c>
      <c r="G22" s="135">
        <v>0</v>
      </c>
      <c r="H22" s="135">
        <v>35</v>
      </c>
      <c r="I22" s="135"/>
      <c r="J22" s="135">
        <v>40</v>
      </c>
      <c r="K22" s="135">
        <v>2</v>
      </c>
      <c r="L22" s="135">
        <v>16</v>
      </c>
      <c r="M22" s="135">
        <v>31</v>
      </c>
      <c r="N22" s="135">
        <v>0</v>
      </c>
      <c r="O22" s="135">
        <v>2</v>
      </c>
      <c r="P22" s="135">
        <v>91</v>
      </c>
      <c r="Q22" s="135">
        <v>54</v>
      </c>
      <c r="R22" s="135">
        <v>3</v>
      </c>
      <c r="S22" s="135">
        <v>3</v>
      </c>
      <c r="T22" s="188"/>
      <c r="U22" s="188"/>
      <c r="V22" s="188"/>
      <c r="W22" s="188"/>
      <c r="X22" s="188"/>
      <c r="Y22" s="188"/>
      <c r="Z22" s="188"/>
      <c r="AA22" s="188"/>
      <c r="AB22" s="135"/>
      <c r="AC22" s="188"/>
      <c r="AD22" s="188"/>
      <c r="AE22" s="188"/>
      <c r="AF22" s="188"/>
      <c r="AG22" s="188"/>
      <c r="AH22" s="188"/>
      <c r="AI22" s="135"/>
      <c r="AJ22" s="188"/>
      <c r="AK22" s="188"/>
      <c r="AL22" s="188"/>
      <c r="AM22" s="135"/>
      <c r="AN22" s="135"/>
      <c r="AO22" s="135"/>
      <c r="AP22" s="135"/>
      <c r="AQ22" s="135"/>
      <c r="AR22" s="135"/>
      <c r="AS22" s="135"/>
      <c r="AT22" s="135"/>
      <c r="AU22" s="135"/>
      <c r="AV22" s="135"/>
      <c r="AW22" s="135"/>
      <c r="AX22" s="135"/>
      <c r="AY22" s="135"/>
      <c r="AZ22" s="135"/>
      <c r="BA22" s="135"/>
      <c r="BB22" s="135"/>
      <c r="BC22" s="135"/>
      <c r="BD22" s="135"/>
      <c r="BE22" s="135"/>
      <c r="BF22" s="135"/>
      <c r="BG22" s="135"/>
      <c r="BH22" s="135"/>
      <c r="BI22" s="135"/>
      <c r="BJ22" s="135"/>
      <c r="BK22" s="135"/>
      <c r="BL22" s="135"/>
      <c r="BM22" s="135"/>
      <c r="BN22" s="135"/>
      <c r="BO22" s="135"/>
      <c r="BP22" s="135"/>
      <c r="BQ22" s="135"/>
      <c r="BR22" s="135"/>
      <c r="BS22" s="135"/>
      <c r="BT22" s="135"/>
      <c r="BU22" s="135"/>
      <c r="BV22" s="135"/>
      <c r="BW22" s="135"/>
      <c r="BX22" s="135"/>
      <c r="BY22" s="135"/>
      <c r="BZ22" s="135"/>
      <c r="CA22" s="135"/>
      <c r="CB22" s="135"/>
      <c r="CC22" s="135"/>
      <c r="CD22" s="135"/>
      <c r="CE22" s="135"/>
      <c r="CF22" s="135"/>
      <c r="CG22" s="135"/>
      <c r="CH22" s="135"/>
      <c r="CI22" s="135"/>
      <c r="CJ22" s="135"/>
      <c r="CK22" s="135"/>
      <c r="CL22" s="135"/>
      <c r="CM22" s="135"/>
      <c r="CN22" s="135"/>
      <c r="CO22" s="135"/>
      <c r="CP22" s="135"/>
      <c r="CQ22" s="188"/>
      <c r="CR22" s="135"/>
      <c r="CS22" s="135"/>
      <c r="CT22" s="135"/>
      <c r="CU22" s="135"/>
      <c r="CV22" s="135"/>
      <c r="CW22" s="135"/>
      <c r="CX22" s="135"/>
      <c r="CY22" s="135"/>
      <c r="CZ22" s="135"/>
      <c r="DA22" s="135"/>
      <c r="DB22" s="135"/>
      <c r="DC22" s="135"/>
      <c r="DD22" s="188"/>
      <c r="DE22" s="188"/>
      <c r="DF22" s="188"/>
      <c r="DG22" s="188"/>
      <c r="DH22" s="188"/>
      <c r="DI22" s="188"/>
      <c r="DJ22" s="135"/>
      <c r="DK22" s="135"/>
      <c r="DL22" s="135"/>
      <c r="DM22" s="135"/>
      <c r="DN22" s="135"/>
      <c r="DO22" s="135"/>
      <c r="DP22" s="135"/>
      <c r="DQ22" s="135"/>
      <c r="DR22" s="135"/>
      <c r="DS22" s="135"/>
      <c r="DT22" s="135"/>
      <c r="DU22" s="135"/>
      <c r="DV22" s="135"/>
      <c r="DW22" s="135"/>
      <c r="DX22" s="135"/>
      <c r="DY22" s="135"/>
      <c r="DZ22" s="135"/>
      <c r="EA22" s="135"/>
      <c r="EB22" s="135"/>
      <c r="EC22" s="135"/>
      <c r="ED22" s="135"/>
      <c r="EE22" s="135"/>
      <c r="EF22" s="135"/>
      <c r="EG22" s="135"/>
      <c r="EH22" s="135"/>
      <c r="EI22" s="135"/>
      <c r="EJ22" s="135"/>
      <c r="EK22" s="135"/>
      <c r="EL22" s="135"/>
      <c r="EM22" s="135"/>
    </row>
    <row r="23" spans="1:143" ht="15" customHeight="1" x14ac:dyDescent="0.25">
      <c r="A23" s="137" t="s">
        <v>239</v>
      </c>
      <c r="B23" s="137" t="s">
        <v>252</v>
      </c>
      <c r="C23" s="137" t="s">
        <v>55</v>
      </c>
      <c r="D23" s="135">
        <v>15</v>
      </c>
      <c r="E23" s="135">
        <v>7</v>
      </c>
      <c r="F23" s="135">
        <v>3</v>
      </c>
      <c r="G23" s="135">
        <v>0</v>
      </c>
      <c r="H23" s="135">
        <v>25</v>
      </c>
      <c r="I23" s="135"/>
      <c r="J23" s="135">
        <v>30</v>
      </c>
      <c r="K23" s="135">
        <v>2</v>
      </c>
      <c r="L23" s="135">
        <v>42</v>
      </c>
      <c r="M23" s="135">
        <v>40</v>
      </c>
      <c r="N23" s="135">
        <v>0</v>
      </c>
      <c r="O23" s="135">
        <v>4</v>
      </c>
      <c r="P23" s="135">
        <v>118</v>
      </c>
      <c r="Q23" s="135">
        <v>127</v>
      </c>
      <c r="R23" s="135">
        <v>7</v>
      </c>
      <c r="S23" s="135">
        <v>4</v>
      </c>
      <c r="T23" s="188"/>
      <c r="U23" s="188"/>
      <c r="V23" s="188"/>
      <c r="W23" s="188"/>
      <c r="X23" s="188"/>
      <c r="Y23" s="188"/>
      <c r="Z23" s="188"/>
      <c r="AA23" s="188"/>
      <c r="AB23" s="135"/>
      <c r="AC23" s="188"/>
      <c r="AD23" s="188"/>
      <c r="AE23" s="188"/>
      <c r="AF23" s="188"/>
      <c r="AG23" s="188"/>
      <c r="AH23" s="188"/>
      <c r="AI23" s="135"/>
      <c r="AJ23" s="188"/>
      <c r="AK23" s="188"/>
      <c r="AL23" s="188"/>
      <c r="AM23" s="135"/>
      <c r="AN23" s="135"/>
      <c r="AO23" s="135"/>
      <c r="AP23" s="135"/>
      <c r="AQ23" s="135"/>
      <c r="AR23" s="135"/>
      <c r="AS23" s="135"/>
      <c r="AT23" s="135"/>
      <c r="AU23" s="135"/>
      <c r="AV23" s="135"/>
      <c r="AW23" s="135"/>
      <c r="AX23" s="135"/>
      <c r="AY23" s="135"/>
      <c r="AZ23" s="135"/>
      <c r="BA23" s="135"/>
      <c r="BB23" s="135"/>
      <c r="BC23" s="135"/>
      <c r="BD23" s="135"/>
      <c r="BE23" s="135"/>
      <c r="BF23" s="135"/>
      <c r="BG23" s="135"/>
      <c r="BH23" s="135"/>
      <c r="BI23" s="135"/>
      <c r="BJ23" s="135"/>
      <c r="BK23" s="135"/>
      <c r="BL23" s="135"/>
      <c r="BM23" s="135"/>
      <c r="BN23" s="135"/>
      <c r="BO23" s="135"/>
      <c r="BP23" s="135"/>
      <c r="BQ23" s="135"/>
      <c r="BR23" s="135"/>
      <c r="BS23" s="135"/>
      <c r="BT23" s="135"/>
      <c r="BU23" s="135"/>
      <c r="BV23" s="135"/>
      <c r="BW23" s="135"/>
      <c r="BX23" s="135"/>
      <c r="BY23" s="135"/>
      <c r="BZ23" s="135"/>
      <c r="CA23" s="135"/>
      <c r="CB23" s="135"/>
      <c r="CC23" s="135"/>
      <c r="CD23" s="135"/>
      <c r="CE23" s="135"/>
      <c r="CF23" s="135"/>
      <c r="CG23" s="135"/>
      <c r="CH23" s="135"/>
      <c r="CI23" s="135"/>
      <c r="CJ23" s="135"/>
      <c r="CK23" s="135"/>
      <c r="CL23" s="135"/>
      <c r="CM23" s="135"/>
      <c r="CN23" s="135"/>
      <c r="CO23" s="135"/>
      <c r="CP23" s="135"/>
      <c r="CQ23" s="188"/>
      <c r="CR23" s="135"/>
      <c r="CS23" s="135"/>
      <c r="CT23" s="135"/>
      <c r="CU23" s="135"/>
      <c r="CV23" s="135"/>
      <c r="CW23" s="135"/>
      <c r="CX23" s="135"/>
      <c r="CY23" s="135"/>
      <c r="CZ23" s="135"/>
      <c r="DA23" s="135"/>
      <c r="DB23" s="135"/>
      <c r="DC23" s="135"/>
      <c r="DD23" s="188"/>
      <c r="DE23" s="188"/>
      <c r="DF23" s="188"/>
      <c r="DG23" s="188"/>
      <c r="DH23" s="188"/>
      <c r="DI23" s="188"/>
      <c r="DJ23" s="135"/>
      <c r="DK23" s="135"/>
      <c r="DL23" s="135"/>
      <c r="DM23" s="135"/>
      <c r="DN23" s="135"/>
      <c r="DO23" s="135"/>
      <c r="DP23" s="135"/>
      <c r="DQ23" s="135"/>
      <c r="DR23" s="135"/>
      <c r="DS23" s="135"/>
      <c r="DT23" s="135"/>
      <c r="DU23" s="135"/>
      <c r="DV23" s="135"/>
      <c r="DW23" s="135"/>
      <c r="DX23" s="135"/>
      <c r="DY23" s="135"/>
      <c r="DZ23" s="135"/>
      <c r="EA23" s="135"/>
      <c r="EB23" s="135"/>
      <c r="EC23" s="135"/>
      <c r="ED23" s="135"/>
      <c r="EE23" s="135"/>
      <c r="EF23" s="135"/>
      <c r="EG23" s="135"/>
      <c r="EH23" s="135"/>
      <c r="EI23" s="135"/>
      <c r="EJ23" s="135"/>
      <c r="EK23" s="135"/>
      <c r="EL23" s="135"/>
      <c r="EM23" s="135"/>
    </row>
    <row r="24" spans="1:143" ht="15" customHeight="1" x14ac:dyDescent="0.25">
      <c r="A24" s="137" t="s">
        <v>239</v>
      </c>
      <c r="B24" s="137" t="s">
        <v>253</v>
      </c>
      <c r="C24" s="137" t="s">
        <v>56</v>
      </c>
      <c r="D24" s="135">
        <v>0</v>
      </c>
      <c r="E24" s="135">
        <v>0</v>
      </c>
      <c r="F24" s="135">
        <v>0</v>
      </c>
      <c r="G24" s="135">
        <v>0</v>
      </c>
      <c r="H24" s="135">
        <v>0</v>
      </c>
      <c r="I24" s="135"/>
      <c r="J24" s="135" t="e">
        <v>#N/A</v>
      </c>
      <c r="K24" s="135" t="e">
        <v>#N/A</v>
      </c>
      <c r="L24" s="135" t="e">
        <v>#N/A</v>
      </c>
      <c r="M24" s="135" t="e">
        <v>#N/A</v>
      </c>
      <c r="N24" s="135" t="e">
        <v>#N/A</v>
      </c>
      <c r="O24" s="135" t="e">
        <v>#N/A</v>
      </c>
      <c r="P24" s="135" t="e">
        <v>#N/A</v>
      </c>
      <c r="Q24" s="135" t="e">
        <v>#N/A</v>
      </c>
      <c r="R24" s="135" t="e">
        <v>#N/A</v>
      </c>
      <c r="S24" s="135" t="e">
        <v>#N/A</v>
      </c>
      <c r="T24" s="188"/>
      <c r="U24" s="188"/>
      <c r="V24" s="188"/>
      <c r="W24" s="188"/>
      <c r="X24" s="188"/>
      <c r="Y24" s="188"/>
      <c r="Z24" s="188"/>
      <c r="AA24" s="188"/>
      <c r="AB24" s="135"/>
      <c r="AC24" s="188"/>
      <c r="AD24" s="188"/>
      <c r="AE24" s="188"/>
      <c r="AF24" s="188"/>
      <c r="AG24" s="188"/>
      <c r="AH24" s="188"/>
      <c r="AI24" s="135"/>
      <c r="AJ24" s="188"/>
      <c r="AK24" s="188"/>
      <c r="AL24" s="188"/>
      <c r="AM24" s="135"/>
      <c r="AN24" s="135"/>
      <c r="AO24" s="135"/>
      <c r="AP24" s="135"/>
      <c r="AQ24" s="135"/>
      <c r="AR24" s="135"/>
      <c r="AS24" s="135"/>
      <c r="AT24" s="135"/>
      <c r="AU24" s="135"/>
      <c r="AV24" s="135"/>
      <c r="AW24" s="135"/>
      <c r="AX24" s="135"/>
      <c r="AY24" s="135"/>
      <c r="AZ24" s="135"/>
      <c r="BA24" s="135"/>
      <c r="BB24" s="135"/>
      <c r="BC24" s="135"/>
      <c r="BD24" s="135"/>
      <c r="BE24" s="135"/>
      <c r="BF24" s="135"/>
      <c r="BG24" s="135"/>
      <c r="BH24" s="135"/>
      <c r="BI24" s="135"/>
      <c r="BJ24" s="135"/>
      <c r="BK24" s="135"/>
      <c r="BL24" s="135"/>
      <c r="BM24" s="135"/>
      <c r="BN24" s="135"/>
      <c r="BO24" s="135"/>
      <c r="BP24" s="135"/>
      <c r="BQ24" s="135"/>
      <c r="BR24" s="135"/>
      <c r="BS24" s="135"/>
      <c r="BT24" s="135"/>
      <c r="BU24" s="135"/>
      <c r="BV24" s="135"/>
      <c r="BW24" s="135"/>
      <c r="BX24" s="135"/>
      <c r="BY24" s="135"/>
      <c r="BZ24" s="135"/>
      <c r="CA24" s="135"/>
      <c r="CB24" s="135"/>
      <c r="CC24" s="135"/>
      <c r="CD24" s="135"/>
      <c r="CE24" s="135"/>
      <c r="CF24" s="135"/>
      <c r="CG24" s="135"/>
      <c r="CH24" s="135"/>
      <c r="CI24" s="135"/>
      <c r="CJ24" s="135"/>
      <c r="CK24" s="135"/>
      <c r="CL24" s="135"/>
      <c r="CM24" s="135"/>
      <c r="CN24" s="135"/>
      <c r="CO24" s="135"/>
      <c r="CP24" s="135"/>
      <c r="CQ24" s="188"/>
      <c r="CR24" s="135"/>
      <c r="CS24" s="135"/>
      <c r="CT24" s="135"/>
      <c r="CU24" s="135"/>
      <c r="CV24" s="135"/>
      <c r="CW24" s="135"/>
      <c r="CX24" s="135"/>
      <c r="CY24" s="135"/>
      <c r="CZ24" s="135"/>
      <c r="DA24" s="135"/>
      <c r="DB24" s="135"/>
      <c r="DC24" s="135"/>
      <c r="DD24" s="188"/>
      <c r="DE24" s="188"/>
      <c r="DF24" s="188"/>
      <c r="DG24" s="188"/>
      <c r="DH24" s="188"/>
      <c r="DI24" s="188"/>
      <c r="DJ24" s="135"/>
      <c r="DK24" s="135"/>
      <c r="DL24" s="135"/>
      <c r="DM24" s="135"/>
      <c r="DN24" s="135"/>
      <c r="DO24" s="135"/>
      <c r="DP24" s="135"/>
      <c r="DQ24" s="135"/>
      <c r="DR24" s="135"/>
      <c r="DS24" s="135"/>
      <c r="DT24" s="135"/>
      <c r="DU24" s="135"/>
      <c r="DV24" s="135"/>
      <c r="DW24" s="135"/>
      <c r="DX24" s="135"/>
      <c r="DY24" s="135"/>
      <c r="DZ24" s="135"/>
      <c r="EA24" s="135"/>
      <c r="EB24" s="135"/>
      <c r="EC24" s="135"/>
      <c r="ED24" s="135"/>
      <c r="EE24" s="135"/>
      <c r="EF24" s="135"/>
      <c r="EG24" s="135"/>
      <c r="EH24" s="135"/>
      <c r="EI24" s="135"/>
      <c r="EJ24" s="135"/>
      <c r="EK24" s="135"/>
      <c r="EL24" s="135"/>
      <c r="EM24" s="135"/>
    </row>
    <row r="25" spans="1:143" ht="15" customHeight="1" x14ac:dyDescent="0.25">
      <c r="A25" s="137" t="s">
        <v>239</v>
      </c>
      <c r="B25" s="137" t="s">
        <v>254</v>
      </c>
      <c r="C25" s="137" t="s">
        <v>57</v>
      </c>
      <c r="D25" s="135">
        <v>2</v>
      </c>
      <c r="E25" s="135">
        <v>14</v>
      </c>
      <c r="F25" s="135">
        <v>9</v>
      </c>
      <c r="G25" s="135">
        <v>0</v>
      </c>
      <c r="H25" s="135">
        <v>33</v>
      </c>
      <c r="I25" s="135"/>
      <c r="J25" s="135">
        <v>51</v>
      </c>
      <c r="K25" s="135">
        <v>2</v>
      </c>
      <c r="L25" s="135">
        <v>25</v>
      </c>
      <c r="M25" s="135">
        <v>37</v>
      </c>
      <c r="N25" s="135">
        <v>0</v>
      </c>
      <c r="O25" s="135">
        <v>3</v>
      </c>
      <c r="P25" s="135">
        <v>118</v>
      </c>
      <c r="Q25" s="135">
        <v>64</v>
      </c>
      <c r="R25" s="135">
        <v>6</v>
      </c>
      <c r="S25" s="135">
        <v>4</v>
      </c>
      <c r="T25" s="188"/>
      <c r="U25" s="188"/>
      <c r="V25" s="188"/>
      <c r="W25" s="188"/>
      <c r="X25" s="188"/>
      <c r="Y25" s="188"/>
      <c r="Z25" s="188"/>
      <c r="AA25" s="188"/>
      <c r="AB25" s="135"/>
      <c r="AC25" s="188"/>
      <c r="AD25" s="188"/>
      <c r="AE25" s="188"/>
      <c r="AF25" s="188"/>
      <c r="AG25" s="188"/>
      <c r="AH25" s="188"/>
      <c r="AI25" s="135"/>
      <c r="AJ25" s="188"/>
      <c r="AK25" s="188"/>
      <c r="AL25" s="188"/>
      <c r="AM25" s="135"/>
      <c r="AN25" s="135"/>
      <c r="AO25" s="135"/>
      <c r="AP25" s="135"/>
      <c r="AQ25" s="135"/>
      <c r="AR25" s="135"/>
      <c r="AS25" s="135"/>
      <c r="AT25" s="135"/>
      <c r="AU25" s="135"/>
      <c r="AV25" s="135"/>
      <c r="AW25" s="135"/>
      <c r="AX25" s="135"/>
      <c r="AY25" s="135"/>
      <c r="AZ25" s="135"/>
      <c r="BA25" s="135"/>
      <c r="BB25" s="135"/>
      <c r="BC25" s="135"/>
      <c r="BD25" s="135"/>
      <c r="BE25" s="135"/>
      <c r="BF25" s="135"/>
      <c r="BG25" s="135"/>
      <c r="BH25" s="135"/>
      <c r="BI25" s="135"/>
      <c r="BJ25" s="135"/>
      <c r="BK25" s="135"/>
      <c r="BL25" s="135"/>
      <c r="BM25" s="135"/>
      <c r="BN25" s="135"/>
      <c r="BO25" s="135"/>
      <c r="BP25" s="135"/>
      <c r="BQ25" s="135"/>
      <c r="BR25" s="135"/>
      <c r="BS25" s="135"/>
      <c r="BT25" s="135"/>
      <c r="BU25" s="135"/>
      <c r="BV25" s="135"/>
      <c r="BW25" s="135"/>
      <c r="BX25" s="135"/>
      <c r="BY25" s="135"/>
      <c r="BZ25" s="135"/>
      <c r="CA25" s="135"/>
      <c r="CB25" s="135"/>
      <c r="CC25" s="135"/>
      <c r="CD25" s="135"/>
      <c r="CE25" s="135"/>
      <c r="CF25" s="135"/>
      <c r="CG25" s="135"/>
      <c r="CH25" s="135"/>
      <c r="CI25" s="135"/>
      <c r="CJ25" s="135"/>
      <c r="CK25" s="135"/>
      <c r="CL25" s="135"/>
      <c r="CM25" s="135"/>
      <c r="CN25" s="135"/>
      <c r="CO25" s="135"/>
      <c r="CP25" s="135"/>
      <c r="CQ25" s="188"/>
      <c r="CR25" s="135"/>
      <c r="CS25" s="135"/>
      <c r="CT25" s="135"/>
      <c r="CU25" s="135"/>
      <c r="CV25" s="135"/>
      <c r="CW25" s="135"/>
      <c r="CX25" s="135"/>
      <c r="CY25" s="135"/>
      <c r="CZ25" s="135"/>
      <c r="DA25" s="135"/>
      <c r="DB25" s="135"/>
      <c r="DC25" s="135"/>
      <c r="DD25" s="188"/>
      <c r="DE25" s="188"/>
      <c r="DF25" s="188"/>
      <c r="DG25" s="188"/>
      <c r="DH25" s="188"/>
      <c r="DI25" s="188"/>
      <c r="DJ25" s="135"/>
      <c r="DK25" s="135"/>
      <c r="DL25" s="135"/>
      <c r="DM25" s="135"/>
      <c r="DN25" s="135"/>
      <c r="DO25" s="135"/>
      <c r="DP25" s="135"/>
      <c r="DQ25" s="135"/>
      <c r="DR25" s="135"/>
      <c r="DS25" s="135"/>
      <c r="DT25" s="135"/>
      <c r="DU25" s="135"/>
      <c r="DV25" s="135"/>
      <c r="DW25" s="135"/>
      <c r="DX25" s="135"/>
      <c r="DY25" s="135"/>
      <c r="DZ25" s="135"/>
      <c r="EA25" s="135"/>
      <c r="EB25" s="135"/>
      <c r="EC25" s="135"/>
      <c r="ED25" s="135"/>
      <c r="EE25" s="135"/>
      <c r="EF25" s="135"/>
      <c r="EG25" s="135"/>
      <c r="EH25" s="135"/>
      <c r="EI25" s="135"/>
      <c r="EJ25" s="135"/>
      <c r="EK25" s="135"/>
      <c r="EL25" s="135"/>
      <c r="EM25" s="135"/>
    </row>
    <row r="26" spans="1:143" ht="15" customHeight="1" x14ac:dyDescent="0.25">
      <c r="A26" s="137" t="s">
        <v>239</v>
      </c>
      <c r="B26" s="137" t="s">
        <v>255</v>
      </c>
      <c r="C26" s="137" t="s">
        <v>160</v>
      </c>
      <c r="D26" s="135" t="e">
        <v>#N/A</v>
      </c>
      <c r="E26" s="135" t="e">
        <v>#N/A</v>
      </c>
      <c r="F26" s="135" t="e">
        <v>#N/A</v>
      </c>
      <c r="G26" s="135" t="e">
        <v>#N/A</v>
      </c>
      <c r="H26" s="135" t="e">
        <v>#N/A</v>
      </c>
      <c r="I26" s="135"/>
      <c r="J26" s="135" t="e">
        <v>#N/A</v>
      </c>
      <c r="K26" s="135" t="e">
        <v>#N/A</v>
      </c>
      <c r="L26" s="135" t="e">
        <v>#N/A</v>
      </c>
      <c r="M26" s="135" t="e">
        <v>#N/A</v>
      </c>
      <c r="N26" s="135" t="e">
        <v>#N/A</v>
      </c>
      <c r="O26" s="135" t="e">
        <v>#N/A</v>
      </c>
      <c r="P26" s="135" t="e">
        <v>#N/A</v>
      </c>
      <c r="Q26" s="135" t="e">
        <v>#N/A</v>
      </c>
      <c r="R26" s="135" t="e">
        <v>#N/A</v>
      </c>
      <c r="S26" s="135" t="e">
        <v>#N/A</v>
      </c>
      <c r="T26" s="188"/>
      <c r="U26" s="188"/>
      <c r="V26" s="188"/>
      <c r="W26" s="188"/>
      <c r="X26" s="188"/>
      <c r="Y26" s="188"/>
      <c r="Z26" s="188"/>
      <c r="AA26" s="188"/>
      <c r="AB26" s="135"/>
      <c r="AC26" s="188"/>
      <c r="AD26" s="188"/>
      <c r="AE26" s="188"/>
      <c r="AF26" s="188"/>
      <c r="AG26" s="188"/>
      <c r="AH26" s="188"/>
      <c r="AI26" s="135"/>
      <c r="AJ26" s="188"/>
      <c r="AK26" s="188"/>
      <c r="AL26" s="188"/>
      <c r="AM26" s="135"/>
      <c r="AN26" s="135"/>
      <c r="AO26" s="135"/>
      <c r="AP26" s="135"/>
      <c r="AQ26" s="135"/>
      <c r="AR26" s="135"/>
      <c r="AS26" s="135"/>
      <c r="AT26" s="135"/>
      <c r="AU26" s="135"/>
      <c r="AV26" s="135"/>
      <c r="AW26" s="135"/>
      <c r="AX26" s="135"/>
      <c r="AY26" s="135"/>
      <c r="AZ26" s="135"/>
      <c r="BA26" s="135"/>
      <c r="BB26" s="135"/>
      <c r="BC26" s="135"/>
      <c r="BD26" s="135"/>
      <c r="BE26" s="135"/>
      <c r="BF26" s="135"/>
      <c r="BG26" s="135"/>
      <c r="BH26" s="135"/>
      <c r="BI26" s="135"/>
      <c r="BJ26" s="135"/>
      <c r="BK26" s="135"/>
      <c r="BL26" s="135"/>
      <c r="BM26" s="135"/>
      <c r="BN26" s="135"/>
      <c r="BO26" s="135"/>
      <c r="BP26" s="135"/>
      <c r="BQ26" s="135"/>
      <c r="BR26" s="135"/>
      <c r="BS26" s="135"/>
      <c r="BT26" s="135"/>
      <c r="BU26" s="135"/>
      <c r="BV26" s="135"/>
      <c r="BW26" s="135"/>
      <c r="BX26" s="135"/>
      <c r="BY26" s="135"/>
      <c r="BZ26" s="135"/>
      <c r="CA26" s="135"/>
      <c r="CB26" s="135"/>
      <c r="CC26" s="135"/>
      <c r="CD26" s="135"/>
      <c r="CE26" s="135"/>
      <c r="CF26" s="135"/>
      <c r="CG26" s="135"/>
      <c r="CH26" s="135"/>
      <c r="CI26" s="135"/>
      <c r="CJ26" s="135"/>
      <c r="CK26" s="135"/>
      <c r="CL26" s="135"/>
      <c r="CM26" s="135"/>
      <c r="CN26" s="135"/>
      <c r="CO26" s="135"/>
      <c r="CP26" s="135"/>
      <c r="CQ26" s="188"/>
      <c r="CR26" s="135"/>
      <c r="CS26" s="135"/>
      <c r="CT26" s="135"/>
      <c r="CU26" s="135"/>
      <c r="CV26" s="135"/>
      <c r="CW26" s="135"/>
      <c r="CX26" s="135"/>
      <c r="CY26" s="135"/>
      <c r="CZ26" s="135"/>
      <c r="DA26" s="135"/>
      <c r="DB26" s="135"/>
      <c r="DC26" s="135"/>
      <c r="DD26" s="188"/>
      <c r="DE26" s="188"/>
      <c r="DF26" s="188"/>
      <c r="DG26" s="188"/>
      <c r="DH26" s="188"/>
      <c r="DI26" s="188"/>
      <c r="DJ26" s="135"/>
      <c r="DK26" s="135"/>
      <c r="DL26" s="135"/>
      <c r="DM26" s="135"/>
      <c r="DN26" s="135"/>
      <c r="DO26" s="135"/>
      <c r="DP26" s="135"/>
      <c r="DQ26" s="135"/>
      <c r="DR26" s="135"/>
      <c r="DS26" s="135"/>
      <c r="DT26" s="135"/>
      <c r="DU26" s="135"/>
      <c r="DV26" s="135"/>
      <c r="DW26" s="135"/>
      <c r="DX26" s="135"/>
      <c r="DY26" s="135"/>
      <c r="DZ26" s="135"/>
      <c r="EA26" s="135"/>
      <c r="EB26" s="135"/>
      <c r="EC26" s="135"/>
      <c r="ED26" s="135"/>
      <c r="EE26" s="135"/>
      <c r="EF26" s="135"/>
      <c r="EG26" s="135"/>
      <c r="EH26" s="135"/>
      <c r="EI26" s="135"/>
      <c r="EJ26" s="135"/>
      <c r="EK26" s="135"/>
      <c r="EL26" s="135"/>
      <c r="EM26" s="135"/>
    </row>
    <row r="27" spans="1:143" ht="15" customHeight="1" x14ac:dyDescent="0.25">
      <c r="A27" s="136" t="s">
        <v>256</v>
      </c>
      <c r="B27" s="136" t="s">
        <v>257</v>
      </c>
      <c r="C27" s="136" t="s">
        <v>21</v>
      </c>
      <c r="D27" s="135">
        <v>7</v>
      </c>
      <c r="E27" s="135">
        <v>11</v>
      </c>
      <c r="F27" s="135">
        <v>3</v>
      </c>
      <c r="G27" s="135">
        <v>0</v>
      </c>
      <c r="H27" s="135">
        <v>21</v>
      </c>
      <c r="I27" s="135"/>
      <c r="J27" s="135">
        <v>34</v>
      </c>
      <c r="K27" s="135">
        <v>4</v>
      </c>
      <c r="L27" s="135">
        <v>20</v>
      </c>
      <c r="M27" s="135">
        <v>13</v>
      </c>
      <c r="N27" s="135">
        <v>24</v>
      </c>
      <c r="O27" s="135">
        <v>13</v>
      </c>
      <c r="P27" s="135">
        <v>108</v>
      </c>
      <c r="Q27" s="135">
        <v>69</v>
      </c>
      <c r="R27" s="135">
        <v>8</v>
      </c>
      <c r="S27" s="135">
        <v>4</v>
      </c>
      <c r="T27" s="188"/>
      <c r="U27" s="188"/>
      <c r="V27" s="188"/>
      <c r="W27" s="188"/>
      <c r="X27" s="188"/>
      <c r="Y27" s="188"/>
      <c r="Z27" s="188"/>
      <c r="AA27" s="188"/>
      <c r="AB27" s="135"/>
      <c r="AC27" s="188"/>
      <c r="AD27" s="188"/>
      <c r="AE27" s="188"/>
      <c r="AF27" s="188"/>
      <c r="AG27" s="188"/>
      <c r="AH27" s="188"/>
      <c r="AI27" s="135"/>
      <c r="AJ27" s="188"/>
      <c r="AK27" s="188"/>
      <c r="AL27" s="188"/>
      <c r="AM27" s="135"/>
      <c r="AN27" s="135"/>
      <c r="AO27" s="135"/>
      <c r="AP27" s="135"/>
      <c r="AQ27" s="135"/>
      <c r="AR27" s="135"/>
      <c r="AS27" s="135"/>
      <c r="AT27" s="135"/>
      <c r="AU27" s="135"/>
      <c r="AV27" s="135"/>
      <c r="AW27" s="135"/>
      <c r="AX27" s="135"/>
      <c r="AY27" s="135"/>
      <c r="AZ27" s="135"/>
      <c r="BA27" s="135"/>
      <c r="BB27" s="135"/>
      <c r="BC27" s="135"/>
      <c r="BD27" s="135"/>
      <c r="BE27" s="135"/>
      <c r="BF27" s="135"/>
      <c r="BG27" s="135"/>
      <c r="BH27" s="135"/>
      <c r="BI27" s="135"/>
      <c r="BJ27" s="135"/>
      <c r="BK27" s="135"/>
      <c r="BL27" s="135"/>
      <c r="BM27" s="135"/>
      <c r="BN27" s="135"/>
      <c r="BO27" s="135"/>
      <c r="BP27" s="135"/>
      <c r="BQ27" s="135"/>
      <c r="BR27" s="135"/>
      <c r="BS27" s="135"/>
      <c r="BT27" s="135"/>
      <c r="BU27" s="135"/>
      <c r="BV27" s="135"/>
      <c r="BW27" s="135"/>
      <c r="BX27" s="135"/>
      <c r="BY27" s="135"/>
      <c r="BZ27" s="135"/>
      <c r="CA27" s="135"/>
      <c r="CB27" s="135"/>
      <c r="CC27" s="135"/>
      <c r="CD27" s="135"/>
      <c r="CE27" s="135"/>
      <c r="CF27" s="135"/>
      <c r="CG27" s="135"/>
      <c r="CH27" s="135"/>
      <c r="CI27" s="135"/>
      <c r="CJ27" s="135"/>
      <c r="CK27" s="135"/>
      <c r="CL27" s="135"/>
      <c r="CM27" s="135"/>
      <c r="CN27" s="135"/>
      <c r="CO27" s="135"/>
      <c r="CP27" s="135"/>
      <c r="CQ27" s="188"/>
      <c r="CR27" s="135"/>
      <c r="CS27" s="135"/>
      <c r="CT27" s="135"/>
      <c r="CU27" s="135"/>
      <c r="CV27" s="135"/>
      <c r="CW27" s="135"/>
      <c r="CX27" s="135"/>
      <c r="CY27" s="135"/>
      <c r="CZ27" s="135"/>
      <c r="DA27" s="135"/>
      <c r="DB27" s="135"/>
      <c r="DC27" s="135"/>
      <c r="DD27" s="188"/>
      <c r="DE27" s="188"/>
      <c r="DF27" s="188"/>
      <c r="DG27" s="188"/>
      <c r="DH27" s="188"/>
      <c r="DI27" s="188"/>
      <c r="DJ27" s="135"/>
      <c r="DK27" s="135"/>
      <c r="DL27" s="135"/>
      <c r="DM27" s="135"/>
      <c r="DN27" s="135"/>
      <c r="DO27" s="135"/>
      <c r="DP27" s="135"/>
      <c r="DQ27" s="135"/>
      <c r="DR27" s="135"/>
      <c r="DS27" s="135"/>
      <c r="DT27" s="135"/>
      <c r="DU27" s="135"/>
      <c r="DV27" s="135"/>
      <c r="DW27" s="135"/>
      <c r="DX27" s="135"/>
      <c r="DY27" s="135"/>
      <c r="DZ27" s="135"/>
      <c r="EA27" s="135"/>
      <c r="EB27" s="135"/>
      <c r="EC27" s="135"/>
      <c r="ED27" s="135"/>
      <c r="EE27" s="135"/>
      <c r="EF27" s="135"/>
      <c r="EG27" s="135"/>
      <c r="EH27" s="135"/>
      <c r="EI27" s="135"/>
      <c r="EJ27" s="135"/>
      <c r="EK27" s="135"/>
      <c r="EL27" s="135"/>
      <c r="EM27" s="135"/>
    </row>
    <row r="28" spans="1:143" ht="15" customHeight="1" x14ac:dyDescent="0.25">
      <c r="A28" s="136" t="s">
        <v>256</v>
      </c>
      <c r="B28" s="136" t="s">
        <v>258</v>
      </c>
      <c r="C28" s="136" t="s">
        <v>22</v>
      </c>
      <c r="D28" s="135">
        <v>3</v>
      </c>
      <c r="E28" s="135">
        <v>8</v>
      </c>
      <c r="F28" s="135">
        <v>3</v>
      </c>
      <c r="G28" s="135">
        <v>0</v>
      </c>
      <c r="H28" s="135">
        <v>14</v>
      </c>
      <c r="I28" s="135"/>
      <c r="J28" s="135">
        <v>22</v>
      </c>
      <c r="K28" s="135">
        <v>2</v>
      </c>
      <c r="L28" s="135">
        <v>22</v>
      </c>
      <c r="M28" s="135">
        <v>28</v>
      </c>
      <c r="N28" s="135">
        <v>0</v>
      </c>
      <c r="O28" s="135">
        <v>6</v>
      </c>
      <c r="P28" s="135">
        <v>80</v>
      </c>
      <c r="Q28" s="135">
        <v>44</v>
      </c>
      <c r="R28" s="135">
        <v>4</v>
      </c>
      <c r="S28" s="135">
        <v>2</v>
      </c>
      <c r="T28" s="188"/>
      <c r="U28" s="188"/>
      <c r="V28" s="188"/>
      <c r="W28" s="188"/>
      <c r="X28" s="188"/>
      <c r="Y28" s="188"/>
      <c r="Z28" s="188"/>
      <c r="AA28" s="188"/>
      <c r="AB28" s="135"/>
      <c r="AC28" s="188"/>
      <c r="AD28" s="188"/>
      <c r="AE28" s="188"/>
      <c r="AF28" s="188"/>
      <c r="AG28" s="188"/>
      <c r="AH28" s="188"/>
      <c r="AI28" s="135"/>
      <c r="AJ28" s="188"/>
      <c r="AK28" s="188"/>
      <c r="AL28" s="188"/>
      <c r="AM28" s="135"/>
      <c r="AN28" s="135"/>
      <c r="AO28" s="135"/>
      <c r="AP28" s="135"/>
      <c r="AQ28" s="135"/>
      <c r="AR28" s="135"/>
      <c r="AS28" s="135"/>
      <c r="AT28" s="135"/>
      <c r="AU28" s="135"/>
      <c r="AV28" s="135"/>
      <c r="AW28" s="135"/>
      <c r="AX28" s="135"/>
      <c r="AY28" s="135"/>
      <c r="AZ28" s="135"/>
      <c r="BA28" s="135"/>
      <c r="BB28" s="135"/>
      <c r="BC28" s="135"/>
      <c r="BD28" s="135"/>
      <c r="BE28" s="135"/>
      <c r="BF28" s="135"/>
      <c r="BG28" s="135"/>
      <c r="BH28" s="135"/>
      <c r="BI28" s="135"/>
      <c r="BJ28" s="135"/>
      <c r="BK28" s="135"/>
      <c r="BL28" s="135"/>
      <c r="BM28" s="135"/>
      <c r="BN28" s="135"/>
      <c r="BO28" s="135"/>
      <c r="BP28" s="135"/>
      <c r="BQ28" s="135"/>
      <c r="BR28" s="135"/>
      <c r="BS28" s="135"/>
      <c r="BT28" s="135"/>
      <c r="BU28" s="135"/>
      <c r="BV28" s="135"/>
      <c r="BW28" s="135"/>
      <c r="BX28" s="135"/>
      <c r="BY28" s="135"/>
      <c r="BZ28" s="135"/>
      <c r="CA28" s="135"/>
      <c r="CB28" s="135"/>
      <c r="CC28" s="135"/>
      <c r="CD28" s="135"/>
      <c r="CE28" s="135"/>
      <c r="CF28" s="135"/>
      <c r="CG28" s="135"/>
      <c r="CH28" s="135"/>
      <c r="CI28" s="135"/>
      <c r="CJ28" s="135"/>
      <c r="CK28" s="135"/>
      <c r="CL28" s="135"/>
      <c r="CM28" s="135"/>
      <c r="CN28" s="135"/>
      <c r="CO28" s="135"/>
      <c r="CP28" s="135"/>
      <c r="CQ28" s="188"/>
      <c r="CR28" s="135"/>
      <c r="CS28" s="135"/>
      <c r="CT28" s="135"/>
      <c r="CU28" s="135"/>
      <c r="CV28" s="135"/>
      <c r="CW28" s="135"/>
      <c r="CX28" s="135"/>
      <c r="CY28" s="135"/>
      <c r="CZ28" s="135"/>
      <c r="DA28" s="135"/>
      <c r="DB28" s="135"/>
      <c r="DC28" s="135"/>
      <c r="DD28" s="188"/>
      <c r="DE28" s="188"/>
      <c r="DF28" s="188"/>
      <c r="DG28" s="188"/>
      <c r="DH28" s="188"/>
      <c r="DI28" s="188"/>
      <c r="DJ28" s="135"/>
      <c r="DK28" s="135"/>
      <c r="DL28" s="135"/>
      <c r="DM28" s="135"/>
      <c r="DN28" s="135"/>
      <c r="DO28" s="135"/>
      <c r="DP28" s="135"/>
      <c r="DQ28" s="135"/>
      <c r="DR28" s="135"/>
      <c r="DS28" s="135"/>
      <c r="DT28" s="135"/>
      <c r="DU28" s="135"/>
      <c r="DV28" s="135"/>
      <c r="DW28" s="135"/>
      <c r="DX28" s="135"/>
      <c r="DY28" s="135"/>
      <c r="DZ28" s="135"/>
      <c r="EA28" s="135"/>
      <c r="EB28" s="135"/>
      <c r="EC28" s="135"/>
      <c r="ED28" s="135"/>
      <c r="EE28" s="135"/>
      <c r="EF28" s="135"/>
      <c r="EG28" s="135"/>
      <c r="EH28" s="135"/>
      <c r="EI28" s="135"/>
      <c r="EJ28" s="135"/>
      <c r="EK28" s="135"/>
      <c r="EL28" s="135"/>
      <c r="EM28" s="135"/>
    </row>
    <row r="29" spans="1:143" ht="15" customHeight="1" x14ac:dyDescent="0.25">
      <c r="A29" s="136" t="s">
        <v>256</v>
      </c>
      <c r="B29" s="136" t="s">
        <v>259</v>
      </c>
      <c r="C29" s="136" t="s">
        <v>23</v>
      </c>
      <c r="D29" s="135">
        <v>11</v>
      </c>
      <c r="E29" s="135">
        <v>5</v>
      </c>
      <c r="F29" s="135">
        <v>1</v>
      </c>
      <c r="G29" s="135">
        <v>0</v>
      </c>
      <c r="H29" s="135">
        <v>17</v>
      </c>
      <c r="I29" s="135"/>
      <c r="J29" s="135">
        <v>20</v>
      </c>
      <c r="K29" s="135">
        <v>1</v>
      </c>
      <c r="L29" s="135">
        <v>18</v>
      </c>
      <c r="M29" s="135">
        <v>12</v>
      </c>
      <c r="N29" s="135">
        <v>17</v>
      </c>
      <c r="O29" s="135">
        <v>3</v>
      </c>
      <c r="P29" s="135">
        <v>71</v>
      </c>
      <c r="Q29" s="135">
        <v>55</v>
      </c>
      <c r="R29" s="135">
        <v>7</v>
      </c>
      <c r="S29" s="135">
        <v>3</v>
      </c>
      <c r="T29" s="188"/>
      <c r="U29" s="188"/>
      <c r="V29" s="188"/>
      <c r="W29" s="188"/>
      <c r="X29" s="188"/>
      <c r="Y29" s="188"/>
      <c r="Z29" s="188"/>
      <c r="AA29" s="188"/>
      <c r="AB29" s="135"/>
      <c r="AC29" s="188"/>
      <c r="AD29" s="188"/>
      <c r="AE29" s="188"/>
      <c r="AF29" s="188"/>
      <c r="AG29" s="188"/>
      <c r="AH29" s="188"/>
      <c r="AI29" s="135"/>
      <c r="AJ29" s="188"/>
      <c r="AK29" s="188"/>
      <c r="AL29" s="188"/>
      <c r="AM29" s="135"/>
      <c r="AN29" s="135"/>
      <c r="AO29" s="135"/>
      <c r="AP29" s="135"/>
      <c r="AQ29" s="135"/>
      <c r="AR29" s="135"/>
      <c r="AS29" s="135"/>
      <c r="AT29" s="135"/>
      <c r="AU29" s="135"/>
      <c r="AV29" s="135"/>
      <c r="AW29" s="135"/>
      <c r="AX29" s="135"/>
      <c r="AY29" s="135"/>
      <c r="AZ29" s="135"/>
      <c r="BA29" s="135"/>
      <c r="BB29" s="135"/>
      <c r="BC29" s="135"/>
      <c r="BD29" s="135"/>
      <c r="BE29" s="135"/>
      <c r="BF29" s="135"/>
      <c r="BG29" s="135"/>
      <c r="BH29" s="135"/>
      <c r="BI29" s="135"/>
      <c r="BJ29" s="135"/>
      <c r="BK29" s="135"/>
      <c r="BL29" s="135"/>
      <c r="BM29" s="135"/>
      <c r="BN29" s="135"/>
      <c r="BO29" s="135"/>
      <c r="BP29" s="135"/>
      <c r="BQ29" s="135"/>
      <c r="BR29" s="135"/>
      <c r="BS29" s="135"/>
      <c r="BT29" s="135"/>
      <c r="BU29" s="135"/>
      <c r="BV29" s="135"/>
      <c r="BW29" s="135"/>
      <c r="BX29" s="135"/>
      <c r="BY29" s="135"/>
      <c r="BZ29" s="135"/>
      <c r="CA29" s="135"/>
      <c r="CB29" s="135"/>
      <c r="CC29" s="135"/>
      <c r="CD29" s="135"/>
      <c r="CE29" s="135"/>
      <c r="CF29" s="135"/>
      <c r="CG29" s="135"/>
      <c r="CH29" s="135"/>
      <c r="CI29" s="135"/>
      <c r="CJ29" s="135"/>
      <c r="CK29" s="135"/>
      <c r="CL29" s="135"/>
      <c r="CM29" s="135"/>
      <c r="CN29" s="135"/>
      <c r="CO29" s="135"/>
      <c r="CP29" s="135"/>
      <c r="CQ29" s="188"/>
      <c r="CR29" s="135"/>
      <c r="CS29" s="135"/>
      <c r="CT29" s="135"/>
      <c r="CU29" s="135"/>
      <c r="CV29" s="135"/>
      <c r="CW29" s="135"/>
      <c r="CX29" s="135"/>
      <c r="CY29" s="135"/>
      <c r="CZ29" s="135"/>
      <c r="DA29" s="135"/>
      <c r="DB29" s="135"/>
      <c r="DC29" s="135"/>
      <c r="DD29" s="188"/>
      <c r="DE29" s="188"/>
      <c r="DF29" s="188"/>
      <c r="DG29" s="188"/>
      <c r="DH29" s="188"/>
      <c r="DI29" s="188"/>
      <c r="DJ29" s="135"/>
      <c r="DK29" s="135"/>
      <c r="DL29" s="135"/>
      <c r="DM29" s="135"/>
      <c r="DN29" s="135"/>
      <c r="DO29" s="135"/>
      <c r="DP29" s="135"/>
      <c r="DQ29" s="135"/>
      <c r="DR29" s="135"/>
      <c r="DS29" s="135"/>
      <c r="DT29" s="135"/>
      <c r="DU29" s="135"/>
      <c r="DV29" s="135"/>
      <c r="DW29" s="135"/>
      <c r="DX29" s="135"/>
      <c r="DY29" s="135"/>
      <c r="DZ29" s="135"/>
      <c r="EA29" s="135"/>
      <c r="EB29" s="135"/>
      <c r="EC29" s="135"/>
      <c r="ED29" s="135"/>
      <c r="EE29" s="135"/>
      <c r="EF29" s="135"/>
      <c r="EG29" s="135"/>
      <c r="EH29" s="135"/>
      <c r="EI29" s="135"/>
      <c r="EJ29" s="135"/>
      <c r="EK29" s="135"/>
      <c r="EL29" s="135"/>
      <c r="EM29" s="135"/>
    </row>
    <row r="30" spans="1:143" ht="15" customHeight="1" x14ac:dyDescent="0.25">
      <c r="A30" s="136" t="s">
        <v>256</v>
      </c>
      <c r="B30" s="136" t="s">
        <v>260</v>
      </c>
      <c r="C30" s="136" t="s">
        <v>24</v>
      </c>
      <c r="D30" s="135">
        <v>0</v>
      </c>
      <c r="E30" s="135">
        <v>0</v>
      </c>
      <c r="F30" s="135">
        <v>0</v>
      </c>
      <c r="G30" s="135">
        <v>0</v>
      </c>
      <c r="H30" s="135">
        <v>0</v>
      </c>
      <c r="I30" s="135"/>
      <c r="J30" s="135" t="e">
        <v>#N/A</v>
      </c>
      <c r="K30" s="135" t="e">
        <v>#N/A</v>
      </c>
      <c r="L30" s="135" t="e">
        <v>#N/A</v>
      </c>
      <c r="M30" s="135" t="e">
        <v>#N/A</v>
      </c>
      <c r="N30" s="135" t="e">
        <v>#N/A</v>
      </c>
      <c r="O30" s="135" t="e">
        <v>#N/A</v>
      </c>
      <c r="P30" s="135" t="e">
        <v>#N/A</v>
      </c>
      <c r="Q30" s="135" t="e">
        <v>#N/A</v>
      </c>
      <c r="R30" s="135" t="e">
        <v>#N/A</v>
      </c>
      <c r="S30" s="135" t="e">
        <v>#N/A</v>
      </c>
      <c r="T30" s="188"/>
      <c r="U30" s="188"/>
      <c r="V30" s="188"/>
      <c r="W30" s="188"/>
      <c r="X30" s="188"/>
      <c r="Y30" s="188"/>
      <c r="Z30" s="188"/>
      <c r="AA30" s="188"/>
      <c r="AB30" s="135"/>
      <c r="AC30" s="188"/>
      <c r="AD30" s="188"/>
      <c r="AE30" s="188"/>
      <c r="AF30" s="188"/>
      <c r="AG30" s="188"/>
      <c r="AH30" s="188"/>
      <c r="AI30" s="135"/>
      <c r="AJ30" s="188"/>
      <c r="AK30" s="188"/>
      <c r="AL30" s="188"/>
      <c r="AM30" s="135"/>
      <c r="AN30" s="135"/>
      <c r="AO30" s="135"/>
      <c r="AP30" s="135"/>
      <c r="AQ30" s="135"/>
      <c r="AR30" s="135"/>
      <c r="AS30" s="135"/>
      <c r="AT30" s="135"/>
      <c r="AU30" s="135"/>
      <c r="AV30" s="135"/>
      <c r="AW30" s="135"/>
      <c r="AX30" s="135"/>
      <c r="AY30" s="135"/>
      <c r="AZ30" s="135"/>
      <c r="BA30" s="135"/>
      <c r="BB30" s="135"/>
      <c r="BC30" s="135"/>
      <c r="BD30" s="135"/>
      <c r="BE30" s="135"/>
      <c r="BF30" s="135"/>
      <c r="BG30" s="135"/>
      <c r="BH30" s="135"/>
      <c r="BI30" s="135"/>
      <c r="BJ30" s="135"/>
      <c r="BK30" s="135"/>
      <c r="BL30" s="135"/>
      <c r="BM30" s="135"/>
      <c r="BN30" s="135"/>
      <c r="BO30" s="135"/>
      <c r="BP30" s="135"/>
      <c r="BQ30" s="135"/>
      <c r="BR30" s="135"/>
      <c r="BS30" s="135"/>
      <c r="BT30" s="135"/>
      <c r="BU30" s="135"/>
      <c r="BV30" s="135"/>
      <c r="BW30" s="135"/>
      <c r="BX30" s="135"/>
      <c r="BY30" s="135"/>
      <c r="BZ30" s="135"/>
      <c r="CA30" s="135"/>
      <c r="CB30" s="135"/>
      <c r="CC30" s="135"/>
      <c r="CD30" s="135"/>
      <c r="CE30" s="135"/>
      <c r="CF30" s="135"/>
      <c r="CG30" s="135"/>
      <c r="CH30" s="135"/>
      <c r="CI30" s="135"/>
      <c r="CJ30" s="135"/>
      <c r="CK30" s="135"/>
      <c r="CL30" s="135"/>
      <c r="CM30" s="135"/>
      <c r="CN30" s="135"/>
      <c r="CO30" s="135"/>
      <c r="CP30" s="135"/>
      <c r="CQ30" s="188"/>
      <c r="CR30" s="135"/>
      <c r="CS30" s="135"/>
      <c r="CT30" s="135"/>
      <c r="CU30" s="135"/>
      <c r="CV30" s="135"/>
      <c r="CW30" s="135"/>
      <c r="CX30" s="135"/>
      <c r="CY30" s="135"/>
      <c r="CZ30" s="135"/>
      <c r="DA30" s="135"/>
      <c r="DB30" s="135"/>
      <c r="DC30" s="135"/>
      <c r="DD30" s="188"/>
      <c r="DE30" s="188"/>
      <c r="DF30" s="188"/>
      <c r="DG30" s="188"/>
      <c r="DH30" s="188"/>
      <c r="DI30" s="188"/>
      <c r="DJ30" s="135"/>
      <c r="DK30" s="135"/>
      <c r="DL30" s="135"/>
      <c r="DM30" s="135"/>
      <c r="DN30" s="135"/>
      <c r="DO30" s="135"/>
      <c r="DP30" s="135"/>
      <c r="DQ30" s="135"/>
      <c r="DR30" s="135"/>
      <c r="DS30" s="135"/>
      <c r="DT30" s="135"/>
      <c r="DU30" s="135"/>
      <c r="DV30" s="135"/>
      <c r="DW30" s="135"/>
      <c r="DX30" s="135"/>
      <c r="DY30" s="135"/>
      <c r="DZ30" s="135"/>
      <c r="EA30" s="135"/>
      <c r="EB30" s="135"/>
      <c r="EC30" s="135"/>
      <c r="ED30" s="135"/>
      <c r="EE30" s="135"/>
      <c r="EF30" s="135"/>
      <c r="EG30" s="135"/>
      <c r="EH30" s="135"/>
      <c r="EI30" s="135"/>
      <c r="EJ30" s="135"/>
      <c r="EK30" s="135"/>
      <c r="EL30" s="135"/>
      <c r="EM30" s="135"/>
    </row>
    <row r="31" spans="1:143" ht="15" customHeight="1" x14ac:dyDescent="0.25">
      <c r="A31" s="136" t="s">
        <v>256</v>
      </c>
      <c r="B31" s="136" t="s">
        <v>261</v>
      </c>
      <c r="C31" s="136" t="s">
        <v>25</v>
      </c>
      <c r="D31" s="135">
        <v>3</v>
      </c>
      <c r="E31" s="135">
        <v>19</v>
      </c>
      <c r="F31" s="135">
        <v>4</v>
      </c>
      <c r="G31" s="135">
        <v>1</v>
      </c>
      <c r="H31" s="135">
        <v>27</v>
      </c>
      <c r="I31" s="135"/>
      <c r="J31" s="135">
        <v>36</v>
      </c>
      <c r="K31" s="135">
        <v>4</v>
      </c>
      <c r="L31" s="135">
        <v>5</v>
      </c>
      <c r="M31" s="135">
        <v>42</v>
      </c>
      <c r="N31" s="135">
        <v>0</v>
      </c>
      <c r="O31" s="135">
        <v>2</v>
      </c>
      <c r="P31" s="135">
        <v>89</v>
      </c>
      <c r="Q31" s="135">
        <v>71</v>
      </c>
      <c r="R31" s="135">
        <v>3</v>
      </c>
      <c r="S31" s="135">
        <v>2</v>
      </c>
      <c r="T31" s="188"/>
      <c r="U31" s="188"/>
      <c r="V31" s="188"/>
      <c r="W31" s="188"/>
      <c r="X31" s="188"/>
      <c r="Y31" s="188"/>
      <c r="Z31" s="188"/>
      <c r="AA31" s="188"/>
      <c r="AB31" s="135"/>
      <c r="AC31" s="188"/>
      <c r="AD31" s="188"/>
      <c r="AE31" s="188"/>
      <c r="AF31" s="188"/>
      <c r="AG31" s="188"/>
      <c r="AH31" s="188"/>
      <c r="AI31" s="135"/>
      <c r="AJ31" s="188"/>
      <c r="AK31" s="188"/>
      <c r="AL31" s="188"/>
      <c r="AM31" s="135"/>
      <c r="AN31" s="135"/>
      <c r="AO31" s="135"/>
      <c r="AP31" s="135"/>
      <c r="AQ31" s="135"/>
      <c r="AR31" s="135"/>
      <c r="AS31" s="135"/>
      <c r="AT31" s="135"/>
      <c r="AU31" s="135"/>
      <c r="AV31" s="135"/>
      <c r="AW31" s="135"/>
      <c r="AX31" s="135"/>
      <c r="AY31" s="135"/>
      <c r="AZ31" s="135"/>
      <c r="BA31" s="135"/>
      <c r="BB31" s="135"/>
      <c r="BC31" s="135"/>
      <c r="BD31" s="135"/>
      <c r="BE31" s="135"/>
      <c r="BF31" s="135"/>
      <c r="BG31" s="135"/>
      <c r="BH31" s="135"/>
      <c r="BI31" s="135"/>
      <c r="BJ31" s="135"/>
      <c r="BK31" s="135"/>
      <c r="BL31" s="135"/>
      <c r="BM31" s="135"/>
      <c r="BN31" s="135"/>
      <c r="BO31" s="135"/>
      <c r="BP31" s="135"/>
      <c r="BQ31" s="135"/>
      <c r="BR31" s="135"/>
      <c r="BS31" s="135"/>
      <c r="BT31" s="135"/>
      <c r="BU31" s="135"/>
      <c r="BV31" s="135"/>
      <c r="BW31" s="135"/>
      <c r="BX31" s="135"/>
      <c r="BY31" s="135"/>
      <c r="BZ31" s="135"/>
      <c r="CA31" s="135"/>
      <c r="CB31" s="135"/>
      <c r="CC31" s="135"/>
      <c r="CD31" s="135"/>
      <c r="CE31" s="135"/>
      <c r="CF31" s="135"/>
      <c r="CG31" s="135"/>
      <c r="CH31" s="135"/>
      <c r="CI31" s="135"/>
      <c r="CJ31" s="135"/>
      <c r="CK31" s="135"/>
      <c r="CL31" s="135"/>
      <c r="CM31" s="135"/>
      <c r="CN31" s="135"/>
      <c r="CO31" s="135"/>
      <c r="CP31" s="135"/>
      <c r="CQ31" s="188"/>
      <c r="CR31" s="135"/>
      <c r="CS31" s="135"/>
      <c r="CT31" s="135"/>
      <c r="CU31" s="135"/>
      <c r="CV31" s="135"/>
      <c r="CW31" s="135"/>
      <c r="CX31" s="135"/>
      <c r="CY31" s="135"/>
      <c r="CZ31" s="135"/>
      <c r="DA31" s="135"/>
      <c r="DB31" s="135"/>
      <c r="DC31" s="135"/>
      <c r="DD31" s="188"/>
      <c r="DE31" s="188"/>
      <c r="DF31" s="188"/>
      <c r="DG31" s="188"/>
      <c r="DH31" s="188"/>
      <c r="DI31" s="188"/>
      <c r="DJ31" s="135"/>
      <c r="DK31" s="135"/>
      <c r="DL31" s="135"/>
      <c r="DM31" s="135"/>
      <c r="DN31" s="135"/>
      <c r="DO31" s="135"/>
      <c r="DP31" s="135"/>
      <c r="DQ31" s="135"/>
      <c r="DR31" s="135"/>
      <c r="DS31" s="135"/>
      <c r="DT31" s="135"/>
      <c r="DU31" s="135"/>
      <c r="DV31" s="135"/>
      <c r="DW31" s="135"/>
      <c r="DX31" s="135"/>
      <c r="DY31" s="135"/>
      <c r="DZ31" s="135"/>
      <c r="EA31" s="135"/>
      <c r="EB31" s="135"/>
      <c r="EC31" s="135"/>
      <c r="ED31" s="135"/>
      <c r="EE31" s="135"/>
      <c r="EF31" s="135"/>
      <c r="EG31" s="135"/>
      <c r="EH31" s="135"/>
      <c r="EI31" s="135"/>
      <c r="EJ31" s="135"/>
      <c r="EK31" s="135"/>
      <c r="EL31" s="135"/>
      <c r="EM31" s="135"/>
    </row>
    <row r="32" spans="1:143" ht="15" customHeight="1" x14ac:dyDescent="0.25">
      <c r="A32" s="136" t="s">
        <v>256</v>
      </c>
      <c r="B32" s="136" t="s">
        <v>262</v>
      </c>
      <c r="C32" s="136" t="s">
        <v>26</v>
      </c>
      <c r="D32" s="135">
        <v>9</v>
      </c>
      <c r="E32" s="135">
        <v>13</v>
      </c>
      <c r="F32" s="135">
        <v>6</v>
      </c>
      <c r="G32" s="135">
        <v>0</v>
      </c>
      <c r="H32" s="135">
        <v>28</v>
      </c>
      <c r="I32" s="135"/>
      <c r="J32" s="135">
        <v>35</v>
      </c>
      <c r="K32" s="135">
        <v>3</v>
      </c>
      <c r="L32" s="135">
        <v>7</v>
      </c>
      <c r="M32" s="135">
        <v>35</v>
      </c>
      <c r="N32" s="135">
        <v>7</v>
      </c>
      <c r="O32" s="135">
        <v>12</v>
      </c>
      <c r="P32" s="135">
        <v>99</v>
      </c>
      <c r="Q32" s="135">
        <v>133</v>
      </c>
      <c r="R32" s="135">
        <v>8</v>
      </c>
      <c r="S32" s="135">
        <v>5</v>
      </c>
      <c r="T32" s="188"/>
      <c r="U32" s="188"/>
      <c r="V32" s="188"/>
      <c r="W32" s="188"/>
      <c r="X32" s="188"/>
      <c r="Y32" s="188"/>
      <c r="Z32" s="188"/>
      <c r="AA32" s="188"/>
      <c r="AB32" s="135"/>
      <c r="AC32" s="188"/>
      <c r="AD32" s="188"/>
      <c r="AE32" s="188"/>
      <c r="AF32" s="188"/>
      <c r="AG32" s="188"/>
      <c r="AH32" s="188"/>
      <c r="AI32" s="135"/>
      <c r="AJ32" s="188"/>
      <c r="AK32" s="188"/>
      <c r="AL32" s="188"/>
      <c r="AM32" s="135"/>
      <c r="AN32" s="135"/>
      <c r="AO32" s="135"/>
      <c r="AP32" s="135"/>
      <c r="AQ32" s="135"/>
      <c r="AR32" s="135"/>
      <c r="AS32" s="135"/>
      <c r="AT32" s="135"/>
      <c r="AU32" s="135"/>
      <c r="AV32" s="135"/>
      <c r="AW32" s="135"/>
      <c r="AX32" s="135"/>
      <c r="AY32" s="135"/>
      <c r="AZ32" s="135"/>
      <c r="BA32" s="135"/>
      <c r="BB32" s="135"/>
      <c r="BC32" s="135"/>
      <c r="BD32" s="135"/>
      <c r="BE32" s="135"/>
      <c r="BF32" s="135"/>
      <c r="BG32" s="135"/>
      <c r="BH32" s="135"/>
      <c r="BI32" s="135"/>
      <c r="BJ32" s="135"/>
      <c r="BK32" s="135"/>
      <c r="BL32" s="135"/>
      <c r="BM32" s="135"/>
      <c r="BN32" s="135"/>
      <c r="BO32" s="135"/>
      <c r="BP32" s="135"/>
      <c r="BQ32" s="135"/>
      <c r="BR32" s="135"/>
      <c r="BS32" s="135"/>
      <c r="BT32" s="135"/>
      <c r="BU32" s="135"/>
      <c r="BV32" s="135"/>
      <c r="BW32" s="135"/>
      <c r="BX32" s="135"/>
      <c r="BY32" s="135"/>
      <c r="BZ32" s="135"/>
      <c r="CA32" s="135"/>
      <c r="CB32" s="135"/>
      <c r="CC32" s="135"/>
      <c r="CD32" s="135"/>
      <c r="CE32" s="135"/>
      <c r="CF32" s="135"/>
      <c r="CG32" s="135"/>
      <c r="CH32" s="135"/>
      <c r="CI32" s="135"/>
      <c r="CJ32" s="135"/>
      <c r="CK32" s="135"/>
      <c r="CL32" s="135"/>
      <c r="CM32" s="135"/>
      <c r="CN32" s="135"/>
      <c r="CO32" s="135"/>
      <c r="CP32" s="135"/>
      <c r="CQ32" s="188"/>
      <c r="CR32" s="135"/>
      <c r="CS32" s="135"/>
      <c r="CT32" s="135"/>
      <c r="CU32" s="135"/>
      <c r="CV32" s="135"/>
      <c r="CW32" s="135"/>
      <c r="CX32" s="135"/>
      <c r="CY32" s="135"/>
      <c r="CZ32" s="135"/>
      <c r="DA32" s="135"/>
      <c r="DB32" s="135"/>
      <c r="DC32" s="135"/>
      <c r="DD32" s="188"/>
      <c r="DE32" s="188"/>
      <c r="DF32" s="188"/>
      <c r="DG32" s="188"/>
      <c r="DH32" s="188"/>
      <c r="DI32" s="188"/>
      <c r="DJ32" s="135"/>
      <c r="DK32" s="135"/>
      <c r="DL32" s="135"/>
      <c r="DM32" s="135"/>
      <c r="DN32" s="135"/>
      <c r="DO32" s="135"/>
      <c r="DP32" s="135"/>
      <c r="DQ32" s="135"/>
      <c r="DR32" s="135"/>
      <c r="DS32" s="135"/>
      <c r="DT32" s="135"/>
      <c r="DU32" s="135"/>
      <c r="DV32" s="135"/>
      <c r="DW32" s="135"/>
      <c r="DX32" s="135"/>
      <c r="DY32" s="135"/>
      <c r="DZ32" s="135"/>
      <c r="EA32" s="135"/>
      <c r="EB32" s="135"/>
      <c r="EC32" s="135"/>
      <c r="ED32" s="135"/>
      <c r="EE32" s="135"/>
      <c r="EF32" s="135"/>
      <c r="EG32" s="135"/>
      <c r="EH32" s="135"/>
      <c r="EI32" s="135"/>
      <c r="EJ32" s="135"/>
      <c r="EK32" s="135"/>
      <c r="EL32" s="135"/>
      <c r="EM32" s="135"/>
    </row>
    <row r="33" spans="1:143" ht="15" customHeight="1" x14ac:dyDescent="0.25">
      <c r="A33" s="136" t="s">
        <v>256</v>
      </c>
      <c r="B33" s="136" t="s">
        <v>263</v>
      </c>
      <c r="C33" s="136" t="s">
        <v>27</v>
      </c>
      <c r="D33" s="135">
        <v>6</v>
      </c>
      <c r="E33" s="135">
        <v>6</v>
      </c>
      <c r="F33" s="135">
        <v>2</v>
      </c>
      <c r="G33" s="135">
        <v>0</v>
      </c>
      <c r="H33" s="135">
        <v>14</v>
      </c>
      <c r="I33" s="135"/>
      <c r="J33" s="135">
        <v>21</v>
      </c>
      <c r="K33" s="135">
        <v>2</v>
      </c>
      <c r="L33" s="135">
        <v>7</v>
      </c>
      <c r="M33" s="135">
        <v>22</v>
      </c>
      <c r="N33" s="135">
        <v>3</v>
      </c>
      <c r="O33" s="135">
        <v>4</v>
      </c>
      <c r="P33" s="135">
        <v>59</v>
      </c>
      <c r="Q33" s="135">
        <v>40</v>
      </c>
      <c r="R33" s="135">
        <v>4</v>
      </c>
      <c r="S33" s="135">
        <v>3</v>
      </c>
      <c r="T33" s="188"/>
      <c r="U33" s="188"/>
      <c r="V33" s="188"/>
      <c r="W33" s="188"/>
      <c r="X33" s="188"/>
      <c r="Y33" s="188"/>
      <c r="Z33" s="188"/>
      <c r="AA33" s="188"/>
      <c r="AB33" s="135"/>
      <c r="AC33" s="188"/>
      <c r="AD33" s="188"/>
      <c r="AE33" s="188"/>
      <c r="AF33" s="188"/>
      <c r="AG33" s="188"/>
      <c r="AH33" s="188"/>
      <c r="AI33" s="135"/>
      <c r="AJ33" s="188"/>
      <c r="AK33" s="188"/>
      <c r="AL33" s="188"/>
      <c r="AM33" s="135"/>
      <c r="AN33" s="135"/>
      <c r="AO33" s="135"/>
      <c r="AP33" s="135"/>
      <c r="AQ33" s="135"/>
      <c r="AR33" s="135"/>
      <c r="AS33" s="135"/>
      <c r="AT33" s="135"/>
      <c r="AU33" s="135"/>
      <c r="AV33" s="135"/>
      <c r="AW33" s="135"/>
      <c r="AX33" s="135"/>
      <c r="AY33" s="135"/>
      <c r="AZ33" s="135"/>
      <c r="BA33" s="135"/>
      <c r="BB33" s="135"/>
      <c r="BC33" s="135"/>
      <c r="BD33" s="135"/>
      <c r="BE33" s="135"/>
      <c r="BF33" s="135"/>
      <c r="BG33" s="135"/>
      <c r="BH33" s="135"/>
      <c r="BI33" s="135"/>
      <c r="BJ33" s="135"/>
      <c r="BK33" s="135"/>
      <c r="BL33" s="135"/>
      <c r="BM33" s="135"/>
      <c r="BN33" s="135"/>
      <c r="BO33" s="135"/>
      <c r="BP33" s="135"/>
      <c r="BQ33" s="135"/>
      <c r="BR33" s="135"/>
      <c r="BS33" s="135"/>
      <c r="BT33" s="135"/>
      <c r="BU33" s="135"/>
      <c r="BV33" s="135"/>
      <c r="BW33" s="135"/>
      <c r="BX33" s="135"/>
      <c r="BY33" s="135"/>
      <c r="BZ33" s="135"/>
      <c r="CA33" s="135"/>
      <c r="CB33" s="135"/>
      <c r="CC33" s="135"/>
      <c r="CD33" s="135"/>
      <c r="CE33" s="135"/>
      <c r="CF33" s="135"/>
      <c r="CG33" s="135"/>
      <c r="CH33" s="135"/>
      <c r="CI33" s="135"/>
      <c r="CJ33" s="135"/>
      <c r="CK33" s="135"/>
      <c r="CL33" s="135"/>
      <c r="CM33" s="135"/>
      <c r="CN33" s="135"/>
      <c r="CO33" s="135"/>
      <c r="CP33" s="135"/>
      <c r="CQ33" s="188"/>
      <c r="CR33" s="135"/>
      <c r="CS33" s="135"/>
      <c r="CT33" s="135"/>
      <c r="CU33" s="135"/>
      <c r="CV33" s="135"/>
      <c r="CW33" s="135"/>
      <c r="CX33" s="135"/>
      <c r="CY33" s="135"/>
      <c r="CZ33" s="135"/>
      <c r="DA33" s="135"/>
      <c r="DB33" s="135"/>
      <c r="DC33" s="135"/>
      <c r="DD33" s="188"/>
      <c r="DE33" s="188"/>
      <c r="DF33" s="188"/>
      <c r="DG33" s="188"/>
      <c r="DH33" s="188"/>
      <c r="DI33" s="188"/>
      <c r="DJ33" s="135"/>
      <c r="DK33" s="135"/>
      <c r="DL33" s="135"/>
      <c r="DM33" s="135"/>
      <c r="DN33" s="135"/>
      <c r="DO33" s="135"/>
      <c r="DP33" s="135"/>
      <c r="DQ33" s="135"/>
      <c r="DR33" s="135"/>
      <c r="DS33" s="135"/>
      <c r="DT33" s="135"/>
      <c r="DU33" s="135"/>
      <c r="DV33" s="135"/>
      <c r="DW33" s="135"/>
      <c r="DX33" s="135"/>
      <c r="DY33" s="135"/>
      <c r="DZ33" s="135"/>
      <c r="EA33" s="135"/>
      <c r="EB33" s="135"/>
      <c r="EC33" s="135"/>
      <c r="ED33" s="135"/>
      <c r="EE33" s="135"/>
      <c r="EF33" s="135"/>
      <c r="EG33" s="135"/>
      <c r="EH33" s="135"/>
      <c r="EI33" s="135"/>
      <c r="EJ33" s="135"/>
      <c r="EK33" s="135"/>
      <c r="EL33" s="135"/>
      <c r="EM33" s="135"/>
    </row>
    <row r="34" spans="1:143" ht="15" customHeight="1" x14ac:dyDescent="0.25">
      <c r="A34" s="136" t="s">
        <v>256</v>
      </c>
      <c r="B34" s="136" t="s">
        <v>264</v>
      </c>
      <c r="C34" s="136" t="s">
        <v>30</v>
      </c>
      <c r="D34" s="135">
        <v>4</v>
      </c>
      <c r="E34" s="135">
        <v>19</v>
      </c>
      <c r="F34" s="135">
        <v>8</v>
      </c>
      <c r="G34" s="135">
        <v>0</v>
      </c>
      <c r="H34" s="135">
        <v>31</v>
      </c>
      <c r="I34" s="135"/>
      <c r="J34" s="135">
        <v>41</v>
      </c>
      <c r="K34" s="135">
        <v>2</v>
      </c>
      <c r="L34" s="135">
        <v>3</v>
      </c>
      <c r="M34" s="135">
        <v>38</v>
      </c>
      <c r="N34" s="135">
        <v>0</v>
      </c>
      <c r="O34" s="135">
        <v>11</v>
      </c>
      <c r="P34" s="135">
        <v>95</v>
      </c>
      <c r="Q34" s="135">
        <v>122</v>
      </c>
      <c r="R34" s="135">
        <v>4</v>
      </c>
      <c r="S34" s="135">
        <v>6</v>
      </c>
      <c r="T34" s="188"/>
      <c r="U34" s="188"/>
      <c r="V34" s="188"/>
      <c r="W34" s="188"/>
      <c r="X34" s="188"/>
      <c r="Y34" s="188"/>
      <c r="Z34" s="188"/>
      <c r="AA34" s="188"/>
      <c r="AB34" s="135"/>
      <c r="AC34" s="188"/>
      <c r="AD34" s="188"/>
      <c r="AE34" s="188"/>
      <c r="AF34" s="188"/>
      <c r="AG34" s="188"/>
      <c r="AH34" s="188"/>
      <c r="AI34" s="135"/>
      <c r="AJ34" s="188"/>
      <c r="AK34" s="188"/>
      <c r="AL34" s="188"/>
      <c r="AM34" s="135"/>
      <c r="AN34" s="135"/>
      <c r="AO34" s="135"/>
      <c r="AP34" s="135"/>
      <c r="AQ34" s="135"/>
      <c r="AR34" s="135"/>
      <c r="AS34" s="135"/>
      <c r="AT34" s="135"/>
      <c r="AU34" s="135"/>
      <c r="AV34" s="135"/>
      <c r="AW34" s="135"/>
      <c r="AX34" s="135"/>
      <c r="AY34" s="135"/>
      <c r="AZ34" s="135"/>
      <c r="BA34" s="135"/>
      <c r="BB34" s="135"/>
      <c r="BC34" s="135"/>
      <c r="BD34" s="135"/>
      <c r="BE34" s="135"/>
      <c r="BF34" s="135"/>
      <c r="BG34" s="135"/>
      <c r="BH34" s="135"/>
      <c r="BI34" s="135"/>
      <c r="BJ34" s="135"/>
      <c r="BK34" s="135"/>
      <c r="BL34" s="135"/>
      <c r="BM34" s="135"/>
      <c r="BN34" s="135"/>
      <c r="BO34" s="135"/>
      <c r="BP34" s="135"/>
      <c r="BQ34" s="135"/>
      <c r="BR34" s="135"/>
      <c r="BS34" s="135"/>
      <c r="BT34" s="135"/>
      <c r="BU34" s="135"/>
      <c r="BV34" s="135"/>
      <c r="BW34" s="135"/>
      <c r="BX34" s="135"/>
      <c r="BY34" s="135"/>
      <c r="BZ34" s="135"/>
      <c r="CA34" s="135"/>
      <c r="CB34" s="135"/>
      <c r="CC34" s="135"/>
      <c r="CD34" s="135"/>
      <c r="CE34" s="135"/>
      <c r="CF34" s="135"/>
      <c r="CG34" s="135"/>
      <c r="CH34" s="135"/>
      <c r="CI34" s="135"/>
      <c r="CJ34" s="135"/>
      <c r="CK34" s="135"/>
      <c r="CL34" s="135"/>
      <c r="CM34" s="135"/>
      <c r="CN34" s="135"/>
      <c r="CO34" s="135"/>
      <c r="CP34" s="135"/>
      <c r="CQ34" s="188"/>
      <c r="CR34" s="135"/>
      <c r="CS34" s="135"/>
      <c r="CT34" s="135"/>
      <c r="CU34" s="135"/>
      <c r="CV34" s="135"/>
      <c r="CW34" s="135"/>
      <c r="CX34" s="135"/>
      <c r="CY34" s="135"/>
      <c r="CZ34" s="135"/>
      <c r="DA34" s="135"/>
      <c r="DB34" s="135"/>
      <c r="DC34" s="135"/>
      <c r="DD34" s="188"/>
      <c r="DE34" s="188"/>
      <c r="DF34" s="188"/>
      <c r="DG34" s="188"/>
      <c r="DH34" s="188"/>
      <c r="DI34" s="188"/>
      <c r="DJ34" s="135"/>
      <c r="DK34" s="135"/>
      <c r="DL34" s="135"/>
      <c r="DM34" s="135"/>
      <c r="DN34" s="135"/>
      <c r="DO34" s="135"/>
      <c r="DP34" s="135"/>
      <c r="DQ34" s="135"/>
      <c r="DR34" s="135"/>
      <c r="DS34" s="135"/>
      <c r="DT34" s="135"/>
      <c r="DU34" s="135"/>
      <c r="DV34" s="135"/>
      <c r="DW34" s="135"/>
      <c r="DX34" s="135"/>
      <c r="DY34" s="135"/>
      <c r="DZ34" s="135"/>
      <c r="EA34" s="135"/>
      <c r="EB34" s="135"/>
      <c r="EC34" s="135"/>
      <c r="ED34" s="135"/>
      <c r="EE34" s="135"/>
      <c r="EF34" s="135"/>
      <c r="EG34" s="135"/>
      <c r="EH34" s="135"/>
      <c r="EI34" s="135"/>
      <c r="EJ34" s="135"/>
      <c r="EK34" s="135"/>
      <c r="EL34" s="135"/>
      <c r="EM34" s="135"/>
    </row>
    <row r="35" spans="1:143" ht="15" customHeight="1" x14ac:dyDescent="0.25">
      <c r="A35" s="136" t="s">
        <v>256</v>
      </c>
      <c r="B35" s="136" t="s">
        <v>265</v>
      </c>
      <c r="C35" s="136" t="s">
        <v>266</v>
      </c>
      <c r="D35" s="135">
        <v>2</v>
      </c>
      <c r="E35" s="135">
        <v>69</v>
      </c>
      <c r="F35" s="135">
        <v>10</v>
      </c>
      <c r="G35" s="135">
        <v>2</v>
      </c>
      <c r="H35" s="135">
        <v>83</v>
      </c>
      <c r="I35" s="135"/>
      <c r="J35" s="135">
        <v>115</v>
      </c>
      <c r="K35" s="135">
        <v>7</v>
      </c>
      <c r="L35" s="135">
        <v>184</v>
      </c>
      <c r="M35" s="135">
        <v>73</v>
      </c>
      <c r="N35" s="135">
        <v>6</v>
      </c>
      <c r="O35" s="135">
        <v>19</v>
      </c>
      <c r="P35" s="135">
        <v>404</v>
      </c>
      <c r="Q35" s="135">
        <v>205</v>
      </c>
      <c r="R35" s="135">
        <v>16</v>
      </c>
      <c r="S35" s="135">
        <v>9</v>
      </c>
      <c r="T35" s="188"/>
      <c r="U35" s="188"/>
      <c r="V35" s="188"/>
      <c r="W35" s="188"/>
      <c r="X35" s="188"/>
      <c r="Y35" s="188"/>
      <c r="Z35" s="188"/>
      <c r="AA35" s="188"/>
      <c r="AB35" s="135"/>
      <c r="AC35" s="188"/>
      <c r="AD35" s="188"/>
      <c r="AE35" s="188"/>
      <c r="AF35" s="188"/>
      <c r="AG35" s="188"/>
      <c r="AH35" s="188"/>
      <c r="AI35" s="135"/>
      <c r="AJ35" s="188"/>
      <c r="AK35" s="188"/>
      <c r="AL35" s="188"/>
      <c r="AM35" s="135"/>
      <c r="AN35" s="135"/>
      <c r="AO35" s="135"/>
      <c r="AP35" s="135"/>
      <c r="AQ35" s="135"/>
      <c r="AR35" s="135"/>
      <c r="AS35" s="135"/>
      <c r="AT35" s="135"/>
      <c r="AU35" s="135"/>
      <c r="AV35" s="135"/>
      <c r="AW35" s="135"/>
      <c r="AX35" s="135"/>
      <c r="AY35" s="135"/>
      <c r="AZ35" s="135"/>
      <c r="BA35" s="135"/>
      <c r="BB35" s="135"/>
      <c r="BC35" s="135"/>
      <c r="BD35" s="135"/>
      <c r="BE35" s="135"/>
      <c r="BF35" s="135"/>
      <c r="BG35" s="135"/>
      <c r="BH35" s="135"/>
      <c r="BI35" s="135"/>
      <c r="BJ35" s="135"/>
      <c r="BK35" s="135"/>
      <c r="BL35" s="135"/>
      <c r="BM35" s="135"/>
      <c r="BN35" s="135"/>
      <c r="BO35" s="135"/>
      <c r="BP35" s="135"/>
      <c r="BQ35" s="135"/>
      <c r="BR35" s="135"/>
      <c r="BS35" s="135"/>
      <c r="BT35" s="135"/>
      <c r="BU35" s="135"/>
      <c r="BV35" s="135"/>
      <c r="BW35" s="135"/>
      <c r="BX35" s="135"/>
      <c r="BY35" s="135"/>
      <c r="BZ35" s="135"/>
      <c r="CA35" s="135"/>
      <c r="CB35" s="135"/>
      <c r="CC35" s="135"/>
      <c r="CD35" s="135"/>
      <c r="CE35" s="135"/>
      <c r="CF35" s="135"/>
      <c r="CG35" s="135"/>
      <c r="CH35" s="135"/>
      <c r="CI35" s="135"/>
      <c r="CJ35" s="135"/>
      <c r="CK35" s="135"/>
      <c r="CL35" s="135"/>
      <c r="CM35" s="135"/>
      <c r="CN35" s="135"/>
      <c r="CO35" s="135"/>
      <c r="CP35" s="135"/>
      <c r="CQ35" s="188"/>
      <c r="CR35" s="135"/>
      <c r="CS35" s="135"/>
      <c r="CT35" s="135"/>
      <c r="CU35" s="135"/>
      <c r="CV35" s="135"/>
      <c r="CW35" s="135"/>
      <c r="CX35" s="135"/>
      <c r="CY35" s="135"/>
      <c r="CZ35" s="135"/>
      <c r="DA35" s="135"/>
      <c r="DB35" s="135"/>
      <c r="DC35" s="135"/>
      <c r="DD35" s="188"/>
      <c r="DE35" s="188"/>
      <c r="DF35" s="188"/>
      <c r="DG35" s="188"/>
      <c r="DH35" s="188"/>
      <c r="DI35" s="188"/>
      <c r="DJ35" s="135"/>
      <c r="DK35" s="135"/>
      <c r="DL35" s="135"/>
      <c r="DM35" s="135"/>
      <c r="DN35" s="135"/>
      <c r="DO35" s="135"/>
      <c r="DP35" s="135"/>
      <c r="DQ35" s="135"/>
      <c r="DR35" s="135"/>
      <c r="DS35" s="135"/>
      <c r="DT35" s="135"/>
      <c r="DU35" s="135"/>
      <c r="DV35" s="135"/>
      <c r="DW35" s="135"/>
      <c r="DX35" s="135"/>
      <c r="DY35" s="135"/>
      <c r="DZ35" s="135"/>
      <c r="EA35" s="135"/>
      <c r="EB35" s="135"/>
      <c r="EC35" s="135"/>
      <c r="ED35" s="135"/>
      <c r="EE35" s="135"/>
      <c r="EF35" s="135"/>
      <c r="EG35" s="135"/>
      <c r="EH35" s="135"/>
      <c r="EI35" s="135"/>
      <c r="EJ35" s="135"/>
      <c r="EK35" s="135"/>
      <c r="EL35" s="135"/>
      <c r="EM35" s="135"/>
    </row>
    <row r="36" spans="1:143" ht="15" customHeight="1" x14ac:dyDescent="0.25">
      <c r="A36" s="136" t="s">
        <v>256</v>
      </c>
      <c r="B36" s="136" t="s">
        <v>352</v>
      </c>
      <c r="C36" s="136" t="s">
        <v>307</v>
      </c>
      <c r="D36" s="135">
        <v>3</v>
      </c>
      <c r="E36" s="135">
        <v>37</v>
      </c>
      <c r="F36" s="135">
        <v>10</v>
      </c>
      <c r="G36" s="135">
        <v>0</v>
      </c>
      <c r="H36" s="135">
        <v>50</v>
      </c>
      <c r="I36" s="135"/>
      <c r="J36" s="135">
        <v>74</v>
      </c>
      <c r="K36" s="135">
        <v>4</v>
      </c>
      <c r="L36" s="135">
        <v>57</v>
      </c>
      <c r="M36" s="135">
        <v>54</v>
      </c>
      <c r="N36" s="135">
        <v>0</v>
      </c>
      <c r="O36" s="135">
        <v>3</v>
      </c>
      <c r="P36" s="135">
        <v>192</v>
      </c>
      <c r="Q36" s="135">
        <v>217</v>
      </c>
      <c r="R36" s="135">
        <v>9</v>
      </c>
      <c r="S36" s="135">
        <v>8</v>
      </c>
      <c r="T36" s="188"/>
      <c r="U36" s="188"/>
      <c r="V36" s="188"/>
      <c r="W36" s="188"/>
      <c r="X36" s="188"/>
      <c r="Y36" s="188"/>
      <c r="Z36" s="188"/>
      <c r="AA36" s="188"/>
      <c r="AB36" s="135"/>
      <c r="AC36" s="188"/>
      <c r="AD36" s="188"/>
      <c r="AE36" s="188"/>
      <c r="AF36" s="188"/>
      <c r="AG36" s="188"/>
      <c r="AH36" s="188"/>
      <c r="AI36" s="135"/>
      <c r="AJ36" s="188"/>
      <c r="AK36" s="188"/>
      <c r="AL36" s="188"/>
      <c r="AM36" s="135"/>
      <c r="AN36" s="135"/>
      <c r="AO36" s="135"/>
      <c r="AP36" s="135"/>
      <c r="AQ36" s="135"/>
      <c r="AR36" s="135"/>
      <c r="AS36" s="135"/>
      <c r="AT36" s="135"/>
      <c r="AU36" s="135"/>
      <c r="AV36" s="135"/>
      <c r="AW36" s="135"/>
      <c r="AX36" s="135"/>
      <c r="AY36" s="135"/>
      <c r="AZ36" s="135"/>
      <c r="BA36" s="135"/>
      <c r="BB36" s="135"/>
      <c r="BC36" s="135"/>
      <c r="BD36" s="135"/>
      <c r="BE36" s="135"/>
      <c r="BF36" s="135"/>
      <c r="BG36" s="135"/>
      <c r="BH36" s="135"/>
      <c r="BI36" s="135"/>
      <c r="BJ36" s="135"/>
      <c r="BK36" s="135"/>
      <c r="BL36" s="135"/>
      <c r="BM36" s="135"/>
      <c r="BN36" s="135"/>
      <c r="BO36" s="135"/>
      <c r="BP36" s="135"/>
      <c r="BQ36" s="135"/>
      <c r="BR36" s="135"/>
      <c r="BS36" s="135"/>
      <c r="BT36" s="135"/>
      <c r="BU36" s="135"/>
      <c r="BV36" s="135"/>
      <c r="BW36" s="135"/>
      <c r="BX36" s="135"/>
      <c r="BY36" s="135"/>
      <c r="BZ36" s="135"/>
      <c r="CA36" s="135"/>
      <c r="CB36" s="135"/>
      <c r="CC36" s="135"/>
      <c r="CD36" s="135"/>
      <c r="CE36" s="135"/>
      <c r="CF36" s="135"/>
      <c r="CG36" s="135"/>
      <c r="CH36" s="135"/>
      <c r="CI36" s="135"/>
      <c r="CJ36" s="135"/>
      <c r="CK36" s="135"/>
      <c r="CL36" s="135"/>
      <c r="CM36" s="135"/>
      <c r="CN36" s="135"/>
      <c r="CO36" s="135"/>
      <c r="CP36" s="135"/>
      <c r="CQ36" s="188"/>
      <c r="CR36" s="135"/>
      <c r="CS36" s="135"/>
      <c r="CT36" s="135"/>
      <c r="CU36" s="135"/>
      <c r="CV36" s="135"/>
      <c r="CW36" s="135"/>
      <c r="CX36" s="135"/>
      <c r="CY36" s="135"/>
      <c r="CZ36" s="135"/>
      <c r="DA36" s="135"/>
      <c r="DB36" s="135"/>
      <c r="DC36" s="135"/>
      <c r="DD36" s="188"/>
      <c r="DE36" s="188"/>
      <c r="DF36" s="188"/>
      <c r="DG36" s="188"/>
      <c r="DH36" s="188"/>
      <c r="DI36" s="188"/>
      <c r="DJ36" s="135"/>
      <c r="DK36" s="135"/>
      <c r="DL36" s="135"/>
      <c r="DM36" s="135"/>
      <c r="DN36" s="135"/>
      <c r="DO36" s="135"/>
      <c r="DP36" s="135"/>
      <c r="DQ36" s="135"/>
      <c r="DR36" s="135"/>
      <c r="DS36" s="135"/>
      <c r="DT36" s="135"/>
      <c r="DU36" s="135"/>
      <c r="DV36" s="135"/>
      <c r="DW36" s="135"/>
      <c r="DX36" s="135"/>
      <c r="DY36" s="135"/>
      <c r="DZ36" s="135"/>
      <c r="EA36" s="135"/>
      <c r="EB36" s="135"/>
      <c r="EC36" s="135"/>
      <c r="ED36" s="135"/>
      <c r="EE36" s="135"/>
      <c r="EF36" s="135"/>
      <c r="EG36" s="135"/>
      <c r="EH36" s="135"/>
      <c r="EI36" s="135"/>
      <c r="EJ36" s="135"/>
      <c r="EK36" s="135"/>
      <c r="EL36" s="135"/>
      <c r="EM36" s="135"/>
    </row>
    <row r="37" spans="1:143" ht="15" customHeight="1" x14ac:dyDescent="0.25">
      <c r="A37" s="136" t="s">
        <v>256</v>
      </c>
      <c r="B37" s="136" t="s">
        <v>268</v>
      </c>
      <c r="C37" s="136" t="s">
        <v>33</v>
      </c>
      <c r="D37" s="135">
        <v>2</v>
      </c>
      <c r="E37" s="135">
        <v>6</v>
      </c>
      <c r="F37" s="135">
        <v>7</v>
      </c>
      <c r="G37" s="135">
        <v>0</v>
      </c>
      <c r="H37" s="135">
        <v>15</v>
      </c>
      <c r="I37" s="135"/>
      <c r="J37" s="135">
        <v>26</v>
      </c>
      <c r="K37" s="135">
        <v>2</v>
      </c>
      <c r="L37" s="135">
        <v>25</v>
      </c>
      <c r="M37" s="135">
        <v>36</v>
      </c>
      <c r="N37" s="135">
        <v>0</v>
      </c>
      <c r="O37" s="135">
        <v>3</v>
      </c>
      <c r="P37" s="135">
        <v>92</v>
      </c>
      <c r="Q37" s="135">
        <v>27</v>
      </c>
      <c r="R37" s="135">
        <v>5</v>
      </c>
      <c r="S37" s="135">
        <v>3</v>
      </c>
      <c r="T37" s="188"/>
      <c r="U37" s="188"/>
      <c r="V37" s="188"/>
      <c r="W37" s="188"/>
      <c r="X37" s="188"/>
      <c r="Y37" s="188"/>
      <c r="Z37" s="188"/>
      <c r="AA37" s="188"/>
      <c r="AB37" s="135"/>
      <c r="AC37" s="188"/>
      <c r="AD37" s="188"/>
      <c r="AE37" s="188"/>
      <c r="AF37" s="188"/>
      <c r="AG37" s="188"/>
      <c r="AH37" s="188"/>
      <c r="AI37" s="135"/>
      <c r="AJ37" s="188"/>
      <c r="AK37" s="188"/>
      <c r="AL37" s="188"/>
      <c r="AM37" s="135"/>
      <c r="AN37" s="135"/>
      <c r="AO37" s="135"/>
      <c r="AP37" s="135"/>
      <c r="AQ37" s="135"/>
      <c r="AR37" s="135"/>
      <c r="AS37" s="135"/>
      <c r="AT37" s="135"/>
      <c r="AU37" s="135"/>
      <c r="AV37" s="135"/>
      <c r="AW37" s="135"/>
      <c r="AX37" s="135"/>
      <c r="AY37" s="135"/>
      <c r="AZ37" s="135"/>
      <c r="BA37" s="135"/>
      <c r="BB37" s="135"/>
      <c r="BC37" s="135"/>
      <c r="BD37" s="135"/>
      <c r="BE37" s="135"/>
      <c r="BF37" s="135"/>
      <c r="BG37" s="135"/>
      <c r="BH37" s="135"/>
      <c r="BI37" s="135"/>
      <c r="BJ37" s="135"/>
      <c r="BK37" s="135"/>
      <c r="BL37" s="135"/>
      <c r="BM37" s="135"/>
      <c r="BN37" s="135"/>
      <c r="BO37" s="135"/>
      <c r="BP37" s="135"/>
      <c r="BQ37" s="135"/>
      <c r="BR37" s="135"/>
      <c r="BS37" s="135"/>
      <c r="BT37" s="135"/>
      <c r="BU37" s="135"/>
      <c r="BV37" s="135"/>
      <c r="BW37" s="135"/>
      <c r="BX37" s="135"/>
      <c r="BY37" s="135"/>
      <c r="BZ37" s="135"/>
      <c r="CA37" s="135"/>
      <c r="CB37" s="135"/>
      <c r="CC37" s="135"/>
      <c r="CD37" s="135"/>
      <c r="CE37" s="135"/>
      <c r="CF37" s="135"/>
      <c r="CG37" s="135"/>
      <c r="CH37" s="135"/>
      <c r="CI37" s="135"/>
      <c r="CJ37" s="135"/>
      <c r="CK37" s="135"/>
      <c r="CL37" s="135"/>
      <c r="CM37" s="135"/>
      <c r="CN37" s="135"/>
      <c r="CO37" s="135"/>
      <c r="CP37" s="135"/>
      <c r="CQ37" s="188"/>
      <c r="CR37" s="135"/>
      <c r="CS37" s="135"/>
      <c r="CT37" s="135"/>
      <c r="CU37" s="135"/>
      <c r="CV37" s="135"/>
      <c r="CW37" s="135"/>
      <c r="CX37" s="135"/>
      <c r="CY37" s="135"/>
      <c r="CZ37" s="135"/>
      <c r="DA37" s="135"/>
      <c r="DB37" s="135"/>
      <c r="DC37" s="135"/>
      <c r="DD37" s="188"/>
      <c r="DE37" s="188"/>
      <c r="DF37" s="188"/>
      <c r="DG37" s="188"/>
      <c r="DH37" s="188"/>
      <c r="DI37" s="188"/>
      <c r="DJ37" s="135"/>
      <c r="DK37" s="135"/>
      <c r="DL37" s="135"/>
      <c r="DM37" s="135"/>
      <c r="DN37" s="135"/>
      <c r="DO37" s="135"/>
      <c r="DP37" s="135"/>
      <c r="DQ37" s="135"/>
      <c r="DR37" s="135"/>
      <c r="DS37" s="135"/>
      <c r="DT37" s="135"/>
      <c r="DU37" s="135"/>
      <c r="DV37" s="135"/>
      <c r="DW37" s="135"/>
      <c r="DX37" s="135"/>
      <c r="DY37" s="135"/>
      <c r="DZ37" s="135"/>
      <c r="EA37" s="135"/>
      <c r="EB37" s="135"/>
      <c r="EC37" s="135"/>
      <c r="ED37" s="135"/>
      <c r="EE37" s="135"/>
      <c r="EF37" s="135"/>
      <c r="EG37" s="135"/>
      <c r="EH37" s="135"/>
      <c r="EI37" s="135"/>
      <c r="EJ37" s="135"/>
      <c r="EK37" s="135"/>
      <c r="EL37" s="135"/>
      <c r="EM37" s="135"/>
    </row>
    <row r="38" spans="1:143" ht="15" customHeight="1" x14ac:dyDescent="0.25">
      <c r="A38" s="136" t="s">
        <v>256</v>
      </c>
      <c r="B38" s="136" t="s">
        <v>269</v>
      </c>
      <c r="C38" s="136" t="s">
        <v>34</v>
      </c>
      <c r="D38" s="135">
        <v>6</v>
      </c>
      <c r="E38" s="135">
        <v>12</v>
      </c>
      <c r="F38" s="135">
        <v>6</v>
      </c>
      <c r="G38" s="135">
        <v>0</v>
      </c>
      <c r="H38" s="135">
        <v>24</v>
      </c>
      <c r="I38" s="135"/>
      <c r="J38" s="135">
        <v>40</v>
      </c>
      <c r="K38" s="135">
        <v>3</v>
      </c>
      <c r="L38" s="135">
        <v>2</v>
      </c>
      <c r="M38" s="135">
        <v>36</v>
      </c>
      <c r="N38" s="135">
        <v>0</v>
      </c>
      <c r="O38" s="135">
        <v>8</v>
      </c>
      <c r="P38" s="135">
        <v>89</v>
      </c>
      <c r="Q38" s="135">
        <v>85</v>
      </c>
      <c r="R38" s="135">
        <v>4</v>
      </c>
      <c r="S38" s="135">
        <v>2</v>
      </c>
      <c r="T38" s="188"/>
      <c r="U38" s="188"/>
      <c r="V38" s="188"/>
      <c r="W38" s="188"/>
      <c r="X38" s="188"/>
      <c r="Y38" s="188"/>
      <c r="Z38" s="188"/>
      <c r="AA38" s="188"/>
      <c r="AB38" s="135"/>
      <c r="AC38" s="188"/>
      <c r="AD38" s="188"/>
      <c r="AE38" s="188"/>
      <c r="AF38" s="188"/>
      <c r="AG38" s="188"/>
      <c r="AH38" s="188"/>
      <c r="AI38" s="135"/>
      <c r="AJ38" s="188"/>
      <c r="AK38" s="188"/>
      <c r="AL38" s="188"/>
      <c r="AM38" s="135"/>
      <c r="AN38" s="135"/>
      <c r="AO38" s="135"/>
      <c r="AP38" s="135"/>
      <c r="AQ38" s="135"/>
      <c r="AR38" s="135"/>
      <c r="AS38" s="135"/>
      <c r="AT38" s="135"/>
      <c r="AU38" s="135"/>
      <c r="AV38" s="135"/>
      <c r="AW38" s="135"/>
      <c r="AX38" s="135"/>
      <c r="AY38" s="135"/>
      <c r="AZ38" s="135"/>
      <c r="BA38" s="135"/>
      <c r="BB38" s="135"/>
      <c r="BC38" s="135"/>
      <c r="BD38" s="135"/>
      <c r="BE38" s="135"/>
      <c r="BF38" s="135"/>
      <c r="BG38" s="135"/>
      <c r="BH38" s="135"/>
      <c r="BI38" s="135"/>
      <c r="BJ38" s="135"/>
      <c r="BK38" s="135"/>
      <c r="BL38" s="135"/>
      <c r="BM38" s="135"/>
      <c r="BN38" s="135"/>
      <c r="BO38" s="135"/>
      <c r="BP38" s="135"/>
      <c r="BQ38" s="135"/>
      <c r="BR38" s="135"/>
      <c r="BS38" s="135"/>
      <c r="BT38" s="135"/>
      <c r="BU38" s="135"/>
      <c r="BV38" s="135"/>
      <c r="BW38" s="135"/>
      <c r="BX38" s="135"/>
      <c r="BY38" s="135"/>
      <c r="BZ38" s="135"/>
      <c r="CA38" s="135"/>
      <c r="CB38" s="135"/>
      <c r="CC38" s="135"/>
      <c r="CD38" s="135"/>
      <c r="CE38" s="135"/>
      <c r="CF38" s="135"/>
      <c r="CG38" s="135"/>
      <c r="CH38" s="135"/>
      <c r="CI38" s="135"/>
      <c r="CJ38" s="135"/>
      <c r="CK38" s="135"/>
      <c r="CL38" s="135"/>
      <c r="CM38" s="135"/>
      <c r="CN38" s="135"/>
      <c r="CO38" s="135"/>
      <c r="CP38" s="135"/>
      <c r="CQ38" s="188"/>
      <c r="CR38" s="135"/>
      <c r="CS38" s="135"/>
      <c r="CT38" s="135"/>
      <c r="CU38" s="135"/>
      <c r="CV38" s="135"/>
      <c r="CW38" s="135"/>
      <c r="CX38" s="135"/>
      <c r="CY38" s="135"/>
      <c r="CZ38" s="135"/>
      <c r="DA38" s="135"/>
      <c r="DB38" s="135"/>
      <c r="DC38" s="135"/>
      <c r="DD38" s="188"/>
      <c r="DE38" s="188"/>
      <c r="DF38" s="188"/>
      <c r="DG38" s="188"/>
      <c r="DH38" s="188"/>
      <c r="DI38" s="188"/>
      <c r="DJ38" s="135"/>
      <c r="DK38" s="135"/>
      <c r="DL38" s="135"/>
      <c r="DM38" s="135"/>
      <c r="DN38" s="135"/>
      <c r="DO38" s="135"/>
      <c r="DP38" s="135"/>
      <c r="DQ38" s="135"/>
      <c r="DR38" s="135"/>
      <c r="DS38" s="135"/>
      <c r="DT38" s="135"/>
      <c r="DU38" s="135"/>
      <c r="DV38" s="135"/>
      <c r="DW38" s="135"/>
      <c r="DX38" s="135"/>
      <c r="DY38" s="135"/>
      <c r="DZ38" s="135"/>
      <c r="EA38" s="135"/>
      <c r="EB38" s="135"/>
      <c r="EC38" s="135"/>
      <c r="ED38" s="135"/>
      <c r="EE38" s="135"/>
      <c r="EF38" s="135"/>
      <c r="EG38" s="135"/>
      <c r="EH38" s="135"/>
      <c r="EI38" s="135"/>
      <c r="EJ38" s="135"/>
      <c r="EK38" s="135"/>
      <c r="EL38" s="135"/>
      <c r="EM38" s="135"/>
    </row>
    <row r="39" spans="1:143" ht="15" customHeight="1" x14ac:dyDescent="0.25">
      <c r="A39" s="136" t="s">
        <v>256</v>
      </c>
      <c r="B39" s="136" t="s">
        <v>270</v>
      </c>
      <c r="C39" s="136" t="s">
        <v>35</v>
      </c>
      <c r="D39" s="135">
        <v>13</v>
      </c>
      <c r="E39" s="135">
        <v>35</v>
      </c>
      <c r="F39" s="135">
        <v>2</v>
      </c>
      <c r="G39" s="135">
        <v>0</v>
      </c>
      <c r="H39" s="135">
        <v>50</v>
      </c>
      <c r="I39" s="135"/>
      <c r="J39" s="135">
        <v>67</v>
      </c>
      <c r="K39" s="135">
        <v>4</v>
      </c>
      <c r="L39" s="135">
        <v>35</v>
      </c>
      <c r="M39" s="135">
        <v>52</v>
      </c>
      <c r="N39" s="135">
        <v>0</v>
      </c>
      <c r="O39" s="135">
        <v>14</v>
      </c>
      <c r="P39" s="135">
        <v>172</v>
      </c>
      <c r="Q39" s="135">
        <v>138</v>
      </c>
      <c r="R39" s="135">
        <v>13</v>
      </c>
      <c r="S39" s="135">
        <v>6</v>
      </c>
      <c r="T39" s="188"/>
      <c r="U39" s="188"/>
      <c r="V39" s="188"/>
      <c r="W39" s="188"/>
      <c r="X39" s="188"/>
      <c r="Y39" s="188"/>
      <c r="Z39" s="188"/>
      <c r="AA39" s="188"/>
      <c r="AB39" s="135"/>
      <c r="AC39" s="188"/>
      <c r="AD39" s="188"/>
      <c r="AE39" s="188"/>
      <c r="AF39" s="188"/>
      <c r="AG39" s="188"/>
      <c r="AH39" s="188"/>
      <c r="AI39" s="135"/>
      <c r="AJ39" s="188"/>
      <c r="AK39" s="188"/>
      <c r="AL39" s="188"/>
      <c r="AM39" s="135"/>
      <c r="AN39" s="135"/>
      <c r="AO39" s="135"/>
      <c r="AP39" s="135"/>
      <c r="AQ39" s="135"/>
      <c r="AR39" s="135"/>
      <c r="AS39" s="135"/>
      <c r="AT39" s="135"/>
      <c r="AU39" s="135"/>
      <c r="AV39" s="135"/>
      <c r="AW39" s="135"/>
      <c r="AX39" s="135"/>
      <c r="AY39" s="135"/>
      <c r="AZ39" s="135"/>
      <c r="BA39" s="135"/>
      <c r="BB39" s="135"/>
      <c r="BC39" s="135"/>
      <c r="BD39" s="135"/>
      <c r="BE39" s="135"/>
      <c r="BF39" s="135"/>
      <c r="BG39" s="135"/>
      <c r="BH39" s="135"/>
      <c r="BI39" s="135"/>
      <c r="BJ39" s="135"/>
      <c r="BK39" s="135"/>
      <c r="BL39" s="135"/>
      <c r="BM39" s="135"/>
      <c r="BN39" s="135"/>
      <c r="BO39" s="135"/>
      <c r="BP39" s="135"/>
      <c r="BQ39" s="135"/>
      <c r="BR39" s="135"/>
      <c r="BS39" s="135"/>
      <c r="BT39" s="135"/>
      <c r="BU39" s="135"/>
      <c r="BV39" s="135"/>
      <c r="BW39" s="135"/>
      <c r="BX39" s="135"/>
      <c r="BY39" s="135"/>
      <c r="BZ39" s="135"/>
      <c r="CA39" s="135"/>
      <c r="CB39" s="135"/>
      <c r="CC39" s="135"/>
      <c r="CD39" s="135"/>
      <c r="CE39" s="135"/>
      <c r="CF39" s="135"/>
      <c r="CG39" s="135"/>
      <c r="CH39" s="135"/>
      <c r="CI39" s="135"/>
      <c r="CJ39" s="135"/>
      <c r="CK39" s="135"/>
      <c r="CL39" s="135"/>
      <c r="CM39" s="135"/>
      <c r="CN39" s="135"/>
      <c r="CO39" s="135"/>
      <c r="CP39" s="135"/>
      <c r="CQ39" s="188"/>
      <c r="CR39" s="135"/>
      <c r="CS39" s="135"/>
      <c r="CT39" s="135"/>
      <c r="CU39" s="135"/>
      <c r="CV39" s="135"/>
      <c r="CW39" s="135"/>
      <c r="CX39" s="135"/>
      <c r="CY39" s="135"/>
      <c r="CZ39" s="135"/>
      <c r="DA39" s="135"/>
      <c r="DB39" s="135"/>
      <c r="DC39" s="135"/>
      <c r="DD39" s="188"/>
      <c r="DE39" s="188"/>
      <c r="DF39" s="188"/>
      <c r="DG39" s="188"/>
      <c r="DH39" s="188"/>
      <c r="DI39" s="188"/>
      <c r="DJ39" s="135"/>
      <c r="DK39" s="135"/>
      <c r="DL39" s="135"/>
      <c r="DM39" s="135"/>
      <c r="DN39" s="135"/>
      <c r="DO39" s="135"/>
      <c r="DP39" s="135"/>
      <c r="DQ39" s="135"/>
      <c r="DR39" s="135"/>
      <c r="DS39" s="135"/>
      <c r="DT39" s="135"/>
      <c r="DU39" s="135"/>
      <c r="DV39" s="135"/>
      <c r="DW39" s="135"/>
      <c r="DX39" s="135"/>
      <c r="DY39" s="135"/>
      <c r="DZ39" s="135"/>
      <c r="EA39" s="135"/>
      <c r="EB39" s="135"/>
      <c r="EC39" s="135"/>
      <c r="ED39" s="135"/>
      <c r="EE39" s="135"/>
      <c r="EF39" s="135"/>
      <c r="EG39" s="135"/>
      <c r="EH39" s="135"/>
      <c r="EI39" s="135"/>
      <c r="EJ39" s="135"/>
      <c r="EK39" s="135"/>
      <c r="EL39" s="135"/>
      <c r="EM39" s="135"/>
    </row>
    <row r="40" spans="1:143" ht="15" customHeight="1" x14ac:dyDescent="0.25">
      <c r="A40" s="136" t="s">
        <v>256</v>
      </c>
      <c r="B40" s="136" t="s">
        <v>271</v>
      </c>
      <c r="C40" s="136" t="s">
        <v>37</v>
      </c>
      <c r="D40" s="135">
        <v>5</v>
      </c>
      <c r="E40" s="135">
        <v>46</v>
      </c>
      <c r="F40" s="135">
        <v>10</v>
      </c>
      <c r="G40" s="135">
        <v>0</v>
      </c>
      <c r="H40" s="135">
        <v>61</v>
      </c>
      <c r="I40" s="135"/>
      <c r="J40" s="135">
        <v>86</v>
      </c>
      <c r="K40" s="135">
        <v>3</v>
      </c>
      <c r="L40" s="135">
        <v>35</v>
      </c>
      <c r="M40" s="135">
        <v>61</v>
      </c>
      <c r="N40" s="135">
        <v>13</v>
      </c>
      <c r="O40" s="135">
        <v>24</v>
      </c>
      <c r="P40" s="135">
        <v>222</v>
      </c>
      <c r="Q40" s="135">
        <v>115</v>
      </c>
      <c r="R40" s="135">
        <v>14</v>
      </c>
      <c r="S40" s="135">
        <v>5</v>
      </c>
      <c r="T40" s="188"/>
      <c r="U40" s="188"/>
      <c r="V40" s="188"/>
      <c r="W40" s="188"/>
      <c r="X40" s="188"/>
      <c r="Y40" s="188"/>
      <c r="Z40" s="188"/>
      <c r="AA40" s="188"/>
      <c r="AB40" s="135"/>
      <c r="AC40" s="188"/>
      <c r="AD40" s="188"/>
      <c r="AE40" s="188"/>
      <c r="AF40" s="188"/>
      <c r="AG40" s="188"/>
      <c r="AH40" s="188"/>
      <c r="AI40" s="135"/>
      <c r="AJ40" s="188"/>
      <c r="AK40" s="188"/>
      <c r="AL40" s="188"/>
      <c r="AM40" s="135"/>
      <c r="AN40" s="135"/>
      <c r="AO40" s="135"/>
      <c r="AP40" s="135"/>
      <c r="AQ40" s="135"/>
      <c r="AR40" s="135"/>
      <c r="AS40" s="135"/>
      <c r="AT40" s="135"/>
      <c r="AU40" s="135"/>
      <c r="AV40" s="135"/>
      <c r="AW40" s="135"/>
      <c r="AX40" s="135"/>
      <c r="AY40" s="135"/>
      <c r="AZ40" s="135"/>
      <c r="BA40" s="135"/>
      <c r="BB40" s="135"/>
      <c r="BC40" s="135"/>
      <c r="BD40" s="135"/>
      <c r="BE40" s="135"/>
      <c r="BF40" s="135"/>
      <c r="BG40" s="135"/>
      <c r="BH40" s="135"/>
      <c r="BI40" s="135"/>
      <c r="BJ40" s="135"/>
      <c r="BK40" s="135"/>
      <c r="BL40" s="135"/>
      <c r="BM40" s="135"/>
      <c r="BN40" s="135"/>
      <c r="BO40" s="135"/>
      <c r="BP40" s="135"/>
      <c r="BQ40" s="135"/>
      <c r="BR40" s="135"/>
      <c r="BS40" s="135"/>
      <c r="BT40" s="135"/>
      <c r="BU40" s="135"/>
      <c r="BV40" s="135"/>
      <c r="BW40" s="135"/>
      <c r="BX40" s="135"/>
      <c r="BY40" s="135"/>
      <c r="BZ40" s="135"/>
      <c r="CA40" s="135"/>
      <c r="CB40" s="135"/>
      <c r="CC40" s="135"/>
      <c r="CD40" s="135"/>
      <c r="CE40" s="135"/>
      <c r="CF40" s="135"/>
      <c r="CG40" s="135"/>
      <c r="CH40" s="135"/>
      <c r="CI40" s="135"/>
      <c r="CJ40" s="135"/>
      <c r="CK40" s="135"/>
      <c r="CL40" s="135"/>
      <c r="CM40" s="135"/>
      <c r="CN40" s="135"/>
      <c r="CO40" s="135"/>
      <c r="CP40" s="135"/>
      <c r="CQ40" s="188"/>
      <c r="CR40" s="135"/>
      <c r="CS40" s="135"/>
      <c r="CT40" s="135"/>
      <c r="CU40" s="135"/>
      <c r="CV40" s="135"/>
      <c r="CW40" s="135"/>
      <c r="CX40" s="135"/>
      <c r="CY40" s="135"/>
      <c r="CZ40" s="135"/>
      <c r="DA40" s="135"/>
      <c r="DB40" s="135"/>
      <c r="DC40" s="135"/>
      <c r="DD40" s="188"/>
      <c r="DE40" s="188"/>
      <c r="DF40" s="188"/>
      <c r="DG40" s="188"/>
      <c r="DH40" s="188"/>
      <c r="DI40" s="188"/>
      <c r="DJ40" s="135"/>
      <c r="DK40" s="135"/>
      <c r="DL40" s="135"/>
      <c r="DM40" s="135"/>
      <c r="DN40" s="135"/>
      <c r="DO40" s="135"/>
      <c r="DP40" s="135"/>
      <c r="DQ40" s="135"/>
      <c r="DR40" s="135"/>
      <c r="DS40" s="135"/>
      <c r="DT40" s="135"/>
      <c r="DU40" s="135"/>
      <c r="DV40" s="135"/>
      <c r="DW40" s="135"/>
      <c r="DX40" s="135"/>
      <c r="DY40" s="135"/>
      <c r="DZ40" s="135"/>
      <c r="EA40" s="135"/>
      <c r="EB40" s="135"/>
      <c r="EC40" s="135"/>
      <c r="ED40" s="135"/>
      <c r="EE40" s="135"/>
      <c r="EF40" s="135"/>
      <c r="EG40" s="135"/>
      <c r="EH40" s="135"/>
      <c r="EI40" s="135"/>
      <c r="EJ40" s="135"/>
      <c r="EK40" s="135"/>
      <c r="EL40" s="135"/>
      <c r="EM40" s="135"/>
    </row>
    <row r="41" spans="1:143" ht="15" customHeight="1" x14ac:dyDescent="0.25">
      <c r="A41" s="136" t="s">
        <v>256</v>
      </c>
      <c r="B41" s="136" t="s">
        <v>272</v>
      </c>
      <c r="C41" s="136" t="s">
        <v>273</v>
      </c>
      <c r="D41" s="135">
        <v>5</v>
      </c>
      <c r="E41" s="135">
        <v>17</v>
      </c>
      <c r="F41" s="135">
        <v>3</v>
      </c>
      <c r="G41" s="135">
        <v>0</v>
      </c>
      <c r="H41" s="135">
        <v>25</v>
      </c>
      <c r="I41" s="135"/>
      <c r="J41" s="135">
        <v>41</v>
      </c>
      <c r="K41" s="135">
        <v>2</v>
      </c>
      <c r="L41" s="135">
        <v>18</v>
      </c>
      <c r="M41" s="135">
        <v>36</v>
      </c>
      <c r="N41" s="135">
        <v>0</v>
      </c>
      <c r="O41" s="135">
        <v>7</v>
      </c>
      <c r="P41" s="135">
        <v>104</v>
      </c>
      <c r="Q41" s="135">
        <v>57</v>
      </c>
      <c r="R41" s="135">
        <v>5</v>
      </c>
      <c r="S41" s="135">
        <v>3</v>
      </c>
      <c r="T41" s="188"/>
      <c r="U41" s="188"/>
      <c r="V41" s="188"/>
      <c r="W41" s="188"/>
      <c r="X41" s="188"/>
      <c r="Y41" s="188"/>
      <c r="Z41" s="188"/>
      <c r="AA41" s="188"/>
      <c r="AB41" s="135"/>
      <c r="AC41" s="188"/>
      <c r="AD41" s="188"/>
      <c r="AE41" s="188"/>
      <c r="AF41" s="188"/>
      <c r="AG41" s="188"/>
      <c r="AH41" s="188"/>
      <c r="AI41" s="135"/>
      <c r="AJ41" s="188"/>
      <c r="AK41" s="188"/>
      <c r="AL41" s="188"/>
      <c r="AM41" s="135"/>
      <c r="AN41" s="135"/>
      <c r="AO41" s="135"/>
      <c r="AP41" s="135"/>
      <c r="AQ41" s="135"/>
      <c r="AR41" s="135"/>
      <c r="AS41" s="135"/>
      <c r="AT41" s="135"/>
      <c r="AU41" s="135"/>
      <c r="AV41" s="135"/>
      <c r="AW41" s="135"/>
      <c r="AX41" s="135"/>
      <c r="AY41" s="135"/>
      <c r="AZ41" s="135"/>
      <c r="BA41" s="135"/>
      <c r="BB41" s="135"/>
      <c r="BC41" s="135"/>
      <c r="BD41" s="135"/>
      <c r="BE41" s="135"/>
      <c r="BF41" s="135"/>
      <c r="BG41" s="135"/>
      <c r="BH41" s="135"/>
      <c r="BI41" s="135"/>
      <c r="BJ41" s="135"/>
      <c r="BK41" s="135"/>
      <c r="BL41" s="135"/>
      <c r="BM41" s="135"/>
      <c r="BN41" s="135"/>
      <c r="BO41" s="135"/>
      <c r="BP41" s="135"/>
      <c r="BQ41" s="135"/>
      <c r="BR41" s="135"/>
      <c r="BS41" s="135"/>
      <c r="BT41" s="135"/>
      <c r="BU41" s="135"/>
      <c r="BV41" s="135"/>
      <c r="BW41" s="135"/>
      <c r="BX41" s="135"/>
      <c r="BY41" s="135"/>
      <c r="BZ41" s="135"/>
      <c r="CA41" s="135"/>
      <c r="CB41" s="135"/>
      <c r="CC41" s="135"/>
      <c r="CD41" s="135"/>
      <c r="CE41" s="135"/>
      <c r="CF41" s="135"/>
      <c r="CG41" s="135"/>
      <c r="CH41" s="135"/>
      <c r="CI41" s="135"/>
      <c r="CJ41" s="135"/>
      <c r="CK41" s="135"/>
      <c r="CL41" s="135"/>
      <c r="CM41" s="135"/>
      <c r="CN41" s="135"/>
      <c r="CO41" s="135"/>
      <c r="CP41" s="135"/>
      <c r="CQ41" s="188"/>
      <c r="CR41" s="135"/>
      <c r="CS41" s="135"/>
      <c r="CT41" s="135"/>
      <c r="CU41" s="135"/>
      <c r="CV41" s="135"/>
      <c r="CW41" s="135"/>
      <c r="CX41" s="135"/>
      <c r="CY41" s="135"/>
      <c r="CZ41" s="135"/>
      <c r="DA41" s="135"/>
      <c r="DB41" s="135"/>
      <c r="DC41" s="135"/>
      <c r="DD41" s="188"/>
      <c r="DE41" s="188"/>
      <c r="DF41" s="188"/>
      <c r="DG41" s="188"/>
      <c r="DH41" s="188"/>
      <c r="DI41" s="188"/>
      <c r="DJ41" s="135"/>
      <c r="DK41" s="135"/>
      <c r="DL41" s="135"/>
      <c r="DM41" s="135"/>
      <c r="DN41" s="135"/>
      <c r="DO41" s="135"/>
      <c r="DP41" s="135"/>
      <c r="DQ41" s="135"/>
      <c r="DR41" s="135"/>
      <c r="DS41" s="135"/>
      <c r="DT41" s="135"/>
      <c r="DU41" s="135"/>
      <c r="DV41" s="135"/>
      <c r="DW41" s="135"/>
      <c r="DX41" s="135"/>
      <c r="DY41" s="135"/>
      <c r="DZ41" s="135"/>
      <c r="EA41" s="135"/>
      <c r="EB41" s="135"/>
      <c r="EC41" s="135"/>
      <c r="ED41" s="135"/>
      <c r="EE41" s="135"/>
      <c r="EF41" s="135"/>
      <c r="EG41" s="135"/>
      <c r="EH41" s="135"/>
      <c r="EI41" s="135"/>
      <c r="EJ41" s="135"/>
      <c r="EK41" s="135"/>
      <c r="EL41" s="135"/>
      <c r="EM41" s="135"/>
    </row>
    <row r="42" spans="1:143" ht="15" customHeight="1" x14ac:dyDescent="0.25">
      <c r="A42" s="136" t="s">
        <v>256</v>
      </c>
      <c r="B42" s="136" t="s">
        <v>274</v>
      </c>
      <c r="C42" s="136" t="s">
        <v>40</v>
      </c>
      <c r="D42" s="135">
        <v>9</v>
      </c>
      <c r="E42" s="135">
        <v>19</v>
      </c>
      <c r="F42" s="135">
        <v>3</v>
      </c>
      <c r="G42" s="135">
        <v>0</v>
      </c>
      <c r="H42" s="135">
        <v>31</v>
      </c>
      <c r="I42" s="135"/>
      <c r="J42" s="135">
        <v>43</v>
      </c>
      <c r="K42" s="135">
        <v>4</v>
      </c>
      <c r="L42" s="135">
        <v>3</v>
      </c>
      <c r="M42" s="135">
        <v>36</v>
      </c>
      <c r="N42" s="135">
        <v>6</v>
      </c>
      <c r="O42" s="135">
        <v>6</v>
      </c>
      <c r="P42" s="135">
        <v>98</v>
      </c>
      <c r="Q42" s="135">
        <v>112</v>
      </c>
      <c r="R42" s="135">
        <v>7</v>
      </c>
      <c r="S42" s="135">
        <v>4</v>
      </c>
      <c r="T42" s="188"/>
      <c r="U42" s="188"/>
      <c r="V42" s="188"/>
      <c r="W42" s="188"/>
      <c r="X42" s="188"/>
      <c r="Y42" s="188"/>
      <c r="Z42" s="188"/>
      <c r="AA42" s="188"/>
      <c r="AB42" s="135"/>
      <c r="AC42" s="188"/>
      <c r="AD42" s="188"/>
      <c r="AE42" s="188"/>
      <c r="AF42" s="188"/>
      <c r="AG42" s="188"/>
      <c r="AH42" s="188"/>
      <c r="AI42" s="135"/>
      <c r="AJ42" s="188"/>
      <c r="AK42" s="188"/>
      <c r="AL42" s="188"/>
      <c r="AM42" s="135"/>
      <c r="AN42" s="135"/>
      <c r="AO42" s="135"/>
      <c r="AP42" s="135"/>
      <c r="AQ42" s="135"/>
      <c r="AR42" s="135"/>
      <c r="AS42" s="135"/>
      <c r="AT42" s="135"/>
      <c r="AU42" s="135"/>
      <c r="AV42" s="135"/>
      <c r="AW42" s="135"/>
      <c r="AX42" s="135"/>
      <c r="AY42" s="135"/>
      <c r="AZ42" s="135"/>
      <c r="BA42" s="135"/>
      <c r="BB42" s="135"/>
      <c r="BC42" s="135"/>
      <c r="BD42" s="135"/>
      <c r="BE42" s="135"/>
      <c r="BF42" s="135"/>
      <c r="BG42" s="135"/>
      <c r="BH42" s="135"/>
      <c r="BI42" s="135"/>
      <c r="BJ42" s="135"/>
      <c r="BK42" s="135"/>
      <c r="BL42" s="135"/>
      <c r="BM42" s="135"/>
      <c r="BN42" s="135"/>
      <c r="BO42" s="135"/>
      <c r="BP42" s="135"/>
      <c r="BQ42" s="135"/>
      <c r="BR42" s="135"/>
      <c r="BS42" s="135"/>
      <c r="BT42" s="135"/>
      <c r="BU42" s="135"/>
      <c r="BV42" s="135"/>
      <c r="BW42" s="135"/>
      <c r="BX42" s="135"/>
      <c r="BY42" s="135"/>
      <c r="BZ42" s="135"/>
      <c r="CA42" s="135"/>
      <c r="CB42" s="135"/>
      <c r="CC42" s="135"/>
      <c r="CD42" s="135"/>
      <c r="CE42" s="135"/>
      <c r="CF42" s="135"/>
      <c r="CG42" s="135"/>
      <c r="CH42" s="135"/>
      <c r="CI42" s="135"/>
      <c r="CJ42" s="135"/>
      <c r="CK42" s="135"/>
      <c r="CL42" s="135"/>
      <c r="CM42" s="135"/>
      <c r="CN42" s="135"/>
      <c r="CO42" s="135"/>
      <c r="CP42" s="135"/>
      <c r="CQ42" s="188"/>
      <c r="CR42" s="135"/>
      <c r="CS42" s="135"/>
      <c r="CT42" s="135"/>
      <c r="CU42" s="135"/>
      <c r="CV42" s="135"/>
      <c r="CW42" s="135"/>
      <c r="CX42" s="135"/>
      <c r="CY42" s="135"/>
      <c r="CZ42" s="135"/>
      <c r="DA42" s="135"/>
      <c r="DB42" s="135"/>
      <c r="DC42" s="135"/>
      <c r="DD42" s="188"/>
      <c r="DE42" s="188"/>
      <c r="DF42" s="188"/>
      <c r="DG42" s="188"/>
      <c r="DH42" s="188"/>
      <c r="DI42" s="188"/>
      <c r="DJ42" s="135"/>
      <c r="DK42" s="135"/>
      <c r="DL42" s="135"/>
      <c r="DM42" s="135"/>
      <c r="DN42" s="135"/>
      <c r="DO42" s="135"/>
      <c r="DP42" s="135"/>
      <c r="DQ42" s="135"/>
      <c r="DR42" s="135"/>
      <c r="DS42" s="135"/>
      <c r="DT42" s="135"/>
      <c r="DU42" s="135"/>
      <c r="DV42" s="135"/>
      <c r="DW42" s="135"/>
      <c r="DX42" s="135"/>
      <c r="DY42" s="135"/>
      <c r="DZ42" s="135"/>
      <c r="EA42" s="135"/>
      <c r="EB42" s="135"/>
      <c r="EC42" s="135"/>
      <c r="ED42" s="135"/>
      <c r="EE42" s="135"/>
      <c r="EF42" s="135"/>
      <c r="EG42" s="135"/>
      <c r="EH42" s="135"/>
      <c r="EI42" s="135"/>
      <c r="EJ42" s="135"/>
      <c r="EK42" s="135"/>
      <c r="EL42" s="135"/>
      <c r="EM42" s="135"/>
    </row>
    <row r="43" spans="1:143" ht="15" customHeight="1" x14ac:dyDescent="0.25">
      <c r="A43" s="136" t="s">
        <v>256</v>
      </c>
      <c r="B43" s="136" t="s">
        <v>275</v>
      </c>
      <c r="C43" s="136" t="s">
        <v>42</v>
      </c>
      <c r="D43" s="135">
        <v>8</v>
      </c>
      <c r="E43" s="135">
        <v>34</v>
      </c>
      <c r="F43" s="135">
        <v>15</v>
      </c>
      <c r="G43" s="135">
        <v>0</v>
      </c>
      <c r="H43" s="135">
        <v>57</v>
      </c>
      <c r="I43" s="135"/>
      <c r="J43" s="135">
        <v>75</v>
      </c>
      <c r="K43" s="135">
        <v>3</v>
      </c>
      <c r="L43" s="135">
        <v>30</v>
      </c>
      <c r="M43" s="135">
        <v>71</v>
      </c>
      <c r="N43" s="135">
        <v>0</v>
      </c>
      <c r="O43" s="135">
        <v>10</v>
      </c>
      <c r="P43" s="135">
        <v>189</v>
      </c>
      <c r="Q43" s="135">
        <v>183</v>
      </c>
      <c r="R43" s="135">
        <v>13</v>
      </c>
      <c r="S43" s="135">
        <v>9</v>
      </c>
      <c r="T43" s="188"/>
      <c r="U43" s="188"/>
      <c r="V43" s="188"/>
      <c r="W43" s="188"/>
      <c r="X43" s="188"/>
      <c r="Y43" s="188"/>
      <c r="Z43" s="188"/>
      <c r="AA43" s="188"/>
      <c r="AB43" s="135"/>
      <c r="AC43" s="188"/>
      <c r="AD43" s="188"/>
      <c r="AE43" s="188"/>
      <c r="AF43" s="188"/>
      <c r="AG43" s="188"/>
      <c r="AH43" s="188"/>
      <c r="AI43" s="135"/>
      <c r="AJ43" s="188"/>
      <c r="AK43" s="188"/>
      <c r="AL43" s="188"/>
      <c r="AM43" s="135"/>
      <c r="AN43" s="135"/>
      <c r="AO43" s="135"/>
      <c r="AP43" s="135"/>
      <c r="AQ43" s="135"/>
      <c r="AR43" s="135"/>
      <c r="AS43" s="135"/>
      <c r="AT43" s="135"/>
      <c r="AU43" s="135"/>
      <c r="AV43" s="135"/>
      <c r="AW43" s="135"/>
      <c r="AX43" s="135"/>
      <c r="AY43" s="135"/>
      <c r="AZ43" s="135"/>
      <c r="BA43" s="135"/>
      <c r="BB43" s="135"/>
      <c r="BC43" s="135"/>
      <c r="BD43" s="135"/>
      <c r="BE43" s="135"/>
      <c r="BF43" s="135"/>
      <c r="BG43" s="135"/>
      <c r="BH43" s="135"/>
      <c r="BI43" s="135"/>
      <c r="BJ43" s="135"/>
      <c r="BK43" s="135"/>
      <c r="BL43" s="135"/>
      <c r="BM43" s="135"/>
      <c r="BN43" s="135"/>
      <c r="BO43" s="135"/>
      <c r="BP43" s="135"/>
      <c r="BQ43" s="135"/>
      <c r="BR43" s="135"/>
      <c r="BS43" s="135"/>
      <c r="BT43" s="135"/>
      <c r="BU43" s="135"/>
      <c r="BV43" s="135"/>
      <c r="BW43" s="135"/>
      <c r="BX43" s="135"/>
      <c r="BY43" s="135"/>
      <c r="BZ43" s="135"/>
      <c r="CA43" s="135"/>
      <c r="CB43" s="135"/>
      <c r="CC43" s="135"/>
      <c r="CD43" s="135"/>
      <c r="CE43" s="135"/>
      <c r="CF43" s="135"/>
      <c r="CG43" s="135"/>
      <c r="CH43" s="135"/>
      <c r="CI43" s="135"/>
      <c r="CJ43" s="135"/>
      <c r="CK43" s="135"/>
      <c r="CL43" s="135"/>
      <c r="CM43" s="135"/>
      <c r="CN43" s="135"/>
      <c r="CO43" s="135"/>
      <c r="CP43" s="135"/>
      <c r="CQ43" s="188"/>
      <c r="CR43" s="135"/>
      <c r="CS43" s="135"/>
      <c r="CT43" s="135"/>
      <c r="CU43" s="135"/>
      <c r="CV43" s="135"/>
      <c r="CW43" s="135"/>
      <c r="CX43" s="135"/>
      <c r="CY43" s="135"/>
      <c r="CZ43" s="135"/>
      <c r="DA43" s="135"/>
      <c r="DB43" s="135"/>
      <c r="DC43" s="135"/>
      <c r="DD43" s="188"/>
      <c r="DE43" s="188"/>
      <c r="DF43" s="188"/>
      <c r="DG43" s="188"/>
      <c r="DH43" s="188"/>
      <c r="DI43" s="188"/>
      <c r="DJ43" s="135"/>
      <c r="DK43" s="135"/>
      <c r="DL43" s="135"/>
      <c r="DM43" s="135"/>
      <c r="DN43" s="135"/>
      <c r="DO43" s="135"/>
      <c r="DP43" s="135"/>
      <c r="DQ43" s="135"/>
      <c r="DR43" s="135"/>
      <c r="DS43" s="135"/>
      <c r="DT43" s="135"/>
      <c r="DU43" s="135"/>
      <c r="DV43" s="135"/>
      <c r="DW43" s="135"/>
      <c r="DX43" s="135"/>
      <c r="DY43" s="135"/>
      <c r="DZ43" s="135"/>
      <c r="EA43" s="135"/>
      <c r="EB43" s="135"/>
      <c r="EC43" s="135"/>
      <c r="ED43" s="135"/>
      <c r="EE43" s="135"/>
      <c r="EF43" s="135"/>
      <c r="EG43" s="135"/>
      <c r="EH43" s="135"/>
      <c r="EI43" s="135"/>
      <c r="EJ43" s="135"/>
      <c r="EK43" s="135"/>
      <c r="EL43" s="135"/>
      <c r="EM43" s="135"/>
    </row>
    <row r="44" spans="1:143" ht="15" customHeight="1" x14ac:dyDescent="0.25">
      <c r="A44" s="136" t="s">
        <v>256</v>
      </c>
      <c r="B44" s="136" t="s">
        <v>276</v>
      </c>
      <c r="C44" s="136" t="s">
        <v>43</v>
      </c>
      <c r="D44" s="135">
        <v>9</v>
      </c>
      <c r="E44" s="135">
        <v>18</v>
      </c>
      <c r="F44" s="135">
        <v>12</v>
      </c>
      <c r="G44" s="135">
        <v>0</v>
      </c>
      <c r="H44" s="135">
        <v>39</v>
      </c>
      <c r="I44" s="135"/>
      <c r="J44" s="135">
        <v>58</v>
      </c>
      <c r="K44" s="135">
        <v>4</v>
      </c>
      <c r="L44" s="135">
        <v>23</v>
      </c>
      <c r="M44" s="135">
        <v>32</v>
      </c>
      <c r="N44" s="135">
        <v>22</v>
      </c>
      <c r="O44" s="135">
        <v>12</v>
      </c>
      <c r="P44" s="135">
        <v>151</v>
      </c>
      <c r="Q44" s="135">
        <v>75</v>
      </c>
      <c r="R44" s="135">
        <v>7</v>
      </c>
      <c r="S44" s="135">
        <v>7</v>
      </c>
      <c r="T44" s="188"/>
      <c r="U44" s="188"/>
      <c r="V44" s="188"/>
      <c r="W44" s="188"/>
      <c r="X44" s="188"/>
      <c r="Y44" s="188"/>
      <c r="Z44" s="188"/>
      <c r="AA44" s="188"/>
      <c r="AB44" s="135"/>
      <c r="AC44" s="188"/>
      <c r="AD44" s="188"/>
      <c r="AE44" s="188"/>
      <c r="AF44" s="188"/>
      <c r="AG44" s="188"/>
      <c r="AH44" s="188"/>
      <c r="AI44" s="135"/>
      <c r="AJ44" s="188"/>
      <c r="AK44" s="188"/>
      <c r="AL44" s="188"/>
      <c r="AM44" s="135"/>
      <c r="AN44" s="135"/>
      <c r="AO44" s="135"/>
      <c r="AP44" s="135"/>
      <c r="AQ44" s="135"/>
      <c r="AR44" s="135"/>
      <c r="AS44" s="135"/>
      <c r="AT44" s="135"/>
      <c r="AU44" s="135"/>
      <c r="AV44" s="135"/>
      <c r="AW44" s="135"/>
      <c r="AX44" s="135"/>
      <c r="AY44" s="135"/>
      <c r="AZ44" s="135"/>
      <c r="BA44" s="135"/>
      <c r="BB44" s="135"/>
      <c r="BC44" s="135"/>
      <c r="BD44" s="135"/>
      <c r="BE44" s="135"/>
      <c r="BF44" s="135"/>
      <c r="BG44" s="135"/>
      <c r="BH44" s="135"/>
      <c r="BI44" s="135"/>
      <c r="BJ44" s="135"/>
      <c r="BK44" s="135"/>
      <c r="BL44" s="135"/>
      <c r="BM44" s="135"/>
      <c r="BN44" s="135"/>
      <c r="BO44" s="135"/>
      <c r="BP44" s="135"/>
      <c r="BQ44" s="135"/>
      <c r="BR44" s="135"/>
      <c r="BS44" s="135"/>
      <c r="BT44" s="135"/>
      <c r="BU44" s="135"/>
      <c r="BV44" s="135"/>
      <c r="BW44" s="135"/>
      <c r="BX44" s="135"/>
      <c r="BY44" s="135"/>
      <c r="BZ44" s="135"/>
      <c r="CA44" s="135"/>
      <c r="CB44" s="135"/>
      <c r="CC44" s="135"/>
      <c r="CD44" s="135"/>
      <c r="CE44" s="135"/>
      <c r="CF44" s="135"/>
      <c r="CG44" s="135"/>
      <c r="CH44" s="135"/>
      <c r="CI44" s="135"/>
      <c r="CJ44" s="135"/>
      <c r="CK44" s="135"/>
      <c r="CL44" s="135"/>
      <c r="CM44" s="135"/>
      <c r="CN44" s="135"/>
      <c r="CO44" s="135"/>
      <c r="CP44" s="135"/>
      <c r="CQ44" s="188"/>
      <c r="CR44" s="135"/>
      <c r="CS44" s="135"/>
      <c r="CT44" s="135"/>
      <c r="CU44" s="135"/>
      <c r="CV44" s="135"/>
      <c r="CW44" s="135"/>
      <c r="CX44" s="135"/>
      <c r="CY44" s="135"/>
      <c r="CZ44" s="135"/>
      <c r="DA44" s="135"/>
      <c r="DB44" s="135"/>
      <c r="DC44" s="135"/>
      <c r="DD44" s="188"/>
      <c r="DE44" s="188"/>
      <c r="DF44" s="188"/>
      <c r="DG44" s="188"/>
      <c r="DH44" s="188"/>
      <c r="DI44" s="188"/>
      <c r="DJ44" s="135"/>
      <c r="DK44" s="135"/>
      <c r="DL44" s="135"/>
      <c r="DM44" s="135"/>
      <c r="DN44" s="135"/>
      <c r="DO44" s="135"/>
      <c r="DP44" s="135"/>
      <c r="DQ44" s="135"/>
      <c r="DR44" s="135"/>
      <c r="DS44" s="135"/>
      <c r="DT44" s="135"/>
      <c r="DU44" s="135"/>
      <c r="DV44" s="135"/>
      <c r="DW44" s="135"/>
      <c r="DX44" s="135"/>
      <c r="DY44" s="135"/>
      <c r="DZ44" s="135"/>
      <c r="EA44" s="135"/>
      <c r="EB44" s="135"/>
      <c r="EC44" s="135"/>
      <c r="ED44" s="135"/>
      <c r="EE44" s="135"/>
      <c r="EF44" s="135"/>
      <c r="EG44" s="135"/>
      <c r="EH44" s="135"/>
      <c r="EI44" s="135"/>
      <c r="EJ44" s="135"/>
      <c r="EK44" s="135"/>
      <c r="EL44" s="135"/>
      <c r="EM44" s="135"/>
    </row>
    <row r="45" spans="1:143" ht="15" customHeight="1" x14ac:dyDescent="0.25">
      <c r="A45" s="136" t="s">
        <v>256</v>
      </c>
      <c r="B45" s="136" t="s">
        <v>277</v>
      </c>
      <c r="C45" s="136" t="s">
        <v>44</v>
      </c>
      <c r="D45" s="135">
        <v>7</v>
      </c>
      <c r="E45" s="135">
        <v>6</v>
      </c>
      <c r="F45" s="135">
        <v>7</v>
      </c>
      <c r="G45" s="135">
        <v>0</v>
      </c>
      <c r="H45" s="135">
        <v>20</v>
      </c>
      <c r="I45" s="135"/>
      <c r="J45" s="135">
        <v>32</v>
      </c>
      <c r="K45" s="135">
        <v>2</v>
      </c>
      <c r="L45" s="135">
        <v>24</v>
      </c>
      <c r="M45" s="135">
        <v>46</v>
      </c>
      <c r="N45" s="135">
        <v>1</v>
      </c>
      <c r="O45" s="135">
        <v>23</v>
      </c>
      <c r="P45" s="135">
        <v>128</v>
      </c>
      <c r="Q45" s="135">
        <v>36</v>
      </c>
      <c r="R45" s="135">
        <v>4</v>
      </c>
      <c r="S45" s="135">
        <v>5</v>
      </c>
      <c r="T45" s="188"/>
      <c r="U45" s="188"/>
      <c r="V45" s="188"/>
      <c r="W45" s="188"/>
      <c r="X45" s="188"/>
      <c r="Y45" s="188"/>
      <c r="Z45" s="188"/>
      <c r="AA45" s="188"/>
      <c r="AB45" s="135"/>
      <c r="AC45" s="188"/>
      <c r="AD45" s="188"/>
      <c r="AE45" s="188"/>
      <c r="AF45" s="188"/>
      <c r="AG45" s="188"/>
      <c r="AH45" s="188"/>
      <c r="AI45" s="135"/>
      <c r="AJ45" s="188"/>
      <c r="AK45" s="188"/>
      <c r="AL45" s="188"/>
      <c r="AM45" s="135"/>
      <c r="AN45" s="135"/>
      <c r="AO45" s="135"/>
      <c r="AP45" s="135"/>
      <c r="AQ45" s="135"/>
      <c r="AR45" s="135"/>
      <c r="AS45" s="135"/>
      <c r="AT45" s="135"/>
      <c r="AU45" s="135"/>
      <c r="AV45" s="135"/>
      <c r="AW45" s="135"/>
      <c r="AX45" s="135"/>
      <c r="AY45" s="135"/>
      <c r="AZ45" s="135"/>
      <c r="BA45" s="135"/>
      <c r="BB45" s="135"/>
      <c r="BC45" s="135"/>
      <c r="BD45" s="135"/>
      <c r="BE45" s="135"/>
      <c r="BF45" s="135"/>
      <c r="BG45" s="135"/>
      <c r="BH45" s="135"/>
      <c r="BI45" s="135"/>
      <c r="BJ45" s="135"/>
      <c r="BK45" s="135"/>
      <c r="BL45" s="135"/>
      <c r="BM45" s="135"/>
      <c r="BN45" s="135"/>
      <c r="BO45" s="135"/>
      <c r="BP45" s="135"/>
      <c r="BQ45" s="135"/>
      <c r="BR45" s="135"/>
      <c r="BS45" s="135"/>
      <c r="BT45" s="135"/>
      <c r="BU45" s="135"/>
      <c r="BV45" s="135"/>
      <c r="BW45" s="135"/>
      <c r="BX45" s="135"/>
      <c r="BY45" s="135"/>
      <c r="BZ45" s="135"/>
      <c r="CA45" s="135"/>
      <c r="CB45" s="135"/>
      <c r="CC45" s="135"/>
      <c r="CD45" s="135"/>
      <c r="CE45" s="135"/>
      <c r="CF45" s="135"/>
      <c r="CG45" s="135"/>
      <c r="CH45" s="135"/>
      <c r="CI45" s="135"/>
      <c r="CJ45" s="135"/>
      <c r="CK45" s="135"/>
      <c r="CL45" s="135"/>
      <c r="CM45" s="135"/>
      <c r="CN45" s="135"/>
      <c r="CO45" s="135"/>
      <c r="CP45" s="135"/>
      <c r="CQ45" s="188"/>
      <c r="CR45" s="135"/>
      <c r="CS45" s="135"/>
      <c r="CT45" s="135"/>
      <c r="CU45" s="135"/>
      <c r="CV45" s="135"/>
      <c r="CW45" s="135"/>
      <c r="CX45" s="135"/>
      <c r="CY45" s="135"/>
      <c r="CZ45" s="135"/>
      <c r="DA45" s="135"/>
      <c r="DB45" s="135"/>
      <c r="DC45" s="135"/>
      <c r="DD45" s="188"/>
      <c r="DE45" s="188"/>
      <c r="DF45" s="188"/>
      <c r="DG45" s="188"/>
      <c r="DH45" s="188"/>
      <c r="DI45" s="188"/>
      <c r="DJ45" s="135"/>
      <c r="DK45" s="135"/>
      <c r="DL45" s="135"/>
      <c r="DM45" s="135"/>
      <c r="DN45" s="135"/>
      <c r="DO45" s="135"/>
      <c r="DP45" s="135"/>
      <c r="DQ45" s="135"/>
      <c r="DR45" s="135"/>
      <c r="DS45" s="135"/>
      <c r="DT45" s="135"/>
      <c r="DU45" s="135"/>
      <c r="DV45" s="135"/>
      <c r="DW45" s="135"/>
      <c r="DX45" s="135"/>
      <c r="DY45" s="135"/>
      <c r="DZ45" s="135"/>
      <c r="EA45" s="135"/>
      <c r="EB45" s="135"/>
      <c r="EC45" s="135"/>
      <c r="ED45" s="135"/>
      <c r="EE45" s="135"/>
      <c r="EF45" s="135"/>
      <c r="EG45" s="135"/>
      <c r="EH45" s="135"/>
      <c r="EI45" s="135"/>
      <c r="EJ45" s="135"/>
      <c r="EK45" s="135"/>
      <c r="EL45" s="135"/>
      <c r="EM45" s="135"/>
    </row>
    <row r="46" spans="1:143" ht="15" customHeight="1" x14ac:dyDescent="0.25">
      <c r="A46" s="136" t="s">
        <v>256</v>
      </c>
      <c r="B46" s="136" t="s">
        <v>278</v>
      </c>
      <c r="C46" s="136" t="s">
        <v>47</v>
      </c>
      <c r="D46" s="135">
        <v>5</v>
      </c>
      <c r="E46" s="135">
        <v>24</v>
      </c>
      <c r="F46" s="135">
        <v>7</v>
      </c>
      <c r="G46" s="135">
        <v>2</v>
      </c>
      <c r="H46" s="135">
        <v>38</v>
      </c>
      <c r="I46" s="135"/>
      <c r="J46" s="135">
        <v>43</v>
      </c>
      <c r="K46" s="135">
        <v>4</v>
      </c>
      <c r="L46" s="135">
        <v>19</v>
      </c>
      <c r="M46" s="135">
        <v>38</v>
      </c>
      <c r="N46" s="135">
        <v>0</v>
      </c>
      <c r="O46" s="135">
        <v>10</v>
      </c>
      <c r="P46" s="135">
        <v>114</v>
      </c>
      <c r="Q46" s="135">
        <v>67</v>
      </c>
      <c r="R46" s="135">
        <v>4</v>
      </c>
      <c r="S46" s="135">
        <v>3</v>
      </c>
      <c r="T46" s="188"/>
      <c r="U46" s="188"/>
      <c r="V46" s="188"/>
      <c r="W46" s="188"/>
      <c r="X46" s="188"/>
      <c r="Y46" s="188"/>
      <c r="Z46" s="188"/>
      <c r="AA46" s="188"/>
      <c r="AB46" s="135"/>
      <c r="AC46" s="188"/>
      <c r="AD46" s="188"/>
      <c r="AE46" s="188"/>
      <c r="AF46" s="188"/>
      <c r="AG46" s="188"/>
      <c r="AH46" s="188"/>
      <c r="AI46" s="135"/>
      <c r="AJ46" s="188"/>
      <c r="AK46" s="188"/>
      <c r="AL46" s="188"/>
      <c r="AM46" s="135"/>
      <c r="AN46" s="135"/>
      <c r="AO46" s="135"/>
      <c r="AP46" s="135"/>
      <c r="AQ46" s="135"/>
      <c r="AR46" s="135"/>
      <c r="AS46" s="135"/>
      <c r="AT46" s="135"/>
      <c r="AU46" s="135"/>
      <c r="AV46" s="135"/>
      <c r="AW46" s="135"/>
      <c r="AX46" s="135"/>
      <c r="AY46" s="135"/>
      <c r="AZ46" s="135"/>
      <c r="BA46" s="135"/>
      <c r="BB46" s="135"/>
      <c r="BC46" s="135"/>
      <c r="BD46" s="135"/>
      <c r="BE46" s="135"/>
      <c r="BF46" s="135"/>
      <c r="BG46" s="135"/>
      <c r="BH46" s="135"/>
      <c r="BI46" s="135"/>
      <c r="BJ46" s="135"/>
      <c r="BK46" s="135"/>
      <c r="BL46" s="135"/>
      <c r="BM46" s="135"/>
      <c r="BN46" s="135"/>
      <c r="BO46" s="135"/>
      <c r="BP46" s="135"/>
      <c r="BQ46" s="135"/>
      <c r="BR46" s="135"/>
      <c r="BS46" s="135"/>
      <c r="BT46" s="135"/>
      <c r="BU46" s="135"/>
      <c r="BV46" s="135"/>
      <c r="BW46" s="135"/>
      <c r="BX46" s="135"/>
      <c r="BY46" s="135"/>
      <c r="BZ46" s="135"/>
      <c r="CA46" s="135"/>
      <c r="CB46" s="135"/>
      <c r="CC46" s="135"/>
      <c r="CD46" s="135"/>
      <c r="CE46" s="135"/>
      <c r="CF46" s="135"/>
      <c r="CG46" s="135"/>
      <c r="CH46" s="135"/>
      <c r="CI46" s="135"/>
      <c r="CJ46" s="135"/>
      <c r="CK46" s="135"/>
      <c r="CL46" s="135"/>
      <c r="CM46" s="135"/>
      <c r="CN46" s="135"/>
      <c r="CO46" s="135"/>
      <c r="CP46" s="135"/>
      <c r="CQ46" s="188"/>
      <c r="CR46" s="135"/>
      <c r="CS46" s="135"/>
      <c r="CT46" s="135"/>
      <c r="CU46" s="135"/>
      <c r="CV46" s="135"/>
      <c r="CW46" s="135"/>
      <c r="CX46" s="135"/>
      <c r="CY46" s="135"/>
      <c r="CZ46" s="135"/>
      <c r="DA46" s="135"/>
      <c r="DB46" s="135"/>
      <c r="DC46" s="135"/>
      <c r="DD46" s="188"/>
      <c r="DE46" s="188"/>
      <c r="DF46" s="188"/>
      <c r="DG46" s="188"/>
      <c r="DH46" s="188"/>
      <c r="DI46" s="188"/>
      <c r="DJ46" s="135"/>
      <c r="DK46" s="135"/>
      <c r="DL46" s="135"/>
      <c r="DM46" s="135"/>
      <c r="DN46" s="135"/>
      <c r="DO46" s="135"/>
      <c r="DP46" s="135"/>
      <c r="DQ46" s="135"/>
      <c r="DR46" s="135"/>
      <c r="DS46" s="135"/>
      <c r="DT46" s="135"/>
      <c r="DU46" s="135"/>
      <c r="DV46" s="135"/>
      <c r="DW46" s="135"/>
      <c r="DX46" s="135"/>
      <c r="DY46" s="135"/>
      <c r="DZ46" s="135"/>
      <c r="EA46" s="135"/>
      <c r="EB46" s="135"/>
      <c r="EC46" s="135"/>
      <c r="ED46" s="135"/>
      <c r="EE46" s="135"/>
      <c r="EF46" s="135"/>
      <c r="EG46" s="135"/>
      <c r="EH46" s="135"/>
      <c r="EI46" s="135"/>
      <c r="EJ46" s="135"/>
      <c r="EK46" s="135"/>
      <c r="EL46" s="135"/>
      <c r="EM46" s="135"/>
    </row>
    <row r="47" spans="1:143" ht="15" customHeight="1" x14ac:dyDescent="0.25">
      <c r="A47" s="136" t="s">
        <v>256</v>
      </c>
      <c r="B47" s="136" t="s">
        <v>744</v>
      </c>
      <c r="C47" s="136" t="s">
        <v>48</v>
      </c>
      <c r="D47" s="135">
        <v>3</v>
      </c>
      <c r="E47" s="135">
        <v>14</v>
      </c>
      <c r="F47" s="135">
        <v>5</v>
      </c>
      <c r="G47" s="135">
        <v>0</v>
      </c>
      <c r="H47" s="135">
        <v>22</v>
      </c>
      <c r="I47" s="135"/>
      <c r="J47" s="135">
        <v>25</v>
      </c>
      <c r="K47" s="135">
        <v>2</v>
      </c>
      <c r="L47" s="135">
        <v>28</v>
      </c>
      <c r="M47" s="135">
        <v>36</v>
      </c>
      <c r="N47" s="135">
        <v>0</v>
      </c>
      <c r="O47" s="135">
        <v>2</v>
      </c>
      <c r="P47" s="135">
        <v>93</v>
      </c>
      <c r="Q47" s="135">
        <v>45</v>
      </c>
      <c r="R47" s="135">
        <v>2</v>
      </c>
      <c r="S47" s="135">
        <v>1</v>
      </c>
      <c r="T47" s="188"/>
      <c r="U47" s="188"/>
      <c r="V47" s="188"/>
      <c r="W47" s="188"/>
      <c r="X47" s="188"/>
      <c r="Y47" s="188"/>
      <c r="Z47" s="188"/>
      <c r="AA47" s="188"/>
      <c r="AB47" s="135"/>
      <c r="AC47" s="188"/>
      <c r="AD47" s="188"/>
      <c r="AE47" s="188"/>
      <c r="AF47" s="188"/>
      <c r="AG47" s="188"/>
      <c r="AH47" s="188"/>
      <c r="AI47" s="135"/>
      <c r="AJ47" s="188"/>
      <c r="AK47" s="188"/>
      <c r="AL47" s="188"/>
      <c r="AM47" s="135"/>
      <c r="AN47" s="135"/>
      <c r="AO47" s="135"/>
      <c r="AP47" s="135"/>
      <c r="AQ47" s="135"/>
      <c r="AR47" s="135"/>
      <c r="AS47" s="135"/>
      <c r="AT47" s="135"/>
      <c r="AU47" s="135"/>
      <c r="AV47" s="135"/>
      <c r="AW47" s="135"/>
      <c r="AX47" s="135"/>
      <c r="AY47" s="135"/>
      <c r="AZ47" s="135"/>
      <c r="BA47" s="135"/>
      <c r="BB47" s="135"/>
      <c r="BC47" s="135"/>
      <c r="BD47" s="135"/>
      <c r="BE47" s="135"/>
      <c r="BF47" s="135"/>
      <c r="BG47" s="135"/>
      <c r="BH47" s="135"/>
      <c r="BI47" s="135"/>
      <c r="BJ47" s="135"/>
      <c r="BK47" s="135"/>
      <c r="BL47" s="135"/>
      <c r="BM47" s="135"/>
      <c r="BN47" s="135"/>
      <c r="BO47" s="135"/>
      <c r="BP47" s="135"/>
      <c r="BQ47" s="135"/>
      <c r="BR47" s="135"/>
      <c r="BS47" s="135"/>
      <c r="BT47" s="135"/>
      <c r="BU47" s="135"/>
      <c r="BV47" s="135"/>
      <c r="BW47" s="135"/>
      <c r="BX47" s="135"/>
      <c r="BY47" s="135"/>
      <c r="BZ47" s="135"/>
      <c r="CA47" s="135"/>
      <c r="CB47" s="135"/>
      <c r="CC47" s="135"/>
      <c r="CD47" s="135"/>
      <c r="CE47" s="135"/>
      <c r="CF47" s="135"/>
      <c r="CG47" s="135"/>
      <c r="CH47" s="135"/>
      <c r="CI47" s="135"/>
      <c r="CJ47" s="135"/>
      <c r="CK47" s="135"/>
      <c r="CL47" s="135"/>
      <c r="CM47" s="135"/>
      <c r="CN47" s="135"/>
      <c r="CO47" s="135"/>
      <c r="CP47" s="135"/>
      <c r="CQ47" s="188"/>
      <c r="CR47" s="135"/>
      <c r="CS47" s="135"/>
      <c r="CT47" s="135"/>
      <c r="CU47" s="135"/>
      <c r="CV47" s="135"/>
      <c r="CW47" s="135"/>
      <c r="CX47" s="135"/>
      <c r="CY47" s="135"/>
      <c r="CZ47" s="135"/>
      <c r="DA47" s="135"/>
      <c r="DB47" s="135"/>
      <c r="DC47" s="135"/>
      <c r="DD47" s="188"/>
      <c r="DE47" s="188"/>
      <c r="DF47" s="188"/>
      <c r="DG47" s="188"/>
      <c r="DH47" s="188"/>
      <c r="DI47" s="188"/>
      <c r="DJ47" s="135"/>
      <c r="DK47" s="135"/>
      <c r="DL47" s="135"/>
      <c r="DM47" s="135"/>
      <c r="DN47" s="135"/>
      <c r="DO47" s="135"/>
      <c r="DP47" s="135"/>
      <c r="DQ47" s="135"/>
      <c r="DR47" s="135"/>
      <c r="DS47" s="135"/>
      <c r="DT47" s="135"/>
      <c r="DU47" s="135"/>
      <c r="DV47" s="135"/>
      <c r="DW47" s="135"/>
      <c r="DX47" s="135"/>
      <c r="DY47" s="135"/>
      <c r="DZ47" s="135"/>
      <c r="EA47" s="135"/>
      <c r="EB47" s="135"/>
      <c r="EC47" s="135"/>
      <c r="ED47" s="135"/>
      <c r="EE47" s="135"/>
      <c r="EF47" s="135"/>
      <c r="EG47" s="135"/>
      <c r="EH47" s="135"/>
      <c r="EI47" s="135"/>
      <c r="EJ47" s="135"/>
      <c r="EK47" s="135"/>
      <c r="EL47" s="135"/>
      <c r="EM47" s="135"/>
    </row>
    <row r="48" spans="1:143" ht="15" customHeight="1" x14ac:dyDescent="0.25">
      <c r="A48" s="136" t="s">
        <v>256</v>
      </c>
      <c r="B48" s="136" t="s">
        <v>279</v>
      </c>
      <c r="C48" s="136" t="s">
        <v>50</v>
      </c>
      <c r="D48" s="135">
        <v>8</v>
      </c>
      <c r="E48" s="135">
        <v>12</v>
      </c>
      <c r="F48" s="135">
        <v>4</v>
      </c>
      <c r="G48" s="135">
        <v>0</v>
      </c>
      <c r="H48" s="135">
        <v>24</v>
      </c>
      <c r="I48" s="135"/>
      <c r="J48" s="135">
        <v>29</v>
      </c>
      <c r="K48" s="135">
        <v>2</v>
      </c>
      <c r="L48" s="135">
        <v>8</v>
      </c>
      <c r="M48" s="135">
        <v>19</v>
      </c>
      <c r="N48" s="135">
        <v>40</v>
      </c>
      <c r="O48" s="135">
        <v>4</v>
      </c>
      <c r="P48" s="135">
        <v>102</v>
      </c>
      <c r="Q48" s="135">
        <v>53</v>
      </c>
      <c r="R48" s="135">
        <v>6</v>
      </c>
      <c r="S48" s="135">
        <v>4</v>
      </c>
      <c r="T48" s="188"/>
      <c r="U48" s="188"/>
      <c r="V48" s="188"/>
      <c r="W48" s="188"/>
      <c r="X48" s="188"/>
      <c r="Y48" s="188"/>
      <c r="Z48" s="188"/>
      <c r="AA48" s="188"/>
      <c r="AB48" s="135"/>
      <c r="AC48" s="188"/>
      <c r="AD48" s="188"/>
      <c r="AE48" s="188"/>
      <c r="AF48" s="188"/>
      <c r="AG48" s="188"/>
      <c r="AH48" s="188"/>
      <c r="AI48" s="135"/>
      <c r="AJ48" s="188"/>
      <c r="AK48" s="188"/>
      <c r="AL48" s="188"/>
      <c r="AM48" s="135"/>
      <c r="AN48" s="135"/>
      <c r="AO48" s="135"/>
      <c r="AP48" s="135"/>
      <c r="AQ48" s="135"/>
      <c r="AR48" s="135"/>
      <c r="AS48" s="135"/>
      <c r="AT48" s="135"/>
      <c r="AU48" s="135"/>
      <c r="AV48" s="135"/>
      <c r="AW48" s="135"/>
      <c r="AX48" s="135"/>
      <c r="AY48" s="135"/>
      <c r="AZ48" s="135"/>
      <c r="BA48" s="135"/>
      <c r="BB48" s="135"/>
      <c r="BC48" s="135"/>
      <c r="BD48" s="135"/>
      <c r="BE48" s="135"/>
      <c r="BF48" s="135"/>
      <c r="BG48" s="135"/>
      <c r="BH48" s="135"/>
      <c r="BI48" s="135"/>
      <c r="BJ48" s="135"/>
      <c r="BK48" s="135"/>
      <c r="BL48" s="135"/>
      <c r="BM48" s="135"/>
      <c r="BN48" s="135"/>
      <c r="BO48" s="135"/>
      <c r="BP48" s="135"/>
      <c r="BQ48" s="135"/>
      <c r="BR48" s="135"/>
      <c r="BS48" s="135"/>
      <c r="BT48" s="135"/>
      <c r="BU48" s="135"/>
      <c r="BV48" s="135"/>
      <c r="BW48" s="135"/>
      <c r="BX48" s="135"/>
      <c r="BY48" s="135"/>
      <c r="BZ48" s="135"/>
      <c r="CA48" s="135"/>
      <c r="CB48" s="135"/>
      <c r="CC48" s="135"/>
      <c r="CD48" s="135"/>
      <c r="CE48" s="135"/>
      <c r="CF48" s="135"/>
      <c r="CG48" s="135"/>
      <c r="CH48" s="135"/>
      <c r="CI48" s="135"/>
      <c r="CJ48" s="135"/>
      <c r="CK48" s="135"/>
      <c r="CL48" s="135"/>
      <c r="CM48" s="135"/>
      <c r="CN48" s="135"/>
      <c r="CO48" s="135"/>
      <c r="CP48" s="135"/>
      <c r="CQ48" s="188"/>
      <c r="CR48" s="135"/>
      <c r="CS48" s="135"/>
      <c r="CT48" s="135"/>
      <c r="CU48" s="135"/>
      <c r="CV48" s="135"/>
      <c r="CW48" s="135"/>
      <c r="CX48" s="135"/>
      <c r="CY48" s="135"/>
      <c r="CZ48" s="135"/>
      <c r="DA48" s="135"/>
      <c r="DB48" s="135"/>
      <c r="DC48" s="135"/>
      <c r="DD48" s="188"/>
      <c r="DE48" s="188"/>
      <c r="DF48" s="188"/>
      <c r="DG48" s="188"/>
      <c r="DH48" s="188"/>
      <c r="DI48" s="188"/>
      <c r="DJ48" s="135"/>
      <c r="DK48" s="135"/>
      <c r="DL48" s="135"/>
      <c r="DM48" s="135"/>
      <c r="DN48" s="135"/>
      <c r="DO48" s="135"/>
      <c r="DP48" s="135"/>
      <c r="DQ48" s="135"/>
      <c r="DR48" s="135"/>
      <c r="DS48" s="135"/>
      <c r="DT48" s="135"/>
      <c r="DU48" s="135"/>
      <c r="DV48" s="135"/>
      <c r="DW48" s="135"/>
      <c r="DX48" s="135"/>
      <c r="DY48" s="135"/>
      <c r="DZ48" s="135"/>
      <c r="EA48" s="135"/>
      <c r="EB48" s="135"/>
      <c r="EC48" s="135"/>
      <c r="ED48" s="135"/>
      <c r="EE48" s="135"/>
      <c r="EF48" s="135"/>
      <c r="EG48" s="135"/>
      <c r="EH48" s="135"/>
      <c r="EI48" s="135"/>
      <c r="EJ48" s="135"/>
      <c r="EK48" s="135"/>
      <c r="EL48" s="135"/>
      <c r="EM48" s="135"/>
    </row>
    <row r="49" spans="1:143" ht="15" customHeight="1" x14ac:dyDescent="0.25">
      <c r="A49" s="136" t="s">
        <v>256</v>
      </c>
      <c r="B49" s="136" t="s">
        <v>280</v>
      </c>
      <c r="C49" s="136" t="s">
        <v>52</v>
      </c>
      <c r="D49" s="135">
        <v>1</v>
      </c>
      <c r="E49" s="135">
        <v>19</v>
      </c>
      <c r="F49" s="135">
        <v>3</v>
      </c>
      <c r="G49" s="135">
        <v>0</v>
      </c>
      <c r="H49" s="135">
        <v>23</v>
      </c>
      <c r="I49" s="135"/>
      <c r="J49" s="135">
        <v>30</v>
      </c>
      <c r="K49" s="135">
        <v>2</v>
      </c>
      <c r="L49" s="135">
        <v>17</v>
      </c>
      <c r="M49" s="135">
        <v>24</v>
      </c>
      <c r="N49" s="135">
        <v>0</v>
      </c>
      <c r="O49" s="135">
        <v>7</v>
      </c>
      <c r="P49" s="135">
        <v>80</v>
      </c>
      <c r="Q49" s="135">
        <v>31</v>
      </c>
      <c r="R49" s="135">
        <v>7</v>
      </c>
      <c r="S49" s="135">
        <v>3</v>
      </c>
      <c r="T49" s="188"/>
      <c r="U49" s="188"/>
      <c r="V49" s="188"/>
      <c r="W49" s="188"/>
      <c r="X49" s="188"/>
      <c r="Y49" s="188"/>
      <c r="Z49" s="188"/>
      <c r="AA49" s="188"/>
      <c r="AB49" s="135"/>
      <c r="AC49" s="188"/>
      <c r="AD49" s="188"/>
      <c r="AE49" s="188"/>
      <c r="AF49" s="188"/>
      <c r="AG49" s="188"/>
      <c r="AH49" s="188"/>
      <c r="AI49" s="135"/>
      <c r="AJ49" s="188"/>
      <c r="AK49" s="188"/>
      <c r="AL49" s="188"/>
      <c r="AM49" s="135"/>
      <c r="AN49" s="135"/>
      <c r="AO49" s="135"/>
      <c r="AP49" s="135"/>
      <c r="AQ49" s="135"/>
      <c r="AR49" s="135"/>
      <c r="AS49" s="135"/>
      <c r="AT49" s="135"/>
      <c r="AU49" s="135"/>
      <c r="AV49" s="135"/>
      <c r="AW49" s="135"/>
      <c r="AX49" s="135"/>
      <c r="AY49" s="135"/>
      <c r="AZ49" s="135"/>
      <c r="BA49" s="135"/>
      <c r="BB49" s="135"/>
      <c r="BC49" s="135"/>
      <c r="BD49" s="135"/>
      <c r="BE49" s="135"/>
      <c r="BF49" s="135"/>
      <c r="BG49" s="135"/>
      <c r="BH49" s="135"/>
      <c r="BI49" s="135"/>
      <c r="BJ49" s="135"/>
      <c r="BK49" s="135"/>
      <c r="BL49" s="135"/>
      <c r="BM49" s="135"/>
      <c r="BN49" s="135"/>
      <c r="BO49" s="135"/>
      <c r="BP49" s="135"/>
      <c r="BQ49" s="135"/>
      <c r="BR49" s="135"/>
      <c r="BS49" s="135"/>
      <c r="BT49" s="135"/>
      <c r="BU49" s="135"/>
      <c r="BV49" s="135"/>
      <c r="BW49" s="135"/>
      <c r="BX49" s="135"/>
      <c r="BY49" s="135"/>
      <c r="BZ49" s="135"/>
      <c r="CA49" s="135"/>
      <c r="CB49" s="135"/>
      <c r="CC49" s="135"/>
      <c r="CD49" s="135"/>
      <c r="CE49" s="135"/>
      <c r="CF49" s="135"/>
      <c r="CG49" s="135"/>
      <c r="CH49" s="135"/>
      <c r="CI49" s="135"/>
      <c r="CJ49" s="135"/>
      <c r="CK49" s="135"/>
      <c r="CL49" s="135"/>
      <c r="CM49" s="135"/>
      <c r="CN49" s="135"/>
      <c r="CO49" s="135"/>
      <c r="CP49" s="135"/>
      <c r="CQ49" s="188"/>
      <c r="CR49" s="135"/>
      <c r="CS49" s="135"/>
      <c r="CT49" s="135"/>
      <c r="CU49" s="135"/>
      <c r="CV49" s="135"/>
      <c r="CW49" s="135"/>
      <c r="CX49" s="135"/>
      <c r="CY49" s="135"/>
      <c r="CZ49" s="135"/>
      <c r="DA49" s="135"/>
      <c r="DB49" s="135"/>
      <c r="DC49" s="135"/>
      <c r="DD49" s="188"/>
      <c r="DE49" s="188"/>
      <c r="DF49" s="188"/>
      <c r="DG49" s="188"/>
      <c r="DH49" s="188"/>
      <c r="DI49" s="188"/>
      <c r="DJ49" s="135"/>
      <c r="DK49" s="135"/>
      <c r="DL49" s="135"/>
      <c r="DM49" s="135"/>
      <c r="DN49" s="135"/>
      <c r="DO49" s="135"/>
      <c r="DP49" s="135"/>
      <c r="DQ49" s="135"/>
      <c r="DR49" s="135"/>
      <c r="DS49" s="135"/>
      <c r="DT49" s="135"/>
      <c r="DU49" s="135"/>
      <c r="DV49" s="135"/>
      <c r="DW49" s="135"/>
      <c r="DX49" s="135"/>
      <c r="DY49" s="135"/>
      <c r="DZ49" s="135"/>
      <c r="EA49" s="135"/>
      <c r="EB49" s="135"/>
      <c r="EC49" s="135"/>
      <c r="ED49" s="135"/>
      <c r="EE49" s="135"/>
      <c r="EF49" s="135"/>
      <c r="EG49" s="135"/>
      <c r="EH49" s="135"/>
      <c r="EI49" s="135"/>
      <c r="EJ49" s="135"/>
      <c r="EK49" s="135"/>
      <c r="EL49" s="135"/>
      <c r="EM49" s="135"/>
    </row>
    <row r="50" spans="1:143" ht="15" customHeight="1" x14ac:dyDescent="0.25">
      <c r="A50" s="136" t="s">
        <v>256</v>
      </c>
      <c r="B50" s="136" t="s">
        <v>281</v>
      </c>
      <c r="C50" s="136" t="s">
        <v>53</v>
      </c>
      <c r="D50" s="135">
        <v>8</v>
      </c>
      <c r="E50" s="135">
        <v>23</v>
      </c>
      <c r="F50" s="135">
        <v>2</v>
      </c>
      <c r="G50" s="135">
        <v>0</v>
      </c>
      <c r="H50" s="135">
        <v>33</v>
      </c>
      <c r="I50" s="135"/>
      <c r="J50" s="135">
        <v>48</v>
      </c>
      <c r="K50" s="135">
        <v>2</v>
      </c>
      <c r="L50" s="135">
        <v>12</v>
      </c>
      <c r="M50" s="135">
        <v>44</v>
      </c>
      <c r="N50" s="135">
        <v>0</v>
      </c>
      <c r="O50" s="135">
        <v>5</v>
      </c>
      <c r="P50" s="135">
        <v>111</v>
      </c>
      <c r="Q50" s="135">
        <v>67</v>
      </c>
      <c r="R50" s="135">
        <v>6</v>
      </c>
      <c r="S50" s="135">
        <v>3</v>
      </c>
      <c r="T50" s="188"/>
      <c r="U50" s="188"/>
      <c r="V50" s="188"/>
      <c r="W50" s="188"/>
      <c r="X50" s="188"/>
      <c r="Y50" s="188"/>
      <c r="Z50" s="188"/>
      <c r="AA50" s="188"/>
      <c r="AB50" s="135"/>
      <c r="AC50" s="188"/>
      <c r="AD50" s="188"/>
      <c r="AE50" s="188"/>
      <c r="AF50" s="188"/>
      <c r="AG50" s="188"/>
      <c r="AH50" s="188"/>
      <c r="AI50" s="135"/>
      <c r="AJ50" s="188"/>
      <c r="AK50" s="188"/>
      <c r="AL50" s="188"/>
      <c r="AM50" s="135"/>
      <c r="AN50" s="135"/>
      <c r="AO50" s="135"/>
      <c r="AP50" s="135"/>
      <c r="AQ50" s="135"/>
      <c r="AR50" s="135"/>
      <c r="AS50" s="135"/>
      <c r="AT50" s="135"/>
      <c r="AU50" s="135"/>
      <c r="AV50" s="135"/>
      <c r="AW50" s="135"/>
      <c r="AX50" s="135"/>
      <c r="AY50" s="135"/>
      <c r="AZ50" s="135"/>
      <c r="BA50" s="135"/>
      <c r="BB50" s="135"/>
      <c r="BC50" s="135"/>
      <c r="BD50" s="135"/>
      <c r="BE50" s="135"/>
      <c r="BF50" s="135"/>
      <c r="BG50" s="135"/>
      <c r="BH50" s="135"/>
      <c r="BI50" s="135"/>
      <c r="BJ50" s="135"/>
      <c r="BK50" s="135"/>
      <c r="BL50" s="135"/>
      <c r="BM50" s="135"/>
      <c r="BN50" s="135"/>
      <c r="BO50" s="135"/>
      <c r="BP50" s="135"/>
      <c r="BQ50" s="135"/>
      <c r="BR50" s="135"/>
      <c r="BS50" s="135"/>
      <c r="BT50" s="135"/>
      <c r="BU50" s="135"/>
      <c r="BV50" s="135"/>
      <c r="BW50" s="135"/>
      <c r="BX50" s="135"/>
      <c r="BY50" s="135"/>
      <c r="BZ50" s="135"/>
      <c r="CA50" s="135"/>
      <c r="CB50" s="135"/>
      <c r="CC50" s="135"/>
      <c r="CD50" s="135"/>
      <c r="CE50" s="135"/>
      <c r="CF50" s="135"/>
      <c r="CG50" s="135"/>
      <c r="CH50" s="135"/>
      <c r="CI50" s="135"/>
      <c r="CJ50" s="135"/>
      <c r="CK50" s="135"/>
      <c r="CL50" s="135"/>
      <c r="CM50" s="135"/>
      <c r="CN50" s="135"/>
      <c r="CO50" s="135"/>
      <c r="CP50" s="135"/>
      <c r="CQ50" s="188"/>
      <c r="CR50" s="135"/>
      <c r="CS50" s="135"/>
      <c r="CT50" s="135"/>
      <c r="CU50" s="135"/>
      <c r="CV50" s="135"/>
      <c r="CW50" s="135"/>
      <c r="CX50" s="135"/>
      <c r="CY50" s="135"/>
      <c r="CZ50" s="135"/>
      <c r="DA50" s="135"/>
      <c r="DB50" s="135"/>
      <c r="DC50" s="135"/>
      <c r="DD50" s="188"/>
      <c r="DE50" s="188"/>
      <c r="DF50" s="188"/>
      <c r="DG50" s="188"/>
      <c r="DH50" s="188"/>
      <c r="DI50" s="188"/>
      <c r="DJ50" s="135"/>
      <c r="DK50" s="135"/>
      <c r="DL50" s="135"/>
      <c r="DM50" s="135"/>
      <c r="DN50" s="135"/>
      <c r="DO50" s="135"/>
      <c r="DP50" s="135"/>
      <c r="DQ50" s="135"/>
      <c r="DR50" s="135"/>
      <c r="DS50" s="135"/>
      <c r="DT50" s="135"/>
      <c r="DU50" s="135"/>
      <c r="DV50" s="135"/>
      <c r="DW50" s="135"/>
      <c r="DX50" s="135"/>
      <c r="DY50" s="135"/>
      <c r="DZ50" s="135"/>
      <c r="EA50" s="135"/>
      <c r="EB50" s="135"/>
      <c r="EC50" s="135"/>
      <c r="ED50" s="135"/>
      <c r="EE50" s="135"/>
      <c r="EF50" s="135"/>
      <c r="EG50" s="135"/>
      <c r="EH50" s="135"/>
      <c r="EI50" s="135"/>
      <c r="EJ50" s="135"/>
      <c r="EK50" s="135"/>
      <c r="EL50" s="135"/>
      <c r="EM50" s="135"/>
    </row>
    <row r="51" spans="1:143" ht="15" customHeight="1" x14ac:dyDescent="0.25">
      <c r="A51" s="137" t="s">
        <v>283</v>
      </c>
      <c r="B51" s="137" t="s">
        <v>284</v>
      </c>
      <c r="C51" s="137" t="s">
        <v>60</v>
      </c>
      <c r="D51" s="135">
        <v>35</v>
      </c>
      <c r="E51" s="135">
        <v>0</v>
      </c>
      <c r="F51" s="135">
        <v>6</v>
      </c>
      <c r="G51" s="135">
        <v>0</v>
      </c>
      <c r="H51" s="135">
        <v>41</v>
      </c>
      <c r="I51" s="135"/>
      <c r="J51" s="135">
        <v>48</v>
      </c>
      <c r="K51" s="135">
        <v>6</v>
      </c>
      <c r="L51" s="135">
        <v>12</v>
      </c>
      <c r="M51" s="135">
        <v>0</v>
      </c>
      <c r="N51" s="135">
        <v>60</v>
      </c>
      <c r="O51" s="135">
        <v>10</v>
      </c>
      <c r="P51" s="135">
        <v>136</v>
      </c>
      <c r="Q51" s="196">
        <v>97</v>
      </c>
      <c r="R51" s="196">
        <v>14</v>
      </c>
      <c r="S51" s="196">
        <v>14</v>
      </c>
      <c r="T51" s="188"/>
      <c r="U51" s="188"/>
      <c r="V51" s="188"/>
      <c r="W51" s="188"/>
      <c r="X51" s="188"/>
      <c r="Y51" s="188"/>
      <c r="Z51" s="188"/>
      <c r="AA51" s="188"/>
      <c r="AB51" s="135"/>
      <c r="AC51" s="188"/>
      <c r="AD51" s="188"/>
      <c r="AE51" s="188"/>
      <c r="AF51" s="188"/>
      <c r="AG51" s="188"/>
      <c r="AH51" s="188"/>
      <c r="AI51" s="135"/>
      <c r="AJ51" s="188"/>
      <c r="AK51" s="188"/>
      <c r="AL51" s="188"/>
      <c r="AM51" s="135"/>
      <c r="AN51" s="135"/>
      <c r="AO51" s="135"/>
      <c r="AP51" s="135"/>
      <c r="AQ51" s="135"/>
      <c r="AR51" s="135"/>
      <c r="AS51" s="135"/>
      <c r="AT51" s="135"/>
      <c r="AU51" s="135"/>
      <c r="AV51" s="135"/>
      <c r="AW51" s="135"/>
      <c r="AX51" s="135"/>
      <c r="AY51" s="135"/>
      <c r="AZ51" s="135"/>
      <c r="BA51" s="135"/>
      <c r="BB51" s="135"/>
      <c r="BC51" s="135"/>
      <c r="BD51" s="135"/>
      <c r="BE51" s="135"/>
      <c r="BF51" s="135"/>
      <c r="BG51" s="135"/>
      <c r="BH51" s="135"/>
      <c r="BI51" s="135"/>
      <c r="BJ51" s="135"/>
      <c r="BK51" s="135"/>
      <c r="BL51" s="135"/>
      <c r="BM51" s="135"/>
      <c r="BN51" s="135"/>
      <c r="BO51" s="135"/>
      <c r="BP51" s="135"/>
      <c r="BQ51" s="135"/>
      <c r="BR51" s="135"/>
      <c r="BS51" s="135"/>
      <c r="BT51" s="135"/>
      <c r="BU51" s="135"/>
      <c r="BV51" s="135"/>
      <c r="BW51" s="135"/>
      <c r="BX51" s="135"/>
      <c r="BY51" s="135"/>
      <c r="BZ51" s="135"/>
      <c r="CA51" s="135"/>
      <c r="CB51" s="135"/>
      <c r="CC51" s="135"/>
      <c r="CD51" s="135"/>
      <c r="CE51" s="135"/>
      <c r="CF51" s="135"/>
      <c r="CG51" s="135"/>
      <c r="CH51" s="135"/>
      <c r="CI51" s="135"/>
      <c r="CJ51" s="135"/>
      <c r="CK51" s="135"/>
      <c r="CL51" s="135"/>
      <c r="CM51" s="135"/>
      <c r="CN51" s="135"/>
      <c r="CO51" s="135"/>
      <c r="CP51" s="135"/>
      <c r="CQ51" s="188"/>
      <c r="CR51" s="135"/>
      <c r="CS51" s="135"/>
      <c r="CT51" s="135"/>
      <c r="CU51" s="135"/>
      <c r="CV51" s="135"/>
      <c r="CW51" s="135"/>
      <c r="CX51" s="135"/>
      <c r="CY51" s="135"/>
      <c r="CZ51" s="135"/>
      <c r="DA51" s="135"/>
      <c r="DB51" s="135"/>
      <c r="DC51" s="135"/>
      <c r="DD51" s="188"/>
      <c r="DE51" s="188"/>
      <c r="DF51" s="188"/>
      <c r="DG51" s="188"/>
      <c r="DH51" s="188"/>
      <c r="DI51" s="188"/>
      <c r="DJ51" s="135"/>
      <c r="DK51" s="135"/>
      <c r="DL51" s="135"/>
      <c r="DM51" s="135"/>
      <c r="DN51" s="135"/>
      <c r="DO51" s="135"/>
      <c r="DP51" s="135"/>
      <c r="DQ51" s="135"/>
      <c r="DR51" s="135"/>
      <c r="DS51" s="135"/>
      <c r="DT51" s="135"/>
      <c r="DU51" s="135"/>
      <c r="DV51" s="135"/>
      <c r="DW51" s="135"/>
      <c r="DX51" s="135"/>
      <c r="DY51" s="135"/>
      <c r="DZ51" s="135"/>
      <c r="EA51" s="135"/>
      <c r="EB51" s="135"/>
      <c r="EC51" s="135"/>
      <c r="ED51" s="135"/>
      <c r="EE51" s="135"/>
      <c r="EF51" s="135"/>
      <c r="EG51" s="135"/>
      <c r="EH51" s="135"/>
      <c r="EI51" s="135"/>
      <c r="EJ51" s="135"/>
      <c r="EK51" s="135"/>
      <c r="EL51" s="135"/>
      <c r="EM51" s="135"/>
    </row>
    <row r="52" spans="1:143" ht="15" customHeight="1" x14ac:dyDescent="0.25">
      <c r="A52" s="137" t="s">
        <v>283</v>
      </c>
      <c r="B52" s="137" t="s">
        <v>285</v>
      </c>
      <c r="C52" s="137" t="s">
        <v>61</v>
      </c>
      <c r="D52" s="135">
        <v>11</v>
      </c>
      <c r="E52" s="135">
        <v>0</v>
      </c>
      <c r="F52" s="135">
        <v>11</v>
      </c>
      <c r="G52" s="135">
        <v>0</v>
      </c>
      <c r="H52" s="135">
        <v>22</v>
      </c>
      <c r="I52" s="135"/>
      <c r="J52" s="135">
        <v>31</v>
      </c>
      <c r="K52" s="135">
        <v>4</v>
      </c>
      <c r="L52" s="135">
        <v>31</v>
      </c>
      <c r="M52" s="135">
        <v>49</v>
      </c>
      <c r="N52" s="135">
        <v>0</v>
      </c>
      <c r="O52" s="135">
        <v>18</v>
      </c>
      <c r="P52" s="135">
        <v>133</v>
      </c>
      <c r="Q52" s="135">
        <v>113</v>
      </c>
      <c r="R52" s="135">
        <v>14</v>
      </c>
      <c r="S52" s="135">
        <v>10</v>
      </c>
      <c r="T52" s="188"/>
      <c r="U52" s="188"/>
      <c r="V52" s="188"/>
      <c r="W52" s="188"/>
      <c r="X52" s="188"/>
      <c r="Y52" s="188"/>
      <c r="Z52" s="188"/>
      <c r="AA52" s="188"/>
      <c r="AB52" s="135"/>
      <c r="AC52" s="188"/>
      <c r="AD52" s="188"/>
      <c r="AE52" s="188"/>
      <c r="AF52" s="188"/>
      <c r="AG52" s="188"/>
      <c r="AH52" s="188"/>
      <c r="AI52" s="135"/>
      <c r="AJ52" s="188"/>
      <c r="AK52" s="188"/>
      <c r="AL52" s="188"/>
      <c r="AM52" s="135"/>
      <c r="AN52" s="135"/>
      <c r="AO52" s="135"/>
      <c r="AP52" s="135"/>
      <c r="AQ52" s="135"/>
      <c r="AR52" s="135"/>
      <c r="AS52" s="135"/>
      <c r="AT52" s="135"/>
      <c r="AU52" s="135"/>
      <c r="AV52" s="135"/>
      <c r="AW52" s="135"/>
      <c r="AX52" s="135"/>
      <c r="AY52" s="135"/>
      <c r="AZ52" s="135"/>
      <c r="BA52" s="135"/>
      <c r="BB52" s="135"/>
      <c r="BC52" s="135"/>
      <c r="BD52" s="135"/>
      <c r="BE52" s="135"/>
      <c r="BF52" s="135"/>
      <c r="BG52" s="135"/>
      <c r="BH52" s="135"/>
      <c r="BI52" s="135"/>
      <c r="BJ52" s="135"/>
      <c r="BK52" s="135"/>
      <c r="BL52" s="135"/>
      <c r="BM52" s="135"/>
      <c r="BN52" s="135"/>
      <c r="BO52" s="135"/>
      <c r="BP52" s="135"/>
      <c r="BQ52" s="135"/>
      <c r="BR52" s="135"/>
      <c r="BS52" s="135"/>
      <c r="BT52" s="135"/>
      <c r="BU52" s="135"/>
      <c r="BV52" s="135"/>
      <c r="BW52" s="135"/>
      <c r="BX52" s="135"/>
      <c r="BY52" s="135"/>
      <c r="BZ52" s="135"/>
      <c r="CA52" s="135"/>
      <c r="CB52" s="135"/>
      <c r="CC52" s="135"/>
      <c r="CD52" s="135"/>
      <c r="CE52" s="135"/>
      <c r="CF52" s="135"/>
      <c r="CG52" s="135"/>
      <c r="CH52" s="135"/>
      <c r="CI52" s="135"/>
      <c r="CJ52" s="135"/>
      <c r="CK52" s="135"/>
      <c r="CL52" s="135"/>
      <c r="CM52" s="135"/>
      <c r="CN52" s="135"/>
      <c r="CO52" s="135"/>
      <c r="CP52" s="135"/>
      <c r="CQ52" s="188"/>
      <c r="CR52" s="135"/>
      <c r="CS52" s="135"/>
      <c r="CT52" s="135"/>
      <c r="CU52" s="135"/>
      <c r="CV52" s="135"/>
      <c r="CW52" s="135"/>
      <c r="CX52" s="135"/>
      <c r="CY52" s="135"/>
      <c r="CZ52" s="135"/>
      <c r="DA52" s="135"/>
      <c r="DB52" s="135"/>
      <c r="DC52" s="135"/>
      <c r="DD52" s="188"/>
      <c r="DE52" s="188"/>
      <c r="DF52" s="188"/>
      <c r="DG52" s="188"/>
      <c r="DH52" s="188"/>
      <c r="DI52" s="188"/>
      <c r="DJ52" s="135"/>
      <c r="DK52" s="135"/>
      <c r="DL52" s="135"/>
      <c r="DM52" s="135"/>
      <c r="DN52" s="135"/>
      <c r="DO52" s="135"/>
      <c r="DP52" s="135"/>
      <c r="DQ52" s="135"/>
      <c r="DR52" s="135"/>
      <c r="DS52" s="135"/>
      <c r="DT52" s="135"/>
      <c r="DU52" s="135"/>
      <c r="DV52" s="135"/>
      <c r="DW52" s="135"/>
      <c r="DX52" s="135"/>
      <c r="DY52" s="135"/>
      <c r="DZ52" s="135"/>
      <c r="EA52" s="135"/>
      <c r="EB52" s="135"/>
      <c r="EC52" s="135"/>
      <c r="ED52" s="135"/>
      <c r="EE52" s="135"/>
      <c r="EF52" s="135"/>
      <c r="EG52" s="135"/>
      <c r="EH52" s="135"/>
      <c r="EI52" s="135"/>
      <c r="EJ52" s="135"/>
      <c r="EK52" s="135"/>
      <c r="EL52" s="135"/>
      <c r="EM52" s="135"/>
    </row>
    <row r="53" spans="1:143" ht="15" customHeight="1" x14ac:dyDescent="0.25">
      <c r="A53" s="137" t="s">
        <v>283</v>
      </c>
      <c r="B53" s="137" t="s">
        <v>286</v>
      </c>
      <c r="C53" s="137" t="s">
        <v>62</v>
      </c>
      <c r="D53" s="135">
        <v>14</v>
      </c>
      <c r="E53" s="135">
        <v>4</v>
      </c>
      <c r="F53" s="135">
        <v>3</v>
      </c>
      <c r="G53" s="135">
        <v>0</v>
      </c>
      <c r="H53" s="135">
        <v>21</v>
      </c>
      <c r="I53" s="135"/>
      <c r="J53" s="135">
        <v>27</v>
      </c>
      <c r="K53" s="135">
        <v>2</v>
      </c>
      <c r="L53" s="135">
        <v>9</v>
      </c>
      <c r="M53" s="135">
        <v>39</v>
      </c>
      <c r="N53" s="135">
        <v>0</v>
      </c>
      <c r="O53" s="135">
        <v>4</v>
      </c>
      <c r="P53" s="135">
        <v>81</v>
      </c>
      <c r="Q53" s="135">
        <v>125</v>
      </c>
      <c r="R53" s="135">
        <v>4</v>
      </c>
      <c r="S53" s="135">
        <v>3</v>
      </c>
      <c r="T53" s="188"/>
      <c r="U53" s="188"/>
      <c r="V53" s="188"/>
      <c r="W53" s="188"/>
      <c r="X53" s="188"/>
      <c r="Y53" s="188"/>
      <c r="Z53" s="188"/>
      <c r="AA53" s="188"/>
      <c r="AB53" s="135"/>
      <c r="AC53" s="188"/>
      <c r="AD53" s="188"/>
      <c r="AE53" s="188"/>
      <c r="AF53" s="188"/>
      <c r="AG53" s="188"/>
      <c r="AH53" s="188"/>
      <c r="AI53" s="135"/>
      <c r="AJ53" s="188"/>
      <c r="AK53" s="188"/>
      <c r="AL53" s="188"/>
      <c r="AM53" s="135"/>
      <c r="AN53" s="135"/>
      <c r="AO53" s="135"/>
      <c r="AP53" s="135"/>
      <c r="AQ53" s="135"/>
      <c r="AR53" s="135"/>
      <c r="AS53" s="135"/>
      <c r="AT53" s="135"/>
      <c r="AU53" s="135"/>
      <c r="AV53" s="135"/>
      <c r="AW53" s="135"/>
      <c r="AX53" s="135"/>
      <c r="AY53" s="135"/>
      <c r="AZ53" s="135"/>
      <c r="BA53" s="135"/>
      <c r="BB53" s="135"/>
      <c r="BC53" s="135"/>
      <c r="BD53" s="135"/>
      <c r="BE53" s="135"/>
      <c r="BF53" s="135"/>
      <c r="BG53" s="135"/>
      <c r="BH53" s="135"/>
      <c r="BI53" s="135"/>
      <c r="BJ53" s="135"/>
      <c r="BK53" s="135"/>
      <c r="BL53" s="135"/>
      <c r="BM53" s="135"/>
      <c r="BN53" s="135"/>
      <c r="BO53" s="135"/>
      <c r="BP53" s="135"/>
      <c r="BQ53" s="135"/>
      <c r="BR53" s="135"/>
      <c r="BS53" s="135"/>
      <c r="BT53" s="135"/>
      <c r="BU53" s="135"/>
      <c r="BV53" s="135"/>
      <c r="BW53" s="135"/>
      <c r="BX53" s="135"/>
      <c r="BY53" s="135"/>
      <c r="BZ53" s="135"/>
      <c r="CA53" s="135"/>
      <c r="CB53" s="135"/>
      <c r="CC53" s="135"/>
      <c r="CD53" s="135"/>
      <c r="CE53" s="135"/>
      <c r="CF53" s="135"/>
      <c r="CG53" s="135"/>
      <c r="CH53" s="135"/>
      <c r="CI53" s="135"/>
      <c r="CJ53" s="135"/>
      <c r="CK53" s="135"/>
      <c r="CL53" s="135"/>
      <c r="CM53" s="135"/>
      <c r="CN53" s="135"/>
      <c r="CO53" s="135"/>
      <c r="CP53" s="135"/>
      <c r="CQ53" s="188"/>
      <c r="CR53" s="135"/>
      <c r="CS53" s="135"/>
      <c r="CT53" s="135"/>
      <c r="CU53" s="135"/>
      <c r="CV53" s="135"/>
      <c r="CW53" s="135"/>
      <c r="CX53" s="135"/>
      <c r="CY53" s="135"/>
      <c r="CZ53" s="135"/>
      <c r="DA53" s="135"/>
      <c r="DB53" s="135"/>
      <c r="DC53" s="135"/>
      <c r="DD53" s="188"/>
      <c r="DE53" s="188"/>
      <c r="DF53" s="188"/>
      <c r="DG53" s="188"/>
      <c r="DH53" s="188"/>
      <c r="DI53" s="188"/>
      <c r="DJ53" s="135"/>
      <c r="DK53" s="135"/>
      <c r="DL53" s="135"/>
      <c r="DM53" s="135"/>
      <c r="DN53" s="135"/>
      <c r="DO53" s="135"/>
      <c r="DP53" s="135"/>
      <c r="DQ53" s="135"/>
      <c r="DR53" s="135"/>
      <c r="DS53" s="135"/>
      <c r="DT53" s="135"/>
      <c r="DU53" s="135"/>
      <c r="DV53" s="135"/>
      <c r="DW53" s="135"/>
      <c r="DX53" s="135"/>
      <c r="DY53" s="135"/>
      <c r="DZ53" s="135"/>
      <c r="EA53" s="135"/>
      <c r="EB53" s="135"/>
      <c r="EC53" s="135"/>
      <c r="ED53" s="135"/>
      <c r="EE53" s="135"/>
      <c r="EF53" s="135"/>
      <c r="EG53" s="135"/>
      <c r="EH53" s="135"/>
      <c r="EI53" s="135"/>
      <c r="EJ53" s="135"/>
      <c r="EK53" s="135"/>
      <c r="EL53" s="135"/>
      <c r="EM53" s="135"/>
    </row>
    <row r="54" spans="1:143" ht="15" customHeight="1" x14ac:dyDescent="0.25">
      <c r="A54" s="137" t="s">
        <v>283</v>
      </c>
      <c r="B54" s="137" t="s">
        <v>287</v>
      </c>
      <c r="C54" s="137" t="s">
        <v>288</v>
      </c>
      <c r="D54" s="135">
        <v>16</v>
      </c>
      <c r="E54" s="135">
        <v>1</v>
      </c>
      <c r="F54" s="135">
        <v>0</v>
      </c>
      <c r="G54" s="135">
        <v>0</v>
      </c>
      <c r="H54" s="135">
        <v>17</v>
      </c>
      <c r="I54" s="135"/>
      <c r="J54" s="135">
        <v>25</v>
      </c>
      <c r="K54" s="135">
        <v>3</v>
      </c>
      <c r="L54" s="135">
        <v>18</v>
      </c>
      <c r="M54" s="135">
        <v>3</v>
      </c>
      <c r="N54" s="135">
        <v>36</v>
      </c>
      <c r="O54" s="135">
        <v>9</v>
      </c>
      <c r="P54" s="135">
        <v>94</v>
      </c>
      <c r="Q54" s="135">
        <v>63</v>
      </c>
      <c r="R54" s="135">
        <v>6</v>
      </c>
      <c r="S54" s="135">
        <v>11</v>
      </c>
      <c r="T54" s="188"/>
      <c r="U54" s="188"/>
      <c r="V54" s="188"/>
      <c r="W54" s="188"/>
      <c r="X54" s="188"/>
      <c r="Y54" s="188"/>
      <c r="Z54" s="188"/>
      <c r="AA54" s="188"/>
      <c r="AB54" s="135"/>
      <c r="AC54" s="188"/>
      <c r="AD54" s="188"/>
      <c r="AE54" s="188"/>
      <c r="AF54" s="188"/>
      <c r="AG54" s="188"/>
      <c r="AH54" s="188"/>
      <c r="AI54" s="135"/>
      <c r="AJ54" s="188"/>
      <c r="AK54" s="188"/>
      <c r="AL54" s="188"/>
      <c r="AM54" s="135"/>
      <c r="AN54" s="135"/>
      <c r="AO54" s="135"/>
      <c r="AP54" s="135"/>
      <c r="AQ54" s="135"/>
      <c r="AR54" s="135"/>
      <c r="AS54" s="135"/>
      <c r="AT54" s="135"/>
      <c r="AU54" s="135"/>
      <c r="AV54" s="135"/>
      <c r="AW54" s="135"/>
      <c r="AX54" s="135"/>
      <c r="AY54" s="135"/>
      <c r="AZ54" s="135"/>
      <c r="BA54" s="135"/>
      <c r="BB54" s="135"/>
      <c r="BC54" s="135"/>
      <c r="BD54" s="135"/>
      <c r="BE54" s="135"/>
      <c r="BF54" s="135"/>
      <c r="BG54" s="135"/>
      <c r="BH54" s="135"/>
      <c r="BI54" s="135"/>
      <c r="BJ54" s="135"/>
      <c r="BK54" s="135"/>
      <c r="BL54" s="135"/>
      <c r="BM54" s="135"/>
      <c r="BN54" s="135"/>
      <c r="BO54" s="135"/>
      <c r="BP54" s="135"/>
      <c r="BQ54" s="135"/>
      <c r="BR54" s="135"/>
      <c r="BS54" s="135"/>
      <c r="BT54" s="135"/>
      <c r="BU54" s="135"/>
      <c r="BV54" s="135"/>
      <c r="BW54" s="135"/>
      <c r="BX54" s="135"/>
      <c r="BY54" s="135"/>
      <c r="BZ54" s="135"/>
      <c r="CA54" s="135"/>
      <c r="CB54" s="135"/>
      <c r="CC54" s="135"/>
      <c r="CD54" s="135"/>
      <c r="CE54" s="135"/>
      <c r="CF54" s="135"/>
      <c r="CG54" s="135"/>
      <c r="CH54" s="135"/>
      <c r="CI54" s="135"/>
      <c r="CJ54" s="135"/>
      <c r="CK54" s="135"/>
      <c r="CL54" s="135"/>
      <c r="CM54" s="135"/>
      <c r="CN54" s="135"/>
      <c r="CO54" s="135"/>
      <c r="CP54" s="135"/>
      <c r="CQ54" s="188"/>
      <c r="CR54" s="135"/>
      <c r="CS54" s="135"/>
      <c r="CT54" s="135"/>
      <c r="CU54" s="135"/>
      <c r="CV54" s="135"/>
      <c r="CW54" s="135"/>
      <c r="CX54" s="135"/>
      <c r="CY54" s="135"/>
      <c r="CZ54" s="135"/>
      <c r="DA54" s="135"/>
      <c r="DB54" s="135"/>
      <c r="DC54" s="135"/>
      <c r="DD54" s="188"/>
      <c r="DE54" s="188"/>
      <c r="DF54" s="188"/>
      <c r="DG54" s="188"/>
      <c r="DH54" s="188"/>
      <c r="DI54" s="188"/>
      <c r="DJ54" s="135"/>
      <c r="DK54" s="135"/>
      <c r="DL54" s="135"/>
      <c r="DM54" s="135"/>
      <c r="DN54" s="135"/>
      <c r="DO54" s="135"/>
      <c r="DP54" s="135"/>
      <c r="DQ54" s="135"/>
      <c r="DR54" s="135"/>
      <c r="DS54" s="135"/>
      <c r="DT54" s="135"/>
      <c r="DU54" s="135"/>
      <c r="DV54" s="135"/>
      <c r="DW54" s="135"/>
      <c r="DX54" s="135"/>
      <c r="DY54" s="135"/>
      <c r="DZ54" s="135"/>
      <c r="EA54" s="135"/>
      <c r="EB54" s="135"/>
      <c r="EC54" s="135"/>
      <c r="ED54" s="135"/>
      <c r="EE54" s="135"/>
      <c r="EF54" s="135"/>
      <c r="EG54" s="135"/>
      <c r="EH54" s="135"/>
      <c r="EI54" s="135"/>
      <c r="EJ54" s="135"/>
      <c r="EK54" s="135"/>
      <c r="EL54" s="135"/>
      <c r="EM54" s="135"/>
    </row>
    <row r="55" spans="1:143" ht="15" customHeight="1" x14ac:dyDescent="0.25">
      <c r="A55" s="137" t="s">
        <v>283</v>
      </c>
      <c r="B55" s="137" t="s">
        <v>289</v>
      </c>
      <c r="C55" s="137" t="s">
        <v>64</v>
      </c>
      <c r="D55" s="135">
        <v>38</v>
      </c>
      <c r="E55" s="135">
        <v>0</v>
      </c>
      <c r="F55" s="135">
        <v>0</v>
      </c>
      <c r="G55" s="135">
        <v>0</v>
      </c>
      <c r="H55" s="135">
        <v>38</v>
      </c>
      <c r="I55" s="135"/>
      <c r="J55" s="135">
        <v>41</v>
      </c>
      <c r="K55" s="135">
        <v>4</v>
      </c>
      <c r="L55" s="135">
        <v>24</v>
      </c>
      <c r="M55" s="135">
        <v>0</v>
      </c>
      <c r="N55" s="135">
        <v>73</v>
      </c>
      <c r="O55" s="135">
        <v>10</v>
      </c>
      <c r="P55" s="135">
        <v>152</v>
      </c>
      <c r="Q55" s="135">
        <v>114</v>
      </c>
      <c r="R55" s="135">
        <v>14</v>
      </c>
      <c r="S55" s="135">
        <v>10</v>
      </c>
      <c r="T55" s="188"/>
      <c r="U55" s="188"/>
      <c r="V55" s="188"/>
      <c r="W55" s="188"/>
      <c r="X55" s="188"/>
      <c r="Y55" s="188"/>
      <c r="Z55" s="188"/>
      <c r="AA55" s="188"/>
      <c r="AB55" s="135"/>
      <c r="AC55" s="188"/>
      <c r="AD55" s="188"/>
      <c r="AE55" s="188"/>
      <c r="AF55" s="188"/>
      <c r="AG55" s="188"/>
      <c r="AH55" s="188"/>
      <c r="AI55" s="135"/>
      <c r="AJ55" s="188"/>
      <c r="AK55" s="188"/>
      <c r="AL55" s="188"/>
      <c r="AM55" s="135"/>
      <c r="AN55" s="135"/>
      <c r="AO55" s="135"/>
      <c r="AP55" s="135"/>
      <c r="AQ55" s="135"/>
      <c r="AR55" s="135"/>
      <c r="AS55" s="135"/>
      <c r="AT55" s="135"/>
      <c r="AU55" s="135"/>
      <c r="AV55" s="135"/>
      <c r="AW55" s="135"/>
      <c r="AX55" s="135"/>
      <c r="AY55" s="135"/>
      <c r="AZ55" s="135"/>
      <c r="BA55" s="135"/>
      <c r="BB55" s="135"/>
      <c r="BC55" s="135"/>
      <c r="BD55" s="135"/>
      <c r="BE55" s="135"/>
      <c r="BF55" s="135"/>
      <c r="BG55" s="135"/>
      <c r="BH55" s="135"/>
      <c r="BI55" s="135"/>
      <c r="BJ55" s="135"/>
      <c r="BK55" s="135"/>
      <c r="BL55" s="135"/>
      <c r="BM55" s="135"/>
      <c r="BN55" s="135"/>
      <c r="BO55" s="135"/>
      <c r="BP55" s="135"/>
      <c r="BQ55" s="135"/>
      <c r="BR55" s="135"/>
      <c r="BS55" s="135"/>
      <c r="BT55" s="135"/>
      <c r="BU55" s="135"/>
      <c r="BV55" s="135"/>
      <c r="BW55" s="135"/>
      <c r="BX55" s="135"/>
      <c r="BY55" s="135"/>
      <c r="BZ55" s="135"/>
      <c r="CA55" s="135"/>
      <c r="CB55" s="135"/>
      <c r="CC55" s="135"/>
      <c r="CD55" s="135"/>
      <c r="CE55" s="135"/>
      <c r="CF55" s="135"/>
      <c r="CG55" s="135"/>
      <c r="CH55" s="135"/>
      <c r="CI55" s="135"/>
      <c r="CJ55" s="135"/>
      <c r="CK55" s="135"/>
      <c r="CL55" s="135"/>
      <c r="CM55" s="135"/>
      <c r="CN55" s="135"/>
      <c r="CO55" s="135"/>
      <c r="CP55" s="135"/>
      <c r="CQ55" s="188"/>
      <c r="CR55" s="135"/>
      <c r="CS55" s="135"/>
      <c r="CT55" s="135"/>
      <c r="CU55" s="135"/>
      <c r="CV55" s="135"/>
      <c r="CW55" s="135"/>
      <c r="CX55" s="135"/>
      <c r="CY55" s="135"/>
      <c r="CZ55" s="135"/>
      <c r="DA55" s="135"/>
      <c r="DB55" s="135"/>
      <c r="DC55" s="135"/>
      <c r="DD55" s="188"/>
      <c r="DE55" s="188"/>
      <c r="DF55" s="188"/>
      <c r="DG55" s="188"/>
      <c r="DH55" s="188"/>
      <c r="DI55" s="188"/>
      <c r="DJ55" s="135"/>
      <c r="DK55" s="135"/>
      <c r="DL55" s="135"/>
      <c r="DM55" s="135"/>
      <c r="DN55" s="135"/>
      <c r="DO55" s="135"/>
      <c r="DP55" s="135"/>
      <c r="DQ55" s="135"/>
      <c r="DR55" s="135"/>
      <c r="DS55" s="135"/>
      <c r="DT55" s="135"/>
      <c r="DU55" s="135"/>
      <c r="DV55" s="135"/>
      <c r="DW55" s="135"/>
      <c r="DX55" s="135"/>
      <c r="DY55" s="135"/>
      <c r="DZ55" s="135"/>
      <c r="EA55" s="135"/>
      <c r="EB55" s="135"/>
      <c r="EC55" s="135"/>
      <c r="ED55" s="135"/>
      <c r="EE55" s="135"/>
      <c r="EF55" s="135"/>
      <c r="EG55" s="135"/>
      <c r="EH55" s="135"/>
      <c r="EI55" s="135"/>
      <c r="EJ55" s="135"/>
      <c r="EK55" s="135"/>
      <c r="EL55" s="135"/>
      <c r="EM55" s="135"/>
    </row>
    <row r="56" spans="1:143" ht="15" customHeight="1" x14ac:dyDescent="0.25">
      <c r="A56" s="137" t="s">
        <v>283</v>
      </c>
      <c r="B56" s="137" t="s">
        <v>290</v>
      </c>
      <c r="C56" s="137" t="s">
        <v>65</v>
      </c>
      <c r="D56" s="135">
        <v>21</v>
      </c>
      <c r="E56" s="135">
        <v>10</v>
      </c>
      <c r="F56" s="135">
        <v>9</v>
      </c>
      <c r="G56" s="135">
        <v>0</v>
      </c>
      <c r="H56" s="135">
        <v>40</v>
      </c>
      <c r="I56" s="135"/>
      <c r="J56" s="135">
        <v>46</v>
      </c>
      <c r="K56" s="135">
        <v>5</v>
      </c>
      <c r="L56" s="135">
        <v>54</v>
      </c>
      <c r="M56" s="135">
        <v>58</v>
      </c>
      <c r="N56" s="135">
        <v>0</v>
      </c>
      <c r="O56" s="135">
        <v>5</v>
      </c>
      <c r="P56" s="135">
        <v>168</v>
      </c>
      <c r="Q56" s="135">
        <v>134</v>
      </c>
      <c r="R56" s="135">
        <v>9</v>
      </c>
      <c r="S56" s="135">
        <v>5</v>
      </c>
      <c r="T56" s="188"/>
      <c r="U56" s="188"/>
      <c r="V56" s="188"/>
      <c r="W56" s="188"/>
      <c r="X56" s="188"/>
      <c r="Y56" s="188"/>
      <c r="Z56" s="188"/>
      <c r="AA56" s="188"/>
      <c r="AB56" s="135"/>
      <c r="AC56" s="188"/>
      <c r="AD56" s="188"/>
      <c r="AE56" s="188"/>
      <c r="AF56" s="188"/>
      <c r="AG56" s="188"/>
      <c r="AH56" s="188"/>
      <c r="AI56" s="135"/>
      <c r="AJ56" s="188"/>
      <c r="AK56" s="188"/>
      <c r="AL56" s="188"/>
      <c r="AM56" s="135"/>
      <c r="AN56" s="135"/>
      <c r="AO56" s="135"/>
      <c r="AP56" s="135"/>
      <c r="AQ56" s="135"/>
      <c r="AR56" s="135"/>
      <c r="AS56" s="135"/>
      <c r="AT56" s="135"/>
      <c r="AU56" s="135"/>
      <c r="AV56" s="135"/>
      <c r="AW56" s="135"/>
      <c r="AX56" s="135"/>
      <c r="AY56" s="135"/>
      <c r="AZ56" s="135"/>
      <c r="BA56" s="135"/>
      <c r="BB56" s="135"/>
      <c r="BC56" s="135"/>
      <c r="BD56" s="135"/>
      <c r="BE56" s="135"/>
      <c r="BF56" s="135"/>
      <c r="BG56" s="135"/>
      <c r="BH56" s="135"/>
      <c r="BI56" s="135"/>
      <c r="BJ56" s="135"/>
      <c r="BK56" s="135"/>
      <c r="BL56" s="135"/>
      <c r="BM56" s="135"/>
      <c r="BN56" s="135"/>
      <c r="BO56" s="135"/>
      <c r="BP56" s="135"/>
      <c r="BQ56" s="135"/>
      <c r="BR56" s="135"/>
      <c r="BS56" s="135"/>
      <c r="BT56" s="135"/>
      <c r="BU56" s="135"/>
      <c r="BV56" s="135"/>
      <c r="BW56" s="135"/>
      <c r="BX56" s="135"/>
      <c r="BY56" s="135"/>
      <c r="BZ56" s="135"/>
      <c r="CA56" s="135"/>
      <c r="CB56" s="135"/>
      <c r="CC56" s="135"/>
      <c r="CD56" s="135"/>
      <c r="CE56" s="135"/>
      <c r="CF56" s="135"/>
      <c r="CG56" s="135"/>
      <c r="CH56" s="135"/>
      <c r="CI56" s="135"/>
      <c r="CJ56" s="135"/>
      <c r="CK56" s="135"/>
      <c r="CL56" s="135"/>
      <c r="CM56" s="135"/>
      <c r="CN56" s="135"/>
      <c r="CO56" s="135"/>
      <c r="CP56" s="135"/>
      <c r="CQ56" s="188"/>
      <c r="CR56" s="135"/>
      <c r="CS56" s="135"/>
      <c r="CT56" s="135"/>
      <c r="CU56" s="135"/>
      <c r="CV56" s="135"/>
      <c r="CW56" s="135"/>
      <c r="CX56" s="135"/>
      <c r="CY56" s="135"/>
      <c r="CZ56" s="135"/>
      <c r="DA56" s="135"/>
      <c r="DB56" s="135"/>
      <c r="DC56" s="135"/>
      <c r="DD56" s="188"/>
      <c r="DE56" s="188"/>
      <c r="DF56" s="188"/>
      <c r="DG56" s="188"/>
      <c r="DH56" s="188"/>
      <c r="DI56" s="188"/>
      <c r="DJ56" s="135"/>
      <c r="DK56" s="135"/>
      <c r="DL56" s="135"/>
      <c r="DM56" s="135"/>
      <c r="DN56" s="135"/>
      <c r="DO56" s="135"/>
      <c r="DP56" s="135"/>
      <c r="DQ56" s="135"/>
      <c r="DR56" s="135"/>
      <c r="DS56" s="135"/>
      <c r="DT56" s="135"/>
      <c r="DU56" s="135"/>
      <c r="DV56" s="135"/>
      <c r="DW56" s="135"/>
      <c r="DX56" s="135"/>
      <c r="DY56" s="135"/>
      <c r="DZ56" s="135"/>
      <c r="EA56" s="135"/>
      <c r="EB56" s="135"/>
      <c r="EC56" s="135"/>
      <c r="ED56" s="135"/>
      <c r="EE56" s="135"/>
      <c r="EF56" s="135"/>
      <c r="EG56" s="135"/>
      <c r="EH56" s="135"/>
      <c r="EI56" s="135"/>
      <c r="EJ56" s="135"/>
      <c r="EK56" s="135"/>
      <c r="EL56" s="135"/>
      <c r="EM56" s="135"/>
    </row>
    <row r="57" spans="1:143" ht="15" customHeight="1" x14ac:dyDescent="0.25">
      <c r="A57" s="137" t="s">
        <v>283</v>
      </c>
      <c r="B57" s="137" t="s">
        <v>291</v>
      </c>
      <c r="C57" s="137" t="s">
        <v>586</v>
      </c>
      <c r="D57" s="135">
        <v>0</v>
      </c>
      <c r="E57" s="135">
        <v>0</v>
      </c>
      <c r="F57" s="135">
        <v>0</v>
      </c>
      <c r="G57" s="135">
        <v>0</v>
      </c>
      <c r="H57" s="135">
        <v>0</v>
      </c>
      <c r="I57" s="135"/>
      <c r="J57" s="135">
        <v>143</v>
      </c>
      <c r="K57" s="135">
        <v>11</v>
      </c>
      <c r="L57" s="135">
        <v>77</v>
      </c>
      <c r="M57" s="135">
        <v>198</v>
      </c>
      <c r="N57" s="135">
        <v>82</v>
      </c>
      <c r="O57" s="135">
        <v>72</v>
      </c>
      <c r="P57" s="135">
        <v>583</v>
      </c>
      <c r="Q57" s="135">
        <v>11</v>
      </c>
      <c r="R57" s="135">
        <v>41</v>
      </c>
      <c r="S57" s="135">
        <v>43</v>
      </c>
      <c r="T57" s="188"/>
      <c r="U57" s="188"/>
      <c r="V57" s="188"/>
      <c r="W57" s="188"/>
      <c r="X57" s="188"/>
      <c r="Y57" s="188"/>
      <c r="Z57" s="188"/>
      <c r="AA57" s="188"/>
      <c r="AB57" s="135"/>
      <c r="AC57" s="188"/>
      <c r="AD57" s="188"/>
      <c r="AE57" s="188"/>
      <c r="AF57" s="188"/>
      <c r="AG57" s="188"/>
      <c r="AH57" s="188"/>
      <c r="AI57" s="135"/>
      <c r="AJ57" s="188"/>
      <c r="AK57" s="188"/>
      <c r="AL57" s="188"/>
      <c r="AM57" s="135"/>
      <c r="AN57" s="135"/>
      <c r="AO57" s="135"/>
      <c r="AP57" s="135"/>
      <c r="AQ57" s="135"/>
      <c r="AR57" s="135"/>
      <c r="AS57" s="135"/>
      <c r="AT57" s="135"/>
      <c r="AU57" s="135"/>
      <c r="AV57" s="135"/>
      <c r="AW57" s="135"/>
      <c r="AX57" s="135"/>
      <c r="AY57" s="135"/>
      <c r="AZ57" s="135"/>
      <c r="BA57" s="135"/>
      <c r="BB57" s="135"/>
      <c r="BC57" s="135"/>
      <c r="BD57" s="135"/>
      <c r="BE57" s="135"/>
      <c r="BF57" s="135"/>
      <c r="BG57" s="135"/>
      <c r="BH57" s="135"/>
      <c r="BI57" s="135"/>
      <c r="BJ57" s="135"/>
      <c r="BK57" s="135"/>
      <c r="BL57" s="135"/>
      <c r="BM57" s="135"/>
      <c r="BN57" s="135"/>
      <c r="BO57" s="135"/>
      <c r="BP57" s="135"/>
      <c r="BQ57" s="135"/>
      <c r="BR57" s="135"/>
      <c r="BS57" s="135"/>
      <c r="BT57" s="135"/>
      <c r="BU57" s="135"/>
      <c r="BV57" s="135"/>
      <c r="BW57" s="135"/>
      <c r="BX57" s="135"/>
      <c r="BY57" s="135"/>
      <c r="BZ57" s="135"/>
      <c r="CA57" s="135"/>
      <c r="CB57" s="135"/>
      <c r="CC57" s="135"/>
      <c r="CD57" s="135"/>
      <c r="CE57" s="135"/>
      <c r="CF57" s="135"/>
      <c r="CG57" s="135"/>
      <c r="CH57" s="135"/>
      <c r="CI57" s="135"/>
      <c r="CJ57" s="135"/>
      <c r="CK57" s="135"/>
      <c r="CL57" s="135"/>
      <c r="CM57" s="135"/>
      <c r="CN57" s="135"/>
      <c r="CO57" s="135"/>
      <c r="CP57" s="135"/>
      <c r="CQ57" s="188"/>
      <c r="CR57" s="135"/>
      <c r="CS57" s="135"/>
      <c r="CT57" s="135"/>
      <c r="CU57" s="135"/>
      <c r="CV57" s="135"/>
      <c r="CW57" s="135"/>
      <c r="CX57" s="135"/>
      <c r="CY57" s="135"/>
      <c r="CZ57" s="135"/>
      <c r="DA57" s="135"/>
      <c r="DB57" s="135"/>
      <c r="DC57" s="135"/>
      <c r="DD57" s="188"/>
      <c r="DE57" s="188"/>
      <c r="DF57" s="188"/>
      <c r="DG57" s="188"/>
      <c r="DH57" s="188"/>
      <c r="DI57" s="188"/>
      <c r="DJ57" s="135"/>
      <c r="DK57" s="135"/>
      <c r="DL57" s="135"/>
      <c r="DM57" s="135"/>
      <c r="DN57" s="135"/>
      <c r="DO57" s="135"/>
      <c r="DP57" s="135"/>
      <c r="DQ57" s="135"/>
      <c r="DR57" s="135"/>
      <c r="DS57" s="135"/>
      <c r="DT57" s="135"/>
      <c r="DU57" s="135"/>
      <c r="DV57" s="135"/>
      <c r="DW57" s="135"/>
      <c r="DX57" s="135"/>
      <c r="DY57" s="135"/>
      <c r="DZ57" s="135"/>
      <c r="EA57" s="135"/>
      <c r="EB57" s="135"/>
      <c r="EC57" s="135"/>
      <c r="ED57" s="135"/>
      <c r="EE57" s="135"/>
      <c r="EF57" s="135"/>
      <c r="EG57" s="135"/>
      <c r="EH57" s="135"/>
      <c r="EI57" s="135"/>
      <c r="EJ57" s="135"/>
      <c r="EK57" s="135"/>
      <c r="EL57" s="135"/>
      <c r="EM57" s="135"/>
    </row>
    <row r="58" spans="1:143" ht="15" customHeight="1" x14ac:dyDescent="0.25">
      <c r="A58" s="136" t="s">
        <v>293</v>
      </c>
      <c r="B58" s="136" t="s">
        <v>294</v>
      </c>
      <c r="C58" s="136" t="s">
        <v>295</v>
      </c>
      <c r="D58" s="135">
        <v>4</v>
      </c>
      <c r="E58" s="135">
        <v>43</v>
      </c>
      <c r="F58" s="135">
        <v>9</v>
      </c>
      <c r="G58" s="135">
        <v>2</v>
      </c>
      <c r="H58" s="135">
        <v>58</v>
      </c>
      <c r="I58" s="135"/>
      <c r="J58" s="135">
        <v>74</v>
      </c>
      <c r="K58" s="135">
        <v>3</v>
      </c>
      <c r="L58" s="135">
        <v>48</v>
      </c>
      <c r="M58" s="135">
        <v>51</v>
      </c>
      <c r="N58" s="135">
        <v>0</v>
      </c>
      <c r="O58" s="135">
        <v>24</v>
      </c>
      <c r="P58" s="135">
        <v>200</v>
      </c>
      <c r="Q58" s="135">
        <v>125</v>
      </c>
      <c r="R58" s="135">
        <v>14</v>
      </c>
      <c r="S58" s="135">
        <v>6</v>
      </c>
      <c r="T58" s="188"/>
      <c r="U58" s="188"/>
      <c r="V58" s="188"/>
      <c r="W58" s="188"/>
      <c r="X58" s="188"/>
      <c r="Y58" s="188"/>
      <c r="Z58" s="188"/>
      <c r="AA58" s="188"/>
      <c r="AB58" s="135"/>
      <c r="AC58" s="188"/>
      <c r="AD58" s="188"/>
      <c r="AE58" s="188"/>
      <c r="AF58" s="188"/>
      <c r="AG58" s="188"/>
      <c r="AH58" s="188"/>
      <c r="AI58" s="135"/>
      <c r="AJ58" s="188"/>
      <c r="AK58" s="188"/>
      <c r="AL58" s="188"/>
      <c r="AM58" s="135"/>
      <c r="AN58" s="135"/>
      <c r="AO58" s="135"/>
      <c r="AP58" s="135"/>
      <c r="AQ58" s="135"/>
      <c r="AR58" s="135"/>
      <c r="AS58" s="135"/>
      <c r="AT58" s="135"/>
      <c r="AU58" s="135"/>
      <c r="AV58" s="135"/>
      <c r="AW58" s="135"/>
      <c r="AX58" s="135"/>
      <c r="AY58" s="135"/>
      <c r="AZ58" s="135"/>
      <c r="BA58" s="135"/>
      <c r="BB58" s="135"/>
      <c r="BC58" s="135"/>
      <c r="BD58" s="135"/>
      <c r="BE58" s="135"/>
      <c r="BF58" s="135"/>
      <c r="BG58" s="135"/>
      <c r="BH58" s="135"/>
      <c r="BI58" s="135"/>
      <c r="BJ58" s="135"/>
      <c r="BK58" s="135"/>
      <c r="BL58" s="135"/>
      <c r="BM58" s="135"/>
      <c r="BN58" s="135"/>
      <c r="BO58" s="135"/>
      <c r="BP58" s="135"/>
      <c r="BQ58" s="135"/>
      <c r="BR58" s="135"/>
      <c r="BS58" s="135"/>
      <c r="BT58" s="135"/>
      <c r="BU58" s="135"/>
      <c r="BV58" s="135"/>
      <c r="BW58" s="135"/>
      <c r="BX58" s="135"/>
      <c r="BY58" s="135"/>
      <c r="BZ58" s="135"/>
      <c r="CA58" s="135"/>
      <c r="CB58" s="135"/>
      <c r="CC58" s="135"/>
      <c r="CD58" s="135"/>
      <c r="CE58" s="135"/>
      <c r="CF58" s="135"/>
      <c r="CG58" s="135"/>
      <c r="CH58" s="135"/>
      <c r="CI58" s="135"/>
      <c r="CJ58" s="135"/>
      <c r="CK58" s="135"/>
      <c r="CL58" s="135"/>
      <c r="CM58" s="135"/>
      <c r="CN58" s="135"/>
      <c r="CO58" s="135"/>
      <c r="CP58" s="135"/>
      <c r="CQ58" s="188"/>
      <c r="CR58" s="135"/>
      <c r="CS58" s="135"/>
      <c r="CT58" s="135"/>
      <c r="CU58" s="135"/>
      <c r="CV58" s="135"/>
      <c r="CW58" s="135"/>
      <c r="CX58" s="135"/>
      <c r="CY58" s="135"/>
      <c r="CZ58" s="135"/>
      <c r="DA58" s="135"/>
      <c r="DB58" s="135"/>
      <c r="DC58" s="135"/>
      <c r="DD58" s="188"/>
      <c r="DE58" s="188"/>
      <c r="DF58" s="188"/>
      <c r="DG58" s="188"/>
      <c r="DH58" s="188"/>
      <c r="DI58" s="188"/>
      <c r="DJ58" s="135"/>
      <c r="DK58" s="135"/>
      <c r="DL58" s="135"/>
      <c r="DM58" s="135"/>
      <c r="DN58" s="135"/>
      <c r="DO58" s="135"/>
      <c r="DP58" s="135"/>
      <c r="DQ58" s="135"/>
      <c r="DR58" s="135"/>
      <c r="DS58" s="135"/>
      <c r="DT58" s="135"/>
      <c r="DU58" s="135"/>
      <c r="DV58" s="135"/>
      <c r="DW58" s="135"/>
      <c r="DX58" s="135"/>
      <c r="DY58" s="135"/>
      <c r="DZ58" s="135"/>
      <c r="EA58" s="135"/>
      <c r="EB58" s="135"/>
      <c r="EC58" s="135"/>
      <c r="ED58" s="135"/>
      <c r="EE58" s="135"/>
      <c r="EF58" s="135"/>
      <c r="EG58" s="135"/>
      <c r="EH58" s="135"/>
      <c r="EI58" s="135"/>
      <c r="EJ58" s="135"/>
      <c r="EK58" s="135"/>
      <c r="EL58" s="135"/>
      <c r="EM58" s="135"/>
    </row>
    <row r="59" spans="1:143" ht="15" customHeight="1" x14ac:dyDescent="0.25">
      <c r="A59" s="136" t="s">
        <v>293</v>
      </c>
      <c r="B59" s="136" t="s">
        <v>296</v>
      </c>
      <c r="C59" s="136" t="s">
        <v>297</v>
      </c>
      <c r="D59" s="135">
        <v>0</v>
      </c>
      <c r="E59" s="135">
        <v>36</v>
      </c>
      <c r="F59" s="135">
        <v>8</v>
      </c>
      <c r="G59" s="135">
        <v>0</v>
      </c>
      <c r="H59" s="135">
        <v>44</v>
      </c>
      <c r="I59" s="135"/>
      <c r="J59" s="135">
        <v>54</v>
      </c>
      <c r="K59" s="135">
        <v>3</v>
      </c>
      <c r="L59" s="135">
        <v>30</v>
      </c>
      <c r="M59" s="135">
        <v>38</v>
      </c>
      <c r="N59" s="135">
        <v>0</v>
      </c>
      <c r="O59" s="135">
        <v>4</v>
      </c>
      <c r="P59" s="135">
        <v>129</v>
      </c>
      <c r="Q59" s="135">
        <v>99</v>
      </c>
      <c r="R59" s="135">
        <v>11</v>
      </c>
      <c r="S59" s="135">
        <v>3</v>
      </c>
      <c r="T59" s="188"/>
      <c r="U59" s="188"/>
      <c r="V59" s="188"/>
      <c r="W59" s="188"/>
      <c r="X59" s="188"/>
      <c r="Y59" s="188"/>
      <c r="Z59" s="188"/>
      <c r="AA59" s="188"/>
      <c r="AB59" s="135"/>
      <c r="AC59" s="188"/>
      <c r="AD59" s="188"/>
      <c r="AE59" s="188"/>
      <c r="AF59" s="188"/>
      <c r="AG59" s="188"/>
      <c r="AH59" s="188"/>
      <c r="AI59" s="135"/>
      <c r="AJ59" s="188"/>
      <c r="AK59" s="188"/>
      <c r="AL59" s="188"/>
      <c r="AM59" s="135"/>
      <c r="AN59" s="135"/>
      <c r="AO59" s="135"/>
      <c r="AP59" s="135"/>
      <c r="AQ59" s="135"/>
      <c r="AR59" s="135"/>
      <c r="AS59" s="135"/>
      <c r="AT59" s="135"/>
      <c r="AU59" s="135"/>
      <c r="AV59" s="135"/>
      <c r="AW59" s="135"/>
      <c r="AX59" s="135"/>
      <c r="AY59" s="135"/>
      <c r="AZ59" s="135"/>
      <c r="BA59" s="135"/>
      <c r="BB59" s="135"/>
      <c r="BC59" s="135"/>
      <c r="BD59" s="135"/>
      <c r="BE59" s="135"/>
      <c r="BF59" s="135"/>
      <c r="BG59" s="135"/>
      <c r="BH59" s="135"/>
      <c r="BI59" s="135"/>
      <c r="BJ59" s="135"/>
      <c r="BK59" s="135"/>
      <c r="BL59" s="135"/>
      <c r="BM59" s="135"/>
      <c r="BN59" s="135"/>
      <c r="BO59" s="135"/>
      <c r="BP59" s="135"/>
      <c r="BQ59" s="135"/>
      <c r="BR59" s="135"/>
      <c r="BS59" s="135"/>
      <c r="BT59" s="135"/>
      <c r="BU59" s="135"/>
      <c r="BV59" s="135"/>
      <c r="BW59" s="135"/>
      <c r="BX59" s="135"/>
      <c r="BY59" s="135"/>
      <c r="BZ59" s="135"/>
      <c r="CA59" s="135"/>
      <c r="CB59" s="135"/>
      <c r="CC59" s="135"/>
      <c r="CD59" s="135"/>
      <c r="CE59" s="135"/>
      <c r="CF59" s="135"/>
      <c r="CG59" s="135"/>
      <c r="CH59" s="135"/>
      <c r="CI59" s="135"/>
      <c r="CJ59" s="135"/>
      <c r="CK59" s="135"/>
      <c r="CL59" s="135"/>
      <c r="CM59" s="135"/>
      <c r="CN59" s="135"/>
      <c r="CO59" s="135"/>
      <c r="CP59" s="135"/>
      <c r="CQ59" s="188"/>
      <c r="CR59" s="135"/>
      <c r="CS59" s="135"/>
      <c r="CT59" s="135"/>
      <c r="CU59" s="135"/>
      <c r="CV59" s="135"/>
      <c r="CW59" s="135"/>
      <c r="CX59" s="135"/>
      <c r="CY59" s="135"/>
      <c r="CZ59" s="135"/>
      <c r="DA59" s="135"/>
      <c r="DB59" s="135"/>
      <c r="DC59" s="135"/>
      <c r="DD59" s="188"/>
      <c r="DE59" s="188"/>
      <c r="DF59" s="188"/>
      <c r="DG59" s="188"/>
      <c r="DH59" s="188"/>
      <c r="DI59" s="188"/>
      <c r="DJ59" s="135"/>
      <c r="DK59" s="135"/>
      <c r="DL59" s="135"/>
      <c r="DM59" s="135"/>
      <c r="DN59" s="135"/>
      <c r="DO59" s="135"/>
      <c r="DP59" s="135"/>
      <c r="DQ59" s="135"/>
      <c r="DR59" s="135"/>
      <c r="DS59" s="135"/>
      <c r="DT59" s="135"/>
      <c r="DU59" s="135"/>
      <c r="DV59" s="135"/>
      <c r="DW59" s="135"/>
      <c r="DX59" s="135"/>
      <c r="DY59" s="135"/>
      <c r="DZ59" s="135"/>
      <c r="EA59" s="135"/>
      <c r="EB59" s="135"/>
      <c r="EC59" s="135"/>
      <c r="ED59" s="135"/>
      <c r="EE59" s="135"/>
      <c r="EF59" s="135"/>
      <c r="EG59" s="135"/>
      <c r="EH59" s="135"/>
      <c r="EI59" s="135"/>
      <c r="EJ59" s="135"/>
      <c r="EK59" s="135"/>
      <c r="EL59" s="135"/>
      <c r="EM59" s="135"/>
    </row>
    <row r="60" spans="1:143" ht="15" customHeight="1" x14ac:dyDescent="0.25">
      <c r="A60" s="136" t="s">
        <v>293</v>
      </c>
      <c r="B60" s="136" t="s">
        <v>298</v>
      </c>
      <c r="C60" s="136" t="s">
        <v>299</v>
      </c>
      <c r="D60" s="135">
        <v>11</v>
      </c>
      <c r="E60" s="135">
        <v>27</v>
      </c>
      <c r="F60" s="135">
        <v>9</v>
      </c>
      <c r="G60" s="135">
        <v>0</v>
      </c>
      <c r="H60" s="135">
        <v>47</v>
      </c>
      <c r="I60" s="135"/>
      <c r="J60" s="135">
        <v>63</v>
      </c>
      <c r="K60" s="135">
        <v>3</v>
      </c>
      <c r="L60" s="135">
        <v>63</v>
      </c>
      <c r="M60" s="135">
        <v>105</v>
      </c>
      <c r="N60" s="135">
        <v>0</v>
      </c>
      <c r="O60" s="135">
        <v>10</v>
      </c>
      <c r="P60" s="135">
        <v>244</v>
      </c>
      <c r="Q60" s="135">
        <v>160</v>
      </c>
      <c r="R60" s="135">
        <v>13</v>
      </c>
      <c r="S60" s="135">
        <v>13</v>
      </c>
      <c r="T60" s="188"/>
      <c r="U60" s="188"/>
      <c r="V60" s="188"/>
      <c r="W60" s="188"/>
      <c r="X60" s="188"/>
      <c r="Y60" s="188"/>
      <c r="Z60" s="188"/>
      <c r="AA60" s="188"/>
      <c r="AB60" s="135"/>
      <c r="AC60" s="188"/>
      <c r="AD60" s="188"/>
      <c r="AE60" s="188"/>
      <c r="AF60" s="188"/>
      <c r="AG60" s="188"/>
      <c r="AH60" s="188"/>
      <c r="AI60" s="135"/>
      <c r="AJ60" s="188"/>
      <c r="AK60" s="188"/>
      <c r="AL60" s="188"/>
      <c r="AM60" s="135"/>
      <c r="AN60" s="135"/>
      <c r="AO60" s="135"/>
      <c r="AP60" s="135"/>
      <c r="AQ60" s="135"/>
      <c r="AR60" s="135"/>
      <c r="AS60" s="135"/>
      <c r="AT60" s="135"/>
      <c r="AU60" s="135"/>
      <c r="AV60" s="135"/>
      <c r="AW60" s="135"/>
      <c r="AX60" s="135"/>
      <c r="AY60" s="135"/>
      <c r="AZ60" s="135"/>
      <c r="BA60" s="135"/>
      <c r="BB60" s="135"/>
      <c r="BC60" s="135"/>
      <c r="BD60" s="135"/>
      <c r="BE60" s="135"/>
      <c r="BF60" s="135"/>
      <c r="BG60" s="135"/>
      <c r="BH60" s="135"/>
      <c r="BI60" s="135"/>
      <c r="BJ60" s="135"/>
      <c r="BK60" s="135"/>
      <c r="BL60" s="135"/>
      <c r="BM60" s="135"/>
      <c r="BN60" s="135"/>
      <c r="BO60" s="135"/>
      <c r="BP60" s="135"/>
      <c r="BQ60" s="135"/>
      <c r="BR60" s="135"/>
      <c r="BS60" s="135"/>
      <c r="BT60" s="135"/>
      <c r="BU60" s="135"/>
      <c r="BV60" s="135"/>
      <c r="BW60" s="135"/>
      <c r="BX60" s="135"/>
      <c r="BY60" s="135"/>
      <c r="BZ60" s="135"/>
      <c r="CA60" s="135"/>
      <c r="CB60" s="135"/>
      <c r="CC60" s="135"/>
      <c r="CD60" s="135"/>
      <c r="CE60" s="135"/>
      <c r="CF60" s="135"/>
      <c r="CG60" s="135"/>
      <c r="CH60" s="135"/>
      <c r="CI60" s="135"/>
      <c r="CJ60" s="135"/>
      <c r="CK60" s="135"/>
      <c r="CL60" s="135"/>
      <c r="CM60" s="135"/>
      <c r="CN60" s="135"/>
      <c r="CO60" s="135"/>
      <c r="CP60" s="135"/>
      <c r="CQ60" s="188"/>
      <c r="CR60" s="135"/>
      <c r="CS60" s="135"/>
      <c r="CT60" s="135"/>
      <c r="CU60" s="135"/>
      <c r="CV60" s="135"/>
      <c r="CW60" s="135"/>
      <c r="CX60" s="135"/>
      <c r="CY60" s="135"/>
      <c r="CZ60" s="135"/>
      <c r="DA60" s="135"/>
      <c r="DB60" s="135"/>
      <c r="DC60" s="135"/>
      <c r="DD60" s="188"/>
      <c r="DE60" s="188"/>
      <c r="DF60" s="188"/>
      <c r="DG60" s="188"/>
      <c r="DH60" s="188"/>
      <c r="DI60" s="188"/>
      <c r="DJ60" s="135"/>
      <c r="DK60" s="135"/>
      <c r="DL60" s="135"/>
      <c r="DM60" s="135"/>
      <c r="DN60" s="135"/>
      <c r="DO60" s="135"/>
      <c r="DP60" s="135"/>
      <c r="DQ60" s="135"/>
      <c r="DR60" s="135"/>
      <c r="DS60" s="135"/>
      <c r="DT60" s="135"/>
      <c r="DU60" s="135"/>
      <c r="DV60" s="135"/>
      <c r="DW60" s="135"/>
      <c r="DX60" s="135"/>
      <c r="DY60" s="135"/>
      <c r="DZ60" s="135"/>
      <c r="EA60" s="135"/>
      <c r="EB60" s="135"/>
      <c r="EC60" s="135"/>
      <c r="ED60" s="135"/>
      <c r="EE60" s="135"/>
      <c r="EF60" s="135"/>
      <c r="EG60" s="135"/>
      <c r="EH60" s="135"/>
      <c r="EI60" s="135"/>
      <c r="EJ60" s="135"/>
      <c r="EK60" s="135"/>
      <c r="EL60" s="135"/>
      <c r="EM60" s="135"/>
    </row>
    <row r="61" spans="1:143" ht="15" customHeight="1" x14ac:dyDescent="0.25">
      <c r="A61" s="137" t="s">
        <v>300</v>
      </c>
      <c r="B61" s="137" t="s">
        <v>301</v>
      </c>
      <c r="C61" s="137" t="s">
        <v>302</v>
      </c>
      <c r="D61" s="135" t="e">
        <v>#N/A</v>
      </c>
      <c r="E61" s="135" t="e">
        <v>#N/A</v>
      </c>
      <c r="F61" s="135" t="e">
        <v>#N/A</v>
      </c>
      <c r="G61" s="135" t="e">
        <v>#N/A</v>
      </c>
      <c r="H61" s="135" t="e">
        <v>#N/A</v>
      </c>
      <c r="I61" s="135"/>
      <c r="J61" s="135" t="e">
        <v>#N/A</v>
      </c>
      <c r="K61" s="135" t="e">
        <v>#N/A</v>
      </c>
      <c r="L61" s="135" t="e">
        <v>#N/A</v>
      </c>
      <c r="M61" s="135" t="e">
        <v>#N/A</v>
      </c>
      <c r="N61" s="135" t="e">
        <v>#N/A</v>
      </c>
      <c r="O61" s="135" t="e">
        <v>#N/A</v>
      </c>
      <c r="P61" s="135" t="e">
        <v>#N/A</v>
      </c>
      <c r="Q61" s="135" t="e">
        <v>#N/A</v>
      </c>
      <c r="R61" s="135" t="e">
        <v>#N/A</v>
      </c>
      <c r="S61" s="135" t="e">
        <v>#N/A</v>
      </c>
      <c r="T61" s="188"/>
      <c r="U61" s="188"/>
      <c r="V61" s="188"/>
      <c r="W61" s="188"/>
      <c r="X61" s="188"/>
      <c r="Y61" s="188"/>
      <c r="Z61" s="188"/>
      <c r="AA61" s="188"/>
      <c r="AB61" s="135"/>
      <c r="AC61" s="188"/>
      <c r="AD61" s="188"/>
      <c r="AE61" s="188"/>
      <c r="AF61" s="188"/>
      <c r="AG61" s="188"/>
      <c r="AH61" s="188"/>
      <c r="AI61" s="135"/>
      <c r="AJ61" s="188"/>
      <c r="AK61" s="188"/>
      <c r="AL61" s="188"/>
      <c r="AM61" s="135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5"/>
      <c r="BD61" s="135"/>
      <c r="BE61" s="135"/>
      <c r="BF61" s="135"/>
      <c r="BG61" s="135"/>
      <c r="BH61" s="135"/>
      <c r="BI61" s="135"/>
      <c r="BJ61" s="135"/>
      <c r="BK61" s="135"/>
      <c r="BL61" s="135"/>
      <c r="BM61" s="135"/>
      <c r="BN61" s="135"/>
      <c r="BO61" s="135"/>
      <c r="BP61" s="135"/>
      <c r="BQ61" s="135"/>
      <c r="BR61" s="135"/>
      <c r="BS61" s="135"/>
      <c r="BT61" s="135"/>
      <c r="BU61" s="135"/>
      <c r="BV61" s="135"/>
      <c r="BW61" s="135"/>
      <c r="BX61" s="135"/>
      <c r="BY61" s="135"/>
      <c r="BZ61" s="135"/>
      <c r="CA61" s="135"/>
      <c r="CB61" s="135"/>
      <c r="CC61" s="135"/>
      <c r="CD61" s="135"/>
      <c r="CE61" s="135"/>
      <c r="CF61" s="135"/>
      <c r="CG61" s="135"/>
      <c r="CH61" s="135"/>
      <c r="CI61" s="135"/>
      <c r="CJ61" s="135"/>
      <c r="CK61" s="135"/>
      <c r="CL61" s="135"/>
      <c r="CM61" s="135"/>
      <c r="CN61" s="135"/>
      <c r="CO61" s="135"/>
      <c r="CP61" s="135"/>
      <c r="CQ61" s="188"/>
      <c r="CR61" s="135"/>
      <c r="CS61" s="135"/>
      <c r="CT61" s="135"/>
      <c r="CU61" s="135"/>
      <c r="CV61" s="135"/>
      <c r="CW61" s="135"/>
      <c r="CX61" s="135"/>
      <c r="CY61" s="135"/>
      <c r="CZ61" s="135"/>
      <c r="DA61" s="135"/>
      <c r="DB61" s="135"/>
      <c r="DC61" s="135"/>
      <c r="DD61" s="188"/>
      <c r="DE61" s="188"/>
      <c r="DF61" s="188"/>
      <c r="DG61" s="188"/>
      <c r="DH61" s="188"/>
      <c r="DI61" s="188"/>
      <c r="DJ61" s="135"/>
      <c r="DK61" s="135"/>
      <c r="DL61" s="135"/>
      <c r="DM61" s="135"/>
      <c r="DN61" s="135"/>
      <c r="DO61" s="135"/>
      <c r="DP61" s="135"/>
      <c r="DQ61" s="135"/>
      <c r="DR61" s="135"/>
      <c r="DS61" s="135"/>
      <c r="DT61" s="135"/>
      <c r="DU61" s="135"/>
      <c r="DV61" s="135"/>
      <c r="DW61" s="135"/>
      <c r="DX61" s="135"/>
      <c r="DY61" s="135"/>
      <c r="DZ61" s="135"/>
      <c r="EA61" s="135"/>
      <c r="EB61" s="135"/>
      <c r="EC61" s="135"/>
      <c r="ED61" s="135"/>
      <c r="EE61" s="135"/>
      <c r="EF61" s="135"/>
      <c r="EG61" s="135"/>
      <c r="EH61" s="135"/>
      <c r="EI61" s="135"/>
      <c r="EJ61" s="135"/>
      <c r="EK61" s="135"/>
      <c r="EL61" s="135"/>
      <c r="EM61" s="135"/>
    </row>
    <row r="62" spans="1:143" ht="15" customHeight="1" x14ac:dyDescent="0.25">
      <c r="A62" s="136" t="s">
        <v>303</v>
      </c>
      <c r="B62" s="136" t="s">
        <v>304</v>
      </c>
      <c r="C62" s="136" t="s">
        <v>305</v>
      </c>
      <c r="D62" s="135">
        <v>8</v>
      </c>
      <c r="E62" s="135">
        <v>44</v>
      </c>
      <c r="F62" s="135">
        <v>15</v>
      </c>
      <c r="G62" s="135">
        <v>1</v>
      </c>
      <c r="H62" s="135">
        <v>68</v>
      </c>
      <c r="I62" s="135"/>
      <c r="J62" s="135">
        <v>113</v>
      </c>
      <c r="K62" s="135">
        <v>4</v>
      </c>
      <c r="L62" s="135">
        <v>34</v>
      </c>
      <c r="M62" s="135">
        <v>96</v>
      </c>
      <c r="N62" s="135">
        <v>0</v>
      </c>
      <c r="O62" s="135">
        <v>0</v>
      </c>
      <c r="P62" s="135">
        <v>247</v>
      </c>
      <c r="Q62" s="135">
        <v>101</v>
      </c>
      <c r="R62" s="135">
        <v>14</v>
      </c>
      <c r="S62" s="135">
        <v>9</v>
      </c>
      <c r="T62" s="188"/>
      <c r="U62" s="188"/>
      <c r="V62" s="188"/>
      <c r="W62" s="188"/>
      <c r="X62" s="188"/>
      <c r="Y62" s="188"/>
      <c r="Z62" s="188"/>
      <c r="AA62" s="188"/>
      <c r="AB62" s="135"/>
      <c r="AC62" s="188"/>
      <c r="AD62" s="188"/>
      <c r="AE62" s="188"/>
      <c r="AF62" s="188"/>
      <c r="AG62" s="188"/>
      <c r="AH62" s="188"/>
      <c r="AI62" s="135"/>
      <c r="AJ62" s="188"/>
      <c r="AK62" s="188"/>
      <c r="AL62" s="188"/>
      <c r="AM62" s="135"/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  <c r="BA62" s="135"/>
      <c r="BB62" s="135"/>
      <c r="BC62" s="135"/>
      <c r="BD62" s="135"/>
      <c r="BE62" s="135"/>
      <c r="BF62" s="135"/>
      <c r="BG62" s="135"/>
      <c r="BH62" s="135"/>
      <c r="BI62" s="135"/>
      <c r="BJ62" s="135"/>
      <c r="BK62" s="135"/>
      <c r="BL62" s="135"/>
      <c r="BM62" s="135"/>
      <c r="BN62" s="135"/>
      <c r="BO62" s="135"/>
      <c r="BP62" s="135"/>
      <c r="BQ62" s="135"/>
      <c r="BR62" s="135"/>
      <c r="BS62" s="135"/>
      <c r="BT62" s="135"/>
      <c r="BU62" s="135"/>
      <c r="BV62" s="135"/>
      <c r="BW62" s="135"/>
      <c r="BX62" s="135"/>
      <c r="BY62" s="135"/>
      <c r="BZ62" s="135"/>
      <c r="CA62" s="135"/>
      <c r="CB62" s="135"/>
      <c r="CC62" s="135"/>
      <c r="CD62" s="135"/>
      <c r="CE62" s="135"/>
      <c r="CF62" s="135"/>
      <c r="CG62" s="135"/>
      <c r="CH62" s="135"/>
      <c r="CI62" s="135"/>
      <c r="CJ62" s="135"/>
      <c r="CK62" s="135"/>
      <c r="CL62" s="135"/>
      <c r="CM62" s="135"/>
      <c r="CN62" s="135"/>
      <c r="CO62" s="135"/>
      <c r="CP62" s="135"/>
      <c r="CQ62" s="188"/>
      <c r="CR62" s="135"/>
      <c r="CS62" s="135"/>
      <c r="CT62" s="135"/>
      <c r="CU62" s="135"/>
      <c r="CV62" s="135"/>
      <c r="CW62" s="135"/>
      <c r="CX62" s="135"/>
      <c r="CY62" s="135"/>
      <c r="CZ62" s="135"/>
      <c r="DA62" s="135"/>
      <c r="DB62" s="135"/>
      <c r="DC62" s="135"/>
      <c r="DD62" s="188"/>
      <c r="DE62" s="188"/>
      <c r="DF62" s="188"/>
      <c r="DG62" s="188"/>
      <c r="DH62" s="188"/>
      <c r="DI62" s="188"/>
      <c r="DJ62" s="135"/>
      <c r="DK62" s="135"/>
      <c r="DL62" s="135"/>
      <c r="DM62" s="135"/>
      <c r="DN62" s="135"/>
      <c r="DO62" s="135"/>
      <c r="DP62" s="135"/>
      <c r="DQ62" s="135"/>
      <c r="DR62" s="135"/>
      <c r="DS62" s="135"/>
      <c r="DT62" s="135"/>
      <c r="DU62" s="135"/>
      <c r="DV62" s="135"/>
      <c r="DW62" s="135"/>
      <c r="DX62" s="135"/>
      <c r="DY62" s="135"/>
      <c r="DZ62" s="135"/>
      <c r="EA62" s="135"/>
      <c r="EB62" s="135"/>
      <c r="EC62" s="135"/>
      <c r="ED62" s="135"/>
      <c r="EE62" s="135"/>
      <c r="EF62" s="135"/>
      <c r="EG62" s="135"/>
      <c r="EH62" s="135"/>
      <c r="EI62" s="135"/>
      <c r="EJ62" s="135"/>
      <c r="EK62" s="135"/>
      <c r="EL62" s="135"/>
      <c r="EM62" s="135"/>
    </row>
    <row r="63" spans="1:143" ht="15" customHeight="1" x14ac:dyDescent="0.25"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89"/>
      <c r="U63" s="189"/>
      <c r="V63" s="189"/>
      <c r="W63" s="189"/>
      <c r="X63" s="189"/>
      <c r="Y63" s="189"/>
      <c r="Z63" s="189"/>
      <c r="AA63" s="189"/>
      <c r="AC63" s="189"/>
      <c r="AD63" s="189"/>
      <c r="AE63" s="189"/>
      <c r="AF63" s="189"/>
      <c r="AG63" s="189"/>
      <c r="AH63" s="189"/>
      <c r="AJ63" s="189"/>
      <c r="AK63" s="190"/>
      <c r="AL63" s="190"/>
      <c r="BX63" s="132"/>
      <c r="BY63" s="132"/>
      <c r="BZ63" s="132"/>
      <c r="CA63" s="132"/>
      <c r="CB63" s="132"/>
      <c r="CC63" s="132"/>
      <c r="DD63" s="190"/>
      <c r="DE63" s="190"/>
      <c r="DF63" s="190"/>
      <c r="DG63" s="189"/>
      <c r="DH63" s="189"/>
      <c r="DI63" s="189"/>
      <c r="DJ63" s="132"/>
      <c r="DK63" s="132"/>
      <c r="DL63" s="132"/>
    </row>
    <row r="64" spans="1:143" ht="15" customHeight="1" x14ac:dyDescent="0.25">
      <c r="A64" s="134"/>
      <c r="C64" s="134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90"/>
      <c r="U64" s="190"/>
      <c r="V64" s="190"/>
      <c r="W64" s="190"/>
      <c r="X64" s="190"/>
      <c r="Y64" s="190"/>
      <c r="Z64" s="190"/>
      <c r="AA64" s="190"/>
      <c r="AB64" s="132"/>
      <c r="AC64" s="190"/>
      <c r="AD64" s="190"/>
      <c r="AE64" s="190"/>
      <c r="AF64" s="190"/>
      <c r="AG64" s="190"/>
      <c r="AH64" s="190"/>
      <c r="AI64" s="132"/>
      <c r="AJ64" s="190"/>
      <c r="AK64" s="191"/>
      <c r="AL64" s="191"/>
      <c r="AM64" s="192"/>
      <c r="AN64" s="192"/>
      <c r="AO64" s="192"/>
      <c r="AP64" s="192"/>
      <c r="AQ64" s="192"/>
      <c r="AR64" s="192"/>
      <c r="AS64" s="192"/>
      <c r="AT64" s="192"/>
      <c r="AU64" s="192"/>
      <c r="AV64" s="192"/>
      <c r="AW64" s="192"/>
      <c r="AX64" s="192"/>
      <c r="AY64" s="192"/>
      <c r="AZ64" s="192"/>
      <c r="BA64" s="192"/>
      <c r="BB64" s="192"/>
      <c r="BC64" s="192"/>
      <c r="BD64" s="192"/>
      <c r="BE64" s="192"/>
      <c r="BF64" s="192"/>
      <c r="BG64" s="192"/>
      <c r="BH64" s="192"/>
      <c r="BI64" s="192"/>
      <c r="BJ64" s="192"/>
      <c r="BK64" s="192"/>
      <c r="BL64" s="192"/>
      <c r="BM64" s="192"/>
      <c r="BN64" s="192"/>
      <c r="BO64" s="192"/>
      <c r="BP64" s="192"/>
      <c r="BQ64" s="192"/>
      <c r="BR64" s="192"/>
      <c r="BS64" s="192"/>
      <c r="BT64" s="192"/>
      <c r="BU64" s="192"/>
      <c r="BV64" s="192"/>
      <c r="BW64" s="192"/>
      <c r="BX64" s="134"/>
      <c r="BY64" s="134"/>
      <c r="BZ64" s="134"/>
      <c r="CA64" s="134"/>
      <c r="CB64" s="134"/>
      <c r="CC64" s="134"/>
      <c r="CD64" s="192"/>
      <c r="CE64" s="192"/>
      <c r="CF64" s="192"/>
      <c r="CG64" s="192"/>
      <c r="CH64" s="192"/>
      <c r="CI64" s="192"/>
      <c r="CJ64" s="192"/>
      <c r="CK64" s="192"/>
      <c r="CL64" s="192"/>
      <c r="CM64" s="192"/>
      <c r="CN64" s="192"/>
      <c r="CO64" s="192"/>
      <c r="CP64" s="192"/>
      <c r="CQ64" s="192"/>
      <c r="CR64" s="192"/>
      <c r="CS64" s="192"/>
      <c r="CT64" s="192"/>
      <c r="CU64" s="192"/>
      <c r="CV64" s="192"/>
      <c r="CW64" s="192"/>
      <c r="CX64" s="192"/>
      <c r="CY64" s="192"/>
      <c r="CZ64" s="192"/>
      <c r="DA64" s="192"/>
      <c r="DB64" s="192"/>
      <c r="DC64" s="192"/>
      <c r="DD64" s="193"/>
      <c r="DE64" s="193"/>
      <c r="DF64" s="193"/>
      <c r="DG64" s="194"/>
      <c r="DH64" s="194"/>
      <c r="DI64" s="194"/>
      <c r="DJ64" s="134"/>
      <c r="DK64" s="134"/>
      <c r="DL64" s="134"/>
      <c r="DM64" s="192"/>
      <c r="DN64" s="192"/>
      <c r="DO64" s="192"/>
      <c r="DP64" s="192"/>
      <c r="DQ64" s="192"/>
      <c r="DR64" s="192"/>
      <c r="DS64" s="192"/>
      <c r="DT64" s="192"/>
      <c r="DU64" s="192"/>
      <c r="DV64" s="192"/>
    </row>
    <row r="65" spans="2:126" ht="15" customHeight="1" x14ac:dyDescent="0.25">
      <c r="B65" s="132"/>
      <c r="C65" s="132"/>
      <c r="D65" s="131"/>
      <c r="E65" s="131"/>
      <c r="F65" s="131"/>
      <c r="G65" s="131"/>
      <c r="H65" s="131"/>
      <c r="I65" s="131"/>
      <c r="J65" s="131"/>
      <c r="K65" s="131"/>
      <c r="L65" s="131"/>
      <c r="M65" s="131"/>
      <c r="N65" s="131"/>
      <c r="O65" s="131"/>
      <c r="P65" s="131"/>
      <c r="Q65" s="131"/>
      <c r="R65" s="131"/>
      <c r="S65" s="131"/>
      <c r="T65" s="195"/>
      <c r="U65" s="195"/>
      <c r="V65" s="195"/>
      <c r="W65" s="195"/>
      <c r="X65" s="195"/>
      <c r="Y65" s="195"/>
      <c r="Z65" s="195"/>
      <c r="AA65" s="195"/>
      <c r="AB65" s="131"/>
      <c r="AC65" s="195"/>
      <c r="AD65" s="195"/>
      <c r="AE65" s="195"/>
      <c r="AF65" s="195"/>
      <c r="AG65" s="195"/>
      <c r="AH65" s="195"/>
      <c r="AI65" s="131"/>
      <c r="AJ65" s="195"/>
      <c r="AK65" s="195"/>
      <c r="AL65" s="195"/>
      <c r="AM65" s="131"/>
      <c r="AN65" s="131"/>
      <c r="AO65" s="131"/>
      <c r="AP65" s="131"/>
      <c r="AQ65" s="131"/>
      <c r="AR65" s="131"/>
      <c r="AS65" s="131"/>
      <c r="AT65" s="131"/>
      <c r="AU65" s="131"/>
      <c r="AV65" s="131"/>
      <c r="AW65" s="131"/>
      <c r="AX65" s="131"/>
      <c r="AY65" s="131"/>
      <c r="AZ65" s="131"/>
      <c r="BA65" s="131"/>
      <c r="BB65" s="131"/>
      <c r="BC65" s="131"/>
      <c r="BD65" s="131"/>
      <c r="BE65" s="131"/>
      <c r="BF65" s="131"/>
      <c r="BG65" s="131"/>
      <c r="BH65" s="131"/>
      <c r="BI65" s="131"/>
      <c r="BJ65" s="131"/>
      <c r="BK65" s="131"/>
      <c r="BL65" s="131"/>
      <c r="BM65" s="131"/>
      <c r="BN65" s="131"/>
      <c r="BO65" s="131"/>
      <c r="BP65" s="131"/>
      <c r="BQ65" s="131"/>
      <c r="BR65" s="131"/>
      <c r="BS65" s="131"/>
      <c r="BT65" s="131"/>
      <c r="BU65" s="131"/>
      <c r="BV65" s="131"/>
      <c r="BW65" s="131"/>
      <c r="BX65" s="131"/>
      <c r="BY65" s="131"/>
      <c r="BZ65" s="131"/>
      <c r="CA65" s="131"/>
      <c r="CB65" s="131"/>
      <c r="CC65" s="131"/>
      <c r="CD65" s="131"/>
      <c r="CE65" s="131"/>
      <c r="CF65" s="131"/>
      <c r="CG65" s="131"/>
      <c r="CH65" s="131"/>
      <c r="CI65" s="131"/>
      <c r="CJ65" s="131"/>
      <c r="CK65" s="131"/>
      <c r="CL65" s="131"/>
      <c r="CM65" s="131"/>
      <c r="CN65" s="131"/>
      <c r="CO65" s="131"/>
      <c r="CP65" s="131"/>
      <c r="CQ65" s="195"/>
      <c r="CR65" s="131"/>
      <c r="CS65" s="131"/>
      <c r="CT65" s="131"/>
      <c r="CU65" s="131"/>
      <c r="CV65" s="131"/>
      <c r="CW65" s="131"/>
      <c r="CX65" s="131"/>
      <c r="CY65" s="131"/>
      <c r="CZ65" s="131"/>
      <c r="DA65" s="131"/>
      <c r="DB65" s="131"/>
      <c r="DC65" s="131"/>
      <c r="DD65" s="195"/>
      <c r="DE65" s="195"/>
      <c r="DF65" s="195"/>
      <c r="DG65" s="195"/>
      <c r="DH65" s="195"/>
      <c r="DI65" s="195"/>
      <c r="DJ65" s="131"/>
      <c r="DK65" s="131"/>
      <c r="DL65" s="131"/>
      <c r="DM65" s="131"/>
      <c r="DN65" s="131"/>
      <c r="DO65" s="131"/>
      <c r="DP65" s="131"/>
      <c r="DQ65" s="131"/>
      <c r="DR65" s="131"/>
      <c r="DS65" s="131"/>
      <c r="DT65" s="131"/>
      <c r="DU65" s="131"/>
      <c r="DV65" s="131"/>
    </row>
    <row r="66" spans="2:126" ht="15" customHeight="1" x14ac:dyDescent="0.25">
      <c r="B66" s="132"/>
      <c r="C66" s="132"/>
      <c r="D66" s="131"/>
      <c r="E66" s="131"/>
      <c r="F66" s="131"/>
      <c r="G66" s="131"/>
      <c r="H66" s="131"/>
      <c r="I66" s="131"/>
      <c r="J66" s="131"/>
      <c r="K66" s="131"/>
      <c r="L66" s="131"/>
      <c r="M66" s="131"/>
      <c r="N66" s="131"/>
      <c r="O66" s="131"/>
      <c r="P66" s="131"/>
      <c r="Q66" s="131"/>
      <c r="R66" s="131"/>
      <c r="S66" s="131"/>
      <c r="T66" s="195"/>
      <c r="U66" s="195"/>
      <c r="V66" s="195"/>
      <c r="W66" s="195"/>
      <c r="X66" s="195"/>
      <c r="Y66" s="195"/>
      <c r="Z66" s="195"/>
      <c r="AA66" s="195"/>
      <c r="AB66" s="131"/>
      <c r="AC66" s="195"/>
      <c r="AD66" s="195"/>
      <c r="AE66" s="195"/>
      <c r="AF66" s="195"/>
      <c r="AG66" s="195"/>
      <c r="AH66" s="195"/>
      <c r="AI66" s="131"/>
      <c r="AJ66" s="195"/>
      <c r="AK66" s="195"/>
      <c r="AL66" s="195"/>
      <c r="AM66" s="131"/>
      <c r="AN66" s="131"/>
      <c r="AO66" s="131"/>
      <c r="AP66" s="131"/>
      <c r="AQ66" s="131"/>
      <c r="AR66" s="131"/>
      <c r="AS66" s="131"/>
      <c r="AT66" s="131"/>
      <c r="AU66" s="131"/>
      <c r="AV66" s="131"/>
      <c r="AW66" s="131"/>
      <c r="AX66" s="131"/>
      <c r="AY66" s="131"/>
      <c r="AZ66" s="131"/>
      <c r="BA66" s="131"/>
      <c r="BB66" s="131"/>
      <c r="BC66" s="131"/>
      <c r="BD66" s="131"/>
      <c r="BE66" s="131"/>
      <c r="BF66" s="131"/>
      <c r="BG66" s="131"/>
      <c r="BH66" s="131"/>
      <c r="BI66" s="131"/>
      <c r="BJ66" s="131"/>
      <c r="BK66" s="131"/>
      <c r="BL66" s="131"/>
      <c r="BM66" s="131"/>
      <c r="BN66" s="131"/>
      <c r="BO66" s="131"/>
      <c r="BP66" s="131"/>
      <c r="BQ66" s="131"/>
      <c r="BR66" s="131"/>
      <c r="BS66" s="131"/>
      <c r="BT66" s="131"/>
      <c r="BU66" s="131"/>
      <c r="BV66" s="131"/>
      <c r="BW66" s="131"/>
      <c r="BX66" s="131"/>
      <c r="BY66" s="131"/>
      <c r="BZ66" s="131"/>
      <c r="CA66" s="131"/>
      <c r="CB66" s="131"/>
      <c r="CC66" s="131"/>
      <c r="CD66" s="131"/>
      <c r="CE66" s="131"/>
      <c r="CF66" s="131"/>
      <c r="CG66" s="131"/>
      <c r="CH66" s="131"/>
      <c r="CI66" s="131"/>
      <c r="CJ66" s="131"/>
      <c r="CK66" s="131"/>
      <c r="CL66" s="131"/>
      <c r="CM66" s="131"/>
      <c r="CN66" s="131"/>
      <c r="CO66" s="131"/>
      <c r="CP66" s="131"/>
      <c r="CQ66" s="195"/>
      <c r="CR66" s="131"/>
      <c r="CS66" s="131"/>
      <c r="CT66" s="131"/>
      <c r="CU66" s="131"/>
      <c r="CV66" s="131"/>
      <c r="CW66" s="131"/>
      <c r="CX66" s="131"/>
      <c r="CY66" s="131"/>
      <c r="CZ66" s="131"/>
      <c r="DA66" s="131"/>
      <c r="DB66" s="131"/>
      <c r="DC66" s="131"/>
      <c r="DD66" s="195"/>
      <c r="DE66" s="195"/>
      <c r="DF66" s="195"/>
      <c r="DG66" s="195"/>
      <c r="DH66" s="195"/>
      <c r="DI66" s="195"/>
      <c r="DJ66" s="131"/>
      <c r="DK66" s="131"/>
      <c r="DL66" s="131"/>
      <c r="DM66" s="131"/>
      <c r="DN66" s="131"/>
      <c r="DO66" s="131"/>
      <c r="DP66" s="131"/>
      <c r="DQ66" s="131"/>
      <c r="DR66" s="131"/>
      <c r="DS66" s="131"/>
      <c r="DT66" s="131"/>
      <c r="DU66" s="131"/>
      <c r="DV66" s="131"/>
    </row>
    <row r="67" spans="2:126" ht="15" customHeight="1" x14ac:dyDescent="0.25">
      <c r="B67" s="132"/>
      <c r="C67" s="132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95"/>
      <c r="U67" s="195"/>
      <c r="V67" s="195"/>
      <c r="W67" s="195"/>
      <c r="X67" s="195"/>
      <c r="Y67" s="195"/>
      <c r="Z67" s="195"/>
      <c r="AA67" s="195"/>
      <c r="AB67" s="131"/>
      <c r="AC67" s="195"/>
      <c r="AD67" s="195"/>
      <c r="AE67" s="195"/>
      <c r="AF67" s="195"/>
      <c r="AG67" s="195"/>
      <c r="AH67" s="195"/>
      <c r="AI67" s="131"/>
      <c r="AJ67" s="195"/>
      <c r="AK67" s="195"/>
      <c r="AL67" s="195"/>
      <c r="AM67" s="131"/>
      <c r="AN67" s="131"/>
      <c r="AO67" s="131"/>
      <c r="AP67" s="131"/>
      <c r="AQ67" s="131"/>
      <c r="AR67" s="131"/>
      <c r="AS67" s="131"/>
      <c r="AT67" s="131"/>
      <c r="AU67" s="131"/>
      <c r="AV67" s="131"/>
      <c r="AW67" s="131"/>
      <c r="AX67" s="131"/>
      <c r="AY67" s="131"/>
      <c r="AZ67" s="131"/>
      <c r="BA67" s="131"/>
      <c r="BB67" s="131"/>
      <c r="BC67" s="131"/>
      <c r="BD67" s="131"/>
      <c r="BE67" s="131"/>
      <c r="BF67" s="131"/>
      <c r="BG67" s="131"/>
      <c r="BH67" s="131"/>
      <c r="BI67" s="131"/>
      <c r="BJ67" s="131"/>
      <c r="BK67" s="131"/>
      <c r="BL67" s="131"/>
      <c r="BM67" s="131"/>
      <c r="BN67" s="131"/>
      <c r="BO67" s="131"/>
      <c r="BP67" s="131"/>
      <c r="BQ67" s="131"/>
      <c r="BR67" s="131"/>
      <c r="BS67" s="131"/>
      <c r="BT67" s="131"/>
      <c r="BU67" s="131"/>
      <c r="BV67" s="131"/>
      <c r="BW67" s="131"/>
      <c r="BX67" s="131"/>
      <c r="BY67" s="131"/>
      <c r="BZ67" s="131"/>
      <c r="CA67" s="131"/>
      <c r="CB67" s="131"/>
      <c r="CC67" s="131"/>
      <c r="CD67" s="131"/>
      <c r="CE67" s="131"/>
      <c r="CF67" s="131"/>
      <c r="CG67" s="131"/>
      <c r="CH67" s="131"/>
      <c r="CI67" s="131"/>
      <c r="CJ67" s="131"/>
      <c r="CK67" s="131"/>
      <c r="CL67" s="131"/>
      <c r="CM67" s="131"/>
      <c r="CN67" s="131"/>
      <c r="CO67" s="131"/>
      <c r="CP67" s="131"/>
      <c r="CQ67" s="195"/>
      <c r="CR67" s="131"/>
      <c r="CS67" s="131"/>
      <c r="CT67" s="131"/>
      <c r="CU67" s="131"/>
      <c r="CV67" s="131"/>
      <c r="CW67" s="131"/>
      <c r="CX67" s="131"/>
      <c r="CY67" s="131"/>
      <c r="CZ67" s="131"/>
      <c r="DA67" s="131"/>
      <c r="DB67" s="131"/>
      <c r="DC67" s="131"/>
      <c r="DD67" s="195"/>
      <c r="DE67" s="195"/>
      <c r="DF67" s="195"/>
      <c r="DG67" s="195"/>
      <c r="DH67" s="195"/>
      <c r="DI67" s="195"/>
      <c r="DJ67" s="131"/>
      <c r="DK67" s="131"/>
      <c r="DL67" s="131"/>
      <c r="DM67" s="131"/>
      <c r="DN67" s="131"/>
      <c r="DO67" s="131"/>
      <c r="DP67" s="131"/>
      <c r="DQ67" s="131"/>
      <c r="DR67" s="131"/>
      <c r="DS67" s="131"/>
      <c r="DT67" s="131"/>
      <c r="DU67" s="131"/>
      <c r="DV67" s="131"/>
    </row>
    <row r="68" spans="2:126" ht="15" customHeight="1" x14ac:dyDescent="0.25">
      <c r="B68" s="132"/>
      <c r="C68" s="132"/>
      <c r="D68" s="131"/>
      <c r="E68" s="131"/>
      <c r="F68" s="131"/>
      <c r="G68" s="131"/>
      <c r="H68" s="131"/>
      <c r="I68" s="131"/>
      <c r="J68" s="131"/>
      <c r="K68" s="131"/>
      <c r="L68" s="131"/>
      <c r="M68" s="131"/>
      <c r="N68" s="131"/>
      <c r="O68" s="131"/>
      <c r="P68" s="131"/>
      <c r="Q68" s="131"/>
      <c r="R68" s="131"/>
      <c r="S68" s="131"/>
      <c r="T68" s="195"/>
      <c r="U68" s="195"/>
      <c r="V68" s="195"/>
      <c r="W68" s="195"/>
      <c r="X68" s="195"/>
      <c r="Y68" s="195"/>
      <c r="Z68" s="195"/>
      <c r="AA68" s="195"/>
      <c r="AB68" s="131"/>
      <c r="AC68" s="195"/>
      <c r="AD68" s="195"/>
      <c r="AE68" s="195"/>
      <c r="AF68" s="195"/>
      <c r="AG68" s="195"/>
      <c r="AH68" s="195"/>
      <c r="AI68" s="131"/>
      <c r="AJ68" s="195"/>
      <c r="AK68" s="195"/>
      <c r="AL68" s="195"/>
      <c r="AM68" s="131"/>
      <c r="AN68" s="131"/>
      <c r="AO68" s="131"/>
      <c r="AP68" s="131"/>
      <c r="AQ68" s="131"/>
      <c r="AR68" s="131"/>
      <c r="AS68" s="131"/>
      <c r="AT68" s="131"/>
      <c r="AU68" s="131"/>
      <c r="AV68" s="131"/>
      <c r="AW68" s="131"/>
      <c r="AX68" s="131"/>
      <c r="AY68" s="131"/>
      <c r="AZ68" s="131"/>
      <c r="BA68" s="131"/>
      <c r="BB68" s="131"/>
      <c r="BC68" s="131"/>
      <c r="BD68" s="131"/>
      <c r="BE68" s="131"/>
      <c r="BF68" s="131"/>
      <c r="BG68" s="131"/>
      <c r="BH68" s="131"/>
      <c r="BI68" s="131"/>
      <c r="BJ68" s="131"/>
      <c r="BK68" s="131"/>
      <c r="BL68" s="131"/>
      <c r="BM68" s="131"/>
      <c r="BN68" s="131"/>
      <c r="BO68" s="131"/>
      <c r="BP68" s="131"/>
      <c r="BQ68" s="131"/>
      <c r="BR68" s="131"/>
      <c r="BS68" s="131"/>
      <c r="BT68" s="131"/>
      <c r="BU68" s="131"/>
      <c r="BV68" s="131"/>
      <c r="BW68" s="131"/>
      <c r="BX68" s="131"/>
      <c r="BY68" s="131"/>
      <c r="BZ68" s="131"/>
      <c r="CA68" s="131"/>
      <c r="CB68" s="131"/>
      <c r="CC68" s="131"/>
      <c r="CD68" s="131"/>
      <c r="CE68" s="131"/>
      <c r="CF68" s="131"/>
      <c r="CG68" s="131"/>
      <c r="CH68" s="131"/>
      <c r="CI68" s="131"/>
      <c r="CJ68" s="131"/>
      <c r="CK68" s="131"/>
      <c r="CL68" s="131"/>
      <c r="CM68" s="131"/>
      <c r="CN68" s="131"/>
      <c r="CO68" s="131"/>
      <c r="CP68" s="131"/>
      <c r="CQ68" s="195"/>
      <c r="CR68" s="131"/>
      <c r="CS68" s="131"/>
      <c r="CT68" s="131"/>
      <c r="CU68" s="131"/>
      <c r="CV68" s="131"/>
      <c r="CW68" s="131"/>
      <c r="CX68" s="131"/>
      <c r="CY68" s="131"/>
      <c r="CZ68" s="131"/>
      <c r="DA68" s="131"/>
      <c r="DB68" s="131"/>
      <c r="DC68" s="131"/>
      <c r="DD68" s="195"/>
      <c r="DE68" s="195"/>
      <c r="DF68" s="195"/>
      <c r="DG68" s="195"/>
      <c r="DH68" s="195"/>
      <c r="DI68" s="195"/>
      <c r="DJ68" s="131"/>
      <c r="DK68" s="131"/>
      <c r="DL68" s="131"/>
      <c r="DM68" s="131"/>
      <c r="DN68" s="131"/>
      <c r="DO68" s="131"/>
      <c r="DP68" s="131"/>
      <c r="DQ68" s="131"/>
      <c r="DR68" s="131"/>
      <c r="DS68" s="131"/>
      <c r="DT68" s="131"/>
      <c r="DU68" s="131"/>
      <c r="DV68" s="131"/>
    </row>
    <row r="69" spans="2:126" ht="15" customHeight="1" x14ac:dyDescent="0.25">
      <c r="B69" s="132"/>
      <c r="C69" s="132"/>
      <c r="D69" s="131"/>
      <c r="E69" s="131"/>
      <c r="F69" s="131"/>
      <c r="G69" s="131"/>
      <c r="H69" s="131"/>
      <c r="I69" s="131"/>
      <c r="J69" s="131"/>
      <c r="K69" s="131"/>
      <c r="L69" s="131"/>
      <c r="M69" s="131"/>
      <c r="N69" s="131"/>
      <c r="O69" s="131"/>
      <c r="P69" s="131"/>
      <c r="Q69" s="131"/>
      <c r="R69" s="131"/>
      <c r="S69" s="131"/>
      <c r="T69" s="195"/>
      <c r="U69" s="195"/>
      <c r="V69" s="195"/>
      <c r="W69" s="195"/>
      <c r="X69" s="195"/>
      <c r="Y69" s="195"/>
      <c r="Z69" s="195"/>
      <c r="AA69" s="195"/>
      <c r="AB69" s="131"/>
      <c r="AC69" s="195"/>
      <c r="AD69" s="195"/>
      <c r="AE69" s="195"/>
      <c r="AF69" s="195"/>
      <c r="AG69" s="195"/>
      <c r="AH69" s="195"/>
      <c r="AI69" s="131"/>
      <c r="AJ69" s="195"/>
      <c r="AK69" s="195"/>
      <c r="AL69" s="195"/>
      <c r="AM69" s="131"/>
      <c r="AN69" s="131"/>
      <c r="AO69" s="131"/>
      <c r="AP69" s="131"/>
      <c r="AQ69" s="131"/>
      <c r="AR69" s="131"/>
      <c r="AS69" s="131"/>
      <c r="AT69" s="131"/>
      <c r="AU69" s="131"/>
      <c r="AV69" s="131"/>
      <c r="AW69" s="131"/>
      <c r="AX69" s="131"/>
      <c r="AY69" s="131"/>
      <c r="AZ69" s="131"/>
      <c r="BA69" s="131"/>
      <c r="BB69" s="131"/>
      <c r="BC69" s="131"/>
      <c r="BD69" s="131"/>
      <c r="BE69" s="131"/>
      <c r="BF69" s="131"/>
      <c r="BG69" s="131"/>
      <c r="BH69" s="131"/>
      <c r="BI69" s="131"/>
      <c r="BJ69" s="131"/>
      <c r="BK69" s="131"/>
      <c r="BL69" s="131"/>
      <c r="BM69" s="131"/>
      <c r="BN69" s="131"/>
      <c r="BO69" s="131"/>
      <c r="BP69" s="131"/>
      <c r="BQ69" s="131"/>
      <c r="BR69" s="131"/>
      <c r="BS69" s="131"/>
      <c r="BT69" s="131"/>
      <c r="BU69" s="131"/>
      <c r="BV69" s="131"/>
      <c r="BW69" s="131"/>
      <c r="BX69" s="131"/>
      <c r="BY69" s="131"/>
      <c r="BZ69" s="131"/>
      <c r="CA69" s="131"/>
      <c r="CB69" s="131"/>
      <c r="CC69" s="131"/>
      <c r="CD69" s="131"/>
      <c r="CE69" s="131"/>
      <c r="CF69" s="131"/>
      <c r="CG69" s="131"/>
      <c r="CH69" s="131"/>
      <c r="CI69" s="131"/>
      <c r="CJ69" s="131"/>
      <c r="CK69" s="131"/>
      <c r="CL69" s="131"/>
      <c r="CM69" s="131"/>
      <c r="CN69" s="131"/>
      <c r="CO69" s="131"/>
      <c r="CP69" s="131"/>
      <c r="CQ69" s="195"/>
      <c r="CR69" s="131"/>
      <c r="CS69" s="131"/>
      <c r="CT69" s="131"/>
      <c r="CU69" s="131"/>
      <c r="CV69" s="131"/>
      <c r="CW69" s="131"/>
      <c r="CX69" s="131"/>
      <c r="CY69" s="131"/>
      <c r="CZ69" s="131"/>
      <c r="DA69" s="131"/>
      <c r="DB69" s="131"/>
      <c r="DC69" s="131"/>
      <c r="DD69" s="195"/>
      <c r="DE69" s="195"/>
      <c r="DF69" s="195"/>
      <c r="DG69" s="195"/>
      <c r="DH69" s="195"/>
      <c r="DI69" s="195"/>
      <c r="DJ69" s="131"/>
      <c r="DK69" s="131"/>
      <c r="DL69" s="131"/>
      <c r="DM69" s="131"/>
      <c r="DN69" s="131"/>
      <c r="DO69" s="131"/>
      <c r="DP69" s="131"/>
      <c r="DQ69" s="131"/>
      <c r="DR69" s="131"/>
      <c r="DS69" s="131"/>
      <c r="DT69" s="131"/>
      <c r="DU69" s="131"/>
      <c r="DV69" s="131"/>
    </row>
    <row r="70" spans="2:126" ht="15" customHeight="1" x14ac:dyDescent="0.25">
      <c r="B70" s="132"/>
      <c r="C70" s="132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95"/>
      <c r="U70" s="195"/>
      <c r="V70" s="195"/>
      <c r="W70" s="195"/>
      <c r="X70" s="195"/>
      <c r="Y70" s="195"/>
      <c r="Z70" s="195"/>
      <c r="AA70" s="195"/>
      <c r="AB70" s="131"/>
      <c r="AC70" s="195"/>
      <c r="AD70" s="195"/>
      <c r="AE70" s="195"/>
      <c r="AF70" s="195"/>
      <c r="AG70" s="195"/>
      <c r="AH70" s="195"/>
      <c r="AI70" s="131"/>
      <c r="AJ70" s="195"/>
      <c r="AK70" s="195"/>
      <c r="AL70" s="195"/>
      <c r="AM70" s="131"/>
      <c r="AN70" s="131"/>
      <c r="AO70" s="131"/>
      <c r="AP70" s="131"/>
      <c r="AQ70" s="131"/>
      <c r="AR70" s="131"/>
      <c r="AS70" s="131"/>
      <c r="AT70" s="131"/>
      <c r="AU70" s="131"/>
      <c r="AV70" s="131"/>
      <c r="AW70" s="131"/>
      <c r="AX70" s="131"/>
      <c r="AY70" s="131"/>
      <c r="AZ70" s="131"/>
      <c r="BA70" s="131"/>
      <c r="BB70" s="131"/>
      <c r="BC70" s="131"/>
      <c r="BD70" s="131"/>
      <c r="BE70" s="131"/>
      <c r="BF70" s="131"/>
      <c r="BG70" s="131"/>
      <c r="BH70" s="131"/>
      <c r="BI70" s="131"/>
      <c r="BJ70" s="131"/>
      <c r="BK70" s="131"/>
      <c r="BL70" s="131"/>
      <c r="BM70" s="131"/>
      <c r="BN70" s="131"/>
      <c r="BO70" s="131"/>
      <c r="BP70" s="131"/>
      <c r="BQ70" s="131"/>
      <c r="BR70" s="131"/>
      <c r="BS70" s="131"/>
      <c r="BT70" s="131"/>
      <c r="BU70" s="131"/>
      <c r="BV70" s="131"/>
      <c r="BW70" s="131"/>
      <c r="BX70" s="131"/>
      <c r="BY70" s="131"/>
      <c r="BZ70" s="131"/>
      <c r="CA70" s="131"/>
      <c r="CB70" s="131"/>
      <c r="CC70" s="131"/>
      <c r="CD70" s="131"/>
      <c r="CE70" s="131"/>
      <c r="CF70" s="131"/>
      <c r="CG70" s="131"/>
      <c r="CH70" s="131"/>
      <c r="CI70" s="131"/>
      <c r="CJ70" s="131"/>
      <c r="CK70" s="131"/>
      <c r="CL70" s="131"/>
      <c r="CM70" s="131"/>
      <c r="CN70" s="131"/>
      <c r="CO70" s="131"/>
      <c r="CP70" s="131"/>
      <c r="CQ70" s="195"/>
      <c r="CR70" s="131"/>
      <c r="CS70" s="131"/>
      <c r="CT70" s="131"/>
      <c r="CU70" s="131"/>
      <c r="CV70" s="131"/>
      <c r="CW70" s="131"/>
      <c r="CX70" s="131"/>
      <c r="CY70" s="131"/>
      <c r="CZ70" s="131"/>
      <c r="DA70" s="131"/>
      <c r="DB70" s="131"/>
      <c r="DC70" s="131"/>
      <c r="DD70" s="195"/>
      <c r="DE70" s="195"/>
      <c r="DF70" s="195"/>
      <c r="DG70" s="195"/>
      <c r="DH70" s="195"/>
      <c r="DI70" s="195"/>
      <c r="DJ70" s="131"/>
      <c r="DK70" s="131"/>
      <c r="DL70" s="131"/>
      <c r="DM70" s="131"/>
      <c r="DN70" s="131"/>
      <c r="DO70" s="131"/>
      <c r="DP70" s="131"/>
      <c r="DQ70" s="131"/>
      <c r="DR70" s="131"/>
      <c r="DS70" s="131"/>
      <c r="DT70" s="131"/>
      <c r="DU70" s="131"/>
      <c r="DV70" s="131"/>
    </row>
    <row r="71" spans="2:126" ht="15" customHeight="1" x14ac:dyDescent="0.25">
      <c r="AM71" s="196"/>
      <c r="AN71" s="196"/>
      <c r="AO71" s="196"/>
      <c r="AP71" s="196"/>
      <c r="AQ71" s="196"/>
      <c r="AR71" s="196"/>
      <c r="AS71" s="196"/>
      <c r="AT71" s="196"/>
      <c r="AU71" s="196"/>
      <c r="AV71" s="196"/>
      <c r="AW71" s="196"/>
      <c r="AX71" s="196"/>
      <c r="CU71" s="196"/>
      <c r="CV71" s="196"/>
      <c r="CW71" s="196"/>
      <c r="CX71" s="196"/>
      <c r="CY71" s="196"/>
      <c r="CZ71" s="196"/>
      <c r="DA71" s="196"/>
      <c r="DB71" s="196"/>
      <c r="DC71" s="196"/>
      <c r="DD71" s="196"/>
      <c r="DE71" s="196"/>
      <c r="DF71" s="196"/>
      <c r="DG71" s="196"/>
      <c r="DH71" s="196"/>
      <c r="DI71" s="196"/>
      <c r="DJ71" s="196"/>
      <c r="DK71" s="196"/>
      <c r="DL71" s="196"/>
      <c r="DM71" s="196"/>
      <c r="DN71" s="196"/>
      <c r="DO71" s="196"/>
      <c r="DP71" s="196"/>
      <c r="DQ71" s="196"/>
      <c r="DR71" s="196"/>
      <c r="DS71" s="196"/>
      <c r="DT71" s="196"/>
      <c r="DU71" s="196"/>
      <c r="DV71" s="196"/>
    </row>
    <row r="72" spans="2:126" s="215" customFormat="1" ht="15" customHeight="1" x14ac:dyDescent="0.25">
      <c r="D72" s="216"/>
      <c r="E72" s="216"/>
      <c r="F72" s="216"/>
      <c r="G72" s="216"/>
      <c r="H72" s="216"/>
      <c r="I72" s="216"/>
      <c r="J72" s="216"/>
      <c r="K72" s="216"/>
      <c r="L72" s="216"/>
      <c r="M72" s="216"/>
      <c r="N72" s="216"/>
      <c r="O72" s="216"/>
      <c r="P72" s="216"/>
      <c r="Q72" s="216"/>
      <c r="R72" s="216"/>
      <c r="S72" s="216"/>
      <c r="T72" s="216"/>
      <c r="U72" s="216"/>
      <c r="V72" s="216"/>
      <c r="W72" s="216"/>
      <c r="X72" s="216"/>
      <c r="Y72" s="216"/>
      <c r="Z72" s="216"/>
      <c r="AA72" s="216"/>
      <c r="AB72" s="216"/>
      <c r="AC72" s="216"/>
      <c r="AD72" s="216"/>
      <c r="AE72" s="216"/>
      <c r="AF72" s="216"/>
      <c r="AG72" s="216"/>
      <c r="AH72" s="216"/>
      <c r="AI72" s="216"/>
      <c r="AJ72" s="216"/>
      <c r="AK72" s="216"/>
      <c r="AL72" s="216"/>
    </row>
    <row r="73" spans="2:126" s="176" customFormat="1" ht="15" customHeight="1" x14ac:dyDescent="0.25"/>
    <row r="74" spans="2:126" s="176" customFormat="1" ht="15" customHeight="1" x14ac:dyDescent="0.25"/>
    <row r="75" spans="2:126" ht="15" customHeight="1" x14ac:dyDescent="0.25">
      <c r="D75" s="196"/>
      <c r="E75" s="196"/>
      <c r="F75" s="196"/>
      <c r="G75" s="196"/>
      <c r="H75" s="196"/>
      <c r="I75" s="196"/>
      <c r="J75" s="196"/>
      <c r="K75" s="196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6"/>
      <c r="Y75" s="196"/>
      <c r="Z75" s="196"/>
      <c r="AA75" s="196"/>
      <c r="AB75" s="196"/>
      <c r="AC75" s="196"/>
      <c r="AD75" s="196"/>
      <c r="AE75" s="196"/>
      <c r="AF75" s="196"/>
      <c r="AG75" s="196"/>
      <c r="AH75" s="196"/>
      <c r="AI75" s="196"/>
      <c r="AJ75" s="196"/>
      <c r="AK75" s="196"/>
      <c r="AL75" s="196"/>
      <c r="AM75" s="196"/>
      <c r="AN75" s="196"/>
      <c r="AO75" s="196"/>
      <c r="AP75" s="196"/>
      <c r="AQ75" s="196"/>
      <c r="AR75" s="196"/>
      <c r="AS75" s="196"/>
      <c r="AT75" s="196"/>
      <c r="AU75" s="196"/>
      <c r="AV75" s="196"/>
      <c r="AW75" s="196"/>
      <c r="AX75" s="196"/>
      <c r="AY75" s="196"/>
      <c r="AZ75" s="196"/>
      <c r="BA75" s="196"/>
      <c r="BB75" s="196"/>
      <c r="BC75" s="196"/>
      <c r="BD75" s="196"/>
      <c r="BE75" s="196"/>
      <c r="BF75" s="196"/>
      <c r="BG75" s="196"/>
      <c r="BH75" s="196"/>
      <c r="BI75" s="196"/>
      <c r="BJ75" s="196"/>
      <c r="BK75" s="196"/>
      <c r="BL75" s="196"/>
      <c r="BM75" s="196"/>
      <c r="BN75" s="196"/>
      <c r="BO75" s="196"/>
      <c r="BP75" s="196"/>
      <c r="BQ75" s="196"/>
      <c r="BR75" s="196"/>
      <c r="BS75" s="196"/>
      <c r="BT75" s="196"/>
      <c r="BU75" s="196"/>
      <c r="BV75" s="196"/>
      <c r="BW75" s="196"/>
      <c r="BX75" s="196"/>
      <c r="BY75" s="196"/>
      <c r="BZ75" s="196"/>
      <c r="CA75" s="196"/>
      <c r="CB75" s="196"/>
      <c r="CC75" s="196"/>
      <c r="CD75" s="196"/>
      <c r="CE75" s="196"/>
      <c r="CF75" s="196"/>
      <c r="CG75" s="196"/>
      <c r="CH75" s="196"/>
      <c r="CI75" s="196"/>
      <c r="CJ75" s="196"/>
      <c r="CK75" s="196"/>
      <c r="CL75" s="196"/>
      <c r="CM75" s="196"/>
      <c r="CN75" s="196"/>
      <c r="CO75" s="196"/>
      <c r="CP75" s="196"/>
      <c r="CQ75" s="196"/>
      <c r="CR75" s="196"/>
      <c r="CS75" s="196"/>
      <c r="CT75" s="196"/>
      <c r="CU75" s="196"/>
      <c r="CV75" s="196"/>
      <c r="CW75" s="196"/>
      <c r="CX75" s="196"/>
      <c r="CY75" s="196"/>
      <c r="CZ75" s="196"/>
      <c r="DA75" s="196"/>
      <c r="DB75" s="196"/>
      <c r="DC75" s="196"/>
      <c r="DD75" s="196"/>
      <c r="DE75" s="196"/>
      <c r="DF75" s="196"/>
      <c r="DG75" s="196"/>
      <c r="DH75" s="196"/>
      <c r="DI75" s="196"/>
      <c r="DJ75" s="196"/>
      <c r="DK75" s="196"/>
      <c r="DL75" s="196"/>
      <c r="DM75" s="196"/>
      <c r="DN75" s="196"/>
      <c r="DO75" s="196"/>
      <c r="DP75" s="196"/>
      <c r="DQ75" s="196"/>
      <c r="DR75" s="196"/>
      <c r="DS75" s="196"/>
      <c r="DT75" s="196"/>
      <c r="DU75" s="196"/>
      <c r="DV75" s="196"/>
    </row>
    <row r="76" spans="2:126" ht="15" customHeight="1" x14ac:dyDescent="0.25">
      <c r="D76" s="196"/>
      <c r="E76" s="196"/>
      <c r="F76" s="196"/>
      <c r="G76" s="196"/>
      <c r="H76" s="196"/>
      <c r="I76" s="196"/>
      <c r="J76" s="196"/>
      <c r="K76" s="196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6"/>
      <c r="Y76" s="196"/>
      <c r="Z76" s="196"/>
      <c r="AA76" s="196"/>
      <c r="AB76" s="196"/>
      <c r="AC76" s="196"/>
      <c r="AD76" s="196"/>
      <c r="AE76" s="196"/>
      <c r="AF76" s="196"/>
      <c r="AG76" s="196"/>
      <c r="AH76" s="196"/>
      <c r="AI76" s="196"/>
      <c r="AJ76" s="196"/>
      <c r="AK76" s="196"/>
      <c r="AL76" s="196"/>
      <c r="AM76" s="196"/>
      <c r="AN76" s="196"/>
      <c r="AO76" s="196"/>
      <c r="AP76" s="196"/>
      <c r="AQ76" s="196"/>
      <c r="AR76" s="196"/>
      <c r="AS76" s="196"/>
      <c r="AT76" s="196"/>
      <c r="AU76" s="196"/>
      <c r="AV76" s="196"/>
      <c r="AW76" s="196"/>
      <c r="AX76" s="196"/>
      <c r="AY76" s="196"/>
      <c r="AZ76" s="196"/>
      <c r="BA76" s="196"/>
      <c r="BB76" s="196"/>
      <c r="BC76" s="196"/>
      <c r="BD76" s="196"/>
      <c r="BE76" s="196"/>
      <c r="BF76" s="196"/>
      <c r="BG76" s="196"/>
      <c r="BH76" s="196"/>
      <c r="BI76" s="196"/>
      <c r="BJ76" s="196"/>
      <c r="BK76" s="196"/>
      <c r="BL76" s="196"/>
      <c r="BM76" s="196"/>
      <c r="BN76" s="196"/>
      <c r="BO76" s="196"/>
      <c r="BP76" s="196"/>
      <c r="BQ76" s="196"/>
      <c r="BR76" s="196"/>
      <c r="BS76" s="196"/>
      <c r="BT76" s="196"/>
      <c r="BU76" s="196"/>
      <c r="BV76" s="196"/>
      <c r="BW76" s="196"/>
      <c r="BX76" s="196"/>
      <c r="BY76" s="196"/>
      <c r="BZ76" s="196"/>
      <c r="CA76" s="196"/>
      <c r="CB76" s="196"/>
      <c r="CC76" s="196"/>
      <c r="CD76" s="196"/>
      <c r="CE76" s="196"/>
      <c r="CF76" s="196"/>
      <c r="CG76" s="196"/>
      <c r="CH76" s="196"/>
      <c r="CI76" s="196"/>
      <c r="CJ76" s="196"/>
      <c r="CK76" s="196"/>
      <c r="CL76" s="196"/>
      <c r="CM76" s="196"/>
      <c r="CN76" s="196"/>
      <c r="CO76" s="196"/>
      <c r="CP76" s="196"/>
      <c r="CQ76" s="196"/>
      <c r="CR76" s="196"/>
      <c r="CS76" s="196"/>
      <c r="CT76" s="196"/>
      <c r="CU76" s="196"/>
      <c r="CV76" s="196"/>
      <c r="CW76" s="196"/>
      <c r="CX76" s="196"/>
      <c r="CY76" s="196"/>
      <c r="CZ76" s="196"/>
      <c r="DA76" s="196"/>
      <c r="DB76" s="196"/>
      <c r="DC76" s="196"/>
      <c r="DD76" s="196"/>
      <c r="DE76" s="196"/>
      <c r="DF76" s="196"/>
      <c r="DG76" s="196"/>
      <c r="DH76" s="196"/>
      <c r="DI76" s="196"/>
      <c r="DJ76" s="196"/>
      <c r="DK76" s="196"/>
      <c r="DL76" s="196"/>
      <c r="DM76" s="196"/>
      <c r="DN76" s="196"/>
      <c r="DO76" s="196"/>
      <c r="DP76" s="196"/>
      <c r="DQ76" s="196"/>
      <c r="DR76" s="196"/>
      <c r="DS76" s="196"/>
      <c r="DT76" s="196"/>
      <c r="DU76" s="196"/>
      <c r="DV76" s="196"/>
    </row>
    <row r="77" spans="2:126" ht="15" customHeight="1" x14ac:dyDescent="0.25">
      <c r="C77" s="132"/>
      <c r="D77" s="135"/>
      <c r="E77" s="135"/>
      <c r="F77" s="135"/>
      <c r="G77" s="135"/>
      <c r="H77" s="135"/>
      <c r="I77" s="135"/>
      <c r="J77" s="135"/>
      <c r="K77" s="135"/>
      <c r="L77" s="135"/>
      <c r="M77" s="135"/>
      <c r="N77" s="135"/>
      <c r="O77" s="135"/>
      <c r="P77" s="135"/>
      <c r="Q77" s="135"/>
      <c r="R77" s="135"/>
      <c r="S77" s="135"/>
      <c r="T77" s="135"/>
      <c r="U77" s="135"/>
      <c r="V77" s="135"/>
      <c r="W77" s="135"/>
      <c r="X77" s="135"/>
      <c r="Y77" s="135"/>
      <c r="Z77" s="135"/>
      <c r="AA77" s="135"/>
      <c r="AB77" s="135"/>
      <c r="AC77" s="135"/>
      <c r="AD77" s="135"/>
      <c r="AE77" s="135"/>
      <c r="AF77" s="135"/>
      <c r="AG77" s="135"/>
      <c r="AH77" s="135"/>
      <c r="AI77" s="135"/>
      <c r="AJ77" s="135"/>
      <c r="AK77" s="135"/>
      <c r="AL77" s="135"/>
      <c r="AM77" s="135"/>
      <c r="AN77" s="135"/>
      <c r="AO77" s="135"/>
      <c r="AP77" s="135"/>
      <c r="AQ77" s="135"/>
      <c r="AR77" s="135"/>
      <c r="AS77" s="135"/>
      <c r="AT77" s="135"/>
      <c r="AU77" s="135"/>
      <c r="AV77" s="135"/>
      <c r="AW77" s="135"/>
      <c r="AX77" s="135"/>
      <c r="AY77" s="135"/>
      <c r="AZ77" s="135"/>
      <c r="BA77" s="135"/>
      <c r="BB77" s="135"/>
      <c r="BC77" s="135"/>
      <c r="BD77" s="135"/>
      <c r="BE77" s="135"/>
      <c r="BF77" s="135"/>
      <c r="BG77" s="135"/>
      <c r="BH77" s="135"/>
      <c r="BI77" s="135"/>
      <c r="BJ77" s="135"/>
      <c r="BK77" s="135"/>
      <c r="BL77" s="135"/>
      <c r="BM77" s="135"/>
      <c r="BN77" s="135"/>
      <c r="BO77" s="135"/>
      <c r="BP77" s="135"/>
      <c r="BQ77" s="135"/>
      <c r="BR77" s="135"/>
      <c r="BS77" s="135"/>
      <c r="BT77" s="135"/>
      <c r="BU77" s="135"/>
      <c r="BV77" s="135"/>
      <c r="BW77" s="135"/>
      <c r="BX77" s="135"/>
      <c r="BY77" s="135"/>
      <c r="BZ77" s="135"/>
      <c r="CA77" s="135"/>
      <c r="CB77" s="135"/>
      <c r="CC77" s="135"/>
      <c r="CD77" s="135"/>
      <c r="CE77" s="135"/>
      <c r="CF77" s="135"/>
      <c r="CG77" s="135"/>
      <c r="CH77" s="135"/>
      <c r="CI77" s="135"/>
      <c r="CJ77" s="135"/>
      <c r="CK77" s="135"/>
      <c r="CL77" s="135"/>
      <c r="CM77" s="135"/>
      <c r="CN77" s="135"/>
      <c r="CO77" s="135"/>
      <c r="CP77" s="135"/>
      <c r="CQ77" s="135"/>
      <c r="CR77" s="135"/>
      <c r="CS77" s="135"/>
      <c r="CT77" s="135"/>
      <c r="CU77" s="135"/>
      <c r="CV77" s="135"/>
      <c r="CW77" s="135"/>
      <c r="CX77" s="135"/>
      <c r="CY77" s="135"/>
      <c r="CZ77" s="135"/>
      <c r="DA77" s="135"/>
      <c r="DB77" s="135"/>
      <c r="DC77" s="135"/>
      <c r="DD77" s="135"/>
      <c r="DE77" s="135"/>
      <c r="DF77" s="135"/>
      <c r="DG77" s="135"/>
      <c r="DH77" s="135"/>
      <c r="DI77" s="135"/>
      <c r="DJ77" s="135"/>
      <c r="DK77" s="135"/>
      <c r="DL77" s="135"/>
      <c r="DM77" s="135"/>
      <c r="DN77" s="135"/>
      <c r="DO77" s="135"/>
      <c r="DP77" s="135"/>
      <c r="DQ77" s="135"/>
      <c r="DR77" s="135"/>
      <c r="DS77" s="135"/>
      <c r="DT77" s="135"/>
      <c r="DU77" s="135"/>
      <c r="DV77" s="135"/>
    </row>
    <row r="78" spans="2:126" ht="15" customHeight="1" x14ac:dyDescent="0.25">
      <c r="C78" s="132"/>
      <c r="D78" s="135"/>
      <c r="E78" s="135"/>
      <c r="F78" s="135"/>
      <c r="G78" s="135"/>
      <c r="H78" s="135"/>
      <c r="I78" s="135"/>
      <c r="J78" s="135"/>
      <c r="K78" s="135"/>
      <c r="L78" s="135"/>
      <c r="M78" s="135"/>
      <c r="N78" s="135"/>
      <c r="O78" s="135"/>
      <c r="P78" s="135"/>
      <c r="Q78" s="135"/>
      <c r="R78" s="135"/>
      <c r="S78" s="135"/>
      <c r="T78" s="135"/>
      <c r="U78" s="135"/>
      <c r="V78" s="135"/>
      <c r="W78" s="135"/>
      <c r="X78" s="135"/>
      <c r="Y78" s="135"/>
      <c r="Z78" s="135"/>
      <c r="AA78" s="135"/>
      <c r="AB78" s="135"/>
      <c r="AC78" s="135"/>
      <c r="AD78" s="135"/>
      <c r="AE78" s="135"/>
      <c r="AF78" s="135"/>
      <c r="AG78" s="135"/>
      <c r="AH78" s="135"/>
      <c r="AI78" s="135"/>
      <c r="AJ78" s="135"/>
      <c r="AK78" s="135"/>
      <c r="AL78" s="135"/>
      <c r="AM78" s="135"/>
      <c r="AN78" s="135"/>
      <c r="AO78" s="135"/>
      <c r="AP78" s="135"/>
      <c r="AQ78" s="135"/>
      <c r="AR78" s="135"/>
      <c r="AS78" s="135"/>
      <c r="AT78" s="135"/>
      <c r="AU78" s="135"/>
      <c r="AV78" s="135"/>
      <c r="AW78" s="135"/>
      <c r="AX78" s="135"/>
      <c r="AY78" s="135"/>
      <c r="AZ78" s="135"/>
      <c r="BA78" s="135"/>
      <c r="BB78" s="135"/>
      <c r="BC78" s="135"/>
      <c r="BD78" s="135"/>
      <c r="BE78" s="135"/>
      <c r="BF78" s="135"/>
      <c r="BG78" s="135"/>
      <c r="BH78" s="135"/>
      <c r="BI78" s="135"/>
      <c r="BJ78" s="135"/>
      <c r="BK78" s="135"/>
      <c r="BL78" s="135"/>
      <c r="BM78" s="135"/>
      <c r="BN78" s="135"/>
      <c r="BO78" s="135"/>
      <c r="BP78" s="135"/>
      <c r="BQ78" s="135"/>
      <c r="BR78" s="135"/>
      <c r="BS78" s="135"/>
      <c r="BT78" s="135"/>
      <c r="BU78" s="135"/>
      <c r="BV78" s="135"/>
      <c r="BW78" s="135"/>
      <c r="BX78" s="135"/>
      <c r="BY78" s="135"/>
      <c r="BZ78" s="135"/>
      <c r="CA78" s="135"/>
      <c r="CB78" s="135"/>
      <c r="CC78" s="135"/>
      <c r="CD78" s="135"/>
      <c r="CE78" s="135"/>
      <c r="CF78" s="135"/>
      <c r="CG78" s="135"/>
      <c r="CH78" s="135"/>
      <c r="CI78" s="135"/>
      <c r="CJ78" s="135"/>
      <c r="CK78" s="135"/>
      <c r="CL78" s="135"/>
      <c r="CM78" s="135"/>
      <c r="CN78" s="135"/>
      <c r="CO78" s="135"/>
      <c r="CP78" s="135"/>
      <c r="CQ78" s="135"/>
      <c r="CR78" s="135"/>
      <c r="CS78" s="135"/>
      <c r="CT78" s="135"/>
      <c r="CU78" s="135"/>
      <c r="CV78" s="135"/>
      <c r="CW78" s="135"/>
      <c r="CX78" s="135"/>
      <c r="CY78" s="135"/>
      <c r="CZ78" s="135"/>
      <c r="DA78" s="135"/>
      <c r="DB78" s="135"/>
      <c r="DC78" s="135"/>
      <c r="DD78" s="135"/>
      <c r="DE78" s="135"/>
      <c r="DF78" s="135"/>
      <c r="DG78" s="135"/>
      <c r="DH78" s="135"/>
      <c r="DI78" s="135"/>
      <c r="DJ78" s="135"/>
      <c r="DK78" s="135"/>
      <c r="DL78" s="135"/>
      <c r="DM78" s="135"/>
      <c r="DN78" s="135"/>
      <c r="DO78" s="135"/>
      <c r="DP78" s="135"/>
      <c r="DQ78" s="135"/>
      <c r="DR78" s="135"/>
      <c r="DS78" s="135"/>
      <c r="DT78" s="135"/>
      <c r="DU78" s="135"/>
      <c r="DV78" s="135"/>
    </row>
    <row r="79" spans="2:126" ht="15" customHeight="1" x14ac:dyDescent="0.25">
      <c r="C79" s="132"/>
      <c r="D79" s="135"/>
      <c r="E79" s="135"/>
      <c r="F79" s="135"/>
      <c r="G79" s="135"/>
      <c r="H79" s="135"/>
      <c r="I79" s="135"/>
      <c r="J79" s="135"/>
      <c r="K79" s="135"/>
      <c r="L79" s="135"/>
      <c r="M79" s="135"/>
      <c r="N79" s="135"/>
      <c r="O79" s="135"/>
      <c r="P79" s="135"/>
      <c r="Q79" s="135"/>
      <c r="R79" s="135"/>
      <c r="S79" s="135"/>
      <c r="T79" s="135"/>
      <c r="U79" s="135"/>
      <c r="V79" s="135"/>
      <c r="W79" s="135"/>
      <c r="X79" s="135"/>
      <c r="Y79" s="135"/>
      <c r="Z79" s="135"/>
      <c r="AA79" s="135"/>
      <c r="AB79" s="135"/>
      <c r="AC79" s="135"/>
      <c r="AD79" s="135"/>
      <c r="AE79" s="135"/>
      <c r="AF79" s="135"/>
      <c r="AG79" s="135"/>
      <c r="AH79" s="135"/>
      <c r="AI79" s="135"/>
      <c r="AJ79" s="135"/>
      <c r="AK79" s="135"/>
      <c r="AL79" s="135"/>
      <c r="AM79" s="135"/>
      <c r="AN79" s="135"/>
      <c r="AO79" s="135"/>
      <c r="AP79" s="135"/>
      <c r="AQ79" s="135"/>
      <c r="AR79" s="135"/>
      <c r="AS79" s="135"/>
      <c r="AT79" s="135"/>
      <c r="AU79" s="135"/>
      <c r="AV79" s="135"/>
      <c r="AW79" s="135"/>
      <c r="AX79" s="135"/>
      <c r="AY79" s="135"/>
      <c r="AZ79" s="135"/>
      <c r="BA79" s="135"/>
      <c r="BB79" s="135"/>
      <c r="BC79" s="135"/>
      <c r="BD79" s="135"/>
      <c r="BE79" s="135"/>
      <c r="BF79" s="135"/>
      <c r="BG79" s="135"/>
      <c r="BH79" s="135"/>
      <c r="BI79" s="135"/>
      <c r="BJ79" s="135"/>
      <c r="BK79" s="135"/>
      <c r="BL79" s="135"/>
      <c r="BM79" s="135"/>
      <c r="BN79" s="135"/>
      <c r="BO79" s="135"/>
      <c r="BP79" s="135"/>
      <c r="BQ79" s="135"/>
      <c r="BR79" s="135"/>
      <c r="BS79" s="135"/>
      <c r="BT79" s="135"/>
      <c r="BU79" s="135"/>
      <c r="BV79" s="135"/>
      <c r="BW79" s="135"/>
      <c r="BX79" s="135"/>
      <c r="BY79" s="135"/>
      <c r="BZ79" s="135"/>
      <c r="CA79" s="135"/>
      <c r="CB79" s="135"/>
      <c r="CC79" s="135"/>
      <c r="CD79" s="135"/>
      <c r="CE79" s="135"/>
      <c r="CF79" s="135"/>
      <c r="CG79" s="135"/>
      <c r="CH79" s="135"/>
      <c r="CI79" s="135"/>
      <c r="CJ79" s="135"/>
      <c r="CK79" s="135"/>
      <c r="CL79" s="135"/>
      <c r="CM79" s="135"/>
      <c r="CN79" s="135"/>
      <c r="CO79" s="135"/>
      <c r="CP79" s="135"/>
      <c r="CQ79" s="135"/>
      <c r="CR79" s="135"/>
      <c r="CS79" s="135"/>
      <c r="CT79" s="135"/>
      <c r="CU79" s="135"/>
      <c r="CV79" s="135"/>
      <c r="CW79" s="135"/>
      <c r="CX79" s="135"/>
      <c r="CY79" s="135"/>
      <c r="CZ79" s="135"/>
      <c r="DA79" s="135"/>
      <c r="DB79" s="135"/>
      <c r="DC79" s="135"/>
      <c r="DD79" s="135"/>
      <c r="DE79" s="135"/>
      <c r="DF79" s="135"/>
      <c r="DG79" s="135"/>
      <c r="DH79" s="135"/>
      <c r="DI79" s="135"/>
      <c r="DJ79" s="135"/>
      <c r="DK79" s="135"/>
      <c r="DL79" s="135"/>
      <c r="DM79" s="135"/>
      <c r="DN79" s="135"/>
      <c r="DO79" s="135"/>
      <c r="DP79" s="135"/>
      <c r="DQ79" s="135"/>
      <c r="DR79" s="135"/>
      <c r="DS79" s="135"/>
      <c r="DT79" s="135"/>
      <c r="DU79" s="135"/>
      <c r="DV79" s="135"/>
    </row>
    <row r="80" spans="2:126" ht="15" customHeight="1" x14ac:dyDescent="0.25">
      <c r="C80" s="132"/>
      <c r="D80" s="135"/>
      <c r="E80" s="135"/>
      <c r="F80" s="135"/>
      <c r="G80" s="135"/>
      <c r="H80" s="135"/>
      <c r="I80" s="135"/>
      <c r="J80" s="135"/>
      <c r="K80" s="135"/>
      <c r="L80" s="135"/>
      <c r="M80" s="135"/>
      <c r="N80" s="135"/>
      <c r="O80" s="135"/>
      <c r="P80" s="135"/>
      <c r="Q80" s="135"/>
      <c r="R80" s="135"/>
      <c r="S80" s="135"/>
      <c r="T80" s="135"/>
      <c r="U80" s="135"/>
      <c r="V80" s="135"/>
      <c r="W80" s="135"/>
      <c r="X80" s="135"/>
      <c r="Y80" s="135"/>
      <c r="Z80" s="135"/>
      <c r="AA80" s="135"/>
      <c r="AB80" s="135"/>
      <c r="AC80" s="135"/>
      <c r="AD80" s="135"/>
      <c r="AE80" s="135"/>
      <c r="AF80" s="135"/>
      <c r="AG80" s="135"/>
      <c r="AH80" s="135"/>
      <c r="AI80" s="135"/>
      <c r="AJ80" s="135"/>
      <c r="AK80" s="135"/>
      <c r="AL80" s="135"/>
      <c r="AM80" s="135"/>
      <c r="AN80" s="135"/>
      <c r="AO80" s="135"/>
      <c r="AP80" s="135"/>
      <c r="AQ80" s="135"/>
      <c r="AR80" s="135"/>
      <c r="AS80" s="135"/>
      <c r="AT80" s="135"/>
      <c r="AU80" s="135"/>
      <c r="AV80" s="135"/>
      <c r="AW80" s="135"/>
      <c r="AX80" s="135"/>
      <c r="AY80" s="135"/>
      <c r="AZ80" s="135"/>
      <c r="BA80" s="135"/>
      <c r="BB80" s="135"/>
      <c r="BC80" s="135"/>
      <c r="BD80" s="135"/>
      <c r="BE80" s="135"/>
      <c r="BF80" s="135"/>
      <c r="BG80" s="135"/>
      <c r="BH80" s="135"/>
      <c r="BI80" s="135"/>
      <c r="BJ80" s="135"/>
      <c r="BK80" s="135"/>
      <c r="BL80" s="135"/>
      <c r="BM80" s="135"/>
      <c r="BN80" s="135"/>
      <c r="BO80" s="135"/>
      <c r="BP80" s="135"/>
      <c r="BQ80" s="135"/>
      <c r="BR80" s="135"/>
      <c r="BS80" s="135"/>
      <c r="BT80" s="135"/>
      <c r="BU80" s="135"/>
      <c r="BV80" s="135"/>
      <c r="BW80" s="135"/>
      <c r="BX80" s="135"/>
      <c r="BY80" s="135"/>
      <c r="BZ80" s="135"/>
      <c r="CA80" s="135"/>
      <c r="CB80" s="135"/>
      <c r="CC80" s="135"/>
      <c r="CD80" s="135"/>
      <c r="CE80" s="135"/>
      <c r="CF80" s="135"/>
      <c r="CG80" s="135"/>
      <c r="CH80" s="135"/>
      <c r="CI80" s="135"/>
      <c r="CJ80" s="135"/>
      <c r="CK80" s="135"/>
      <c r="CL80" s="135"/>
      <c r="CM80" s="135"/>
      <c r="CN80" s="135"/>
      <c r="CO80" s="135"/>
      <c r="CP80" s="135"/>
      <c r="CQ80" s="135"/>
      <c r="CR80" s="135"/>
      <c r="CS80" s="135"/>
      <c r="CT80" s="135"/>
      <c r="CU80" s="135"/>
      <c r="CV80" s="135"/>
      <c r="CW80" s="135"/>
      <c r="CX80" s="135"/>
      <c r="CY80" s="135"/>
      <c r="CZ80" s="135"/>
      <c r="DA80" s="135"/>
      <c r="DB80" s="135"/>
      <c r="DC80" s="135"/>
      <c r="DD80" s="135"/>
      <c r="DE80" s="135"/>
      <c r="DF80" s="135"/>
      <c r="DG80" s="135"/>
      <c r="DH80" s="135"/>
      <c r="DI80" s="135"/>
      <c r="DJ80" s="135"/>
      <c r="DK80" s="135"/>
      <c r="DL80" s="135"/>
      <c r="DM80" s="135"/>
      <c r="DN80" s="135"/>
      <c r="DO80" s="135"/>
      <c r="DP80" s="135"/>
      <c r="DQ80" s="135"/>
      <c r="DR80" s="135"/>
      <c r="DS80" s="135"/>
      <c r="DT80" s="135"/>
      <c r="DU80" s="135"/>
      <c r="DV80" s="135"/>
    </row>
    <row r="81" spans="3:126" ht="15" customHeight="1" x14ac:dyDescent="0.25">
      <c r="C81" s="132"/>
      <c r="D81" s="135"/>
      <c r="E81" s="135"/>
      <c r="F81" s="135"/>
      <c r="G81" s="135"/>
      <c r="H81" s="135"/>
      <c r="I81" s="135"/>
      <c r="J81" s="135"/>
      <c r="K81" s="135"/>
      <c r="L81" s="135"/>
      <c r="M81" s="135"/>
      <c r="N81" s="135"/>
      <c r="O81" s="135"/>
      <c r="P81" s="135"/>
      <c r="Q81" s="135"/>
      <c r="R81" s="135"/>
      <c r="S81" s="135"/>
      <c r="T81" s="135"/>
      <c r="U81" s="135"/>
      <c r="V81" s="135"/>
      <c r="W81" s="135"/>
      <c r="X81" s="135"/>
      <c r="Y81" s="135"/>
      <c r="Z81" s="135"/>
      <c r="AA81" s="135"/>
      <c r="AB81" s="135"/>
      <c r="AC81" s="135"/>
      <c r="AD81" s="135"/>
      <c r="AE81" s="135"/>
      <c r="AF81" s="135"/>
      <c r="AG81" s="135"/>
      <c r="AH81" s="135"/>
      <c r="AI81" s="135"/>
      <c r="AJ81" s="135"/>
      <c r="AK81" s="135"/>
      <c r="AL81" s="135"/>
      <c r="AM81" s="135"/>
      <c r="AN81" s="135"/>
      <c r="AO81" s="135"/>
      <c r="AP81" s="135"/>
      <c r="AQ81" s="135"/>
      <c r="AR81" s="135"/>
      <c r="AS81" s="135"/>
      <c r="AT81" s="135"/>
      <c r="AU81" s="135"/>
      <c r="AV81" s="135"/>
      <c r="AW81" s="135"/>
      <c r="AX81" s="135"/>
      <c r="AY81" s="135"/>
      <c r="AZ81" s="135"/>
      <c r="BA81" s="135"/>
      <c r="BB81" s="135"/>
      <c r="BC81" s="135"/>
      <c r="BD81" s="135"/>
      <c r="BE81" s="135"/>
      <c r="BF81" s="135"/>
      <c r="BG81" s="135"/>
      <c r="BH81" s="135"/>
      <c r="BI81" s="135"/>
      <c r="BJ81" s="135"/>
      <c r="BK81" s="135"/>
      <c r="BL81" s="135"/>
      <c r="BM81" s="135"/>
      <c r="BN81" s="135"/>
      <c r="BO81" s="135"/>
      <c r="BP81" s="135"/>
      <c r="BQ81" s="135"/>
      <c r="BR81" s="135"/>
      <c r="BS81" s="135"/>
      <c r="BT81" s="135"/>
      <c r="BU81" s="135"/>
      <c r="BV81" s="135"/>
      <c r="BW81" s="135"/>
      <c r="BX81" s="135"/>
      <c r="BY81" s="135"/>
      <c r="BZ81" s="135"/>
      <c r="CA81" s="135"/>
      <c r="CB81" s="135"/>
      <c r="CC81" s="135"/>
      <c r="CD81" s="135"/>
      <c r="CE81" s="135"/>
      <c r="CF81" s="135"/>
      <c r="CG81" s="135"/>
      <c r="CH81" s="135"/>
      <c r="CI81" s="135"/>
      <c r="CJ81" s="135"/>
      <c r="CK81" s="135"/>
      <c r="CL81" s="135"/>
      <c r="CM81" s="135"/>
      <c r="CN81" s="135"/>
      <c r="CO81" s="135"/>
      <c r="CP81" s="135"/>
      <c r="CQ81" s="135"/>
      <c r="CR81" s="135"/>
      <c r="CS81" s="135"/>
      <c r="CT81" s="135"/>
      <c r="CU81" s="135"/>
      <c r="CV81" s="135"/>
      <c r="CW81" s="135"/>
      <c r="CX81" s="135"/>
      <c r="CY81" s="135"/>
      <c r="CZ81" s="135"/>
      <c r="DA81" s="135"/>
      <c r="DB81" s="135"/>
      <c r="DC81" s="135"/>
      <c r="DD81" s="135"/>
      <c r="DE81" s="135"/>
      <c r="DF81" s="135"/>
      <c r="DG81" s="135"/>
      <c r="DH81" s="135"/>
      <c r="DI81" s="135"/>
      <c r="DJ81" s="135"/>
      <c r="DK81" s="135"/>
      <c r="DL81" s="135"/>
      <c r="DM81" s="135"/>
      <c r="DN81" s="135"/>
      <c r="DO81" s="135"/>
      <c r="DP81" s="135"/>
      <c r="DQ81" s="135"/>
      <c r="DR81" s="135"/>
      <c r="DS81" s="135"/>
      <c r="DT81" s="135"/>
      <c r="DU81" s="135"/>
      <c r="DV81" s="135"/>
    </row>
    <row r="82" spans="3:126" ht="15" customHeight="1" x14ac:dyDescent="0.25">
      <c r="C82" s="132"/>
      <c r="D82" s="135"/>
      <c r="E82" s="135"/>
      <c r="F82" s="135"/>
      <c r="G82" s="135"/>
      <c r="H82" s="135"/>
      <c r="I82" s="135"/>
      <c r="J82" s="135"/>
      <c r="K82" s="135"/>
      <c r="L82" s="135"/>
      <c r="M82" s="135"/>
      <c r="N82" s="135"/>
      <c r="O82" s="135"/>
      <c r="P82" s="135"/>
      <c r="Q82" s="135"/>
      <c r="R82" s="135"/>
      <c r="S82" s="135"/>
      <c r="T82" s="135"/>
      <c r="U82" s="135"/>
      <c r="V82" s="135"/>
      <c r="W82" s="135"/>
      <c r="X82" s="135"/>
      <c r="Y82" s="135"/>
      <c r="Z82" s="135"/>
      <c r="AA82" s="135"/>
      <c r="AB82" s="135"/>
      <c r="AC82" s="135"/>
      <c r="AD82" s="135"/>
      <c r="AE82" s="135"/>
      <c r="AF82" s="135"/>
      <c r="AG82" s="135"/>
      <c r="AH82" s="135"/>
      <c r="AI82" s="135"/>
      <c r="AJ82" s="135"/>
      <c r="AK82" s="135"/>
      <c r="AL82" s="135"/>
      <c r="AM82" s="135"/>
      <c r="AN82" s="135"/>
      <c r="AO82" s="135"/>
      <c r="AP82" s="135"/>
      <c r="AQ82" s="135"/>
      <c r="AR82" s="135"/>
      <c r="AS82" s="135"/>
      <c r="AT82" s="135"/>
      <c r="AU82" s="135"/>
      <c r="AV82" s="135"/>
      <c r="AW82" s="135"/>
      <c r="AX82" s="135"/>
      <c r="AY82" s="135"/>
      <c r="AZ82" s="135"/>
      <c r="BA82" s="135"/>
      <c r="BB82" s="135"/>
      <c r="BC82" s="135"/>
      <c r="BD82" s="135"/>
      <c r="BE82" s="135"/>
      <c r="BF82" s="135"/>
      <c r="BG82" s="135"/>
      <c r="BH82" s="135"/>
      <c r="BI82" s="135"/>
      <c r="BJ82" s="135"/>
      <c r="BK82" s="135"/>
      <c r="BL82" s="135"/>
      <c r="BM82" s="135"/>
      <c r="BN82" s="135"/>
      <c r="BO82" s="135"/>
      <c r="BP82" s="135"/>
      <c r="BQ82" s="135"/>
      <c r="BR82" s="135"/>
      <c r="BS82" s="135"/>
      <c r="BT82" s="135"/>
      <c r="BU82" s="135"/>
      <c r="BV82" s="135"/>
      <c r="BW82" s="135"/>
      <c r="BX82" s="135"/>
      <c r="BY82" s="135"/>
      <c r="BZ82" s="135"/>
      <c r="CA82" s="135"/>
      <c r="CB82" s="135"/>
      <c r="CC82" s="135"/>
      <c r="CD82" s="135"/>
      <c r="CE82" s="135"/>
      <c r="CF82" s="135"/>
      <c r="CG82" s="135"/>
      <c r="CH82" s="135"/>
      <c r="CI82" s="135"/>
      <c r="CJ82" s="135"/>
      <c r="CK82" s="135"/>
      <c r="CL82" s="135"/>
      <c r="CM82" s="135"/>
      <c r="CN82" s="135"/>
      <c r="CO82" s="135"/>
      <c r="CP82" s="135"/>
      <c r="CQ82" s="135"/>
      <c r="CR82" s="135"/>
      <c r="CS82" s="135"/>
      <c r="CT82" s="135"/>
      <c r="CU82" s="135"/>
      <c r="CV82" s="135"/>
      <c r="CW82" s="135"/>
      <c r="CX82" s="135"/>
      <c r="CY82" s="135"/>
      <c r="CZ82" s="135"/>
      <c r="DA82" s="135"/>
      <c r="DB82" s="135"/>
      <c r="DC82" s="135"/>
      <c r="DD82" s="135"/>
      <c r="DE82" s="135"/>
      <c r="DF82" s="135"/>
      <c r="DG82" s="135"/>
      <c r="DH82" s="135"/>
      <c r="DI82" s="135"/>
      <c r="DJ82" s="135"/>
      <c r="DK82" s="135"/>
      <c r="DL82" s="135"/>
      <c r="DM82" s="135"/>
      <c r="DN82" s="135"/>
      <c r="DO82" s="135"/>
      <c r="DP82" s="135"/>
      <c r="DQ82" s="135"/>
      <c r="DR82" s="135"/>
      <c r="DS82" s="135"/>
      <c r="DT82" s="135"/>
      <c r="DU82" s="135"/>
      <c r="DV82" s="135"/>
    </row>
    <row r="87" spans="3:126" ht="15" customHeight="1" x14ac:dyDescent="0.25">
      <c r="AA87" s="208">
        <f t="shared" ref="AA87:AA92" si="7">T65+U65+V65+W65+X65+Y65+Z65-AA65</f>
        <v>0</v>
      </c>
    </row>
    <row r="88" spans="3:126" ht="15" customHeight="1" x14ac:dyDescent="0.25">
      <c r="AA88" s="208">
        <f t="shared" si="7"/>
        <v>0</v>
      </c>
    </row>
    <row r="89" spans="3:126" ht="15" customHeight="1" x14ac:dyDescent="0.25">
      <c r="AA89" s="208">
        <f t="shared" si="7"/>
        <v>0</v>
      </c>
    </row>
    <row r="90" spans="3:126" ht="15" customHeight="1" x14ac:dyDescent="0.25">
      <c r="AA90" s="208">
        <f t="shared" si="7"/>
        <v>0</v>
      </c>
    </row>
    <row r="91" spans="3:126" ht="15" customHeight="1" x14ac:dyDescent="0.25">
      <c r="AA91" s="208">
        <f t="shared" si="7"/>
        <v>0</v>
      </c>
    </row>
    <row r="92" spans="3:126" ht="15" customHeight="1" x14ac:dyDescent="0.25">
      <c r="AA92" s="208">
        <f t="shared" si="7"/>
        <v>0</v>
      </c>
    </row>
  </sheetData>
  <autoFilter ref="A12:C12" xr:uid="{00000000-0009-0000-0000-000011000000}"/>
  <mergeCells count="14">
    <mergeCell ref="EE4:EH4"/>
    <mergeCell ref="EJ4:EL4"/>
    <mergeCell ref="AA11:AB11"/>
    <mergeCell ref="AH11:AI11"/>
    <mergeCell ref="CO3:CR3"/>
    <mergeCell ref="DW3:EM3"/>
    <mergeCell ref="DW4:DX4"/>
    <mergeCell ref="DY4:EA4"/>
    <mergeCell ref="EB4:ED4"/>
    <mergeCell ref="J4:P4"/>
    <mergeCell ref="BX4:CD4"/>
    <mergeCell ref="CI4:CN4"/>
    <mergeCell ref="CS4:CU4"/>
    <mergeCell ref="CV4:CY4"/>
  </mergeCells>
  <pageMargins left="0.19685039370078741" right="0.19685039370078741" top="0.59055118110236227" bottom="0.19685039370078741" header="0.19685039370078741" footer="0.19685039370078741"/>
  <pageSetup paperSize="9" pageOrder="overThenDown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indexed="22"/>
    <pageSetUpPr fitToPage="1"/>
  </sheetPr>
  <dimension ref="A1:X3712"/>
  <sheetViews>
    <sheetView topLeftCell="B1" workbookViewId="0">
      <selection activeCell="N11" sqref="N11"/>
    </sheetView>
  </sheetViews>
  <sheetFormatPr defaultColWidth="9.3828125" defaultRowHeight="15" x14ac:dyDescent="0.4"/>
  <cols>
    <col min="1" max="1" width="10.53515625" style="116" hidden="1" customWidth="1"/>
    <col min="2" max="2" width="22.53515625" style="43" customWidth="1"/>
    <col min="3" max="3" width="2.3828125" style="43" customWidth="1"/>
    <col min="4" max="4" width="11.3828125" style="43" hidden="1" customWidth="1"/>
    <col min="5" max="5" width="12.53515625" style="80" hidden="1" customWidth="1"/>
    <col min="6" max="6" width="12.3828125" style="80" hidden="1" customWidth="1"/>
    <col min="7" max="7" width="13.3828125" style="80" hidden="1" customWidth="1"/>
    <col min="8" max="8" width="16.53515625" style="43" bestFit="1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6384" width="9.3828125" style="43"/>
  </cols>
  <sheetData>
    <row r="1" spans="1:24" ht="24.75" customHeight="1" x14ac:dyDescent="0.4">
      <c r="B1" s="40" t="s">
        <v>77</v>
      </c>
      <c r="C1" s="41"/>
      <c r="D1" s="41"/>
      <c r="E1" s="42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</row>
    <row r="2" spans="1:24" s="48" customFormat="1" ht="34.5" customHeight="1" x14ac:dyDescent="0.4">
      <c r="A2" s="116"/>
      <c r="B2" s="45"/>
      <c r="C2" s="46"/>
      <c r="D2" s="328" t="s">
        <v>78</v>
      </c>
      <c r="E2" s="328"/>
      <c r="F2" s="328"/>
      <c r="G2" s="328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</row>
    <row r="3" spans="1:24" s="48" customFormat="1" ht="29.6" x14ac:dyDescent="0.4">
      <c r="A3" s="116"/>
      <c r="B3" s="45"/>
      <c r="C3" s="50"/>
      <c r="D3" s="51" t="s">
        <v>8</v>
      </c>
      <c r="E3" s="51" t="s">
        <v>79</v>
      </c>
      <c r="F3" s="51" t="s">
        <v>10</v>
      </c>
      <c r="G3" s="51" t="s">
        <v>80</v>
      </c>
      <c r="H3" s="51" t="s">
        <v>81</v>
      </c>
      <c r="I3" s="51" t="s">
        <v>9</v>
      </c>
      <c r="J3" s="51"/>
      <c r="K3" s="52" t="s">
        <v>12</v>
      </c>
      <c r="L3" s="52" t="s">
        <v>13</v>
      </c>
      <c r="M3" s="51" t="s">
        <v>82</v>
      </c>
      <c r="N3" s="51" t="s">
        <v>83</v>
      </c>
      <c r="O3" s="51" t="s">
        <v>16</v>
      </c>
      <c r="P3" s="51" t="s">
        <v>17</v>
      </c>
    </row>
    <row r="4" spans="1:24" s="53" customFormat="1" ht="25.5" customHeight="1" x14ac:dyDescent="0.4">
      <c r="A4" s="116"/>
      <c r="B4" s="53" t="s">
        <v>18</v>
      </c>
      <c r="C4" s="54"/>
      <c r="D4" s="53">
        <v>29178</v>
      </c>
      <c r="E4" s="53">
        <v>14224</v>
      </c>
      <c r="F4" s="53">
        <v>1555</v>
      </c>
      <c r="G4" s="53">
        <v>9357</v>
      </c>
      <c r="H4" s="53">
        <v>663</v>
      </c>
      <c r="I4" s="53">
        <v>772</v>
      </c>
      <c r="J4" s="64" t="s">
        <v>19</v>
      </c>
      <c r="K4" s="53">
        <v>2087</v>
      </c>
      <c r="L4" s="53">
        <v>141</v>
      </c>
      <c r="M4" s="53">
        <v>1095</v>
      </c>
      <c r="N4" s="53">
        <v>5380</v>
      </c>
      <c r="O4" s="53">
        <v>322</v>
      </c>
      <c r="P4" s="53">
        <v>257</v>
      </c>
      <c r="R4" s="55"/>
      <c r="S4" s="55"/>
      <c r="T4" s="55"/>
      <c r="U4" s="62"/>
      <c r="V4" s="55"/>
      <c r="W4" s="55"/>
      <c r="X4" s="55"/>
    </row>
    <row r="5" spans="1:24" s="60" customFormat="1" ht="25.5" customHeight="1" x14ac:dyDescent="0.4">
      <c r="A5" s="118"/>
      <c r="B5" s="53" t="s">
        <v>20</v>
      </c>
      <c r="C5" s="58"/>
      <c r="D5" s="59">
        <v>15857</v>
      </c>
      <c r="E5" s="59">
        <v>13647</v>
      </c>
      <c r="F5" s="59">
        <v>1120</v>
      </c>
      <c r="G5" s="59">
        <v>5812</v>
      </c>
      <c r="H5" s="59">
        <v>377</v>
      </c>
      <c r="I5" s="59">
        <v>751</v>
      </c>
      <c r="J5" s="64" t="s">
        <v>19</v>
      </c>
      <c r="K5" s="59">
        <v>1615</v>
      </c>
      <c r="L5" s="59">
        <v>101</v>
      </c>
      <c r="M5" s="59">
        <f>SUM(M6:M43)</f>
        <v>910</v>
      </c>
      <c r="N5" s="59">
        <f>SUM(N6:N43)</f>
        <v>4013</v>
      </c>
      <c r="O5" s="59">
        <v>256</v>
      </c>
      <c r="P5" s="59">
        <v>172</v>
      </c>
      <c r="U5" s="62"/>
      <c r="V5" s="62"/>
      <c r="W5" s="62"/>
    </row>
    <row r="6" spans="1:24" s="62" customFormat="1" ht="14.25" customHeight="1" x14ac:dyDescent="0.4">
      <c r="A6" s="116">
        <v>51</v>
      </c>
      <c r="B6" s="62" t="s">
        <v>21</v>
      </c>
      <c r="C6" s="63"/>
      <c r="D6" s="64">
        <v>664</v>
      </c>
      <c r="E6" s="64">
        <v>251</v>
      </c>
      <c r="F6" s="64">
        <v>35</v>
      </c>
      <c r="G6" s="64">
        <v>156</v>
      </c>
      <c r="H6" s="64">
        <v>11</v>
      </c>
      <c r="I6" s="64">
        <v>12</v>
      </c>
      <c r="J6" s="64" t="s">
        <v>19</v>
      </c>
      <c r="K6" s="64">
        <v>37</v>
      </c>
      <c r="L6" s="64">
        <v>4</v>
      </c>
      <c r="M6" s="64">
        <v>32</v>
      </c>
      <c r="N6" s="64">
        <v>114</v>
      </c>
      <c r="O6" s="64">
        <v>8</v>
      </c>
      <c r="P6" s="64">
        <v>2</v>
      </c>
    </row>
    <row r="7" spans="1:24" s="62" customFormat="1" ht="14.25" customHeight="1" x14ac:dyDescent="0.4">
      <c r="A7" s="116">
        <v>52</v>
      </c>
      <c r="B7" s="62" t="s">
        <v>22</v>
      </c>
      <c r="C7" s="63"/>
      <c r="D7" s="64">
        <v>316</v>
      </c>
      <c r="E7" s="64">
        <v>159</v>
      </c>
      <c r="F7" s="64">
        <v>29</v>
      </c>
      <c r="G7" s="64">
        <v>145</v>
      </c>
      <c r="H7" s="64">
        <v>7</v>
      </c>
      <c r="I7" s="64">
        <v>7</v>
      </c>
      <c r="J7" s="64" t="s">
        <v>19</v>
      </c>
      <c r="K7" s="64">
        <v>22</v>
      </c>
      <c r="L7" s="64">
        <v>2</v>
      </c>
      <c r="M7" s="64">
        <v>14</v>
      </c>
      <c r="N7" s="64">
        <v>48</v>
      </c>
      <c r="O7" s="64">
        <v>2</v>
      </c>
      <c r="P7" s="64">
        <v>2</v>
      </c>
    </row>
    <row r="8" spans="1:24" s="62" customFormat="1" ht="14.25" customHeight="1" x14ac:dyDescent="0.4">
      <c r="A8" s="116">
        <v>86</v>
      </c>
      <c r="B8" s="62" t="s">
        <v>23</v>
      </c>
      <c r="C8" s="63"/>
      <c r="D8" s="64">
        <v>427</v>
      </c>
      <c r="E8" s="64">
        <v>107</v>
      </c>
      <c r="F8" s="64">
        <v>34</v>
      </c>
      <c r="G8" s="64">
        <v>143</v>
      </c>
      <c r="H8" s="64">
        <v>11</v>
      </c>
      <c r="I8" s="64">
        <v>7</v>
      </c>
      <c r="J8" s="64" t="s">
        <v>19</v>
      </c>
      <c r="K8" s="64">
        <v>22</v>
      </c>
      <c r="L8" s="64">
        <v>2</v>
      </c>
      <c r="M8" s="64">
        <v>14</v>
      </c>
      <c r="N8" s="64">
        <v>65</v>
      </c>
      <c r="O8" s="64">
        <v>7</v>
      </c>
      <c r="P8" s="64">
        <v>4</v>
      </c>
    </row>
    <row r="9" spans="1:24" s="62" customFormat="1" ht="14.25" customHeight="1" x14ac:dyDescent="0.4">
      <c r="A9" s="116">
        <v>53</v>
      </c>
      <c r="B9" s="62" t="s">
        <v>24</v>
      </c>
      <c r="C9" s="63"/>
      <c r="D9" s="64">
        <v>348</v>
      </c>
      <c r="E9" s="64">
        <v>207</v>
      </c>
      <c r="F9" s="64">
        <v>27</v>
      </c>
      <c r="G9" s="64">
        <v>127</v>
      </c>
      <c r="H9" s="64">
        <v>10</v>
      </c>
      <c r="I9" s="64">
        <v>10</v>
      </c>
      <c r="J9" s="64" t="s">
        <v>19</v>
      </c>
      <c r="K9" s="64">
        <v>30</v>
      </c>
      <c r="L9" s="64">
        <v>2</v>
      </c>
      <c r="M9" s="64">
        <v>15</v>
      </c>
      <c r="N9" s="64">
        <v>116</v>
      </c>
      <c r="O9" s="64">
        <v>4</v>
      </c>
      <c r="P9" s="64">
        <v>3</v>
      </c>
    </row>
    <row r="10" spans="1:24" s="62" customFormat="1" ht="14.25" customHeight="1" x14ac:dyDescent="0.4">
      <c r="A10" s="116">
        <v>54</v>
      </c>
      <c r="B10" s="62" t="s">
        <v>25</v>
      </c>
      <c r="C10" s="63"/>
      <c r="D10" s="64">
        <v>272</v>
      </c>
      <c r="E10" s="64">
        <v>339</v>
      </c>
      <c r="F10" s="64">
        <v>33</v>
      </c>
      <c r="G10" s="64">
        <v>154</v>
      </c>
      <c r="H10" s="64">
        <v>7</v>
      </c>
      <c r="I10" s="64">
        <v>20</v>
      </c>
      <c r="J10" s="64" t="s">
        <v>19</v>
      </c>
      <c r="K10" s="64">
        <v>37</v>
      </c>
      <c r="L10" s="64">
        <v>2</v>
      </c>
      <c r="M10" s="64">
        <v>16</v>
      </c>
      <c r="N10" s="64">
        <v>98</v>
      </c>
      <c r="O10" s="64">
        <v>6</v>
      </c>
      <c r="P10" s="64">
        <v>2</v>
      </c>
    </row>
    <row r="11" spans="1:24" s="62" customFormat="1" ht="14.25" customHeight="1" x14ac:dyDescent="0.4">
      <c r="A11" s="116">
        <v>55</v>
      </c>
      <c r="B11" s="62" t="s">
        <v>26</v>
      </c>
      <c r="C11" s="63"/>
      <c r="D11" s="64">
        <v>526</v>
      </c>
      <c r="E11" s="64">
        <v>212</v>
      </c>
      <c r="F11" s="64">
        <v>25</v>
      </c>
      <c r="G11" s="64">
        <v>247</v>
      </c>
      <c r="H11" s="64">
        <v>14</v>
      </c>
      <c r="I11" s="64">
        <v>10</v>
      </c>
      <c r="J11" s="64" t="s">
        <v>19</v>
      </c>
      <c r="K11" s="64">
        <v>37</v>
      </c>
      <c r="L11" s="64">
        <v>3</v>
      </c>
      <c r="M11" s="64">
        <v>28</v>
      </c>
      <c r="N11" s="64">
        <v>127</v>
      </c>
      <c r="O11" s="64">
        <v>5</v>
      </c>
      <c r="P11" s="64">
        <v>3</v>
      </c>
    </row>
    <row r="12" spans="1:24" s="62" customFormat="1" ht="14.25" customHeight="1" x14ac:dyDescent="0.4">
      <c r="A12" s="116">
        <v>56</v>
      </c>
      <c r="B12" s="62" t="s">
        <v>27</v>
      </c>
      <c r="C12" s="63"/>
      <c r="D12" s="64">
        <v>461</v>
      </c>
      <c r="E12" s="64">
        <v>83</v>
      </c>
      <c r="F12" s="64">
        <v>28</v>
      </c>
      <c r="G12" s="64">
        <v>129</v>
      </c>
      <c r="H12" s="64">
        <v>9</v>
      </c>
      <c r="I12" s="64">
        <v>6</v>
      </c>
      <c r="J12" s="64" t="s">
        <v>19</v>
      </c>
      <c r="K12" s="64">
        <v>21</v>
      </c>
      <c r="L12" s="64">
        <v>2</v>
      </c>
      <c r="M12" s="64">
        <v>13</v>
      </c>
      <c r="N12" s="64">
        <v>84</v>
      </c>
      <c r="O12" s="64">
        <v>6</v>
      </c>
      <c r="P12" s="64">
        <v>3</v>
      </c>
    </row>
    <row r="13" spans="1:24" s="62" customFormat="1" ht="14.25" customHeight="1" x14ac:dyDescent="0.4">
      <c r="A13" s="116">
        <v>57</v>
      </c>
      <c r="B13" s="62" t="s">
        <v>28</v>
      </c>
      <c r="C13" s="63"/>
      <c r="D13" s="64">
        <v>207</v>
      </c>
      <c r="E13" s="64">
        <v>429</v>
      </c>
      <c r="F13" s="64">
        <v>17</v>
      </c>
      <c r="G13" s="64">
        <v>85</v>
      </c>
      <c r="H13" s="64">
        <v>7</v>
      </c>
      <c r="I13" s="64">
        <v>24</v>
      </c>
      <c r="J13" s="64" t="s">
        <v>19</v>
      </c>
      <c r="K13" s="64">
        <v>66</v>
      </c>
      <c r="L13" s="64">
        <v>3</v>
      </c>
      <c r="M13" s="64">
        <v>47</v>
      </c>
      <c r="N13" s="64">
        <v>103</v>
      </c>
      <c r="O13" s="64">
        <v>6</v>
      </c>
      <c r="P13" s="64">
        <v>4</v>
      </c>
    </row>
    <row r="14" spans="1:24" s="62" customFormat="1" ht="14.25" customHeight="1" x14ac:dyDescent="0.4">
      <c r="A14" s="116">
        <v>59</v>
      </c>
      <c r="B14" s="62" t="s">
        <v>84</v>
      </c>
      <c r="C14" s="63"/>
      <c r="D14" s="64">
        <v>236</v>
      </c>
      <c r="E14" s="64">
        <v>439</v>
      </c>
      <c r="F14" s="64">
        <v>16</v>
      </c>
      <c r="G14" s="64">
        <v>96</v>
      </c>
      <c r="H14" s="64">
        <v>5</v>
      </c>
      <c r="I14" s="64">
        <v>33</v>
      </c>
      <c r="J14" s="64" t="s">
        <v>19</v>
      </c>
      <c r="K14" s="64">
        <v>55</v>
      </c>
      <c r="L14" s="64">
        <v>0</v>
      </c>
      <c r="M14" s="64">
        <v>19</v>
      </c>
      <c r="N14" s="64">
        <v>106</v>
      </c>
      <c r="O14" s="64">
        <v>7</v>
      </c>
      <c r="P14" s="64">
        <v>4</v>
      </c>
    </row>
    <row r="15" spans="1:24" s="62" customFormat="1" ht="14.25" customHeight="1" x14ac:dyDescent="0.4">
      <c r="A15" s="116">
        <v>60</v>
      </c>
      <c r="B15" s="62" t="s">
        <v>30</v>
      </c>
      <c r="C15" s="63"/>
      <c r="D15" s="64">
        <v>429</v>
      </c>
      <c r="E15" s="64">
        <v>298</v>
      </c>
      <c r="F15" s="64">
        <v>38</v>
      </c>
      <c r="G15" s="64">
        <v>191</v>
      </c>
      <c r="H15" s="64">
        <v>12</v>
      </c>
      <c r="I15" s="64">
        <v>19</v>
      </c>
      <c r="J15" s="64" t="s">
        <v>19</v>
      </c>
      <c r="K15" s="64">
        <v>42</v>
      </c>
      <c r="L15" s="64">
        <v>3</v>
      </c>
      <c r="M15" s="64">
        <v>17</v>
      </c>
      <c r="N15" s="64">
        <v>119</v>
      </c>
      <c r="O15" s="64">
        <v>6</v>
      </c>
      <c r="P15" s="64">
        <v>4</v>
      </c>
    </row>
    <row r="16" spans="1:24" s="62" customFormat="1" ht="14.25" customHeight="1" x14ac:dyDescent="0.4">
      <c r="A16" s="116">
        <v>61</v>
      </c>
      <c r="B16" s="62" t="s">
        <v>31</v>
      </c>
      <c r="C16" s="63"/>
      <c r="D16" s="64">
        <v>727</v>
      </c>
      <c r="E16" s="64">
        <v>1255</v>
      </c>
      <c r="F16" s="64">
        <v>56</v>
      </c>
      <c r="G16" s="64">
        <v>290</v>
      </c>
      <c r="H16" s="64">
        <v>15</v>
      </c>
      <c r="I16" s="64">
        <v>67</v>
      </c>
      <c r="J16" s="64" t="s">
        <v>19</v>
      </c>
      <c r="K16" s="64">
        <v>122</v>
      </c>
      <c r="L16" s="64">
        <v>8</v>
      </c>
      <c r="M16" s="64">
        <v>55</v>
      </c>
      <c r="N16" s="64">
        <v>317</v>
      </c>
      <c r="O16" s="64">
        <v>18</v>
      </c>
      <c r="P16" s="64">
        <v>15</v>
      </c>
    </row>
    <row r="17" spans="1:16" s="62" customFormat="1" ht="14.25" customHeight="1" x14ac:dyDescent="0.4">
      <c r="A17" s="116">
        <v>62</v>
      </c>
      <c r="B17" s="170" t="s">
        <v>32</v>
      </c>
      <c r="C17" s="171"/>
      <c r="D17" s="172">
        <f>D68+D69</f>
        <v>500</v>
      </c>
      <c r="E17" s="172">
        <f t="shared" ref="E17:P17" si="0">E68+E69</f>
        <v>690</v>
      </c>
      <c r="F17" s="172">
        <f t="shared" si="0"/>
        <v>50</v>
      </c>
      <c r="G17" s="172">
        <f t="shared" si="0"/>
        <v>260</v>
      </c>
      <c r="H17" s="172">
        <f t="shared" si="0"/>
        <v>13</v>
      </c>
      <c r="I17" s="172">
        <f t="shared" si="0"/>
        <v>37</v>
      </c>
      <c r="J17" s="172" t="s">
        <v>19</v>
      </c>
      <c r="K17" s="172">
        <f t="shared" si="0"/>
        <v>74</v>
      </c>
      <c r="L17" s="172">
        <f t="shared" si="0"/>
        <v>4</v>
      </c>
      <c r="M17" s="172">
        <f t="shared" si="0"/>
        <v>64</v>
      </c>
      <c r="N17" s="172">
        <f t="shared" si="0"/>
        <v>147</v>
      </c>
      <c r="O17" s="172">
        <f>O68+O69</f>
        <v>10</v>
      </c>
      <c r="P17" s="172">
        <f t="shared" si="0"/>
        <v>8</v>
      </c>
    </row>
    <row r="18" spans="1:16" s="62" customFormat="1" ht="14.25" customHeight="1" x14ac:dyDescent="0.4">
      <c r="A18" s="116">
        <v>58</v>
      </c>
      <c r="B18" s="62" t="s">
        <v>85</v>
      </c>
      <c r="C18" s="63"/>
      <c r="D18" s="64">
        <v>381</v>
      </c>
      <c r="E18" s="64">
        <v>171</v>
      </c>
      <c r="F18" s="64">
        <v>27</v>
      </c>
      <c r="G18" s="64">
        <v>89</v>
      </c>
      <c r="H18" s="64">
        <v>9</v>
      </c>
      <c r="I18" s="64">
        <v>6</v>
      </c>
      <c r="J18" s="64" t="s">
        <v>19</v>
      </c>
      <c r="K18" s="64">
        <v>27</v>
      </c>
      <c r="L18" s="64">
        <v>2</v>
      </c>
      <c r="M18" s="64">
        <v>12</v>
      </c>
      <c r="N18" s="64">
        <v>106</v>
      </c>
      <c r="O18" s="64">
        <v>5</v>
      </c>
      <c r="P18" s="64">
        <v>2</v>
      </c>
    </row>
    <row r="19" spans="1:16" s="62" customFormat="1" ht="14.25" customHeight="1" x14ac:dyDescent="0.4">
      <c r="A19" s="116">
        <v>63</v>
      </c>
      <c r="B19" s="62" t="s">
        <v>34</v>
      </c>
      <c r="C19" s="63"/>
      <c r="D19" s="64">
        <v>431</v>
      </c>
      <c r="E19" s="64">
        <v>274</v>
      </c>
      <c r="F19" s="64">
        <v>28</v>
      </c>
      <c r="G19" s="64">
        <v>190</v>
      </c>
      <c r="H19" s="64">
        <v>12</v>
      </c>
      <c r="I19" s="64">
        <v>12</v>
      </c>
      <c r="J19" s="64" t="s">
        <v>19</v>
      </c>
      <c r="K19" s="64">
        <v>37</v>
      </c>
      <c r="L19" s="64">
        <v>3</v>
      </c>
      <c r="M19" s="64">
        <v>38</v>
      </c>
      <c r="N19" s="64">
        <v>92</v>
      </c>
      <c r="O19" s="64">
        <v>5</v>
      </c>
      <c r="P19" s="64">
        <v>3</v>
      </c>
    </row>
    <row r="20" spans="1:16" s="62" customFormat="1" ht="14.25" customHeight="1" x14ac:dyDescent="0.4">
      <c r="A20" s="116">
        <v>64</v>
      </c>
      <c r="B20" s="62" t="s">
        <v>86</v>
      </c>
      <c r="C20" s="63"/>
      <c r="D20" s="64">
        <v>874</v>
      </c>
      <c r="E20" s="64">
        <v>485</v>
      </c>
      <c r="F20" s="64">
        <v>44</v>
      </c>
      <c r="G20" s="64">
        <v>268</v>
      </c>
      <c r="H20" s="64">
        <v>17</v>
      </c>
      <c r="I20" s="64">
        <v>33</v>
      </c>
      <c r="J20" s="64" t="s">
        <v>19</v>
      </c>
      <c r="K20" s="64">
        <v>74</v>
      </c>
      <c r="L20" s="64">
        <v>5</v>
      </c>
      <c r="M20" s="64">
        <v>31</v>
      </c>
      <c r="N20" s="64">
        <v>193</v>
      </c>
      <c r="O20" s="64">
        <v>16</v>
      </c>
      <c r="P20" s="64">
        <v>14</v>
      </c>
    </row>
    <row r="21" spans="1:16" s="62" customFormat="1" ht="14.25" customHeight="1" x14ac:dyDescent="0.4">
      <c r="A21" s="116">
        <v>65</v>
      </c>
      <c r="B21" s="62" t="s">
        <v>36</v>
      </c>
      <c r="C21" s="63"/>
      <c r="D21" s="64">
        <v>217</v>
      </c>
      <c r="E21" s="64">
        <v>281</v>
      </c>
      <c r="F21" s="64">
        <v>23</v>
      </c>
      <c r="G21" s="64">
        <v>79</v>
      </c>
      <c r="H21" s="64">
        <v>4</v>
      </c>
      <c r="I21" s="64">
        <v>16</v>
      </c>
      <c r="J21" s="64" t="s">
        <v>19</v>
      </c>
      <c r="K21" s="64">
        <v>33</v>
      </c>
      <c r="L21" s="64">
        <v>2</v>
      </c>
      <c r="M21" s="64">
        <v>22</v>
      </c>
      <c r="N21" s="64">
        <v>50</v>
      </c>
      <c r="O21" s="64">
        <v>6</v>
      </c>
      <c r="P21" s="64">
        <v>2</v>
      </c>
    </row>
    <row r="22" spans="1:16" s="62" customFormat="1" ht="14.25" customHeight="1" x14ac:dyDescent="0.4">
      <c r="A22" s="116">
        <v>67</v>
      </c>
      <c r="B22" s="62" t="s">
        <v>37</v>
      </c>
      <c r="C22" s="63"/>
      <c r="D22" s="64">
        <v>784</v>
      </c>
      <c r="E22" s="64">
        <v>730</v>
      </c>
      <c r="F22" s="64">
        <v>45</v>
      </c>
      <c r="G22" s="64">
        <v>377</v>
      </c>
      <c r="H22" s="64">
        <v>13</v>
      </c>
      <c r="I22" s="64">
        <v>38</v>
      </c>
      <c r="J22" s="64" t="s">
        <v>19</v>
      </c>
      <c r="K22" s="64">
        <v>76</v>
      </c>
      <c r="L22" s="64">
        <v>3</v>
      </c>
      <c r="M22" s="64">
        <v>50</v>
      </c>
      <c r="N22" s="64">
        <v>122</v>
      </c>
      <c r="O22" s="64">
        <v>16</v>
      </c>
      <c r="P22" s="64">
        <v>11</v>
      </c>
    </row>
    <row r="23" spans="1:16" s="62" customFormat="1" ht="14.25" customHeight="1" x14ac:dyDescent="0.4">
      <c r="A23" s="116">
        <v>68</v>
      </c>
      <c r="B23" s="62" t="s">
        <v>38</v>
      </c>
      <c r="C23" s="63"/>
      <c r="D23" s="64">
        <v>313</v>
      </c>
      <c r="E23" s="64">
        <v>380</v>
      </c>
      <c r="F23" s="64">
        <v>25</v>
      </c>
      <c r="G23" s="64">
        <v>137</v>
      </c>
      <c r="H23" s="64">
        <v>8</v>
      </c>
      <c r="I23" s="64">
        <v>19</v>
      </c>
      <c r="J23" s="64" t="s">
        <v>19</v>
      </c>
      <c r="K23" s="64">
        <v>43</v>
      </c>
      <c r="L23" s="64">
        <v>4</v>
      </c>
      <c r="M23" s="64">
        <v>20</v>
      </c>
      <c r="N23" s="64">
        <v>99</v>
      </c>
      <c r="O23" s="64">
        <v>5</v>
      </c>
      <c r="P23" s="64">
        <v>2</v>
      </c>
    </row>
    <row r="24" spans="1:16" s="62" customFormat="1" ht="14.25" customHeight="1" x14ac:dyDescent="0.4">
      <c r="A24" s="116">
        <v>69</v>
      </c>
      <c r="B24" s="62" t="s">
        <v>39</v>
      </c>
      <c r="C24" s="63"/>
      <c r="D24" s="64">
        <v>570</v>
      </c>
      <c r="E24" s="64">
        <v>252</v>
      </c>
      <c r="F24" s="64">
        <v>29</v>
      </c>
      <c r="G24" s="64">
        <v>148</v>
      </c>
      <c r="H24" s="64">
        <v>16</v>
      </c>
      <c r="I24" s="64">
        <v>14</v>
      </c>
      <c r="J24" s="64" t="s">
        <v>19</v>
      </c>
      <c r="K24" s="64">
        <v>41</v>
      </c>
      <c r="L24" s="64">
        <v>2</v>
      </c>
      <c r="M24" s="64">
        <v>8</v>
      </c>
      <c r="N24" s="64">
        <v>120</v>
      </c>
      <c r="O24" s="64">
        <v>6</v>
      </c>
      <c r="P24" s="64">
        <v>9</v>
      </c>
    </row>
    <row r="25" spans="1:16" s="62" customFormat="1" ht="14.25" customHeight="1" x14ac:dyDescent="0.4">
      <c r="A25" s="116">
        <v>70</v>
      </c>
      <c r="B25" s="62" t="s">
        <v>40</v>
      </c>
      <c r="C25" s="63"/>
      <c r="D25" s="64">
        <v>632</v>
      </c>
      <c r="E25" s="64">
        <v>379</v>
      </c>
      <c r="F25" s="64">
        <v>33</v>
      </c>
      <c r="G25" s="64">
        <v>254</v>
      </c>
      <c r="H25" s="64">
        <v>12</v>
      </c>
      <c r="I25" s="64">
        <v>18</v>
      </c>
      <c r="J25" s="64" t="s">
        <v>19</v>
      </c>
      <c r="K25" s="64">
        <v>48</v>
      </c>
      <c r="L25" s="64">
        <v>4</v>
      </c>
      <c r="M25" s="64">
        <v>17</v>
      </c>
      <c r="N25" s="64">
        <v>150</v>
      </c>
      <c r="O25" s="64">
        <v>13</v>
      </c>
      <c r="P25" s="64">
        <v>6</v>
      </c>
    </row>
    <row r="26" spans="1:16" s="62" customFormat="1" ht="14.25" customHeight="1" x14ac:dyDescent="0.4">
      <c r="A26" s="116">
        <v>71</v>
      </c>
      <c r="B26" s="116" t="s">
        <v>41</v>
      </c>
      <c r="C26" s="63"/>
      <c r="D26" s="64">
        <v>76</v>
      </c>
      <c r="E26" s="64">
        <v>125</v>
      </c>
      <c r="F26" s="64">
        <v>13</v>
      </c>
      <c r="G26" s="64">
        <v>20</v>
      </c>
      <c r="H26" s="64">
        <v>2</v>
      </c>
      <c r="I26" s="64">
        <v>8</v>
      </c>
      <c r="J26" s="64" t="s">
        <v>19</v>
      </c>
      <c r="K26" s="64">
        <v>15</v>
      </c>
      <c r="L26" s="64">
        <v>2</v>
      </c>
      <c r="M26" s="64">
        <v>10</v>
      </c>
      <c r="N26" s="64">
        <v>11</v>
      </c>
      <c r="O26" s="64">
        <v>1</v>
      </c>
      <c r="P26" s="64">
        <v>1</v>
      </c>
    </row>
    <row r="27" spans="1:16" s="62" customFormat="1" ht="14.25" customHeight="1" x14ac:dyDescent="0.4">
      <c r="A27" s="116">
        <v>73</v>
      </c>
      <c r="B27" s="62" t="s">
        <v>42</v>
      </c>
      <c r="C27" s="63"/>
      <c r="D27" s="64">
        <v>838</v>
      </c>
      <c r="E27" s="64">
        <v>714</v>
      </c>
      <c r="F27" s="64">
        <v>38</v>
      </c>
      <c r="G27" s="64">
        <v>275</v>
      </c>
      <c r="H27" s="64">
        <v>23</v>
      </c>
      <c r="I27" s="64">
        <v>43</v>
      </c>
      <c r="J27" s="64" t="s">
        <v>19</v>
      </c>
      <c r="K27" s="64">
        <v>87</v>
      </c>
      <c r="L27" s="64">
        <v>5</v>
      </c>
      <c r="M27" s="64">
        <v>23</v>
      </c>
      <c r="N27" s="64">
        <v>220</v>
      </c>
      <c r="O27" s="64">
        <v>13</v>
      </c>
      <c r="P27" s="64">
        <v>5</v>
      </c>
    </row>
    <row r="28" spans="1:16" s="62" customFormat="1" ht="14.25" customHeight="1" x14ac:dyDescent="0.4">
      <c r="A28" s="116">
        <v>74</v>
      </c>
      <c r="B28" s="62" t="s">
        <v>87</v>
      </c>
      <c r="C28" s="63"/>
      <c r="D28" s="64">
        <v>829</v>
      </c>
      <c r="E28" s="64">
        <v>444</v>
      </c>
      <c r="F28" s="64">
        <v>46</v>
      </c>
      <c r="G28" s="64">
        <v>299</v>
      </c>
      <c r="H28" s="64">
        <v>22</v>
      </c>
      <c r="I28" s="64">
        <v>17</v>
      </c>
      <c r="J28" s="64" t="s">
        <v>19</v>
      </c>
      <c r="K28" s="64">
        <v>60</v>
      </c>
      <c r="L28" s="64">
        <v>4</v>
      </c>
      <c r="M28" s="64">
        <v>34</v>
      </c>
      <c r="N28" s="64">
        <v>91</v>
      </c>
      <c r="O28" s="64">
        <v>7</v>
      </c>
      <c r="P28" s="64">
        <v>15</v>
      </c>
    </row>
    <row r="29" spans="1:16" s="62" customFormat="1" ht="14.25" customHeight="1" x14ac:dyDescent="0.4">
      <c r="A29" s="116">
        <v>75</v>
      </c>
      <c r="B29" s="62" t="s">
        <v>44</v>
      </c>
      <c r="C29" s="63"/>
      <c r="D29" s="64">
        <v>462</v>
      </c>
      <c r="E29" s="64">
        <v>258</v>
      </c>
      <c r="F29" s="64">
        <v>38</v>
      </c>
      <c r="G29" s="64">
        <v>174</v>
      </c>
      <c r="H29" s="64">
        <v>9</v>
      </c>
      <c r="I29" s="64">
        <v>11</v>
      </c>
      <c r="J29" s="64" t="s">
        <v>19</v>
      </c>
      <c r="K29" s="64">
        <v>30</v>
      </c>
      <c r="L29" s="64">
        <v>2</v>
      </c>
      <c r="M29" s="64">
        <v>17</v>
      </c>
      <c r="N29" s="64">
        <v>130</v>
      </c>
      <c r="O29" s="64">
        <v>3</v>
      </c>
      <c r="P29" s="64">
        <v>5</v>
      </c>
    </row>
    <row r="30" spans="1:16" s="62" customFormat="1" ht="14.25" customHeight="1" x14ac:dyDescent="0.4">
      <c r="A30" s="116">
        <v>76</v>
      </c>
      <c r="B30" s="62" t="s">
        <v>45</v>
      </c>
      <c r="C30" s="63"/>
      <c r="D30" s="64">
        <v>225</v>
      </c>
      <c r="E30" s="64">
        <v>529</v>
      </c>
      <c r="F30" s="64">
        <v>24</v>
      </c>
      <c r="G30" s="64">
        <v>101</v>
      </c>
      <c r="H30" s="64">
        <v>6</v>
      </c>
      <c r="I30" s="64">
        <v>32</v>
      </c>
      <c r="J30" s="64" t="s">
        <v>19</v>
      </c>
      <c r="K30" s="64">
        <v>48</v>
      </c>
      <c r="L30" s="64">
        <v>3</v>
      </c>
      <c r="M30" s="64">
        <v>11</v>
      </c>
      <c r="N30" s="64">
        <v>122</v>
      </c>
      <c r="O30" s="64">
        <v>6</v>
      </c>
      <c r="P30" s="64">
        <v>2</v>
      </c>
    </row>
    <row r="31" spans="1:16" s="62" customFormat="1" ht="14.25" customHeight="1" x14ac:dyDescent="0.4">
      <c r="A31" s="116">
        <v>79</v>
      </c>
      <c r="B31" s="62" t="s">
        <v>46</v>
      </c>
      <c r="C31" s="63"/>
      <c r="D31" s="64">
        <v>289</v>
      </c>
      <c r="E31" s="64">
        <v>513</v>
      </c>
      <c r="F31" s="64">
        <v>30</v>
      </c>
      <c r="G31" s="64">
        <v>139</v>
      </c>
      <c r="H31" s="64">
        <v>6</v>
      </c>
      <c r="I31" s="64">
        <v>35</v>
      </c>
      <c r="J31" s="64" t="s">
        <v>19</v>
      </c>
      <c r="K31" s="64">
        <v>34</v>
      </c>
      <c r="L31" s="64">
        <v>4</v>
      </c>
      <c r="M31" s="64">
        <v>46</v>
      </c>
      <c r="N31" s="64">
        <v>106</v>
      </c>
      <c r="O31" s="64">
        <v>7</v>
      </c>
      <c r="P31" s="64">
        <v>3</v>
      </c>
    </row>
    <row r="32" spans="1:16" s="62" customFormat="1" ht="14.25" customHeight="1" x14ac:dyDescent="0.4">
      <c r="A32" s="116">
        <v>80</v>
      </c>
      <c r="B32" s="62" t="s">
        <v>47</v>
      </c>
      <c r="C32" s="63"/>
      <c r="D32" s="64">
        <v>344</v>
      </c>
      <c r="E32" s="64">
        <v>407</v>
      </c>
      <c r="F32" s="64">
        <v>26</v>
      </c>
      <c r="G32" s="64">
        <v>113</v>
      </c>
      <c r="H32" s="64">
        <v>11</v>
      </c>
      <c r="I32" s="64">
        <v>26</v>
      </c>
      <c r="J32" s="64" t="s">
        <v>19</v>
      </c>
      <c r="K32" s="64">
        <v>47</v>
      </c>
      <c r="L32" s="64">
        <v>3</v>
      </c>
      <c r="M32" s="64">
        <v>21</v>
      </c>
      <c r="N32" s="64">
        <v>109</v>
      </c>
      <c r="O32" s="64">
        <v>4</v>
      </c>
      <c r="P32" s="64">
        <v>6</v>
      </c>
    </row>
    <row r="33" spans="1:20" s="62" customFormat="1" ht="14.25" customHeight="1" x14ac:dyDescent="0.4">
      <c r="A33" s="116">
        <v>81</v>
      </c>
      <c r="B33" s="62" t="s">
        <v>48</v>
      </c>
      <c r="C33" s="63"/>
      <c r="D33" s="64">
        <v>302</v>
      </c>
      <c r="E33" s="64">
        <v>270</v>
      </c>
      <c r="F33" s="64">
        <v>24</v>
      </c>
      <c r="G33" s="64">
        <v>91</v>
      </c>
      <c r="H33" s="64">
        <v>8</v>
      </c>
      <c r="I33" s="64">
        <v>14</v>
      </c>
      <c r="J33" s="64" t="s">
        <v>19</v>
      </c>
      <c r="K33" s="64">
        <v>28</v>
      </c>
      <c r="L33" s="64">
        <v>2</v>
      </c>
      <c r="M33" s="64">
        <v>12</v>
      </c>
      <c r="N33" s="64">
        <v>86</v>
      </c>
      <c r="O33" s="64">
        <v>5</v>
      </c>
      <c r="P33" s="64">
        <v>1</v>
      </c>
    </row>
    <row r="34" spans="1:20" s="62" customFormat="1" ht="14.25" customHeight="1" x14ac:dyDescent="0.4">
      <c r="A34" s="116">
        <v>83</v>
      </c>
      <c r="B34" s="62" t="s">
        <v>49</v>
      </c>
      <c r="C34" s="63"/>
      <c r="D34" s="64">
        <v>167</v>
      </c>
      <c r="E34" s="64">
        <v>202</v>
      </c>
      <c r="F34" s="64">
        <v>19</v>
      </c>
      <c r="G34" s="64">
        <v>54</v>
      </c>
      <c r="H34" s="64">
        <v>4</v>
      </c>
      <c r="I34" s="64">
        <v>15</v>
      </c>
      <c r="J34" s="64" t="s">
        <v>19</v>
      </c>
      <c r="K34" s="64">
        <v>24</v>
      </c>
      <c r="L34" s="64">
        <v>0</v>
      </c>
      <c r="M34" s="64">
        <v>18</v>
      </c>
      <c r="N34" s="64">
        <v>42</v>
      </c>
      <c r="O34" s="64">
        <v>3</v>
      </c>
      <c r="P34" s="64">
        <v>2</v>
      </c>
    </row>
    <row r="35" spans="1:20" s="62" customFormat="1" ht="14.25" customHeight="1" x14ac:dyDescent="0.4">
      <c r="A35" s="116">
        <v>84</v>
      </c>
      <c r="B35" s="62" t="s">
        <v>50</v>
      </c>
      <c r="C35" s="63"/>
      <c r="D35" s="64">
        <v>551</v>
      </c>
      <c r="E35" s="64">
        <v>356</v>
      </c>
      <c r="F35" s="64">
        <v>36</v>
      </c>
      <c r="G35" s="64">
        <v>185</v>
      </c>
      <c r="H35" s="64">
        <v>11</v>
      </c>
      <c r="I35" s="64">
        <v>13</v>
      </c>
      <c r="J35" s="64" t="s">
        <v>19</v>
      </c>
      <c r="K35" s="64">
        <v>37</v>
      </c>
      <c r="L35" s="64">
        <v>2</v>
      </c>
      <c r="M35" s="64">
        <v>16</v>
      </c>
      <c r="N35" s="64">
        <v>97</v>
      </c>
      <c r="O35" s="64">
        <v>8</v>
      </c>
      <c r="P35" s="64">
        <v>3</v>
      </c>
    </row>
    <row r="36" spans="1:20" s="62" customFormat="1" ht="14.25" customHeight="1" x14ac:dyDescent="0.4">
      <c r="A36" s="116">
        <v>85</v>
      </c>
      <c r="B36" s="62" t="s">
        <v>51</v>
      </c>
      <c r="C36" s="63"/>
      <c r="D36" s="64">
        <v>249</v>
      </c>
      <c r="E36" s="64">
        <v>360</v>
      </c>
      <c r="F36" s="64">
        <v>27</v>
      </c>
      <c r="G36" s="64">
        <v>66</v>
      </c>
      <c r="H36" s="64">
        <v>6</v>
      </c>
      <c r="I36" s="64">
        <v>18</v>
      </c>
      <c r="J36" s="64" t="s">
        <v>19</v>
      </c>
      <c r="K36" s="64">
        <v>35</v>
      </c>
      <c r="L36" s="64">
        <v>1</v>
      </c>
      <c r="M36" s="64">
        <v>16</v>
      </c>
      <c r="N36" s="64">
        <v>88</v>
      </c>
      <c r="O36" s="64">
        <v>6</v>
      </c>
      <c r="P36" s="64">
        <v>4</v>
      </c>
    </row>
    <row r="37" spans="1:20" s="62" customFormat="1" ht="14.25" customHeight="1" x14ac:dyDescent="0.4">
      <c r="A37" s="116">
        <v>87</v>
      </c>
      <c r="B37" s="62" t="s">
        <v>52</v>
      </c>
      <c r="C37" s="63"/>
      <c r="D37" s="64">
        <v>206</v>
      </c>
      <c r="E37" s="64">
        <v>339</v>
      </c>
      <c r="F37" s="64">
        <v>17</v>
      </c>
      <c r="G37" s="64">
        <v>81</v>
      </c>
      <c r="H37" s="64">
        <v>4</v>
      </c>
      <c r="I37" s="64">
        <v>22</v>
      </c>
      <c r="J37" s="64" t="s">
        <v>19</v>
      </c>
      <c r="K37" s="64">
        <v>27</v>
      </c>
      <c r="L37" s="64">
        <v>2</v>
      </c>
      <c r="M37" s="64">
        <v>21</v>
      </c>
      <c r="N37" s="64">
        <v>61</v>
      </c>
      <c r="O37" s="64">
        <v>5</v>
      </c>
      <c r="P37" s="64">
        <v>2</v>
      </c>
      <c r="R37" s="53"/>
      <c r="S37" s="53"/>
      <c r="T37" s="53"/>
    </row>
    <row r="38" spans="1:20" s="62" customFormat="1" ht="14.25" customHeight="1" x14ac:dyDescent="0.4">
      <c r="A38" s="116">
        <v>90</v>
      </c>
      <c r="B38" s="62" t="s">
        <v>53</v>
      </c>
      <c r="C38" s="63"/>
      <c r="D38" s="64">
        <v>447</v>
      </c>
      <c r="E38" s="64">
        <v>483</v>
      </c>
      <c r="F38" s="64">
        <v>28</v>
      </c>
      <c r="G38" s="64">
        <v>203</v>
      </c>
      <c r="H38" s="64">
        <v>10</v>
      </c>
      <c r="I38" s="64">
        <v>23</v>
      </c>
      <c r="J38" s="64" t="s">
        <v>19</v>
      </c>
      <c r="K38" s="64">
        <v>47</v>
      </c>
      <c r="L38" s="64">
        <v>3</v>
      </c>
      <c r="M38" s="64">
        <v>19</v>
      </c>
      <c r="N38" s="64">
        <v>131</v>
      </c>
      <c r="O38" s="64">
        <v>7</v>
      </c>
      <c r="P38" s="64">
        <v>5</v>
      </c>
      <c r="R38" s="55"/>
      <c r="S38" s="55"/>
      <c r="T38" s="55"/>
    </row>
    <row r="39" spans="1:20" s="62" customFormat="1" ht="14.25" customHeight="1" x14ac:dyDescent="0.4">
      <c r="A39" s="116">
        <v>91</v>
      </c>
      <c r="B39" s="62" t="s">
        <v>54</v>
      </c>
      <c r="C39" s="63"/>
      <c r="D39" s="64">
        <v>246</v>
      </c>
      <c r="E39" s="64">
        <v>481</v>
      </c>
      <c r="F39" s="64">
        <v>23</v>
      </c>
      <c r="G39" s="64">
        <v>131</v>
      </c>
      <c r="H39" s="64">
        <v>7</v>
      </c>
      <c r="I39" s="64">
        <v>28</v>
      </c>
      <c r="J39" s="64" t="s">
        <v>19</v>
      </c>
      <c r="K39" s="64">
        <v>44</v>
      </c>
      <c r="L39" s="64">
        <v>2</v>
      </c>
      <c r="M39" s="64">
        <v>19</v>
      </c>
      <c r="N39" s="64">
        <v>91</v>
      </c>
      <c r="O39" s="64">
        <v>4</v>
      </c>
      <c r="P39" s="64">
        <v>3</v>
      </c>
    </row>
    <row r="40" spans="1:20" s="62" customFormat="1" ht="14.25" customHeight="1" x14ac:dyDescent="0.4">
      <c r="A40" s="116">
        <v>92</v>
      </c>
      <c r="B40" s="62" t="s">
        <v>55</v>
      </c>
      <c r="C40" s="63"/>
      <c r="D40" s="64">
        <v>641</v>
      </c>
      <c r="E40" s="64">
        <v>128</v>
      </c>
      <c r="F40" s="64">
        <v>30</v>
      </c>
      <c r="G40" s="64">
        <v>76</v>
      </c>
      <c r="H40" s="64">
        <v>17</v>
      </c>
      <c r="I40" s="64">
        <v>7</v>
      </c>
      <c r="J40" s="64" t="s">
        <v>19</v>
      </c>
      <c r="K40" s="64">
        <v>40</v>
      </c>
      <c r="L40" s="64">
        <v>2</v>
      </c>
      <c r="M40" s="64">
        <v>20</v>
      </c>
      <c r="N40" s="64">
        <v>102</v>
      </c>
      <c r="O40" s="64">
        <v>8</v>
      </c>
      <c r="P40" s="64">
        <v>3</v>
      </c>
    </row>
    <row r="41" spans="1:20" s="62" customFormat="1" ht="14.25" customHeight="1" x14ac:dyDescent="0.4">
      <c r="A41" s="116">
        <v>94</v>
      </c>
      <c r="B41" s="62" t="s">
        <v>56</v>
      </c>
      <c r="C41" s="63"/>
      <c r="D41" s="64">
        <v>275</v>
      </c>
      <c r="E41" s="64">
        <v>183</v>
      </c>
      <c r="F41" s="64">
        <v>21</v>
      </c>
      <c r="G41" s="64">
        <v>98</v>
      </c>
      <c r="H41" s="64">
        <v>7</v>
      </c>
      <c r="I41" s="64">
        <v>12</v>
      </c>
      <c r="J41" s="64" t="s">
        <v>19</v>
      </c>
      <c r="K41" s="64">
        <v>25</v>
      </c>
      <c r="L41" s="64">
        <v>2</v>
      </c>
      <c r="M41" s="64">
        <v>14</v>
      </c>
      <c r="N41" s="64">
        <v>32</v>
      </c>
      <c r="O41" s="64">
        <v>4</v>
      </c>
      <c r="P41" s="64">
        <v>3</v>
      </c>
      <c r="R41" s="55"/>
      <c r="S41" s="55"/>
      <c r="T41" s="55"/>
    </row>
    <row r="42" spans="1:20" s="62" customFormat="1" ht="14.25" customHeight="1" x14ac:dyDescent="0.4">
      <c r="A42" s="116">
        <v>96</v>
      </c>
      <c r="B42" s="62" t="s">
        <v>57</v>
      </c>
      <c r="C42" s="63"/>
      <c r="D42" s="64">
        <v>383</v>
      </c>
      <c r="E42" s="64">
        <v>395</v>
      </c>
      <c r="F42" s="64">
        <v>38</v>
      </c>
      <c r="G42" s="64">
        <v>139</v>
      </c>
      <c r="H42" s="64">
        <v>11</v>
      </c>
      <c r="I42" s="64">
        <v>14</v>
      </c>
      <c r="J42" s="64" t="s">
        <v>19</v>
      </c>
      <c r="K42" s="64">
        <v>40</v>
      </c>
      <c r="L42" s="64">
        <v>2</v>
      </c>
      <c r="M42" s="64">
        <v>57</v>
      </c>
      <c r="N42" s="64">
        <v>116</v>
      </c>
      <c r="O42" s="64">
        <v>6</v>
      </c>
      <c r="P42" s="64">
        <v>6</v>
      </c>
      <c r="R42" s="55"/>
      <c r="S42" s="55"/>
      <c r="T42" s="55"/>
    </row>
    <row r="43" spans="1:20" s="62" customFormat="1" ht="14.25" customHeight="1" x14ac:dyDescent="0.4">
      <c r="A43" s="116">
        <v>72</v>
      </c>
      <c r="B43" s="116" t="s">
        <v>88</v>
      </c>
      <c r="C43" s="63"/>
      <c r="D43" s="64">
        <v>12</v>
      </c>
      <c r="E43" s="64">
        <v>39</v>
      </c>
      <c r="F43" s="64">
        <v>0</v>
      </c>
      <c r="G43" s="64">
        <v>2</v>
      </c>
      <c r="H43" s="64">
        <v>1</v>
      </c>
      <c r="I43" s="64">
        <v>5</v>
      </c>
      <c r="J43" s="64" t="s">
        <v>19</v>
      </c>
      <c r="K43" s="64">
        <v>3</v>
      </c>
      <c r="L43" s="64">
        <v>0</v>
      </c>
      <c r="M43" s="64">
        <v>4</v>
      </c>
      <c r="N43" s="64">
        <v>2</v>
      </c>
      <c r="O43" s="64">
        <v>2</v>
      </c>
      <c r="P43" s="64">
        <v>0</v>
      </c>
    </row>
    <row r="44" spans="1:20" s="53" customFormat="1" ht="14.25" customHeight="1" x14ac:dyDescent="0.4">
      <c r="A44" s="118"/>
      <c r="B44" s="53" t="s">
        <v>59</v>
      </c>
      <c r="C44" s="59"/>
      <c r="D44" s="59">
        <v>13321</v>
      </c>
      <c r="E44" s="59">
        <v>577</v>
      </c>
      <c r="F44" s="59">
        <v>435</v>
      </c>
      <c r="G44" s="59">
        <v>3545</v>
      </c>
      <c r="H44" s="59">
        <v>286</v>
      </c>
      <c r="I44" s="59">
        <v>21</v>
      </c>
      <c r="J44" s="64" t="s">
        <v>19</v>
      </c>
      <c r="K44" s="59">
        <v>472</v>
      </c>
      <c r="L44" s="59">
        <v>40</v>
      </c>
      <c r="M44" s="59">
        <v>190</v>
      </c>
      <c r="N44" s="59">
        <v>1365</v>
      </c>
      <c r="O44" s="59">
        <v>66</v>
      </c>
      <c r="P44" s="59">
        <v>85</v>
      </c>
    </row>
    <row r="45" spans="1:20" s="62" customFormat="1" ht="14.25" customHeight="1" x14ac:dyDescent="0.4">
      <c r="A45" s="116">
        <v>66</v>
      </c>
      <c r="B45" s="62" t="s">
        <v>60</v>
      </c>
      <c r="C45" s="63"/>
      <c r="D45" s="64">
        <v>1815</v>
      </c>
      <c r="E45" s="64">
        <v>40</v>
      </c>
      <c r="F45" s="64">
        <v>65</v>
      </c>
      <c r="G45" s="64">
        <v>542</v>
      </c>
      <c r="H45" s="64">
        <v>40</v>
      </c>
      <c r="I45" s="64">
        <v>1</v>
      </c>
      <c r="J45" s="64" t="s">
        <v>19</v>
      </c>
      <c r="K45" s="64">
        <v>66</v>
      </c>
      <c r="L45" s="64">
        <v>6</v>
      </c>
      <c r="M45" s="64">
        <v>21</v>
      </c>
      <c r="N45" s="64">
        <v>160</v>
      </c>
      <c r="O45" s="64">
        <v>14</v>
      </c>
      <c r="P45" s="64">
        <v>7</v>
      </c>
    </row>
    <row r="46" spans="1:20" s="62" customFormat="1" ht="14.25" customHeight="1" x14ac:dyDescent="0.4">
      <c r="A46" s="116">
        <v>78</v>
      </c>
      <c r="B46" s="62" t="s">
        <v>61</v>
      </c>
      <c r="C46" s="63"/>
      <c r="D46" s="64">
        <v>901</v>
      </c>
      <c r="E46" s="64">
        <v>242</v>
      </c>
      <c r="F46" s="64">
        <v>49</v>
      </c>
      <c r="G46" s="64">
        <v>452</v>
      </c>
      <c r="H46" s="64">
        <v>26</v>
      </c>
      <c r="I46" s="64">
        <v>0</v>
      </c>
      <c r="J46" s="64" t="s">
        <v>19</v>
      </c>
      <c r="K46" s="64">
        <v>42</v>
      </c>
      <c r="L46" s="64">
        <v>5</v>
      </c>
      <c r="M46" s="64">
        <v>18</v>
      </c>
      <c r="N46" s="64">
        <v>142</v>
      </c>
      <c r="O46" s="64">
        <v>11</v>
      </c>
      <c r="P46" s="64">
        <v>5</v>
      </c>
    </row>
    <row r="47" spans="1:20" s="62" customFormat="1" ht="14.25" customHeight="1" x14ac:dyDescent="0.4">
      <c r="A47" s="116">
        <v>89</v>
      </c>
      <c r="B47" s="62" t="s">
        <v>62</v>
      </c>
      <c r="C47" s="63"/>
      <c r="D47" s="64">
        <v>755</v>
      </c>
      <c r="E47" s="64">
        <v>107</v>
      </c>
      <c r="F47" s="64">
        <v>42</v>
      </c>
      <c r="G47" s="64">
        <v>242</v>
      </c>
      <c r="H47" s="64">
        <v>17</v>
      </c>
      <c r="I47" s="64">
        <v>6</v>
      </c>
      <c r="J47" s="64" t="s">
        <v>19</v>
      </c>
      <c r="K47" s="64">
        <v>29</v>
      </c>
      <c r="L47" s="64">
        <v>3</v>
      </c>
      <c r="M47" s="64">
        <v>8</v>
      </c>
      <c r="N47" s="64">
        <v>145</v>
      </c>
      <c r="O47" s="64">
        <v>7</v>
      </c>
      <c r="P47" s="64">
        <v>4</v>
      </c>
    </row>
    <row r="48" spans="1:20" s="62" customFormat="1" ht="14.25" customHeight="1" x14ac:dyDescent="0.4">
      <c r="A48" s="116">
        <v>93</v>
      </c>
      <c r="B48" s="62" t="s">
        <v>63</v>
      </c>
      <c r="C48" s="63"/>
      <c r="D48" s="64">
        <v>858</v>
      </c>
      <c r="E48" s="64">
        <v>20</v>
      </c>
      <c r="F48" s="64">
        <v>39</v>
      </c>
      <c r="G48" s="64">
        <v>290</v>
      </c>
      <c r="H48" s="64">
        <v>16</v>
      </c>
      <c r="I48" s="64">
        <v>1</v>
      </c>
      <c r="J48" s="64" t="s">
        <v>19</v>
      </c>
      <c r="K48" s="64">
        <v>30</v>
      </c>
      <c r="L48" s="64">
        <v>3</v>
      </c>
      <c r="M48" s="64">
        <v>15</v>
      </c>
      <c r="N48" s="64">
        <v>97</v>
      </c>
      <c r="O48" s="64">
        <v>6</v>
      </c>
      <c r="P48" s="64">
        <v>2</v>
      </c>
    </row>
    <row r="49" spans="1:24" s="62" customFormat="1" ht="14.25" customHeight="1" x14ac:dyDescent="0.4">
      <c r="A49" s="116">
        <v>95</v>
      </c>
      <c r="B49" s="62" t="s">
        <v>64</v>
      </c>
      <c r="C49" s="63"/>
      <c r="D49" s="64">
        <v>1788</v>
      </c>
      <c r="E49" s="64">
        <v>0</v>
      </c>
      <c r="F49" s="64">
        <v>64</v>
      </c>
      <c r="G49" s="64">
        <v>601</v>
      </c>
      <c r="H49" s="64">
        <v>39</v>
      </c>
      <c r="I49" s="64">
        <v>0</v>
      </c>
      <c r="J49" s="64" t="s">
        <v>19</v>
      </c>
      <c r="K49" s="64">
        <v>60</v>
      </c>
      <c r="L49" s="64">
        <v>4</v>
      </c>
      <c r="M49" s="64">
        <v>22</v>
      </c>
      <c r="N49" s="64">
        <v>106</v>
      </c>
      <c r="O49" s="64">
        <v>17</v>
      </c>
      <c r="P49" s="64">
        <v>10</v>
      </c>
    </row>
    <row r="50" spans="1:24" s="62" customFormat="1" ht="14.25" customHeight="1" x14ac:dyDescent="0.4">
      <c r="A50" s="116">
        <v>97</v>
      </c>
      <c r="B50" s="62" t="s">
        <v>65</v>
      </c>
      <c r="C50" s="63"/>
      <c r="D50" s="64">
        <v>1415</v>
      </c>
      <c r="E50" s="64">
        <v>168</v>
      </c>
      <c r="F50" s="64">
        <v>56</v>
      </c>
      <c r="G50" s="64">
        <v>383</v>
      </c>
      <c r="H50" s="64">
        <v>35</v>
      </c>
      <c r="I50" s="64">
        <v>13</v>
      </c>
      <c r="J50" s="64" t="s">
        <v>19</v>
      </c>
      <c r="K50" s="64">
        <v>76</v>
      </c>
      <c r="L50" s="64">
        <v>8</v>
      </c>
      <c r="M50" s="64">
        <v>22</v>
      </c>
      <c r="N50" s="64">
        <v>297</v>
      </c>
      <c r="O50" s="64">
        <v>11</v>
      </c>
      <c r="P50" s="64">
        <v>19</v>
      </c>
    </row>
    <row r="51" spans="1:24" s="62" customFormat="1" ht="14.25" customHeight="1" x14ac:dyDescent="0.4">
      <c r="A51" s="117">
        <v>77</v>
      </c>
      <c r="B51" s="70" t="s">
        <v>66</v>
      </c>
      <c r="C51" s="71"/>
      <c r="D51" s="72">
        <v>5789</v>
      </c>
      <c r="E51" s="72">
        <v>0</v>
      </c>
      <c r="F51" s="72">
        <v>120</v>
      </c>
      <c r="G51" s="72">
        <v>1035</v>
      </c>
      <c r="H51" s="72">
        <v>113</v>
      </c>
      <c r="I51" s="72">
        <v>0</v>
      </c>
      <c r="J51" s="64" t="s">
        <v>19</v>
      </c>
      <c r="K51" s="72">
        <v>169</v>
      </c>
      <c r="L51" s="72">
        <v>11</v>
      </c>
      <c r="M51" s="72">
        <v>84</v>
      </c>
      <c r="N51" s="72">
        <v>418</v>
      </c>
      <c r="O51" s="72">
        <v>0</v>
      </c>
      <c r="P51" s="72">
        <v>38</v>
      </c>
    </row>
    <row r="52" spans="1:24" s="55" customFormat="1" ht="6" customHeight="1" x14ac:dyDescent="0.4">
      <c r="A52" s="116"/>
      <c r="D52" s="73"/>
      <c r="E52" s="74"/>
      <c r="F52" s="74"/>
      <c r="G52" s="74"/>
      <c r="U52" s="62"/>
      <c r="V52" s="62"/>
      <c r="W52" s="62"/>
      <c r="X52" s="62"/>
    </row>
    <row r="53" spans="1:24" s="62" customFormat="1" ht="14.15" x14ac:dyDescent="0.4">
      <c r="A53" s="116"/>
      <c r="B53" s="62" t="s">
        <v>67</v>
      </c>
      <c r="D53" s="76"/>
      <c r="E53" s="76"/>
      <c r="F53" s="64"/>
      <c r="G53" s="64"/>
      <c r="R53" s="55"/>
      <c r="S53" s="55"/>
      <c r="T53" s="55"/>
      <c r="U53" s="55"/>
    </row>
    <row r="54" spans="1:24" s="62" customFormat="1" ht="14.15" x14ac:dyDescent="0.4">
      <c r="A54" s="116"/>
      <c r="B54" s="62" t="s">
        <v>68</v>
      </c>
      <c r="D54" s="76"/>
      <c r="E54" s="76"/>
      <c r="F54" s="64"/>
      <c r="G54" s="64"/>
      <c r="R54" s="55"/>
      <c r="S54" s="55"/>
      <c r="T54" s="55"/>
      <c r="U54" s="55"/>
    </row>
    <row r="55" spans="1:24" s="62" customFormat="1" ht="15" customHeight="1" x14ac:dyDescent="0.4">
      <c r="A55" s="116"/>
      <c r="B55" s="78" t="s">
        <v>89</v>
      </c>
      <c r="D55" s="76"/>
      <c r="E55" s="76"/>
      <c r="F55" s="64"/>
      <c r="G55" s="64"/>
      <c r="R55" s="55"/>
      <c r="S55" s="55"/>
      <c r="T55" s="55"/>
      <c r="U55" s="55"/>
    </row>
    <row r="56" spans="1:24" s="62" customFormat="1" ht="14.15" x14ac:dyDescent="0.4">
      <c r="A56" s="116"/>
      <c r="B56" s="62" t="s">
        <v>90</v>
      </c>
      <c r="D56" s="76"/>
      <c r="E56" s="76"/>
      <c r="F56" s="64"/>
      <c r="G56" s="64"/>
      <c r="R56" s="55"/>
      <c r="S56" s="55"/>
      <c r="T56" s="55"/>
      <c r="U56" s="55"/>
    </row>
    <row r="57" spans="1:24" s="62" customFormat="1" ht="24" customHeight="1" x14ac:dyDescent="0.4">
      <c r="A57" s="116"/>
      <c r="B57" s="326" t="s">
        <v>91</v>
      </c>
      <c r="C57" s="326"/>
      <c r="D57" s="326"/>
      <c r="E57" s="326"/>
      <c r="F57" s="326"/>
      <c r="G57" s="326"/>
      <c r="H57" s="326"/>
      <c r="I57" s="326"/>
      <c r="J57" s="326"/>
      <c r="K57" s="326"/>
      <c r="L57" s="326"/>
      <c r="M57" s="326"/>
      <c r="N57" s="326"/>
      <c r="O57" s="326"/>
      <c r="P57" s="326"/>
      <c r="R57" s="55"/>
      <c r="S57" s="55"/>
      <c r="T57" s="55"/>
      <c r="U57" s="55"/>
    </row>
    <row r="58" spans="1:24" s="62" customFormat="1" ht="14.15" x14ac:dyDescent="0.4">
      <c r="A58" s="116"/>
      <c r="B58" s="62" t="s">
        <v>92</v>
      </c>
      <c r="D58" s="76"/>
      <c r="E58" s="76"/>
      <c r="F58" s="64"/>
      <c r="G58" s="64"/>
      <c r="R58" s="55"/>
      <c r="S58" s="55"/>
      <c r="T58" s="55"/>
      <c r="U58" s="55"/>
    </row>
    <row r="59" spans="1:24" s="62" customFormat="1" ht="14.15" x14ac:dyDescent="0.4">
      <c r="A59" s="116"/>
      <c r="B59" s="62" t="s">
        <v>93</v>
      </c>
      <c r="D59" s="76"/>
      <c r="E59" s="76"/>
      <c r="F59" s="64"/>
      <c r="G59" s="64"/>
      <c r="R59" s="55"/>
      <c r="S59" s="55"/>
      <c r="T59" s="55"/>
      <c r="U59" s="55"/>
    </row>
    <row r="60" spans="1:24" s="62" customFormat="1" ht="14.15" x14ac:dyDescent="0.4">
      <c r="A60" s="116"/>
      <c r="B60" s="62" t="s">
        <v>94</v>
      </c>
      <c r="D60" s="76"/>
      <c r="E60" s="76"/>
      <c r="F60" s="64"/>
      <c r="G60" s="64"/>
      <c r="R60" s="55"/>
      <c r="S60" s="55"/>
      <c r="T60" s="55"/>
      <c r="U60" s="55"/>
    </row>
    <row r="61" spans="1:24" s="62" customFormat="1" ht="14.15" x14ac:dyDescent="0.4">
      <c r="A61" s="116"/>
      <c r="B61" s="62" t="s">
        <v>95</v>
      </c>
      <c r="D61" s="76"/>
      <c r="E61" s="76"/>
      <c r="F61" s="64"/>
      <c r="G61" s="64"/>
      <c r="J61" s="55"/>
      <c r="R61" s="55"/>
      <c r="S61" s="55"/>
      <c r="T61" s="55"/>
      <c r="U61" s="55"/>
    </row>
    <row r="62" spans="1:24" s="62" customFormat="1" ht="14.15" x14ac:dyDescent="0.4">
      <c r="A62" s="116"/>
      <c r="B62" s="78" t="s">
        <v>96</v>
      </c>
      <c r="D62" s="76"/>
      <c r="E62" s="76"/>
      <c r="F62" s="64"/>
      <c r="G62" s="64"/>
      <c r="J62" s="55"/>
      <c r="R62" s="55"/>
      <c r="S62" s="55"/>
      <c r="T62" s="55"/>
      <c r="U62" s="55"/>
    </row>
    <row r="63" spans="1:24" s="62" customFormat="1" ht="15" customHeight="1" x14ac:dyDescent="0.4">
      <c r="A63" s="116">
        <v>11</v>
      </c>
      <c r="B63" s="78"/>
      <c r="D63" s="76"/>
      <c r="E63" s="76"/>
      <c r="F63" s="64"/>
      <c r="G63" s="64"/>
      <c r="J63" s="55"/>
      <c r="R63" s="55"/>
      <c r="S63" s="55"/>
      <c r="T63" s="55"/>
      <c r="U63" s="55"/>
    </row>
    <row r="64" spans="1:24" s="62" customFormat="1" ht="14.15" x14ac:dyDescent="0.4">
      <c r="A64" s="116"/>
      <c r="B64" s="62" t="s">
        <v>97</v>
      </c>
      <c r="D64" s="76"/>
      <c r="E64" s="64"/>
      <c r="F64" s="64"/>
      <c r="G64" s="64"/>
      <c r="J64" s="55"/>
      <c r="R64" s="55"/>
      <c r="S64" s="55"/>
      <c r="T64" s="55"/>
      <c r="U64" s="55"/>
      <c r="V64" s="55"/>
      <c r="W64" s="55"/>
      <c r="X64" s="55"/>
    </row>
    <row r="65" spans="1:16" s="55" customFormat="1" ht="14.15" x14ac:dyDescent="0.4">
      <c r="A65" s="116"/>
      <c r="D65" s="79"/>
      <c r="E65" s="74"/>
      <c r="F65" s="74"/>
      <c r="G65" s="74"/>
    </row>
    <row r="66" spans="1:16" s="55" customFormat="1" ht="14.15" x14ac:dyDescent="0.4">
      <c r="A66" s="116"/>
      <c r="D66" s="73"/>
      <c r="E66" s="74"/>
      <c r="F66" s="74"/>
      <c r="G66" s="74"/>
    </row>
    <row r="67" spans="1:16" s="55" customFormat="1" ht="14.15" x14ac:dyDescent="0.4">
      <c r="A67" s="116"/>
      <c r="D67" s="73"/>
      <c r="E67" s="74"/>
      <c r="F67" s="74"/>
      <c r="G67" s="74"/>
    </row>
    <row r="68" spans="1:16" s="55" customFormat="1" ht="14.15" x14ac:dyDescent="0.4">
      <c r="A68" s="116"/>
      <c r="B68" s="170" t="s">
        <v>75</v>
      </c>
      <c r="C68" s="171"/>
      <c r="D68" s="172">
        <v>285</v>
      </c>
      <c r="E68" s="172">
        <v>362</v>
      </c>
      <c r="F68" s="172">
        <v>25</v>
      </c>
      <c r="G68" s="172">
        <v>138</v>
      </c>
      <c r="H68" s="172">
        <v>7</v>
      </c>
      <c r="I68" s="172">
        <v>19</v>
      </c>
      <c r="J68" s="172" t="s">
        <v>19</v>
      </c>
      <c r="K68" s="172">
        <v>40</v>
      </c>
      <c r="L68" s="172">
        <v>2</v>
      </c>
      <c r="M68" s="172">
        <v>39</v>
      </c>
      <c r="N68" s="172">
        <v>77</v>
      </c>
      <c r="O68" s="172">
        <v>5</v>
      </c>
      <c r="P68" s="172">
        <v>6</v>
      </c>
    </row>
    <row r="69" spans="1:16" s="55" customFormat="1" ht="14.15" x14ac:dyDescent="0.4">
      <c r="A69" s="116"/>
      <c r="B69" s="170" t="s">
        <v>76</v>
      </c>
      <c r="C69" s="171"/>
      <c r="D69" s="172">
        <v>215</v>
      </c>
      <c r="E69" s="172">
        <v>328</v>
      </c>
      <c r="F69" s="172">
        <v>25</v>
      </c>
      <c r="G69" s="172">
        <v>122</v>
      </c>
      <c r="H69" s="172">
        <v>6</v>
      </c>
      <c r="I69" s="172">
        <v>18</v>
      </c>
      <c r="J69" s="172" t="s">
        <v>19</v>
      </c>
      <c r="K69" s="172">
        <v>34</v>
      </c>
      <c r="L69" s="172">
        <v>2</v>
      </c>
      <c r="M69" s="172">
        <v>25</v>
      </c>
      <c r="N69" s="172">
        <v>70</v>
      </c>
      <c r="O69" s="172">
        <v>5</v>
      </c>
      <c r="P69" s="172">
        <v>2</v>
      </c>
    </row>
    <row r="70" spans="1:16" s="55" customFormat="1" ht="14.15" x14ac:dyDescent="0.4">
      <c r="A70" s="116"/>
      <c r="D70" s="73"/>
      <c r="E70" s="74"/>
      <c r="F70" s="74"/>
      <c r="G70" s="74"/>
    </row>
    <row r="71" spans="1:16" s="55" customFormat="1" ht="14.15" x14ac:dyDescent="0.4">
      <c r="A71" s="116"/>
      <c r="D71" s="73"/>
      <c r="E71" s="74"/>
      <c r="F71" s="74"/>
      <c r="G71" s="74"/>
    </row>
    <row r="72" spans="1:16" s="55" customFormat="1" ht="14.15" x14ac:dyDescent="0.4">
      <c r="A72" s="116"/>
      <c r="E72" s="74"/>
      <c r="F72" s="74"/>
      <c r="G72" s="74"/>
    </row>
    <row r="73" spans="1:16" s="55" customFormat="1" ht="14.15" x14ac:dyDescent="0.4">
      <c r="A73" s="116"/>
      <c r="E73" s="74"/>
      <c r="F73" s="74"/>
      <c r="G73" s="74"/>
    </row>
    <row r="74" spans="1:16" s="55" customFormat="1" ht="14.15" x14ac:dyDescent="0.4">
      <c r="A74" s="116"/>
      <c r="E74" s="74"/>
      <c r="F74" s="74"/>
      <c r="G74" s="74"/>
    </row>
    <row r="75" spans="1:16" s="55" customFormat="1" ht="14.15" x14ac:dyDescent="0.4">
      <c r="A75" s="116"/>
      <c r="E75" s="74"/>
      <c r="F75" s="74"/>
      <c r="G75" s="74"/>
    </row>
    <row r="76" spans="1:16" s="55" customFormat="1" ht="14.15" x14ac:dyDescent="0.4">
      <c r="A76" s="116"/>
      <c r="E76" s="74"/>
      <c r="F76" s="74"/>
      <c r="G76" s="74"/>
    </row>
    <row r="77" spans="1:16" s="55" customFormat="1" ht="14.15" x14ac:dyDescent="0.4">
      <c r="A77" s="116"/>
      <c r="E77" s="74"/>
      <c r="F77" s="74"/>
      <c r="G77" s="74"/>
    </row>
    <row r="78" spans="1:16" s="55" customFormat="1" ht="14.15" x14ac:dyDescent="0.4">
      <c r="A78" s="116"/>
      <c r="E78" s="74"/>
      <c r="F78" s="74"/>
      <c r="G78" s="74"/>
    </row>
    <row r="79" spans="1:16" s="55" customFormat="1" ht="14.15" x14ac:dyDescent="0.4">
      <c r="A79" s="116"/>
      <c r="E79" s="74"/>
      <c r="F79" s="74"/>
      <c r="G79" s="74"/>
    </row>
    <row r="80" spans="1:16" s="55" customFormat="1" ht="14.15" x14ac:dyDescent="0.4">
      <c r="A80" s="116"/>
      <c r="E80" s="74"/>
      <c r="F80" s="74"/>
      <c r="G80" s="74"/>
    </row>
    <row r="81" spans="1:7" s="55" customFormat="1" ht="14.15" x14ac:dyDescent="0.4">
      <c r="A81" s="116"/>
      <c r="E81" s="74"/>
      <c r="F81" s="74"/>
      <c r="G81" s="74"/>
    </row>
    <row r="82" spans="1:7" s="55" customFormat="1" ht="14.15" x14ac:dyDescent="0.4">
      <c r="A82" s="116"/>
      <c r="E82" s="74"/>
      <c r="F82" s="74"/>
      <c r="G82" s="74"/>
    </row>
    <row r="83" spans="1:7" s="55" customFormat="1" ht="14.15" x14ac:dyDescent="0.4">
      <c r="A83" s="116"/>
      <c r="E83" s="74"/>
      <c r="F83" s="74"/>
      <c r="G83" s="74"/>
    </row>
    <row r="84" spans="1:7" s="55" customFormat="1" ht="14.15" x14ac:dyDescent="0.4">
      <c r="A84" s="116"/>
      <c r="E84" s="74"/>
      <c r="F84" s="74"/>
      <c r="G84" s="74"/>
    </row>
    <row r="85" spans="1:7" s="55" customFormat="1" ht="14.15" x14ac:dyDescent="0.4">
      <c r="A85" s="116"/>
      <c r="E85" s="74"/>
      <c r="F85" s="74"/>
      <c r="G85" s="74"/>
    </row>
    <row r="86" spans="1:7" s="55" customFormat="1" ht="14.15" x14ac:dyDescent="0.4">
      <c r="A86" s="116"/>
      <c r="E86" s="74"/>
      <c r="F86" s="74"/>
      <c r="G86" s="74"/>
    </row>
    <row r="87" spans="1:7" s="55" customFormat="1" ht="14.15" x14ac:dyDescent="0.4">
      <c r="A87" s="116"/>
      <c r="E87" s="74"/>
      <c r="F87" s="74"/>
      <c r="G87" s="74"/>
    </row>
    <row r="88" spans="1:7" s="55" customFormat="1" ht="14.15" x14ac:dyDescent="0.4">
      <c r="A88" s="116"/>
      <c r="E88" s="74"/>
      <c r="F88" s="74"/>
      <c r="G88" s="74"/>
    </row>
    <row r="89" spans="1:7" s="55" customFormat="1" ht="14.15" x14ac:dyDescent="0.4">
      <c r="A89" s="116"/>
      <c r="E89" s="74"/>
      <c r="F89" s="74"/>
      <c r="G89" s="74"/>
    </row>
    <row r="90" spans="1:7" s="55" customFormat="1" ht="14.15" x14ac:dyDescent="0.4">
      <c r="A90" s="116"/>
      <c r="E90" s="74"/>
      <c r="F90" s="74"/>
      <c r="G90" s="74"/>
    </row>
    <row r="91" spans="1:7" s="55" customFormat="1" ht="14.15" x14ac:dyDescent="0.4">
      <c r="A91" s="116"/>
      <c r="E91" s="74"/>
      <c r="F91" s="74"/>
      <c r="G91" s="74"/>
    </row>
    <row r="92" spans="1:7" s="55" customFormat="1" ht="14.15" x14ac:dyDescent="0.4">
      <c r="A92" s="116"/>
      <c r="E92" s="74"/>
      <c r="F92" s="74"/>
      <c r="G92" s="74"/>
    </row>
    <row r="93" spans="1:7" s="55" customFormat="1" ht="14.15" x14ac:dyDescent="0.4">
      <c r="A93" s="116"/>
      <c r="E93" s="74"/>
      <c r="F93" s="74"/>
      <c r="G93" s="74"/>
    </row>
    <row r="94" spans="1:7" s="55" customFormat="1" ht="14.15" x14ac:dyDescent="0.4">
      <c r="A94" s="116"/>
      <c r="E94" s="74"/>
      <c r="F94" s="74"/>
      <c r="G94" s="74"/>
    </row>
    <row r="95" spans="1:7" s="55" customFormat="1" ht="14.15" x14ac:dyDescent="0.4">
      <c r="A95" s="116"/>
      <c r="E95" s="74"/>
      <c r="F95" s="74"/>
      <c r="G95" s="74"/>
    </row>
    <row r="96" spans="1:7" s="55" customFormat="1" ht="14.15" x14ac:dyDescent="0.4">
      <c r="A96" s="116"/>
      <c r="E96" s="74"/>
      <c r="F96" s="74"/>
      <c r="G96" s="74"/>
    </row>
    <row r="97" spans="1:7" s="55" customFormat="1" ht="14.15" x14ac:dyDescent="0.4">
      <c r="A97" s="116"/>
      <c r="E97" s="74"/>
      <c r="F97" s="74"/>
      <c r="G97" s="74"/>
    </row>
    <row r="98" spans="1:7" s="55" customFormat="1" ht="14.15" x14ac:dyDescent="0.4">
      <c r="A98" s="116"/>
      <c r="E98" s="74"/>
      <c r="F98" s="74"/>
      <c r="G98" s="74"/>
    </row>
    <row r="99" spans="1:7" s="55" customFormat="1" ht="14.15" x14ac:dyDescent="0.4">
      <c r="A99" s="116"/>
      <c r="E99" s="74"/>
      <c r="F99" s="74"/>
      <c r="G99" s="74"/>
    </row>
    <row r="100" spans="1:7" s="55" customFormat="1" ht="14.15" x14ac:dyDescent="0.4">
      <c r="A100" s="116"/>
      <c r="E100" s="74"/>
      <c r="F100" s="74"/>
      <c r="G100" s="74"/>
    </row>
    <row r="101" spans="1:7" s="55" customFormat="1" ht="14.15" x14ac:dyDescent="0.4">
      <c r="A101" s="116"/>
      <c r="E101" s="74"/>
      <c r="F101" s="74"/>
      <c r="G101" s="74"/>
    </row>
    <row r="102" spans="1:7" s="55" customFormat="1" ht="14.15" x14ac:dyDescent="0.4">
      <c r="A102" s="116"/>
      <c r="E102" s="74"/>
      <c r="F102" s="74"/>
      <c r="G102" s="74"/>
    </row>
    <row r="103" spans="1:7" s="55" customFormat="1" ht="14.15" x14ac:dyDescent="0.4">
      <c r="A103" s="116"/>
      <c r="E103" s="74"/>
      <c r="F103" s="74"/>
      <c r="G103" s="74"/>
    </row>
    <row r="104" spans="1:7" s="55" customFormat="1" ht="14.15" x14ac:dyDescent="0.4">
      <c r="A104" s="116"/>
      <c r="E104" s="74"/>
      <c r="F104" s="74"/>
      <c r="G104" s="74"/>
    </row>
    <row r="105" spans="1:7" s="55" customFormat="1" ht="14.15" x14ac:dyDescent="0.4">
      <c r="A105" s="116"/>
      <c r="E105" s="74"/>
      <c r="F105" s="74"/>
      <c r="G105" s="74"/>
    </row>
    <row r="106" spans="1:7" s="55" customFormat="1" ht="14.15" x14ac:dyDescent="0.4">
      <c r="A106" s="116"/>
      <c r="E106" s="74"/>
      <c r="F106" s="74"/>
      <c r="G106" s="74"/>
    </row>
    <row r="107" spans="1:7" s="55" customFormat="1" ht="14.15" x14ac:dyDescent="0.4">
      <c r="A107" s="116"/>
      <c r="E107" s="74"/>
      <c r="F107" s="74"/>
      <c r="G107" s="74"/>
    </row>
    <row r="108" spans="1:7" s="55" customFormat="1" ht="14.15" x14ac:dyDescent="0.4">
      <c r="A108" s="116"/>
      <c r="E108" s="74"/>
      <c r="F108" s="74"/>
      <c r="G108" s="74"/>
    </row>
    <row r="109" spans="1:7" s="55" customFormat="1" ht="14.15" x14ac:dyDescent="0.4">
      <c r="A109" s="116"/>
      <c r="E109" s="74"/>
      <c r="F109" s="74"/>
      <c r="G109" s="74"/>
    </row>
    <row r="110" spans="1:7" s="55" customFormat="1" ht="14.15" x14ac:dyDescent="0.4">
      <c r="A110" s="116"/>
      <c r="E110" s="74"/>
      <c r="F110" s="74"/>
      <c r="G110" s="74"/>
    </row>
    <row r="111" spans="1:7" s="55" customFormat="1" ht="14.15" x14ac:dyDescent="0.4">
      <c r="A111" s="116"/>
      <c r="E111" s="74"/>
      <c r="F111" s="74"/>
      <c r="G111" s="74"/>
    </row>
    <row r="112" spans="1:7" s="55" customFormat="1" ht="14.15" x14ac:dyDescent="0.4">
      <c r="A112" s="116"/>
      <c r="E112" s="74"/>
      <c r="F112" s="74"/>
      <c r="G112" s="74"/>
    </row>
    <row r="113" spans="1:7" s="55" customFormat="1" ht="14.15" x14ac:dyDescent="0.4">
      <c r="A113" s="116"/>
      <c r="E113" s="74"/>
      <c r="F113" s="74"/>
      <c r="G113" s="74"/>
    </row>
    <row r="114" spans="1:7" s="55" customFormat="1" ht="14.15" x14ac:dyDescent="0.4">
      <c r="A114" s="116"/>
      <c r="E114" s="74"/>
      <c r="F114" s="74"/>
      <c r="G114" s="74"/>
    </row>
    <row r="115" spans="1:7" s="55" customFormat="1" ht="14.15" x14ac:dyDescent="0.4">
      <c r="A115" s="116"/>
      <c r="E115" s="74"/>
      <c r="F115" s="74"/>
      <c r="G115" s="74"/>
    </row>
    <row r="116" spans="1:7" s="55" customFormat="1" ht="14.15" x14ac:dyDescent="0.4">
      <c r="A116" s="116"/>
      <c r="E116" s="74"/>
      <c r="F116" s="74"/>
      <c r="G116" s="74"/>
    </row>
    <row r="117" spans="1:7" s="55" customFormat="1" ht="14.15" x14ac:dyDescent="0.4">
      <c r="A117" s="116"/>
      <c r="E117" s="74"/>
      <c r="F117" s="74"/>
      <c r="G117" s="74"/>
    </row>
    <row r="118" spans="1:7" s="55" customFormat="1" ht="14.15" x14ac:dyDescent="0.4">
      <c r="A118" s="116"/>
      <c r="E118" s="74"/>
      <c r="F118" s="74"/>
      <c r="G118" s="74"/>
    </row>
    <row r="119" spans="1:7" s="55" customFormat="1" ht="14.15" x14ac:dyDescent="0.4">
      <c r="A119" s="116"/>
      <c r="E119" s="74"/>
      <c r="F119" s="74"/>
      <c r="G119" s="74"/>
    </row>
    <row r="120" spans="1:7" s="55" customFormat="1" ht="14.15" x14ac:dyDescent="0.4">
      <c r="A120" s="116"/>
      <c r="E120" s="74"/>
      <c r="F120" s="74"/>
      <c r="G120" s="74"/>
    </row>
    <row r="121" spans="1:7" s="55" customFormat="1" ht="14.15" x14ac:dyDescent="0.4">
      <c r="A121" s="116"/>
      <c r="E121" s="74"/>
      <c r="F121" s="74"/>
      <c r="G121" s="74"/>
    </row>
    <row r="122" spans="1:7" s="55" customFormat="1" ht="14.15" x14ac:dyDescent="0.4">
      <c r="A122" s="116"/>
      <c r="E122" s="74"/>
      <c r="F122" s="74"/>
      <c r="G122" s="74"/>
    </row>
    <row r="123" spans="1:7" s="55" customFormat="1" ht="14.15" x14ac:dyDescent="0.4">
      <c r="A123" s="116"/>
      <c r="E123" s="74"/>
      <c r="F123" s="74"/>
      <c r="G123" s="74"/>
    </row>
    <row r="124" spans="1:7" s="55" customFormat="1" ht="14.15" x14ac:dyDescent="0.4">
      <c r="A124" s="116"/>
      <c r="E124" s="74"/>
      <c r="F124" s="74"/>
      <c r="G124" s="74"/>
    </row>
    <row r="125" spans="1:7" s="55" customFormat="1" ht="14.15" x14ac:dyDescent="0.4">
      <c r="A125" s="116"/>
      <c r="E125" s="74"/>
      <c r="F125" s="74"/>
      <c r="G125" s="74"/>
    </row>
    <row r="126" spans="1:7" s="55" customFormat="1" ht="14.15" x14ac:dyDescent="0.4">
      <c r="A126" s="116"/>
      <c r="E126" s="74"/>
      <c r="F126" s="74"/>
      <c r="G126" s="74"/>
    </row>
    <row r="127" spans="1:7" s="55" customFormat="1" ht="14.15" x14ac:dyDescent="0.4">
      <c r="A127" s="116"/>
      <c r="E127" s="74"/>
      <c r="F127" s="74"/>
      <c r="G127" s="74"/>
    </row>
    <row r="128" spans="1:7" s="55" customFormat="1" ht="14.15" x14ac:dyDescent="0.4">
      <c r="A128" s="116"/>
      <c r="E128" s="74"/>
      <c r="F128" s="74"/>
      <c r="G128" s="74"/>
    </row>
    <row r="129" spans="1:7" s="55" customFormat="1" ht="14.15" x14ac:dyDescent="0.4">
      <c r="A129" s="116"/>
      <c r="E129" s="74"/>
      <c r="F129" s="74"/>
      <c r="G129" s="74"/>
    </row>
    <row r="130" spans="1:7" s="55" customFormat="1" ht="14.15" x14ac:dyDescent="0.4">
      <c r="A130" s="116"/>
      <c r="E130" s="74"/>
      <c r="F130" s="74"/>
      <c r="G130" s="74"/>
    </row>
    <row r="131" spans="1:7" s="55" customFormat="1" ht="14.15" x14ac:dyDescent="0.4">
      <c r="A131" s="116"/>
      <c r="E131" s="74"/>
      <c r="F131" s="74"/>
      <c r="G131" s="74"/>
    </row>
    <row r="132" spans="1:7" s="55" customFormat="1" ht="14.15" x14ac:dyDescent="0.4">
      <c r="A132" s="116"/>
      <c r="E132" s="74"/>
      <c r="F132" s="74"/>
      <c r="G132" s="74"/>
    </row>
    <row r="133" spans="1:7" s="55" customFormat="1" ht="14.15" x14ac:dyDescent="0.4">
      <c r="A133" s="116"/>
      <c r="E133" s="74"/>
      <c r="F133" s="74"/>
      <c r="G133" s="74"/>
    </row>
    <row r="134" spans="1:7" s="55" customFormat="1" ht="14.15" x14ac:dyDescent="0.4">
      <c r="A134" s="116"/>
      <c r="E134" s="74"/>
      <c r="F134" s="74"/>
      <c r="G134" s="74"/>
    </row>
    <row r="135" spans="1:7" s="55" customFormat="1" ht="14.15" x14ac:dyDescent="0.4">
      <c r="A135" s="116"/>
      <c r="E135" s="74"/>
      <c r="F135" s="74"/>
      <c r="G135" s="74"/>
    </row>
    <row r="136" spans="1:7" s="55" customFormat="1" ht="14.15" x14ac:dyDescent="0.4">
      <c r="A136" s="116"/>
      <c r="E136" s="74"/>
      <c r="F136" s="74"/>
      <c r="G136" s="74"/>
    </row>
    <row r="137" spans="1:7" s="55" customFormat="1" ht="14.15" x14ac:dyDescent="0.4">
      <c r="A137" s="116"/>
      <c r="E137" s="74"/>
      <c r="F137" s="74"/>
      <c r="G137" s="74"/>
    </row>
    <row r="138" spans="1:7" s="55" customFormat="1" ht="14.15" x14ac:dyDescent="0.4">
      <c r="A138" s="116"/>
      <c r="E138" s="74"/>
      <c r="F138" s="74"/>
      <c r="G138" s="74"/>
    </row>
    <row r="139" spans="1:7" s="55" customFormat="1" ht="14.15" x14ac:dyDescent="0.4">
      <c r="A139" s="116"/>
      <c r="E139" s="74"/>
      <c r="F139" s="74"/>
      <c r="G139" s="74"/>
    </row>
    <row r="140" spans="1:7" s="55" customFormat="1" ht="14.15" x14ac:dyDescent="0.4">
      <c r="A140" s="116"/>
      <c r="E140" s="74"/>
      <c r="F140" s="74"/>
      <c r="G140" s="74"/>
    </row>
    <row r="141" spans="1:7" s="55" customFormat="1" ht="14.15" x14ac:dyDescent="0.4">
      <c r="A141" s="116"/>
      <c r="E141" s="74"/>
      <c r="F141" s="74"/>
      <c r="G141" s="74"/>
    </row>
    <row r="142" spans="1:7" s="55" customFormat="1" ht="14.15" x14ac:dyDescent="0.4">
      <c r="A142" s="116"/>
      <c r="E142" s="74"/>
      <c r="F142" s="74"/>
      <c r="G142" s="74"/>
    </row>
    <row r="143" spans="1:7" s="55" customFormat="1" ht="14.15" x14ac:dyDescent="0.4">
      <c r="A143" s="116"/>
      <c r="E143" s="74"/>
      <c r="F143" s="74"/>
      <c r="G143" s="74"/>
    </row>
    <row r="144" spans="1:7" s="55" customFormat="1" ht="14.15" x14ac:dyDescent="0.4">
      <c r="A144" s="116"/>
      <c r="E144" s="74"/>
      <c r="F144" s="74"/>
      <c r="G144" s="74"/>
    </row>
    <row r="145" spans="1:7" s="55" customFormat="1" ht="14.15" x14ac:dyDescent="0.4">
      <c r="A145" s="116"/>
      <c r="E145" s="74"/>
      <c r="F145" s="74"/>
      <c r="G145" s="74"/>
    </row>
    <row r="146" spans="1:7" s="55" customFormat="1" ht="14.15" x14ac:dyDescent="0.4">
      <c r="A146" s="116"/>
      <c r="E146" s="74"/>
      <c r="F146" s="74"/>
      <c r="G146" s="74"/>
    </row>
    <row r="147" spans="1:7" s="55" customFormat="1" ht="14.15" x14ac:dyDescent="0.4">
      <c r="A147" s="116"/>
      <c r="E147" s="74"/>
      <c r="F147" s="74"/>
      <c r="G147" s="74"/>
    </row>
    <row r="148" spans="1:7" s="55" customFormat="1" ht="14.15" x14ac:dyDescent="0.4">
      <c r="A148" s="116"/>
      <c r="E148" s="74"/>
      <c r="F148" s="74"/>
      <c r="G148" s="74"/>
    </row>
    <row r="149" spans="1:7" s="55" customFormat="1" ht="14.15" x14ac:dyDescent="0.4">
      <c r="A149" s="116"/>
      <c r="E149" s="74"/>
      <c r="F149" s="74"/>
      <c r="G149" s="74"/>
    </row>
    <row r="150" spans="1:7" s="55" customFormat="1" ht="14.15" x14ac:dyDescent="0.4">
      <c r="A150" s="116"/>
      <c r="E150" s="74"/>
      <c r="F150" s="74"/>
      <c r="G150" s="74"/>
    </row>
    <row r="151" spans="1:7" s="55" customFormat="1" ht="14.15" x14ac:dyDescent="0.4">
      <c r="A151" s="116"/>
      <c r="E151" s="74"/>
      <c r="F151" s="74"/>
      <c r="G151" s="74"/>
    </row>
    <row r="152" spans="1:7" s="55" customFormat="1" ht="14.15" x14ac:dyDescent="0.4">
      <c r="A152" s="116"/>
      <c r="E152" s="74"/>
      <c r="F152" s="74"/>
      <c r="G152" s="74"/>
    </row>
    <row r="153" spans="1:7" s="55" customFormat="1" ht="14.15" x14ac:dyDescent="0.4">
      <c r="A153" s="116"/>
      <c r="E153" s="74"/>
      <c r="F153" s="74"/>
      <c r="G153" s="74"/>
    </row>
    <row r="154" spans="1:7" s="55" customFormat="1" ht="14.15" x14ac:dyDescent="0.4">
      <c r="A154" s="116"/>
      <c r="E154" s="74"/>
      <c r="F154" s="74"/>
      <c r="G154" s="74"/>
    </row>
    <row r="155" spans="1:7" s="55" customFormat="1" ht="14.15" x14ac:dyDescent="0.4">
      <c r="A155" s="116"/>
      <c r="E155" s="74"/>
      <c r="F155" s="74"/>
      <c r="G155" s="74"/>
    </row>
    <row r="156" spans="1:7" s="55" customFormat="1" ht="14.15" x14ac:dyDescent="0.4">
      <c r="A156" s="116"/>
      <c r="E156" s="74"/>
      <c r="F156" s="74"/>
      <c r="G156" s="74"/>
    </row>
    <row r="157" spans="1:7" s="55" customFormat="1" ht="14.15" x14ac:dyDescent="0.4">
      <c r="A157" s="116"/>
      <c r="E157" s="74"/>
      <c r="F157" s="74"/>
      <c r="G157" s="74"/>
    </row>
    <row r="158" spans="1:7" s="55" customFormat="1" ht="14.15" x14ac:dyDescent="0.4">
      <c r="A158" s="116"/>
      <c r="E158" s="74"/>
      <c r="F158" s="74"/>
      <c r="G158" s="74"/>
    </row>
    <row r="159" spans="1:7" s="55" customFormat="1" ht="14.15" x14ac:dyDescent="0.4">
      <c r="A159" s="116"/>
      <c r="E159" s="74"/>
      <c r="F159" s="74"/>
      <c r="G159" s="74"/>
    </row>
    <row r="160" spans="1:7" s="55" customFormat="1" ht="14.15" x14ac:dyDescent="0.4">
      <c r="A160" s="116"/>
      <c r="E160" s="74"/>
      <c r="F160" s="74"/>
      <c r="G160" s="74"/>
    </row>
    <row r="161" spans="1:7" s="55" customFormat="1" ht="14.15" x14ac:dyDescent="0.4">
      <c r="A161" s="116"/>
      <c r="E161" s="74"/>
      <c r="F161" s="74"/>
      <c r="G161" s="74"/>
    </row>
    <row r="162" spans="1:7" s="55" customFormat="1" ht="14.15" x14ac:dyDescent="0.4">
      <c r="A162" s="116"/>
      <c r="E162" s="74"/>
      <c r="F162" s="74"/>
      <c r="G162" s="74"/>
    </row>
    <row r="163" spans="1:7" s="55" customFormat="1" ht="14.15" x14ac:dyDescent="0.4">
      <c r="A163" s="116"/>
      <c r="E163" s="74"/>
      <c r="F163" s="74"/>
      <c r="G163" s="74"/>
    </row>
    <row r="164" spans="1:7" s="55" customFormat="1" ht="14.15" x14ac:dyDescent="0.4">
      <c r="A164" s="116"/>
      <c r="E164" s="74"/>
      <c r="F164" s="74"/>
      <c r="G164" s="74"/>
    </row>
    <row r="165" spans="1:7" s="55" customFormat="1" ht="14.15" x14ac:dyDescent="0.4">
      <c r="A165" s="116"/>
      <c r="E165" s="74"/>
      <c r="F165" s="74"/>
      <c r="G165" s="74"/>
    </row>
    <row r="166" spans="1:7" s="55" customFormat="1" ht="14.15" x14ac:dyDescent="0.4">
      <c r="A166" s="116"/>
      <c r="E166" s="74"/>
      <c r="F166" s="74"/>
      <c r="G166" s="74"/>
    </row>
    <row r="167" spans="1:7" s="55" customFormat="1" ht="14.15" x14ac:dyDescent="0.4">
      <c r="A167" s="116"/>
      <c r="E167" s="74"/>
      <c r="F167" s="74"/>
      <c r="G167" s="74"/>
    </row>
    <row r="168" spans="1:7" s="55" customFormat="1" ht="14.15" x14ac:dyDescent="0.4">
      <c r="A168" s="116"/>
      <c r="E168" s="74"/>
      <c r="F168" s="74"/>
      <c r="G168" s="74"/>
    </row>
    <row r="169" spans="1:7" s="55" customFormat="1" ht="14.15" x14ac:dyDescent="0.4">
      <c r="A169" s="116"/>
      <c r="E169" s="74"/>
      <c r="F169" s="74"/>
      <c r="G169" s="74"/>
    </row>
    <row r="170" spans="1:7" s="55" customFormat="1" ht="14.15" x14ac:dyDescent="0.4">
      <c r="A170" s="116"/>
      <c r="E170" s="74"/>
      <c r="F170" s="74"/>
      <c r="G170" s="74"/>
    </row>
    <row r="171" spans="1:7" s="55" customFormat="1" ht="14.15" x14ac:dyDescent="0.4">
      <c r="A171" s="116"/>
      <c r="E171" s="74"/>
      <c r="F171" s="74"/>
      <c r="G171" s="74"/>
    </row>
    <row r="172" spans="1:7" s="55" customFormat="1" ht="14.15" x14ac:dyDescent="0.4">
      <c r="A172" s="116"/>
      <c r="E172" s="74"/>
      <c r="F172" s="74"/>
      <c r="G172" s="74"/>
    </row>
    <row r="173" spans="1:7" s="55" customFormat="1" ht="14.15" x14ac:dyDescent="0.4">
      <c r="A173" s="116"/>
      <c r="E173" s="74"/>
      <c r="F173" s="74"/>
      <c r="G173" s="74"/>
    </row>
    <row r="174" spans="1:7" s="55" customFormat="1" ht="14.15" x14ac:dyDescent="0.4">
      <c r="A174" s="116"/>
      <c r="E174" s="74"/>
      <c r="F174" s="74"/>
      <c r="G174" s="74"/>
    </row>
    <row r="175" spans="1:7" s="55" customFormat="1" ht="14.15" x14ac:dyDescent="0.4">
      <c r="A175" s="116"/>
      <c r="E175" s="74"/>
      <c r="F175" s="74"/>
      <c r="G175" s="74"/>
    </row>
    <row r="176" spans="1:7" s="55" customFormat="1" ht="14.15" x14ac:dyDescent="0.4">
      <c r="A176" s="116"/>
      <c r="E176" s="74"/>
      <c r="F176" s="74"/>
      <c r="G176" s="74"/>
    </row>
    <row r="177" spans="1:7" s="55" customFormat="1" ht="14.15" x14ac:dyDescent="0.4">
      <c r="A177" s="116"/>
      <c r="E177" s="74"/>
      <c r="F177" s="74"/>
      <c r="G177" s="74"/>
    </row>
    <row r="178" spans="1:7" s="55" customFormat="1" ht="14.15" x14ac:dyDescent="0.4">
      <c r="A178" s="116"/>
      <c r="E178" s="74"/>
      <c r="F178" s="74"/>
      <c r="G178" s="74"/>
    </row>
    <row r="179" spans="1:7" s="55" customFormat="1" ht="14.15" x14ac:dyDescent="0.4">
      <c r="A179" s="116"/>
      <c r="E179" s="74"/>
      <c r="F179" s="74"/>
      <c r="G179" s="74"/>
    </row>
    <row r="180" spans="1:7" s="55" customFormat="1" ht="14.15" x14ac:dyDescent="0.4">
      <c r="A180" s="116"/>
      <c r="E180" s="74"/>
      <c r="F180" s="74"/>
      <c r="G180" s="74"/>
    </row>
    <row r="181" spans="1:7" s="55" customFormat="1" ht="14.15" x14ac:dyDescent="0.4">
      <c r="A181" s="116"/>
      <c r="E181" s="74"/>
      <c r="F181" s="74"/>
      <c r="G181" s="74"/>
    </row>
    <row r="182" spans="1:7" s="55" customFormat="1" ht="14.15" x14ac:dyDescent="0.4">
      <c r="A182" s="116"/>
      <c r="E182" s="74"/>
      <c r="F182" s="74"/>
      <c r="G182" s="74"/>
    </row>
    <row r="183" spans="1:7" s="55" customFormat="1" ht="14.15" x14ac:dyDescent="0.4">
      <c r="A183" s="116"/>
      <c r="E183" s="74"/>
      <c r="F183" s="74"/>
      <c r="G183" s="74"/>
    </row>
    <row r="184" spans="1:7" s="55" customFormat="1" ht="14.15" x14ac:dyDescent="0.4">
      <c r="A184" s="116"/>
      <c r="E184" s="74"/>
      <c r="F184" s="74"/>
      <c r="G184" s="74"/>
    </row>
    <row r="185" spans="1:7" s="55" customFormat="1" ht="14.15" x14ac:dyDescent="0.4">
      <c r="A185" s="116"/>
      <c r="E185" s="74"/>
      <c r="F185" s="74"/>
      <c r="G185" s="74"/>
    </row>
    <row r="186" spans="1:7" s="55" customFormat="1" ht="14.15" x14ac:dyDescent="0.4">
      <c r="A186" s="116"/>
      <c r="E186" s="74"/>
      <c r="F186" s="74"/>
      <c r="G186" s="74"/>
    </row>
    <row r="187" spans="1:7" s="55" customFormat="1" ht="14.15" x14ac:dyDescent="0.4">
      <c r="A187" s="116"/>
      <c r="E187" s="74"/>
      <c r="F187" s="74"/>
      <c r="G187" s="74"/>
    </row>
    <row r="188" spans="1:7" s="55" customFormat="1" ht="14.15" x14ac:dyDescent="0.4">
      <c r="A188" s="116"/>
      <c r="E188" s="74"/>
      <c r="F188" s="74"/>
      <c r="G188" s="74"/>
    </row>
    <row r="189" spans="1:7" s="55" customFormat="1" ht="14.15" x14ac:dyDescent="0.4">
      <c r="A189" s="116"/>
      <c r="E189" s="74"/>
      <c r="F189" s="74"/>
      <c r="G189" s="74"/>
    </row>
    <row r="190" spans="1:7" s="55" customFormat="1" ht="14.15" x14ac:dyDescent="0.4">
      <c r="A190" s="116"/>
      <c r="E190" s="74"/>
      <c r="F190" s="74"/>
      <c r="G190" s="74"/>
    </row>
    <row r="191" spans="1:7" s="55" customFormat="1" ht="14.15" x14ac:dyDescent="0.4">
      <c r="A191" s="116"/>
      <c r="E191" s="74"/>
      <c r="F191" s="74"/>
      <c r="G191" s="74"/>
    </row>
    <row r="192" spans="1:7" s="55" customFormat="1" ht="14.15" x14ac:dyDescent="0.4">
      <c r="A192" s="116"/>
      <c r="E192" s="74"/>
      <c r="F192" s="74"/>
      <c r="G192" s="74"/>
    </row>
    <row r="193" spans="1:7" s="55" customFormat="1" ht="14.15" x14ac:dyDescent="0.4">
      <c r="A193" s="116"/>
      <c r="E193" s="74"/>
      <c r="F193" s="74"/>
      <c r="G193" s="74"/>
    </row>
    <row r="194" spans="1:7" s="55" customFormat="1" ht="14.15" x14ac:dyDescent="0.4">
      <c r="A194" s="116"/>
      <c r="E194" s="74"/>
      <c r="F194" s="74"/>
      <c r="G194" s="74"/>
    </row>
    <row r="195" spans="1:7" s="55" customFormat="1" ht="14.15" x14ac:dyDescent="0.4">
      <c r="A195" s="116"/>
      <c r="E195" s="74"/>
      <c r="F195" s="74"/>
      <c r="G195" s="74"/>
    </row>
    <row r="196" spans="1:7" s="55" customFormat="1" ht="14.15" x14ac:dyDescent="0.4">
      <c r="A196" s="116"/>
      <c r="E196" s="74"/>
      <c r="F196" s="74"/>
      <c r="G196" s="74"/>
    </row>
    <row r="197" spans="1:7" s="55" customFormat="1" ht="14.15" x14ac:dyDescent="0.4">
      <c r="A197" s="116"/>
      <c r="E197" s="74"/>
      <c r="F197" s="74"/>
      <c r="G197" s="74"/>
    </row>
    <row r="198" spans="1:7" s="55" customFormat="1" ht="14.15" x14ac:dyDescent="0.4">
      <c r="A198" s="116"/>
      <c r="E198" s="74"/>
      <c r="F198" s="74"/>
      <c r="G198" s="74"/>
    </row>
    <row r="199" spans="1:7" s="55" customFormat="1" ht="14.15" x14ac:dyDescent="0.4">
      <c r="A199" s="116"/>
      <c r="E199" s="74"/>
      <c r="F199" s="74"/>
      <c r="G199" s="74"/>
    </row>
    <row r="200" spans="1:7" s="55" customFormat="1" ht="14.15" x14ac:dyDescent="0.4">
      <c r="A200" s="116"/>
      <c r="E200" s="74"/>
      <c r="F200" s="74"/>
      <c r="G200" s="74"/>
    </row>
    <row r="201" spans="1:7" s="55" customFormat="1" ht="14.15" x14ac:dyDescent="0.4">
      <c r="A201" s="116"/>
      <c r="E201" s="74"/>
      <c r="F201" s="74"/>
      <c r="G201" s="74"/>
    </row>
    <row r="202" spans="1:7" s="55" customFormat="1" ht="14.15" x14ac:dyDescent="0.4">
      <c r="A202" s="116"/>
      <c r="E202" s="74"/>
      <c r="F202" s="74"/>
      <c r="G202" s="74"/>
    </row>
    <row r="203" spans="1:7" s="55" customFormat="1" ht="14.15" x14ac:dyDescent="0.4">
      <c r="A203" s="116"/>
      <c r="E203" s="74"/>
      <c r="F203" s="74"/>
      <c r="G203" s="74"/>
    </row>
    <row r="204" spans="1:7" s="55" customFormat="1" ht="14.15" x14ac:dyDescent="0.4">
      <c r="A204" s="116"/>
      <c r="E204" s="74"/>
      <c r="F204" s="74"/>
      <c r="G204" s="74"/>
    </row>
    <row r="205" spans="1:7" s="55" customFormat="1" ht="14.15" x14ac:dyDescent="0.4">
      <c r="A205" s="116"/>
      <c r="E205" s="74"/>
      <c r="F205" s="74"/>
      <c r="G205" s="74"/>
    </row>
    <row r="206" spans="1:7" s="55" customFormat="1" ht="14.15" x14ac:dyDescent="0.4">
      <c r="A206" s="116"/>
      <c r="E206" s="74"/>
      <c r="F206" s="74"/>
      <c r="G206" s="74"/>
    </row>
    <row r="207" spans="1:7" s="55" customFormat="1" ht="14.15" x14ac:dyDescent="0.4">
      <c r="A207" s="116"/>
      <c r="E207" s="74"/>
      <c r="F207" s="74"/>
      <c r="G207" s="74"/>
    </row>
    <row r="208" spans="1:7" s="55" customFormat="1" ht="14.15" x14ac:dyDescent="0.4">
      <c r="A208" s="116"/>
      <c r="E208" s="74"/>
      <c r="F208" s="74"/>
      <c r="G208" s="74"/>
    </row>
    <row r="209" spans="1:7" s="55" customFormat="1" ht="14.15" x14ac:dyDescent="0.4">
      <c r="A209" s="116"/>
      <c r="E209" s="74"/>
      <c r="F209" s="74"/>
      <c r="G209" s="74"/>
    </row>
    <row r="210" spans="1:7" s="55" customFormat="1" ht="14.15" x14ac:dyDescent="0.4">
      <c r="A210" s="116"/>
      <c r="E210" s="74"/>
      <c r="F210" s="74"/>
      <c r="G210" s="74"/>
    </row>
    <row r="211" spans="1:7" s="55" customFormat="1" ht="14.15" x14ac:dyDescent="0.4">
      <c r="A211" s="116"/>
      <c r="E211" s="74"/>
      <c r="F211" s="74"/>
      <c r="G211" s="74"/>
    </row>
    <row r="212" spans="1:7" s="55" customFormat="1" ht="14.15" x14ac:dyDescent="0.4">
      <c r="A212" s="116"/>
      <c r="E212" s="74"/>
      <c r="F212" s="74"/>
      <c r="G212" s="74"/>
    </row>
    <row r="213" spans="1:7" s="55" customFormat="1" ht="14.15" x14ac:dyDescent="0.4">
      <c r="A213" s="116"/>
      <c r="E213" s="74"/>
      <c r="F213" s="74"/>
      <c r="G213" s="74"/>
    </row>
    <row r="214" spans="1:7" s="55" customFormat="1" ht="14.15" x14ac:dyDescent="0.4">
      <c r="A214" s="116"/>
      <c r="E214" s="74"/>
      <c r="F214" s="74"/>
      <c r="G214" s="74"/>
    </row>
    <row r="215" spans="1:7" s="55" customFormat="1" ht="14.15" x14ac:dyDescent="0.4">
      <c r="A215" s="116"/>
      <c r="E215" s="74"/>
      <c r="F215" s="74"/>
      <c r="G215" s="74"/>
    </row>
    <row r="216" spans="1:7" s="55" customFormat="1" ht="14.15" x14ac:dyDescent="0.4">
      <c r="A216" s="116"/>
      <c r="E216" s="74"/>
      <c r="F216" s="74"/>
      <c r="G216" s="74"/>
    </row>
    <row r="217" spans="1:7" s="55" customFormat="1" ht="14.15" x14ac:dyDescent="0.4">
      <c r="A217" s="116"/>
      <c r="E217" s="74"/>
      <c r="F217" s="74"/>
      <c r="G217" s="74"/>
    </row>
    <row r="218" spans="1:7" s="55" customFormat="1" ht="14.15" x14ac:dyDescent="0.4">
      <c r="A218" s="116"/>
      <c r="E218" s="74"/>
      <c r="F218" s="74"/>
      <c r="G218" s="74"/>
    </row>
    <row r="219" spans="1:7" s="55" customFormat="1" ht="14.15" x14ac:dyDescent="0.4">
      <c r="A219" s="116"/>
      <c r="E219" s="74"/>
      <c r="F219" s="74"/>
      <c r="G219" s="74"/>
    </row>
    <row r="220" spans="1:7" s="55" customFormat="1" ht="14.15" x14ac:dyDescent="0.4">
      <c r="A220" s="116"/>
      <c r="E220" s="74"/>
      <c r="F220" s="74"/>
      <c r="G220" s="74"/>
    </row>
    <row r="221" spans="1:7" s="55" customFormat="1" ht="14.15" x14ac:dyDescent="0.4">
      <c r="A221" s="116"/>
      <c r="E221" s="74"/>
      <c r="F221" s="74"/>
      <c r="G221" s="74"/>
    </row>
    <row r="222" spans="1:7" s="55" customFormat="1" ht="14.15" x14ac:dyDescent="0.4">
      <c r="A222" s="116"/>
      <c r="E222" s="74"/>
      <c r="F222" s="74"/>
      <c r="G222" s="74"/>
    </row>
    <row r="223" spans="1:7" s="55" customFormat="1" ht="14.15" x14ac:dyDescent="0.4">
      <c r="A223" s="116"/>
      <c r="E223" s="74"/>
      <c r="F223" s="74"/>
      <c r="G223" s="74"/>
    </row>
    <row r="224" spans="1:7" s="55" customFormat="1" ht="14.15" x14ac:dyDescent="0.4">
      <c r="A224" s="116"/>
      <c r="E224" s="74"/>
      <c r="F224" s="74"/>
      <c r="G224" s="74"/>
    </row>
    <row r="225" spans="1:7" s="55" customFormat="1" ht="14.15" x14ac:dyDescent="0.4">
      <c r="A225" s="116"/>
      <c r="E225" s="74"/>
      <c r="F225" s="74"/>
      <c r="G225" s="74"/>
    </row>
    <row r="226" spans="1:7" s="55" customFormat="1" ht="14.15" x14ac:dyDescent="0.4">
      <c r="A226" s="116"/>
      <c r="E226" s="74"/>
      <c r="F226" s="74"/>
      <c r="G226" s="74"/>
    </row>
    <row r="227" spans="1:7" s="55" customFormat="1" ht="14.15" x14ac:dyDescent="0.4">
      <c r="A227" s="116"/>
      <c r="E227" s="74"/>
      <c r="F227" s="74"/>
      <c r="G227" s="74"/>
    </row>
    <row r="228" spans="1:7" s="55" customFormat="1" ht="14.15" x14ac:dyDescent="0.4">
      <c r="A228" s="116"/>
      <c r="E228" s="74"/>
      <c r="F228" s="74"/>
      <c r="G228" s="74"/>
    </row>
    <row r="229" spans="1:7" s="55" customFormat="1" ht="14.15" x14ac:dyDescent="0.4">
      <c r="A229" s="116"/>
      <c r="E229" s="74"/>
      <c r="F229" s="74"/>
      <c r="G229" s="74"/>
    </row>
    <row r="230" spans="1:7" s="55" customFormat="1" ht="14.15" x14ac:dyDescent="0.4">
      <c r="A230" s="116"/>
      <c r="E230" s="74"/>
      <c r="F230" s="74"/>
      <c r="G230" s="74"/>
    </row>
    <row r="231" spans="1:7" s="55" customFormat="1" ht="14.15" x14ac:dyDescent="0.4">
      <c r="A231" s="116"/>
      <c r="E231" s="74"/>
      <c r="F231" s="74"/>
      <c r="G231" s="74"/>
    </row>
    <row r="232" spans="1:7" s="55" customFormat="1" ht="14.15" x14ac:dyDescent="0.4">
      <c r="A232" s="116"/>
      <c r="E232" s="74"/>
      <c r="F232" s="74"/>
      <c r="G232" s="74"/>
    </row>
    <row r="233" spans="1:7" s="55" customFormat="1" ht="14.15" x14ac:dyDescent="0.4">
      <c r="A233" s="116"/>
      <c r="E233" s="74"/>
      <c r="F233" s="74"/>
      <c r="G233" s="74"/>
    </row>
    <row r="234" spans="1:7" s="55" customFormat="1" ht="14.15" x14ac:dyDescent="0.4">
      <c r="A234" s="116"/>
      <c r="E234" s="74"/>
      <c r="F234" s="74"/>
      <c r="G234" s="74"/>
    </row>
    <row r="235" spans="1:7" s="55" customFormat="1" ht="14.15" x14ac:dyDescent="0.4">
      <c r="A235" s="116"/>
      <c r="E235" s="74"/>
      <c r="F235" s="74"/>
      <c r="G235" s="74"/>
    </row>
    <row r="236" spans="1:7" s="55" customFormat="1" ht="14.15" x14ac:dyDescent="0.4">
      <c r="A236" s="116"/>
      <c r="E236" s="74"/>
      <c r="F236" s="74"/>
      <c r="G236" s="74"/>
    </row>
    <row r="237" spans="1:7" s="55" customFormat="1" ht="14.15" x14ac:dyDescent="0.4">
      <c r="A237" s="116"/>
      <c r="E237" s="74"/>
      <c r="F237" s="74"/>
      <c r="G237" s="74"/>
    </row>
    <row r="238" spans="1:7" s="55" customFormat="1" ht="14.15" x14ac:dyDescent="0.4">
      <c r="A238" s="116"/>
      <c r="E238" s="74"/>
      <c r="F238" s="74"/>
      <c r="G238" s="74"/>
    </row>
    <row r="239" spans="1:7" s="55" customFormat="1" ht="14.15" x14ac:dyDescent="0.4">
      <c r="A239" s="116"/>
      <c r="E239" s="74"/>
      <c r="F239" s="74"/>
      <c r="G239" s="74"/>
    </row>
    <row r="240" spans="1:7" s="55" customFormat="1" ht="14.15" x14ac:dyDescent="0.4">
      <c r="A240" s="116"/>
      <c r="E240" s="74"/>
      <c r="F240" s="74"/>
      <c r="G240" s="74"/>
    </row>
    <row r="241" spans="1:7" s="55" customFormat="1" ht="14.15" x14ac:dyDescent="0.4">
      <c r="A241" s="116"/>
      <c r="E241" s="74"/>
      <c r="F241" s="74"/>
      <c r="G241" s="74"/>
    </row>
    <row r="242" spans="1:7" s="55" customFormat="1" ht="14.15" x14ac:dyDescent="0.4">
      <c r="A242" s="116"/>
      <c r="E242" s="74"/>
      <c r="F242" s="74"/>
      <c r="G242" s="74"/>
    </row>
    <row r="243" spans="1:7" s="55" customFormat="1" ht="14.15" x14ac:dyDescent="0.4">
      <c r="A243" s="116"/>
      <c r="E243" s="74"/>
      <c r="F243" s="74"/>
      <c r="G243" s="74"/>
    </row>
    <row r="244" spans="1:7" s="55" customFormat="1" ht="14.15" x14ac:dyDescent="0.4">
      <c r="A244" s="116"/>
      <c r="E244" s="74"/>
      <c r="F244" s="74"/>
      <c r="G244" s="74"/>
    </row>
    <row r="245" spans="1:7" s="55" customFormat="1" ht="14.15" x14ac:dyDescent="0.4">
      <c r="A245" s="116"/>
      <c r="E245" s="74"/>
      <c r="F245" s="74"/>
      <c r="G245" s="74"/>
    </row>
    <row r="246" spans="1:7" s="55" customFormat="1" ht="14.15" x14ac:dyDescent="0.4">
      <c r="A246" s="116"/>
      <c r="E246" s="74"/>
      <c r="F246" s="74"/>
      <c r="G246" s="74"/>
    </row>
    <row r="247" spans="1:7" s="55" customFormat="1" ht="14.15" x14ac:dyDescent="0.4">
      <c r="A247" s="116"/>
      <c r="E247" s="74"/>
      <c r="F247" s="74"/>
      <c r="G247" s="74"/>
    </row>
    <row r="248" spans="1:7" s="55" customFormat="1" ht="14.15" x14ac:dyDescent="0.4">
      <c r="A248" s="116"/>
      <c r="E248" s="74"/>
      <c r="F248" s="74"/>
      <c r="G248" s="74"/>
    </row>
    <row r="249" spans="1:7" s="55" customFormat="1" ht="14.15" x14ac:dyDescent="0.4">
      <c r="A249" s="116"/>
      <c r="E249" s="74"/>
      <c r="F249" s="74"/>
      <c r="G249" s="74"/>
    </row>
    <row r="250" spans="1:7" s="55" customFormat="1" ht="14.15" x14ac:dyDescent="0.4">
      <c r="A250" s="116"/>
      <c r="E250" s="74"/>
      <c r="F250" s="74"/>
      <c r="G250" s="74"/>
    </row>
    <row r="251" spans="1:7" s="55" customFormat="1" ht="14.15" x14ac:dyDescent="0.4">
      <c r="A251" s="116"/>
      <c r="E251" s="74"/>
      <c r="F251" s="74"/>
      <c r="G251" s="74"/>
    </row>
    <row r="252" spans="1:7" s="55" customFormat="1" ht="14.15" x14ac:dyDescent="0.4">
      <c r="A252" s="116"/>
      <c r="E252" s="74"/>
      <c r="F252" s="74"/>
      <c r="G252" s="74"/>
    </row>
    <row r="253" spans="1:7" s="55" customFormat="1" ht="14.15" x14ac:dyDescent="0.4">
      <c r="A253" s="116"/>
      <c r="E253" s="74"/>
      <c r="F253" s="74"/>
      <c r="G253" s="74"/>
    </row>
    <row r="254" spans="1:7" s="55" customFormat="1" ht="14.15" x14ac:dyDescent="0.4">
      <c r="A254" s="116"/>
      <c r="E254" s="74"/>
      <c r="F254" s="74"/>
      <c r="G254" s="74"/>
    </row>
    <row r="255" spans="1:7" s="55" customFormat="1" ht="14.15" x14ac:dyDescent="0.4">
      <c r="A255" s="116"/>
      <c r="E255" s="74"/>
      <c r="F255" s="74"/>
      <c r="G255" s="74"/>
    </row>
    <row r="256" spans="1:7" s="55" customFormat="1" ht="14.15" x14ac:dyDescent="0.4">
      <c r="A256" s="116"/>
      <c r="E256" s="74"/>
      <c r="F256" s="74"/>
      <c r="G256" s="74"/>
    </row>
    <row r="257" spans="1:7" s="55" customFormat="1" ht="14.15" x14ac:dyDescent="0.4">
      <c r="A257" s="116"/>
      <c r="E257" s="74"/>
      <c r="F257" s="74"/>
      <c r="G257" s="74"/>
    </row>
    <row r="258" spans="1:7" s="55" customFormat="1" ht="14.15" x14ac:dyDescent="0.4">
      <c r="A258" s="116"/>
      <c r="E258" s="74"/>
      <c r="F258" s="74"/>
      <c r="G258" s="74"/>
    </row>
    <row r="259" spans="1:7" s="55" customFormat="1" ht="14.15" x14ac:dyDescent="0.4">
      <c r="A259" s="116"/>
      <c r="E259" s="74"/>
      <c r="F259" s="74"/>
      <c r="G259" s="74"/>
    </row>
    <row r="260" spans="1:7" s="55" customFormat="1" ht="14.15" x14ac:dyDescent="0.4">
      <c r="A260" s="116"/>
      <c r="E260" s="74"/>
      <c r="F260" s="74"/>
      <c r="G260" s="74"/>
    </row>
    <row r="261" spans="1:7" s="55" customFormat="1" ht="14.15" x14ac:dyDescent="0.4">
      <c r="A261" s="116"/>
      <c r="E261" s="74"/>
      <c r="F261" s="74"/>
      <c r="G261" s="74"/>
    </row>
    <row r="262" spans="1:7" s="55" customFormat="1" ht="14.15" x14ac:dyDescent="0.4">
      <c r="A262" s="116"/>
      <c r="E262" s="74"/>
      <c r="F262" s="74"/>
      <c r="G262" s="74"/>
    </row>
    <row r="263" spans="1:7" s="55" customFormat="1" ht="14.15" x14ac:dyDescent="0.4">
      <c r="A263" s="116"/>
      <c r="E263" s="74"/>
      <c r="F263" s="74"/>
      <c r="G263" s="74"/>
    </row>
    <row r="264" spans="1:7" s="55" customFormat="1" ht="14.15" x14ac:dyDescent="0.4">
      <c r="A264" s="116"/>
      <c r="E264" s="74"/>
      <c r="F264" s="74"/>
      <c r="G264" s="74"/>
    </row>
    <row r="265" spans="1:7" s="55" customFormat="1" ht="14.15" x14ac:dyDescent="0.4">
      <c r="A265" s="116"/>
      <c r="E265" s="74"/>
      <c r="F265" s="74"/>
      <c r="G265" s="74"/>
    </row>
    <row r="266" spans="1:7" s="55" customFormat="1" ht="14.15" x14ac:dyDescent="0.4">
      <c r="A266" s="116"/>
      <c r="E266" s="74"/>
      <c r="F266" s="74"/>
      <c r="G266" s="74"/>
    </row>
    <row r="267" spans="1:7" s="55" customFormat="1" ht="14.15" x14ac:dyDescent="0.4">
      <c r="A267" s="116"/>
      <c r="E267" s="74"/>
      <c r="F267" s="74"/>
      <c r="G267" s="74"/>
    </row>
    <row r="268" spans="1:7" s="55" customFormat="1" ht="14.15" x14ac:dyDescent="0.4">
      <c r="A268" s="116"/>
      <c r="E268" s="74"/>
      <c r="F268" s="74"/>
      <c r="G268" s="74"/>
    </row>
    <row r="269" spans="1:7" s="55" customFormat="1" ht="14.15" x14ac:dyDescent="0.4">
      <c r="A269" s="116"/>
      <c r="E269" s="74"/>
      <c r="F269" s="74"/>
      <c r="G269" s="74"/>
    </row>
    <row r="270" spans="1:7" s="55" customFormat="1" ht="14.15" x14ac:dyDescent="0.4">
      <c r="A270" s="116"/>
      <c r="E270" s="74"/>
      <c r="F270" s="74"/>
      <c r="G270" s="74"/>
    </row>
    <row r="271" spans="1:7" s="55" customFormat="1" ht="14.15" x14ac:dyDescent="0.4">
      <c r="A271" s="116"/>
      <c r="E271" s="74"/>
      <c r="F271" s="74"/>
      <c r="G271" s="74"/>
    </row>
    <row r="272" spans="1:7" s="55" customFormat="1" ht="14.15" x14ac:dyDescent="0.4">
      <c r="A272" s="116"/>
      <c r="E272" s="74"/>
      <c r="F272" s="74"/>
      <c r="G272" s="74"/>
    </row>
    <row r="273" spans="1:7" s="55" customFormat="1" ht="14.15" x14ac:dyDescent="0.4">
      <c r="A273" s="116"/>
      <c r="E273" s="74"/>
      <c r="F273" s="74"/>
      <c r="G273" s="74"/>
    </row>
    <row r="274" spans="1:7" s="55" customFormat="1" ht="14.15" x14ac:dyDescent="0.4">
      <c r="A274" s="116"/>
      <c r="E274" s="74"/>
      <c r="F274" s="74"/>
      <c r="G274" s="74"/>
    </row>
    <row r="275" spans="1:7" s="55" customFormat="1" ht="14.15" x14ac:dyDescent="0.4">
      <c r="A275" s="116"/>
      <c r="E275" s="74"/>
      <c r="F275" s="74"/>
      <c r="G275" s="74"/>
    </row>
    <row r="276" spans="1:7" s="55" customFormat="1" ht="14.15" x14ac:dyDescent="0.4">
      <c r="A276" s="116"/>
      <c r="E276" s="74"/>
      <c r="F276" s="74"/>
      <c r="G276" s="74"/>
    </row>
    <row r="277" spans="1:7" s="55" customFormat="1" ht="14.15" x14ac:dyDescent="0.4">
      <c r="A277" s="116"/>
      <c r="E277" s="74"/>
      <c r="F277" s="74"/>
      <c r="G277" s="74"/>
    </row>
    <row r="278" spans="1:7" s="55" customFormat="1" ht="14.15" x14ac:dyDescent="0.4">
      <c r="A278" s="116"/>
      <c r="E278" s="74"/>
      <c r="F278" s="74"/>
      <c r="G278" s="74"/>
    </row>
    <row r="279" spans="1:7" s="55" customFormat="1" ht="14.15" x14ac:dyDescent="0.4">
      <c r="A279" s="116"/>
      <c r="E279" s="74"/>
      <c r="F279" s="74"/>
      <c r="G279" s="74"/>
    </row>
    <row r="280" spans="1:7" s="55" customFormat="1" ht="14.15" x14ac:dyDescent="0.4">
      <c r="A280" s="116"/>
      <c r="E280" s="74"/>
      <c r="F280" s="74"/>
      <c r="G280" s="74"/>
    </row>
    <row r="281" spans="1:7" s="55" customFormat="1" ht="14.15" x14ac:dyDescent="0.4">
      <c r="A281" s="116"/>
      <c r="E281" s="74"/>
      <c r="F281" s="74"/>
      <c r="G281" s="74"/>
    </row>
    <row r="282" spans="1:7" s="55" customFormat="1" ht="14.15" x14ac:dyDescent="0.4">
      <c r="A282" s="116"/>
      <c r="E282" s="74"/>
      <c r="F282" s="74"/>
      <c r="G282" s="74"/>
    </row>
    <row r="283" spans="1:7" s="55" customFormat="1" ht="14.15" x14ac:dyDescent="0.4">
      <c r="A283" s="116"/>
      <c r="E283" s="74"/>
      <c r="F283" s="74"/>
      <c r="G283" s="74"/>
    </row>
    <row r="284" spans="1:7" s="55" customFormat="1" ht="14.15" x14ac:dyDescent="0.4">
      <c r="A284" s="116"/>
      <c r="E284" s="74"/>
      <c r="F284" s="74"/>
      <c r="G284" s="74"/>
    </row>
    <row r="285" spans="1:7" s="55" customFormat="1" ht="14.15" x14ac:dyDescent="0.4">
      <c r="A285" s="116"/>
      <c r="E285" s="74"/>
      <c r="F285" s="74"/>
      <c r="G285" s="74"/>
    </row>
    <row r="286" spans="1:7" s="55" customFormat="1" ht="14.15" x14ac:dyDescent="0.4">
      <c r="A286" s="116"/>
      <c r="E286" s="74"/>
      <c r="F286" s="74"/>
      <c r="G286" s="74"/>
    </row>
    <row r="287" spans="1:7" s="55" customFormat="1" ht="14.15" x14ac:dyDescent="0.4">
      <c r="A287" s="116"/>
      <c r="E287" s="74"/>
      <c r="F287" s="74"/>
      <c r="G287" s="74"/>
    </row>
    <row r="288" spans="1:7" s="55" customFormat="1" ht="14.15" x14ac:dyDescent="0.4">
      <c r="A288" s="116"/>
      <c r="E288" s="74"/>
      <c r="F288" s="74"/>
      <c r="G288" s="74"/>
    </row>
    <row r="289" spans="1:7" s="55" customFormat="1" ht="14.15" x14ac:dyDescent="0.4">
      <c r="A289" s="116"/>
      <c r="E289" s="74"/>
      <c r="F289" s="74"/>
      <c r="G289" s="74"/>
    </row>
    <row r="290" spans="1:7" s="55" customFormat="1" ht="14.15" x14ac:dyDescent="0.4">
      <c r="A290" s="116"/>
      <c r="E290" s="74"/>
      <c r="F290" s="74"/>
      <c r="G290" s="74"/>
    </row>
    <row r="291" spans="1:7" s="55" customFormat="1" ht="14.15" x14ac:dyDescent="0.4">
      <c r="A291" s="116"/>
      <c r="E291" s="74"/>
      <c r="F291" s="74"/>
      <c r="G291" s="74"/>
    </row>
    <row r="292" spans="1:7" s="55" customFormat="1" ht="14.15" x14ac:dyDescent="0.4">
      <c r="A292" s="116"/>
      <c r="E292" s="74"/>
      <c r="F292" s="74"/>
      <c r="G292" s="74"/>
    </row>
    <row r="293" spans="1:7" s="55" customFormat="1" ht="14.15" x14ac:dyDescent="0.4">
      <c r="A293" s="116"/>
      <c r="E293" s="74"/>
      <c r="F293" s="74"/>
      <c r="G293" s="74"/>
    </row>
    <row r="294" spans="1:7" s="55" customFormat="1" ht="14.15" x14ac:dyDescent="0.4">
      <c r="A294" s="116"/>
      <c r="E294" s="74"/>
      <c r="F294" s="74"/>
      <c r="G294" s="74"/>
    </row>
    <row r="295" spans="1:7" s="55" customFormat="1" ht="14.15" x14ac:dyDescent="0.4">
      <c r="A295" s="116"/>
      <c r="E295" s="74"/>
      <c r="F295" s="74"/>
      <c r="G295" s="74"/>
    </row>
    <row r="296" spans="1:7" s="55" customFormat="1" ht="14.15" x14ac:dyDescent="0.4">
      <c r="A296" s="116"/>
      <c r="E296" s="74"/>
      <c r="F296" s="74"/>
      <c r="G296" s="74"/>
    </row>
    <row r="297" spans="1:7" s="55" customFormat="1" ht="14.15" x14ac:dyDescent="0.4">
      <c r="A297" s="116"/>
      <c r="E297" s="74"/>
      <c r="F297" s="74"/>
      <c r="G297" s="74"/>
    </row>
    <row r="298" spans="1:7" s="55" customFormat="1" ht="14.15" x14ac:dyDescent="0.4">
      <c r="A298" s="116"/>
      <c r="E298" s="74"/>
      <c r="F298" s="74"/>
      <c r="G298" s="74"/>
    </row>
    <row r="299" spans="1:7" s="55" customFormat="1" ht="14.15" x14ac:dyDescent="0.4">
      <c r="A299" s="116"/>
      <c r="E299" s="74"/>
      <c r="F299" s="74"/>
      <c r="G299" s="74"/>
    </row>
    <row r="300" spans="1:7" s="55" customFormat="1" ht="14.15" x14ac:dyDescent="0.4">
      <c r="A300" s="116"/>
      <c r="E300" s="74"/>
      <c r="F300" s="74"/>
      <c r="G300" s="74"/>
    </row>
    <row r="301" spans="1:7" s="55" customFormat="1" ht="14.15" x14ac:dyDescent="0.4">
      <c r="A301" s="116"/>
      <c r="E301" s="74"/>
      <c r="F301" s="74"/>
      <c r="G301" s="74"/>
    </row>
    <row r="302" spans="1:7" s="55" customFormat="1" ht="14.15" x14ac:dyDescent="0.4">
      <c r="A302" s="116"/>
      <c r="E302" s="74"/>
      <c r="F302" s="74"/>
      <c r="G302" s="74"/>
    </row>
    <row r="303" spans="1:7" s="55" customFormat="1" ht="14.15" x14ac:dyDescent="0.4">
      <c r="A303" s="116"/>
      <c r="E303" s="74"/>
      <c r="F303" s="74"/>
      <c r="G303" s="74"/>
    </row>
    <row r="304" spans="1:7" s="55" customFormat="1" ht="14.15" x14ac:dyDescent="0.4">
      <c r="A304" s="116"/>
      <c r="E304" s="74"/>
      <c r="F304" s="74"/>
      <c r="G304" s="74"/>
    </row>
    <row r="305" spans="1:7" s="55" customFormat="1" ht="14.15" x14ac:dyDescent="0.4">
      <c r="A305" s="116"/>
      <c r="E305" s="74"/>
      <c r="F305" s="74"/>
      <c r="G305" s="74"/>
    </row>
    <row r="306" spans="1:7" s="55" customFormat="1" ht="14.15" x14ac:dyDescent="0.4">
      <c r="A306" s="116"/>
      <c r="E306" s="74"/>
      <c r="F306" s="74"/>
      <c r="G306" s="74"/>
    </row>
    <row r="307" spans="1:7" s="55" customFormat="1" ht="14.15" x14ac:dyDescent="0.4">
      <c r="A307" s="116"/>
      <c r="E307" s="74"/>
      <c r="F307" s="74"/>
      <c r="G307" s="74"/>
    </row>
    <row r="308" spans="1:7" s="55" customFormat="1" ht="14.15" x14ac:dyDescent="0.4">
      <c r="A308" s="116"/>
      <c r="E308" s="74"/>
      <c r="F308" s="74"/>
      <c r="G308" s="74"/>
    </row>
    <row r="309" spans="1:7" s="55" customFormat="1" ht="14.15" x14ac:dyDescent="0.4">
      <c r="A309" s="116"/>
      <c r="E309" s="74"/>
      <c r="F309" s="74"/>
      <c r="G309" s="74"/>
    </row>
    <row r="310" spans="1:7" s="55" customFormat="1" ht="14.15" x14ac:dyDescent="0.4">
      <c r="A310" s="116"/>
      <c r="E310" s="74"/>
      <c r="F310" s="74"/>
      <c r="G310" s="74"/>
    </row>
    <row r="311" spans="1:7" s="55" customFormat="1" ht="14.15" x14ac:dyDescent="0.4">
      <c r="A311" s="116"/>
      <c r="E311" s="74"/>
      <c r="F311" s="74"/>
      <c r="G311" s="74"/>
    </row>
    <row r="312" spans="1:7" s="55" customFormat="1" ht="14.15" x14ac:dyDescent="0.4">
      <c r="A312" s="116"/>
      <c r="E312" s="74"/>
      <c r="F312" s="74"/>
      <c r="G312" s="74"/>
    </row>
    <row r="313" spans="1:7" s="55" customFormat="1" ht="14.15" x14ac:dyDescent="0.4">
      <c r="A313" s="116"/>
      <c r="E313" s="74"/>
      <c r="F313" s="74"/>
      <c r="G313" s="74"/>
    </row>
    <row r="314" spans="1:7" s="55" customFormat="1" ht="14.15" x14ac:dyDescent="0.4">
      <c r="A314" s="116"/>
      <c r="E314" s="74"/>
      <c r="F314" s="74"/>
      <c r="G314" s="74"/>
    </row>
    <row r="315" spans="1:7" s="55" customFormat="1" ht="14.15" x14ac:dyDescent="0.4">
      <c r="A315" s="116"/>
      <c r="E315" s="74"/>
      <c r="F315" s="74"/>
      <c r="G315" s="74"/>
    </row>
    <row r="316" spans="1:7" s="55" customFormat="1" ht="14.15" x14ac:dyDescent="0.4">
      <c r="A316" s="116"/>
      <c r="E316" s="74"/>
      <c r="F316" s="74"/>
      <c r="G316" s="74"/>
    </row>
    <row r="317" spans="1:7" s="55" customFormat="1" ht="14.15" x14ac:dyDescent="0.4">
      <c r="A317" s="116"/>
      <c r="E317" s="74"/>
      <c r="F317" s="74"/>
      <c r="G317" s="74"/>
    </row>
    <row r="318" spans="1:7" s="55" customFormat="1" ht="14.15" x14ac:dyDescent="0.4">
      <c r="A318" s="116"/>
      <c r="E318" s="74"/>
      <c r="F318" s="74"/>
      <c r="G318" s="74"/>
    </row>
    <row r="319" spans="1:7" s="55" customFormat="1" ht="14.15" x14ac:dyDescent="0.4">
      <c r="A319" s="116"/>
      <c r="E319" s="74"/>
      <c r="F319" s="74"/>
      <c r="G319" s="74"/>
    </row>
    <row r="320" spans="1:7" s="55" customFormat="1" ht="14.15" x14ac:dyDescent="0.4">
      <c r="A320" s="116"/>
      <c r="E320" s="74"/>
      <c r="F320" s="74"/>
      <c r="G320" s="74"/>
    </row>
    <row r="321" spans="1:7" s="55" customFormat="1" ht="14.15" x14ac:dyDescent="0.4">
      <c r="A321" s="116"/>
      <c r="E321" s="74"/>
      <c r="F321" s="74"/>
      <c r="G321" s="74"/>
    </row>
    <row r="322" spans="1:7" s="55" customFormat="1" ht="14.15" x14ac:dyDescent="0.4">
      <c r="A322" s="116"/>
      <c r="E322" s="74"/>
      <c r="F322" s="74"/>
      <c r="G322" s="74"/>
    </row>
    <row r="323" spans="1:7" s="55" customFormat="1" ht="14.15" x14ac:dyDescent="0.4">
      <c r="A323" s="116"/>
      <c r="E323" s="74"/>
      <c r="F323" s="74"/>
      <c r="G323" s="74"/>
    </row>
    <row r="324" spans="1:7" s="55" customFormat="1" ht="14.15" x14ac:dyDescent="0.4">
      <c r="A324" s="116"/>
      <c r="E324" s="74"/>
      <c r="F324" s="74"/>
      <c r="G324" s="74"/>
    </row>
    <row r="325" spans="1:7" s="55" customFormat="1" ht="14.15" x14ac:dyDescent="0.4">
      <c r="A325" s="116"/>
      <c r="E325" s="74"/>
      <c r="F325" s="74"/>
      <c r="G325" s="74"/>
    </row>
    <row r="326" spans="1:7" s="55" customFormat="1" ht="14.15" x14ac:dyDescent="0.4">
      <c r="A326" s="116"/>
      <c r="E326" s="74"/>
      <c r="F326" s="74"/>
      <c r="G326" s="74"/>
    </row>
    <row r="327" spans="1:7" s="55" customFormat="1" ht="14.15" x14ac:dyDescent="0.4">
      <c r="A327" s="116"/>
      <c r="E327" s="74"/>
      <c r="F327" s="74"/>
      <c r="G327" s="74"/>
    </row>
    <row r="328" spans="1:7" s="55" customFormat="1" ht="14.15" x14ac:dyDescent="0.4">
      <c r="A328" s="116"/>
      <c r="E328" s="74"/>
      <c r="F328" s="74"/>
      <c r="G328" s="74"/>
    </row>
    <row r="329" spans="1:7" s="55" customFormat="1" ht="14.15" x14ac:dyDescent="0.4">
      <c r="A329" s="116"/>
      <c r="E329" s="74"/>
      <c r="F329" s="74"/>
      <c r="G329" s="74"/>
    </row>
    <row r="330" spans="1:7" s="55" customFormat="1" ht="14.15" x14ac:dyDescent="0.4">
      <c r="A330" s="116"/>
      <c r="E330" s="74"/>
      <c r="F330" s="74"/>
      <c r="G330" s="74"/>
    </row>
    <row r="331" spans="1:7" s="55" customFormat="1" ht="14.15" x14ac:dyDescent="0.4">
      <c r="A331" s="116"/>
      <c r="E331" s="74"/>
      <c r="F331" s="74"/>
      <c r="G331" s="74"/>
    </row>
    <row r="332" spans="1:7" s="55" customFormat="1" ht="14.15" x14ac:dyDescent="0.4">
      <c r="A332" s="116"/>
      <c r="E332" s="74"/>
      <c r="F332" s="74"/>
      <c r="G332" s="74"/>
    </row>
    <row r="333" spans="1:7" s="55" customFormat="1" ht="14.15" x14ac:dyDescent="0.4">
      <c r="A333" s="116"/>
      <c r="E333" s="74"/>
      <c r="F333" s="74"/>
      <c r="G333" s="74"/>
    </row>
    <row r="334" spans="1:7" s="55" customFormat="1" ht="14.15" x14ac:dyDescent="0.4">
      <c r="A334" s="116"/>
      <c r="E334" s="74"/>
      <c r="F334" s="74"/>
      <c r="G334" s="74"/>
    </row>
    <row r="335" spans="1:7" s="55" customFormat="1" ht="14.15" x14ac:dyDescent="0.4">
      <c r="A335" s="116"/>
      <c r="E335" s="74"/>
      <c r="F335" s="74"/>
      <c r="G335" s="74"/>
    </row>
    <row r="336" spans="1:7" s="55" customFormat="1" ht="14.15" x14ac:dyDescent="0.4">
      <c r="A336" s="116"/>
      <c r="E336" s="74"/>
      <c r="F336" s="74"/>
      <c r="G336" s="74"/>
    </row>
    <row r="337" spans="1:7" s="55" customFormat="1" ht="14.15" x14ac:dyDescent="0.4">
      <c r="A337" s="116"/>
      <c r="E337" s="74"/>
      <c r="F337" s="74"/>
      <c r="G337" s="74"/>
    </row>
    <row r="338" spans="1:7" s="55" customFormat="1" ht="14.15" x14ac:dyDescent="0.4">
      <c r="A338" s="116"/>
      <c r="E338" s="74"/>
      <c r="F338" s="74"/>
      <c r="G338" s="74"/>
    </row>
    <row r="339" spans="1:7" s="55" customFormat="1" ht="14.15" x14ac:dyDescent="0.4">
      <c r="A339" s="116"/>
      <c r="E339" s="74"/>
      <c r="F339" s="74"/>
      <c r="G339" s="74"/>
    </row>
    <row r="340" spans="1:7" s="55" customFormat="1" ht="14.15" x14ac:dyDescent="0.4">
      <c r="A340" s="116"/>
      <c r="E340" s="74"/>
      <c r="F340" s="74"/>
      <c r="G340" s="74"/>
    </row>
    <row r="341" spans="1:7" s="55" customFormat="1" ht="14.15" x14ac:dyDescent="0.4">
      <c r="A341" s="116"/>
      <c r="E341" s="74"/>
      <c r="F341" s="74"/>
      <c r="G341" s="74"/>
    </row>
    <row r="342" spans="1:7" s="55" customFormat="1" ht="14.15" x14ac:dyDescent="0.4">
      <c r="A342" s="116"/>
      <c r="E342" s="74"/>
      <c r="F342" s="74"/>
      <c r="G342" s="74"/>
    </row>
    <row r="343" spans="1:7" s="55" customFormat="1" ht="14.15" x14ac:dyDescent="0.4">
      <c r="A343" s="116"/>
      <c r="E343" s="74"/>
      <c r="F343" s="74"/>
      <c r="G343" s="74"/>
    </row>
    <row r="344" spans="1:7" s="55" customFormat="1" ht="14.15" x14ac:dyDescent="0.4">
      <c r="A344" s="116"/>
      <c r="E344" s="74"/>
      <c r="F344" s="74"/>
      <c r="G344" s="74"/>
    </row>
    <row r="345" spans="1:7" s="55" customFormat="1" ht="14.15" x14ac:dyDescent="0.4">
      <c r="A345" s="116"/>
      <c r="E345" s="74"/>
      <c r="F345" s="74"/>
      <c r="G345" s="74"/>
    </row>
    <row r="346" spans="1:7" s="55" customFormat="1" ht="14.15" x14ac:dyDescent="0.4">
      <c r="A346" s="116"/>
      <c r="E346" s="74"/>
      <c r="F346" s="74"/>
      <c r="G346" s="74"/>
    </row>
    <row r="347" spans="1:7" s="55" customFormat="1" ht="14.15" x14ac:dyDescent="0.4">
      <c r="A347" s="116"/>
      <c r="E347" s="74"/>
      <c r="F347" s="74"/>
      <c r="G347" s="74"/>
    </row>
    <row r="348" spans="1:7" s="55" customFormat="1" ht="14.15" x14ac:dyDescent="0.4">
      <c r="A348" s="116"/>
      <c r="E348" s="74"/>
      <c r="F348" s="74"/>
      <c r="G348" s="74"/>
    </row>
    <row r="349" spans="1:7" s="55" customFormat="1" ht="14.15" x14ac:dyDescent="0.4">
      <c r="A349" s="116"/>
      <c r="E349" s="74"/>
      <c r="F349" s="74"/>
      <c r="G349" s="74"/>
    </row>
    <row r="350" spans="1:7" s="55" customFormat="1" ht="14.15" x14ac:dyDescent="0.4">
      <c r="A350" s="116"/>
      <c r="E350" s="74"/>
      <c r="F350" s="74"/>
      <c r="G350" s="74"/>
    </row>
    <row r="351" spans="1:7" s="55" customFormat="1" ht="14.15" x14ac:dyDescent="0.4">
      <c r="A351" s="116"/>
      <c r="E351" s="74"/>
      <c r="F351" s="74"/>
      <c r="G351" s="74"/>
    </row>
    <row r="352" spans="1:7" s="55" customFormat="1" ht="14.15" x14ac:dyDescent="0.4">
      <c r="A352" s="116"/>
      <c r="E352" s="74"/>
      <c r="F352" s="74"/>
      <c r="G352" s="74"/>
    </row>
    <row r="353" spans="1:7" s="55" customFormat="1" ht="14.15" x14ac:dyDescent="0.4">
      <c r="A353" s="116"/>
      <c r="E353" s="74"/>
      <c r="F353" s="74"/>
      <c r="G353" s="74"/>
    </row>
    <row r="354" spans="1:7" s="55" customFormat="1" ht="14.15" x14ac:dyDescent="0.4">
      <c r="A354" s="116"/>
      <c r="E354" s="74"/>
      <c r="F354" s="74"/>
      <c r="G354" s="74"/>
    </row>
    <row r="355" spans="1:7" s="55" customFormat="1" ht="14.15" x14ac:dyDescent="0.4">
      <c r="A355" s="116"/>
      <c r="E355" s="74"/>
      <c r="F355" s="74"/>
      <c r="G355" s="74"/>
    </row>
    <row r="356" spans="1:7" s="55" customFormat="1" ht="14.15" x14ac:dyDescent="0.4">
      <c r="A356" s="116"/>
      <c r="E356" s="74"/>
      <c r="F356" s="74"/>
      <c r="G356" s="74"/>
    </row>
    <row r="357" spans="1:7" s="55" customFormat="1" ht="14.15" x14ac:dyDescent="0.4">
      <c r="A357" s="116"/>
      <c r="E357" s="74"/>
      <c r="F357" s="74"/>
      <c r="G357" s="74"/>
    </row>
    <row r="358" spans="1:7" s="55" customFormat="1" ht="14.15" x14ac:dyDescent="0.4">
      <c r="A358" s="116"/>
      <c r="E358" s="74"/>
      <c r="F358" s="74"/>
      <c r="G358" s="74"/>
    </row>
    <row r="359" spans="1:7" s="55" customFormat="1" ht="14.15" x14ac:dyDescent="0.4">
      <c r="A359" s="116"/>
      <c r="E359" s="74"/>
      <c r="F359" s="74"/>
      <c r="G359" s="74"/>
    </row>
    <row r="360" spans="1:7" s="55" customFormat="1" ht="14.15" x14ac:dyDescent="0.4">
      <c r="A360" s="116"/>
      <c r="E360" s="74"/>
      <c r="F360" s="74"/>
      <c r="G360" s="74"/>
    </row>
    <row r="361" spans="1:7" s="55" customFormat="1" ht="14.15" x14ac:dyDescent="0.4">
      <c r="A361" s="116"/>
      <c r="E361" s="74"/>
      <c r="F361" s="74"/>
      <c r="G361" s="74"/>
    </row>
    <row r="362" spans="1:7" s="55" customFormat="1" ht="14.15" x14ac:dyDescent="0.4">
      <c r="A362" s="116"/>
      <c r="E362" s="74"/>
      <c r="F362" s="74"/>
      <c r="G362" s="74"/>
    </row>
    <row r="363" spans="1:7" s="55" customFormat="1" ht="14.15" x14ac:dyDescent="0.4">
      <c r="A363" s="116"/>
      <c r="E363" s="74"/>
      <c r="F363" s="74"/>
      <c r="G363" s="74"/>
    </row>
    <row r="364" spans="1:7" s="55" customFormat="1" ht="14.15" x14ac:dyDescent="0.4">
      <c r="A364" s="116"/>
      <c r="E364" s="74"/>
      <c r="F364" s="74"/>
      <c r="G364" s="74"/>
    </row>
    <row r="365" spans="1:7" s="55" customFormat="1" ht="14.15" x14ac:dyDescent="0.4">
      <c r="A365" s="116"/>
      <c r="E365" s="74"/>
      <c r="F365" s="74"/>
      <c r="G365" s="74"/>
    </row>
    <row r="366" spans="1:7" s="55" customFormat="1" ht="14.15" x14ac:dyDescent="0.4">
      <c r="A366" s="116"/>
      <c r="E366" s="74"/>
      <c r="F366" s="74"/>
      <c r="G366" s="74"/>
    </row>
    <row r="367" spans="1:7" s="55" customFormat="1" ht="14.15" x14ac:dyDescent="0.4">
      <c r="A367" s="116"/>
      <c r="E367" s="74"/>
      <c r="F367" s="74"/>
      <c r="G367" s="74"/>
    </row>
    <row r="368" spans="1:7" s="55" customFormat="1" ht="14.15" x14ac:dyDescent="0.4">
      <c r="A368" s="116"/>
      <c r="E368" s="74"/>
      <c r="F368" s="74"/>
      <c r="G368" s="74"/>
    </row>
    <row r="369" spans="1:7" s="55" customFormat="1" ht="14.15" x14ac:dyDescent="0.4">
      <c r="A369" s="116"/>
      <c r="E369" s="74"/>
      <c r="F369" s="74"/>
      <c r="G369" s="74"/>
    </row>
    <row r="370" spans="1:7" s="55" customFormat="1" ht="14.15" x14ac:dyDescent="0.4">
      <c r="A370" s="116"/>
      <c r="E370" s="74"/>
      <c r="F370" s="74"/>
      <c r="G370" s="74"/>
    </row>
    <row r="371" spans="1:7" s="55" customFormat="1" ht="14.15" x14ac:dyDescent="0.4">
      <c r="A371" s="116"/>
      <c r="E371" s="74"/>
      <c r="F371" s="74"/>
      <c r="G371" s="74"/>
    </row>
    <row r="372" spans="1:7" s="55" customFormat="1" ht="14.15" x14ac:dyDescent="0.4">
      <c r="A372" s="116"/>
      <c r="E372" s="74"/>
      <c r="F372" s="74"/>
      <c r="G372" s="74"/>
    </row>
    <row r="373" spans="1:7" s="55" customFormat="1" ht="14.15" x14ac:dyDescent="0.4">
      <c r="A373" s="116"/>
      <c r="E373" s="74"/>
      <c r="F373" s="74"/>
      <c r="G373" s="74"/>
    </row>
    <row r="374" spans="1:7" s="55" customFormat="1" ht="14.15" x14ac:dyDescent="0.4">
      <c r="A374" s="116"/>
      <c r="E374" s="74"/>
      <c r="F374" s="74"/>
      <c r="G374" s="74"/>
    </row>
    <row r="375" spans="1:7" s="55" customFormat="1" ht="14.15" x14ac:dyDescent="0.4">
      <c r="A375" s="116"/>
      <c r="E375" s="74"/>
      <c r="F375" s="74"/>
      <c r="G375" s="74"/>
    </row>
    <row r="376" spans="1:7" s="55" customFormat="1" ht="14.15" x14ac:dyDescent="0.4">
      <c r="A376" s="116"/>
      <c r="E376" s="74"/>
      <c r="F376" s="74"/>
      <c r="G376" s="74"/>
    </row>
    <row r="377" spans="1:7" s="55" customFormat="1" ht="14.15" x14ac:dyDescent="0.4">
      <c r="A377" s="116"/>
      <c r="E377" s="74"/>
      <c r="F377" s="74"/>
      <c r="G377" s="74"/>
    </row>
    <row r="378" spans="1:7" s="55" customFormat="1" ht="14.15" x14ac:dyDescent="0.4">
      <c r="A378" s="116"/>
      <c r="E378" s="74"/>
      <c r="F378" s="74"/>
      <c r="G378" s="74"/>
    </row>
    <row r="379" spans="1:7" s="55" customFormat="1" ht="14.15" x14ac:dyDescent="0.4">
      <c r="A379" s="116"/>
      <c r="E379" s="74"/>
      <c r="F379" s="74"/>
      <c r="G379" s="74"/>
    </row>
    <row r="380" spans="1:7" s="55" customFormat="1" ht="14.15" x14ac:dyDescent="0.4">
      <c r="A380" s="116"/>
      <c r="E380" s="74"/>
      <c r="F380" s="74"/>
      <c r="G380" s="74"/>
    </row>
    <row r="381" spans="1:7" s="55" customFormat="1" ht="14.15" x14ac:dyDescent="0.4">
      <c r="A381" s="116"/>
      <c r="E381" s="74"/>
      <c r="F381" s="74"/>
      <c r="G381" s="74"/>
    </row>
    <row r="382" spans="1:7" s="55" customFormat="1" ht="14.15" x14ac:dyDescent="0.4">
      <c r="A382" s="116"/>
      <c r="E382" s="74"/>
      <c r="F382" s="74"/>
      <c r="G382" s="74"/>
    </row>
    <row r="383" spans="1:7" s="55" customFormat="1" ht="14.15" x14ac:dyDescent="0.4">
      <c r="A383" s="116"/>
      <c r="E383" s="74"/>
      <c r="F383" s="74"/>
      <c r="G383" s="74"/>
    </row>
    <row r="384" spans="1:7" s="55" customFormat="1" ht="14.15" x14ac:dyDescent="0.4">
      <c r="A384" s="116"/>
      <c r="E384" s="74"/>
      <c r="F384" s="74"/>
      <c r="G384" s="74"/>
    </row>
    <row r="385" spans="1:7" s="55" customFormat="1" ht="14.15" x14ac:dyDescent="0.4">
      <c r="A385" s="116"/>
      <c r="E385" s="74"/>
      <c r="F385" s="74"/>
      <c r="G385" s="74"/>
    </row>
    <row r="386" spans="1:7" s="55" customFormat="1" ht="14.15" x14ac:dyDescent="0.4">
      <c r="A386" s="116"/>
      <c r="E386" s="74"/>
      <c r="F386" s="74"/>
      <c r="G386" s="74"/>
    </row>
    <row r="387" spans="1:7" s="55" customFormat="1" ht="14.15" x14ac:dyDescent="0.4">
      <c r="A387" s="116"/>
      <c r="E387" s="74"/>
      <c r="F387" s="74"/>
      <c r="G387" s="74"/>
    </row>
    <row r="388" spans="1:7" s="55" customFormat="1" ht="14.15" x14ac:dyDescent="0.4">
      <c r="A388" s="116"/>
      <c r="E388" s="74"/>
      <c r="F388" s="74"/>
      <c r="G388" s="74"/>
    </row>
    <row r="389" spans="1:7" s="55" customFormat="1" ht="14.15" x14ac:dyDescent="0.4">
      <c r="A389" s="116"/>
      <c r="E389" s="74"/>
      <c r="F389" s="74"/>
      <c r="G389" s="74"/>
    </row>
    <row r="390" spans="1:7" s="55" customFormat="1" ht="14.15" x14ac:dyDescent="0.4">
      <c r="A390" s="116"/>
      <c r="E390" s="74"/>
      <c r="F390" s="74"/>
      <c r="G390" s="74"/>
    </row>
    <row r="391" spans="1:7" s="55" customFormat="1" ht="14.15" x14ac:dyDescent="0.4">
      <c r="A391" s="116"/>
      <c r="E391" s="74"/>
      <c r="F391" s="74"/>
      <c r="G391" s="74"/>
    </row>
    <row r="392" spans="1:7" s="55" customFormat="1" ht="14.15" x14ac:dyDescent="0.4">
      <c r="A392" s="116"/>
      <c r="E392" s="74"/>
      <c r="F392" s="74"/>
      <c r="G392" s="74"/>
    </row>
    <row r="393" spans="1:7" s="55" customFormat="1" ht="14.15" x14ac:dyDescent="0.4">
      <c r="A393" s="116"/>
      <c r="E393" s="74"/>
      <c r="F393" s="74"/>
      <c r="G393" s="74"/>
    </row>
    <row r="394" spans="1:7" s="55" customFormat="1" ht="14.15" x14ac:dyDescent="0.4">
      <c r="A394" s="116"/>
      <c r="E394" s="74"/>
      <c r="F394" s="74"/>
      <c r="G394" s="74"/>
    </row>
    <row r="395" spans="1:7" s="55" customFormat="1" ht="14.15" x14ac:dyDescent="0.4">
      <c r="A395" s="116"/>
      <c r="E395" s="74"/>
      <c r="F395" s="74"/>
      <c r="G395" s="74"/>
    </row>
    <row r="396" spans="1:7" s="55" customFormat="1" ht="14.15" x14ac:dyDescent="0.4">
      <c r="A396" s="116"/>
      <c r="E396" s="74"/>
      <c r="F396" s="74"/>
      <c r="G396" s="74"/>
    </row>
    <row r="397" spans="1:7" s="55" customFormat="1" ht="14.15" x14ac:dyDescent="0.4">
      <c r="A397" s="116"/>
      <c r="E397" s="74"/>
      <c r="F397" s="74"/>
      <c r="G397" s="74"/>
    </row>
    <row r="398" spans="1:7" s="55" customFormat="1" ht="14.15" x14ac:dyDescent="0.4">
      <c r="A398" s="116"/>
      <c r="E398" s="74"/>
      <c r="F398" s="74"/>
      <c r="G398" s="74"/>
    </row>
    <row r="399" spans="1:7" s="55" customFormat="1" ht="14.15" x14ac:dyDescent="0.4">
      <c r="A399" s="116"/>
      <c r="E399" s="74"/>
      <c r="F399" s="74"/>
      <c r="G399" s="74"/>
    </row>
    <row r="400" spans="1:7" s="55" customFormat="1" ht="14.15" x14ac:dyDescent="0.4">
      <c r="A400" s="116"/>
      <c r="E400" s="74"/>
      <c r="F400" s="74"/>
      <c r="G400" s="74"/>
    </row>
    <row r="401" spans="1:7" s="55" customFormat="1" ht="14.15" x14ac:dyDescent="0.4">
      <c r="A401" s="116"/>
      <c r="E401" s="74"/>
      <c r="F401" s="74"/>
      <c r="G401" s="74"/>
    </row>
    <row r="402" spans="1:7" s="55" customFormat="1" ht="14.15" x14ac:dyDescent="0.4">
      <c r="A402" s="116"/>
      <c r="E402" s="74"/>
      <c r="F402" s="74"/>
      <c r="G402" s="74"/>
    </row>
    <row r="403" spans="1:7" s="55" customFormat="1" ht="14.15" x14ac:dyDescent="0.4">
      <c r="A403" s="116"/>
      <c r="E403" s="74"/>
      <c r="F403" s="74"/>
      <c r="G403" s="74"/>
    </row>
    <row r="404" spans="1:7" s="55" customFormat="1" ht="14.15" x14ac:dyDescent="0.4">
      <c r="A404" s="116"/>
      <c r="E404" s="74"/>
      <c r="F404" s="74"/>
      <c r="G404" s="74"/>
    </row>
    <row r="405" spans="1:7" s="55" customFormat="1" ht="14.15" x14ac:dyDescent="0.4">
      <c r="A405" s="116"/>
      <c r="E405" s="74"/>
      <c r="F405" s="74"/>
      <c r="G405" s="74"/>
    </row>
    <row r="406" spans="1:7" s="55" customFormat="1" ht="14.15" x14ac:dyDescent="0.4">
      <c r="A406" s="116"/>
      <c r="E406" s="74"/>
      <c r="F406" s="74"/>
      <c r="G406" s="74"/>
    </row>
    <row r="407" spans="1:7" s="55" customFormat="1" ht="14.15" x14ac:dyDescent="0.4">
      <c r="A407" s="116"/>
      <c r="E407" s="74"/>
      <c r="F407" s="74"/>
      <c r="G407" s="74"/>
    </row>
    <row r="408" spans="1:7" s="55" customFormat="1" ht="14.15" x14ac:dyDescent="0.4">
      <c r="A408" s="116"/>
      <c r="E408" s="74"/>
      <c r="F408" s="74"/>
      <c r="G408" s="74"/>
    </row>
    <row r="409" spans="1:7" s="55" customFormat="1" ht="14.15" x14ac:dyDescent="0.4">
      <c r="A409" s="116"/>
      <c r="E409" s="74"/>
      <c r="F409" s="74"/>
      <c r="G409" s="74"/>
    </row>
    <row r="410" spans="1:7" s="55" customFormat="1" ht="14.15" x14ac:dyDescent="0.4">
      <c r="A410" s="116"/>
      <c r="E410" s="74"/>
      <c r="F410" s="74"/>
      <c r="G410" s="74"/>
    </row>
    <row r="411" spans="1:7" s="55" customFormat="1" ht="14.15" x14ac:dyDescent="0.4">
      <c r="A411" s="116"/>
      <c r="E411" s="74"/>
      <c r="F411" s="74"/>
      <c r="G411" s="74"/>
    </row>
    <row r="412" spans="1:7" s="55" customFormat="1" ht="14.15" x14ac:dyDescent="0.4">
      <c r="A412" s="116"/>
      <c r="E412" s="74"/>
      <c r="F412" s="74"/>
      <c r="G412" s="74"/>
    </row>
    <row r="413" spans="1:7" s="55" customFormat="1" ht="14.15" x14ac:dyDescent="0.4">
      <c r="A413" s="116"/>
      <c r="E413" s="74"/>
      <c r="F413" s="74"/>
      <c r="G413" s="74"/>
    </row>
    <row r="414" spans="1:7" s="55" customFormat="1" ht="14.15" x14ac:dyDescent="0.4">
      <c r="A414" s="116"/>
      <c r="E414" s="74"/>
      <c r="F414" s="74"/>
      <c r="G414" s="74"/>
    </row>
    <row r="415" spans="1:7" s="55" customFormat="1" ht="14.15" x14ac:dyDescent="0.4">
      <c r="A415" s="116"/>
      <c r="E415" s="74"/>
      <c r="F415" s="74"/>
      <c r="G415" s="74"/>
    </row>
    <row r="416" spans="1:7" s="55" customFormat="1" ht="14.15" x14ac:dyDescent="0.4">
      <c r="A416" s="116"/>
      <c r="E416" s="74"/>
      <c r="F416" s="74"/>
      <c r="G416" s="74"/>
    </row>
    <row r="417" spans="1:7" s="55" customFormat="1" ht="14.15" x14ac:dyDescent="0.4">
      <c r="A417" s="116"/>
      <c r="E417" s="74"/>
      <c r="F417" s="74"/>
      <c r="G417" s="74"/>
    </row>
    <row r="418" spans="1:7" s="55" customFormat="1" ht="14.15" x14ac:dyDescent="0.4">
      <c r="A418" s="116"/>
      <c r="E418" s="74"/>
      <c r="F418" s="74"/>
      <c r="G418" s="74"/>
    </row>
    <row r="419" spans="1:7" s="55" customFormat="1" ht="14.15" x14ac:dyDescent="0.4">
      <c r="A419" s="116"/>
      <c r="E419" s="74"/>
      <c r="F419" s="74"/>
      <c r="G419" s="74"/>
    </row>
    <row r="420" spans="1:7" s="55" customFormat="1" ht="14.15" x14ac:dyDescent="0.4">
      <c r="A420" s="116"/>
      <c r="E420" s="74"/>
      <c r="F420" s="74"/>
      <c r="G420" s="74"/>
    </row>
    <row r="421" spans="1:7" s="55" customFormat="1" ht="14.15" x14ac:dyDescent="0.4">
      <c r="A421" s="116"/>
      <c r="E421" s="74"/>
      <c r="F421" s="74"/>
      <c r="G421" s="74"/>
    </row>
    <row r="422" spans="1:7" s="55" customFormat="1" ht="14.15" x14ac:dyDescent="0.4">
      <c r="A422" s="116"/>
      <c r="E422" s="74"/>
      <c r="F422" s="74"/>
      <c r="G422" s="74"/>
    </row>
    <row r="423" spans="1:7" s="55" customFormat="1" ht="14.15" x14ac:dyDescent="0.4">
      <c r="A423" s="116"/>
      <c r="E423" s="74"/>
      <c r="F423" s="74"/>
      <c r="G423" s="74"/>
    </row>
    <row r="424" spans="1:7" s="55" customFormat="1" ht="14.15" x14ac:dyDescent="0.4">
      <c r="A424" s="116"/>
      <c r="E424" s="74"/>
      <c r="F424" s="74"/>
      <c r="G424" s="74"/>
    </row>
    <row r="425" spans="1:7" s="55" customFormat="1" ht="14.15" x14ac:dyDescent="0.4">
      <c r="A425" s="116"/>
      <c r="E425" s="74"/>
      <c r="F425" s="74"/>
      <c r="G425" s="74"/>
    </row>
    <row r="426" spans="1:7" s="55" customFormat="1" ht="14.15" x14ac:dyDescent="0.4">
      <c r="A426" s="116"/>
      <c r="E426" s="74"/>
      <c r="F426" s="74"/>
      <c r="G426" s="74"/>
    </row>
    <row r="427" spans="1:7" s="55" customFormat="1" ht="14.15" x14ac:dyDescent="0.4">
      <c r="A427" s="116"/>
      <c r="E427" s="74"/>
      <c r="F427" s="74"/>
      <c r="G427" s="74"/>
    </row>
    <row r="428" spans="1:7" s="55" customFormat="1" ht="14.15" x14ac:dyDescent="0.4">
      <c r="A428" s="116"/>
      <c r="E428" s="74"/>
      <c r="F428" s="74"/>
      <c r="G428" s="74"/>
    </row>
    <row r="429" spans="1:7" s="55" customFormat="1" ht="14.15" x14ac:dyDescent="0.4">
      <c r="A429" s="116"/>
      <c r="E429" s="74"/>
      <c r="F429" s="74"/>
      <c r="G429" s="74"/>
    </row>
    <row r="430" spans="1:7" s="55" customFormat="1" ht="14.15" x14ac:dyDescent="0.4">
      <c r="A430" s="116"/>
      <c r="E430" s="74"/>
      <c r="F430" s="74"/>
      <c r="G430" s="74"/>
    </row>
    <row r="431" spans="1:7" s="55" customFormat="1" ht="14.15" x14ac:dyDescent="0.4">
      <c r="A431" s="116"/>
      <c r="E431" s="74"/>
      <c r="F431" s="74"/>
      <c r="G431" s="74"/>
    </row>
    <row r="432" spans="1:7" s="55" customFormat="1" ht="14.15" x14ac:dyDescent="0.4">
      <c r="A432" s="116"/>
      <c r="E432" s="74"/>
      <c r="F432" s="74"/>
      <c r="G432" s="74"/>
    </row>
    <row r="433" spans="1:7" s="55" customFormat="1" ht="14.15" x14ac:dyDescent="0.4">
      <c r="A433" s="116"/>
      <c r="E433" s="74"/>
      <c r="F433" s="74"/>
      <c r="G433" s="74"/>
    </row>
    <row r="434" spans="1:7" s="55" customFormat="1" ht="14.15" x14ac:dyDescent="0.4">
      <c r="A434" s="116"/>
      <c r="E434" s="74"/>
      <c r="F434" s="74"/>
      <c r="G434" s="74"/>
    </row>
    <row r="435" spans="1:7" s="55" customFormat="1" ht="14.15" x14ac:dyDescent="0.4">
      <c r="A435" s="116"/>
      <c r="E435" s="74"/>
      <c r="F435" s="74"/>
      <c r="G435" s="74"/>
    </row>
    <row r="436" spans="1:7" s="55" customFormat="1" ht="14.15" x14ac:dyDescent="0.4">
      <c r="A436" s="116"/>
      <c r="E436" s="74"/>
      <c r="F436" s="74"/>
      <c r="G436" s="74"/>
    </row>
    <row r="437" spans="1:7" s="55" customFormat="1" ht="14.15" x14ac:dyDescent="0.4">
      <c r="A437" s="116"/>
      <c r="E437" s="74"/>
      <c r="F437" s="74"/>
      <c r="G437" s="74"/>
    </row>
    <row r="438" spans="1:7" s="55" customFormat="1" ht="14.15" x14ac:dyDescent="0.4">
      <c r="A438" s="116"/>
      <c r="E438" s="74"/>
      <c r="F438" s="74"/>
      <c r="G438" s="74"/>
    </row>
    <row r="439" spans="1:7" s="55" customFormat="1" ht="14.15" x14ac:dyDescent="0.4">
      <c r="A439" s="116"/>
      <c r="E439" s="74"/>
      <c r="F439" s="74"/>
      <c r="G439" s="74"/>
    </row>
    <row r="440" spans="1:7" s="55" customFormat="1" ht="14.15" x14ac:dyDescent="0.4">
      <c r="A440" s="116"/>
      <c r="E440" s="74"/>
      <c r="F440" s="74"/>
      <c r="G440" s="74"/>
    </row>
    <row r="441" spans="1:7" s="55" customFormat="1" ht="14.15" x14ac:dyDescent="0.4">
      <c r="A441" s="116"/>
      <c r="E441" s="74"/>
      <c r="F441" s="74"/>
      <c r="G441" s="74"/>
    </row>
    <row r="442" spans="1:7" s="55" customFormat="1" ht="14.15" x14ac:dyDescent="0.4">
      <c r="A442" s="116"/>
      <c r="E442" s="74"/>
      <c r="F442" s="74"/>
      <c r="G442" s="74"/>
    </row>
    <row r="443" spans="1:7" s="55" customFormat="1" ht="14.15" x14ac:dyDescent="0.4">
      <c r="A443" s="116"/>
      <c r="E443" s="74"/>
      <c r="F443" s="74"/>
      <c r="G443" s="74"/>
    </row>
    <row r="444" spans="1:7" s="55" customFormat="1" ht="14.15" x14ac:dyDescent="0.4">
      <c r="A444" s="116"/>
      <c r="E444" s="74"/>
      <c r="F444" s="74"/>
      <c r="G444" s="74"/>
    </row>
    <row r="445" spans="1:7" s="55" customFormat="1" ht="14.15" x14ac:dyDescent="0.4">
      <c r="A445" s="116"/>
      <c r="E445" s="74"/>
      <c r="F445" s="74"/>
      <c r="G445" s="74"/>
    </row>
    <row r="446" spans="1:7" s="55" customFormat="1" ht="14.15" x14ac:dyDescent="0.4">
      <c r="A446" s="116"/>
      <c r="E446" s="74"/>
      <c r="F446" s="74"/>
      <c r="G446" s="74"/>
    </row>
    <row r="447" spans="1:7" s="55" customFormat="1" ht="14.15" x14ac:dyDescent="0.4">
      <c r="A447" s="116"/>
      <c r="E447" s="74"/>
      <c r="F447" s="74"/>
      <c r="G447" s="74"/>
    </row>
    <row r="448" spans="1:7" s="55" customFormat="1" ht="14.15" x14ac:dyDescent="0.4">
      <c r="A448" s="116"/>
      <c r="E448" s="74"/>
      <c r="F448" s="74"/>
      <c r="G448" s="74"/>
    </row>
    <row r="449" spans="1:7" s="55" customFormat="1" ht="14.15" x14ac:dyDescent="0.4">
      <c r="A449" s="116"/>
      <c r="E449" s="74"/>
      <c r="F449" s="74"/>
      <c r="G449" s="74"/>
    </row>
    <row r="450" spans="1:7" s="55" customFormat="1" ht="14.15" x14ac:dyDescent="0.4">
      <c r="A450" s="116"/>
      <c r="E450" s="74"/>
      <c r="F450" s="74"/>
      <c r="G450" s="74"/>
    </row>
    <row r="451" spans="1:7" s="55" customFormat="1" ht="14.15" x14ac:dyDescent="0.4">
      <c r="A451" s="116"/>
      <c r="E451" s="74"/>
      <c r="F451" s="74"/>
      <c r="G451" s="74"/>
    </row>
    <row r="452" spans="1:7" s="55" customFormat="1" ht="14.15" x14ac:dyDescent="0.4">
      <c r="A452" s="116"/>
      <c r="E452" s="74"/>
      <c r="F452" s="74"/>
      <c r="G452" s="74"/>
    </row>
    <row r="453" spans="1:7" s="55" customFormat="1" ht="14.15" x14ac:dyDescent="0.4">
      <c r="A453" s="116"/>
      <c r="E453" s="74"/>
      <c r="F453" s="74"/>
      <c r="G453" s="74"/>
    </row>
    <row r="454" spans="1:7" s="55" customFormat="1" ht="14.15" x14ac:dyDescent="0.4">
      <c r="A454" s="116"/>
      <c r="E454" s="74"/>
      <c r="F454" s="74"/>
      <c r="G454" s="74"/>
    </row>
    <row r="455" spans="1:7" s="55" customFormat="1" ht="14.15" x14ac:dyDescent="0.4">
      <c r="A455" s="116"/>
      <c r="E455" s="74"/>
      <c r="F455" s="74"/>
      <c r="G455" s="74"/>
    </row>
    <row r="456" spans="1:7" s="55" customFormat="1" ht="14.15" x14ac:dyDescent="0.4">
      <c r="A456" s="116"/>
      <c r="E456" s="74"/>
      <c r="F456" s="74"/>
      <c r="G456" s="74"/>
    </row>
    <row r="457" spans="1:7" s="55" customFormat="1" ht="14.15" x14ac:dyDescent="0.4">
      <c r="A457" s="116"/>
      <c r="E457" s="74"/>
      <c r="F457" s="74"/>
      <c r="G457" s="74"/>
    </row>
    <row r="458" spans="1:7" s="55" customFormat="1" ht="14.15" x14ac:dyDescent="0.4">
      <c r="A458" s="116"/>
      <c r="E458" s="74"/>
      <c r="F458" s="74"/>
      <c r="G458" s="74"/>
    </row>
    <row r="459" spans="1:7" s="55" customFormat="1" ht="14.15" x14ac:dyDescent="0.4">
      <c r="A459" s="116"/>
      <c r="E459" s="74"/>
      <c r="F459" s="74"/>
      <c r="G459" s="74"/>
    </row>
    <row r="460" spans="1:7" s="55" customFormat="1" ht="14.15" x14ac:dyDescent="0.4">
      <c r="A460" s="116"/>
      <c r="E460" s="74"/>
      <c r="F460" s="74"/>
      <c r="G460" s="74"/>
    </row>
    <row r="461" spans="1:7" s="55" customFormat="1" ht="14.15" x14ac:dyDescent="0.4">
      <c r="A461" s="116"/>
      <c r="E461" s="74"/>
      <c r="F461" s="74"/>
      <c r="G461" s="74"/>
    </row>
    <row r="462" spans="1:7" s="55" customFormat="1" ht="14.15" x14ac:dyDescent="0.4">
      <c r="A462" s="116"/>
      <c r="E462" s="74"/>
      <c r="F462" s="74"/>
      <c r="G462" s="74"/>
    </row>
    <row r="463" spans="1:7" s="55" customFormat="1" ht="14.15" x14ac:dyDescent="0.4">
      <c r="A463" s="116"/>
      <c r="E463" s="74"/>
      <c r="F463" s="74"/>
      <c r="G463" s="74"/>
    </row>
    <row r="464" spans="1:7" s="55" customFormat="1" ht="14.15" x14ac:dyDescent="0.4">
      <c r="A464" s="116"/>
      <c r="E464" s="74"/>
      <c r="F464" s="74"/>
      <c r="G464" s="74"/>
    </row>
    <row r="465" spans="1:7" s="55" customFormat="1" ht="14.15" x14ac:dyDescent="0.4">
      <c r="A465" s="116"/>
      <c r="E465" s="74"/>
      <c r="F465" s="74"/>
      <c r="G465" s="74"/>
    </row>
    <row r="466" spans="1:7" s="55" customFormat="1" ht="14.15" x14ac:dyDescent="0.4">
      <c r="A466" s="116"/>
      <c r="E466" s="74"/>
      <c r="F466" s="74"/>
      <c r="G466" s="74"/>
    </row>
    <row r="467" spans="1:7" s="55" customFormat="1" ht="14.15" x14ac:dyDescent="0.4">
      <c r="A467" s="116"/>
      <c r="E467" s="74"/>
      <c r="F467" s="74"/>
      <c r="G467" s="74"/>
    </row>
    <row r="468" spans="1:7" s="55" customFormat="1" ht="14.15" x14ac:dyDescent="0.4">
      <c r="A468" s="116"/>
      <c r="E468" s="74"/>
      <c r="F468" s="74"/>
      <c r="G468" s="74"/>
    </row>
    <row r="469" spans="1:7" s="55" customFormat="1" ht="14.15" x14ac:dyDescent="0.4">
      <c r="A469" s="116"/>
      <c r="E469" s="74"/>
      <c r="F469" s="74"/>
      <c r="G469" s="74"/>
    </row>
    <row r="470" spans="1:7" s="55" customFormat="1" ht="14.15" x14ac:dyDescent="0.4">
      <c r="A470" s="116"/>
      <c r="E470" s="74"/>
      <c r="F470" s="74"/>
      <c r="G470" s="74"/>
    </row>
    <row r="471" spans="1:7" s="55" customFormat="1" ht="14.15" x14ac:dyDescent="0.4">
      <c r="A471" s="116"/>
      <c r="E471" s="74"/>
      <c r="F471" s="74"/>
      <c r="G471" s="74"/>
    </row>
    <row r="472" spans="1:7" s="55" customFormat="1" ht="14.15" x14ac:dyDescent="0.4">
      <c r="A472" s="116"/>
      <c r="E472" s="74"/>
      <c r="F472" s="74"/>
      <c r="G472" s="74"/>
    </row>
    <row r="473" spans="1:7" s="55" customFormat="1" ht="14.15" x14ac:dyDescent="0.4">
      <c r="A473" s="116"/>
      <c r="E473" s="74"/>
      <c r="F473" s="74"/>
      <c r="G473" s="74"/>
    </row>
    <row r="474" spans="1:7" s="55" customFormat="1" ht="14.15" x14ac:dyDescent="0.4">
      <c r="A474" s="116"/>
      <c r="E474" s="74"/>
      <c r="F474" s="74"/>
      <c r="G474" s="74"/>
    </row>
    <row r="475" spans="1:7" s="55" customFormat="1" ht="14.15" x14ac:dyDescent="0.4">
      <c r="A475" s="116"/>
      <c r="E475" s="74"/>
      <c r="F475" s="74"/>
      <c r="G475" s="74"/>
    </row>
    <row r="476" spans="1:7" s="55" customFormat="1" ht="14.15" x14ac:dyDescent="0.4">
      <c r="A476" s="116"/>
      <c r="E476" s="74"/>
      <c r="F476" s="74"/>
      <c r="G476" s="74"/>
    </row>
    <row r="477" spans="1:7" s="55" customFormat="1" ht="14.15" x14ac:dyDescent="0.4">
      <c r="A477" s="116"/>
      <c r="E477" s="74"/>
      <c r="F477" s="74"/>
      <c r="G477" s="74"/>
    </row>
    <row r="478" spans="1:7" s="55" customFormat="1" ht="14.15" x14ac:dyDescent="0.4">
      <c r="A478" s="116"/>
      <c r="E478" s="74"/>
      <c r="F478" s="74"/>
      <c r="G478" s="74"/>
    </row>
    <row r="479" spans="1:7" s="55" customFormat="1" ht="14.15" x14ac:dyDescent="0.4">
      <c r="A479" s="116"/>
      <c r="E479" s="74"/>
      <c r="F479" s="74"/>
      <c r="G479" s="74"/>
    </row>
    <row r="480" spans="1:7" s="55" customFormat="1" ht="14.15" x14ac:dyDescent="0.4">
      <c r="A480" s="116"/>
      <c r="E480" s="74"/>
      <c r="F480" s="74"/>
      <c r="G480" s="74"/>
    </row>
    <row r="481" spans="1:7" s="55" customFormat="1" ht="14.15" x14ac:dyDescent="0.4">
      <c r="A481" s="116"/>
      <c r="E481" s="74"/>
      <c r="F481" s="74"/>
      <c r="G481" s="74"/>
    </row>
    <row r="482" spans="1:7" s="55" customFormat="1" ht="14.15" x14ac:dyDescent="0.4">
      <c r="A482" s="116"/>
      <c r="E482" s="74"/>
      <c r="F482" s="74"/>
      <c r="G482" s="74"/>
    </row>
    <row r="483" spans="1:7" s="55" customFormat="1" ht="14.15" x14ac:dyDescent="0.4">
      <c r="A483" s="116"/>
      <c r="E483" s="74"/>
      <c r="F483" s="74"/>
      <c r="G483" s="74"/>
    </row>
    <row r="484" spans="1:7" s="55" customFormat="1" ht="14.15" x14ac:dyDescent="0.4">
      <c r="A484" s="116"/>
      <c r="E484" s="74"/>
      <c r="F484" s="74"/>
      <c r="G484" s="74"/>
    </row>
    <row r="485" spans="1:7" s="55" customFormat="1" ht="14.15" x14ac:dyDescent="0.4">
      <c r="A485" s="116"/>
      <c r="E485" s="74"/>
      <c r="F485" s="74"/>
      <c r="G485" s="74"/>
    </row>
    <row r="486" spans="1:7" s="55" customFormat="1" ht="14.15" x14ac:dyDescent="0.4">
      <c r="A486" s="116"/>
      <c r="E486" s="74"/>
      <c r="F486" s="74"/>
      <c r="G486" s="74"/>
    </row>
    <row r="487" spans="1:7" s="55" customFormat="1" ht="14.15" x14ac:dyDescent="0.4">
      <c r="A487" s="116"/>
      <c r="E487" s="74"/>
      <c r="F487" s="74"/>
      <c r="G487" s="74"/>
    </row>
    <row r="488" spans="1:7" s="55" customFormat="1" ht="14.15" x14ac:dyDescent="0.4">
      <c r="A488" s="116"/>
      <c r="E488" s="74"/>
      <c r="F488" s="74"/>
      <c r="G488" s="74"/>
    </row>
    <row r="489" spans="1:7" s="55" customFormat="1" ht="14.15" x14ac:dyDescent="0.4">
      <c r="A489" s="116"/>
      <c r="E489" s="74"/>
      <c r="F489" s="74"/>
      <c r="G489" s="74"/>
    </row>
    <row r="490" spans="1:7" s="55" customFormat="1" ht="14.15" x14ac:dyDescent="0.4">
      <c r="A490" s="116"/>
      <c r="E490" s="74"/>
      <c r="F490" s="74"/>
      <c r="G490" s="74"/>
    </row>
    <row r="491" spans="1:7" s="55" customFormat="1" ht="14.15" x14ac:dyDescent="0.4">
      <c r="A491" s="116"/>
      <c r="E491" s="74"/>
      <c r="F491" s="74"/>
      <c r="G491" s="74"/>
    </row>
    <row r="492" spans="1:7" s="55" customFormat="1" ht="14.15" x14ac:dyDescent="0.4">
      <c r="A492" s="116"/>
      <c r="E492" s="74"/>
      <c r="F492" s="74"/>
      <c r="G492" s="74"/>
    </row>
    <row r="493" spans="1:7" s="55" customFormat="1" ht="14.15" x14ac:dyDescent="0.4">
      <c r="A493" s="116"/>
      <c r="E493" s="74"/>
      <c r="F493" s="74"/>
      <c r="G493" s="74"/>
    </row>
    <row r="494" spans="1:7" s="55" customFormat="1" ht="14.15" x14ac:dyDescent="0.4">
      <c r="A494" s="116"/>
      <c r="E494" s="74"/>
      <c r="F494" s="74"/>
      <c r="G494" s="74"/>
    </row>
    <row r="495" spans="1:7" s="55" customFormat="1" ht="14.15" x14ac:dyDescent="0.4">
      <c r="A495" s="116"/>
      <c r="E495" s="74"/>
      <c r="F495" s="74"/>
      <c r="G495" s="74"/>
    </row>
    <row r="496" spans="1:7" s="55" customFormat="1" ht="14.15" x14ac:dyDescent="0.4">
      <c r="A496" s="116"/>
      <c r="E496" s="74"/>
      <c r="F496" s="74"/>
      <c r="G496" s="74"/>
    </row>
    <row r="497" spans="1:7" s="55" customFormat="1" ht="14.15" x14ac:dyDescent="0.4">
      <c r="A497" s="116"/>
      <c r="E497" s="74"/>
      <c r="F497" s="74"/>
      <c r="G497" s="74"/>
    </row>
    <row r="498" spans="1:7" s="55" customFormat="1" ht="14.15" x14ac:dyDescent="0.4">
      <c r="A498" s="116"/>
      <c r="E498" s="74"/>
      <c r="F498" s="74"/>
      <c r="G498" s="74"/>
    </row>
    <row r="499" spans="1:7" s="55" customFormat="1" ht="14.15" x14ac:dyDescent="0.4">
      <c r="A499" s="116"/>
      <c r="E499" s="74"/>
      <c r="F499" s="74"/>
      <c r="G499" s="74"/>
    </row>
    <row r="500" spans="1:7" s="55" customFormat="1" ht="14.15" x14ac:dyDescent="0.4">
      <c r="A500" s="116"/>
      <c r="E500" s="74"/>
      <c r="F500" s="74"/>
      <c r="G500" s="74"/>
    </row>
    <row r="501" spans="1:7" s="55" customFormat="1" ht="14.15" x14ac:dyDescent="0.4">
      <c r="A501" s="116"/>
      <c r="E501" s="74"/>
      <c r="F501" s="74"/>
      <c r="G501" s="74"/>
    </row>
    <row r="502" spans="1:7" s="55" customFormat="1" ht="14.15" x14ac:dyDescent="0.4">
      <c r="A502" s="116"/>
      <c r="E502" s="74"/>
      <c r="F502" s="74"/>
      <c r="G502" s="74"/>
    </row>
    <row r="503" spans="1:7" s="55" customFormat="1" ht="14.15" x14ac:dyDescent="0.4">
      <c r="A503" s="116"/>
      <c r="E503" s="74"/>
      <c r="F503" s="74"/>
      <c r="G503" s="74"/>
    </row>
    <row r="504" spans="1:7" s="55" customFormat="1" ht="14.15" x14ac:dyDescent="0.4">
      <c r="A504" s="116"/>
      <c r="E504" s="74"/>
      <c r="F504" s="74"/>
      <c r="G504" s="74"/>
    </row>
    <row r="505" spans="1:7" s="55" customFormat="1" ht="14.15" x14ac:dyDescent="0.4">
      <c r="A505" s="116"/>
      <c r="E505" s="74"/>
      <c r="F505" s="74"/>
      <c r="G505" s="74"/>
    </row>
    <row r="506" spans="1:7" s="55" customFormat="1" ht="14.15" x14ac:dyDescent="0.4">
      <c r="A506" s="116"/>
      <c r="E506" s="74"/>
      <c r="F506" s="74"/>
      <c r="G506" s="74"/>
    </row>
    <row r="507" spans="1:7" s="55" customFormat="1" ht="14.15" x14ac:dyDescent="0.4">
      <c r="A507" s="116"/>
      <c r="E507" s="74"/>
      <c r="F507" s="74"/>
      <c r="G507" s="74"/>
    </row>
    <row r="508" spans="1:7" s="55" customFormat="1" ht="14.15" x14ac:dyDescent="0.4">
      <c r="A508" s="116"/>
      <c r="E508" s="74"/>
      <c r="F508" s="74"/>
      <c r="G508" s="74"/>
    </row>
    <row r="509" spans="1:7" s="55" customFormat="1" ht="14.15" x14ac:dyDescent="0.4">
      <c r="A509" s="116"/>
      <c r="E509" s="74"/>
      <c r="F509" s="74"/>
      <c r="G509" s="74"/>
    </row>
    <row r="510" spans="1:7" s="55" customFormat="1" ht="14.15" x14ac:dyDescent="0.4">
      <c r="A510" s="116"/>
      <c r="E510" s="74"/>
      <c r="F510" s="74"/>
      <c r="G510" s="74"/>
    </row>
    <row r="511" spans="1:7" s="55" customFormat="1" ht="14.15" x14ac:dyDescent="0.4">
      <c r="A511" s="116"/>
      <c r="E511" s="74"/>
      <c r="F511" s="74"/>
      <c r="G511" s="74"/>
    </row>
    <row r="512" spans="1:7" s="55" customFormat="1" ht="14.15" x14ac:dyDescent="0.4">
      <c r="A512" s="116"/>
      <c r="E512" s="74"/>
      <c r="F512" s="74"/>
      <c r="G512" s="74"/>
    </row>
    <row r="513" spans="1:7" s="55" customFormat="1" ht="14.15" x14ac:dyDescent="0.4">
      <c r="A513" s="116"/>
      <c r="E513" s="74"/>
      <c r="F513" s="74"/>
      <c r="G513" s="74"/>
    </row>
    <row r="514" spans="1:7" s="55" customFormat="1" ht="14.15" x14ac:dyDescent="0.4">
      <c r="A514" s="116"/>
      <c r="E514" s="74"/>
      <c r="F514" s="74"/>
      <c r="G514" s="74"/>
    </row>
    <row r="515" spans="1:7" s="55" customFormat="1" ht="14.15" x14ac:dyDescent="0.4">
      <c r="A515" s="116"/>
      <c r="E515" s="74"/>
      <c r="F515" s="74"/>
      <c r="G515" s="74"/>
    </row>
    <row r="516" spans="1:7" s="55" customFormat="1" ht="14.15" x14ac:dyDescent="0.4">
      <c r="A516" s="116"/>
      <c r="E516" s="74"/>
      <c r="F516" s="74"/>
      <c r="G516" s="74"/>
    </row>
    <row r="517" spans="1:7" s="55" customFormat="1" ht="14.15" x14ac:dyDescent="0.4">
      <c r="A517" s="116"/>
      <c r="E517" s="74"/>
      <c r="F517" s="74"/>
      <c r="G517" s="74"/>
    </row>
    <row r="518" spans="1:7" s="55" customFormat="1" ht="14.15" x14ac:dyDescent="0.4">
      <c r="A518" s="116"/>
      <c r="E518" s="74"/>
      <c r="F518" s="74"/>
      <c r="G518" s="74"/>
    </row>
    <row r="519" spans="1:7" s="55" customFormat="1" ht="14.15" x14ac:dyDescent="0.4">
      <c r="A519" s="116"/>
      <c r="E519" s="74"/>
      <c r="F519" s="74"/>
      <c r="G519" s="74"/>
    </row>
    <row r="520" spans="1:7" s="55" customFormat="1" ht="14.15" x14ac:dyDescent="0.4">
      <c r="A520" s="116"/>
      <c r="E520" s="74"/>
      <c r="F520" s="74"/>
      <c r="G520" s="74"/>
    </row>
    <row r="521" spans="1:7" s="55" customFormat="1" ht="14.15" x14ac:dyDescent="0.4">
      <c r="A521" s="116"/>
      <c r="E521" s="74"/>
      <c r="F521" s="74"/>
      <c r="G521" s="74"/>
    </row>
    <row r="522" spans="1:7" s="55" customFormat="1" ht="14.15" x14ac:dyDescent="0.4">
      <c r="A522" s="116"/>
      <c r="E522" s="74"/>
      <c r="F522" s="74"/>
      <c r="G522" s="74"/>
    </row>
    <row r="523" spans="1:7" s="55" customFormat="1" ht="14.15" x14ac:dyDescent="0.4">
      <c r="A523" s="116"/>
      <c r="E523" s="74"/>
      <c r="F523" s="74"/>
      <c r="G523" s="74"/>
    </row>
    <row r="524" spans="1:7" s="55" customFormat="1" ht="14.15" x14ac:dyDescent="0.4">
      <c r="A524" s="116"/>
      <c r="E524" s="74"/>
      <c r="F524" s="74"/>
      <c r="G524" s="74"/>
    </row>
    <row r="525" spans="1:7" s="55" customFormat="1" ht="14.15" x14ac:dyDescent="0.4">
      <c r="A525" s="116"/>
      <c r="E525" s="74"/>
      <c r="F525" s="74"/>
      <c r="G525" s="74"/>
    </row>
    <row r="526" spans="1:7" s="55" customFormat="1" ht="14.15" x14ac:dyDescent="0.4">
      <c r="A526" s="116"/>
      <c r="E526" s="74"/>
      <c r="F526" s="74"/>
      <c r="G526" s="74"/>
    </row>
    <row r="527" spans="1:7" s="55" customFormat="1" ht="14.15" x14ac:dyDescent="0.4">
      <c r="A527" s="116"/>
      <c r="E527" s="74"/>
      <c r="F527" s="74"/>
      <c r="G527" s="74"/>
    </row>
    <row r="528" spans="1:7" s="55" customFormat="1" ht="14.15" x14ac:dyDescent="0.4">
      <c r="A528" s="116"/>
      <c r="E528" s="74"/>
      <c r="F528" s="74"/>
      <c r="G528" s="74"/>
    </row>
    <row r="529" spans="1:7" s="55" customFormat="1" ht="14.15" x14ac:dyDescent="0.4">
      <c r="A529" s="116"/>
      <c r="E529" s="74"/>
      <c r="F529" s="74"/>
      <c r="G529" s="74"/>
    </row>
    <row r="530" spans="1:7" s="55" customFormat="1" ht="14.15" x14ac:dyDescent="0.4">
      <c r="A530" s="116"/>
      <c r="E530" s="74"/>
      <c r="F530" s="74"/>
      <c r="G530" s="74"/>
    </row>
    <row r="531" spans="1:7" s="55" customFormat="1" ht="14.15" x14ac:dyDescent="0.4">
      <c r="A531" s="116"/>
      <c r="E531" s="74"/>
      <c r="F531" s="74"/>
      <c r="G531" s="74"/>
    </row>
    <row r="532" spans="1:7" s="55" customFormat="1" ht="14.15" x14ac:dyDescent="0.4">
      <c r="A532" s="116"/>
      <c r="E532" s="74"/>
      <c r="F532" s="74"/>
      <c r="G532" s="74"/>
    </row>
    <row r="533" spans="1:7" s="55" customFormat="1" ht="14.15" x14ac:dyDescent="0.4">
      <c r="A533" s="116"/>
      <c r="E533" s="74"/>
      <c r="F533" s="74"/>
      <c r="G533" s="74"/>
    </row>
    <row r="534" spans="1:7" s="55" customFormat="1" ht="14.15" x14ac:dyDescent="0.4">
      <c r="A534" s="116"/>
      <c r="E534" s="74"/>
      <c r="F534" s="74"/>
      <c r="G534" s="74"/>
    </row>
    <row r="535" spans="1:7" s="55" customFormat="1" ht="14.15" x14ac:dyDescent="0.4">
      <c r="A535" s="116"/>
      <c r="E535" s="74"/>
      <c r="F535" s="74"/>
      <c r="G535" s="74"/>
    </row>
    <row r="536" spans="1:7" s="55" customFormat="1" ht="14.15" x14ac:dyDescent="0.4">
      <c r="A536" s="116"/>
      <c r="E536" s="74"/>
      <c r="F536" s="74"/>
      <c r="G536" s="74"/>
    </row>
    <row r="537" spans="1:7" s="55" customFormat="1" ht="14.15" x14ac:dyDescent="0.4">
      <c r="A537" s="116"/>
      <c r="E537" s="74"/>
      <c r="F537" s="74"/>
      <c r="G537" s="74"/>
    </row>
    <row r="538" spans="1:7" s="55" customFormat="1" ht="14.15" x14ac:dyDescent="0.4">
      <c r="A538" s="116"/>
      <c r="E538" s="74"/>
      <c r="F538" s="74"/>
      <c r="G538" s="74"/>
    </row>
    <row r="539" spans="1:7" s="55" customFormat="1" ht="14.15" x14ac:dyDescent="0.4">
      <c r="A539" s="116"/>
      <c r="E539" s="74"/>
      <c r="F539" s="74"/>
      <c r="G539" s="74"/>
    </row>
    <row r="540" spans="1:7" s="55" customFormat="1" ht="14.15" x14ac:dyDescent="0.4">
      <c r="A540" s="116"/>
      <c r="E540" s="74"/>
      <c r="F540" s="74"/>
      <c r="G540" s="74"/>
    </row>
    <row r="541" spans="1:7" s="55" customFormat="1" ht="14.15" x14ac:dyDescent="0.4">
      <c r="A541" s="116"/>
      <c r="E541" s="74"/>
      <c r="F541" s="74"/>
      <c r="G541" s="74"/>
    </row>
    <row r="542" spans="1:7" s="55" customFormat="1" ht="14.15" x14ac:dyDescent="0.4">
      <c r="A542" s="116"/>
      <c r="E542" s="74"/>
      <c r="F542" s="74"/>
      <c r="G542" s="74"/>
    </row>
    <row r="543" spans="1:7" s="55" customFormat="1" ht="14.15" x14ac:dyDescent="0.4">
      <c r="A543" s="116"/>
      <c r="E543" s="74"/>
      <c r="F543" s="74"/>
      <c r="G543" s="74"/>
    </row>
    <row r="544" spans="1:7" s="55" customFormat="1" ht="14.15" x14ac:dyDescent="0.4">
      <c r="A544" s="116"/>
      <c r="E544" s="74"/>
      <c r="F544" s="74"/>
      <c r="G544" s="74"/>
    </row>
    <row r="545" spans="1:7" s="55" customFormat="1" ht="14.15" x14ac:dyDescent="0.4">
      <c r="A545" s="116"/>
      <c r="E545" s="74"/>
      <c r="F545" s="74"/>
      <c r="G545" s="74"/>
    </row>
    <row r="546" spans="1:7" s="55" customFormat="1" ht="14.15" x14ac:dyDescent="0.4">
      <c r="A546" s="116"/>
      <c r="E546" s="74"/>
      <c r="F546" s="74"/>
      <c r="G546" s="74"/>
    </row>
    <row r="547" spans="1:7" s="55" customFormat="1" ht="14.15" x14ac:dyDescent="0.4">
      <c r="A547" s="116"/>
      <c r="E547" s="74"/>
      <c r="F547" s="74"/>
      <c r="G547" s="74"/>
    </row>
    <row r="548" spans="1:7" s="55" customFormat="1" ht="14.15" x14ac:dyDescent="0.4">
      <c r="A548" s="116"/>
      <c r="E548" s="74"/>
      <c r="F548" s="74"/>
      <c r="G548" s="74"/>
    </row>
    <row r="549" spans="1:7" s="55" customFormat="1" ht="14.15" x14ac:dyDescent="0.4">
      <c r="A549" s="116"/>
      <c r="E549" s="74"/>
      <c r="F549" s="74"/>
      <c r="G549" s="74"/>
    </row>
    <row r="550" spans="1:7" s="55" customFormat="1" ht="14.15" x14ac:dyDescent="0.4">
      <c r="A550" s="116"/>
      <c r="E550" s="74"/>
      <c r="F550" s="74"/>
      <c r="G550" s="74"/>
    </row>
    <row r="551" spans="1:7" s="55" customFormat="1" ht="14.15" x14ac:dyDescent="0.4">
      <c r="A551" s="116"/>
      <c r="E551" s="74"/>
      <c r="F551" s="74"/>
      <c r="G551" s="74"/>
    </row>
    <row r="552" spans="1:7" s="55" customFormat="1" ht="14.15" x14ac:dyDescent="0.4">
      <c r="A552" s="116"/>
      <c r="E552" s="74"/>
      <c r="F552" s="74"/>
      <c r="G552" s="74"/>
    </row>
    <row r="553" spans="1:7" s="55" customFormat="1" ht="14.15" x14ac:dyDescent="0.4">
      <c r="A553" s="116"/>
      <c r="E553" s="74"/>
      <c r="F553" s="74"/>
      <c r="G553" s="74"/>
    </row>
    <row r="554" spans="1:7" s="55" customFormat="1" ht="14.15" x14ac:dyDescent="0.4">
      <c r="A554" s="116"/>
      <c r="E554" s="74"/>
      <c r="F554" s="74"/>
      <c r="G554" s="74"/>
    </row>
    <row r="555" spans="1:7" s="55" customFormat="1" ht="14.15" x14ac:dyDescent="0.4">
      <c r="A555" s="116"/>
      <c r="E555" s="74"/>
      <c r="F555" s="74"/>
      <c r="G555" s="74"/>
    </row>
    <row r="556" spans="1:7" s="55" customFormat="1" ht="14.15" x14ac:dyDescent="0.4">
      <c r="A556" s="116"/>
      <c r="E556" s="74"/>
      <c r="F556" s="74"/>
      <c r="G556" s="74"/>
    </row>
    <row r="557" spans="1:7" s="55" customFormat="1" ht="14.15" x14ac:dyDescent="0.4">
      <c r="A557" s="116"/>
      <c r="E557" s="74"/>
      <c r="F557" s="74"/>
      <c r="G557" s="74"/>
    </row>
    <row r="558" spans="1:7" s="55" customFormat="1" ht="14.15" x14ac:dyDescent="0.4">
      <c r="A558" s="116"/>
      <c r="E558" s="74"/>
      <c r="F558" s="74"/>
      <c r="G558" s="74"/>
    </row>
    <row r="559" spans="1:7" s="55" customFormat="1" ht="14.15" x14ac:dyDescent="0.4">
      <c r="A559" s="116"/>
      <c r="E559" s="74"/>
      <c r="F559" s="74"/>
      <c r="G559" s="74"/>
    </row>
    <row r="560" spans="1:7" s="55" customFormat="1" ht="14.15" x14ac:dyDescent="0.4">
      <c r="A560" s="116"/>
      <c r="E560" s="74"/>
      <c r="F560" s="74"/>
      <c r="G560" s="74"/>
    </row>
    <row r="561" spans="1:7" s="55" customFormat="1" ht="14.15" x14ac:dyDescent="0.4">
      <c r="A561" s="116"/>
      <c r="E561" s="74"/>
      <c r="F561" s="74"/>
      <c r="G561" s="74"/>
    </row>
    <row r="562" spans="1:7" s="55" customFormat="1" ht="14.15" x14ac:dyDescent="0.4">
      <c r="A562" s="116"/>
      <c r="E562" s="74"/>
      <c r="F562" s="74"/>
      <c r="G562" s="74"/>
    </row>
    <row r="563" spans="1:7" s="55" customFormat="1" ht="14.15" x14ac:dyDescent="0.4">
      <c r="A563" s="116"/>
      <c r="E563" s="74"/>
      <c r="F563" s="74"/>
      <c r="G563" s="74"/>
    </row>
    <row r="564" spans="1:7" s="55" customFormat="1" ht="14.15" x14ac:dyDescent="0.4">
      <c r="A564" s="116"/>
      <c r="E564" s="74"/>
      <c r="F564" s="74"/>
      <c r="G564" s="74"/>
    </row>
    <row r="565" spans="1:7" s="55" customFormat="1" ht="14.15" x14ac:dyDescent="0.4">
      <c r="A565" s="116"/>
      <c r="E565" s="74"/>
      <c r="F565" s="74"/>
      <c r="G565" s="74"/>
    </row>
    <row r="566" spans="1:7" s="55" customFormat="1" ht="14.15" x14ac:dyDescent="0.4">
      <c r="A566" s="116"/>
      <c r="E566" s="74"/>
      <c r="F566" s="74"/>
      <c r="G566" s="74"/>
    </row>
    <row r="567" spans="1:7" s="55" customFormat="1" ht="14.15" x14ac:dyDescent="0.4">
      <c r="A567" s="116"/>
      <c r="E567" s="74"/>
      <c r="F567" s="74"/>
      <c r="G567" s="74"/>
    </row>
    <row r="568" spans="1:7" s="55" customFormat="1" ht="14.15" x14ac:dyDescent="0.4">
      <c r="A568" s="116"/>
      <c r="E568" s="74"/>
      <c r="F568" s="74"/>
      <c r="G568" s="74"/>
    </row>
    <row r="569" spans="1:7" s="55" customFormat="1" ht="14.15" x14ac:dyDescent="0.4">
      <c r="A569" s="116"/>
      <c r="E569" s="74"/>
      <c r="F569" s="74"/>
      <c r="G569" s="74"/>
    </row>
    <row r="570" spans="1:7" s="55" customFormat="1" ht="14.15" x14ac:dyDescent="0.4">
      <c r="A570" s="116"/>
      <c r="E570" s="74"/>
      <c r="F570" s="74"/>
      <c r="G570" s="74"/>
    </row>
    <row r="571" spans="1:7" s="55" customFormat="1" ht="14.15" x14ac:dyDescent="0.4">
      <c r="A571" s="116"/>
      <c r="E571" s="74"/>
      <c r="F571" s="74"/>
      <c r="G571" s="74"/>
    </row>
    <row r="572" spans="1:7" s="55" customFormat="1" ht="14.15" x14ac:dyDescent="0.4">
      <c r="A572" s="116"/>
      <c r="E572" s="74"/>
      <c r="F572" s="74"/>
      <c r="G572" s="74"/>
    </row>
    <row r="573" spans="1:7" s="55" customFormat="1" ht="14.15" x14ac:dyDescent="0.4">
      <c r="A573" s="116"/>
      <c r="E573" s="74"/>
      <c r="F573" s="74"/>
      <c r="G573" s="74"/>
    </row>
    <row r="574" spans="1:7" s="55" customFormat="1" ht="14.15" x14ac:dyDescent="0.4">
      <c r="A574" s="116"/>
      <c r="E574" s="74"/>
      <c r="F574" s="74"/>
      <c r="G574" s="74"/>
    </row>
    <row r="575" spans="1:7" s="55" customFormat="1" ht="14.15" x14ac:dyDescent="0.4">
      <c r="A575" s="116"/>
      <c r="E575" s="74"/>
      <c r="F575" s="74"/>
      <c r="G575" s="74"/>
    </row>
    <row r="576" spans="1:7" s="55" customFormat="1" ht="14.15" x14ac:dyDescent="0.4">
      <c r="A576" s="116"/>
      <c r="E576" s="74"/>
      <c r="F576" s="74"/>
      <c r="G576" s="74"/>
    </row>
    <row r="577" spans="1:7" s="55" customFormat="1" ht="14.15" x14ac:dyDescent="0.4">
      <c r="A577" s="116"/>
      <c r="E577" s="74"/>
      <c r="F577" s="74"/>
      <c r="G577" s="74"/>
    </row>
    <row r="578" spans="1:7" s="55" customFormat="1" ht="14.15" x14ac:dyDescent="0.4">
      <c r="A578" s="116"/>
      <c r="E578" s="74"/>
      <c r="F578" s="74"/>
      <c r="G578" s="74"/>
    </row>
    <row r="579" spans="1:7" s="55" customFormat="1" ht="14.15" x14ac:dyDescent="0.4">
      <c r="A579" s="116"/>
      <c r="E579" s="74"/>
      <c r="F579" s="74"/>
      <c r="G579" s="74"/>
    </row>
    <row r="580" spans="1:7" s="55" customFormat="1" ht="14.15" x14ac:dyDescent="0.4">
      <c r="A580" s="116"/>
      <c r="E580" s="74"/>
      <c r="F580" s="74"/>
      <c r="G580" s="74"/>
    </row>
    <row r="581" spans="1:7" s="55" customFormat="1" ht="14.15" x14ac:dyDescent="0.4">
      <c r="A581" s="116"/>
      <c r="E581" s="74"/>
      <c r="F581" s="74"/>
      <c r="G581" s="74"/>
    </row>
    <row r="582" spans="1:7" s="55" customFormat="1" ht="14.15" x14ac:dyDescent="0.4">
      <c r="A582" s="116"/>
      <c r="E582" s="74"/>
      <c r="F582" s="74"/>
      <c r="G582" s="74"/>
    </row>
    <row r="583" spans="1:7" s="55" customFormat="1" ht="14.15" x14ac:dyDescent="0.4">
      <c r="A583" s="116"/>
      <c r="E583" s="74"/>
      <c r="F583" s="74"/>
      <c r="G583" s="74"/>
    </row>
    <row r="584" spans="1:7" s="55" customFormat="1" ht="14.15" x14ac:dyDescent="0.4">
      <c r="A584" s="116"/>
      <c r="E584" s="74"/>
      <c r="F584" s="74"/>
      <c r="G584" s="74"/>
    </row>
    <row r="585" spans="1:7" s="55" customFormat="1" ht="14.15" x14ac:dyDescent="0.4">
      <c r="A585" s="116"/>
      <c r="E585" s="74"/>
      <c r="F585" s="74"/>
      <c r="G585" s="74"/>
    </row>
    <row r="586" spans="1:7" s="55" customFormat="1" ht="14.15" x14ac:dyDescent="0.4">
      <c r="A586" s="116"/>
      <c r="E586" s="74"/>
      <c r="F586" s="74"/>
      <c r="G586" s="74"/>
    </row>
    <row r="587" spans="1:7" s="55" customFormat="1" ht="14.15" x14ac:dyDescent="0.4">
      <c r="A587" s="116"/>
      <c r="E587" s="74"/>
      <c r="F587" s="74"/>
      <c r="G587" s="74"/>
    </row>
    <row r="588" spans="1:7" s="55" customFormat="1" ht="14.15" x14ac:dyDescent="0.4">
      <c r="A588" s="116"/>
      <c r="E588" s="74"/>
      <c r="F588" s="74"/>
      <c r="G588" s="74"/>
    </row>
    <row r="589" spans="1:7" s="55" customFormat="1" ht="14.15" x14ac:dyDescent="0.4">
      <c r="A589" s="116"/>
      <c r="E589" s="74"/>
      <c r="F589" s="74"/>
      <c r="G589" s="74"/>
    </row>
    <row r="590" spans="1:7" s="55" customFormat="1" ht="14.15" x14ac:dyDescent="0.4">
      <c r="A590" s="116"/>
      <c r="E590" s="74"/>
      <c r="F590" s="74"/>
      <c r="G590" s="74"/>
    </row>
    <row r="591" spans="1:7" s="55" customFormat="1" ht="14.15" x14ac:dyDescent="0.4">
      <c r="A591" s="116"/>
      <c r="E591" s="74"/>
      <c r="F591" s="74"/>
      <c r="G591" s="74"/>
    </row>
    <row r="592" spans="1:7" s="55" customFormat="1" ht="14.15" x14ac:dyDescent="0.4">
      <c r="A592" s="116"/>
      <c r="E592" s="74"/>
      <c r="F592" s="74"/>
      <c r="G592" s="74"/>
    </row>
    <row r="593" spans="1:7" s="55" customFormat="1" ht="14.15" x14ac:dyDescent="0.4">
      <c r="A593" s="116"/>
      <c r="E593" s="74"/>
      <c r="F593" s="74"/>
      <c r="G593" s="74"/>
    </row>
    <row r="594" spans="1:7" s="55" customFormat="1" ht="14.15" x14ac:dyDescent="0.4">
      <c r="A594" s="116"/>
      <c r="E594" s="74"/>
      <c r="F594" s="74"/>
      <c r="G594" s="74"/>
    </row>
    <row r="595" spans="1:7" s="55" customFormat="1" ht="14.15" x14ac:dyDescent="0.4">
      <c r="A595" s="116"/>
      <c r="E595" s="74"/>
      <c r="F595" s="74"/>
      <c r="G595" s="74"/>
    </row>
    <row r="596" spans="1:7" s="55" customFormat="1" ht="14.15" x14ac:dyDescent="0.4">
      <c r="A596" s="116"/>
      <c r="E596" s="74"/>
      <c r="F596" s="74"/>
      <c r="G596" s="74"/>
    </row>
    <row r="597" spans="1:7" s="55" customFormat="1" ht="14.15" x14ac:dyDescent="0.4">
      <c r="A597" s="116"/>
      <c r="E597" s="74"/>
      <c r="F597" s="74"/>
      <c r="G597" s="74"/>
    </row>
    <row r="598" spans="1:7" s="55" customFormat="1" ht="14.15" x14ac:dyDescent="0.4">
      <c r="A598" s="116"/>
      <c r="E598" s="74"/>
      <c r="F598" s="74"/>
      <c r="G598" s="74"/>
    </row>
    <row r="599" spans="1:7" s="55" customFormat="1" ht="14.15" x14ac:dyDescent="0.4">
      <c r="A599" s="116"/>
      <c r="E599" s="74"/>
      <c r="F599" s="74"/>
      <c r="G599" s="74"/>
    </row>
    <row r="600" spans="1:7" s="55" customFormat="1" ht="14.15" x14ac:dyDescent="0.4">
      <c r="A600" s="116"/>
      <c r="E600" s="74"/>
      <c r="F600" s="74"/>
      <c r="G600" s="74"/>
    </row>
    <row r="601" spans="1:7" s="55" customFormat="1" ht="14.15" x14ac:dyDescent="0.4">
      <c r="A601" s="116"/>
      <c r="E601" s="74"/>
      <c r="F601" s="74"/>
      <c r="G601" s="74"/>
    </row>
    <row r="602" spans="1:7" s="55" customFormat="1" ht="14.15" x14ac:dyDescent="0.4">
      <c r="A602" s="116"/>
      <c r="E602" s="74"/>
      <c r="F602" s="74"/>
      <c r="G602" s="74"/>
    </row>
    <row r="603" spans="1:7" s="55" customFormat="1" ht="14.15" x14ac:dyDescent="0.4">
      <c r="A603" s="116"/>
      <c r="E603" s="74"/>
      <c r="F603" s="74"/>
      <c r="G603" s="74"/>
    </row>
    <row r="604" spans="1:7" s="55" customFormat="1" ht="14.15" x14ac:dyDescent="0.4">
      <c r="A604" s="116"/>
      <c r="E604" s="74"/>
      <c r="F604" s="74"/>
      <c r="G604" s="74"/>
    </row>
    <row r="605" spans="1:7" s="55" customFormat="1" ht="14.15" x14ac:dyDescent="0.4">
      <c r="A605" s="116"/>
      <c r="E605" s="74"/>
      <c r="F605" s="74"/>
      <c r="G605" s="74"/>
    </row>
    <row r="606" spans="1:7" s="55" customFormat="1" ht="14.15" x14ac:dyDescent="0.4">
      <c r="A606" s="116"/>
      <c r="E606" s="74"/>
      <c r="F606" s="74"/>
      <c r="G606" s="74"/>
    </row>
    <row r="607" spans="1:7" s="55" customFormat="1" ht="14.15" x14ac:dyDescent="0.4">
      <c r="A607" s="116"/>
      <c r="E607" s="74"/>
      <c r="F607" s="74"/>
      <c r="G607" s="74"/>
    </row>
    <row r="608" spans="1:7" s="55" customFormat="1" ht="14.15" x14ac:dyDescent="0.4">
      <c r="A608" s="116"/>
      <c r="E608" s="74"/>
      <c r="F608" s="74"/>
      <c r="G608" s="74"/>
    </row>
    <row r="609" spans="1:7" s="55" customFormat="1" ht="14.15" x14ac:dyDescent="0.4">
      <c r="A609" s="116"/>
      <c r="E609" s="74"/>
      <c r="F609" s="74"/>
      <c r="G609" s="74"/>
    </row>
    <row r="610" spans="1:7" s="55" customFormat="1" ht="14.15" x14ac:dyDescent="0.4">
      <c r="A610" s="116"/>
      <c r="E610" s="74"/>
      <c r="F610" s="74"/>
      <c r="G610" s="74"/>
    </row>
    <row r="611" spans="1:7" s="55" customFormat="1" ht="14.15" x14ac:dyDescent="0.4">
      <c r="A611" s="116"/>
      <c r="E611" s="74"/>
      <c r="F611" s="74"/>
      <c r="G611" s="74"/>
    </row>
    <row r="612" spans="1:7" s="55" customFormat="1" ht="14.15" x14ac:dyDescent="0.4">
      <c r="A612" s="116"/>
      <c r="E612" s="74"/>
      <c r="F612" s="74"/>
      <c r="G612" s="74"/>
    </row>
    <row r="613" spans="1:7" s="55" customFormat="1" ht="14.15" x14ac:dyDescent="0.4">
      <c r="A613" s="116"/>
      <c r="E613" s="74"/>
      <c r="F613" s="74"/>
      <c r="G613" s="74"/>
    </row>
    <row r="614" spans="1:7" s="55" customFormat="1" ht="14.15" x14ac:dyDescent="0.4">
      <c r="A614" s="116"/>
      <c r="E614" s="74"/>
      <c r="F614" s="74"/>
      <c r="G614" s="74"/>
    </row>
    <row r="615" spans="1:7" s="55" customFormat="1" ht="14.15" x14ac:dyDescent="0.4">
      <c r="A615" s="116"/>
      <c r="E615" s="74"/>
      <c r="F615" s="74"/>
      <c r="G615" s="74"/>
    </row>
    <row r="616" spans="1:7" s="55" customFormat="1" ht="14.15" x14ac:dyDescent="0.4">
      <c r="A616" s="116"/>
      <c r="E616" s="74"/>
      <c r="F616" s="74"/>
      <c r="G616" s="74"/>
    </row>
    <row r="617" spans="1:7" s="55" customFormat="1" ht="14.15" x14ac:dyDescent="0.4">
      <c r="A617" s="116"/>
      <c r="E617" s="74"/>
      <c r="F617" s="74"/>
      <c r="G617" s="74"/>
    </row>
    <row r="618" spans="1:7" s="55" customFormat="1" ht="14.15" x14ac:dyDescent="0.4">
      <c r="A618" s="116"/>
      <c r="E618" s="74"/>
      <c r="F618" s="74"/>
      <c r="G618" s="74"/>
    </row>
    <row r="619" spans="1:7" s="55" customFormat="1" ht="14.15" x14ac:dyDescent="0.4">
      <c r="A619" s="116"/>
      <c r="E619" s="74"/>
      <c r="F619" s="74"/>
      <c r="G619" s="74"/>
    </row>
    <row r="620" spans="1:7" s="55" customFormat="1" ht="14.15" x14ac:dyDescent="0.4">
      <c r="A620" s="116"/>
      <c r="E620" s="74"/>
      <c r="F620" s="74"/>
      <c r="G620" s="74"/>
    </row>
    <row r="621" spans="1:7" s="55" customFormat="1" ht="14.15" x14ac:dyDescent="0.4">
      <c r="A621" s="116"/>
      <c r="E621" s="74"/>
      <c r="F621" s="74"/>
      <c r="G621" s="74"/>
    </row>
    <row r="622" spans="1:7" s="55" customFormat="1" ht="14.15" x14ac:dyDescent="0.4">
      <c r="A622" s="116"/>
      <c r="E622" s="74"/>
      <c r="F622" s="74"/>
      <c r="G622" s="74"/>
    </row>
    <row r="623" spans="1:7" s="55" customFormat="1" ht="14.15" x14ac:dyDescent="0.4">
      <c r="A623" s="116"/>
      <c r="E623" s="74"/>
      <c r="F623" s="74"/>
      <c r="G623" s="74"/>
    </row>
    <row r="624" spans="1:7" s="55" customFormat="1" ht="14.15" x14ac:dyDescent="0.4">
      <c r="A624" s="116"/>
      <c r="E624" s="74"/>
      <c r="F624" s="74"/>
      <c r="G624" s="74"/>
    </row>
    <row r="625" spans="1:7" s="55" customFormat="1" ht="14.15" x14ac:dyDescent="0.4">
      <c r="A625" s="116"/>
      <c r="E625" s="74"/>
      <c r="F625" s="74"/>
      <c r="G625" s="74"/>
    </row>
    <row r="626" spans="1:7" s="55" customFormat="1" ht="14.15" x14ac:dyDescent="0.4">
      <c r="A626" s="116"/>
      <c r="E626" s="74"/>
      <c r="F626" s="74"/>
      <c r="G626" s="74"/>
    </row>
    <row r="627" spans="1:7" s="55" customFormat="1" ht="14.15" x14ac:dyDescent="0.4">
      <c r="A627" s="116"/>
      <c r="E627" s="74"/>
      <c r="F627" s="74"/>
      <c r="G627" s="74"/>
    </row>
    <row r="628" spans="1:7" s="55" customFormat="1" ht="14.15" x14ac:dyDescent="0.4">
      <c r="A628" s="116"/>
      <c r="E628" s="74"/>
      <c r="F628" s="74"/>
      <c r="G628" s="74"/>
    </row>
    <row r="629" spans="1:7" s="55" customFormat="1" ht="14.15" x14ac:dyDescent="0.4">
      <c r="A629" s="116"/>
      <c r="E629" s="74"/>
      <c r="F629" s="74"/>
      <c r="G629" s="74"/>
    </row>
    <row r="630" spans="1:7" s="55" customFormat="1" ht="14.15" x14ac:dyDescent="0.4">
      <c r="A630" s="116"/>
      <c r="E630" s="74"/>
      <c r="F630" s="74"/>
      <c r="G630" s="74"/>
    </row>
    <row r="631" spans="1:7" s="55" customFormat="1" ht="14.15" x14ac:dyDescent="0.4">
      <c r="A631" s="116"/>
      <c r="E631" s="74"/>
      <c r="F631" s="74"/>
      <c r="G631" s="74"/>
    </row>
    <row r="632" spans="1:7" s="55" customFormat="1" ht="14.15" x14ac:dyDescent="0.4">
      <c r="A632" s="116"/>
      <c r="E632" s="74"/>
      <c r="F632" s="74"/>
      <c r="G632" s="74"/>
    </row>
    <row r="633" spans="1:7" s="55" customFormat="1" ht="14.15" x14ac:dyDescent="0.4">
      <c r="A633" s="116"/>
      <c r="E633" s="74"/>
      <c r="F633" s="74"/>
      <c r="G633" s="74"/>
    </row>
    <row r="634" spans="1:7" s="55" customFormat="1" ht="14.15" x14ac:dyDescent="0.4">
      <c r="A634" s="116"/>
      <c r="E634" s="74"/>
      <c r="F634" s="74"/>
      <c r="G634" s="74"/>
    </row>
    <row r="635" spans="1:7" s="55" customFormat="1" ht="14.15" x14ac:dyDescent="0.4">
      <c r="A635" s="116"/>
      <c r="E635" s="74"/>
      <c r="F635" s="74"/>
      <c r="G635" s="74"/>
    </row>
    <row r="636" spans="1:7" s="55" customFormat="1" ht="14.15" x14ac:dyDescent="0.4">
      <c r="A636" s="116"/>
      <c r="E636" s="74"/>
      <c r="F636" s="74"/>
      <c r="G636" s="74"/>
    </row>
    <row r="637" spans="1:7" s="55" customFormat="1" ht="14.15" x14ac:dyDescent="0.4">
      <c r="A637" s="116"/>
      <c r="E637" s="74"/>
      <c r="F637" s="74"/>
      <c r="G637" s="74"/>
    </row>
    <row r="638" spans="1:7" s="55" customFormat="1" ht="14.15" x14ac:dyDescent="0.4">
      <c r="A638" s="116"/>
      <c r="E638" s="74"/>
      <c r="F638" s="74"/>
      <c r="G638" s="74"/>
    </row>
    <row r="639" spans="1:7" s="55" customFormat="1" ht="14.15" x14ac:dyDescent="0.4">
      <c r="A639" s="116"/>
      <c r="E639" s="74"/>
      <c r="F639" s="74"/>
      <c r="G639" s="74"/>
    </row>
    <row r="640" spans="1:7" s="55" customFormat="1" ht="14.15" x14ac:dyDescent="0.4">
      <c r="A640" s="116"/>
      <c r="E640" s="74"/>
      <c r="F640" s="74"/>
      <c r="G640" s="74"/>
    </row>
    <row r="641" spans="1:7" s="55" customFormat="1" ht="14.15" x14ac:dyDescent="0.4">
      <c r="A641" s="116"/>
      <c r="E641" s="74"/>
      <c r="F641" s="74"/>
      <c r="G641" s="74"/>
    </row>
    <row r="642" spans="1:7" s="55" customFormat="1" ht="14.15" x14ac:dyDescent="0.4">
      <c r="A642" s="116"/>
      <c r="E642" s="74"/>
      <c r="F642" s="74"/>
      <c r="G642" s="74"/>
    </row>
    <row r="643" spans="1:7" s="55" customFormat="1" ht="14.15" x14ac:dyDescent="0.4">
      <c r="A643" s="116"/>
      <c r="E643" s="74"/>
      <c r="F643" s="74"/>
      <c r="G643" s="74"/>
    </row>
    <row r="644" spans="1:7" s="55" customFormat="1" ht="14.15" x14ac:dyDescent="0.4">
      <c r="A644" s="116"/>
      <c r="E644" s="74"/>
      <c r="F644" s="74"/>
      <c r="G644" s="74"/>
    </row>
    <row r="645" spans="1:7" s="55" customFormat="1" ht="14.15" x14ac:dyDescent="0.4">
      <c r="A645" s="116"/>
      <c r="E645" s="74"/>
      <c r="F645" s="74"/>
      <c r="G645" s="74"/>
    </row>
    <row r="646" spans="1:7" s="55" customFormat="1" ht="14.15" x14ac:dyDescent="0.4">
      <c r="A646" s="116"/>
      <c r="E646" s="74"/>
      <c r="F646" s="74"/>
      <c r="G646" s="74"/>
    </row>
    <row r="647" spans="1:7" s="55" customFormat="1" ht="14.15" x14ac:dyDescent="0.4">
      <c r="A647" s="116"/>
      <c r="E647" s="74"/>
      <c r="F647" s="74"/>
      <c r="G647" s="74"/>
    </row>
    <row r="648" spans="1:7" s="55" customFormat="1" ht="14.15" x14ac:dyDescent="0.4">
      <c r="A648" s="116"/>
      <c r="E648" s="74"/>
      <c r="F648" s="74"/>
      <c r="G648" s="74"/>
    </row>
    <row r="649" spans="1:7" s="55" customFormat="1" ht="14.15" x14ac:dyDescent="0.4">
      <c r="A649" s="116"/>
      <c r="E649" s="74"/>
      <c r="F649" s="74"/>
      <c r="G649" s="74"/>
    </row>
    <row r="650" spans="1:7" s="55" customFormat="1" ht="14.15" x14ac:dyDescent="0.4">
      <c r="A650" s="116"/>
      <c r="E650" s="74"/>
      <c r="F650" s="74"/>
      <c r="G650" s="74"/>
    </row>
    <row r="651" spans="1:7" s="55" customFormat="1" ht="14.15" x14ac:dyDescent="0.4">
      <c r="A651" s="116"/>
      <c r="E651" s="74"/>
      <c r="F651" s="74"/>
      <c r="G651" s="74"/>
    </row>
    <row r="652" spans="1:7" s="55" customFormat="1" ht="14.15" x14ac:dyDescent="0.4">
      <c r="A652" s="116"/>
      <c r="E652" s="74"/>
      <c r="F652" s="74"/>
      <c r="G652" s="74"/>
    </row>
    <row r="653" spans="1:7" s="55" customFormat="1" ht="14.15" x14ac:dyDescent="0.4">
      <c r="A653" s="116"/>
      <c r="E653" s="74"/>
      <c r="F653" s="74"/>
      <c r="G653" s="74"/>
    </row>
    <row r="654" spans="1:7" s="55" customFormat="1" ht="14.15" x14ac:dyDescent="0.4">
      <c r="A654" s="116"/>
      <c r="E654" s="74"/>
      <c r="F654" s="74"/>
      <c r="G654" s="74"/>
    </row>
    <row r="655" spans="1:7" s="55" customFormat="1" ht="14.15" x14ac:dyDescent="0.4">
      <c r="A655" s="116"/>
      <c r="E655" s="74"/>
      <c r="F655" s="74"/>
      <c r="G655" s="74"/>
    </row>
    <row r="656" spans="1:7" s="55" customFormat="1" ht="14.15" x14ac:dyDescent="0.4">
      <c r="A656" s="116"/>
      <c r="E656" s="74"/>
      <c r="F656" s="74"/>
      <c r="G656" s="74"/>
    </row>
    <row r="657" spans="1:7" s="55" customFormat="1" ht="14.15" x14ac:dyDescent="0.4">
      <c r="A657" s="116"/>
      <c r="E657" s="74"/>
      <c r="F657" s="74"/>
      <c r="G657" s="74"/>
    </row>
    <row r="658" spans="1:7" s="55" customFormat="1" ht="14.15" x14ac:dyDescent="0.4">
      <c r="A658" s="116"/>
      <c r="E658" s="74"/>
      <c r="F658" s="74"/>
      <c r="G658" s="74"/>
    </row>
    <row r="659" spans="1:7" s="55" customFormat="1" ht="14.15" x14ac:dyDescent="0.4">
      <c r="A659" s="116"/>
      <c r="E659" s="74"/>
      <c r="F659" s="74"/>
      <c r="G659" s="74"/>
    </row>
    <row r="660" spans="1:7" s="55" customFormat="1" ht="14.15" x14ac:dyDescent="0.4">
      <c r="A660" s="116"/>
      <c r="E660" s="74"/>
      <c r="F660" s="74"/>
      <c r="G660" s="74"/>
    </row>
    <row r="661" spans="1:7" s="55" customFormat="1" ht="14.15" x14ac:dyDescent="0.4">
      <c r="A661" s="116"/>
      <c r="E661" s="74"/>
      <c r="F661" s="74"/>
      <c r="G661" s="74"/>
    </row>
    <row r="662" spans="1:7" s="55" customFormat="1" ht="14.15" x14ac:dyDescent="0.4">
      <c r="A662" s="116"/>
      <c r="E662" s="74"/>
      <c r="F662" s="74"/>
      <c r="G662" s="74"/>
    </row>
    <row r="663" spans="1:7" s="55" customFormat="1" ht="14.15" x14ac:dyDescent="0.4">
      <c r="A663" s="116"/>
      <c r="E663" s="74"/>
      <c r="F663" s="74"/>
      <c r="G663" s="74"/>
    </row>
    <row r="664" spans="1:7" s="55" customFormat="1" ht="14.15" x14ac:dyDescent="0.4">
      <c r="A664" s="116"/>
      <c r="E664" s="74"/>
      <c r="F664" s="74"/>
      <c r="G664" s="74"/>
    </row>
    <row r="665" spans="1:7" s="55" customFormat="1" ht="14.15" x14ac:dyDescent="0.4">
      <c r="A665" s="116"/>
      <c r="E665" s="74"/>
      <c r="F665" s="74"/>
      <c r="G665" s="74"/>
    </row>
    <row r="666" spans="1:7" s="55" customFormat="1" ht="14.15" x14ac:dyDescent="0.4">
      <c r="A666" s="116"/>
      <c r="E666" s="74"/>
      <c r="F666" s="74"/>
      <c r="G666" s="74"/>
    </row>
    <row r="667" spans="1:7" s="55" customFormat="1" ht="14.15" x14ac:dyDescent="0.4">
      <c r="A667" s="116"/>
      <c r="E667" s="74"/>
      <c r="F667" s="74"/>
      <c r="G667" s="74"/>
    </row>
    <row r="668" spans="1:7" s="55" customFormat="1" ht="14.15" x14ac:dyDescent="0.4">
      <c r="A668" s="116"/>
      <c r="E668" s="74"/>
      <c r="F668" s="74"/>
      <c r="G668" s="74"/>
    </row>
    <row r="669" spans="1:7" s="55" customFormat="1" ht="14.15" x14ac:dyDescent="0.4">
      <c r="A669" s="116"/>
      <c r="E669" s="74"/>
      <c r="F669" s="74"/>
      <c r="G669" s="74"/>
    </row>
    <row r="670" spans="1:7" s="55" customFormat="1" ht="14.15" x14ac:dyDescent="0.4">
      <c r="A670" s="116"/>
      <c r="E670" s="74"/>
      <c r="F670" s="74"/>
      <c r="G670" s="74"/>
    </row>
    <row r="671" spans="1:7" s="55" customFormat="1" ht="14.15" x14ac:dyDescent="0.4">
      <c r="A671" s="116"/>
      <c r="E671" s="74"/>
      <c r="F671" s="74"/>
      <c r="G671" s="74"/>
    </row>
    <row r="672" spans="1:7" s="55" customFormat="1" ht="14.15" x14ac:dyDescent="0.4">
      <c r="A672" s="116"/>
      <c r="E672" s="74"/>
      <c r="F672" s="74"/>
      <c r="G672" s="74"/>
    </row>
    <row r="673" spans="1:7" s="55" customFormat="1" ht="14.15" x14ac:dyDescent="0.4">
      <c r="A673" s="116"/>
      <c r="E673" s="74"/>
      <c r="F673" s="74"/>
      <c r="G673" s="74"/>
    </row>
    <row r="674" spans="1:7" s="55" customFormat="1" ht="14.15" x14ac:dyDescent="0.4">
      <c r="A674" s="116"/>
      <c r="E674" s="74"/>
      <c r="F674" s="74"/>
      <c r="G674" s="74"/>
    </row>
    <row r="675" spans="1:7" s="55" customFormat="1" ht="14.15" x14ac:dyDescent="0.4">
      <c r="A675" s="116"/>
      <c r="E675" s="74"/>
      <c r="F675" s="74"/>
      <c r="G675" s="74"/>
    </row>
    <row r="676" spans="1:7" s="55" customFormat="1" ht="14.15" x14ac:dyDescent="0.4">
      <c r="A676" s="116"/>
      <c r="E676" s="74"/>
      <c r="F676" s="74"/>
      <c r="G676" s="74"/>
    </row>
    <row r="677" spans="1:7" s="55" customFormat="1" ht="14.15" x14ac:dyDescent="0.4">
      <c r="A677" s="116"/>
      <c r="E677" s="74"/>
      <c r="F677" s="74"/>
      <c r="G677" s="74"/>
    </row>
    <row r="678" spans="1:7" s="55" customFormat="1" ht="14.15" x14ac:dyDescent="0.4">
      <c r="A678" s="116"/>
      <c r="E678" s="74"/>
      <c r="F678" s="74"/>
      <c r="G678" s="74"/>
    </row>
    <row r="679" spans="1:7" s="55" customFormat="1" ht="14.15" x14ac:dyDescent="0.4">
      <c r="A679" s="116"/>
      <c r="E679" s="74"/>
      <c r="F679" s="74"/>
      <c r="G679" s="74"/>
    </row>
    <row r="680" spans="1:7" s="55" customFormat="1" ht="14.15" x14ac:dyDescent="0.4">
      <c r="A680" s="116"/>
      <c r="E680" s="74"/>
      <c r="F680" s="74"/>
      <c r="G680" s="74"/>
    </row>
    <row r="681" spans="1:7" s="55" customFormat="1" ht="14.15" x14ac:dyDescent="0.4">
      <c r="A681" s="116"/>
      <c r="E681" s="74"/>
      <c r="F681" s="74"/>
      <c r="G681" s="74"/>
    </row>
    <row r="682" spans="1:7" s="55" customFormat="1" ht="14.15" x14ac:dyDescent="0.4">
      <c r="A682" s="116"/>
      <c r="E682" s="74"/>
      <c r="F682" s="74"/>
      <c r="G682" s="74"/>
    </row>
    <row r="683" spans="1:7" s="55" customFormat="1" ht="14.15" x14ac:dyDescent="0.4">
      <c r="A683" s="116"/>
      <c r="E683" s="74"/>
      <c r="F683" s="74"/>
      <c r="G683" s="74"/>
    </row>
    <row r="684" spans="1:7" s="55" customFormat="1" ht="14.15" x14ac:dyDescent="0.4">
      <c r="A684" s="116"/>
      <c r="E684" s="74"/>
      <c r="F684" s="74"/>
      <c r="G684" s="74"/>
    </row>
    <row r="685" spans="1:7" s="55" customFormat="1" ht="14.15" x14ac:dyDescent="0.4">
      <c r="A685" s="116"/>
      <c r="E685" s="74"/>
      <c r="F685" s="74"/>
      <c r="G685" s="74"/>
    </row>
    <row r="686" spans="1:7" s="55" customFormat="1" ht="14.15" x14ac:dyDescent="0.4">
      <c r="A686" s="116"/>
      <c r="E686" s="74"/>
      <c r="F686" s="74"/>
      <c r="G686" s="74"/>
    </row>
    <row r="687" spans="1:7" s="55" customFormat="1" ht="14.15" x14ac:dyDescent="0.4">
      <c r="A687" s="116"/>
      <c r="E687" s="74"/>
      <c r="F687" s="74"/>
      <c r="G687" s="74"/>
    </row>
    <row r="688" spans="1:7" s="55" customFormat="1" ht="14.15" x14ac:dyDescent="0.4">
      <c r="A688" s="116"/>
      <c r="E688" s="74"/>
      <c r="F688" s="74"/>
      <c r="G688" s="74"/>
    </row>
    <row r="689" spans="1:7" s="55" customFormat="1" ht="14.15" x14ac:dyDescent="0.4">
      <c r="A689" s="116"/>
      <c r="E689" s="74"/>
      <c r="F689" s="74"/>
      <c r="G689" s="74"/>
    </row>
    <row r="690" spans="1:7" s="55" customFormat="1" ht="14.15" x14ac:dyDescent="0.4">
      <c r="A690" s="116"/>
      <c r="E690" s="74"/>
      <c r="F690" s="74"/>
      <c r="G690" s="74"/>
    </row>
    <row r="691" spans="1:7" s="55" customFormat="1" ht="14.15" x14ac:dyDescent="0.4">
      <c r="A691" s="116"/>
      <c r="E691" s="74"/>
      <c r="F691" s="74"/>
      <c r="G691" s="74"/>
    </row>
    <row r="692" spans="1:7" s="55" customFormat="1" ht="14.15" x14ac:dyDescent="0.4">
      <c r="A692" s="116"/>
      <c r="E692" s="74"/>
      <c r="F692" s="74"/>
      <c r="G692" s="74"/>
    </row>
    <row r="693" spans="1:7" s="55" customFormat="1" ht="14.15" x14ac:dyDescent="0.4">
      <c r="A693" s="116"/>
      <c r="E693" s="74"/>
      <c r="F693" s="74"/>
      <c r="G693" s="74"/>
    </row>
    <row r="694" spans="1:7" s="55" customFormat="1" ht="14.15" x14ac:dyDescent="0.4">
      <c r="A694" s="116"/>
      <c r="E694" s="74"/>
      <c r="F694" s="74"/>
      <c r="G694" s="74"/>
    </row>
    <row r="695" spans="1:7" s="55" customFormat="1" ht="14.15" x14ac:dyDescent="0.4">
      <c r="A695" s="116"/>
      <c r="E695" s="74"/>
      <c r="F695" s="74"/>
      <c r="G695" s="74"/>
    </row>
    <row r="696" spans="1:7" s="55" customFormat="1" ht="14.15" x14ac:dyDescent="0.4">
      <c r="A696" s="116"/>
      <c r="E696" s="74"/>
      <c r="F696" s="74"/>
      <c r="G696" s="74"/>
    </row>
    <row r="697" spans="1:7" s="55" customFormat="1" ht="14.15" x14ac:dyDescent="0.4">
      <c r="A697" s="116"/>
      <c r="E697" s="74"/>
      <c r="F697" s="74"/>
      <c r="G697" s="74"/>
    </row>
    <row r="698" spans="1:7" s="55" customFormat="1" ht="14.15" x14ac:dyDescent="0.4">
      <c r="A698" s="116"/>
      <c r="E698" s="74"/>
      <c r="F698" s="74"/>
      <c r="G698" s="74"/>
    </row>
    <row r="699" spans="1:7" s="55" customFormat="1" ht="14.15" x14ac:dyDescent="0.4">
      <c r="A699" s="116"/>
      <c r="E699" s="74"/>
      <c r="F699" s="74"/>
      <c r="G699" s="74"/>
    </row>
    <row r="700" spans="1:7" s="55" customFormat="1" ht="14.15" x14ac:dyDescent="0.4">
      <c r="A700" s="116"/>
      <c r="E700" s="74"/>
      <c r="F700" s="74"/>
      <c r="G700" s="74"/>
    </row>
    <row r="701" spans="1:7" s="55" customFormat="1" ht="14.15" x14ac:dyDescent="0.4">
      <c r="A701" s="116"/>
      <c r="E701" s="74"/>
      <c r="F701" s="74"/>
      <c r="G701" s="74"/>
    </row>
    <row r="702" spans="1:7" s="55" customFormat="1" ht="14.15" x14ac:dyDescent="0.4">
      <c r="A702" s="116"/>
      <c r="E702" s="74"/>
      <c r="F702" s="74"/>
      <c r="G702" s="74"/>
    </row>
    <row r="703" spans="1:7" s="55" customFormat="1" ht="14.15" x14ac:dyDescent="0.4">
      <c r="A703" s="116"/>
      <c r="E703" s="74"/>
      <c r="F703" s="74"/>
      <c r="G703" s="74"/>
    </row>
    <row r="704" spans="1:7" s="55" customFormat="1" ht="14.15" x14ac:dyDescent="0.4">
      <c r="A704" s="116"/>
      <c r="E704" s="74"/>
      <c r="F704" s="74"/>
      <c r="G704" s="74"/>
    </row>
    <row r="705" spans="1:7" s="55" customFormat="1" ht="14.15" x14ac:dyDescent="0.4">
      <c r="A705" s="116"/>
      <c r="E705" s="74"/>
      <c r="F705" s="74"/>
      <c r="G705" s="74"/>
    </row>
    <row r="706" spans="1:7" s="55" customFormat="1" ht="14.15" x14ac:dyDescent="0.4">
      <c r="A706" s="116"/>
      <c r="E706" s="74"/>
      <c r="F706" s="74"/>
      <c r="G706" s="74"/>
    </row>
    <row r="707" spans="1:7" s="55" customFormat="1" ht="14.15" x14ac:dyDescent="0.4">
      <c r="A707" s="116"/>
      <c r="E707" s="74"/>
      <c r="F707" s="74"/>
      <c r="G707" s="74"/>
    </row>
    <row r="708" spans="1:7" s="55" customFormat="1" ht="14.15" x14ac:dyDescent="0.4">
      <c r="A708" s="116"/>
      <c r="E708" s="74"/>
      <c r="F708" s="74"/>
      <c r="G708" s="74"/>
    </row>
    <row r="709" spans="1:7" s="55" customFormat="1" ht="14.15" x14ac:dyDescent="0.4">
      <c r="A709" s="116"/>
      <c r="E709" s="74"/>
      <c r="F709" s="74"/>
      <c r="G709" s="74"/>
    </row>
    <row r="710" spans="1:7" s="55" customFormat="1" ht="14.15" x14ac:dyDescent="0.4">
      <c r="A710" s="116"/>
      <c r="E710" s="74"/>
      <c r="F710" s="74"/>
      <c r="G710" s="74"/>
    </row>
    <row r="711" spans="1:7" s="55" customFormat="1" ht="14.15" x14ac:dyDescent="0.4">
      <c r="A711" s="116"/>
      <c r="E711" s="74"/>
      <c r="F711" s="74"/>
      <c r="G711" s="74"/>
    </row>
    <row r="712" spans="1:7" s="55" customFormat="1" ht="14.15" x14ac:dyDescent="0.4">
      <c r="A712" s="116"/>
      <c r="E712" s="74"/>
      <c r="F712" s="74"/>
      <c r="G712" s="74"/>
    </row>
    <row r="713" spans="1:7" s="55" customFormat="1" ht="14.15" x14ac:dyDescent="0.4">
      <c r="A713" s="116"/>
      <c r="E713" s="74"/>
      <c r="F713" s="74"/>
      <c r="G713" s="74"/>
    </row>
    <row r="714" spans="1:7" s="55" customFormat="1" ht="14.15" x14ac:dyDescent="0.4">
      <c r="A714" s="116"/>
      <c r="E714" s="74"/>
      <c r="F714" s="74"/>
      <c r="G714" s="74"/>
    </row>
    <row r="715" spans="1:7" s="55" customFormat="1" ht="14.15" x14ac:dyDescent="0.4">
      <c r="A715" s="116"/>
      <c r="E715" s="74"/>
      <c r="F715" s="74"/>
      <c r="G715" s="74"/>
    </row>
    <row r="716" spans="1:7" s="55" customFormat="1" ht="14.15" x14ac:dyDescent="0.4">
      <c r="A716" s="116"/>
      <c r="E716" s="74"/>
      <c r="F716" s="74"/>
      <c r="G716" s="74"/>
    </row>
    <row r="717" spans="1:7" s="55" customFormat="1" ht="14.15" x14ac:dyDescent="0.4">
      <c r="A717" s="116"/>
      <c r="E717" s="74"/>
      <c r="F717" s="74"/>
      <c r="G717" s="74"/>
    </row>
    <row r="718" spans="1:7" s="55" customFormat="1" ht="14.15" x14ac:dyDescent="0.4">
      <c r="A718" s="116"/>
      <c r="E718" s="74"/>
      <c r="F718" s="74"/>
      <c r="G718" s="74"/>
    </row>
    <row r="719" spans="1:7" s="55" customFormat="1" ht="14.15" x14ac:dyDescent="0.4">
      <c r="A719" s="116"/>
      <c r="E719" s="74"/>
      <c r="F719" s="74"/>
      <c r="G719" s="74"/>
    </row>
    <row r="720" spans="1:7" s="55" customFormat="1" ht="14.15" x14ac:dyDescent="0.4">
      <c r="A720" s="116"/>
      <c r="E720" s="74"/>
      <c r="F720" s="74"/>
      <c r="G720" s="74"/>
    </row>
    <row r="721" spans="1:7" s="55" customFormat="1" ht="14.15" x14ac:dyDescent="0.4">
      <c r="A721" s="116"/>
      <c r="E721" s="74"/>
      <c r="F721" s="74"/>
      <c r="G721" s="74"/>
    </row>
    <row r="722" spans="1:7" s="55" customFormat="1" ht="14.15" x14ac:dyDescent="0.4">
      <c r="A722" s="116"/>
      <c r="E722" s="74"/>
      <c r="F722" s="74"/>
      <c r="G722" s="74"/>
    </row>
    <row r="723" spans="1:7" s="55" customFormat="1" ht="14.15" x14ac:dyDescent="0.4">
      <c r="A723" s="116"/>
      <c r="E723" s="74"/>
      <c r="F723" s="74"/>
      <c r="G723" s="74"/>
    </row>
    <row r="724" spans="1:7" s="55" customFormat="1" ht="14.15" x14ac:dyDescent="0.4">
      <c r="A724" s="116"/>
      <c r="E724" s="74"/>
      <c r="F724" s="74"/>
      <c r="G724" s="74"/>
    </row>
    <row r="725" spans="1:7" s="55" customFormat="1" ht="14.15" x14ac:dyDescent="0.4">
      <c r="A725" s="116"/>
      <c r="E725" s="74"/>
      <c r="F725" s="74"/>
      <c r="G725" s="74"/>
    </row>
    <row r="726" spans="1:7" s="55" customFormat="1" ht="14.15" x14ac:dyDescent="0.4">
      <c r="A726" s="116"/>
      <c r="E726" s="74"/>
      <c r="F726" s="74"/>
      <c r="G726" s="74"/>
    </row>
    <row r="727" spans="1:7" s="55" customFormat="1" ht="14.15" x14ac:dyDescent="0.4">
      <c r="A727" s="116"/>
      <c r="E727" s="74"/>
      <c r="F727" s="74"/>
      <c r="G727" s="74"/>
    </row>
    <row r="728" spans="1:7" s="55" customFormat="1" ht="14.15" x14ac:dyDescent="0.4">
      <c r="A728" s="116"/>
      <c r="E728" s="74"/>
      <c r="F728" s="74"/>
      <c r="G728" s="74"/>
    </row>
    <row r="729" spans="1:7" s="55" customFormat="1" ht="14.15" x14ac:dyDescent="0.4">
      <c r="A729" s="116"/>
      <c r="E729" s="74"/>
      <c r="F729" s="74"/>
      <c r="G729" s="74"/>
    </row>
    <row r="730" spans="1:7" s="55" customFormat="1" ht="14.15" x14ac:dyDescent="0.4">
      <c r="A730" s="116"/>
      <c r="E730" s="74"/>
      <c r="F730" s="74"/>
      <c r="G730" s="74"/>
    </row>
    <row r="731" spans="1:7" s="55" customFormat="1" ht="14.15" x14ac:dyDescent="0.4">
      <c r="A731" s="116"/>
      <c r="E731" s="74"/>
      <c r="F731" s="74"/>
      <c r="G731" s="74"/>
    </row>
    <row r="732" spans="1:7" s="55" customFormat="1" ht="14.15" x14ac:dyDescent="0.4">
      <c r="A732" s="116"/>
      <c r="E732" s="74"/>
      <c r="F732" s="74"/>
      <c r="G732" s="74"/>
    </row>
    <row r="733" spans="1:7" s="55" customFormat="1" ht="14.15" x14ac:dyDescent="0.4">
      <c r="A733" s="116"/>
      <c r="E733" s="74"/>
      <c r="F733" s="74"/>
      <c r="G733" s="74"/>
    </row>
    <row r="734" spans="1:7" s="55" customFormat="1" ht="14.15" x14ac:dyDescent="0.4">
      <c r="A734" s="116"/>
      <c r="E734" s="74"/>
      <c r="F734" s="74"/>
      <c r="G734" s="74"/>
    </row>
    <row r="735" spans="1:7" s="55" customFormat="1" ht="14.15" x14ac:dyDescent="0.4">
      <c r="A735" s="116"/>
      <c r="E735" s="74"/>
      <c r="F735" s="74"/>
      <c r="G735" s="74"/>
    </row>
    <row r="736" spans="1:7" s="55" customFormat="1" ht="14.15" x14ac:dyDescent="0.4">
      <c r="A736" s="116"/>
      <c r="E736" s="74"/>
      <c r="F736" s="74"/>
      <c r="G736" s="74"/>
    </row>
    <row r="737" spans="1:7" s="55" customFormat="1" ht="14.15" x14ac:dyDescent="0.4">
      <c r="A737" s="116"/>
      <c r="E737" s="74"/>
      <c r="F737" s="74"/>
      <c r="G737" s="74"/>
    </row>
    <row r="738" spans="1:7" s="55" customFormat="1" ht="14.15" x14ac:dyDescent="0.4">
      <c r="A738" s="116"/>
      <c r="E738" s="74"/>
      <c r="F738" s="74"/>
      <c r="G738" s="74"/>
    </row>
    <row r="739" spans="1:7" s="55" customFormat="1" ht="14.15" x14ac:dyDescent="0.4">
      <c r="A739" s="116"/>
      <c r="E739" s="74"/>
      <c r="F739" s="74"/>
      <c r="G739" s="74"/>
    </row>
    <row r="740" spans="1:7" s="55" customFormat="1" ht="14.15" x14ac:dyDescent="0.4">
      <c r="A740" s="116"/>
      <c r="E740" s="74"/>
      <c r="F740" s="74"/>
      <c r="G740" s="74"/>
    </row>
    <row r="741" spans="1:7" s="55" customFormat="1" ht="14.15" x14ac:dyDescent="0.4">
      <c r="A741" s="116"/>
      <c r="E741" s="74"/>
      <c r="F741" s="74"/>
      <c r="G741" s="74"/>
    </row>
    <row r="742" spans="1:7" s="55" customFormat="1" ht="14.15" x14ac:dyDescent="0.4">
      <c r="A742" s="116"/>
      <c r="E742" s="74"/>
      <c r="F742" s="74"/>
      <c r="G742" s="74"/>
    </row>
    <row r="743" spans="1:7" s="55" customFormat="1" ht="14.15" x14ac:dyDescent="0.4">
      <c r="A743" s="116"/>
      <c r="E743" s="74"/>
      <c r="F743" s="74"/>
      <c r="G743" s="74"/>
    </row>
    <row r="744" spans="1:7" s="55" customFormat="1" ht="14.15" x14ac:dyDescent="0.4">
      <c r="A744" s="116"/>
      <c r="E744" s="74"/>
      <c r="F744" s="74"/>
      <c r="G744" s="74"/>
    </row>
    <row r="745" spans="1:7" s="55" customFormat="1" ht="14.15" x14ac:dyDescent="0.4">
      <c r="A745" s="116"/>
      <c r="E745" s="74"/>
      <c r="F745" s="74"/>
      <c r="G745" s="74"/>
    </row>
    <row r="746" spans="1:7" s="55" customFormat="1" ht="14.15" x14ac:dyDescent="0.4">
      <c r="A746" s="116"/>
      <c r="E746" s="74"/>
      <c r="F746" s="74"/>
      <c r="G746" s="74"/>
    </row>
    <row r="747" spans="1:7" s="55" customFormat="1" ht="14.15" x14ac:dyDescent="0.4">
      <c r="A747" s="116"/>
      <c r="E747" s="74"/>
      <c r="F747" s="74"/>
      <c r="G747" s="74"/>
    </row>
    <row r="748" spans="1:7" s="55" customFormat="1" ht="14.15" x14ac:dyDescent="0.4">
      <c r="A748" s="116"/>
      <c r="E748" s="74"/>
      <c r="F748" s="74"/>
      <c r="G748" s="74"/>
    </row>
    <row r="749" spans="1:7" s="55" customFormat="1" ht="14.15" x14ac:dyDescent="0.4">
      <c r="A749" s="116"/>
      <c r="E749" s="74"/>
      <c r="F749" s="74"/>
      <c r="G749" s="74"/>
    </row>
    <row r="750" spans="1:7" s="55" customFormat="1" ht="14.15" x14ac:dyDescent="0.4">
      <c r="A750" s="116"/>
      <c r="E750" s="74"/>
      <c r="F750" s="74"/>
      <c r="G750" s="74"/>
    </row>
    <row r="751" spans="1:7" s="55" customFormat="1" ht="14.15" x14ac:dyDescent="0.4">
      <c r="A751" s="116"/>
      <c r="E751" s="74"/>
      <c r="F751" s="74"/>
      <c r="G751" s="74"/>
    </row>
    <row r="752" spans="1:7" s="55" customFormat="1" ht="14.15" x14ac:dyDescent="0.4">
      <c r="A752" s="116"/>
      <c r="E752" s="74"/>
      <c r="F752" s="74"/>
      <c r="G752" s="74"/>
    </row>
    <row r="753" spans="1:7" s="55" customFormat="1" ht="14.15" x14ac:dyDescent="0.4">
      <c r="A753" s="116"/>
      <c r="E753" s="74"/>
      <c r="F753" s="74"/>
      <c r="G753" s="74"/>
    </row>
    <row r="754" spans="1:7" s="55" customFormat="1" ht="14.15" x14ac:dyDescent="0.4">
      <c r="A754" s="116"/>
      <c r="E754" s="74"/>
      <c r="F754" s="74"/>
      <c r="G754" s="74"/>
    </row>
    <row r="755" spans="1:7" s="55" customFormat="1" ht="14.15" x14ac:dyDescent="0.4">
      <c r="A755" s="116"/>
      <c r="E755" s="74"/>
      <c r="F755" s="74"/>
      <c r="G755" s="74"/>
    </row>
    <row r="756" spans="1:7" s="55" customFormat="1" ht="14.15" x14ac:dyDescent="0.4">
      <c r="A756" s="116"/>
      <c r="E756" s="74"/>
      <c r="F756" s="74"/>
      <c r="G756" s="74"/>
    </row>
    <row r="757" spans="1:7" s="55" customFormat="1" ht="14.15" x14ac:dyDescent="0.4">
      <c r="A757" s="116"/>
      <c r="E757" s="74"/>
      <c r="F757" s="74"/>
      <c r="G757" s="74"/>
    </row>
    <row r="758" spans="1:7" s="55" customFormat="1" ht="14.15" x14ac:dyDescent="0.4">
      <c r="A758" s="116"/>
      <c r="E758" s="74"/>
      <c r="F758" s="74"/>
      <c r="G758" s="74"/>
    </row>
    <row r="759" spans="1:7" s="55" customFormat="1" ht="14.15" x14ac:dyDescent="0.4">
      <c r="A759" s="116"/>
      <c r="E759" s="74"/>
      <c r="F759" s="74"/>
      <c r="G759" s="74"/>
    </row>
    <row r="760" spans="1:7" s="55" customFormat="1" ht="14.15" x14ac:dyDescent="0.4">
      <c r="A760" s="116"/>
      <c r="E760" s="74"/>
      <c r="F760" s="74"/>
      <c r="G760" s="74"/>
    </row>
    <row r="761" spans="1:7" s="55" customFormat="1" ht="14.15" x14ac:dyDescent="0.4">
      <c r="A761" s="116"/>
      <c r="E761" s="74"/>
      <c r="F761" s="74"/>
      <c r="G761" s="74"/>
    </row>
    <row r="762" spans="1:7" s="55" customFormat="1" ht="14.15" x14ac:dyDescent="0.4">
      <c r="A762" s="116"/>
      <c r="E762" s="74"/>
      <c r="F762" s="74"/>
      <c r="G762" s="74"/>
    </row>
    <row r="763" spans="1:7" s="55" customFormat="1" ht="14.15" x14ac:dyDescent="0.4">
      <c r="A763" s="116"/>
      <c r="E763" s="74"/>
      <c r="F763" s="74"/>
      <c r="G763" s="74"/>
    </row>
    <row r="764" spans="1:7" s="55" customFormat="1" ht="14.15" x14ac:dyDescent="0.4">
      <c r="A764" s="116"/>
      <c r="E764" s="74"/>
      <c r="F764" s="74"/>
      <c r="G764" s="74"/>
    </row>
    <row r="765" spans="1:7" s="55" customFormat="1" ht="14.15" x14ac:dyDescent="0.4">
      <c r="A765" s="116"/>
      <c r="E765" s="74"/>
      <c r="F765" s="74"/>
      <c r="G765" s="74"/>
    </row>
    <row r="766" spans="1:7" s="55" customFormat="1" ht="14.15" x14ac:dyDescent="0.4">
      <c r="A766" s="116"/>
      <c r="E766" s="74"/>
      <c r="F766" s="74"/>
      <c r="G766" s="74"/>
    </row>
    <row r="767" spans="1:7" s="55" customFormat="1" ht="14.15" x14ac:dyDescent="0.4">
      <c r="A767" s="116"/>
      <c r="E767" s="74"/>
      <c r="F767" s="74"/>
      <c r="G767" s="74"/>
    </row>
    <row r="768" spans="1:7" s="55" customFormat="1" ht="14.15" x14ac:dyDescent="0.4">
      <c r="A768" s="116"/>
      <c r="E768" s="74"/>
      <c r="F768" s="74"/>
      <c r="G768" s="74"/>
    </row>
    <row r="769" spans="1:7" s="55" customFormat="1" ht="14.15" x14ac:dyDescent="0.4">
      <c r="A769" s="116"/>
      <c r="E769" s="74"/>
      <c r="F769" s="74"/>
      <c r="G769" s="74"/>
    </row>
    <row r="770" spans="1:7" s="55" customFormat="1" ht="14.15" x14ac:dyDescent="0.4">
      <c r="A770" s="116"/>
      <c r="E770" s="74"/>
      <c r="F770" s="74"/>
      <c r="G770" s="74"/>
    </row>
    <row r="771" spans="1:7" s="55" customFormat="1" ht="14.15" x14ac:dyDescent="0.4">
      <c r="A771" s="116"/>
      <c r="E771" s="74"/>
      <c r="F771" s="74"/>
      <c r="G771" s="74"/>
    </row>
    <row r="772" spans="1:7" s="55" customFormat="1" ht="14.15" x14ac:dyDescent="0.4">
      <c r="A772" s="116"/>
      <c r="E772" s="74"/>
      <c r="F772" s="74"/>
      <c r="G772" s="74"/>
    </row>
    <row r="773" spans="1:7" s="55" customFormat="1" ht="14.15" x14ac:dyDescent="0.4">
      <c r="A773" s="116"/>
      <c r="E773" s="74"/>
      <c r="F773" s="74"/>
      <c r="G773" s="74"/>
    </row>
    <row r="774" spans="1:7" s="55" customFormat="1" ht="14.15" x14ac:dyDescent="0.4">
      <c r="A774" s="116"/>
      <c r="E774" s="74"/>
      <c r="F774" s="74"/>
      <c r="G774" s="74"/>
    </row>
    <row r="775" spans="1:7" s="55" customFormat="1" ht="14.15" x14ac:dyDescent="0.4">
      <c r="A775" s="116"/>
      <c r="E775" s="74"/>
      <c r="F775" s="74"/>
      <c r="G775" s="74"/>
    </row>
    <row r="776" spans="1:7" s="55" customFormat="1" ht="14.15" x14ac:dyDescent="0.4">
      <c r="A776" s="116"/>
      <c r="E776" s="74"/>
      <c r="F776" s="74"/>
      <c r="G776" s="74"/>
    </row>
    <row r="777" spans="1:7" s="55" customFormat="1" ht="14.15" x14ac:dyDescent="0.4">
      <c r="A777" s="116"/>
      <c r="E777" s="74"/>
      <c r="F777" s="74"/>
      <c r="G777" s="74"/>
    </row>
    <row r="778" spans="1:7" s="55" customFormat="1" ht="14.15" x14ac:dyDescent="0.4">
      <c r="A778" s="116"/>
      <c r="E778" s="74"/>
      <c r="F778" s="74"/>
      <c r="G778" s="74"/>
    </row>
    <row r="779" spans="1:7" s="55" customFormat="1" ht="14.15" x14ac:dyDescent="0.4">
      <c r="A779" s="116"/>
      <c r="E779" s="74"/>
      <c r="F779" s="74"/>
      <c r="G779" s="74"/>
    </row>
    <row r="780" spans="1:7" s="55" customFormat="1" ht="14.15" x14ac:dyDescent="0.4">
      <c r="A780" s="116"/>
      <c r="E780" s="74"/>
      <c r="F780" s="74"/>
      <c r="G780" s="74"/>
    </row>
    <row r="781" spans="1:7" s="55" customFormat="1" ht="14.15" x14ac:dyDescent="0.4">
      <c r="A781" s="116"/>
      <c r="E781" s="74"/>
      <c r="F781" s="74"/>
      <c r="G781" s="74"/>
    </row>
    <row r="782" spans="1:7" s="55" customFormat="1" ht="14.15" x14ac:dyDescent="0.4">
      <c r="A782" s="116"/>
      <c r="E782" s="74"/>
      <c r="F782" s="74"/>
      <c r="G782" s="74"/>
    </row>
    <row r="783" spans="1:7" s="55" customFormat="1" ht="14.15" x14ac:dyDescent="0.4">
      <c r="A783" s="116"/>
      <c r="E783" s="74"/>
      <c r="F783" s="74"/>
      <c r="G783" s="74"/>
    </row>
    <row r="784" spans="1:7" s="55" customFormat="1" ht="14.15" x14ac:dyDescent="0.4">
      <c r="A784" s="116"/>
      <c r="E784" s="74"/>
      <c r="F784" s="74"/>
      <c r="G784" s="74"/>
    </row>
    <row r="785" spans="1:7" s="55" customFormat="1" ht="14.15" x14ac:dyDescent="0.4">
      <c r="A785" s="116"/>
      <c r="E785" s="74"/>
      <c r="F785" s="74"/>
      <c r="G785" s="74"/>
    </row>
    <row r="786" spans="1:7" s="55" customFormat="1" ht="14.15" x14ac:dyDescent="0.4">
      <c r="A786" s="116"/>
      <c r="E786" s="74"/>
      <c r="F786" s="74"/>
      <c r="G786" s="74"/>
    </row>
    <row r="787" spans="1:7" s="55" customFormat="1" ht="14.15" x14ac:dyDescent="0.4">
      <c r="A787" s="116"/>
      <c r="E787" s="74"/>
      <c r="F787" s="74"/>
      <c r="G787" s="74"/>
    </row>
    <row r="788" spans="1:7" s="55" customFormat="1" ht="14.15" x14ac:dyDescent="0.4">
      <c r="A788" s="116"/>
      <c r="E788" s="74"/>
      <c r="F788" s="74"/>
      <c r="G788" s="74"/>
    </row>
    <row r="789" spans="1:7" s="55" customFormat="1" ht="14.15" x14ac:dyDescent="0.4">
      <c r="A789" s="116"/>
      <c r="E789" s="74"/>
      <c r="F789" s="74"/>
      <c r="G789" s="74"/>
    </row>
    <row r="790" spans="1:7" s="55" customFormat="1" ht="14.15" x14ac:dyDescent="0.4">
      <c r="A790" s="116"/>
      <c r="E790" s="74"/>
      <c r="F790" s="74"/>
      <c r="G790" s="74"/>
    </row>
    <row r="791" spans="1:7" s="55" customFormat="1" ht="14.15" x14ac:dyDescent="0.4">
      <c r="A791" s="116"/>
      <c r="E791" s="74"/>
      <c r="F791" s="74"/>
      <c r="G791" s="74"/>
    </row>
    <row r="792" spans="1:7" s="55" customFormat="1" ht="14.15" x14ac:dyDescent="0.4">
      <c r="A792" s="116"/>
      <c r="E792" s="74"/>
      <c r="F792" s="74"/>
      <c r="G792" s="74"/>
    </row>
    <row r="793" spans="1:7" s="55" customFormat="1" ht="14.15" x14ac:dyDescent="0.4">
      <c r="A793" s="116"/>
      <c r="E793" s="74"/>
      <c r="F793" s="74"/>
      <c r="G793" s="74"/>
    </row>
    <row r="794" spans="1:7" s="55" customFormat="1" ht="14.15" x14ac:dyDescent="0.4">
      <c r="A794" s="116"/>
      <c r="E794" s="74"/>
      <c r="F794" s="74"/>
      <c r="G794" s="74"/>
    </row>
    <row r="795" spans="1:7" s="55" customFormat="1" ht="14.15" x14ac:dyDescent="0.4">
      <c r="A795" s="116"/>
      <c r="E795" s="74"/>
      <c r="F795" s="74"/>
      <c r="G795" s="74"/>
    </row>
    <row r="796" spans="1:7" s="55" customFormat="1" ht="14.15" x14ac:dyDescent="0.4">
      <c r="A796" s="116"/>
      <c r="E796" s="74"/>
      <c r="F796" s="74"/>
      <c r="G796" s="74"/>
    </row>
    <row r="797" spans="1:7" s="55" customFormat="1" ht="14.15" x14ac:dyDescent="0.4">
      <c r="A797" s="116"/>
      <c r="E797" s="74"/>
      <c r="F797" s="74"/>
      <c r="G797" s="74"/>
    </row>
    <row r="798" spans="1:7" s="55" customFormat="1" ht="14.15" x14ac:dyDescent="0.4">
      <c r="A798" s="116"/>
      <c r="E798" s="74"/>
      <c r="F798" s="74"/>
      <c r="G798" s="74"/>
    </row>
    <row r="799" spans="1:7" s="55" customFormat="1" ht="14.15" x14ac:dyDescent="0.4">
      <c r="A799" s="116"/>
      <c r="E799" s="74"/>
      <c r="F799" s="74"/>
      <c r="G799" s="74"/>
    </row>
    <row r="800" spans="1:7" s="55" customFormat="1" ht="14.15" x14ac:dyDescent="0.4">
      <c r="A800" s="116"/>
      <c r="E800" s="74"/>
      <c r="F800" s="74"/>
      <c r="G800" s="74"/>
    </row>
    <row r="801" spans="1:7" s="55" customFormat="1" ht="14.15" x14ac:dyDescent="0.4">
      <c r="A801" s="116"/>
      <c r="E801" s="74"/>
      <c r="F801" s="74"/>
      <c r="G801" s="74"/>
    </row>
    <row r="802" spans="1:7" s="55" customFormat="1" ht="14.15" x14ac:dyDescent="0.4">
      <c r="A802" s="116"/>
      <c r="E802" s="74"/>
      <c r="F802" s="74"/>
      <c r="G802" s="74"/>
    </row>
    <row r="803" spans="1:7" s="55" customFormat="1" ht="14.15" x14ac:dyDescent="0.4">
      <c r="A803" s="116"/>
      <c r="E803" s="74"/>
      <c r="F803" s="74"/>
      <c r="G803" s="74"/>
    </row>
    <row r="804" spans="1:7" s="55" customFormat="1" ht="14.15" x14ac:dyDescent="0.4">
      <c r="A804" s="116"/>
      <c r="E804" s="74"/>
      <c r="F804" s="74"/>
      <c r="G804" s="74"/>
    </row>
    <row r="805" spans="1:7" s="55" customFormat="1" ht="14.15" x14ac:dyDescent="0.4">
      <c r="A805" s="116"/>
      <c r="E805" s="74"/>
      <c r="F805" s="74"/>
      <c r="G805" s="74"/>
    </row>
    <row r="806" spans="1:7" s="55" customFormat="1" ht="14.15" x14ac:dyDescent="0.4">
      <c r="A806" s="116"/>
      <c r="E806" s="74"/>
      <c r="F806" s="74"/>
      <c r="G806" s="74"/>
    </row>
    <row r="807" spans="1:7" s="55" customFormat="1" ht="14.15" x14ac:dyDescent="0.4">
      <c r="A807" s="116"/>
      <c r="E807" s="74"/>
      <c r="F807" s="74"/>
      <c r="G807" s="74"/>
    </row>
    <row r="808" spans="1:7" s="55" customFormat="1" ht="14.15" x14ac:dyDescent="0.4">
      <c r="A808" s="116"/>
      <c r="E808" s="74"/>
      <c r="F808" s="74"/>
      <c r="G808" s="74"/>
    </row>
    <row r="809" spans="1:7" s="55" customFormat="1" ht="14.15" x14ac:dyDescent="0.4">
      <c r="A809" s="116"/>
      <c r="E809" s="74"/>
      <c r="F809" s="74"/>
      <c r="G809" s="74"/>
    </row>
    <row r="810" spans="1:7" s="55" customFormat="1" ht="14.15" x14ac:dyDescent="0.4">
      <c r="A810" s="116"/>
      <c r="E810" s="74"/>
      <c r="F810" s="74"/>
      <c r="G810" s="74"/>
    </row>
    <row r="811" spans="1:7" s="55" customFormat="1" ht="14.15" x14ac:dyDescent="0.4">
      <c r="A811" s="116"/>
      <c r="E811" s="74"/>
      <c r="F811" s="74"/>
      <c r="G811" s="74"/>
    </row>
    <row r="812" spans="1:7" s="55" customFormat="1" ht="14.15" x14ac:dyDescent="0.4">
      <c r="A812" s="116"/>
      <c r="E812" s="74"/>
      <c r="F812" s="74"/>
      <c r="G812" s="74"/>
    </row>
    <row r="813" spans="1:7" s="55" customFormat="1" ht="14.15" x14ac:dyDescent="0.4">
      <c r="A813" s="116"/>
      <c r="E813" s="74"/>
      <c r="F813" s="74"/>
      <c r="G813" s="74"/>
    </row>
    <row r="814" spans="1:7" s="55" customFormat="1" ht="14.15" x14ac:dyDescent="0.4">
      <c r="A814" s="116"/>
      <c r="E814" s="74"/>
      <c r="F814" s="74"/>
      <c r="G814" s="74"/>
    </row>
    <row r="815" spans="1:7" s="55" customFormat="1" ht="14.15" x14ac:dyDescent="0.4">
      <c r="A815" s="116"/>
      <c r="E815" s="74"/>
      <c r="F815" s="74"/>
      <c r="G815" s="74"/>
    </row>
    <row r="816" spans="1:7" s="55" customFormat="1" ht="14.15" x14ac:dyDescent="0.4">
      <c r="A816" s="116"/>
      <c r="E816" s="74"/>
      <c r="F816" s="74"/>
      <c r="G816" s="74"/>
    </row>
    <row r="817" spans="1:7" s="55" customFormat="1" ht="14.15" x14ac:dyDescent="0.4">
      <c r="A817" s="116"/>
      <c r="E817" s="74"/>
      <c r="F817" s="74"/>
      <c r="G817" s="74"/>
    </row>
    <row r="818" spans="1:7" s="55" customFormat="1" ht="14.15" x14ac:dyDescent="0.4">
      <c r="A818" s="116"/>
      <c r="E818" s="74"/>
      <c r="F818" s="74"/>
      <c r="G818" s="74"/>
    </row>
    <row r="819" spans="1:7" s="55" customFormat="1" ht="14.15" x14ac:dyDescent="0.4">
      <c r="A819" s="116"/>
      <c r="E819" s="74"/>
      <c r="F819" s="74"/>
      <c r="G819" s="74"/>
    </row>
    <row r="820" spans="1:7" s="55" customFormat="1" ht="14.15" x14ac:dyDescent="0.4">
      <c r="A820" s="116"/>
      <c r="E820" s="74"/>
      <c r="F820" s="74"/>
      <c r="G820" s="74"/>
    </row>
    <row r="821" spans="1:7" s="55" customFormat="1" ht="14.15" x14ac:dyDescent="0.4">
      <c r="A821" s="116"/>
      <c r="E821" s="74"/>
      <c r="F821" s="74"/>
      <c r="G821" s="74"/>
    </row>
    <row r="822" spans="1:7" s="55" customFormat="1" ht="14.15" x14ac:dyDescent="0.4">
      <c r="A822" s="116"/>
      <c r="E822" s="74"/>
      <c r="F822" s="74"/>
      <c r="G822" s="74"/>
    </row>
    <row r="823" spans="1:7" s="55" customFormat="1" ht="14.15" x14ac:dyDescent="0.4">
      <c r="A823" s="116"/>
      <c r="E823" s="74"/>
      <c r="F823" s="74"/>
      <c r="G823" s="74"/>
    </row>
    <row r="824" spans="1:7" s="55" customFormat="1" ht="14.15" x14ac:dyDescent="0.4">
      <c r="A824" s="116"/>
      <c r="E824" s="74"/>
      <c r="F824" s="74"/>
      <c r="G824" s="74"/>
    </row>
    <row r="825" spans="1:7" s="55" customFormat="1" ht="14.15" x14ac:dyDescent="0.4">
      <c r="A825" s="116"/>
      <c r="E825" s="74"/>
      <c r="F825" s="74"/>
      <c r="G825" s="74"/>
    </row>
    <row r="826" spans="1:7" s="55" customFormat="1" ht="14.15" x14ac:dyDescent="0.4">
      <c r="A826" s="116"/>
      <c r="E826" s="74"/>
      <c r="F826" s="74"/>
      <c r="G826" s="74"/>
    </row>
    <row r="827" spans="1:7" s="55" customFormat="1" ht="14.15" x14ac:dyDescent="0.4">
      <c r="A827" s="116"/>
      <c r="E827" s="74"/>
      <c r="F827" s="74"/>
      <c r="G827" s="74"/>
    </row>
    <row r="828" spans="1:7" s="55" customFormat="1" ht="14.15" x14ac:dyDescent="0.4">
      <c r="A828" s="116"/>
      <c r="E828" s="74"/>
      <c r="F828" s="74"/>
      <c r="G828" s="74"/>
    </row>
    <row r="829" spans="1:7" s="55" customFormat="1" ht="14.15" x14ac:dyDescent="0.4">
      <c r="A829" s="116"/>
      <c r="E829" s="74"/>
      <c r="F829" s="74"/>
      <c r="G829" s="74"/>
    </row>
    <row r="830" spans="1:7" s="55" customFormat="1" ht="14.15" x14ac:dyDescent="0.4">
      <c r="A830" s="116"/>
      <c r="E830" s="74"/>
      <c r="F830" s="74"/>
      <c r="G830" s="74"/>
    </row>
    <row r="831" spans="1:7" s="55" customFormat="1" ht="14.15" x14ac:dyDescent="0.4">
      <c r="A831" s="116"/>
      <c r="E831" s="74"/>
      <c r="F831" s="74"/>
      <c r="G831" s="74"/>
    </row>
    <row r="832" spans="1:7" s="55" customFormat="1" ht="14.15" x14ac:dyDescent="0.4">
      <c r="A832" s="116"/>
      <c r="E832" s="74"/>
      <c r="F832" s="74"/>
      <c r="G832" s="74"/>
    </row>
    <row r="833" spans="1:7" s="55" customFormat="1" ht="14.15" x14ac:dyDescent="0.4">
      <c r="A833" s="116"/>
      <c r="E833" s="74"/>
      <c r="F833" s="74"/>
      <c r="G833" s="74"/>
    </row>
    <row r="834" spans="1:7" s="55" customFormat="1" ht="14.15" x14ac:dyDescent="0.4">
      <c r="A834" s="116"/>
      <c r="E834" s="74"/>
      <c r="F834" s="74"/>
      <c r="G834" s="74"/>
    </row>
    <row r="835" spans="1:7" s="55" customFormat="1" ht="14.15" x14ac:dyDescent="0.4">
      <c r="A835" s="116"/>
      <c r="E835" s="74"/>
      <c r="F835" s="74"/>
      <c r="G835" s="74"/>
    </row>
    <row r="836" spans="1:7" s="55" customFormat="1" ht="14.15" x14ac:dyDescent="0.4">
      <c r="A836" s="116"/>
      <c r="E836" s="74"/>
      <c r="F836" s="74"/>
      <c r="G836" s="74"/>
    </row>
    <row r="837" spans="1:7" s="55" customFormat="1" ht="14.15" x14ac:dyDescent="0.4">
      <c r="A837" s="116"/>
      <c r="E837" s="74"/>
      <c r="F837" s="74"/>
      <c r="G837" s="74"/>
    </row>
    <row r="838" spans="1:7" s="55" customFormat="1" ht="14.15" x14ac:dyDescent="0.4">
      <c r="A838" s="116"/>
      <c r="E838" s="74"/>
      <c r="F838" s="74"/>
      <c r="G838" s="74"/>
    </row>
    <row r="839" spans="1:7" s="55" customFormat="1" ht="14.15" x14ac:dyDescent="0.4">
      <c r="A839" s="116"/>
      <c r="E839" s="74"/>
      <c r="F839" s="74"/>
      <c r="G839" s="74"/>
    </row>
    <row r="840" spans="1:7" s="55" customFormat="1" ht="14.15" x14ac:dyDescent="0.4">
      <c r="A840" s="116"/>
      <c r="E840" s="74"/>
      <c r="F840" s="74"/>
      <c r="G840" s="74"/>
    </row>
    <row r="841" spans="1:7" s="55" customFormat="1" ht="14.15" x14ac:dyDescent="0.4">
      <c r="A841" s="116"/>
      <c r="E841" s="74"/>
      <c r="F841" s="74"/>
      <c r="G841" s="74"/>
    </row>
    <row r="842" spans="1:7" s="55" customFormat="1" ht="14.15" x14ac:dyDescent="0.4">
      <c r="A842" s="116"/>
      <c r="E842" s="74"/>
      <c r="F842" s="74"/>
      <c r="G842" s="74"/>
    </row>
    <row r="843" spans="1:7" s="55" customFormat="1" ht="14.15" x14ac:dyDescent="0.4">
      <c r="A843" s="116"/>
      <c r="E843" s="74"/>
      <c r="F843" s="74"/>
      <c r="G843" s="74"/>
    </row>
    <row r="844" spans="1:7" s="55" customFormat="1" ht="14.15" x14ac:dyDescent="0.4">
      <c r="A844" s="116"/>
      <c r="E844" s="74"/>
      <c r="F844" s="74"/>
      <c r="G844" s="74"/>
    </row>
    <row r="845" spans="1:7" s="55" customFormat="1" ht="14.15" x14ac:dyDescent="0.4">
      <c r="A845" s="116"/>
      <c r="E845" s="74"/>
      <c r="F845" s="74"/>
      <c r="G845" s="74"/>
    </row>
    <row r="846" spans="1:7" s="55" customFormat="1" ht="14.15" x14ac:dyDescent="0.4">
      <c r="A846" s="116"/>
      <c r="E846" s="74"/>
      <c r="F846" s="74"/>
      <c r="G846" s="74"/>
    </row>
    <row r="847" spans="1:7" s="55" customFormat="1" ht="14.15" x14ac:dyDescent="0.4">
      <c r="A847" s="116"/>
      <c r="E847" s="74"/>
      <c r="F847" s="74"/>
      <c r="G847" s="74"/>
    </row>
    <row r="848" spans="1:7" s="55" customFormat="1" ht="14.15" x14ac:dyDescent="0.4">
      <c r="A848" s="116"/>
      <c r="E848" s="74"/>
      <c r="F848" s="74"/>
      <c r="G848" s="74"/>
    </row>
    <row r="849" spans="1:7" s="55" customFormat="1" ht="14.15" x14ac:dyDescent="0.4">
      <c r="A849" s="116"/>
      <c r="E849" s="74"/>
      <c r="F849" s="74"/>
      <c r="G849" s="74"/>
    </row>
    <row r="850" spans="1:7" s="55" customFormat="1" ht="14.15" x14ac:dyDescent="0.4">
      <c r="A850" s="116"/>
      <c r="E850" s="74"/>
      <c r="F850" s="74"/>
      <c r="G850" s="74"/>
    </row>
    <row r="851" spans="1:7" s="55" customFormat="1" ht="14.15" x14ac:dyDescent="0.4">
      <c r="A851" s="116"/>
      <c r="E851" s="74"/>
      <c r="F851" s="74"/>
      <c r="G851" s="74"/>
    </row>
    <row r="852" spans="1:7" s="55" customFormat="1" ht="14.15" x14ac:dyDescent="0.4">
      <c r="A852" s="116"/>
      <c r="E852" s="74"/>
      <c r="F852" s="74"/>
      <c r="G852" s="74"/>
    </row>
    <row r="853" spans="1:7" s="55" customFormat="1" ht="14.15" x14ac:dyDescent="0.4">
      <c r="A853" s="116"/>
      <c r="E853" s="74"/>
      <c r="F853" s="74"/>
      <c r="G853" s="74"/>
    </row>
    <row r="854" spans="1:7" s="55" customFormat="1" ht="14.15" x14ac:dyDescent="0.4">
      <c r="A854" s="116"/>
      <c r="E854" s="74"/>
      <c r="F854" s="74"/>
      <c r="G854" s="74"/>
    </row>
    <row r="855" spans="1:7" s="55" customFormat="1" ht="14.15" x14ac:dyDescent="0.4">
      <c r="A855" s="116"/>
      <c r="E855" s="74"/>
      <c r="F855" s="74"/>
      <c r="G855" s="74"/>
    </row>
    <row r="856" spans="1:7" s="55" customFormat="1" ht="14.15" x14ac:dyDescent="0.4">
      <c r="A856" s="116"/>
      <c r="E856" s="74"/>
      <c r="F856" s="74"/>
      <c r="G856" s="74"/>
    </row>
    <row r="857" spans="1:7" s="55" customFormat="1" ht="14.15" x14ac:dyDescent="0.4">
      <c r="A857" s="116"/>
      <c r="E857" s="74"/>
      <c r="F857" s="74"/>
      <c r="G857" s="74"/>
    </row>
    <row r="858" spans="1:7" s="55" customFormat="1" ht="14.15" x14ac:dyDescent="0.4">
      <c r="A858" s="116"/>
      <c r="E858" s="74"/>
      <c r="F858" s="74"/>
      <c r="G858" s="74"/>
    </row>
    <row r="859" spans="1:7" s="55" customFormat="1" ht="14.15" x14ac:dyDescent="0.4">
      <c r="A859" s="116"/>
      <c r="E859" s="74"/>
      <c r="F859" s="74"/>
      <c r="G859" s="74"/>
    </row>
    <row r="860" spans="1:7" s="55" customFormat="1" ht="14.15" x14ac:dyDescent="0.4">
      <c r="A860" s="116"/>
      <c r="E860" s="74"/>
      <c r="F860" s="74"/>
      <c r="G860" s="74"/>
    </row>
    <row r="861" spans="1:7" s="55" customFormat="1" ht="14.15" x14ac:dyDescent="0.4">
      <c r="A861" s="116"/>
      <c r="E861" s="74"/>
      <c r="F861" s="74"/>
      <c r="G861" s="74"/>
    </row>
    <row r="862" spans="1:7" s="55" customFormat="1" ht="14.15" x14ac:dyDescent="0.4">
      <c r="A862" s="116"/>
      <c r="E862" s="74"/>
      <c r="F862" s="74"/>
      <c r="G862" s="74"/>
    </row>
    <row r="863" spans="1:7" s="55" customFormat="1" ht="14.15" x14ac:dyDescent="0.4">
      <c r="A863" s="116"/>
      <c r="E863" s="74"/>
      <c r="F863" s="74"/>
      <c r="G863" s="74"/>
    </row>
    <row r="864" spans="1:7" s="55" customFormat="1" ht="14.15" x14ac:dyDescent="0.4">
      <c r="A864" s="116"/>
      <c r="E864" s="74"/>
      <c r="F864" s="74"/>
      <c r="G864" s="74"/>
    </row>
    <row r="865" spans="1:7" s="55" customFormat="1" ht="14.15" x14ac:dyDescent="0.4">
      <c r="A865" s="116"/>
      <c r="E865" s="74"/>
      <c r="F865" s="74"/>
      <c r="G865" s="74"/>
    </row>
    <row r="866" spans="1:7" s="55" customFormat="1" ht="14.15" x14ac:dyDescent="0.4">
      <c r="A866" s="116"/>
      <c r="E866" s="74"/>
      <c r="F866" s="74"/>
      <c r="G866" s="74"/>
    </row>
    <row r="867" spans="1:7" s="55" customFormat="1" ht="14.15" x14ac:dyDescent="0.4">
      <c r="A867" s="116"/>
      <c r="E867" s="74"/>
      <c r="F867" s="74"/>
      <c r="G867" s="74"/>
    </row>
    <row r="868" spans="1:7" s="55" customFormat="1" ht="14.15" x14ac:dyDescent="0.4">
      <c r="A868" s="116"/>
      <c r="E868" s="74"/>
      <c r="F868" s="74"/>
      <c r="G868" s="74"/>
    </row>
    <row r="869" spans="1:7" s="55" customFormat="1" ht="14.15" x14ac:dyDescent="0.4">
      <c r="A869" s="116"/>
      <c r="E869" s="74"/>
      <c r="F869" s="74"/>
      <c r="G869" s="74"/>
    </row>
    <row r="870" spans="1:7" s="55" customFormat="1" ht="14.15" x14ac:dyDescent="0.4">
      <c r="A870" s="116"/>
      <c r="E870" s="74"/>
      <c r="F870" s="74"/>
      <c r="G870" s="74"/>
    </row>
    <row r="871" spans="1:7" s="55" customFormat="1" ht="14.15" x14ac:dyDescent="0.4">
      <c r="A871" s="116"/>
      <c r="E871" s="74"/>
      <c r="F871" s="74"/>
      <c r="G871" s="74"/>
    </row>
    <row r="872" spans="1:7" s="55" customFormat="1" ht="14.15" x14ac:dyDescent="0.4">
      <c r="A872" s="116"/>
      <c r="E872" s="74"/>
      <c r="F872" s="74"/>
      <c r="G872" s="74"/>
    </row>
    <row r="873" spans="1:7" s="55" customFormat="1" ht="14.15" x14ac:dyDescent="0.4">
      <c r="A873" s="116"/>
      <c r="E873" s="74"/>
      <c r="F873" s="74"/>
      <c r="G873" s="74"/>
    </row>
    <row r="874" spans="1:7" s="55" customFormat="1" ht="14.15" x14ac:dyDescent="0.4">
      <c r="A874" s="116"/>
      <c r="E874" s="74"/>
      <c r="F874" s="74"/>
      <c r="G874" s="74"/>
    </row>
    <row r="875" spans="1:7" s="55" customFormat="1" ht="14.15" x14ac:dyDescent="0.4">
      <c r="A875" s="116"/>
      <c r="E875" s="74"/>
      <c r="F875" s="74"/>
      <c r="G875" s="74"/>
    </row>
    <row r="876" spans="1:7" s="55" customFormat="1" ht="14.15" x14ac:dyDescent="0.4">
      <c r="A876" s="116"/>
      <c r="E876" s="74"/>
      <c r="F876" s="74"/>
      <c r="G876" s="74"/>
    </row>
    <row r="877" spans="1:7" s="55" customFormat="1" ht="14.15" x14ac:dyDescent="0.4">
      <c r="A877" s="116"/>
      <c r="E877" s="74"/>
      <c r="F877" s="74"/>
      <c r="G877" s="74"/>
    </row>
    <row r="878" spans="1:7" s="55" customFormat="1" ht="14.15" x14ac:dyDescent="0.4">
      <c r="A878" s="116"/>
      <c r="E878" s="74"/>
      <c r="F878" s="74"/>
      <c r="G878" s="74"/>
    </row>
    <row r="879" spans="1:7" s="55" customFormat="1" ht="14.15" x14ac:dyDescent="0.4">
      <c r="A879" s="116"/>
      <c r="E879" s="74"/>
      <c r="F879" s="74"/>
      <c r="G879" s="74"/>
    </row>
    <row r="880" spans="1:7" s="55" customFormat="1" ht="14.15" x14ac:dyDescent="0.4">
      <c r="A880" s="116"/>
      <c r="E880" s="74"/>
      <c r="F880" s="74"/>
      <c r="G880" s="74"/>
    </row>
    <row r="881" spans="1:7" s="55" customFormat="1" ht="14.15" x14ac:dyDescent="0.4">
      <c r="A881" s="116"/>
      <c r="E881" s="74"/>
      <c r="F881" s="74"/>
      <c r="G881" s="74"/>
    </row>
    <row r="882" spans="1:7" s="55" customFormat="1" ht="14.15" x14ac:dyDescent="0.4">
      <c r="A882" s="116"/>
      <c r="E882" s="74"/>
      <c r="F882" s="74"/>
      <c r="G882" s="74"/>
    </row>
    <row r="883" spans="1:7" s="55" customFormat="1" ht="14.15" x14ac:dyDescent="0.4">
      <c r="A883" s="116"/>
      <c r="E883" s="74"/>
      <c r="F883" s="74"/>
      <c r="G883" s="74"/>
    </row>
    <row r="884" spans="1:7" s="55" customFormat="1" ht="14.15" x14ac:dyDescent="0.4">
      <c r="A884" s="116"/>
      <c r="E884" s="74"/>
      <c r="F884" s="74"/>
      <c r="G884" s="74"/>
    </row>
    <row r="885" spans="1:7" s="55" customFormat="1" ht="14.15" x14ac:dyDescent="0.4">
      <c r="A885" s="116"/>
      <c r="E885" s="74"/>
      <c r="F885" s="74"/>
      <c r="G885" s="74"/>
    </row>
    <row r="886" spans="1:7" s="55" customFormat="1" ht="14.15" x14ac:dyDescent="0.4">
      <c r="A886" s="116"/>
      <c r="E886" s="74"/>
      <c r="F886" s="74"/>
      <c r="G886" s="74"/>
    </row>
    <row r="887" spans="1:7" s="55" customFormat="1" ht="14.15" x14ac:dyDescent="0.4">
      <c r="A887" s="116"/>
      <c r="E887" s="74"/>
      <c r="F887" s="74"/>
      <c r="G887" s="74"/>
    </row>
    <row r="888" spans="1:7" s="55" customFormat="1" ht="14.15" x14ac:dyDescent="0.4">
      <c r="A888" s="116"/>
      <c r="E888" s="74"/>
      <c r="F888" s="74"/>
      <c r="G888" s="74"/>
    </row>
    <row r="889" spans="1:7" s="55" customFormat="1" ht="14.15" x14ac:dyDescent="0.4">
      <c r="A889" s="116"/>
      <c r="E889" s="74"/>
      <c r="F889" s="74"/>
      <c r="G889" s="74"/>
    </row>
    <row r="890" spans="1:7" s="55" customFormat="1" ht="14.15" x14ac:dyDescent="0.4">
      <c r="A890" s="116"/>
      <c r="E890" s="74"/>
      <c r="F890" s="74"/>
      <c r="G890" s="74"/>
    </row>
    <row r="891" spans="1:7" s="55" customFormat="1" ht="14.15" x14ac:dyDescent="0.4">
      <c r="A891" s="116"/>
      <c r="E891" s="74"/>
      <c r="F891" s="74"/>
      <c r="G891" s="74"/>
    </row>
    <row r="892" spans="1:7" s="55" customFormat="1" ht="14.15" x14ac:dyDescent="0.4">
      <c r="A892" s="116"/>
      <c r="E892" s="74"/>
      <c r="F892" s="74"/>
      <c r="G892" s="74"/>
    </row>
    <row r="893" spans="1:7" s="55" customFormat="1" ht="14.15" x14ac:dyDescent="0.4">
      <c r="A893" s="116"/>
      <c r="E893" s="74"/>
      <c r="F893" s="74"/>
      <c r="G893" s="74"/>
    </row>
    <row r="894" spans="1:7" s="55" customFormat="1" ht="14.15" x14ac:dyDescent="0.4">
      <c r="A894" s="116"/>
      <c r="E894" s="74"/>
      <c r="F894" s="74"/>
      <c r="G894" s="74"/>
    </row>
    <row r="895" spans="1:7" s="55" customFormat="1" ht="14.15" x14ac:dyDescent="0.4">
      <c r="A895" s="116"/>
      <c r="E895" s="74"/>
      <c r="F895" s="74"/>
      <c r="G895" s="74"/>
    </row>
    <row r="896" spans="1:7" s="55" customFormat="1" ht="14.15" x14ac:dyDescent="0.4">
      <c r="A896" s="116"/>
      <c r="E896" s="74"/>
      <c r="F896" s="74"/>
      <c r="G896" s="74"/>
    </row>
    <row r="897" spans="1:7" s="55" customFormat="1" ht="14.15" x14ac:dyDescent="0.4">
      <c r="A897" s="116"/>
      <c r="E897" s="74"/>
      <c r="F897" s="74"/>
      <c r="G897" s="74"/>
    </row>
    <row r="898" spans="1:7" s="55" customFormat="1" ht="14.15" x14ac:dyDescent="0.4">
      <c r="A898" s="116"/>
      <c r="E898" s="74"/>
      <c r="F898" s="74"/>
      <c r="G898" s="74"/>
    </row>
    <row r="899" spans="1:7" s="55" customFormat="1" ht="14.15" x14ac:dyDescent="0.4">
      <c r="A899" s="116"/>
      <c r="E899" s="74"/>
      <c r="F899" s="74"/>
      <c r="G899" s="74"/>
    </row>
    <row r="900" spans="1:7" s="55" customFormat="1" ht="14.15" x14ac:dyDescent="0.4">
      <c r="A900" s="116"/>
      <c r="E900" s="74"/>
      <c r="F900" s="74"/>
      <c r="G900" s="74"/>
    </row>
    <row r="901" spans="1:7" s="55" customFormat="1" ht="14.15" x14ac:dyDescent="0.4">
      <c r="A901" s="116"/>
      <c r="E901" s="74"/>
      <c r="F901" s="74"/>
      <c r="G901" s="74"/>
    </row>
    <row r="902" spans="1:7" s="55" customFormat="1" ht="14.15" x14ac:dyDescent="0.4">
      <c r="A902" s="116"/>
      <c r="E902" s="74"/>
      <c r="F902" s="74"/>
      <c r="G902" s="74"/>
    </row>
    <row r="903" spans="1:7" s="55" customFormat="1" ht="14.15" x14ac:dyDescent="0.4">
      <c r="A903" s="116"/>
      <c r="E903" s="74"/>
      <c r="F903" s="74"/>
      <c r="G903" s="74"/>
    </row>
    <row r="904" spans="1:7" s="55" customFormat="1" ht="14.15" x14ac:dyDescent="0.4">
      <c r="A904" s="116"/>
      <c r="E904" s="74"/>
      <c r="F904" s="74"/>
      <c r="G904" s="74"/>
    </row>
    <row r="905" spans="1:7" s="55" customFormat="1" ht="14.15" x14ac:dyDescent="0.4">
      <c r="A905" s="116"/>
      <c r="E905" s="74"/>
      <c r="F905" s="74"/>
      <c r="G905" s="74"/>
    </row>
    <row r="906" spans="1:7" s="55" customFormat="1" ht="14.15" x14ac:dyDescent="0.4">
      <c r="A906" s="116"/>
      <c r="E906" s="74"/>
      <c r="F906" s="74"/>
      <c r="G906" s="74"/>
    </row>
    <row r="907" spans="1:7" s="55" customFormat="1" ht="14.15" x14ac:dyDescent="0.4">
      <c r="A907" s="116"/>
      <c r="E907" s="74"/>
      <c r="F907" s="74"/>
      <c r="G907" s="74"/>
    </row>
    <row r="908" spans="1:7" s="55" customFormat="1" ht="14.15" x14ac:dyDescent="0.4">
      <c r="A908" s="116"/>
      <c r="E908" s="74"/>
      <c r="F908" s="74"/>
      <c r="G908" s="74"/>
    </row>
    <row r="909" spans="1:7" s="55" customFormat="1" ht="14.15" x14ac:dyDescent="0.4">
      <c r="A909" s="116"/>
      <c r="E909" s="74"/>
      <c r="F909" s="74"/>
      <c r="G909" s="74"/>
    </row>
    <row r="910" spans="1:7" s="55" customFormat="1" ht="14.15" x14ac:dyDescent="0.4">
      <c r="A910" s="116"/>
      <c r="E910" s="74"/>
      <c r="F910" s="74"/>
      <c r="G910" s="74"/>
    </row>
    <row r="911" spans="1:7" s="55" customFormat="1" ht="14.15" x14ac:dyDescent="0.4">
      <c r="A911" s="116"/>
      <c r="E911" s="74"/>
      <c r="F911" s="74"/>
      <c r="G911" s="74"/>
    </row>
    <row r="912" spans="1:7" s="55" customFormat="1" ht="14.15" x14ac:dyDescent="0.4">
      <c r="A912" s="116"/>
      <c r="E912" s="74"/>
      <c r="F912" s="74"/>
      <c r="G912" s="74"/>
    </row>
    <row r="913" spans="1:7" s="55" customFormat="1" ht="14.15" x14ac:dyDescent="0.4">
      <c r="A913" s="116"/>
      <c r="E913" s="74"/>
      <c r="F913" s="74"/>
      <c r="G913" s="74"/>
    </row>
    <row r="914" spans="1:7" s="55" customFormat="1" ht="14.15" x14ac:dyDescent="0.4">
      <c r="A914" s="116"/>
      <c r="E914" s="74"/>
      <c r="F914" s="74"/>
      <c r="G914" s="74"/>
    </row>
    <row r="915" spans="1:7" s="55" customFormat="1" ht="14.15" x14ac:dyDescent="0.4">
      <c r="A915" s="116"/>
      <c r="E915" s="74"/>
      <c r="F915" s="74"/>
      <c r="G915" s="74"/>
    </row>
    <row r="916" spans="1:7" s="55" customFormat="1" ht="14.15" x14ac:dyDescent="0.4">
      <c r="A916" s="116"/>
      <c r="E916" s="74"/>
      <c r="F916" s="74"/>
      <c r="G916" s="74"/>
    </row>
    <row r="917" spans="1:7" s="55" customFormat="1" ht="14.15" x14ac:dyDescent="0.4">
      <c r="A917" s="116"/>
      <c r="E917" s="74"/>
      <c r="F917" s="74"/>
      <c r="G917" s="74"/>
    </row>
    <row r="918" spans="1:7" s="55" customFormat="1" ht="14.15" x14ac:dyDescent="0.4">
      <c r="A918" s="116"/>
      <c r="E918" s="74"/>
      <c r="F918" s="74"/>
      <c r="G918" s="74"/>
    </row>
    <row r="919" spans="1:7" s="55" customFormat="1" ht="14.15" x14ac:dyDescent="0.4">
      <c r="A919" s="116"/>
      <c r="E919" s="74"/>
      <c r="F919" s="74"/>
      <c r="G919" s="74"/>
    </row>
    <row r="920" spans="1:7" s="55" customFormat="1" ht="14.15" x14ac:dyDescent="0.4">
      <c r="A920" s="116"/>
      <c r="E920" s="74"/>
      <c r="F920" s="74"/>
      <c r="G920" s="74"/>
    </row>
    <row r="921" spans="1:7" s="55" customFormat="1" ht="14.15" x14ac:dyDescent="0.4">
      <c r="A921" s="116"/>
      <c r="E921" s="74"/>
      <c r="F921" s="74"/>
      <c r="G921" s="74"/>
    </row>
    <row r="922" spans="1:7" s="55" customFormat="1" ht="14.15" x14ac:dyDescent="0.4">
      <c r="A922" s="116"/>
      <c r="E922" s="74"/>
      <c r="F922" s="74"/>
      <c r="G922" s="74"/>
    </row>
    <row r="923" spans="1:7" s="55" customFormat="1" ht="14.15" x14ac:dyDescent="0.4">
      <c r="A923" s="116"/>
      <c r="E923" s="74"/>
      <c r="F923" s="74"/>
      <c r="G923" s="74"/>
    </row>
    <row r="924" spans="1:7" s="55" customFormat="1" ht="14.15" x14ac:dyDescent="0.4">
      <c r="A924" s="116"/>
      <c r="E924" s="74"/>
      <c r="F924" s="74"/>
      <c r="G924" s="74"/>
    </row>
    <row r="925" spans="1:7" s="55" customFormat="1" ht="14.15" x14ac:dyDescent="0.4">
      <c r="A925" s="116"/>
      <c r="E925" s="74"/>
      <c r="F925" s="74"/>
      <c r="G925" s="74"/>
    </row>
    <row r="926" spans="1:7" s="55" customFormat="1" ht="14.15" x14ac:dyDescent="0.4">
      <c r="A926" s="116"/>
      <c r="E926" s="74"/>
      <c r="F926" s="74"/>
      <c r="G926" s="74"/>
    </row>
    <row r="927" spans="1:7" s="55" customFormat="1" ht="14.15" x14ac:dyDescent="0.4">
      <c r="A927" s="116"/>
      <c r="E927" s="74"/>
      <c r="F927" s="74"/>
      <c r="G927" s="74"/>
    </row>
    <row r="928" spans="1:7" s="55" customFormat="1" ht="14.15" x14ac:dyDescent="0.4">
      <c r="A928" s="116"/>
      <c r="E928" s="74"/>
      <c r="F928" s="74"/>
      <c r="G928" s="74"/>
    </row>
    <row r="929" spans="1:7" s="55" customFormat="1" ht="14.15" x14ac:dyDescent="0.4">
      <c r="A929" s="116"/>
      <c r="E929" s="74"/>
      <c r="F929" s="74"/>
      <c r="G929" s="74"/>
    </row>
    <row r="930" spans="1:7" s="55" customFormat="1" ht="14.15" x14ac:dyDescent="0.4">
      <c r="A930" s="116"/>
      <c r="E930" s="74"/>
      <c r="F930" s="74"/>
      <c r="G930" s="74"/>
    </row>
    <row r="931" spans="1:7" s="55" customFormat="1" ht="14.15" x14ac:dyDescent="0.4">
      <c r="A931" s="116"/>
      <c r="E931" s="74"/>
      <c r="F931" s="74"/>
      <c r="G931" s="74"/>
    </row>
    <row r="932" spans="1:7" s="55" customFormat="1" ht="14.15" x14ac:dyDescent="0.4">
      <c r="A932" s="116"/>
      <c r="E932" s="74"/>
      <c r="F932" s="74"/>
      <c r="G932" s="74"/>
    </row>
    <row r="933" spans="1:7" s="55" customFormat="1" ht="14.15" x14ac:dyDescent="0.4">
      <c r="A933" s="116"/>
      <c r="E933" s="74"/>
      <c r="F933" s="74"/>
      <c r="G933" s="74"/>
    </row>
    <row r="934" spans="1:7" s="55" customFormat="1" ht="14.15" x14ac:dyDescent="0.4">
      <c r="A934" s="116"/>
      <c r="E934" s="74"/>
      <c r="F934" s="74"/>
      <c r="G934" s="74"/>
    </row>
    <row r="935" spans="1:7" s="55" customFormat="1" ht="14.15" x14ac:dyDescent="0.4">
      <c r="A935" s="116"/>
      <c r="E935" s="74"/>
      <c r="F935" s="74"/>
      <c r="G935" s="74"/>
    </row>
    <row r="936" spans="1:7" s="55" customFormat="1" ht="14.15" x14ac:dyDescent="0.4">
      <c r="A936" s="116"/>
      <c r="E936" s="74"/>
      <c r="F936" s="74"/>
      <c r="G936" s="74"/>
    </row>
    <row r="937" spans="1:7" s="55" customFormat="1" ht="14.15" x14ac:dyDescent="0.4">
      <c r="A937" s="116"/>
      <c r="E937" s="74"/>
      <c r="F937" s="74"/>
      <c r="G937" s="74"/>
    </row>
    <row r="938" spans="1:7" s="55" customFormat="1" ht="14.15" x14ac:dyDescent="0.4">
      <c r="A938" s="116"/>
      <c r="E938" s="74"/>
      <c r="F938" s="74"/>
      <c r="G938" s="74"/>
    </row>
    <row r="939" spans="1:7" s="55" customFormat="1" ht="14.15" x14ac:dyDescent="0.4">
      <c r="A939" s="116"/>
      <c r="E939" s="74"/>
      <c r="F939" s="74"/>
      <c r="G939" s="74"/>
    </row>
    <row r="940" spans="1:7" s="55" customFormat="1" ht="14.15" x14ac:dyDescent="0.4">
      <c r="A940" s="116"/>
      <c r="E940" s="74"/>
      <c r="F940" s="74"/>
      <c r="G940" s="74"/>
    </row>
    <row r="941" spans="1:7" s="55" customFormat="1" ht="14.15" x14ac:dyDescent="0.4">
      <c r="A941" s="116"/>
      <c r="E941" s="74"/>
      <c r="F941" s="74"/>
      <c r="G941" s="74"/>
    </row>
    <row r="942" spans="1:7" s="55" customFormat="1" ht="14.15" x14ac:dyDescent="0.4">
      <c r="A942" s="116"/>
      <c r="E942" s="74"/>
      <c r="F942" s="74"/>
      <c r="G942" s="74"/>
    </row>
    <row r="943" spans="1:7" s="55" customFormat="1" ht="14.15" x14ac:dyDescent="0.4">
      <c r="A943" s="116"/>
      <c r="E943" s="74"/>
      <c r="F943" s="74"/>
      <c r="G943" s="74"/>
    </row>
    <row r="944" spans="1:7" s="55" customFormat="1" ht="14.15" x14ac:dyDescent="0.4">
      <c r="A944" s="116"/>
      <c r="E944" s="74"/>
      <c r="F944" s="74"/>
      <c r="G944" s="74"/>
    </row>
    <row r="945" spans="1:7" s="55" customFormat="1" ht="14.15" x14ac:dyDescent="0.4">
      <c r="A945" s="116"/>
      <c r="E945" s="74"/>
      <c r="F945" s="74"/>
      <c r="G945" s="74"/>
    </row>
    <row r="946" spans="1:7" s="55" customFormat="1" ht="14.15" x14ac:dyDescent="0.4">
      <c r="A946" s="116"/>
      <c r="E946" s="74"/>
      <c r="F946" s="74"/>
      <c r="G946" s="74"/>
    </row>
    <row r="947" spans="1:7" s="55" customFormat="1" ht="14.15" x14ac:dyDescent="0.4">
      <c r="A947" s="116"/>
      <c r="E947" s="74"/>
      <c r="F947" s="74"/>
      <c r="G947" s="74"/>
    </row>
    <row r="948" spans="1:7" s="55" customFormat="1" ht="14.15" x14ac:dyDescent="0.4">
      <c r="A948" s="116"/>
      <c r="E948" s="74"/>
      <c r="F948" s="74"/>
      <c r="G948" s="74"/>
    </row>
    <row r="949" spans="1:7" s="55" customFormat="1" ht="14.15" x14ac:dyDescent="0.4">
      <c r="A949" s="116"/>
      <c r="E949" s="74"/>
      <c r="F949" s="74"/>
      <c r="G949" s="74"/>
    </row>
    <row r="950" spans="1:7" s="55" customFormat="1" ht="14.15" x14ac:dyDescent="0.4">
      <c r="A950" s="116"/>
      <c r="E950" s="74"/>
      <c r="F950" s="74"/>
      <c r="G950" s="74"/>
    </row>
    <row r="951" spans="1:7" s="55" customFormat="1" ht="14.15" x14ac:dyDescent="0.4">
      <c r="A951" s="116"/>
      <c r="E951" s="74"/>
      <c r="F951" s="74"/>
      <c r="G951" s="74"/>
    </row>
    <row r="952" spans="1:7" s="55" customFormat="1" ht="14.15" x14ac:dyDescent="0.4">
      <c r="A952" s="116"/>
      <c r="E952" s="74"/>
      <c r="F952" s="74"/>
      <c r="G952" s="74"/>
    </row>
    <row r="953" spans="1:7" s="55" customFormat="1" ht="14.15" x14ac:dyDescent="0.4">
      <c r="A953" s="116"/>
      <c r="E953" s="74"/>
      <c r="F953" s="74"/>
      <c r="G953" s="74"/>
    </row>
    <row r="954" spans="1:7" s="55" customFormat="1" ht="14.15" x14ac:dyDescent="0.4">
      <c r="A954" s="116"/>
      <c r="E954" s="74"/>
      <c r="F954" s="74"/>
      <c r="G954" s="74"/>
    </row>
    <row r="955" spans="1:7" s="55" customFormat="1" ht="14.15" x14ac:dyDescent="0.4">
      <c r="A955" s="116"/>
      <c r="E955" s="74"/>
      <c r="F955" s="74"/>
      <c r="G955" s="74"/>
    </row>
    <row r="956" spans="1:7" s="55" customFormat="1" ht="14.15" x14ac:dyDescent="0.4">
      <c r="A956" s="116"/>
      <c r="E956" s="74"/>
      <c r="F956" s="74"/>
      <c r="G956" s="74"/>
    </row>
    <row r="957" spans="1:7" s="55" customFormat="1" ht="14.15" x14ac:dyDescent="0.4">
      <c r="A957" s="116"/>
      <c r="E957" s="74"/>
      <c r="F957" s="74"/>
      <c r="G957" s="74"/>
    </row>
    <row r="958" spans="1:7" s="55" customFormat="1" ht="14.15" x14ac:dyDescent="0.4">
      <c r="A958" s="116"/>
      <c r="E958" s="74"/>
      <c r="F958" s="74"/>
      <c r="G958" s="74"/>
    </row>
    <row r="959" spans="1:7" s="55" customFormat="1" ht="14.15" x14ac:dyDescent="0.4">
      <c r="A959" s="116"/>
      <c r="E959" s="74"/>
      <c r="F959" s="74"/>
      <c r="G959" s="74"/>
    </row>
    <row r="960" spans="1:7" s="55" customFormat="1" ht="14.15" x14ac:dyDescent="0.4">
      <c r="A960" s="116"/>
      <c r="E960" s="74"/>
      <c r="F960" s="74"/>
      <c r="G960" s="74"/>
    </row>
    <row r="961" spans="1:7" s="55" customFormat="1" ht="14.15" x14ac:dyDescent="0.4">
      <c r="A961" s="116"/>
      <c r="E961" s="74"/>
      <c r="F961" s="74"/>
      <c r="G961" s="74"/>
    </row>
    <row r="962" spans="1:7" s="55" customFormat="1" ht="14.15" x14ac:dyDescent="0.4">
      <c r="A962" s="116"/>
      <c r="E962" s="74"/>
      <c r="F962" s="74"/>
      <c r="G962" s="74"/>
    </row>
    <row r="963" spans="1:7" s="55" customFormat="1" ht="14.15" x14ac:dyDescent="0.4">
      <c r="A963" s="116"/>
      <c r="E963" s="74"/>
      <c r="F963" s="74"/>
      <c r="G963" s="74"/>
    </row>
    <row r="964" spans="1:7" s="55" customFormat="1" ht="14.15" x14ac:dyDescent="0.4">
      <c r="A964" s="116"/>
      <c r="E964" s="74"/>
      <c r="F964" s="74"/>
      <c r="G964" s="74"/>
    </row>
    <row r="965" spans="1:7" s="55" customFormat="1" ht="14.15" x14ac:dyDescent="0.4">
      <c r="A965" s="116"/>
      <c r="E965" s="74"/>
      <c r="F965" s="74"/>
      <c r="G965" s="74"/>
    </row>
    <row r="966" spans="1:7" s="55" customFormat="1" ht="14.15" x14ac:dyDescent="0.4">
      <c r="A966" s="116"/>
      <c r="E966" s="74"/>
      <c r="F966" s="74"/>
      <c r="G966" s="74"/>
    </row>
    <row r="967" spans="1:7" s="55" customFormat="1" ht="14.15" x14ac:dyDescent="0.4">
      <c r="A967" s="116"/>
      <c r="E967" s="74"/>
      <c r="F967" s="74"/>
      <c r="G967" s="74"/>
    </row>
    <row r="968" spans="1:7" s="55" customFormat="1" ht="14.15" x14ac:dyDescent="0.4">
      <c r="A968" s="116"/>
      <c r="E968" s="74"/>
      <c r="F968" s="74"/>
      <c r="G968" s="74"/>
    </row>
    <row r="969" spans="1:7" s="55" customFormat="1" ht="14.15" x14ac:dyDescent="0.4">
      <c r="A969" s="116"/>
      <c r="E969" s="74"/>
      <c r="F969" s="74"/>
      <c r="G969" s="74"/>
    </row>
    <row r="970" spans="1:7" s="55" customFormat="1" ht="14.15" x14ac:dyDescent="0.4">
      <c r="A970" s="116"/>
      <c r="E970" s="74"/>
      <c r="F970" s="74"/>
      <c r="G970" s="74"/>
    </row>
    <row r="971" spans="1:7" s="55" customFormat="1" ht="14.15" x14ac:dyDescent="0.4">
      <c r="A971" s="116"/>
      <c r="E971" s="74"/>
      <c r="F971" s="74"/>
      <c r="G971" s="74"/>
    </row>
    <row r="972" spans="1:7" s="55" customFormat="1" ht="14.15" x14ac:dyDescent="0.4">
      <c r="A972" s="116"/>
      <c r="E972" s="74"/>
      <c r="F972" s="74"/>
      <c r="G972" s="74"/>
    </row>
    <row r="973" spans="1:7" s="55" customFormat="1" ht="14.15" x14ac:dyDescent="0.4">
      <c r="A973" s="116"/>
      <c r="E973" s="74"/>
      <c r="F973" s="74"/>
      <c r="G973" s="74"/>
    </row>
    <row r="974" spans="1:7" s="55" customFormat="1" ht="14.15" x14ac:dyDescent="0.4">
      <c r="A974" s="116"/>
      <c r="E974" s="74"/>
      <c r="F974" s="74"/>
      <c r="G974" s="74"/>
    </row>
    <row r="975" spans="1:7" s="55" customFormat="1" ht="14.15" x14ac:dyDescent="0.4">
      <c r="A975" s="116"/>
      <c r="E975" s="74"/>
      <c r="F975" s="74"/>
      <c r="G975" s="74"/>
    </row>
    <row r="976" spans="1:7" s="55" customFormat="1" ht="14.15" x14ac:dyDescent="0.4">
      <c r="A976" s="116"/>
      <c r="E976" s="74"/>
      <c r="F976" s="74"/>
      <c r="G976" s="74"/>
    </row>
    <row r="977" spans="1:7" s="55" customFormat="1" ht="14.15" x14ac:dyDescent="0.4">
      <c r="A977" s="116"/>
      <c r="E977" s="74"/>
      <c r="F977" s="74"/>
      <c r="G977" s="74"/>
    </row>
    <row r="978" spans="1:7" s="55" customFormat="1" ht="14.15" x14ac:dyDescent="0.4">
      <c r="A978" s="116"/>
      <c r="E978" s="74"/>
      <c r="F978" s="74"/>
      <c r="G978" s="74"/>
    </row>
    <row r="979" spans="1:7" s="55" customFormat="1" ht="14.15" x14ac:dyDescent="0.4">
      <c r="A979" s="116"/>
      <c r="E979" s="74"/>
      <c r="F979" s="74"/>
      <c r="G979" s="74"/>
    </row>
    <row r="980" spans="1:7" s="55" customFormat="1" ht="14.15" x14ac:dyDescent="0.4">
      <c r="A980" s="116"/>
      <c r="E980" s="74"/>
      <c r="F980" s="74"/>
      <c r="G980" s="74"/>
    </row>
    <row r="981" spans="1:7" s="55" customFormat="1" ht="14.15" x14ac:dyDescent="0.4">
      <c r="A981" s="116"/>
      <c r="E981" s="74"/>
      <c r="F981" s="74"/>
      <c r="G981" s="74"/>
    </row>
    <row r="982" spans="1:7" s="55" customFormat="1" ht="14.15" x14ac:dyDescent="0.4">
      <c r="A982" s="116"/>
      <c r="E982" s="74"/>
      <c r="F982" s="74"/>
      <c r="G982" s="74"/>
    </row>
    <row r="983" spans="1:7" s="55" customFormat="1" ht="14.15" x14ac:dyDescent="0.4">
      <c r="A983" s="116"/>
      <c r="E983" s="74"/>
      <c r="F983" s="74"/>
      <c r="G983" s="74"/>
    </row>
    <row r="984" spans="1:7" s="55" customFormat="1" ht="14.15" x14ac:dyDescent="0.4">
      <c r="A984" s="116"/>
      <c r="E984" s="74"/>
      <c r="F984" s="74"/>
      <c r="G984" s="74"/>
    </row>
    <row r="985" spans="1:7" s="55" customFormat="1" ht="14.15" x14ac:dyDescent="0.4">
      <c r="A985" s="116"/>
      <c r="E985" s="74"/>
      <c r="F985" s="74"/>
      <c r="G985" s="74"/>
    </row>
    <row r="986" spans="1:7" s="55" customFormat="1" ht="14.15" x14ac:dyDescent="0.4">
      <c r="A986" s="116"/>
      <c r="E986" s="74"/>
      <c r="F986" s="74"/>
      <c r="G986" s="74"/>
    </row>
    <row r="987" spans="1:7" s="55" customFormat="1" ht="14.15" x14ac:dyDescent="0.4">
      <c r="A987" s="116"/>
      <c r="E987" s="74"/>
      <c r="F987" s="74"/>
      <c r="G987" s="74"/>
    </row>
    <row r="988" spans="1:7" s="55" customFormat="1" ht="14.15" x14ac:dyDescent="0.4">
      <c r="A988" s="116"/>
      <c r="E988" s="74"/>
      <c r="F988" s="74"/>
      <c r="G988" s="74"/>
    </row>
    <row r="989" spans="1:7" s="55" customFormat="1" ht="14.15" x14ac:dyDescent="0.4">
      <c r="A989" s="116"/>
      <c r="E989" s="74"/>
      <c r="F989" s="74"/>
      <c r="G989" s="74"/>
    </row>
    <row r="990" spans="1:7" s="55" customFormat="1" ht="14.15" x14ac:dyDescent="0.4">
      <c r="A990" s="116"/>
      <c r="E990" s="74"/>
      <c r="F990" s="74"/>
      <c r="G990" s="74"/>
    </row>
    <row r="991" spans="1:7" s="55" customFormat="1" ht="14.15" x14ac:dyDescent="0.4">
      <c r="A991" s="116"/>
      <c r="E991" s="74"/>
      <c r="F991" s="74"/>
      <c r="G991" s="74"/>
    </row>
    <row r="992" spans="1:7" s="55" customFormat="1" ht="14.15" x14ac:dyDescent="0.4">
      <c r="A992" s="116"/>
      <c r="E992" s="74"/>
      <c r="F992" s="74"/>
      <c r="G992" s="74"/>
    </row>
    <row r="993" spans="1:7" s="55" customFormat="1" ht="14.15" x14ac:dyDescent="0.4">
      <c r="A993" s="116"/>
      <c r="E993" s="74"/>
      <c r="F993" s="74"/>
      <c r="G993" s="74"/>
    </row>
    <row r="994" spans="1:7" s="55" customFormat="1" ht="14.15" x14ac:dyDescent="0.4">
      <c r="A994" s="116"/>
      <c r="E994" s="74"/>
      <c r="F994" s="74"/>
      <c r="G994" s="74"/>
    </row>
    <row r="995" spans="1:7" s="55" customFormat="1" ht="14.15" x14ac:dyDescent="0.4">
      <c r="A995" s="116"/>
      <c r="E995" s="74"/>
      <c r="F995" s="74"/>
      <c r="G995" s="74"/>
    </row>
    <row r="996" spans="1:7" s="55" customFormat="1" ht="14.15" x14ac:dyDescent="0.4">
      <c r="A996" s="116"/>
      <c r="E996" s="74"/>
      <c r="F996" s="74"/>
      <c r="G996" s="74"/>
    </row>
    <row r="997" spans="1:7" s="55" customFormat="1" ht="14.15" x14ac:dyDescent="0.4">
      <c r="A997" s="116"/>
      <c r="E997" s="74"/>
      <c r="F997" s="74"/>
      <c r="G997" s="74"/>
    </row>
    <row r="998" spans="1:7" s="55" customFormat="1" ht="14.15" x14ac:dyDescent="0.4">
      <c r="A998" s="116"/>
      <c r="E998" s="74"/>
      <c r="F998" s="74"/>
      <c r="G998" s="74"/>
    </row>
    <row r="999" spans="1:7" s="55" customFormat="1" ht="14.15" x14ac:dyDescent="0.4">
      <c r="A999" s="116"/>
      <c r="E999" s="74"/>
      <c r="F999" s="74"/>
      <c r="G999" s="74"/>
    </row>
    <row r="1000" spans="1:7" s="55" customFormat="1" ht="14.15" x14ac:dyDescent="0.4">
      <c r="A1000" s="116"/>
      <c r="E1000" s="74"/>
      <c r="F1000" s="74"/>
      <c r="G1000" s="74"/>
    </row>
    <row r="1001" spans="1:7" s="55" customFormat="1" ht="14.15" x14ac:dyDescent="0.4">
      <c r="A1001" s="116"/>
      <c r="E1001" s="74"/>
      <c r="F1001" s="74"/>
      <c r="G1001" s="74"/>
    </row>
    <row r="1002" spans="1:7" s="55" customFormat="1" ht="14.15" x14ac:dyDescent="0.4">
      <c r="A1002" s="116"/>
      <c r="E1002" s="74"/>
      <c r="F1002" s="74"/>
      <c r="G1002" s="74"/>
    </row>
    <row r="1003" spans="1:7" s="55" customFormat="1" ht="14.15" x14ac:dyDescent="0.4">
      <c r="A1003" s="116"/>
      <c r="E1003" s="74"/>
      <c r="F1003" s="74"/>
      <c r="G1003" s="74"/>
    </row>
    <row r="1004" spans="1:7" s="55" customFormat="1" ht="14.15" x14ac:dyDescent="0.4">
      <c r="A1004" s="116"/>
      <c r="E1004" s="74"/>
      <c r="F1004" s="74"/>
      <c r="G1004" s="74"/>
    </row>
    <row r="1005" spans="1:7" s="55" customFormat="1" ht="14.15" x14ac:dyDescent="0.4">
      <c r="A1005" s="116"/>
      <c r="E1005" s="74"/>
      <c r="F1005" s="74"/>
      <c r="G1005" s="74"/>
    </row>
    <row r="1006" spans="1:7" s="55" customFormat="1" ht="14.15" x14ac:dyDescent="0.4">
      <c r="A1006" s="116"/>
      <c r="E1006" s="74"/>
      <c r="F1006" s="74"/>
      <c r="G1006" s="74"/>
    </row>
    <row r="1007" spans="1:7" s="55" customFormat="1" ht="14.15" x14ac:dyDescent="0.4">
      <c r="A1007" s="116"/>
      <c r="E1007" s="74"/>
      <c r="F1007" s="74"/>
      <c r="G1007" s="74"/>
    </row>
    <row r="1008" spans="1:7" s="55" customFormat="1" ht="14.15" x14ac:dyDescent="0.4">
      <c r="A1008" s="116"/>
      <c r="E1008" s="74"/>
      <c r="F1008" s="74"/>
      <c r="G1008" s="74"/>
    </row>
    <row r="1009" spans="1:7" s="55" customFormat="1" ht="14.15" x14ac:dyDescent="0.4">
      <c r="A1009" s="116"/>
      <c r="E1009" s="74"/>
      <c r="F1009" s="74"/>
      <c r="G1009" s="74"/>
    </row>
    <row r="1010" spans="1:7" s="55" customFormat="1" ht="14.15" x14ac:dyDescent="0.4">
      <c r="A1010" s="116"/>
      <c r="E1010" s="74"/>
      <c r="F1010" s="74"/>
      <c r="G1010" s="74"/>
    </row>
    <row r="1011" spans="1:7" s="55" customFormat="1" ht="14.15" x14ac:dyDescent="0.4">
      <c r="A1011" s="116"/>
      <c r="E1011" s="74"/>
      <c r="F1011" s="74"/>
      <c r="G1011" s="74"/>
    </row>
    <row r="1012" spans="1:7" s="55" customFormat="1" ht="14.15" x14ac:dyDescent="0.4">
      <c r="A1012" s="116"/>
      <c r="E1012" s="74"/>
      <c r="F1012" s="74"/>
      <c r="G1012" s="74"/>
    </row>
    <row r="1013" spans="1:7" s="55" customFormat="1" ht="14.15" x14ac:dyDescent="0.4">
      <c r="A1013" s="116"/>
      <c r="E1013" s="74"/>
      <c r="F1013" s="74"/>
      <c r="G1013" s="74"/>
    </row>
    <row r="1014" spans="1:7" s="55" customFormat="1" ht="14.15" x14ac:dyDescent="0.4">
      <c r="A1014" s="116"/>
      <c r="E1014" s="74"/>
      <c r="F1014" s="74"/>
      <c r="G1014" s="74"/>
    </row>
    <row r="1015" spans="1:7" s="55" customFormat="1" ht="14.15" x14ac:dyDescent="0.4">
      <c r="A1015" s="116"/>
      <c r="E1015" s="74"/>
      <c r="F1015" s="74"/>
      <c r="G1015" s="74"/>
    </row>
    <row r="1016" spans="1:7" s="55" customFormat="1" ht="14.15" x14ac:dyDescent="0.4">
      <c r="A1016" s="116"/>
      <c r="E1016" s="74"/>
      <c r="F1016" s="74"/>
      <c r="G1016" s="74"/>
    </row>
    <row r="1017" spans="1:7" s="55" customFormat="1" ht="14.15" x14ac:dyDescent="0.4">
      <c r="A1017" s="116"/>
      <c r="E1017" s="74"/>
      <c r="F1017" s="74"/>
      <c r="G1017" s="74"/>
    </row>
    <row r="1018" spans="1:7" s="55" customFormat="1" ht="14.15" x14ac:dyDescent="0.4">
      <c r="A1018" s="116"/>
      <c r="E1018" s="74"/>
      <c r="F1018" s="74"/>
      <c r="G1018" s="74"/>
    </row>
    <row r="1019" spans="1:7" s="55" customFormat="1" ht="14.15" x14ac:dyDescent="0.4">
      <c r="A1019" s="116"/>
      <c r="E1019" s="74"/>
      <c r="F1019" s="74"/>
      <c r="G1019" s="74"/>
    </row>
    <row r="1020" spans="1:7" s="55" customFormat="1" ht="14.15" x14ac:dyDescent="0.4">
      <c r="A1020" s="116"/>
      <c r="E1020" s="74"/>
      <c r="F1020" s="74"/>
      <c r="G1020" s="74"/>
    </row>
    <row r="1021" spans="1:7" s="55" customFormat="1" ht="14.15" x14ac:dyDescent="0.4">
      <c r="A1021" s="116"/>
      <c r="E1021" s="74"/>
      <c r="F1021" s="74"/>
      <c r="G1021" s="74"/>
    </row>
    <row r="1022" spans="1:7" s="55" customFormat="1" ht="14.15" x14ac:dyDescent="0.4">
      <c r="A1022" s="116"/>
      <c r="E1022" s="74"/>
      <c r="F1022" s="74"/>
      <c r="G1022" s="74"/>
    </row>
    <row r="1023" spans="1:7" s="55" customFormat="1" ht="14.15" x14ac:dyDescent="0.4">
      <c r="A1023" s="116"/>
      <c r="E1023" s="74"/>
      <c r="F1023" s="74"/>
      <c r="G1023" s="74"/>
    </row>
    <row r="1024" spans="1:7" s="55" customFormat="1" ht="14.15" x14ac:dyDescent="0.4">
      <c r="A1024" s="116"/>
      <c r="E1024" s="74"/>
      <c r="F1024" s="74"/>
      <c r="G1024" s="74"/>
    </row>
    <row r="1025" spans="1:7" s="55" customFormat="1" ht="14.15" x14ac:dyDescent="0.4">
      <c r="A1025" s="116"/>
      <c r="E1025" s="74"/>
      <c r="F1025" s="74"/>
      <c r="G1025" s="74"/>
    </row>
    <row r="1026" spans="1:7" s="55" customFormat="1" ht="14.15" x14ac:dyDescent="0.4">
      <c r="A1026" s="116"/>
      <c r="E1026" s="74"/>
      <c r="F1026" s="74"/>
      <c r="G1026" s="74"/>
    </row>
    <row r="1027" spans="1:7" s="55" customFormat="1" ht="14.15" x14ac:dyDescent="0.4">
      <c r="A1027" s="116"/>
      <c r="E1027" s="74"/>
      <c r="F1027" s="74"/>
      <c r="G1027" s="74"/>
    </row>
    <row r="1028" spans="1:7" s="55" customFormat="1" ht="14.15" x14ac:dyDescent="0.4">
      <c r="A1028" s="116"/>
      <c r="E1028" s="74"/>
      <c r="F1028" s="74"/>
      <c r="G1028" s="74"/>
    </row>
    <row r="1029" spans="1:7" s="55" customFormat="1" ht="14.15" x14ac:dyDescent="0.4">
      <c r="A1029" s="116"/>
      <c r="E1029" s="74"/>
      <c r="F1029" s="74"/>
      <c r="G1029" s="74"/>
    </row>
    <row r="1030" spans="1:7" s="55" customFormat="1" ht="14.15" x14ac:dyDescent="0.4">
      <c r="A1030" s="116"/>
      <c r="E1030" s="74"/>
      <c r="F1030" s="74"/>
      <c r="G1030" s="74"/>
    </row>
    <row r="1031" spans="1:7" s="55" customFormat="1" ht="14.15" x14ac:dyDescent="0.4">
      <c r="A1031" s="116"/>
      <c r="E1031" s="74"/>
      <c r="F1031" s="74"/>
      <c r="G1031" s="74"/>
    </row>
    <row r="1032" spans="1:7" s="55" customFormat="1" ht="14.15" x14ac:dyDescent="0.4">
      <c r="A1032" s="116"/>
      <c r="E1032" s="74"/>
      <c r="F1032" s="74"/>
      <c r="G1032" s="74"/>
    </row>
    <row r="1033" spans="1:7" s="55" customFormat="1" ht="14.15" x14ac:dyDescent="0.4">
      <c r="A1033" s="116"/>
      <c r="E1033" s="74"/>
      <c r="F1033" s="74"/>
      <c r="G1033" s="74"/>
    </row>
    <row r="1034" spans="1:7" s="55" customFormat="1" ht="14.15" x14ac:dyDescent="0.4">
      <c r="A1034" s="116"/>
      <c r="E1034" s="74"/>
      <c r="F1034" s="74"/>
      <c r="G1034" s="74"/>
    </row>
    <row r="1035" spans="1:7" s="55" customFormat="1" ht="14.15" x14ac:dyDescent="0.4">
      <c r="A1035" s="116"/>
      <c r="E1035" s="74"/>
      <c r="F1035" s="74"/>
      <c r="G1035" s="74"/>
    </row>
    <row r="1036" spans="1:7" s="55" customFormat="1" ht="14.15" x14ac:dyDescent="0.4">
      <c r="A1036" s="116"/>
      <c r="E1036" s="74"/>
      <c r="F1036" s="74"/>
      <c r="G1036" s="74"/>
    </row>
    <row r="1037" spans="1:7" s="55" customFormat="1" ht="14.15" x14ac:dyDescent="0.4">
      <c r="A1037" s="116"/>
      <c r="E1037" s="74"/>
      <c r="F1037" s="74"/>
      <c r="G1037" s="74"/>
    </row>
    <row r="1038" spans="1:7" s="55" customFormat="1" ht="14.15" x14ac:dyDescent="0.4">
      <c r="A1038" s="116"/>
      <c r="E1038" s="74"/>
      <c r="F1038" s="74"/>
      <c r="G1038" s="74"/>
    </row>
    <row r="1039" spans="1:7" s="55" customFormat="1" ht="14.15" x14ac:dyDescent="0.4">
      <c r="A1039" s="116"/>
      <c r="E1039" s="74"/>
      <c r="F1039" s="74"/>
      <c r="G1039" s="74"/>
    </row>
    <row r="1040" spans="1:7" s="55" customFormat="1" ht="14.15" x14ac:dyDescent="0.4">
      <c r="A1040" s="116"/>
      <c r="E1040" s="74"/>
      <c r="F1040" s="74"/>
      <c r="G1040" s="74"/>
    </row>
    <row r="1041" spans="1:7" s="55" customFormat="1" ht="14.15" x14ac:dyDescent="0.4">
      <c r="A1041" s="116"/>
      <c r="E1041" s="74"/>
      <c r="F1041" s="74"/>
      <c r="G1041" s="74"/>
    </row>
    <row r="1042" spans="1:7" s="55" customFormat="1" ht="14.15" x14ac:dyDescent="0.4">
      <c r="A1042" s="116"/>
      <c r="E1042" s="74"/>
      <c r="F1042" s="74"/>
      <c r="G1042" s="74"/>
    </row>
    <row r="1043" spans="1:7" s="55" customFormat="1" ht="14.15" x14ac:dyDescent="0.4">
      <c r="A1043" s="116"/>
      <c r="E1043" s="74"/>
      <c r="F1043" s="74"/>
      <c r="G1043" s="74"/>
    </row>
    <row r="1044" spans="1:7" s="55" customFormat="1" ht="14.15" x14ac:dyDescent="0.4">
      <c r="A1044" s="116"/>
      <c r="E1044" s="74"/>
      <c r="F1044" s="74"/>
      <c r="G1044" s="74"/>
    </row>
    <row r="1045" spans="1:7" s="55" customFormat="1" ht="14.15" x14ac:dyDescent="0.4">
      <c r="A1045" s="116"/>
      <c r="E1045" s="74"/>
      <c r="F1045" s="74"/>
      <c r="G1045" s="74"/>
    </row>
    <row r="1046" spans="1:7" s="55" customFormat="1" ht="14.15" x14ac:dyDescent="0.4">
      <c r="A1046" s="116"/>
      <c r="E1046" s="74"/>
      <c r="F1046" s="74"/>
      <c r="G1046" s="74"/>
    </row>
    <row r="1047" spans="1:7" s="55" customFormat="1" ht="14.15" x14ac:dyDescent="0.4">
      <c r="A1047" s="116"/>
      <c r="E1047" s="74"/>
      <c r="F1047" s="74"/>
      <c r="G1047" s="74"/>
    </row>
    <row r="1048" spans="1:7" s="55" customFormat="1" ht="14.15" x14ac:dyDescent="0.4">
      <c r="A1048" s="116"/>
      <c r="E1048" s="74"/>
      <c r="F1048" s="74"/>
      <c r="G1048" s="74"/>
    </row>
    <row r="1049" spans="1:7" s="55" customFormat="1" ht="14.15" x14ac:dyDescent="0.4">
      <c r="A1049" s="116"/>
      <c r="E1049" s="74"/>
      <c r="F1049" s="74"/>
      <c r="G1049" s="74"/>
    </row>
    <row r="1050" spans="1:7" s="55" customFormat="1" ht="14.15" x14ac:dyDescent="0.4">
      <c r="A1050" s="116"/>
      <c r="E1050" s="74"/>
      <c r="F1050" s="74"/>
      <c r="G1050" s="74"/>
    </row>
    <row r="1051" spans="1:7" s="55" customFormat="1" ht="14.15" x14ac:dyDescent="0.4">
      <c r="A1051" s="116"/>
      <c r="E1051" s="74"/>
      <c r="F1051" s="74"/>
      <c r="G1051" s="74"/>
    </row>
    <row r="1052" spans="1:7" s="55" customFormat="1" ht="14.15" x14ac:dyDescent="0.4">
      <c r="A1052" s="116"/>
      <c r="E1052" s="74"/>
      <c r="F1052" s="74"/>
      <c r="G1052" s="74"/>
    </row>
    <row r="1053" spans="1:7" s="55" customFormat="1" ht="14.15" x14ac:dyDescent="0.4">
      <c r="A1053" s="116"/>
      <c r="E1053" s="74"/>
      <c r="F1053" s="74"/>
      <c r="G1053" s="74"/>
    </row>
    <row r="1054" spans="1:7" s="55" customFormat="1" ht="14.15" x14ac:dyDescent="0.4">
      <c r="A1054" s="116"/>
      <c r="E1054" s="74"/>
      <c r="F1054" s="74"/>
      <c r="G1054" s="74"/>
    </row>
    <row r="1055" spans="1:7" s="55" customFormat="1" ht="14.15" x14ac:dyDescent="0.4">
      <c r="A1055" s="116"/>
      <c r="E1055" s="74"/>
      <c r="F1055" s="74"/>
      <c r="G1055" s="74"/>
    </row>
    <row r="1056" spans="1:7" s="55" customFormat="1" ht="14.15" x14ac:dyDescent="0.4">
      <c r="A1056" s="116"/>
      <c r="E1056" s="74"/>
      <c r="F1056" s="74"/>
      <c r="G1056" s="74"/>
    </row>
    <row r="1057" spans="1:7" s="55" customFormat="1" ht="14.15" x14ac:dyDescent="0.4">
      <c r="A1057" s="116"/>
      <c r="E1057" s="74"/>
      <c r="F1057" s="74"/>
      <c r="G1057" s="74"/>
    </row>
    <row r="1058" spans="1:7" s="55" customFormat="1" ht="14.15" x14ac:dyDescent="0.4">
      <c r="A1058" s="116"/>
      <c r="E1058" s="74"/>
      <c r="F1058" s="74"/>
      <c r="G1058" s="74"/>
    </row>
    <row r="1059" spans="1:7" s="55" customFormat="1" ht="14.15" x14ac:dyDescent="0.4">
      <c r="A1059" s="116"/>
      <c r="E1059" s="74"/>
      <c r="F1059" s="74"/>
      <c r="G1059" s="74"/>
    </row>
    <row r="1060" spans="1:7" s="55" customFormat="1" ht="14.15" x14ac:dyDescent="0.4">
      <c r="A1060" s="116"/>
      <c r="E1060" s="74"/>
      <c r="F1060" s="74"/>
      <c r="G1060" s="74"/>
    </row>
    <row r="1061" spans="1:7" s="55" customFormat="1" ht="14.15" x14ac:dyDescent="0.4">
      <c r="A1061" s="116"/>
      <c r="E1061" s="74"/>
      <c r="F1061" s="74"/>
      <c r="G1061" s="74"/>
    </row>
    <row r="1062" spans="1:7" s="55" customFormat="1" ht="14.15" x14ac:dyDescent="0.4">
      <c r="A1062" s="116"/>
      <c r="E1062" s="74"/>
      <c r="F1062" s="74"/>
      <c r="G1062" s="74"/>
    </row>
    <row r="1063" spans="1:7" s="55" customFormat="1" ht="14.15" x14ac:dyDescent="0.4">
      <c r="A1063" s="116"/>
      <c r="E1063" s="74"/>
      <c r="F1063" s="74"/>
      <c r="G1063" s="74"/>
    </row>
    <row r="1064" spans="1:7" s="55" customFormat="1" ht="14.15" x14ac:dyDescent="0.4">
      <c r="A1064" s="116"/>
      <c r="E1064" s="74"/>
      <c r="F1064" s="74"/>
      <c r="G1064" s="74"/>
    </row>
    <row r="1065" spans="1:7" s="55" customFormat="1" ht="14.15" x14ac:dyDescent="0.4">
      <c r="A1065" s="116"/>
      <c r="E1065" s="74"/>
      <c r="F1065" s="74"/>
      <c r="G1065" s="74"/>
    </row>
    <row r="1066" spans="1:7" s="55" customFormat="1" ht="14.15" x14ac:dyDescent="0.4">
      <c r="A1066" s="116"/>
      <c r="E1066" s="74"/>
      <c r="F1066" s="74"/>
      <c r="G1066" s="74"/>
    </row>
    <row r="1067" spans="1:7" s="55" customFormat="1" ht="14.15" x14ac:dyDescent="0.4">
      <c r="A1067" s="116"/>
      <c r="E1067" s="74"/>
      <c r="F1067" s="74"/>
      <c r="G1067" s="74"/>
    </row>
    <row r="1068" spans="1:7" s="55" customFormat="1" ht="14.15" x14ac:dyDescent="0.4">
      <c r="A1068" s="116"/>
      <c r="E1068" s="74"/>
      <c r="F1068" s="74"/>
      <c r="G1068" s="74"/>
    </row>
    <row r="1069" spans="1:7" s="55" customFormat="1" ht="14.15" x14ac:dyDescent="0.4">
      <c r="A1069" s="116"/>
      <c r="E1069" s="74"/>
      <c r="F1069" s="74"/>
      <c r="G1069" s="74"/>
    </row>
    <row r="1070" spans="1:7" s="55" customFormat="1" ht="14.15" x14ac:dyDescent="0.4">
      <c r="A1070" s="116"/>
      <c r="E1070" s="74"/>
      <c r="F1070" s="74"/>
      <c r="G1070" s="74"/>
    </row>
    <row r="1071" spans="1:7" s="55" customFormat="1" ht="14.15" x14ac:dyDescent="0.4">
      <c r="A1071" s="116"/>
      <c r="E1071" s="74"/>
      <c r="F1071" s="74"/>
      <c r="G1071" s="74"/>
    </row>
    <row r="1072" spans="1:7" s="55" customFormat="1" ht="14.15" x14ac:dyDescent="0.4">
      <c r="A1072" s="116"/>
      <c r="E1072" s="74"/>
      <c r="F1072" s="74"/>
      <c r="G1072" s="74"/>
    </row>
    <row r="1073" spans="1:7" s="55" customFormat="1" ht="14.15" x14ac:dyDescent="0.4">
      <c r="A1073" s="116"/>
      <c r="E1073" s="74"/>
      <c r="F1073" s="74"/>
      <c r="G1073" s="74"/>
    </row>
    <row r="1074" spans="1:7" s="55" customFormat="1" ht="14.15" x14ac:dyDescent="0.4">
      <c r="A1074" s="116"/>
      <c r="E1074" s="74"/>
      <c r="F1074" s="74"/>
      <c r="G1074" s="74"/>
    </row>
    <row r="1075" spans="1:7" s="55" customFormat="1" ht="14.15" x14ac:dyDescent="0.4">
      <c r="A1075" s="116"/>
      <c r="E1075" s="74"/>
      <c r="F1075" s="74"/>
      <c r="G1075" s="74"/>
    </row>
    <row r="1076" spans="1:7" s="55" customFormat="1" ht="14.15" x14ac:dyDescent="0.4">
      <c r="A1076" s="116"/>
      <c r="E1076" s="74"/>
      <c r="F1076" s="74"/>
      <c r="G1076" s="74"/>
    </row>
    <row r="1077" spans="1:7" s="55" customFormat="1" ht="14.15" x14ac:dyDescent="0.4">
      <c r="A1077" s="116"/>
      <c r="E1077" s="74"/>
      <c r="F1077" s="74"/>
      <c r="G1077" s="74"/>
    </row>
    <row r="1078" spans="1:7" s="55" customFormat="1" ht="14.15" x14ac:dyDescent="0.4">
      <c r="A1078" s="116"/>
      <c r="E1078" s="74"/>
      <c r="F1078" s="74"/>
      <c r="G1078" s="74"/>
    </row>
    <row r="1079" spans="1:7" s="55" customFormat="1" ht="14.15" x14ac:dyDescent="0.4">
      <c r="A1079" s="116"/>
      <c r="E1079" s="74"/>
      <c r="F1079" s="74"/>
      <c r="G1079" s="74"/>
    </row>
    <row r="1080" spans="1:7" s="55" customFormat="1" ht="14.15" x14ac:dyDescent="0.4">
      <c r="A1080" s="116"/>
      <c r="E1080" s="74"/>
      <c r="F1080" s="74"/>
      <c r="G1080" s="74"/>
    </row>
    <row r="1081" spans="1:7" s="55" customFormat="1" ht="14.15" x14ac:dyDescent="0.4">
      <c r="A1081" s="116"/>
      <c r="E1081" s="74"/>
      <c r="F1081" s="74"/>
      <c r="G1081" s="74"/>
    </row>
    <row r="1082" spans="1:7" s="55" customFormat="1" ht="14.15" x14ac:dyDescent="0.4">
      <c r="A1082" s="116"/>
      <c r="E1082" s="74"/>
      <c r="F1082" s="74"/>
      <c r="G1082" s="74"/>
    </row>
    <row r="1083" spans="1:7" s="55" customFormat="1" ht="14.15" x14ac:dyDescent="0.4">
      <c r="A1083" s="116"/>
      <c r="E1083" s="74"/>
      <c r="F1083" s="74"/>
      <c r="G1083" s="74"/>
    </row>
    <row r="1084" spans="1:7" s="55" customFormat="1" ht="14.15" x14ac:dyDescent="0.4">
      <c r="A1084" s="116"/>
      <c r="E1084" s="74"/>
      <c r="F1084" s="74"/>
      <c r="G1084" s="74"/>
    </row>
    <row r="1085" spans="1:7" s="55" customFormat="1" ht="14.15" x14ac:dyDescent="0.4">
      <c r="A1085" s="116"/>
      <c r="E1085" s="74"/>
      <c r="F1085" s="74"/>
      <c r="G1085" s="74"/>
    </row>
    <row r="1086" spans="1:7" s="55" customFormat="1" ht="14.15" x14ac:dyDescent="0.4">
      <c r="A1086" s="116"/>
      <c r="E1086" s="74"/>
      <c r="F1086" s="74"/>
      <c r="G1086" s="74"/>
    </row>
    <row r="1087" spans="1:7" s="55" customFormat="1" ht="14.15" x14ac:dyDescent="0.4">
      <c r="A1087" s="116"/>
      <c r="E1087" s="74"/>
      <c r="F1087" s="74"/>
      <c r="G1087" s="74"/>
    </row>
    <row r="1088" spans="1:7" s="55" customFormat="1" ht="14.15" x14ac:dyDescent="0.4">
      <c r="A1088" s="116"/>
      <c r="E1088" s="74"/>
      <c r="F1088" s="74"/>
      <c r="G1088" s="74"/>
    </row>
    <row r="1089" spans="1:7" s="55" customFormat="1" ht="14.15" x14ac:dyDescent="0.4">
      <c r="A1089" s="116"/>
      <c r="E1089" s="74"/>
      <c r="F1089" s="74"/>
      <c r="G1089" s="74"/>
    </row>
    <row r="1090" spans="1:7" s="55" customFormat="1" ht="14.15" x14ac:dyDescent="0.4">
      <c r="A1090" s="116"/>
      <c r="E1090" s="74"/>
      <c r="F1090" s="74"/>
      <c r="G1090" s="74"/>
    </row>
    <row r="1091" spans="1:7" s="55" customFormat="1" ht="14.15" x14ac:dyDescent="0.4">
      <c r="A1091" s="116"/>
      <c r="E1091" s="74"/>
      <c r="F1091" s="74"/>
      <c r="G1091" s="74"/>
    </row>
    <row r="1092" spans="1:7" s="55" customFormat="1" ht="14.15" x14ac:dyDescent="0.4">
      <c r="A1092" s="116"/>
      <c r="E1092" s="74"/>
      <c r="F1092" s="74"/>
      <c r="G1092" s="74"/>
    </row>
    <row r="1093" spans="1:7" s="55" customFormat="1" ht="14.15" x14ac:dyDescent="0.4">
      <c r="A1093" s="116"/>
      <c r="E1093" s="74"/>
      <c r="F1093" s="74"/>
      <c r="G1093" s="74"/>
    </row>
    <row r="1094" spans="1:7" s="55" customFormat="1" ht="14.15" x14ac:dyDescent="0.4">
      <c r="A1094" s="116"/>
      <c r="E1094" s="74"/>
      <c r="F1094" s="74"/>
      <c r="G1094" s="74"/>
    </row>
    <row r="1095" spans="1:7" s="55" customFormat="1" ht="14.15" x14ac:dyDescent="0.4">
      <c r="A1095" s="116"/>
      <c r="E1095" s="74"/>
      <c r="F1095" s="74"/>
      <c r="G1095" s="74"/>
    </row>
    <row r="1096" spans="1:7" s="55" customFormat="1" ht="14.15" x14ac:dyDescent="0.4">
      <c r="A1096" s="116"/>
      <c r="E1096" s="74"/>
      <c r="F1096" s="74"/>
      <c r="G1096" s="74"/>
    </row>
    <row r="1097" spans="1:7" s="55" customFormat="1" ht="14.15" x14ac:dyDescent="0.4">
      <c r="A1097" s="116"/>
      <c r="E1097" s="74"/>
      <c r="F1097" s="74"/>
      <c r="G1097" s="74"/>
    </row>
    <row r="1098" spans="1:7" s="55" customFormat="1" ht="14.15" x14ac:dyDescent="0.4">
      <c r="A1098" s="116"/>
      <c r="E1098" s="74"/>
      <c r="F1098" s="74"/>
      <c r="G1098" s="74"/>
    </row>
    <row r="1099" spans="1:7" s="55" customFormat="1" ht="14.15" x14ac:dyDescent="0.4">
      <c r="A1099" s="116"/>
      <c r="E1099" s="74"/>
      <c r="F1099" s="74"/>
      <c r="G1099" s="74"/>
    </row>
    <row r="1100" spans="1:7" s="55" customFormat="1" ht="14.15" x14ac:dyDescent="0.4">
      <c r="A1100" s="116"/>
      <c r="E1100" s="74"/>
      <c r="F1100" s="74"/>
      <c r="G1100" s="74"/>
    </row>
    <row r="1101" spans="1:7" s="55" customFormat="1" ht="14.15" x14ac:dyDescent="0.4">
      <c r="A1101" s="116"/>
      <c r="E1101" s="74"/>
      <c r="F1101" s="74"/>
      <c r="G1101" s="74"/>
    </row>
    <row r="1102" spans="1:7" s="55" customFormat="1" ht="14.15" x14ac:dyDescent="0.4">
      <c r="A1102" s="116"/>
      <c r="E1102" s="74"/>
      <c r="F1102" s="74"/>
      <c r="G1102" s="74"/>
    </row>
    <row r="1103" spans="1:7" s="55" customFormat="1" ht="14.15" x14ac:dyDescent="0.4">
      <c r="A1103" s="116"/>
      <c r="E1103" s="74"/>
      <c r="F1103" s="74"/>
      <c r="G1103" s="74"/>
    </row>
    <row r="1104" spans="1:7" s="55" customFormat="1" ht="14.15" x14ac:dyDescent="0.4">
      <c r="A1104" s="116"/>
      <c r="E1104" s="74"/>
      <c r="F1104" s="74"/>
      <c r="G1104" s="74"/>
    </row>
    <row r="1105" spans="1:7" s="55" customFormat="1" ht="14.15" x14ac:dyDescent="0.4">
      <c r="A1105" s="116"/>
      <c r="E1105" s="74"/>
      <c r="F1105" s="74"/>
      <c r="G1105" s="74"/>
    </row>
    <row r="1106" spans="1:7" s="55" customFormat="1" ht="14.15" x14ac:dyDescent="0.4">
      <c r="A1106" s="116"/>
      <c r="E1106" s="74"/>
      <c r="F1106" s="74"/>
      <c r="G1106" s="74"/>
    </row>
    <row r="1107" spans="1:7" s="55" customFormat="1" ht="14.15" x14ac:dyDescent="0.4">
      <c r="A1107" s="116"/>
      <c r="E1107" s="74"/>
      <c r="F1107" s="74"/>
      <c r="G1107" s="74"/>
    </row>
    <row r="1108" spans="1:7" s="55" customFormat="1" ht="14.15" x14ac:dyDescent="0.4">
      <c r="A1108" s="116"/>
      <c r="E1108" s="74"/>
      <c r="F1108" s="74"/>
      <c r="G1108" s="74"/>
    </row>
    <row r="1109" spans="1:7" s="55" customFormat="1" ht="14.15" x14ac:dyDescent="0.4">
      <c r="A1109" s="116"/>
      <c r="E1109" s="74"/>
      <c r="F1109" s="74"/>
      <c r="G1109" s="74"/>
    </row>
    <row r="1110" spans="1:7" s="55" customFormat="1" ht="14.15" x14ac:dyDescent="0.4">
      <c r="A1110" s="116"/>
      <c r="E1110" s="74"/>
      <c r="F1110" s="74"/>
      <c r="G1110" s="74"/>
    </row>
    <row r="1111" spans="1:7" s="55" customFormat="1" ht="14.15" x14ac:dyDescent="0.4">
      <c r="A1111" s="116"/>
      <c r="E1111" s="74"/>
      <c r="F1111" s="74"/>
      <c r="G1111" s="74"/>
    </row>
    <row r="1112" spans="1:7" s="55" customFormat="1" ht="14.15" x14ac:dyDescent="0.4">
      <c r="A1112" s="116"/>
      <c r="E1112" s="74"/>
      <c r="F1112" s="74"/>
      <c r="G1112" s="74"/>
    </row>
    <row r="1113" spans="1:7" s="55" customFormat="1" ht="14.15" x14ac:dyDescent="0.4">
      <c r="A1113" s="116"/>
      <c r="E1113" s="74"/>
      <c r="F1113" s="74"/>
      <c r="G1113" s="74"/>
    </row>
    <row r="1114" spans="1:7" s="55" customFormat="1" ht="14.15" x14ac:dyDescent="0.4">
      <c r="A1114" s="116"/>
      <c r="E1114" s="74"/>
      <c r="F1114" s="74"/>
      <c r="G1114" s="74"/>
    </row>
    <row r="1115" spans="1:7" s="55" customFormat="1" ht="14.15" x14ac:dyDescent="0.4">
      <c r="A1115" s="116"/>
      <c r="E1115" s="74"/>
      <c r="F1115" s="74"/>
      <c r="G1115" s="74"/>
    </row>
    <row r="1116" spans="1:7" s="55" customFormat="1" ht="14.15" x14ac:dyDescent="0.4">
      <c r="A1116" s="116"/>
      <c r="E1116" s="74"/>
      <c r="F1116" s="74"/>
      <c r="G1116" s="74"/>
    </row>
    <row r="1117" spans="1:7" s="55" customFormat="1" ht="14.15" x14ac:dyDescent="0.4">
      <c r="A1117" s="116"/>
      <c r="E1117" s="74"/>
      <c r="F1117" s="74"/>
      <c r="G1117" s="74"/>
    </row>
    <row r="1118" spans="1:7" s="55" customFormat="1" ht="14.15" x14ac:dyDescent="0.4">
      <c r="A1118" s="116"/>
      <c r="E1118" s="74"/>
      <c r="F1118" s="74"/>
      <c r="G1118" s="74"/>
    </row>
    <row r="1119" spans="1:7" s="55" customFormat="1" ht="14.15" x14ac:dyDescent="0.4">
      <c r="A1119" s="116"/>
      <c r="E1119" s="74"/>
      <c r="F1119" s="74"/>
      <c r="G1119" s="74"/>
    </row>
    <row r="1120" spans="1:7" s="55" customFormat="1" ht="14.15" x14ac:dyDescent="0.4">
      <c r="A1120" s="116"/>
      <c r="E1120" s="74"/>
      <c r="F1120" s="74"/>
      <c r="G1120" s="74"/>
    </row>
    <row r="1121" spans="1:7" s="55" customFormat="1" ht="14.15" x14ac:dyDescent="0.4">
      <c r="A1121" s="116"/>
      <c r="E1121" s="74"/>
      <c r="F1121" s="74"/>
      <c r="G1121" s="74"/>
    </row>
    <row r="1122" spans="1:7" s="55" customFormat="1" ht="14.15" x14ac:dyDescent="0.4">
      <c r="A1122" s="116"/>
      <c r="E1122" s="74"/>
      <c r="F1122" s="74"/>
      <c r="G1122" s="74"/>
    </row>
    <row r="1123" spans="1:7" s="55" customFormat="1" ht="14.15" x14ac:dyDescent="0.4">
      <c r="A1123" s="116"/>
      <c r="E1123" s="74"/>
      <c r="F1123" s="74"/>
      <c r="G1123" s="74"/>
    </row>
    <row r="1124" spans="1:7" s="55" customFormat="1" ht="14.15" x14ac:dyDescent="0.4">
      <c r="A1124" s="116"/>
      <c r="E1124" s="74"/>
      <c r="F1124" s="74"/>
      <c r="G1124" s="74"/>
    </row>
    <row r="1125" spans="1:7" s="55" customFormat="1" ht="14.15" x14ac:dyDescent="0.4">
      <c r="A1125" s="116"/>
      <c r="E1125" s="74"/>
      <c r="F1125" s="74"/>
      <c r="G1125" s="74"/>
    </row>
    <row r="1126" spans="1:7" s="55" customFormat="1" ht="14.15" x14ac:dyDescent="0.4">
      <c r="A1126" s="116"/>
      <c r="E1126" s="74"/>
      <c r="F1126" s="74"/>
      <c r="G1126" s="74"/>
    </row>
    <row r="1127" spans="1:7" s="55" customFormat="1" ht="14.15" x14ac:dyDescent="0.4">
      <c r="A1127" s="116"/>
      <c r="E1127" s="74"/>
      <c r="F1127" s="74"/>
      <c r="G1127" s="74"/>
    </row>
    <row r="1128" spans="1:7" s="55" customFormat="1" ht="14.15" x14ac:dyDescent="0.4">
      <c r="A1128" s="116"/>
      <c r="E1128" s="74"/>
      <c r="F1128" s="74"/>
      <c r="G1128" s="74"/>
    </row>
    <row r="1129" spans="1:7" s="55" customFormat="1" ht="14.15" x14ac:dyDescent="0.4">
      <c r="A1129" s="116"/>
      <c r="E1129" s="74"/>
      <c r="F1129" s="74"/>
      <c r="G1129" s="74"/>
    </row>
    <row r="1130" spans="1:7" s="55" customFormat="1" ht="14.15" x14ac:dyDescent="0.4">
      <c r="A1130" s="116"/>
      <c r="E1130" s="74"/>
      <c r="F1130" s="74"/>
      <c r="G1130" s="74"/>
    </row>
    <row r="1131" spans="1:7" s="55" customFormat="1" ht="14.15" x14ac:dyDescent="0.4">
      <c r="A1131" s="116"/>
      <c r="E1131" s="74"/>
      <c r="F1131" s="74"/>
      <c r="G1131" s="74"/>
    </row>
    <row r="1132" spans="1:7" s="55" customFormat="1" ht="14.15" x14ac:dyDescent="0.4">
      <c r="A1132" s="116"/>
      <c r="E1132" s="74"/>
      <c r="F1132" s="74"/>
      <c r="G1132" s="74"/>
    </row>
    <row r="1133" spans="1:7" s="55" customFormat="1" ht="14.15" x14ac:dyDescent="0.4">
      <c r="A1133" s="116"/>
      <c r="E1133" s="74"/>
      <c r="F1133" s="74"/>
      <c r="G1133" s="74"/>
    </row>
    <row r="1134" spans="1:7" s="55" customFormat="1" ht="14.15" x14ac:dyDescent="0.4">
      <c r="A1134" s="116"/>
      <c r="E1134" s="74"/>
      <c r="F1134" s="74"/>
      <c r="G1134" s="74"/>
    </row>
    <row r="1135" spans="1:7" s="55" customFormat="1" ht="14.15" x14ac:dyDescent="0.4">
      <c r="A1135" s="116"/>
      <c r="E1135" s="74"/>
      <c r="F1135" s="74"/>
      <c r="G1135" s="74"/>
    </row>
    <row r="1136" spans="1:7" s="55" customFormat="1" ht="14.15" x14ac:dyDescent="0.4">
      <c r="A1136" s="116"/>
      <c r="E1136" s="74"/>
      <c r="F1136" s="74"/>
      <c r="G1136" s="74"/>
    </row>
    <row r="1137" spans="1:7" s="55" customFormat="1" ht="14.15" x14ac:dyDescent="0.4">
      <c r="A1137" s="116"/>
      <c r="E1137" s="74"/>
      <c r="F1137" s="74"/>
      <c r="G1137" s="74"/>
    </row>
    <row r="1138" spans="1:7" s="55" customFormat="1" ht="14.15" x14ac:dyDescent="0.4">
      <c r="A1138" s="116"/>
      <c r="E1138" s="74"/>
      <c r="F1138" s="74"/>
      <c r="G1138" s="74"/>
    </row>
    <row r="1139" spans="1:7" s="55" customFormat="1" ht="14.15" x14ac:dyDescent="0.4">
      <c r="A1139" s="116"/>
      <c r="E1139" s="74"/>
      <c r="F1139" s="74"/>
      <c r="G1139" s="74"/>
    </row>
    <row r="1140" spans="1:7" s="55" customFormat="1" ht="14.15" x14ac:dyDescent="0.4">
      <c r="A1140" s="116"/>
      <c r="E1140" s="74"/>
      <c r="F1140" s="74"/>
      <c r="G1140" s="74"/>
    </row>
    <row r="1141" spans="1:7" s="55" customFormat="1" ht="14.15" x14ac:dyDescent="0.4">
      <c r="A1141" s="116"/>
      <c r="E1141" s="74"/>
      <c r="F1141" s="74"/>
      <c r="G1141" s="74"/>
    </row>
    <row r="1142" spans="1:7" s="55" customFormat="1" ht="14.15" x14ac:dyDescent="0.4">
      <c r="A1142" s="116"/>
      <c r="E1142" s="74"/>
      <c r="F1142" s="74"/>
      <c r="G1142" s="74"/>
    </row>
    <row r="1143" spans="1:7" s="55" customFormat="1" ht="14.15" x14ac:dyDescent="0.4">
      <c r="A1143" s="116"/>
      <c r="E1143" s="74"/>
      <c r="F1143" s="74"/>
      <c r="G1143" s="74"/>
    </row>
    <row r="1144" spans="1:7" s="55" customFormat="1" ht="14.15" x14ac:dyDescent="0.4">
      <c r="A1144" s="116"/>
      <c r="E1144" s="74"/>
      <c r="F1144" s="74"/>
      <c r="G1144" s="74"/>
    </row>
    <row r="1145" spans="1:7" s="55" customFormat="1" ht="14.15" x14ac:dyDescent="0.4">
      <c r="A1145" s="116"/>
      <c r="E1145" s="74"/>
      <c r="F1145" s="74"/>
      <c r="G1145" s="74"/>
    </row>
    <row r="1146" spans="1:7" s="55" customFormat="1" ht="14.15" x14ac:dyDescent="0.4">
      <c r="A1146" s="116"/>
      <c r="E1146" s="74"/>
      <c r="F1146" s="74"/>
      <c r="G1146" s="74"/>
    </row>
    <row r="1147" spans="1:7" s="55" customFormat="1" ht="14.15" x14ac:dyDescent="0.4">
      <c r="A1147" s="116"/>
      <c r="E1147" s="74"/>
      <c r="F1147" s="74"/>
      <c r="G1147" s="74"/>
    </row>
    <row r="1148" spans="1:7" s="55" customFormat="1" ht="14.15" x14ac:dyDescent="0.4">
      <c r="A1148" s="116"/>
      <c r="E1148" s="74"/>
      <c r="F1148" s="74"/>
      <c r="G1148" s="74"/>
    </row>
    <row r="1149" spans="1:7" s="55" customFormat="1" ht="14.15" x14ac:dyDescent="0.4">
      <c r="A1149" s="116"/>
      <c r="E1149" s="74"/>
      <c r="F1149" s="74"/>
      <c r="G1149" s="74"/>
    </row>
    <row r="1150" spans="1:7" s="55" customFormat="1" ht="14.15" x14ac:dyDescent="0.4">
      <c r="A1150" s="116"/>
      <c r="E1150" s="74"/>
      <c r="F1150" s="74"/>
      <c r="G1150" s="74"/>
    </row>
    <row r="1151" spans="1:7" s="55" customFormat="1" ht="14.15" x14ac:dyDescent="0.4">
      <c r="A1151" s="116"/>
      <c r="E1151" s="74"/>
      <c r="F1151" s="74"/>
      <c r="G1151" s="74"/>
    </row>
    <row r="1152" spans="1:7" s="55" customFormat="1" ht="14.15" x14ac:dyDescent="0.4">
      <c r="A1152" s="116"/>
      <c r="E1152" s="74"/>
      <c r="F1152" s="74"/>
      <c r="G1152" s="74"/>
    </row>
    <row r="1153" spans="1:7" s="55" customFormat="1" ht="14.15" x14ac:dyDescent="0.4">
      <c r="A1153" s="116"/>
      <c r="E1153" s="74"/>
      <c r="F1153" s="74"/>
      <c r="G1153" s="74"/>
    </row>
    <row r="1154" spans="1:7" s="55" customFormat="1" ht="14.15" x14ac:dyDescent="0.4">
      <c r="A1154" s="116"/>
      <c r="E1154" s="74"/>
      <c r="F1154" s="74"/>
      <c r="G1154" s="74"/>
    </row>
    <row r="1155" spans="1:7" s="55" customFormat="1" ht="14.15" x14ac:dyDescent="0.4">
      <c r="A1155" s="116"/>
      <c r="E1155" s="74"/>
      <c r="F1155" s="74"/>
      <c r="G1155" s="74"/>
    </row>
    <row r="1156" spans="1:7" s="55" customFormat="1" ht="14.15" x14ac:dyDescent="0.4">
      <c r="A1156" s="116"/>
      <c r="E1156" s="74"/>
      <c r="F1156" s="74"/>
      <c r="G1156" s="74"/>
    </row>
    <row r="1157" spans="1:7" s="55" customFormat="1" ht="14.15" x14ac:dyDescent="0.4">
      <c r="A1157" s="116"/>
      <c r="E1157" s="74"/>
      <c r="F1157" s="74"/>
      <c r="G1157" s="74"/>
    </row>
    <row r="1158" spans="1:7" s="55" customFormat="1" ht="14.15" x14ac:dyDescent="0.4">
      <c r="A1158" s="116"/>
      <c r="E1158" s="74"/>
      <c r="F1158" s="74"/>
      <c r="G1158" s="74"/>
    </row>
    <row r="1159" spans="1:7" s="55" customFormat="1" ht="14.15" x14ac:dyDescent="0.4">
      <c r="A1159" s="116"/>
      <c r="E1159" s="74"/>
      <c r="F1159" s="74"/>
      <c r="G1159" s="74"/>
    </row>
    <row r="1160" spans="1:7" s="55" customFormat="1" ht="14.15" x14ac:dyDescent="0.4">
      <c r="A1160" s="116"/>
      <c r="E1160" s="74"/>
      <c r="F1160" s="74"/>
      <c r="G1160" s="74"/>
    </row>
    <row r="1161" spans="1:7" s="55" customFormat="1" ht="14.15" x14ac:dyDescent="0.4">
      <c r="A1161" s="116"/>
      <c r="E1161" s="74"/>
      <c r="F1161" s="74"/>
      <c r="G1161" s="74"/>
    </row>
    <row r="1162" spans="1:7" s="55" customFormat="1" ht="14.15" x14ac:dyDescent="0.4">
      <c r="A1162" s="116"/>
      <c r="E1162" s="74"/>
      <c r="F1162" s="74"/>
      <c r="G1162" s="74"/>
    </row>
    <row r="1163" spans="1:7" s="55" customFormat="1" ht="14.15" x14ac:dyDescent="0.4">
      <c r="A1163" s="116"/>
      <c r="E1163" s="74"/>
      <c r="F1163" s="74"/>
      <c r="G1163" s="74"/>
    </row>
    <row r="1164" spans="1:7" s="55" customFormat="1" ht="14.15" x14ac:dyDescent="0.4">
      <c r="A1164" s="116"/>
      <c r="E1164" s="74"/>
      <c r="F1164" s="74"/>
      <c r="G1164" s="74"/>
    </row>
    <row r="1165" spans="1:7" s="55" customFormat="1" ht="14.15" x14ac:dyDescent="0.4">
      <c r="A1165" s="116"/>
      <c r="E1165" s="74"/>
      <c r="F1165" s="74"/>
      <c r="G1165" s="74"/>
    </row>
    <row r="1166" spans="1:7" s="55" customFormat="1" ht="14.15" x14ac:dyDescent="0.4">
      <c r="A1166" s="116"/>
      <c r="E1166" s="74"/>
      <c r="F1166" s="74"/>
      <c r="G1166" s="74"/>
    </row>
    <row r="1167" spans="1:7" s="55" customFormat="1" ht="14.15" x14ac:dyDescent="0.4">
      <c r="A1167" s="116"/>
      <c r="E1167" s="74"/>
      <c r="F1167" s="74"/>
      <c r="G1167" s="74"/>
    </row>
    <row r="1168" spans="1:7" s="55" customFormat="1" ht="14.15" x14ac:dyDescent="0.4">
      <c r="A1168" s="116"/>
      <c r="E1168" s="74"/>
      <c r="F1168" s="74"/>
      <c r="G1168" s="74"/>
    </row>
    <row r="1169" spans="1:7" s="55" customFormat="1" ht="14.15" x14ac:dyDescent="0.4">
      <c r="A1169" s="116"/>
      <c r="E1169" s="74"/>
      <c r="F1169" s="74"/>
      <c r="G1169" s="74"/>
    </row>
    <row r="1170" spans="1:7" s="55" customFormat="1" ht="14.15" x14ac:dyDescent="0.4">
      <c r="A1170" s="116"/>
      <c r="E1170" s="74"/>
      <c r="F1170" s="74"/>
      <c r="G1170" s="74"/>
    </row>
    <row r="1171" spans="1:7" s="55" customFormat="1" ht="14.15" x14ac:dyDescent="0.4">
      <c r="A1171" s="116"/>
      <c r="E1171" s="74"/>
      <c r="F1171" s="74"/>
      <c r="G1171" s="74"/>
    </row>
    <row r="1172" spans="1:7" s="55" customFormat="1" ht="14.15" x14ac:dyDescent="0.4">
      <c r="A1172" s="116"/>
      <c r="E1172" s="74"/>
      <c r="F1172" s="74"/>
      <c r="G1172" s="74"/>
    </row>
    <row r="1173" spans="1:7" s="55" customFormat="1" ht="14.15" x14ac:dyDescent="0.4">
      <c r="A1173" s="116"/>
      <c r="E1173" s="74"/>
      <c r="F1173" s="74"/>
      <c r="G1173" s="74"/>
    </row>
    <row r="1174" spans="1:7" s="55" customFormat="1" ht="14.15" x14ac:dyDescent="0.4">
      <c r="A1174" s="116"/>
      <c r="E1174" s="74"/>
      <c r="F1174" s="74"/>
      <c r="G1174" s="74"/>
    </row>
    <row r="1175" spans="1:7" s="55" customFormat="1" ht="14.15" x14ac:dyDescent="0.4">
      <c r="A1175" s="116"/>
      <c r="E1175" s="74"/>
      <c r="F1175" s="74"/>
      <c r="G1175" s="74"/>
    </row>
    <row r="1176" spans="1:7" s="55" customFormat="1" ht="14.15" x14ac:dyDescent="0.4">
      <c r="A1176" s="116"/>
      <c r="E1176" s="74"/>
      <c r="F1176" s="74"/>
      <c r="G1176" s="74"/>
    </row>
    <row r="1177" spans="1:7" s="55" customFormat="1" ht="14.15" x14ac:dyDescent="0.4">
      <c r="A1177" s="116"/>
      <c r="E1177" s="74"/>
      <c r="F1177" s="74"/>
      <c r="G1177" s="74"/>
    </row>
    <row r="1178" spans="1:7" s="55" customFormat="1" ht="14.15" x14ac:dyDescent="0.4">
      <c r="A1178" s="116"/>
      <c r="E1178" s="74"/>
      <c r="F1178" s="74"/>
      <c r="G1178" s="74"/>
    </row>
    <row r="1179" spans="1:7" s="55" customFormat="1" ht="14.15" x14ac:dyDescent="0.4">
      <c r="A1179" s="116"/>
      <c r="E1179" s="74"/>
      <c r="F1179" s="74"/>
      <c r="G1179" s="74"/>
    </row>
    <row r="1180" spans="1:7" s="55" customFormat="1" ht="14.15" x14ac:dyDescent="0.4">
      <c r="A1180" s="116"/>
      <c r="E1180" s="74"/>
      <c r="F1180" s="74"/>
      <c r="G1180" s="74"/>
    </row>
    <row r="1181" spans="1:7" s="55" customFormat="1" ht="14.15" x14ac:dyDescent="0.4">
      <c r="A1181" s="116"/>
      <c r="E1181" s="74"/>
      <c r="F1181" s="74"/>
      <c r="G1181" s="74"/>
    </row>
    <row r="1182" spans="1:7" s="55" customFormat="1" ht="14.15" x14ac:dyDescent="0.4">
      <c r="A1182" s="116"/>
      <c r="E1182" s="74"/>
      <c r="F1182" s="74"/>
      <c r="G1182" s="74"/>
    </row>
    <row r="1183" spans="1:7" s="55" customFormat="1" ht="14.15" x14ac:dyDescent="0.4">
      <c r="A1183" s="116"/>
      <c r="E1183" s="74"/>
      <c r="F1183" s="74"/>
      <c r="G1183" s="74"/>
    </row>
    <row r="1184" spans="1:7" s="55" customFormat="1" ht="14.15" x14ac:dyDescent="0.4">
      <c r="A1184" s="116"/>
      <c r="E1184" s="74"/>
      <c r="F1184" s="74"/>
      <c r="G1184" s="74"/>
    </row>
    <row r="1185" spans="1:7" s="55" customFormat="1" ht="14.15" x14ac:dyDescent="0.4">
      <c r="A1185" s="116"/>
      <c r="E1185" s="74"/>
      <c r="F1185" s="74"/>
      <c r="G1185" s="74"/>
    </row>
    <row r="1186" spans="1:7" s="55" customFormat="1" ht="14.15" x14ac:dyDescent="0.4">
      <c r="A1186" s="116"/>
      <c r="E1186" s="74"/>
      <c r="F1186" s="74"/>
      <c r="G1186" s="74"/>
    </row>
    <row r="1187" spans="1:7" s="55" customFormat="1" ht="14.15" x14ac:dyDescent="0.4">
      <c r="A1187" s="116"/>
      <c r="E1187" s="74"/>
      <c r="F1187" s="74"/>
      <c r="G1187" s="74"/>
    </row>
    <row r="1188" spans="1:7" s="55" customFormat="1" ht="14.15" x14ac:dyDescent="0.4">
      <c r="A1188" s="116"/>
      <c r="E1188" s="74"/>
      <c r="F1188" s="74"/>
      <c r="G1188" s="74"/>
    </row>
    <row r="1189" spans="1:7" s="55" customFormat="1" ht="14.15" x14ac:dyDescent="0.4">
      <c r="A1189" s="116"/>
      <c r="E1189" s="74"/>
      <c r="F1189" s="74"/>
      <c r="G1189" s="74"/>
    </row>
    <row r="1190" spans="1:7" s="55" customFormat="1" ht="14.15" x14ac:dyDescent="0.4">
      <c r="A1190" s="116"/>
      <c r="E1190" s="74"/>
      <c r="F1190" s="74"/>
      <c r="G1190" s="74"/>
    </row>
    <row r="1191" spans="1:7" s="55" customFormat="1" ht="14.15" x14ac:dyDescent="0.4">
      <c r="A1191" s="116"/>
      <c r="E1191" s="74"/>
      <c r="F1191" s="74"/>
      <c r="G1191" s="74"/>
    </row>
    <row r="1192" spans="1:7" s="55" customFormat="1" ht="14.15" x14ac:dyDescent="0.4">
      <c r="A1192" s="116"/>
      <c r="E1192" s="74"/>
      <c r="F1192" s="74"/>
      <c r="G1192" s="74"/>
    </row>
    <row r="1193" spans="1:7" s="55" customFormat="1" ht="14.15" x14ac:dyDescent="0.4">
      <c r="A1193" s="116"/>
      <c r="E1193" s="74"/>
      <c r="F1193" s="74"/>
      <c r="G1193" s="74"/>
    </row>
    <row r="1194" spans="1:7" s="55" customFormat="1" ht="14.15" x14ac:dyDescent="0.4">
      <c r="A1194" s="116"/>
      <c r="E1194" s="74"/>
      <c r="F1194" s="74"/>
      <c r="G1194" s="74"/>
    </row>
    <row r="1195" spans="1:7" s="55" customFormat="1" ht="14.15" x14ac:dyDescent="0.4">
      <c r="A1195" s="116"/>
      <c r="E1195" s="74"/>
      <c r="F1195" s="74"/>
      <c r="G1195" s="74"/>
    </row>
    <row r="1196" spans="1:7" s="55" customFormat="1" ht="14.15" x14ac:dyDescent="0.4">
      <c r="A1196" s="116"/>
      <c r="E1196" s="74"/>
      <c r="F1196" s="74"/>
      <c r="G1196" s="74"/>
    </row>
    <row r="1197" spans="1:7" s="55" customFormat="1" ht="14.15" x14ac:dyDescent="0.4">
      <c r="A1197" s="116"/>
      <c r="E1197" s="74"/>
      <c r="F1197" s="74"/>
      <c r="G1197" s="74"/>
    </row>
    <row r="1198" spans="1:7" s="55" customFormat="1" ht="14.15" x14ac:dyDescent="0.4">
      <c r="A1198" s="116"/>
      <c r="E1198" s="74"/>
      <c r="F1198" s="74"/>
      <c r="G1198" s="74"/>
    </row>
    <row r="1199" spans="1:7" s="55" customFormat="1" ht="14.15" x14ac:dyDescent="0.4">
      <c r="A1199" s="116"/>
      <c r="E1199" s="74"/>
      <c r="F1199" s="74"/>
      <c r="G1199" s="74"/>
    </row>
    <row r="1200" spans="1:7" s="55" customFormat="1" ht="14.15" x14ac:dyDescent="0.4">
      <c r="A1200" s="116"/>
      <c r="E1200" s="74"/>
      <c r="F1200" s="74"/>
      <c r="G1200" s="74"/>
    </row>
    <row r="1201" spans="1:7" s="55" customFormat="1" ht="14.15" x14ac:dyDescent="0.4">
      <c r="A1201" s="116"/>
      <c r="E1201" s="74"/>
      <c r="F1201" s="74"/>
      <c r="G1201" s="74"/>
    </row>
    <row r="1202" spans="1:7" s="55" customFormat="1" ht="14.15" x14ac:dyDescent="0.4">
      <c r="A1202" s="116"/>
      <c r="E1202" s="74"/>
      <c r="F1202" s="74"/>
      <c r="G1202" s="74"/>
    </row>
    <row r="1203" spans="1:7" s="55" customFormat="1" ht="14.15" x14ac:dyDescent="0.4">
      <c r="A1203" s="116"/>
      <c r="E1203" s="74"/>
      <c r="F1203" s="74"/>
      <c r="G1203" s="74"/>
    </row>
    <row r="1204" spans="1:7" s="55" customFormat="1" ht="14.15" x14ac:dyDescent="0.4">
      <c r="A1204" s="116"/>
      <c r="E1204" s="74"/>
      <c r="F1204" s="74"/>
      <c r="G1204" s="74"/>
    </row>
    <row r="1205" spans="1:7" s="55" customFormat="1" ht="14.15" x14ac:dyDescent="0.4">
      <c r="A1205" s="116"/>
      <c r="E1205" s="74"/>
      <c r="F1205" s="74"/>
      <c r="G1205" s="74"/>
    </row>
    <row r="1206" spans="1:7" s="55" customFormat="1" ht="14.15" x14ac:dyDescent="0.4">
      <c r="A1206" s="116"/>
      <c r="E1206" s="74"/>
      <c r="F1206" s="74"/>
      <c r="G1206" s="74"/>
    </row>
    <row r="1207" spans="1:7" s="55" customFormat="1" ht="14.15" x14ac:dyDescent="0.4">
      <c r="A1207" s="116"/>
      <c r="E1207" s="74"/>
      <c r="F1207" s="74"/>
      <c r="G1207" s="74"/>
    </row>
    <row r="1208" spans="1:7" s="55" customFormat="1" ht="14.15" x14ac:dyDescent="0.4">
      <c r="A1208" s="116"/>
      <c r="E1208" s="74"/>
      <c r="F1208" s="74"/>
      <c r="G1208" s="74"/>
    </row>
    <row r="1209" spans="1:7" s="55" customFormat="1" ht="14.15" x14ac:dyDescent="0.4">
      <c r="A1209" s="116"/>
      <c r="E1209" s="74"/>
      <c r="F1209" s="74"/>
      <c r="G1209" s="74"/>
    </row>
    <row r="1210" spans="1:7" s="55" customFormat="1" ht="14.15" x14ac:dyDescent="0.4">
      <c r="A1210" s="116"/>
      <c r="E1210" s="74"/>
      <c r="F1210" s="74"/>
      <c r="G1210" s="74"/>
    </row>
    <row r="1211" spans="1:7" s="55" customFormat="1" ht="14.15" x14ac:dyDescent="0.4">
      <c r="A1211" s="116"/>
      <c r="E1211" s="74"/>
      <c r="F1211" s="74"/>
      <c r="G1211" s="74"/>
    </row>
    <row r="1212" spans="1:7" s="55" customFormat="1" ht="14.15" x14ac:dyDescent="0.4">
      <c r="A1212" s="116"/>
      <c r="E1212" s="74"/>
      <c r="F1212" s="74"/>
      <c r="G1212" s="74"/>
    </row>
    <row r="1213" spans="1:7" s="55" customFormat="1" ht="14.15" x14ac:dyDescent="0.4">
      <c r="A1213" s="116"/>
      <c r="E1213" s="74"/>
      <c r="F1213" s="74"/>
      <c r="G1213" s="74"/>
    </row>
    <row r="1214" spans="1:7" s="55" customFormat="1" ht="14.15" x14ac:dyDescent="0.4">
      <c r="A1214" s="116"/>
      <c r="E1214" s="74"/>
      <c r="F1214" s="74"/>
      <c r="G1214" s="74"/>
    </row>
    <row r="1215" spans="1:7" s="55" customFormat="1" ht="14.15" x14ac:dyDescent="0.4">
      <c r="A1215" s="116"/>
      <c r="E1215" s="74"/>
      <c r="F1215" s="74"/>
      <c r="G1215" s="74"/>
    </row>
    <row r="1216" spans="1:7" s="55" customFormat="1" ht="14.15" x14ac:dyDescent="0.4">
      <c r="A1216" s="116"/>
      <c r="E1216" s="74"/>
      <c r="F1216" s="74"/>
      <c r="G1216" s="74"/>
    </row>
    <row r="1217" spans="1:7" s="55" customFormat="1" ht="14.15" x14ac:dyDescent="0.4">
      <c r="A1217" s="116"/>
      <c r="E1217" s="74"/>
      <c r="F1217" s="74"/>
      <c r="G1217" s="74"/>
    </row>
    <row r="1218" spans="1:7" s="55" customFormat="1" ht="14.15" x14ac:dyDescent="0.4">
      <c r="A1218" s="116"/>
      <c r="E1218" s="74"/>
      <c r="F1218" s="74"/>
      <c r="G1218" s="74"/>
    </row>
    <row r="1219" spans="1:7" s="55" customFormat="1" ht="14.15" x14ac:dyDescent="0.4">
      <c r="A1219" s="116"/>
      <c r="E1219" s="74"/>
      <c r="F1219" s="74"/>
      <c r="G1219" s="74"/>
    </row>
    <row r="1220" spans="1:7" s="55" customFormat="1" ht="14.15" x14ac:dyDescent="0.4">
      <c r="A1220" s="116"/>
      <c r="E1220" s="74"/>
      <c r="F1220" s="74"/>
      <c r="G1220" s="74"/>
    </row>
    <row r="1221" spans="1:7" s="55" customFormat="1" ht="14.15" x14ac:dyDescent="0.4">
      <c r="A1221" s="116"/>
      <c r="E1221" s="74"/>
      <c r="F1221" s="74"/>
      <c r="G1221" s="74"/>
    </row>
    <row r="1222" spans="1:7" s="55" customFormat="1" ht="14.15" x14ac:dyDescent="0.4">
      <c r="A1222" s="116"/>
      <c r="E1222" s="74"/>
      <c r="F1222" s="74"/>
      <c r="G1222" s="74"/>
    </row>
    <row r="1223" spans="1:7" s="55" customFormat="1" ht="14.15" x14ac:dyDescent="0.4">
      <c r="A1223" s="116"/>
      <c r="E1223" s="74"/>
      <c r="F1223" s="74"/>
      <c r="G1223" s="74"/>
    </row>
    <row r="1224" spans="1:7" s="55" customFormat="1" ht="14.15" x14ac:dyDescent="0.4">
      <c r="A1224" s="116"/>
      <c r="E1224" s="74"/>
      <c r="F1224" s="74"/>
      <c r="G1224" s="74"/>
    </row>
    <row r="1225" spans="1:7" s="55" customFormat="1" ht="14.15" x14ac:dyDescent="0.4">
      <c r="A1225" s="116"/>
      <c r="E1225" s="74"/>
      <c r="F1225" s="74"/>
      <c r="G1225" s="74"/>
    </row>
    <row r="1226" spans="1:7" s="55" customFormat="1" ht="14.15" x14ac:dyDescent="0.4">
      <c r="A1226" s="116"/>
      <c r="E1226" s="74"/>
      <c r="F1226" s="74"/>
      <c r="G1226" s="74"/>
    </row>
    <row r="1227" spans="1:7" s="55" customFormat="1" ht="14.15" x14ac:dyDescent="0.4">
      <c r="A1227" s="116"/>
      <c r="E1227" s="74"/>
      <c r="F1227" s="74"/>
      <c r="G1227" s="74"/>
    </row>
    <row r="1228" spans="1:7" s="55" customFormat="1" ht="14.15" x14ac:dyDescent="0.4">
      <c r="A1228" s="116"/>
      <c r="E1228" s="74"/>
      <c r="F1228" s="74"/>
      <c r="G1228" s="74"/>
    </row>
    <row r="1229" spans="1:7" s="55" customFormat="1" ht="14.15" x14ac:dyDescent="0.4">
      <c r="A1229" s="116"/>
      <c r="E1229" s="74"/>
      <c r="F1229" s="74"/>
      <c r="G1229" s="74"/>
    </row>
    <row r="1230" spans="1:7" s="55" customFormat="1" ht="14.15" x14ac:dyDescent="0.4">
      <c r="A1230" s="116"/>
      <c r="E1230" s="74"/>
      <c r="F1230" s="74"/>
      <c r="G1230" s="74"/>
    </row>
    <row r="1231" spans="1:7" s="55" customFormat="1" ht="14.15" x14ac:dyDescent="0.4">
      <c r="A1231" s="116"/>
      <c r="E1231" s="74"/>
      <c r="F1231" s="74"/>
      <c r="G1231" s="74"/>
    </row>
    <row r="1232" spans="1:7" s="55" customFormat="1" ht="14.15" x14ac:dyDescent="0.4">
      <c r="A1232" s="116"/>
      <c r="E1232" s="74"/>
      <c r="F1232" s="74"/>
      <c r="G1232" s="74"/>
    </row>
    <row r="1233" spans="1:7" s="55" customFormat="1" ht="14.15" x14ac:dyDescent="0.4">
      <c r="A1233" s="116"/>
      <c r="E1233" s="74"/>
      <c r="F1233" s="74"/>
      <c r="G1233" s="74"/>
    </row>
    <row r="1234" spans="1:7" s="55" customFormat="1" ht="14.15" x14ac:dyDescent="0.4">
      <c r="A1234" s="116"/>
      <c r="E1234" s="74"/>
      <c r="F1234" s="74"/>
      <c r="G1234" s="74"/>
    </row>
    <row r="1235" spans="1:7" s="55" customFormat="1" ht="14.15" x14ac:dyDescent="0.4">
      <c r="A1235" s="116"/>
      <c r="E1235" s="74"/>
      <c r="F1235" s="74"/>
      <c r="G1235" s="74"/>
    </row>
    <row r="1236" spans="1:7" s="55" customFormat="1" ht="14.15" x14ac:dyDescent="0.4">
      <c r="A1236" s="116"/>
      <c r="E1236" s="74"/>
      <c r="F1236" s="74"/>
      <c r="G1236" s="74"/>
    </row>
    <row r="1237" spans="1:7" s="55" customFormat="1" ht="14.15" x14ac:dyDescent="0.4">
      <c r="A1237" s="116"/>
      <c r="E1237" s="74"/>
      <c r="F1237" s="74"/>
      <c r="G1237" s="74"/>
    </row>
    <row r="1238" spans="1:7" s="55" customFormat="1" ht="14.15" x14ac:dyDescent="0.4">
      <c r="A1238" s="116"/>
      <c r="E1238" s="74"/>
      <c r="F1238" s="74"/>
      <c r="G1238" s="74"/>
    </row>
    <row r="1239" spans="1:7" s="55" customFormat="1" ht="14.15" x14ac:dyDescent="0.4">
      <c r="A1239" s="116"/>
      <c r="E1239" s="74"/>
      <c r="F1239" s="74"/>
      <c r="G1239" s="74"/>
    </row>
    <row r="1240" spans="1:7" s="55" customFormat="1" ht="14.15" x14ac:dyDescent="0.4">
      <c r="A1240" s="116"/>
      <c r="E1240" s="74"/>
      <c r="F1240" s="74"/>
      <c r="G1240" s="74"/>
    </row>
    <row r="1241" spans="1:7" s="55" customFormat="1" ht="14.15" x14ac:dyDescent="0.4">
      <c r="A1241" s="116"/>
      <c r="E1241" s="74"/>
      <c r="F1241" s="74"/>
      <c r="G1241" s="74"/>
    </row>
    <row r="1242" spans="1:7" s="55" customFormat="1" ht="14.15" x14ac:dyDescent="0.4">
      <c r="A1242" s="116"/>
      <c r="E1242" s="74"/>
      <c r="F1242" s="74"/>
      <c r="G1242" s="74"/>
    </row>
    <row r="1243" spans="1:7" s="55" customFormat="1" ht="14.15" x14ac:dyDescent="0.4">
      <c r="A1243" s="116"/>
      <c r="E1243" s="74"/>
      <c r="F1243" s="74"/>
      <c r="G1243" s="74"/>
    </row>
    <row r="1244" spans="1:7" s="55" customFormat="1" ht="14.15" x14ac:dyDescent="0.4">
      <c r="A1244" s="116"/>
      <c r="E1244" s="74"/>
      <c r="F1244" s="74"/>
      <c r="G1244" s="74"/>
    </row>
    <row r="1245" spans="1:7" s="55" customFormat="1" ht="14.15" x14ac:dyDescent="0.4">
      <c r="A1245" s="116"/>
      <c r="E1245" s="74"/>
      <c r="F1245" s="74"/>
      <c r="G1245" s="74"/>
    </row>
    <row r="1246" spans="1:7" s="55" customFormat="1" ht="14.15" x14ac:dyDescent="0.4">
      <c r="A1246" s="116"/>
      <c r="E1246" s="74"/>
      <c r="F1246" s="74"/>
      <c r="G1246" s="74"/>
    </row>
    <row r="1247" spans="1:7" s="55" customFormat="1" ht="14.15" x14ac:dyDescent="0.4">
      <c r="A1247" s="116"/>
      <c r="E1247" s="74"/>
      <c r="F1247" s="74"/>
      <c r="G1247" s="74"/>
    </row>
    <row r="1248" spans="1:7" s="55" customFormat="1" ht="14.15" x14ac:dyDescent="0.4">
      <c r="A1248" s="116"/>
      <c r="E1248" s="74"/>
      <c r="F1248" s="74"/>
      <c r="G1248" s="74"/>
    </row>
    <row r="1249" spans="1:7" s="55" customFormat="1" ht="14.15" x14ac:dyDescent="0.4">
      <c r="A1249" s="116"/>
      <c r="E1249" s="74"/>
      <c r="F1249" s="74"/>
      <c r="G1249" s="74"/>
    </row>
    <row r="1250" spans="1:7" s="55" customFormat="1" ht="14.15" x14ac:dyDescent="0.4">
      <c r="A1250" s="116"/>
      <c r="E1250" s="74"/>
      <c r="F1250" s="74"/>
      <c r="G1250" s="74"/>
    </row>
    <row r="1251" spans="1:7" s="55" customFormat="1" ht="14.15" x14ac:dyDescent="0.4">
      <c r="A1251" s="116"/>
      <c r="E1251" s="74"/>
      <c r="F1251" s="74"/>
      <c r="G1251" s="74"/>
    </row>
    <row r="1252" spans="1:7" s="55" customFormat="1" ht="14.15" x14ac:dyDescent="0.4">
      <c r="A1252" s="116"/>
      <c r="E1252" s="74"/>
      <c r="F1252" s="74"/>
      <c r="G1252" s="74"/>
    </row>
    <row r="1253" spans="1:7" s="55" customFormat="1" ht="14.15" x14ac:dyDescent="0.4">
      <c r="A1253" s="116"/>
      <c r="E1253" s="74"/>
      <c r="F1253" s="74"/>
      <c r="G1253" s="74"/>
    </row>
    <row r="1254" spans="1:7" s="55" customFormat="1" ht="14.15" x14ac:dyDescent="0.4">
      <c r="A1254" s="116"/>
      <c r="E1254" s="74"/>
      <c r="F1254" s="74"/>
      <c r="G1254" s="74"/>
    </row>
    <row r="1255" spans="1:7" s="55" customFormat="1" ht="14.15" x14ac:dyDescent="0.4">
      <c r="A1255" s="116"/>
      <c r="E1255" s="74"/>
      <c r="F1255" s="74"/>
      <c r="G1255" s="74"/>
    </row>
    <row r="1256" spans="1:7" s="55" customFormat="1" ht="14.15" x14ac:dyDescent="0.4">
      <c r="A1256" s="116"/>
      <c r="E1256" s="74"/>
      <c r="F1256" s="74"/>
      <c r="G1256" s="74"/>
    </row>
    <row r="1257" spans="1:7" s="55" customFormat="1" ht="14.15" x14ac:dyDescent="0.4">
      <c r="A1257" s="116"/>
      <c r="E1257" s="74"/>
      <c r="F1257" s="74"/>
      <c r="G1257" s="74"/>
    </row>
    <row r="1258" spans="1:7" s="55" customFormat="1" ht="14.15" x14ac:dyDescent="0.4">
      <c r="A1258" s="116"/>
      <c r="E1258" s="74"/>
      <c r="F1258" s="74"/>
      <c r="G1258" s="74"/>
    </row>
    <row r="1259" spans="1:7" s="55" customFormat="1" ht="14.15" x14ac:dyDescent="0.4">
      <c r="A1259" s="116"/>
      <c r="E1259" s="74"/>
      <c r="F1259" s="74"/>
      <c r="G1259" s="74"/>
    </row>
    <row r="1260" spans="1:7" s="55" customFormat="1" ht="14.15" x14ac:dyDescent="0.4">
      <c r="A1260" s="116"/>
      <c r="E1260" s="74"/>
      <c r="F1260" s="74"/>
      <c r="G1260" s="74"/>
    </row>
    <row r="1261" spans="1:7" s="55" customFormat="1" ht="14.15" x14ac:dyDescent="0.4">
      <c r="A1261" s="116"/>
      <c r="E1261" s="74"/>
      <c r="F1261" s="74"/>
      <c r="G1261" s="74"/>
    </row>
    <row r="1262" spans="1:7" s="55" customFormat="1" ht="14.15" x14ac:dyDescent="0.4">
      <c r="A1262" s="116"/>
      <c r="E1262" s="74"/>
      <c r="F1262" s="74"/>
      <c r="G1262" s="74"/>
    </row>
    <row r="1263" spans="1:7" s="55" customFormat="1" ht="14.15" x14ac:dyDescent="0.4">
      <c r="A1263" s="116"/>
      <c r="E1263" s="74"/>
      <c r="F1263" s="74"/>
      <c r="G1263" s="74"/>
    </row>
    <row r="1264" spans="1:7" s="55" customFormat="1" ht="14.15" x14ac:dyDescent="0.4">
      <c r="A1264" s="116"/>
      <c r="E1264" s="74"/>
      <c r="F1264" s="74"/>
      <c r="G1264" s="74"/>
    </row>
    <row r="1265" spans="1:7" s="55" customFormat="1" ht="14.15" x14ac:dyDescent="0.4">
      <c r="A1265" s="116"/>
      <c r="E1265" s="74"/>
      <c r="F1265" s="74"/>
      <c r="G1265" s="74"/>
    </row>
    <row r="1266" spans="1:7" s="55" customFormat="1" ht="14.15" x14ac:dyDescent="0.4">
      <c r="A1266" s="116"/>
      <c r="E1266" s="74"/>
      <c r="F1266" s="74"/>
      <c r="G1266" s="74"/>
    </row>
    <row r="1267" spans="1:7" s="55" customFormat="1" ht="14.15" x14ac:dyDescent="0.4">
      <c r="A1267" s="116"/>
      <c r="E1267" s="74"/>
      <c r="F1267" s="74"/>
      <c r="G1267" s="74"/>
    </row>
    <row r="1268" spans="1:7" s="55" customFormat="1" ht="14.15" x14ac:dyDescent="0.4">
      <c r="A1268" s="116"/>
      <c r="E1268" s="74"/>
      <c r="F1268" s="74"/>
      <c r="G1268" s="74"/>
    </row>
    <row r="1269" spans="1:7" s="55" customFormat="1" ht="14.15" x14ac:dyDescent="0.4">
      <c r="A1269" s="116"/>
      <c r="E1269" s="74"/>
      <c r="F1269" s="74"/>
      <c r="G1269" s="74"/>
    </row>
    <row r="1270" spans="1:7" s="55" customFormat="1" ht="14.15" x14ac:dyDescent="0.4">
      <c r="A1270" s="116"/>
      <c r="E1270" s="74"/>
      <c r="F1270" s="74"/>
      <c r="G1270" s="74"/>
    </row>
    <row r="1271" spans="1:7" s="55" customFormat="1" ht="14.15" x14ac:dyDescent="0.4">
      <c r="A1271" s="116"/>
      <c r="E1271" s="74"/>
      <c r="F1271" s="74"/>
      <c r="G1271" s="74"/>
    </row>
    <row r="1272" spans="1:7" s="55" customFormat="1" ht="14.15" x14ac:dyDescent="0.4">
      <c r="A1272" s="116"/>
      <c r="E1272" s="74"/>
      <c r="F1272" s="74"/>
      <c r="G1272" s="74"/>
    </row>
    <row r="1273" spans="1:7" s="55" customFormat="1" ht="14.15" x14ac:dyDescent="0.4">
      <c r="A1273" s="116"/>
      <c r="E1273" s="74"/>
      <c r="F1273" s="74"/>
      <c r="G1273" s="74"/>
    </row>
    <row r="1274" spans="1:7" s="55" customFormat="1" ht="14.15" x14ac:dyDescent="0.4">
      <c r="A1274" s="116"/>
      <c r="E1274" s="74"/>
      <c r="F1274" s="74"/>
      <c r="G1274" s="74"/>
    </row>
    <row r="1275" spans="1:7" s="55" customFormat="1" ht="14.15" x14ac:dyDescent="0.4">
      <c r="A1275" s="116"/>
      <c r="E1275" s="74"/>
      <c r="F1275" s="74"/>
      <c r="G1275" s="74"/>
    </row>
    <row r="1276" spans="1:7" s="55" customFormat="1" ht="14.15" x14ac:dyDescent="0.4">
      <c r="A1276" s="116"/>
      <c r="E1276" s="74"/>
      <c r="F1276" s="74"/>
      <c r="G1276" s="74"/>
    </row>
    <row r="1277" spans="1:7" s="55" customFormat="1" ht="14.15" x14ac:dyDescent="0.4">
      <c r="A1277" s="116"/>
      <c r="E1277" s="74"/>
      <c r="F1277" s="74"/>
      <c r="G1277" s="74"/>
    </row>
    <row r="1278" spans="1:7" s="55" customFormat="1" ht="14.15" x14ac:dyDescent="0.4">
      <c r="A1278" s="116"/>
      <c r="E1278" s="74"/>
      <c r="F1278" s="74"/>
      <c r="G1278" s="74"/>
    </row>
    <row r="1279" spans="1:7" s="55" customFormat="1" ht="14.15" x14ac:dyDescent="0.4">
      <c r="A1279" s="116"/>
      <c r="E1279" s="74"/>
      <c r="F1279" s="74"/>
      <c r="G1279" s="74"/>
    </row>
    <row r="1280" spans="1:7" s="55" customFormat="1" ht="14.15" x14ac:dyDescent="0.4">
      <c r="A1280" s="116"/>
      <c r="E1280" s="74"/>
      <c r="F1280" s="74"/>
      <c r="G1280" s="74"/>
    </row>
    <row r="1281" spans="1:7" s="55" customFormat="1" ht="14.15" x14ac:dyDescent="0.4">
      <c r="A1281" s="116"/>
      <c r="E1281" s="74"/>
      <c r="F1281" s="74"/>
      <c r="G1281" s="74"/>
    </row>
    <row r="1282" spans="1:7" s="55" customFormat="1" ht="14.15" x14ac:dyDescent="0.4">
      <c r="A1282" s="116"/>
      <c r="E1282" s="74"/>
      <c r="F1282" s="74"/>
      <c r="G1282" s="74"/>
    </row>
    <row r="1283" spans="1:7" s="55" customFormat="1" ht="14.15" x14ac:dyDescent="0.4">
      <c r="A1283" s="116"/>
      <c r="E1283" s="74"/>
      <c r="F1283" s="74"/>
      <c r="G1283" s="74"/>
    </row>
    <row r="1284" spans="1:7" s="55" customFormat="1" ht="14.15" x14ac:dyDescent="0.4">
      <c r="A1284" s="116"/>
      <c r="E1284" s="74"/>
      <c r="F1284" s="74"/>
      <c r="G1284" s="74"/>
    </row>
    <row r="1285" spans="1:7" s="55" customFormat="1" ht="14.15" x14ac:dyDescent="0.4">
      <c r="A1285" s="116"/>
      <c r="E1285" s="74"/>
      <c r="F1285" s="74"/>
      <c r="G1285" s="74"/>
    </row>
    <row r="1286" spans="1:7" s="55" customFormat="1" ht="14.15" x14ac:dyDescent="0.4">
      <c r="A1286" s="116"/>
      <c r="E1286" s="74"/>
      <c r="F1286" s="74"/>
      <c r="G1286" s="74"/>
    </row>
    <row r="1287" spans="1:7" s="55" customFormat="1" ht="14.15" x14ac:dyDescent="0.4">
      <c r="A1287" s="116"/>
      <c r="E1287" s="74"/>
      <c r="F1287" s="74"/>
      <c r="G1287" s="74"/>
    </row>
    <row r="1288" spans="1:7" s="55" customFormat="1" ht="14.15" x14ac:dyDescent="0.4">
      <c r="A1288" s="116"/>
      <c r="E1288" s="74"/>
      <c r="F1288" s="74"/>
      <c r="G1288" s="74"/>
    </row>
    <row r="1289" spans="1:7" s="55" customFormat="1" ht="14.15" x14ac:dyDescent="0.4">
      <c r="A1289" s="116"/>
      <c r="E1289" s="74"/>
      <c r="F1289" s="74"/>
      <c r="G1289" s="74"/>
    </row>
    <row r="1290" spans="1:7" s="55" customFormat="1" ht="14.15" x14ac:dyDescent="0.4">
      <c r="A1290" s="116"/>
      <c r="E1290" s="74"/>
      <c r="F1290" s="74"/>
      <c r="G1290" s="74"/>
    </row>
    <row r="1291" spans="1:7" s="55" customFormat="1" ht="14.15" x14ac:dyDescent="0.4">
      <c r="A1291" s="116"/>
      <c r="E1291" s="74"/>
      <c r="F1291" s="74"/>
      <c r="G1291" s="74"/>
    </row>
    <row r="1292" spans="1:7" s="55" customFormat="1" ht="14.15" x14ac:dyDescent="0.4">
      <c r="A1292" s="116"/>
      <c r="E1292" s="74"/>
      <c r="F1292" s="74"/>
      <c r="G1292" s="74"/>
    </row>
    <row r="1293" spans="1:7" s="55" customFormat="1" ht="14.15" x14ac:dyDescent="0.4">
      <c r="A1293" s="116"/>
      <c r="E1293" s="74"/>
      <c r="F1293" s="74"/>
      <c r="G1293" s="74"/>
    </row>
    <row r="1294" spans="1:7" s="55" customFormat="1" ht="14.15" x14ac:dyDescent="0.4">
      <c r="A1294" s="116"/>
      <c r="E1294" s="74"/>
      <c r="F1294" s="74"/>
      <c r="G1294" s="74"/>
    </row>
    <row r="1295" spans="1:7" s="55" customFormat="1" ht="14.15" x14ac:dyDescent="0.4">
      <c r="A1295" s="116"/>
      <c r="E1295" s="74"/>
      <c r="F1295" s="74"/>
      <c r="G1295" s="74"/>
    </row>
    <row r="1296" spans="1:7" s="55" customFormat="1" ht="14.15" x14ac:dyDescent="0.4">
      <c r="A1296" s="116"/>
      <c r="E1296" s="74"/>
      <c r="F1296" s="74"/>
      <c r="G1296" s="74"/>
    </row>
    <row r="1297" spans="1:7" s="55" customFormat="1" ht="14.15" x14ac:dyDescent="0.4">
      <c r="A1297" s="116"/>
      <c r="E1297" s="74"/>
      <c r="F1297" s="74"/>
      <c r="G1297" s="74"/>
    </row>
    <row r="1298" spans="1:7" s="55" customFormat="1" ht="14.15" x14ac:dyDescent="0.4">
      <c r="A1298" s="116"/>
      <c r="E1298" s="74"/>
      <c r="F1298" s="74"/>
      <c r="G1298" s="74"/>
    </row>
    <row r="1299" spans="1:7" s="55" customFormat="1" ht="14.15" x14ac:dyDescent="0.4">
      <c r="A1299" s="116"/>
      <c r="E1299" s="74"/>
      <c r="F1299" s="74"/>
      <c r="G1299" s="74"/>
    </row>
    <row r="1300" spans="1:7" s="55" customFormat="1" ht="14.15" x14ac:dyDescent="0.4">
      <c r="A1300" s="116"/>
      <c r="E1300" s="74"/>
      <c r="F1300" s="74"/>
      <c r="G1300" s="74"/>
    </row>
    <row r="1301" spans="1:7" s="55" customFormat="1" ht="14.15" x14ac:dyDescent="0.4">
      <c r="A1301" s="116"/>
      <c r="E1301" s="74"/>
      <c r="F1301" s="74"/>
      <c r="G1301" s="74"/>
    </row>
    <row r="1302" spans="1:7" s="55" customFormat="1" ht="14.15" x14ac:dyDescent="0.4">
      <c r="A1302" s="116"/>
      <c r="E1302" s="74"/>
      <c r="F1302" s="74"/>
      <c r="G1302" s="74"/>
    </row>
    <row r="1303" spans="1:7" s="55" customFormat="1" ht="14.15" x14ac:dyDescent="0.4">
      <c r="A1303" s="116"/>
      <c r="E1303" s="74"/>
      <c r="F1303" s="74"/>
      <c r="G1303" s="74"/>
    </row>
    <row r="1304" spans="1:7" s="55" customFormat="1" ht="14.15" x14ac:dyDescent="0.4">
      <c r="A1304" s="116"/>
      <c r="E1304" s="74"/>
      <c r="F1304" s="74"/>
      <c r="G1304" s="74"/>
    </row>
    <row r="1305" spans="1:7" s="55" customFormat="1" ht="14.15" x14ac:dyDescent="0.4">
      <c r="A1305" s="116"/>
      <c r="E1305" s="74"/>
      <c r="F1305" s="74"/>
      <c r="G1305" s="74"/>
    </row>
    <row r="1306" spans="1:7" s="55" customFormat="1" ht="14.15" x14ac:dyDescent="0.4">
      <c r="A1306" s="116"/>
      <c r="E1306" s="74"/>
      <c r="F1306" s="74"/>
      <c r="G1306" s="74"/>
    </row>
    <row r="1307" spans="1:7" s="55" customFormat="1" ht="14.15" x14ac:dyDescent="0.4">
      <c r="A1307" s="116"/>
      <c r="E1307" s="74"/>
      <c r="F1307" s="74"/>
      <c r="G1307" s="74"/>
    </row>
    <row r="1308" spans="1:7" s="55" customFormat="1" ht="14.15" x14ac:dyDescent="0.4">
      <c r="A1308" s="116"/>
      <c r="E1308" s="74"/>
      <c r="F1308" s="74"/>
      <c r="G1308" s="74"/>
    </row>
    <row r="1309" spans="1:7" s="55" customFormat="1" ht="14.15" x14ac:dyDescent="0.4">
      <c r="A1309" s="116"/>
      <c r="E1309" s="74"/>
      <c r="F1309" s="74"/>
      <c r="G1309" s="74"/>
    </row>
    <row r="1310" spans="1:7" s="55" customFormat="1" ht="14.15" x14ac:dyDescent="0.4">
      <c r="A1310" s="116"/>
      <c r="E1310" s="74"/>
      <c r="F1310" s="74"/>
      <c r="G1310" s="74"/>
    </row>
    <row r="1311" spans="1:7" s="55" customFormat="1" ht="14.15" x14ac:dyDescent="0.4">
      <c r="A1311" s="116"/>
      <c r="E1311" s="74"/>
      <c r="F1311" s="74"/>
      <c r="G1311" s="74"/>
    </row>
    <row r="1312" spans="1:7" s="55" customFormat="1" ht="14.15" x14ac:dyDescent="0.4">
      <c r="A1312" s="116"/>
      <c r="E1312" s="74"/>
      <c r="F1312" s="74"/>
      <c r="G1312" s="74"/>
    </row>
    <row r="1313" spans="1:7" s="55" customFormat="1" ht="14.15" x14ac:dyDescent="0.4">
      <c r="A1313" s="116"/>
      <c r="E1313" s="74"/>
      <c r="F1313" s="74"/>
      <c r="G1313" s="74"/>
    </row>
    <row r="1314" spans="1:7" s="55" customFormat="1" ht="14.15" x14ac:dyDescent="0.4">
      <c r="A1314" s="116"/>
      <c r="E1314" s="74"/>
      <c r="F1314" s="74"/>
      <c r="G1314" s="74"/>
    </row>
    <row r="1315" spans="1:7" s="55" customFormat="1" ht="14.15" x14ac:dyDescent="0.4">
      <c r="A1315" s="116"/>
      <c r="E1315" s="74"/>
      <c r="F1315" s="74"/>
      <c r="G1315" s="74"/>
    </row>
    <row r="1316" spans="1:7" s="55" customFormat="1" ht="14.15" x14ac:dyDescent="0.4">
      <c r="A1316" s="116"/>
      <c r="E1316" s="74"/>
      <c r="F1316" s="74"/>
      <c r="G1316" s="74"/>
    </row>
    <row r="1317" spans="1:7" s="55" customFormat="1" ht="14.15" x14ac:dyDescent="0.4">
      <c r="A1317" s="116"/>
      <c r="E1317" s="74"/>
      <c r="F1317" s="74"/>
      <c r="G1317" s="74"/>
    </row>
    <row r="1318" spans="1:7" s="55" customFormat="1" ht="14.15" x14ac:dyDescent="0.4">
      <c r="A1318" s="116"/>
      <c r="E1318" s="74"/>
      <c r="F1318" s="74"/>
      <c r="G1318" s="74"/>
    </row>
    <row r="1319" spans="1:7" s="55" customFormat="1" ht="14.15" x14ac:dyDescent="0.4">
      <c r="A1319" s="116"/>
      <c r="E1319" s="74"/>
      <c r="F1319" s="74"/>
      <c r="G1319" s="74"/>
    </row>
    <row r="1320" spans="1:7" s="55" customFormat="1" ht="14.15" x14ac:dyDescent="0.4">
      <c r="A1320" s="116"/>
      <c r="E1320" s="74"/>
      <c r="F1320" s="74"/>
      <c r="G1320" s="74"/>
    </row>
    <row r="1321" spans="1:7" s="55" customFormat="1" ht="14.15" x14ac:dyDescent="0.4">
      <c r="A1321" s="116"/>
      <c r="E1321" s="74"/>
      <c r="F1321" s="74"/>
      <c r="G1321" s="74"/>
    </row>
    <row r="1322" spans="1:7" s="55" customFormat="1" ht="14.15" x14ac:dyDescent="0.4">
      <c r="A1322" s="116"/>
      <c r="E1322" s="74"/>
      <c r="F1322" s="74"/>
      <c r="G1322" s="74"/>
    </row>
    <row r="1323" spans="1:7" s="55" customFormat="1" ht="14.15" x14ac:dyDescent="0.4">
      <c r="A1323" s="116"/>
      <c r="E1323" s="74"/>
      <c r="F1323" s="74"/>
      <c r="G1323" s="74"/>
    </row>
    <row r="1324" spans="1:7" s="55" customFormat="1" ht="14.15" x14ac:dyDescent="0.4">
      <c r="A1324" s="116"/>
      <c r="E1324" s="74"/>
      <c r="F1324" s="74"/>
      <c r="G1324" s="74"/>
    </row>
    <row r="1325" spans="1:7" s="55" customFormat="1" ht="14.15" x14ac:dyDescent="0.4">
      <c r="A1325" s="116"/>
      <c r="E1325" s="74"/>
      <c r="F1325" s="74"/>
      <c r="G1325" s="74"/>
    </row>
    <row r="1326" spans="1:7" s="55" customFormat="1" ht="14.15" x14ac:dyDescent="0.4">
      <c r="A1326" s="116"/>
      <c r="E1326" s="74"/>
      <c r="F1326" s="74"/>
      <c r="G1326" s="74"/>
    </row>
    <row r="1327" spans="1:7" s="55" customFormat="1" ht="14.15" x14ac:dyDescent="0.4">
      <c r="A1327" s="116"/>
      <c r="E1327" s="74"/>
      <c r="F1327" s="74"/>
      <c r="G1327" s="74"/>
    </row>
    <row r="1328" spans="1:7" s="55" customFormat="1" ht="14.15" x14ac:dyDescent="0.4">
      <c r="A1328" s="116"/>
      <c r="E1328" s="74"/>
      <c r="F1328" s="74"/>
      <c r="G1328" s="74"/>
    </row>
    <row r="1329" spans="1:7" s="55" customFormat="1" ht="14.15" x14ac:dyDescent="0.4">
      <c r="A1329" s="116"/>
      <c r="E1329" s="74"/>
      <c r="F1329" s="74"/>
      <c r="G1329" s="74"/>
    </row>
    <row r="1330" spans="1:7" s="55" customFormat="1" ht="14.15" x14ac:dyDescent="0.4">
      <c r="A1330" s="116"/>
      <c r="E1330" s="74"/>
      <c r="F1330" s="74"/>
      <c r="G1330" s="74"/>
    </row>
    <row r="1331" spans="1:7" s="55" customFormat="1" ht="14.15" x14ac:dyDescent="0.4">
      <c r="A1331" s="116"/>
      <c r="E1331" s="74"/>
      <c r="F1331" s="74"/>
      <c r="G1331" s="74"/>
    </row>
    <row r="1332" spans="1:7" s="55" customFormat="1" ht="14.15" x14ac:dyDescent="0.4">
      <c r="A1332" s="116"/>
      <c r="E1332" s="74"/>
      <c r="F1332" s="74"/>
      <c r="G1332" s="74"/>
    </row>
    <row r="1333" spans="1:7" s="55" customFormat="1" ht="14.15" x14ac:dyDescent="0.4">
      <c r="A1333" s="116"/>
      <c r="E1333" s="74"/>
      <c r="F1333" s="74"/>
      <c r="G1333" s="74"/>
    </row>
    <row r="1334" spans="1:7" s="55" customFormat="1" ht="14.15" x14ac:dyDescent="0.4">
      <c r="A1334" s="116"/>
      <c r="E1334" s="74"/>
      <c r="F1334" s="74"/>
      <c r="G1334" s="74"/>
    </row>
    <row r="1335" spans="1:7" s="55" customFormat="1" ht="14.15" x14ac:dyDescent="0.4">
      <c r="A1335" s="116"/>
      <c r="E1335" s="74"/>
      <c r="F1335" s="74"/>
      <c r="G1335" s="74"/>
    </row>
    <row r="1336" spans="1:7" s="55" customFormat="1" ht="14.15" x14ac:dyDescent="0.4">
      <c r="A1336" s="116"/>
      <c r="E1336" s="74"/>
      <c r="F1336" s="74"/>
      <c r="G1336" s="74"/>
    </row>
    <row r="1337" spans="1:7" s="55" customFormat="1" ht="14.15" x14ac:dyDescent="0.4">
      <c r="A1337" s="116"/>
      <c r="E1337" s="74"/>
      <c r="F1337" s="74"/>
      <c r="G1337" s="74"/>
    </row>
    <row r="1338" spans="1:7" s="55" customFormat="1" ht="14.15" x14ac:dyDescent="0.4">
      <c r="A1338" s="116"/>
      <c r="E1338" s="74"/>
      <c r="F1338" s="74"/>
      <c r="G1338" s="74"/>
    </row>
    <row r="1339" spans="1:7" s="55" customFormat="1" ht="14.15" x14ac:dyDescent="0.4">
      <c r="A1339" s="116"/>
      <c r="E1339" s="74"/>
      <c r="F1339" s="74"/>
      <c r="G1339" s="74"/>
    </row>
    <row r="1340" spans="1:7" s="55" customFormat="1" ht="14.15" x14ac:dyDescent="0.4">
      <c r="A1340" s="116"/>
      <c r="E1340" s="74"/>
      <c r="F1340" s="74"/>
      <c r="G1340" s="74"/>
    </row>
    <row r="1341" spans="1:7" s="55" customFormat="1" ht="14.15" x14ac:dyDescent="0.4">
      <c r="A1341" s="116"/>
      <c r="E1341" s="74"/>
      <c r="F1341" s="74"/>
      <c r="G1341" s="74"/>
    </row>
    <row r="1342" spans="1:7" s="55" customFormat="1" ht="14.15" x14ac:dyDescent="0.4">
      <c r="A1342" s="116"/>
      <c r="E1342" s="74"/>
      <c r="F1342" s="74"/>
      <c r="G1342" s="74"/>
    </row>
    <row r="1343" spans="1:7" s="55" customFormat="1" ht="14.15" x14ac:dyDescent="0.4">
      <c r="A1343" s="116"/>
      <c r="E1343" s="74"/>
      <c r="F1343" s="74"/>
      <c r="G1343" s="74"/>
    </row>
    <row r="1344" spans="1:7" s="55" customFormat="1" ht="14.15" x14ac:dyDescent="0.4">
      <c r="A1344" s="116"/>
      <c r="E1344" s="74"/>
      <c r="F1344" s="74"/>
      <c r="G1344" s="74"/>
    </row>
    <row r="1345" spans="1:7" s="55" customFormat="1" ht="14.15" x14ac:dyDescent="0.4">
      <c r="A1345" s="116"/>
      <c r="E1345" s="74"/>
      <c r="F1345" s="74"/>
      <c r="G1345" s="74"/>
    </row>
    <row r="1346" spans="1:7" s="55" customFormat="1" ht="14.15" x14ac:dyDescent="0.4">
      <c r="A1346" s="116"/>
      <c r="E1346" s="74"/>
      <c r="F1346" s="74"/>
      <c r="G1346" s="74"/>
    </row>
    <row r="1347" spans="1:7" s="55" customFormat="1" ht="14.15" x14ac:dyDescent="0.4">
      <c r="A1347" s="116"/>
      <c r="E1347" s="74"/>
      <c r="F1347" s="74"/>
      <c r="G1347" s="74"/>
    </row>
    <row r="1348" spans="1:7" s="55" customFormat="1" ht="14.15" x14ac:dyDescent="0.4">
      <c r="A1348" s="116"/>
      <c r="E1348" s="74"/>
      <c r="F1348" s="74"/>
      <c r="G1348" s="74"/>
    </row>
    <row r="1349" spans="1:7" s="55" customFormat="1" ht="14.15" x14ac:dyDescent="0.4">
      <c r="A1349" s="116"/>
      <c r="E1349" s="74"/>
      <c r="F1349" s="74"/>
      <c r="G1349" s="74"/>
    </row>
    <row r="1350" spans="1:7" s="55" customFormat="1" ht="14.15" x14ac:dyDescent="0.4">
      <c r="A1350" s="116"/>
      <c r="E1350" s="74"/>
      <c r="F1350" s="74"/>
      <c r="G1350" s="74"/>
    </row>
    <row r="1351" spans="1:7" s="55" customFormat="1" ht="14.15" x14ac:dyDescent="0.4">
      <c r="A1351" s="116"/>
      <c r="E1351" s="74"/>
      <c r="F1351" s="74"/>
      <c r="G1351" s="74"/>
    </row>
    <row r="1352" spans="1:7" s="55" customFormat="1" ht="14.15" x14ac:dyDescent="0.4">
      <c r="A1352" s="116"/>
      <c r="E1352" s="74"/>
      <c r="F1352" s="74"/>
      <c r="G1352" s="74"/>
    </row>
    <row r="1353" spans="1:7" s="55" customFormat="1" ht="14.15" x14ac:dyDescent="0.4">
      <c r="A1353" s="116"/>
      <c r="E1353" s="74"/>
      <c r="F1353" s="74"/>
      <c r="G1353" s="74"/>
    </row>
    <row r="1354" spans="1:7" s="55" customFormat="1" ht="14.15" x14ac:dyDescent="0.4">
      <c r="A1354" s="116"/>
      <c r="E1354" s="74"/>
      <c r="F1354" s="74"/>
      <c r="G1354" s="74"/>
    </row>
    <row r="1355" spans="1:7" s="55" customFormat="1" ht="14.15" x14ac:dyDescent="0.4">
      <c r="A1355" s="116"/>
      <c r="E1355" s="74"/>
      <c r="F1355" s="74"/>
      <c r="G1355" s="74"/>
    </row>
    <row r="1356" spans="1:7" s="55" customFormat="1" ht="14.15" x14ac:dyDescent="0.4">
      <c r="A1356" s="116"/>
      <c r="E1356" s="74"/>
      <c r="F1356" s="74"/>
      <c r="G1356" s="74"/>
    </row>
    <row r="1357" spans="1:7" s="55" customFormat="1" ht="14.15" x14ac:dyDescent="0.4">
      <c r="A1357" s="116"/>
      <c r="E1357" s="74"/>
      <c r="F1357" s="74"/>
      <c r="G1357" s="74"/>
    </row>
    <row r="1358" spans="1:7" s="55" customFormat="1" ht="14.15" x14ac:dyDescent="0.4">
      <c r="A1358" s="116"/>
      <c r="E1358" s="74"/>
      <c r="F1358" s="74"/>
      <c r="G1358" s="74"/>
    </row>
    <row r="1359" spans="1:7" s="55" customFormat="1" ht="14.15" x14ac:dyDescent="0.4">
      <c r="A1359" s="116"/>
      <c r="E1359" s="74"/>
      <c r="F1359" s="74"/>
      <c r="G1359" s="74"/>
    </row>
    <row r="1360" spans="1:7" s="55" customFormat="1" ht="14.15" x14ac:dyDescent="0.4">
      <c r="A1360" s="116"/>
      <c r="E1360" s="74"/>
      <c r="F1360" s="74"/>
      <c r="G1360" s="74"/>
    </row>
    <row r="1361" spans="1:7" s="55" customFormat="1" ht="14.15" x14ac:dyDescent="0.4">
      <c r="A1361" s="116"/>
      <c r="E1361" s="74"/>
      <c r="F1361" s="74"/>
      <c r="G1361" s="74"/>
    </row>
    <row r="1362" spans="1:7" s="55" customFormat="1" ht="14.15" x14ac:dyDescent="0.4">
      <c r="A1362" s="116"/>
      <c r="E1362" s="74"/>
      <c r="F1362" s="74"/>
      <c r="G1362" s="74"/>
    </row>
    <row r="1363" spans="1:7" s="55" customFormat="1" ht="14.15" x14ac:dyDescent="0.4">
      <c r="A1363" s="116"/>
      <c r="E1363" s="74"/>
      <c r="F1363" s="74"/>
      <c r="G1363" s="74"/>
    </row>
    <row r="1364" spans="1:7" s="55" customFormat="1" ht="14.15" x14ac:dyDescent="0.4">
      <c r="A1364" s="116"/>
      <c r="E1364" s="74"/>
      <c r="F1364" s="74"/>
      <c r="G1364" s="74"/>
    </row>
    <row r="1365" spans="1:7" s="55" customFormat="1" ht="14.15" x14ac:dyDescent="0.4">
      <c r="A1365" s="116"/>
      <c r="E1365" s="74"/>
      <c r="F1365" s="74"/>
      <c r="G1365" s="74"/>
    </row>
    <row r="1366" spans="1:7" s="55" customFormat="1" ht="14.15" x14ac:dyDescent="0.4">
      <c r="A1366" s="116"/>
      <c r="E1366" s="74"/>
      <c r="F1366" s="74"/>
      <c r="G1366" s="74"/>
    </row>
    <row r="1367" spans="1:7" s="55" customFormat="1" ht="14.15" x14ac:dyDescent="0.4">
      <c r="A1367" s="116"/>
      <c r="E1367" s="74"/>
      <c r="F1367" s="74"/>
      <c r="G1367" s="74"/>
    </row>
    <row r="1368" spans="1:7" s="55" customFormat="1" ht="14.15" x14ac:dyDescent="0.4">
      <c r="A1368" s="116"/>
      <c r="E1368" s="74"/>
      <c r="F1368" s="74"/>
      <c r="G1368" s="74"/>
    </row>
    <row r="1369" spans="1:7" s="55" customFormat="1" ht="14.15" x14ac:dyDescent="0.4">
      <c r="A1369" s="116"/>
      <c r="E1369" s="74"/>
      <c r="F1369" s="74"/>
      <c r="G1369" s="74"/>
    </row>
    <row r="1370" spans="1:7" s="55" customFormat="1" ht="14.15" x14ac:dyDescent="0.4">
      <c r="A1370" s="116"/>
      <c r="E1370" s="74"/>
      <c r="F1370" s="74"/>
      <c r="G1370" s="74"/>
    </row>
    <row r="1371" spans="1:7" s="55" customFormat="1" ht="14.15" x14ac:dyDescent="0.4">
      <c r="A1371" s="116"/>
      <c r="E1371" s="74"/>
      <c r="F1371" s="74"/>
      <c r="G1371" s="74"/>
    </row>
    <row r="1372" spans="1:7" s="55" customFormat="1" ht="14.15" x14ac:dyDescent="0.4">
      <c r="A1372" s="116"/>
      <c r="E1372" s="74"/>
      <c r="F1372" s="74"/>
      <c r="G1372" s="74"/>
    </row>
    <row r="1373" spans="1:7" s="55" customFormat="1" ht="14.15" x14ac:dyDescent="0.4">
      <c r="A1373" s="116"/>
      <c r="E1373" s="74"/>
      <c r="F1373" s="74"/>
      <c r="G1373" s="74"/>
    </row>
    <row r="1374" spans="1:7" s="55" customFormat="1" ht="14.15" x14ac:dyDescent="0.4">
      <c r="A1374" s="116"/>
      <c r="E1374" s="74"/>
      <c r="F1374" s="74"/>
      <c r="G1374" s="74"/>
    </row>
    <row r="1375" spans="1:7" s="55" customFormat="1" ht="14.15" x14ac:dyDescent="0.4">
      <c r="A1375" s="116"/>
      <c r="E1375" s="74"/>
      <c r="F1375" s="74"/>
      <c r="G1375" s="74"/>
    </row>
    <row r="1376" spans="1:7" s="55" customFormat="1" ht="14.15" x14ac:dyDescent="0.4">
      <c r="A1376" s="116"/>
      <c r="E1376" s="74"/>
      <c r="F1376" s="74"/>
      <c r="G1376" s="74"/>
    </row>
    <row r="1377" spans="1:7" s="55" customFormat="1" ht="14.15" x14ac:dyDescent="0.4">
      <c r="A1377" s="116"/>
      <c r="E1377" s="74"/>
      <c r="F1377" s="74"/>
      <c r="G1377" s="74"/>
    </row>
    <row r="1378" spans="1:7" s="55" customFormat="1" ht="14.15" x14ac:dyDescent="0.4">
      <c r="A1378" s="116"/>
      <c r="E1378" s="74"/>
      <c r="F1378" s="74"/>
      <c r="G1378" s="74"/>
    </row>
    <row r="1379" spans="1:7" s="55" customFormat="1" ht="14.15" x14ac:dyDescent="0.4">
      <c r="A1379" s="116"/>
      <c r="E1379" s="74"/>
      <c r="F1379" s="74"/>
      <c r="G1379" s="74"/>
    </row>
    <row r="1380" spans="1:7" s="55" customFormat="1" ht="14.15" x14ac:dyDescent="0.4">
      <c r="A1380" s="116"/>
      <c r="E1380" s="74"/>
      <c r="F1380" s="74"/>
      <c r="G1380" s="74"/>
    </row>
    <row r="1381" spans="1:7" s="55" customFormat="1" ht="14.15" x14ac:dyDescent="0.4">
      <c r="A1381" s="116"/>
      <c r="E1381" s="74"/>
      <c r="F1381" s="74"/>
      <c r="G1381" s="74"/>
    </row>
    <row r="1382" spans="1:7" s="55" customFormat="1" ht="14.15" x14ac:dyDescent="0.4">
      <c r="A1382" s="116"/>
      <c r="E1382" s="74"/>
      <c r="F1382" s="74"/>
      <c r="G1382" s="74"/>
    </row>
    <row r="1383" spans="1:7" s="55" customFormat="1" ht="14.15" x14ac:dyDescent="0.4">
      <c r="A1383" s="116"/>
      <c r="E1383" s="74"/>
      <c r="F1383" s="74"/>
      <c r="G1383" s="74"/>
    </row>
    <row r="1384" spans="1:7" s="55" customFormat="1" ht="14.15" x14ac:dyDescent="0.4">
      <c r="A1384" s="116"/>
      <c r="E1384" s="74"/>
      <c r="F1384" s="74"/>
      <c r="G1384" s="74"/>
    </row>
    <row r="1385" spans="1:7" s="55" customFormat="1" ht="14.15" x14ac:dyDescent="0.4">
      <c r="A1385" s="116"/>
      <c r="E1385" s="74"/>
      <c r="F1385" s="74"/>
      <c r="G1385" s="74"/>
    </row>
    <row r="1386" spans="1:7" s="55" customFormat="1" ht="14.15" x14ac:dyDescent="0.4">
      <c r="A1386" s="116"/>
      <c r="E1386" s="74"/>
      <c r="F1386" s="74"/>
      <c r="G1386" s="74"/>
    </row>
    <row r="1387" spans="1:7" s="55" customFormat="1" ht="14.15" x14ac:dyDescent="0.4">
      <c r="A1387" s="116"/>
      <c r="E1387" s="74"/>
      <c r="F1387" s="74"/>
      <c r="G1387" s="74"/>
    </row>
    <row r="1388" spans="1:7" s="55" customFormat="1" ht="14.15" x14ac:dyDescent="0.4">
      <c r="A1388" s="116"/>
      <c r="E1388" s="74"/>
      <c r="F1388" s="74"/>
      <c r="G1388" s="74"/>
    </row>
    <row r="1389" spans="1:7" s="55" customFormat="1" ht="14.15" x14ac:dyDescent="0.4">
      <c r="A1389" s="116"/>
      <c r="E1389" s="74"/>
      <c r="F1389" s="74"/>
      <c r="G1389" s="74"/>
    </row>
    <row r="1390" spans="1:7" s="55" customFormat="1" ht="14.15" x14ac:dyDescent="0.4">
      <c r="A1390" s="116"/>
      <c r="E1390" s="74"/>
      <c r="F1390" s="74"/>
      <c r="G1390" s="74"/>
    </row>
    <row r="1391" spans="1:7" s="55" customFormat="1" ht="14.15" x14ac:dyDescent="0.4">
      <c r="A1391" s="116"/>
      <c r="E1391" s="74"/>
      <c r="F1391" s="74"/>
      <c r="G1391" s="74"/>
    </row>
    <row r="1392" spans="1:7" s="55" customFormat="1" ht="14.15" x14ac:dyDescent="0.4">
      <c r="A1392" s="116"/>
      <c r="E1392" s="74"/>
      <c r="F1392" s="74"/>
      <c r="G1392" s="74"/>
    </row>
    <row r="1393" spans="1:7" s="55" customFormat="1" ht="14.15" x14ac:dyDescent="0.4">
      <c r="A1393" s="116"/>
      <c r="E1393" s="74"/>
      <c r="F1393" s="74"/>
      <c r="G1393" s="74"/>
    </row>
    <row r="1394" spans="1:7" s="55" customFormat="1" ht="14.15" x14ac:dyDescent="0.4">
      <c r="A1394" s="116"/>
      <c r="E1394" s="74"/>
      <c r="F1394" s="74"/>
      <c r="G1394" s="74"/>
    </row>
    <row r="1395" spans="1:7" s="55" customFormat="1" ht="14.15" x14ac:dyDescent="0.4">
      <c r="A1395" s="116"/>
      <c r="E1395" s="74"/>
      <c r="F1395" s="74"/>
      <c r="G1395" s="74"/>
    </row>
    <row r="1396" spans="1:7" s="55" customFormat="1" ht="14.15" x14ac:dyDescent="0.4">
      <c r="A1396" s="116"/>
      <c r="E1396" s="74"/>
      <c r="F1396" s="74"/>
      <c r="G1396" s="74"/>
    </row>
    <row r="1397" spans="1:7" s="55" customFormat="1" ht="14.15" x14ac:dyDescent="0.4">
      <c r="A1397" s="116"/>
      <c r="E1397" s="74"/>
      <c r="F1397" s="74"/>
      <c r="G1397" s="74"/>
    </row>
    <row r="1398" spans="1:7" s="55" customFormat="1" ht="14.15" x14ac:dyDescent="0.4">
      <c r="A1398" s="116"/>
      <c r="E1398" s="74"/>
      <c r="F1398" s="74"/>
      <c r="G1398" s="74"/>
    </row>
    <row r="1399" spans="1:7" s="55" customFormat="1" ht="14.15" x14ac:dyDescent="0.4">
      <c r="A1399" s="116"/>
      <c r="E1399" s="74"/>
      <c r="F1399" s="74"/>
      <c r="G1399" s="74"/>
    </row>
    <row r="1400" spans="1:7" s="55" customFormat="1" ht="14.15" x14ac:dyDescent="0.4">
      <c r="A1400" s="116"/>
      <c r="E1400" s="74"/>
      <c r="F1400" s="74"/>
      <c r="G1400" s="74"/>
    </row>
    <row r="1401" spans="1:7" s="55" customFormat="1" ht="14.15" x14ac:dyDescent="0.4">
      <c r="A1401" s="116"/>
      <c r="E1401" s="74"/>
      <c r="F1401" s="74"/>
      <c r="G1401" s="74"/>
    </row>
    <row r="1402" spans="1:7" s="55" customFormat="1" ht="14.15" x14ac:dyDescent="0.4">
      <c r="A1402" s="116"/>
      <c r="E1402" s="74"/>
      <c r="F1402" s="74"/>
      <c r="G1402" s="74"/>
    </row>
    <row r="1403" spans="1:7" s="55" customFormat="1" ht="14.15" x14ac:dyDescent="0.4">
      <c r="A1403" s="116"/>
      <c r="E1403" s="74"/>
      <c r="F1403" s="74"/>
      <c r="G1403" s="74"/>
    </row>
    <row r="1404" spans="1:7" s="55" customFormat="1" ht="14.15" x14ac:dyDescent="0.4">
      <c r="A1404" s="116"/>
      <c r="E1404" s="74"/>
      <c r="F1404" s="74"/>
      <c r="G1404" s="74"/>
    </row>
    <row r="1405" spans="1:7" s="55" customFormat="1" ht="14.15" x14ac:dyDescent="0.4">
      <c r="A1405" s="116"/>
      <c r="E1405" s="74"/>
      <c r="F1405" s="74"/>
      <c r="G1405" s="74"/>
    </row>
    <row r="1406" spans="1:7" s="55" customFormat="1" ht="14.15" x14ac:dyDescent="0.4">
      <c r="A1406" s="116"/>
      <c r="E1406" s="74"/>
      <c r="F1406" s="74"/>
      <c r="G1406" s="74"/>
    </row>
    <row r="1407" spans="1:7" s="55" customFormat="1" ht="14.15" x14ac:dyDescent="0.4">
      <c r="A1407" s="116"/>
      <c r="E1407" s="74"/>
      <c r="F1407" s="74"/>
      <c r="G1407" s="74"/>
    </row>
    <row r="1408" spans="1:7" s="55" customFormat="1" ht="14.15" x14ac:dyDescent="0.4">
      <c r="A1408" s="116"/>
      <c r="E1408" s="74"/>
      <c r="F1408" s="74"/>
      <c r="G1408" s="74"/>
    </row>
    <row r="1409" spans="1:7" s="55" customFormat="1" ht="14.15" x14ac:dyDescent="0.4">
      <c r="A1409" s="116"/>
      <c r="E1409" s="74"/>
      <c r="F1409" s="74"/>
      <c r="G1409" s="74"/>
    </row>
    <row r="1410" spans="1:7" s="55" customFormat="1" ht="14.15" x14ac:dyDescent="0.4">
      <c r="A1410" s="116"/>
      <c r="E1410" s="74"/>
      <c r="F1410" s="74"/>
      <c r="G1410" s="74"/>
    </row>
    <row r="1411" spans="1:7" s="55" customFormat="1" ht="14.15" x14ac:dyDescent="0.4">
      <c r="A1411" s="116"/>
      <c r="E1411" s="74"/>
      <c r="F1411" s="74"/>
      <c r="G1411" s="74"/>
    </row>
    <row r="1412" spans="1:7" s="55" customFormat="1" ht="14.15" x14ac:dyDescent="0.4">
      <c r="A1412" s="116"/>
      <c r="E1412" s="74"/>
      <c r="F1412" s="74"/>
      <c r="G1412" s="74"/>
    </row>
    <row r="1413" spans="1:7" s="55" customFormat="1" ht="14.15" x14ac:dyDescent="0.4">
      <c r="A1413" s="116"/>
      <c r="E1413" s="74"/>
      <c r="F1413" s="74"/>
      <c r="G1413" s="74"/>
    </row>
    <row r="1414" spans="1:7" s="55" customFormat="1" ht="14.15" x14ac:dyDescent="0.4">
      <c r="A1414" s="116"/>
      <c r="E1414" s="74"/>
      <c r="F1414" s="74"/>
      <c r="G1414" s="74"/>
    </row>
    <row r="1415" spans="1:7" s="55" customFormat="1" ht="14.15" x14ac:dyDescent="0.4">
      <c r="A1415" s="116"/>
      <c r="E1415" s="74"/>
      <c r="F1415" s="74"/>
      <c r="G1415" s="74"/>
    </row>
    <row r="1416" spans="1:7" s="55" customFormat="1" ht="14.15" x14ac:dyDescent="0.4">
      <c r="A1416" s="116"/>
      <c r="E1416" s="74"/>
      <c r="F1416" s="74"/>
      <c r="G1416" s="74"/>
    </row>
    <row r="1417" spans="1:7" s="55" customFormat="1" ht="14.15" x14ac:dyDescent="0.4">
      <c r="A1417" s="116"/>
      <c r="E1417" s="74"/>
      <c r="F1417" s="74"/>
      <c r="G1417" s="74"/>
    </row>
    <row r="1418" spans="1:7" s="55" customFormat="1" ht="14.15" x14ac:dyDescent="0.4">
      <c r="A1418" s="116"/>
      <c r="E1418" s="74"/>
      <c r="F1418" s="74"/>
      <c r="G1418" s="74"/>
    </row>
    <row r="1419" spans="1:7" s="55" customFormat="1" ht="14.15" x14ac:dyDescent="0.4">
      <c r="A1419" s="116"/>
      <c r="E1419" s="74"/>
      <c r="F1419" s="74"/>
      <c r="G1419" s="74"/>
    </row>
    <row r="1420" spans="1:7" s="55" customFormat="1" ht="14.15" x14ac:dyDescent="0.4">
      <c r="A1420" s="116"/>
      <c r="E1420" s="74"/>
      <c r="F1420" s="74"/>
      <c r="G1420" s="74"/>
    </row>
    <row r="1421" spans="1:7" s="55" customFormat="1" ht="14.15" x14ac:dyDescent="0.4">
      <c r="A1421" s="116"/>
      <c r="E1421" s="74"/>
      <c r="F1421" s="74"/>
      <c r="G1421" s="74"/>
    </row>
    <row r="1422" spans="1:7" s="55" customFormat="1" ht="14.15" x14ac:dyDescent="0.4">
      <c r="A1422" s="116"/>
      <c r="E1422" s="74"/>
      <c r="F1422" s="74"/>
      <c r="G1422" s="74"/>
    </row>
    <row r="1423" spans="1:7" s="55" customFormat="1" ht="14.15" x14ac:dyDescent="0.4">
      <c r="A1423" s="116"/>
      <c r="E1423" s="74"/>
      <c r="F1423" s="74"/>
      <c r="G1423" s="74"/>
    </row>
    <row r="1424" spans="1:7" s="55" customFormat="1" ht="14.15" x14ac:dyDescent="0.4">
      <c r="A1424" s="116"/>
      <c r="E1424" s="74"/>
      <c r="F1424" s="74"/>
      <c r="G1424" s="74"/>
    </row>
    <row r="1425" spans="1:7" s="55" customFormat="1" ht="14.15" x14ac:dyDescent="0.4">
      <c r="A1425" s="116"/>
      <c r="E1425" s="74"/>
      <c r="F1425" s="74"/>
      <c r="G1425" s="74"/>
    </row>
    <row r="1426" spans="1:7" s="55" customFormat="1" ht="14.15" x14ac:dyDescent="0.4">
      <c r="A1426" s="116"/>
      <c r="E1426" s="74"/>
      <c r="F1426" s="74"/>
      <c r="G1426" s="74"/>
    </row>
    <row r="1427" spans="1:7" s="55" customFormat="1" ht="14.15" x14ac:dyDescent="0.4">
      <c r="A1427" s="116"/>
      <c r="E1427" s="74"/>
      <c r="F1427" s="74"/>
      <c r="G1427" s="74"/>
    </row>
    <row r="1428" spans="1:7" s="55" customFormat="1" ht="14.15" x14ac:dyDescent="0.4">
      <c r="A1428" s="116"/>
      <c r="E1428" s="74"/>
      <c r="F1428" s="74"/>
      <c r="G1428" s="74"/>
    </row>
    <row r="1429" spans="1:7" s="55" customFormat="1" ht="14.15" x14ac:dyDescent="0.4">
      <c r="A1429" s="116"/>
      <c r="E1429" s="74"/>
      <c r="F1429" s="74"/>
      <c r="G1429" s="74"/>
    </row>
    <row r="1430" spans="1:7" s="55" customFormat="1" ht="14.15" x14ac:dyDescent="0.4">
      <c r="A1430" s="116"/>
      <c r="E1430" s="74"/>
      <c r="F1430" s="74"/>
      <c r="G1430" s="74"/>
    </row>
    <row r="1431" spans="1:7" s="55" customFormat="1" ht="14.15" x14ac:dyDescent="0.4">
      <c r="A1431" s="116"/>
      <c r="E1431" s="74"/>
      <c r="F1431" s="74"/>
      <c r="G1431" s="74"/>
    </row>
    <row r="1432" spans="1:7" s="55" customFormat="1" ht="14.15" x14ac:dyDescent="0.4">
      <c r="A1432" s="116"/>
      <c r="E1432" s="74"/>
      <c r="F1432" s="74"/>
      <c r="G1432" s="74"/>
    </row>
    <row r="1433" spans="1:7" s="55" customFormat="1" ht="14.15" x14ac:dyDescent="0.4">
      <c r="A1433" s="116"/>
      <c r="E1433" s="74"/>
      <c r="F1433" s="74"/>
      <c r="G1433" s="74"/>
    </row>
    <row r="1434" spans="1:7" s="55" customFormat="1" ht="14.15" x14ac:dyDescent="0.4">
      <c r="A1434" s="116"/>
      <c r="E1434" s="74"/>
      <c r="F1434" s="74"/>
      <c r="G1434" s="74"/>
    </row>
    <row r="1435" spans="1:7" s="55" customFormat="1" ht="14.15" x14ac:dyDescent="0.4">
      <c r="A1435" s="116"/>
      <c r="E1435" s="74"/>
      <c r="F1435" s="74"/>
      <c r="G1435" s="74"/>
    </row>
    <row r="1436" spans="1:7" s="55" customFormat="1" ht="14.15" x14ac:dyDescent="0.4">
      <c r="A1436" s="116"/>
      <c r="E1436" s="74"/>
      <c r="F1436" s="74"/>
      <c r="G1436" s="74"/>
    </row>
    <row r="1437" spans="1:7" s="55" customFormat="1" ht="14.15" x14ac:dyDescent="0.4">
      <c r="A1437" s="116"/>
      <c r="E1437" s="74"/>
      <c r="F1437" s="74"/>
      <c r="G1437" s="74"/>
    </row>
    <row r="1438" spans="1:7" s="55" customFormat="1" ht="14.15" x14ac:dyDescent="0.4">
      <c r="A1438" s="116"/>
      <c r="E1438" s="74"/>
      <c r="F1438" s="74"/>
      <c r="G1438" s="74"/>
    </row>
    <row r="1439" spans="1:7" s="55" customFormat="1" ht="14.15" x14ac:dyDescent="0.4">
      <c r="A1439" s="116"/>
      <c r="E1439" s="74"/>
      <c r="F1439" s="74"/>
      <c r="G1439" s="74"/>
    </row>
    <row r="1440" spans="1:7" s="55" customFormat="1" ht="14.15" x14ac:dyDescent="0.4">
      <c r="A1440" s="116"/>
      <c r="E1440" s="74"/>
      <c r="F1440" s="74"/>
      <c r="G1440" s="74"/>
    </row>
    <row r="1441" spans="1:7" s="55" customFormat="1" ht="14.15" x14ac:dyDescent="0.4">
      <c r="A1441" s="116"/>
      <c r="E1441" s="74"/>
      <c r="F1441" s="74"/>
      <c r="G1441" s="74"/>
    </row>
    <row r="1442" spans="1:7" s="55" customFormat="1" ht="14.15" x14ac:dyDescent="0.4">
      <c r="A1442" s="116"/>
      <c r="E1442" s="74"/>
      <c r="F1442" s="74"/>
      <c r="G1442" s="74"/>
    </row>
    <row r="1443" spans="1:7" s="55" customFormat="1" ht="14.15" x14ac:dyDescent="0.4">
      <c r="A1443" s="116"/>
      <c r="E1443" s="74"/>
      <c r="F1443" s="74"/>
      <c r="G1443" s="74"/>
    </row>
    <row r="1444" spans="1:7" s="55" customFormat="1" ht="14.15" x14ac:dyDescent="0.4">
      <c r="A1444" s="116"/>
      <c r="E1444" s="74"/>
      <c r="F1444" s="74"/>
      <c r="G1444" s="74"/>
    </row>
    <row r="1445" spans="1:7" s="55" customFormat="1" ht="14.15" x14ac:dyDescent="0.4">
      <c r="A1445" s="116"/>
      <c r="E1445" s="74"/>
      <c r="F1445" s="74"/>
      <c r="G1445" s="74"/>
    </row>
    <row r="1446" spans="1:7" s="55" customFormat="1" ht="14.15" x14ac:dyDescent="0.4">
      <c r="A1446" s="116"/>
      <c r="E1446" s="74"/>
      <c r="F1446" s="74"/>
      <c r="G1446" s="74"/>
    </row>
    <row r="1447" spans="1:7" s="55" customFormat="1" ht="14.15" x14ac:dyDescent="0.4">
      <c r="A1447" s="116"/>
      <c r="E1447" s="74"/>
      <c r="F1447" s="74"/>
      <c r="G1447" s="74"/>
    </row>
    <row r="1448" spans="1:7" s="55" customFormat="1" ht="14.15" x14ac:dyDescent="0.4">
      <c r="A1448" s="116"/>
      <c r="E1448" s="74"/>
      <c r="F1448" s="74"/>
      <c r="G1448" s="74"/>
    </row>
    <row r="1449" spans="1:7" s="55" customFormat="1" ht="14.15" x14ac:dyDescent="0.4">
      <c r="A1449" s="116"/>
      <c r="E1449" s="74"/>
      <c r="F1449" s="74"/>
      <c r="G1449" s="74"/>
    </row>
    <row r="1450" spans="1:7" s="55" customFormat="1" ht="14.15" x14ac:dyDescent="0.4">
      <c r="A1450" s="116"/>
      <c r="E1450" s="74"/>
      <c r="F1450" s="74"/>
      <c r="G1450" s="74"/>
    </row>
    <row r="1451" spans="1:7" s="55" customFormat="1" ht="14.15" x14ac:dyDescent="0.4">
      <c r="A1451" s="116"/>
      <c r="E1451" s="74"/>
      <c r="F1451" s="74"/>
      <c r="G1451" s="74"/>
    </row>
    <row r="1452" spans="1:7" s="55" customFormat="1" ht="14.15" x14ac:dyDescent="0.4">
      <c r="A1452" s="116"/>
      <c r="E1452" s="74"/>
      <c r="F1452" s="74"/>
      <c r="G1452" s="74"/>
    </row>
    <row r="1453" spans="1:7" s="55" customFormat="1" ht="14.15" x14ac:dyDescent="0.4">
      <c r="A1453" s="116"/>
      <c r="E1453" s="74"/>
      <c r="F1453" s="74"/>
      <c r="G1453" s="74"/>
    </row>
    <row r="1454" spans="1:7" s="55" customFormat="1" ht="14.15" x14ac:dyDescent="0.4">
      <c r="A1454" s="116"/>
      <c r="E1454" s="74"/>
      <c r="F1454" s="74"/>
      <c r="G1454" s="74"/>
    </row>
    <row r="1455" spans="1:7" s="55" customFormat="1" ht="14.15" x14ac:dyDescent="0.4">
      <c r="A1455" s="116"/>
      <c r="E1455" s="74"/>
      <c r="F1455" s="74"/>
      <c r="G1455" s="74"/>
    </row>
    <row r="1456" spans="1:7" s="55" customFormat="1" ht="14.15" x14ac:dyDescent="0.4">
      <c r="A1456" s="116"/>
      <c r="E1456" s="74"/>
      <c r="F1456" s="74"/>
      <c r="G1456" s="74"/>
    </row>
    <row r="1457" spans="1:7" s="55" customFormat="1" ht="14.15" x14ac:dyDescent="0.4">
      <c r="A1457" s="116"/>
      <c r="E1457" s="74"/>
      <c r="F1457" s="74"/>
      <c r="G1457" s="74"/>
    </row>
    <row r="1458" spans="1:7" s="55" customFormat="1" ht="14.15" x14ac:dyDescent="0.4">
      <c r="A1458" s="116"/>
      <c r="E1458" s="74"/>
      <c r="F1458" s="74"/>
      <c r="G1458" s="74"/>
    </row>
    <row r="1459" spans="1:7" s="55" customFormat="1" ht="14.15" x14ac:dyDescent="0.4">
      <c r="A1459" s="116"/>
      <c r="E1459" s="74"/>
      <c r="F1459" s="74"/>
      <c r="G1459" s="74"/>
    </row>
    <row r="1460" spans="1:7" s="55" customFormat="1" ht="14.15" x14ac:dyDescent="0.4">
      <c r="A1460" s="116"/>
      <c r="E1460" s="74"/>
      <c r="F1460" s="74"/>
      <c r="G1460" s="74"/>
    </row>
    <row r="1461" spans="1:7" s="55" customFormat="1" ht="14.15" x14ac:dyDescent="0.4">
      <c r="A1461" s="116"/>
      <c r="E1461" s="74"/>
      <c r="F1461" s="74"/>
      <c r="G1461" s="74"/>
    </row>
    <row r="1462" spans="1:7" s="55" customFormat="1" ht="14.15" x14ac:dyDescent="0.4">
      <c r="A1462" s="116"/>
      <c r="E1462" s="74"/>
      <c r="F1462" s="74"/>
      <c r="G1462" s="74"/>
    </row>
    <row r="1463" spans="1:7" s="55" customFormat="1" ht="14.15" x14ac:dyDescent="0.4">
      <c r="A1463" s="116"/>
      <c r="E1463" s="74"/>
      <c r="F1463" s="74"/>
      <c r="G1463" s="74"/>
    </row>
    <row r="1464" spans="1:7" s="55" customFormat="1" ht="14.15" x14ac:dyDescent="0.4">
      <c r="A1464" s="116"/>
      <c r="E1464" s="74"/>
      <c r="F1464" s="74"/>
      <c r="G1464" s="74"/>
    </row>
    <row r="1465" spans="1:7" s="55" customFormat="1" ht="14.15" x14ac:dyDescent="0.4">
      <c r="A1465" s="116"/>
      <c r="E1465" s="74"/>
      <c r="F1465" s="74"/>
      <c r="G1465" s="74"/>
    </row>
    <row r="1466" spans="1:7" s="55" customFormat="1" ht="14.15" x14ac:dyDescent="0.4">
      <c r="A1466" s="116"/>
      <c r="E1466" s="74"/>
      <c r="F1466" s="74"/>
      <c r="G1466" s="74"/>
    </row>
    <row r="1467" spans="1:7" s="55" customFormat="1" ht="14.15" x14ac:dyDescent="0.4">
      <c r="A1467" s="116"/>
      <c r="E1467" s="74"/>
      <c r="F1467" s="74"/>
      <c r="G1467" s="74"/>
    </row>
    <row r="1468" spans="1:7" s="55" customFormat="1" ht="14.15" x14ac:dyDescent="0.4">
      <c r="A1468" s="116"/>
      <c r="E1468" s="74"/>
      <c r="F1468" s="74"/>
      <c r="G1468" s="74"/>
    </row>
    <row r="1469" spans="1:7" s="55" customFormat="1" ht="14.15" x14ac:dyDescent="0.4">
      <c r="A1469" s="116"/>
      <c r="E1469" s="74"/>
      <c r="F1469" s="74"/>
      <c r="G1469" s="74"/>
    </row>
    <row r="1470" spans="1:7" s="55" customFormat="1" ht="14.15" x14ac:dyDescent="0.4">
      <c r="A1470" s="116"/>
      <c r="E1470" s="74"/>
      <c r="F1470" s="74"/>
      <c r="G1470" s="74"/>
    </row>
    <row r="1471" spans="1:7" s="55" customFormat="1" ht="14.15" x14ac:dyDescent="0.4">
      <c r="A1471" s="116"/>
      <c r="E1471" s="74"/>
      <c r="F1471" s="74"/>
      <c r="G1471" s="74"/>
    </row>
    <row r="1472" spans="1:7" s="55" customFormat="1" ht="14.15" x14ac:dyDescent="0.4">
      <c r="A1472" s="116"/>
      <c r="E1472" s="74"/>
      <c r="F1472" s="74"/>
      <c r="G1472" s="74"/>
    </row>
    <row r="1473" spans="1:7" s="55" customFormat="1" ht="14.15" x14ac:dyDescent="0.4">
      <c r="A1473" s="116"/>
      <c r="E1473" s="74"/>
      <c r="F1473" s="74"/>
      <c r="G1473" s="74"/>
    </row>
    <row r="1474" spans="1:7" s="55" customFormat="1" ht="14.15" x14ac:dyDescent="0.4">
      <c r="A1474" s="116"/>
      <c r="E1474" s="74"/>
      <c r="F1474" s="74"/>
      <c r="G1474" s="74"/>
    </row>
    <row r="1475" spans="1:7" s="55" customFormat="1" ht="14.15" x14ac:dyDescent="0.4">
      <c r="A1475" s="116"/>
      <c r="E1475" s="74"/>
      <c r="F1475" s="74"/>
      <c r="G1475" s="74"/>
    </row>
    <row r="1476" spans="1:7" s="55" customFormat="1" ht="14.15" x14ac:dyDescent="0.4">
      <c r="A1476" s="116"/>
      <c r="E1476" s="74"/>
      <c r="F1476" s="74"/>
      <c r="G1476" s="74"/>
    </row>
    <row r="1477" spans="1:7" s="55" customFormat="1" ht="14.15" x14ac:dyDescent="0.4">
      <c r="A1477" s="116"/>
      <c r="E1477" s="74"/>
      <c r="F1477" s="74"/>
      <c r="G1477" s="74"/>
    </row>
    <row r="1478" spans="1:7" s="55" customFormat="1" ht="14.15" x14ac:dyDescent="0.4">
      <c r="A1478" s="116"/>
      <c r="E1478" s="74"/>
      <c r="F1478" s="74"/>
      <c r="G1478" s="74"/>
    </row>
    <row r="1479" spans="1:7" s="55" customFormat="1" ht="14.15" x14ac:dyDescent="0.4">
      <c r="A1479" s="116"/>
      <c r="E1479" s="74"/>
      <c r="F1479" s="74"/>
      <c r="G1479" s="74"/>
    </row>
    <row r="1480" spans="1:7" s="55" customFormat="1" ht="14.15" x14ac:dyDescent="0.4">
      <c r="A1480" s="116"/>
      <c r="E1480" s="74"/>
      <c r="F1480" s="74"/>
      <c r="G1480" s="74"/>
    </row>
    <row r="1481" spans="1:7" s="55" customFormat="1" ht="14.15" x14ac:dyDescent="0.4">
      <c r="A1481" s="116"/>
      <c r="E1481" s="74"/>
      <c r="F1481" s="74"/>
      <c r="G1481" s="74"/>
    </row>
    <row r="1482" spans="1:7" s="55" customFormat="1" ht="14.15" x14ac:dyDescent="0.4">
      <c r="A1482" s="116"/>
      <c r="E1482" s="74"/>
      <c r="F1482" s="74"/>
      <c r="G1482" s="74"/>
    </row>
    <row r="1483" spans="1:7" s="55" customFormat="1" ht="14.15" x14ac:dyDescent="0.4">
      <c r="A1483" s="116"/>
      <c r="E1483" s="74"/>
      <c r="F1483" s="74"/>
      <c r="G1483" s="74"/>
    </row>
    <row r="1484" spans="1:7" s="55" customFormat="1" ht="14.15" x14ac:dyDescent="0.4">
      <c r="A1484" s="116"/>
      <c r="E1484" s="74"/>
      <c r="F1484" s="74"/>
      <c r="G1484" s="74"/>
    </row>
    <row r="1485" spans="1:7" s="55" customFormat="1" ht="14.15" x14ac:dyDescent="0.4">
      <c r="A1485" s="116"/>
      <c r="E1485" s="74"/>
      <c r="F1485" s="74"/>
      <c r="G1485" s="74"/>
    </row>
    <row r="1486" spans="1:7" s="55" customFormat="1" ht="14.15" x14ac:dyDescent="0.4">
      <c r="A1486" s="116"/>
      <c r="E1486" s="74"/>
      <c r="F1486" s="74"/>
      <c r="G1486" s="74"/>
    </row>
    <row r="1487" spans="1:7" s="55" customFormat="1" ht="14.15" x14ac:dyDescent="0.4">
      <c r="A1487" s="116"/>
      <c r="E1487" s="74"/>
      <c r="F1487" s="74"/>
      <c r="G1487" s="74"/>
    </row>
    <row r="1488" spans="1:7" s="55" customFormat="1" ht="14.15" x14ac:dyDescent="0.4">
      <c r="A1488" s="116"/>
      <c r="E1488" s="74"/>
      <c r="F1488" s="74"/>
      <c r="G1488" s="74"/>
    </row>
    <row r="1489" spans="1:7" s="55" customFormat="1" ht="14.15" x14ac:dyDescent="0.4">
      <c r="A1489" s="116"/>
      <c r="E1489" s="74"/>
      <c r="F1489" s="74"/>
      <c r="G1489" s="74"/>
    </row>
    <row r="1490" spans="1:7" s="55" customFormat="1" ht="14.15" x14ac:dyDescent="0.4">
      <c r="A1490" s="116"/>
      <c r="E1490" s="74"/>
      <c r="F1490" s="74"/>
      <c r="G1490" s="74"/>
    </row>
    <row r="1491" spans="1:7" s="55" customFormat="1" ht="14.15" x14ac:dyDescent="0.4">
      <c r="A1491" s="116"/>
      <c r="E1491" s="74"/>
      <c r="F1491" s="74"/>
      <c r="G1491" s="74"/>
    </row>
    <row r="1492" spans="1:7" s="55" customFormat="1" ht="14.15" x14ac:dyDescent="0.4">
      <c r="A1492" s="116"/>
      <c r="E1492" s="74"/>
      <c r="F1492" s="74"/>
      <c r="G1492" s="74"/>
    </row>
    <row r="1493" spans="1:7" s="55" customFormat="1" ht="14.15" x14ac:dyDescent="0.4">
      <c r="A1493" s="116"/>
      <c r="E1493" s="74"/>
      <c r="F1493" s="74"/>
      <c r="G1493" s="74"/>
    </row>
    <row r="1494" spans="1:7" s="55" customFormat="1" ht="14.15" x14ac:dyDescent="0.4">
      <c r="A1494" s="116"/>
      <c r="E1494" s="74"/>
      <c r="F1494" s="74"/>
      <c r="G1494" s="74"/>
    </row>
    <row r="1495" spans="1:7" s="55" customFormat="1" ht="14.15" x14ac:dyDescent="0.4">
      <c r="A1495" s="116"/>
      <c r="E1495" s="74"/>
      <c r="F1495" s="74"/>
      <c r="G1495" s="74"/>
    </row>
    <row r="1496" spans="1:7" s="55" customFormat="1" ht="14.15" x14ac:dyDescent="0.4">
      <c r="A1496" s="116"/>
      <c r="E1496" s="74"/>
      <c r="F1496" s="74"/>
      <c r="G1496" s="74"/>
    </row>
    <row r="1497" spans="1:7" s="55" customFormat="1" ht="14.15" x14ac:dyDescent="0.4">
      <c r="A1497" s="116"/>
      <c r="E1497" s="74"/>
      <c r="F1497" s="74"/>
      <c r="G1497" s="74"/>
    </row>
    <row r="1498" spans="1:7" s="55" customFormat="1" ht="14.15" x14ac:dyDescent="0.4">
      <c r="A1498" s="116"/>
      <c r="E1498" s="74"/>
      <c r="F1498" s="74"/>
      <c r="G1498" s="74"/>
    </row>
    <row r="1499" spans="1:7" s="55" customFormat="1" ht="14.15" x14ac:dyDescent="0.4">
      <c r="A1499" s="116"/>
      <c r="E1499" s="74"/>
      <c r="F1499" s="74"/>
      <c r="G1499" s="74"/>
    </row>
    <row r="1500" spans="1:7" s="55" customFormat="1" ht="14.15" x14ac:dyDescent="0.4">
      <c r="A1500" s="116"/>
      <c r="E1500" s="74"/>
      <c r="F1500" s="74"/>
      <c r="G1500" s="74"/>
    </row>
    <row r="1501" spans="1:7" s="55" customFormat="1" ht="14.15" x14ac:dyDescent="0.4">
      <c r="A1501" s="116"/>
      <c r="E1501" s="74"/>
      <c r="F1501" s="74"/>
      <c r="G1501" s="74"/>
    </row>
    <row r="1502" spans="1:7" s="55" customFormat="1" ht="14.15" x14ac:dyDescent="0.4">
      <c r="A1502" s="116"/>
      <c r="E1502" s="74"/>
      <c r="F1502" s="74"/>
      <c r="G1502" s="74"/>
    </row>
    <row r="1503" spans="1:7" s="55" customFormat="1" ht="14.15" x14ac:dyDescent="0.4">
      <c r="A1503" s="116"/>
      <c r="E1503" s="74"/>
      <c r="F1503" s="74"/>
      <c r="G1503" s="74"/>
    </row>
    <row r="1504" spans="1:7" s="55" customFormat="1" ht="14.15" x14ac:dyDescent="0.4">
      <c r="A1504" s="116"/>
      <c r="E1504" s="74"/>
      <c r="F1504" s="74"/>
      <c r="G1504" s="74"/>
    </row>
    <row r="1505" spans="1:7" s="55" customFormat="1" ht="14.15" x14ac:dyDescent="0.4">
      <c r="A1505" s="116"/>
      <c r="E1505" s="74"/>
      <c r="F1505" s="74"/>
      <c r="G1505" s="74"/>
    </row>
    <row r="1506" spans="1:7" s="55" customFormat="1" ht="14.15" x14ac:dyDescent="0.4">
      <c r="A1506" s="116"/>
      <c r="E1506" s="74"/>
      <c r="F1506" s="74"/>
      <c r="G1506" s="74"/>
    </row>
    <row r="1507" spans="1:7" s="55" customFormat="1" ht="14.15" x14ac:dyDescent="0.4">
      <c r="A1507" s="116"/>
      <c r="E1507" s="74"/>
      <c r="F1507" s="74"/>
      <c r="G1507" s="74"/>
    </row>
    <row r="1508" spans="1:7" s="55" customFormat="1" ht="14.15" x14ac:dyDescent="0.4">
      <c r="A1508" s="116"/>
      <c r="E1508" s="74"/>
      <c r="F1508" s="74"/>
      <c r="G1508" s="74"/>
    </row>
    <row r="1509" spans="1:7" s="55" customFormat="1" ht="14.15" x14ac:dyDescent="0.4">
      <c r="A1509" s="116"/>
      <c r="E1509" s="74"/>
      <c r="F1509" s="74"/>
      <c r="G1509" s="74"/>
    </row>
    <row r="1510" spans="1:7" s="55" customFormat="1" ht="14.15" x14ac:dyDescent="0.4">
      <c r="A1510" s="116"/>
      <c r="E1510" s="74"/>
      <c r="F1510" s="74"/>
      <c r="G1510" s="74"/>
    </row>
    <row r="1511" spans="1:7" s="55" customFormat="1" ht="14.15" x14ac:dyDescent="0.4">
      <c r="A1511" s="116"/>
      <c r="E1511" s="74"/>
      <c r="F1511" s="74"/>
      <c r="G1511" s="74"/>
    </row>
    <row r="1512" spans="1:7" s="55" customFormat="1" ht="14.15" x14ac:dyDescent="0.4">
      <c r="A1512" s="116"/>
      <c r="E1512" s="74"/>
      <c r="F1512" s="74"/>
      <c r="G1512" s="74"/>
    </row>
    <row r="1513" spans="1:7" s="55" customFormat="1" ht="14.15" x14ac:dyDescent="0.4">
      <c r="A1513" s="116"/>
      <c r="E1513" s="74"/>
      <c r="F1513" s="74"/>
      <c r="G1513" s="74"/>
    </row>
    <row r="1514" spans="1:7" s="55" customFormat="1" ht="14.15" x14ac:dyDescent="0.4">
      <c r="A1514" s="116"/>
      <c r="E1514" s="74"/>
      <c r="F1514" s="74"/>
      <c r="G1514" s="74"/>
    </row>
    <row r="1515" spans="1:7" s="55" customFormat="1" ht="14.15" x14ac:dyDescent="0.4">
      <c r="A1515" s="116"/>
      <c r="E1515" s="74"/>
      <c r="F1515" s="74"/>
      <c r="G1515" s="74"/>
    </row>
    <row r="1516" spans="1:7" s="55" customFormat="1" ht="14.15" x14ac:dyDescent="0.4">
      <c r="A1516" s="116"/>
      <c r="E1516" s="74"/>
      <c r="F1516" s="74"/>
      <c r="G1516" s="74"/>
    </row>
    <row r="1517" spans="1:7" s="55" customFormat="1" ht="14.15" x14ac:dyDescent="0.4">
      <c r="A1517" s="116"/>
      <c r="E1517" s="74"/>
      <c r="F1517" s="74"/>
      <c r="G1517" s="74"/>
    </row>
    <row r="1518" spans="1:7" s="55" customFormat="1" ht="14.15" x14ac:dyDescent="0.4">
      <c r="A1518" s="116"/>
      <c r="E1518" s="74"/>
      <c r="F1518" s="74"/>
      <c r="G1518" s="74"/>
    </row>
    <row r="1519" spans="1:7" s="55" customFormat="1" ht="14.15" x14ac:dyDescent="0.4">
      <c r="A1519" s="116"/>
      <c r="E1519" s="74"/>
      <c r="F1519" s="74"/>
      <c r="G1519" s="74"/>
    </row>
    <row r="1520" spans="1:7" s="55" customFormat="1" ht="14.15" x14ac:dyDescent="0.4">
      <c r="A1520" s="116"/>
      <c r="E1520" s="74"/>
      <c r="F1520" s="74"/>
      <c r="G1520" s="74"/>
    </row>
    <row r="1521" spans="1:7" s="55" customFormat="1" ht="14.15" x14ac:dyDescent="0.4">
      <c r="A1521" s="116"/>
      <c r="E1521" s="74"/>
      <c r="F1521" s="74"/>
      <c r="G1521" s="74"/>
    </row>
    <row r="1522" spans="1:7" s="55" customFormat="1" ht="14.15" x14ac:dyDescent="0.4">
      <c r="A1522" s="116"/>
      <c r="E1522" s="74"/>
      <c r="F1522" s="74"/>
      <c r="G1522" s="74"/>
    </row>
    <row r="1523" spans="1:7" s="55" customFormat="1" ht="14.15" x14ac:dyDescent="0.4">
      <c r="A1523" s="116"/>
      <c r="E1523" s="74"/>
      <c r="F1523" s="74"/>
      <c r="G1523" s="74"/>
    </row>
    <row r="1524" spans="1:7" s="55" customFormat="1" ht="14.15" x14ac:dyDescent="0.4">
      <c r="A1524" s="116"/>
      <c r="E1524" s="74"/>
      <c r="F1524" s="74"/>
      <c r="G1524" s="74"/>
    </row>
    <row r="1525" spans="1:7" s="55" customFormat="1" ht="14.15" x14ac:dyDescent="0.4">
      <c r="A1525" s="116"/>
      <c r="E1525" s="74"/>
      <c r="F1525" s="74"/>
      <c r="G1525" s="74"/>
    </row>
    <row r="1526" spans="1:7" s="55" customFormat="1" ht="14.15" x14ac:dyDescent="0.4">
      <c r="A1526" s="116"/>
      <c r="E1526" s="74"/>
      <c r="F1526" s="74"/>
      <c r="G1526" s="74"/>
    </row>
    <row r="1527" spans="1:7" s="55" customFormat="1" ht="14.15" x14ac:dyDescent="0.4">
      <c r="A1527" s="116"/>
      <c r="E1527" s="74"/>
      <c r="F1527" s="74"/>
      <c r="G1527" s="74"/>
    </row>
    <row r="1528" spans="1:7" s="55" customFormat="1" ht="14.15" x14ac:dyDescent="0.4">
      <c r="A1528" s="116"/>
      <c r="E1528" s="74"/>
      <c r="F1528" s="74"/>
      <c r="G1528" s="74"/>
    </row>
    <row r="1529" spans="1:7" s="55" customFormat="1" ht="14.15" x14ac:dyDescent="0.4">
      <c r="A1529" s="116"/>
      <c r="E1529" s="74"/>
      <c r="F1529" s="74"/>
      <c r="G1529" s="74"/>
    </row>
    <row r="1530" spans="1:7" s="55" customFormat="1" ht="14.15" x14ac:dyDescent="0.4">
      <c r="A1530" s="116"/>
      <c r="E1530" s="74"/>
      <c r="F1530" s="74"/>
      <c r="G1530" s="74"/>
    </row>
    <row r="1531" spans="1:7" s="55" customFormat="1" ht="14.15" x14ac:dyDescent="0.4">
      <c r="A1531" s="116"/>
      <c r="E1531" s="74"/>
      <c r="F1531" s="74"/>
      <c r="G1531" s="74"/>
    </row>
    <row r="1532" spans="1:7" s="55" customFormat="1" ht="14.15" x14ac:dyDescent="0.4">
      <c r="A1532" s="116"/>
      <c r="E1532" s="74"/>
      <c r="F1532" s="74"/>
      <c r="G1532" s="74"/>
    </row>
    <row r="1533" spans="1:7" s="55" customFormat="1" ht="14.15" x14ac:dyDescent="0.4">
      <c r="A1533" s="116"/>
      <c r="E1533" s="74"/>
      <c r="F1533" s="74"/>
      <c r="G1533" s="74"/>
    </row>
    <row r="1534" spans="1:7" s="55" customFormat="1" ht="14.15" x14ac:dyDescent="0.4">
      <c r="A1534" s="116"/>
      <c r="E1534" s="74"/>
      <c r="F1534" s="74"/>
      <c r="G1534" s="74"/>
    </row>
    <row r="1535" spans="1:7" s="55" customFormat="1" ht="14.15" x14ac:dyDescent="0.4">
      <c r="A1535" s="116"/>
      <c r="E1535" s="74"/>
      <c r="F1535" s="74"/>
      <c r="G1535" s="74"/>
    </row>
    <row r="1536" spans="1:7" s="55" customFormat="1" ht="14.15" x14ac:dyDescent="0.4">
      <c r="A1536" s="116"/>
      <c r="E1536" s="74"/>
      <c r="F1536" s="74"/>
      <c r="G1536" s="74"/>
    </row>
    <row r="1537" spans="1:7" s="55" customFormat="1" ht="14.15" x14ac:dyDescent="0.4">
      <c r="A1537" s="116"/>
      <c r="E1537" s="74"/>
      <c r="F1537" s="74"/>
      <c r="G1537" s="74"/>
    </row>
    <row r="1538" spans="1:7" s="55" customFormat="1" ht="14.15" x14ac:dyDescent="0.4">
      <c r="A1538" s="116"/>
      <c r="E1538" s="74"/>
      <c r="F1538" s="74"/>
      <c r="G1538" s="74"/>
    </row>
    <row r="1539" spans="1:7" s="55" customFormat="1" ht="14.15" x14ac:dyDescent="0.4">
      <c r="A1539" s="116"/>
      <c r="E1539" s="74"/>
      <c r="F1539" s="74"/>
      <c r="G1539" s="74"/>
    </row>
    <row r="1540" spans="1:7" s="55" customFormat="1" ht="14.15" x14ac:dyDescent="0.4">
      <c r="A1540" s="116"/>
      <c r="E1540" s="74"/>
      <c r="F1540" s="74"/>
      <c r="G1540" s="74"/>
    </row>
    <row r="1541" spans="1:7" s="55" customFormat="1" ht="14.15" x14ac:dyDescent="0.4">
      <c r="A1541" s="116"/>
      <c r="E1541" s="74"/>
      <c r="F1541" s="74"/>
      <c r="G1541" s="74"/>
    </row>
    <row r="1542" spans="1:7" s="55" customFormat="1" ht="14.15" x14ac:dyDescent="0.4">
      <c r="A1542" s="116"/>
      <c r="E1542" s="74"/>
      <c r="F1542" s="74"/>
      <c r="G1542" s="74"/>
    </row>
    <row r="1543" spans="1:7" s="55" customFormat="1" ht="14.15" x14ac:dyDescent="0.4">
      <c r="A1543" s="116"/>
      <c r="E1543" s="74"/>
      <c r="F1543" s="74"/>
      <c r="G1543" s="74"/>
    </row>
    <row r="1544" spans="1:7" s="55" customFormat="1" ht="14.15" x14ac:dyDescent="0.4">
      <c r="A1544" s="116"/>
      <c r="E1544" s="74"/>
      <c r="F1544" s="74"/>
      <c r="G1544" s="74"/>
    </row>
    <row r="1545" spans="1:7" s="55" customFormat="1" ht="14.15" x14ac:dyDescent="0.4">
      <c r="A1545" s="116"/>
      <c r="E1545" s="74"/>
      <c r="F1545" s="74"/>
      <c r="G1545" s="74"/>
    </row>
    <row r="1546" spans="1:7" s="55" customFormat="1" ht="14.15" x14ac:dyDescent="0.4">
      <c r="A1546" s="116"/>
      <c r="E1546" s="74"/>
      <c r="F1546" s="74"/>
      <c r="G1546" s="74"/>
    </row>
    <row r="1547" spans="1:7" s="55" customFormat="1" ht="14.15" x14ac:dyDescent="0.4">
      <c r="A1547" s="116"/>
      <c r="E1547" s="74"/>
      <c r="F1547" s="74"/>
      <c r="G1547" s="74"/>
    </row>
    <row r="1548" spans="1:7" s="55" customFormat="1" ht="14.15" x14ac:dyDescent="0.4">
      <c r="A1548" s="116"/>
      <c r="E1548" s="74"/>
      <c r="F1548" s="74"/>
      <c r="G1548" s="74"/>
    </row>
    <row r="1549" spans="1:7" s="55" customFormat="1" ht="14.15" x14ac:dyDescent="0.4">
      <c r="A1549" s="116"/>
      <c r="E1549" s="74"/>
      <c r="F1549" s="74"/>
      <c r="G1549" s="74"/>
    </row>
    <row r="1550" spans="1:7" s="55" customFormat="1" ht="14.15" x14ac:dyDescent="0.4">
      <c r="A1550" s="116"/>
      <c r="E1550" s="74"/>
      <c r="F1550" s="74"/>
      <c r="G1550" s="74"/>
    </row>
    <row r="1551" spans="1:7" s="55" customFormat="1" ht="14.15" x14ac:dyDescent="0.4">
      <c r="A1551" s="116"/>
      <c r="E1551" s="74"/>
      <c r="F1551" s="74"/>
      <c r="G1551" s="74"/>
    </row>
    <row r="1552" spans="1:7" s="55" customFormat="1" ht="14.15" x14ac:dyDescent="0.4">
      <c r="A1552" s="116"/>
      <c r="E1552" s="74"/>
      <c r="F1552" s="74"/>
      <c r="G1552" s="74"/>
    </row>
    <row r="1553" spans="1:7" s="55" customFormat="1" ht="14.15" x14ac:dyDescent="0.4">
      <c r="A1553" s="116"/>
      <c r="E1553" s="74"/>
      <c r="F1553" s="74"/>
      <c r="G1553" s="74"/>
    </row>
    <row r="1554" spans="1:7" s="55" customFormat="1" ht="14.15" x14ac:dyDescent="0.4">
      <c r="A1554" s="116"/>
      <c r="E1554" s="74"/>
      <c r="F1554" s="74"/>
      <c r="G1554" s="74"/>
    </row>
    <row r="1555" spans="1:7" s="55" customFormat="1" ht="14.15" x14ac:dyDescent="0.4">
      <c r="A1555" s="116"/>
      <c r="E1555" s="74"/>
      <c r="F1555" s="74"/>
      <c r="G1555" s="74"/>
    </row>
    <row r="1556" spans="1:7" s="55" customFormat="1" ht="14.15" x14ac:dyDescent="0.4">
      <c r="A1556" s="116"/>
      <c r="E1556" s="74"/>
      <c r="F1556" s="74"/>
      <c r="G1556" s="74"/>
    </row>
    <row r="1557" spans="1:7" s="55" customFormat="1" ht="14.15" x14ac:dyDescent="0.4">
      <c r="A1557" s="116"/>
      <c r="E1557" s="74"/>
      <c r="F1557" s="74"/>
      <c r="G1557" s="74"/>
    </row>
    <row r="1558" spans="1:7" s="55" customFormat="1" ht="14.15" x14ac:dyDescent="0.4">
      <c r="A1558" s="116"/>
      <c r="E1558" s="74"/>
      <c r="F1558" s="74"/>
      <c r="G1558" s="74"/>
    </row>
    <row r="1559" spans="1:7" s="55" customFormat="1" ht="14.15" x14ac:dyDescent="0.4">
      <c r="A1559" s="116"/>
      <c r="E1559" s="74"/>
      <c r="F1559" s="74"/>
      <c r="G1559" s="74"/>
    </row>
    <row r="1560" spans="1:7" s="55" customFormat="1" ht="14.15" x14ac:dyDescent="0.4">
      <c r="A1560" s="116"/>
      <c r="E1560" s="74"/>
      <c r="F1560" s="74"/>
      <c r="G1560" s="74"/>
    </row>
    <row r="1561" spans="1:7" s="55" customFormat="1" ht="14.15" x14ac:dyDescent="0.4">
      <c r="A1561" s="116"/>
      <c r="E1561" s="74"/>
      <c r="F1561" s="74"/>
      <c r="G1561" s="74"/>
    </row>
    <row r="1562" spans="1:7" s="55" customFormat="1" ht="14.15" x14ac:dyDescent="0.4">
      <c r="A1562" s="116"/>
      <c r="E1562" s="74"/>
      <c r="F1562" s="74"/>
      <c r="G1562" s="74"/>
    </row>
    <row r="1563" spans="1:7" s="55" customFormat="1" ht="14.15" x14ac:dyDescent="0.4">
      <c r="A1563" s="116"/>
      <c r="E1563" s="74"/>
      <c r="F1563" s="74"/>
      <c r="G1563" s="74"/>
    </row>
    <row r="1564" spans="1:7" s="55" customFormat="1" ht="14.15" x14ac:dyDescent="0.4">
      <c r="A1564" s="116"/>
      <c r="E1564" s="74"/>
      <c r="F1564" s="74"/>
      <c r="G1564" s="74"/>
    </row>
    <row r="1565" spans="1:7" s="55" customFormat="1" ht="14.15" x14ac:dyDescent="0.4">
      <c r="A1565" s="116"/>
      <c r="E1565" s="74"/>
      <c r="F1565" s="74"/>
      <c r="G1565" s="74"/>
    </row>
    <row r="1566" spans="1:7" s="55" customFormat="1" ht="14.15" x14ac:dyDescent="0.4">
      <c r="A1566" s="116"/>
      <c r="E1566" s="74"/>
      <c r="F1566" s="74"/>
      <c r="G1566" s="74"/>
    </row>
    <row r="1567" spans="1:7" s="55" customFormat="1" ht="14.15" x14ac:dyDescent="0.4">
      <c r="A1567" s="116"/>
      <c r="E1567" s="74"/>
      <c r="F1567" s="74"/>
      <c r="G1567" s="74"/>
    </row>
    <row r="1568" spans="1:7" s="55" customFormat="1" ht="14.15" x14ac:dyDescent="0.4">
      <c r="A1568" s="116"/>
      <c r="E1568" s="74"/>
      <c r="F1568" s="74"/>
      <c r="G1568" s="74"/>
    </row>
    <row r="1569" spans="1:7" s="55" customFormat="1" ht="14.15" x14ac:dyDescent="0.4">
      <c r="A1569" s="116"/>
      <c r="E1569" s="74"/>
      <c r="F1569" s="74"/>
      <c r="G1569" s="74"/>
    </row>
    <row r="1570" spans="1:7" s="55" customFormat="1" ht="14.15" x14ac:dyDescent="0.4">
      <c r="A1570" s="116"/>
      <c r="E1570" s="74"/>
      <c r="F1570" s="74"/>
      <c r="G1570" s="74"/>
    </row>
    <row r="1571" spans="1:7" s="55" customFormat="1" ht="14.15" x14ac:dyDescent="0.4">
      <c r="A1571" s="116"/>
      <c r="E1571" s="74"/>
      <c r="F1571" s="74"/>
      <c r="G1571" s="74"/>
    </row>
    <row r="1572" spans="1:7" s="55" customFormat="1" ht="14.15" x14ac:dyDescent="0.4">
      <c r="A1572" s="116"/>
      <c r="E1572" s="74"/>
      <c r="F1572" s="74"/>
      <c r="G1572" s="74"/>
    </row>
    <row r="1573" spans="1:7" s="55" customFormat="1" ht="14.15" x14ac:dyDescent="0.4">
      <c r="A1573" s="116"/>
      <c r="E1573" s="74"/>
      <c r="F1573" s="74"/>
      <c r="G1573" s="74"/>
    </row>
    <row r="1574" spans="1:7" s="55" customFormat="1" ht="14.15" x14ac:dyDescent="0.4">
      <c r="A1574" s="116"/>
      <c r="E1574" s="74"/>
      <c r="F1574" s="74"/>
      <c r="G1574" s="74"/>
    </row>
    <row r="1575" spans="1:7" s="55" customFormat="1" ht="14.15" x14ac:dyDescent="0.4">
      <c r="A1575" s="116"/>
      <c r="E1575" s="74"/>
      <c r="F1575" s="74"/>
      <c r="G1575" s="74"/>
    </row>
    <row r="1576" spans="1:7" s="55" customFormat="1" ht="14.15" x14ac:dyDescent="0.4">
      <c r="A1576" s="116"/>
      <c r="E1576" s="74"/>
      <c r="F1576" s="74"/>
      <c r="G1576" s="74"/>
    </row>
    <row r="1577" spans="1:7" s="55" customFormat="1" ht="14.15" x14ac:dyDescent="0.4">
      <c r="A1577" s="116"/>
      <c r="E1577" s="74"/>
      <c r="F1577" s="74"/>
      <c r="G1577" s="74"/>
    </row>
    <row r="1578" spans="1:7" s="55" customFormat="1" ht="14.15" x14ac:dyDescent="0.4">
      <c r="A1578" s="116"/>
      <c r="E1578" s="74"/>
      <c r="F1578" s="74"/>
      <c r="G1578" s="74"/>
    </row>
    <row r="1579" spans="1:7" s="55" customFormat="1" ht="14.15" x14ac:dyDescent="0.4">
      <c r="A1579" s="116"/>
      <c r="E1579" s="74"/>
      <c r="F1579" s="74"/>
      <c r="G1579" s="74"/>
    </row>
    <row r="1580" spans="1:7" s="55" customFormat="1" ht="14.15" x14ac:dyDescent="0.4">
      <c r="A1580" s="116"/>
      <c r="E1580" s="74"/>
      <c r="F1580" s="74"/>
      <c r="G1580" s="74"/>
    </row>
    <row r="1581" spans="1:7" s="55" customFormat="1" ht="14.15" x14ac:dyDescent="0.4">
      <c r="A1581" s="116"/>
      <c r="E1581" s="74"/>
      <c r="F1581" s="74"/>
      <c r="G1581" s="74"/>
    </row>
    <row r="1582" spans="1:7" s="55" customFormat="1" ht="14.15" x14ac:dyDescent="0.4">
      <c r="A1582" s="116"/>
      <c r="E1582" s="74"/>
      <c r="F1582" s="74"/>
      <c r="G1582" s="74"/>
    </row>
    <row r="1583" spans="1:7" s="55" customFormat="1" ht="14.15" x14ac:dyDescent="0.4">
      <c r="A1583" s="116"/>
      <c r="E1583" s="74"/>
      <c r="F1583" s="74"/>
      <c r="G1583" s="74"/>
    </row>
    <row r="1584" spans="1:7" s="55" customFormat="1" ht="14.15" x14ac:dyDescent="0.4">
      <c r="A1584" s="116"/>
      <c r="E1584" s="74"/>
      <c r="F1584" s="74"/>
      <c r="G1584" s="74"/>
    </row>
    <row r="1585" spans="1:7" s="55" customFormat="1" ht="14.15" x14ac:dyDescent="0.4">
      <c r="A1585" s="116"/>
      <c r="E1585" s="74"/>
      <c r="F1585" s="74"/>
      <c r="G1585" s="74"/>
    </row>
    <row r="1586" spans="1:7" s="55" customFormat="1" ht="14.15" x14ac:dyDescent="0.4">
      <c r="A1586" s="116"/>
      <c r="E1586" s="74"/>
      <c r="F1586" s="74"/>
      <c r="G1586" s="74"/>
    </row>
    <row r="1587" spans="1:7" s="55" customFormat="1" ht="14.15" x14ac:dyDescent="0.4">
      <c r="A1587" s="116"/>
      <c r="E1587" s="74"/>
      <c r="F1587" s="74"/>
      <c r="G1587" s="74"/>
    </row>
    <row r="1588" spans="1:7" s="55" customFormat="1" ht="14.15" x14ac:dyDescent="0.4">
      <c r="A1588" s="116"/>
      <c r="E1588" s="74"/>
      <c r="F1588" s="74"/>
      <c r="G1588" s="74"/>
    </row>
    <row r="1589" spans="1:7" s="55" customFormat="1" ht="14.15" x14ac:dyDescent="0.4">
      <c r="A1589" s="116"/>
      <c r="E1589" s="74"/>
      <c r="F1589" s="74"/>
      <c r="G1589" s="74"/>
    </row>
    <row r="1590" spans="1:7" s="55" customFormat="1" ht="14.15" x14ac:dyDescent="0.4">
      <c r="A1590" s="116"/>
      <c r="E1590" s="74"/>
      <c r="F1590" s="74"/>
      <c r="G1590" s="74"/>
    </row>
    <row r="1591" spans="1:7" s="55" customFormat="1" ht="14.15" x14ac:dyDescent="0.4">
      <c r="A1591" s="116"/>
      <c r="E1591" s="74"/>
      <c r="F1591" s="74"/>
      <c r="G1591" s="74"/>
    </row>
    <row r="1592" spans="1:7" s="55" customFormat="1" ht="14.15" x14ac:dyDescent="0.4">
      <c r="A1592" s="116"/>
      <c r="E1592" s="74"/>
      <c r="F1592" s="74"/>
      <c r="G1592" s="74"/>
    </row>
    <row r="1593" spans="1:7" s="55" customFormat="1" ht="14.15" x14ac:dyDescent="0.4">
      <c r="A1593" s="116"/>
      <c r="E1593" s="74"/>
      <c r="F1593" s="74"/>
      <c r="G1593" s="74"/>
    </row>
    <row r="1594" spans="1:7" s="55" customFormat="1" ht="14.15" x14ac:dyDescent="0.4">
      <c r="A1594" s="116"/>
      <c r="E1594" s="74"/>
      <c r="F1594" s="74"/>
      <c r="G1594" s="74"/>
    </row>
    <row r="1595" spans="1:7" s="55" customFormat="1" ht="14.15" x14ac:dyDescent="0.4">
      <c r="A1595" s="116"/>
      <c r="E1595" s="74"/>
      <c r="F1595" s="74"/>
      <c r="G1595" s="74"/>
    </row>
    <row r="1596" spans="1:7" s="55" customFormat="1" ht="14.15" x14ac:dyDescent="0.4">
      <c r="A1596" s="116"/>
      <c r="E1596" s="74"/>
      <c r="F1596" s="74"/>
      <c r="G1596" s="74"/>
    </row>
    <row r="1597" spans="1:7" s="55" customFormat="1" ht="14.15" x14ac:dyDescent="0.4">
      <c r="A1597" s="116"/>
      <c r="E1597" s="74"/>
      <c r="F1597" s="74"/>
      <c r="G1597" s="74"/>
    </row>
    <row r="1598" spans="1:7" s="55" customFormat="1" ht="14.15" x14ac:dyDescent="0.4">
      <c r="A1598" s="116"/>
      <c r="E1598" s="74"/>
      <c r="F1598" s="74"/>
      <c r="G1598" s="74"/>
    </row>
    <row r="1599" spans="1:7" s="55" customFormat="1" ht="14.15" x14ac:dyDescent="0.4">
      <c r="A1599" s="116"/>
      <c r="E1599" s="74"/>
      <c r="F1599" s="74"/>
      <c r="G1599" s="74"/>
    </row>
    <row r="1600" spans="1:7" s="55" customFormat="1" ht="14.15" x14ac:dyDescent="0.4">
      <c r="A1600" s="116"/>
      <c r="E1600" s="74"/>
      <c r="F1600" s="74"/>
      <c r="G1600" s="74"/>
    </row>
    <row r="1601" spans="1:7" s="55" customFormat="1" ht="14.15" x14ac:dyDescent="0.4">
      <c r="A1601" s="116"/>
      <c r="E1601" s="74"/>
      <c r="F1601" s="74"/>
      <c r="G1601" s="74"/>
    </row>
    <row r="1602" spans="1:7" s="55" customFormat="1" ht="14.15" x14ac:dyDescent="0.4">
      <c r="A1602" s="116"/>
      <c r="E1602" s="74"/>
      <c r="F1602" s="74"/>
      <c r="G1602" s="74"/>
    </row>
    <row r="1603" spans="1:7" s="55" customFormat="1" ht="14.15" x14ac:dyDescent="0.4">
      <c r="A1603" s="116"/>
      <c r="E1603" s="74"/>
      <c r="F1603" s="74"/>
      <c r="G1603" s="74"/>
    </row>
    <row r="1604" spans="1:7" s="55" customFormat="1" ht="14.15" x14ac:dyDescent="0.4">
      <c r="A1604" s="116"/>
      <c r="E1604" s="74"/>
      <c r="F1604" s="74"/>
      <c r="G1604" s="74"/>
    </row>
    <row r="1605" spans="1:7" s="55" customFormat="1" ht="14.15" x14ac:dyDescent="0.4">
      <c r="A1605" s="116"/>
      <c r="E1605" s="74"/>
      <c r="F1605" s="74"/>
      <c r="G1605" s="74"/>
    </row>
    <row r="1606" spans="1:7" s="55" customFormat="1" ht="14.15" x14ac:dyDescent="0.4">
      <c r="A1606" s="116"/>
      <c r="E1606" s="74"/>
      <c r="F1606" s="74"/>
      <c r="G1606" s="74"/>
    </row>
    <row r="1607" spans="1:7" s="55" customFormat="1" ht="14.15" x14ac:dyDescent="0.4">
      <c r="A1607" s="116"/>
      <c r="E1607" s="74"/>
      <c r="F1607" s="74"/>
      <c r="G1607" s="74"/>
    </row>
    <row r="1608" spans="1:7" s="55" customFormat="1" ht="14.15" x14ac:dyDescent="0.4">
      <c r="A1608" s="116"/>
      <c r="E1608" s="74"/>
      <c r="F1608" s="74"/>
      <c r="G1608" s="74"/>
    </row>
    <row r="1609" spans="1:7" s="55" customFormat="1" ht="14.15" x14ac:dyDescent="0.4">
      <c r="A1609" s="116"/>
      <c r="E1609" s="74"/>
      <c r="F1609" s="74"/>
      <c r="G1609" s="74"/>
    </row>
    <row r="1610" spans="1:7" s="55" customFormat="1" ht="14.15" x14ac:dyDescent="0.4">
      <c r="A1610" s="116"/>
      <c r="E1610" s="74"/>
      <c r="F1610" s="74"/>
      <c r="G1610" s="74"/>
    </row>
    <row r="1611" spans="1:7" s="55" customFormat="1" ht="14.15" x14ac:dyDescent="0.4">
      <c r="A1611" s="116"/>
      <c r="E1611" s="74"/>
      <c r="F1611" s="74"/>
      <c r="G1611" s="74"/>
    </row>
    <row r="1612" spans="1:7" s="55" customFormat="1" ht="14.15" x14ac:dyDescent="0.4">
      <c r="A1612" s="116"/>
      <c r="E1612" s="74"/>
      <c r="F1612" s="74"/>
      <c r="G1612" s="74"/>
    </row>
    <row r="1613" spans="1:7" s="55" customFormat="1" ht="14.15" x14ac:dyDescent="0.4">
      <c r="A1613" s="116"/>
      <c r="E1613" s="74"/>
      <c r="F1613" s="74"/>
      <c r="G1613" s="74"/>
    </row>
    <row r="1614" spans="1:7" s="55" customFormat="1" ht="14.15" x14ac:dyDescent="0.4">
      <c r="A1614" s="116"/>
      <c r="E1614" s="74"/>
      <c r="F1614" s="74"/>
      <c r="G1614" s="74"/>
    </row>
    <row r="1615" spans="1:7" s="55" customFormat="1" ht="14.15" x14ac:dyDescent="0.4">
      <c r="A1615" s="116"/>
      <c r="E1615" s="74"/>
      <c r="F1615" s="74"/>
      <c r="G1615" s="74"/>
    </row>
    <row r="1616" spans="1:7" s="55" customFormat="1" ht="14.15" x14ac:dyDescent="0.4">
      <c r="A1616" s="116"/>
      <c r="E1616" s="74"/>
      <c r="F1616" s="74"/>
      <c r="G1616" s="74"/>
    </row>
    <row r="1617" spans="1:7" s="55" customFormat="1" ht="14.15" x14ac:dyDescent="0.4">
      <c r="A1617" s="116"/>
      <c r="E1617" s="74"/>
      <c r="F1617" s="74"/>
      <c r="G1617" s="74"/>
    </row>
    <row r="1618" spans="1:7" s="55" customFormat="1" ht="14.15" x14ac:dyDescent="0.4">
      <c r="A1618" s="116"/>
      <c r="E1618" s="74"/>
      <c r="F1618" s="74"/>
      <c r="G1618" s="74"/>
    </row>
    <row r="1619" spans="1:7" s="55" customFormat="1" ht="14.15" x14ac:dyDescent="0.4">
      <c r="A1619" s="116"/>
      <c r="E1619" s="74"/>
      <c r="F1619" s="74"/>
      <c r="G1619" s="74"/>
    </row>
    <row r="1620" spans="1:7" s="55" customFormat="1" ht="14.15" x14ac:dyDescent="0.4">
      <c r="A1620" s="116"/>
      <c r="E1620" s="74"/>
      <c r="F1620" s="74"/>
      <c r="G1620" s="74"/>
    </row>
    <row r="1621" spans="1:7" s="55" customFormat="1" ht="14.15" x14ac:dyDescent="0.4">
      <c r="A1621" s="116"/>
      <c r="E1621" s="74"/>
      <c r="F1621" s="74"/>
      <c r="G1621" s="74"/>
    </row>
    <row r="1622" spans="1:7" s="55" customFormat="1" ht="14.15" x14ac:dyDescent="0.4">
      <c r="A1622" s="116"/>
      <c r="E1622" s="74"/>
      <c r="F1622" s="74"/>
      <c r="G1622" s="74"/>
    </row>
    <row r="1623" spans="1:7" s="55" customFormat="1" ht="14.15" x14ac:dyDescent="0.4">
      <c r="A1623" s="116"/>
      <c r="E1623" s="74"/>
      <c r="F1623" s="74"/>
      <c r="G1623" s="74"/>
    </row>
    <row r="1624" spans="1:7" s="55" customFormat="1" ht="14.15" x14ac:dyDescent="0.4">
      <c r="A1624" s="116"/>
      <c r="E1624" s="74"/>
      <c r="F1624" s="74"/>
      <c r="G1624" s="74"/>
    </row>
    <row r="1625" spans="1:7" s="55" customFormat="1" ht="14.15" x14ac:dyDescent="0.4">
      <c r="A1625" s="116"/>
      <c r="E1625" s="74"/>
      <c r="F1625" s="74"/>
      <c r="G1625" s="74"/>
    </row>
    <row r="1626" spans="1:7" s="55" customFormat="1" ht="14.15" x14ac:dyDescent="0.4">
      <c r="A1626" s="116"/>
      <c r="E1626" s="74"/>
      <c r="F1626" s="74"/>
      <c r="G1626" s="74"/>
    </row>
    <row r="1627" spans="1:7" s="55" customFormat="1" ht="14.15" x14ac:dyDescent="0.4">
      <c r="A1627" s="116"/>
      <c r="E1627" s="74"/>
      <c r="F1627" s="74"/>
      <c r="G1627" s="74"/>
    </row>
    <row r="1628" spans="1:7" s="55" customFormat="1" ht="14.15" x14ac:dyDescent="0.4">
      <c r="A1628" s="116"/>
      <c r="E1628" s="74"/>
      <c r="F1628" s="74"/>
      <c r="G1628" s="74"/>
    </row>
    <row r="1629" spans="1:7" s="55" customFormat="1" ht="14.15" x14ac:dyDescent="0.4">
      <c r="A1629" s="116"/>
      <c r="E1629" s="74"/>
      <c r="F1629" s="74"/>
      <c r="G1629" s="74"/>
    </row>
    <row r="1630" spans="1:7" s="55" customFormat="1" ht="14.15" x14ac:dyDescent="0.4">
      <c r="A1630" s="116"/>
      <c r="E1630" s="74"/>
      <c r="F1630" s="74"/>
      <c r="G1630" s="74"/>
    </row>
    <row r="1631" spans="1:7" s="55" customFormat="1" ht="14.15" x14ac:dyDescent="0.4">
      <c r="A1631" s="116"/>
      <c r="E1631" s="74"/>
      <c r="F1631" s="74"/>
      <c r="G1631" s="74"/>
    </row>
    <row r="1632" spans="1:7" s="55" customFormat="1" ht="14.15" x14ac:dyDescent="0.4">
      <c r="A1632" s="116"/>
      <c r="E1632" s="74"/>
      <c r="F1632" s="74"/>
      <c r="G1632" s="74"/>
    </row>
    <row r="1633" spans="1:7" s="55" customFormat="1" ht="14.15" x14ac:dyDescent="0.4">
      <c r="A1633" s="116"/>
      <c r="E1633" s="74"/>
      <c r="F1633" s="74"/>
      <c r="G1633" s="74"/>
    </row>
    <row r="1634" spans="1:7" s="55" customFormat="1" ht="14.15" x14ac:dyDescent="0.4">
      <c r="A1634" s="116"/>
      <c r="E1634" s="74"/>
      <c r="F1634" s="74"/>
      <c r="G1634" s="74"/>
    </row>
    <row r="1635" spans="1:7" s="55" customFormat="1" ht="14.15" x14ac:dyDescent="0.4">
      <c r="A1635" s="116"/>
      <c r="E1635" s="74"/>
      <c r="F1635" s="74"/>
      <c r="G1635" s="74"/>
    </row>
    <row r="1636" spans="1:7" s="55" customFormat="1" ht="14.15" x14ac:dyDescent="0.4">
      <c r="A1636" s="116"/>
      <c r="E1636" s="74"/>
      <c r="F1636" s="74"/>
      <c r="G1636" s="74"/>
    </row>
    <row r="1637" spans="1:7" s="55" customFormat="1" ht="14.15" x14ac:dyDescent="0.4">
      <c r="A1637" s="116"/>
      <c r="E1637" s="74"/>
      <c r="F1637" s="74"/>
      <c r="G1637" s="74"/>
    </row>
    <row r="1638" spans="1:7" s="55" customFormat="1" ht="14.15" x14ac:dyDescent="0.4">
      <c r="A1638" s="116"/>
      <c r="E1638" s="74"/>
      <c r="F1638" s="74"/>
      <c r="G1638" s="74"/>
    </row>
    <row r="1639" spans="1:7" s="55" customFormat="1" ht="14.15" x14ac:dyDescent="0.4">
      <c r="A1639" s="116"/>
      <c r="E1639" s="74"/>
      <c r="F1639" s="74"/>
      <c r="G1639" s="74"/>
    </row>
    <row r="1640" spans="1:7" s="55" customFormat="1" ht="14.15" x14ac:dyDescent="0.4">
      <c r="A1640" s="116"/>
      <c r="E1640" s="74"/>
      <c r="F1640" s="74"/>
      <c r="G1640" s="74"/>
    </row>
    <row r="1641" spans="1:7" s="55" customFormat="1" ht="14.15" x14ac:dyDescent="0.4">
      <c r="A1641" s="116"/>
      <c r="E1641" s="74"/>
      <c r="F1641" s="74"/>
      <c r="G1641" s="74"/>
    </row>
    <row r="1642" spans="1:7" s="55" customFormat="1" ht="14.15" x14ac:dyDescent="0.4">
      <c r="A1642" s="116"/>
      <c r="E1642" s="74"/>
      <c r="F1642" s="74"/>
      <c r="G1642" s="74"/>
    </row>
    <row r="1643" spans="1:7" s="55" customFormat="1" ht="14.15" x14ac:dyDescent="0.4">
      <c r="A1643" s="116"/>
      <c r="E1643" s="74"/>
      <c r="F1643" s="74"/>
      <c r="G1643" s="74"/>
    </row>
    <row r="1644" spans="1:7" s="55" customFormat="1" ht="14.15" x14ac:dyDescent="0.4">
      <c r="A1644" s="116"/>
      <c r="E1644" s="74"/>
      <c r="F1644" s="74"/>
      <c r="G1644" s="74"/>
    </row>
    <row r="1645" spans="1:7" s="55" customFormat="1" ht="14.15" x14ac:dyDescent="0.4">
      <c r="A1645" s="116"/>
      <c r="E1645" s="74"/>
      <c r="F1645" s="74"/>
      <c r="G1645" s="74"/>
    </row>
    <row r="1646" spans="1:7" s="55" customFormat="1" ht="14.15" x14ac:dyDescent="0.4">
      <c r="A1646" s="116"/>
      <c r="E1646" s="74"/>
      <c r="F1646" s="74"/>
      <c r="G1646" s="74"/>
    </row>
    <row r="1647" spans="1:7" s="55" customFormat="1" ht="14.15" x14ac:dyDescent="0.4">
      <c r="A1647" s="116"/>
      <c r="E1647" s="74"/>
      <c r="F1647" s="74"/>
      <c r="G1647" s="74"/>
    </row>
    <row r="1648" spans="1:7" s="55" customFormat="1" ht="14.15" x14ac:dyDescent="0.4">
      <c r="A1648" s="116"/>
      <c r="E1648" s="74"/>
      <c r="F1648" s="74"/>
      <c r="G1648" s="74"/>
    </row>
    <row r="1649" spans="1:7" s="55" customFormat="1" ht="14.15" x14ac:dyDescent="0.4">
      <c r="A1649" s="116"/>
      <c r="E1649" s="74"/>
      <c r="F1649" s="74"/>
      <c r="G1649" s="74"/>
    </row>
    <row r="1650" spans="1:7" s="55" customFormat="1" ht="14.15" x14ac:dyDescent="0.4">
      <c r="A1650" s="116"/>
      <c r="E1650" s="74"/>
      <c r="F1650" s="74"/>
      <c r="G1650" s="74"/>
    </row>
    <row r="1651" spans="1:7" s="55" customFormat="1" ht="14.15" x14ac:dyDescent="0.4">
      <c r="A1651" s="116"/>
      <c r="E1651" s="74"/>
      <c r="F1651" s="74"/>
      <c r="G1651" s="74"/>
    </row>
    <row r="1652" spans="1:7" s="55" customFormat="1" ht="14.15" x14ac:dyDescent="0.4">
      <c r="A1652" s="116"/>
      <c r="E1652" s="74"/>
      <c r="F1652" s="74"/>
      <c r="G1652" s="74"/>
    </row>
    <row r="1653" spans="1:7" s="55" customFormat="1" ht="14.15" x14ac:dyDescent="0.4">
      <c r="A1653" s="116"/>
      <c r="E1653" s="74"/>
      <c r="F1653" s="74"/>
      <c r="G1653" s="74"/>
    </row>
    <row r="1654" spans="1:7" s="55" customFormat="1" ht="14.15" x14ac:dyDescent="0.4">
      <c r="A1654" s="116"/>
      <c r="E1654" s="74"/>
      <c r="F1654" s="74"/>
      <c r="G1654" s="74"/>
    </row>
    <row r="1655" spans="1:7" s="55" customFormat="1" ht="14.15" x14ac:dyDescent="0.4">
      <c r="A1655" s="116"/>
      <c r="E1655" s="74"/>
      <c r="F1655" s="74"/>
      <c r="G1655" s="74"/>
    </row>
    <row r="1656" spans="1:7" s="55" customFormat="1" ht="14.15" x14ac:dyDescent="0.4">
      <c r="A1656" s="116"/>
      <c r="E1656" s="74"/>
      <c r="F1656" s="74"/>
      <c r="G1656" s="74"/>
    </row>
    <row r="1657" spans="1:7" s="55" customFormat="1" ht="14.15" x14ac:dyDescent="0.4">
      <c r="A1657" s="116"/>
      <c r="E1657" s="74"/>
      <c r="F1657" s="74"/>
      <c r="G1657" s="74"/>
    </row>
    <row r="1658" spans="1:7" s="55" customFormat="1" ht="14.15" x14ac:dyDescent="0.4">
      <c r="A1658" s="116"/>
      <c r="E1658" s="74"/>
      <c r="F1658" s="74"/>
      <c r="G1658" s="74"/>
    </row>
    <row r="1659" spans="1:7" s="55" customFormat="1" ht="14.15" x14ac:dyDescent="0.4">
      <c r="A1659" s="116"/>
      <c r="E1659" s="74"/>
      <c r="F1659" s="74"/>
      <c r="G1659" s="74"/>
    </row>
    <row r="1660" spans="1:7" s="55" customFormat="1" ht="14.15" x14ac:dyDescent="0.4">
      <c r="A1660" s="116"/>
      <c r="E1660" s="74"/>
      <c r="F1660" s="74"/>
      <c r="G1660" s="74"/>
    </row>
    <row r="1661" spans="1:7" s="55" customFormat="1" ht="14.15" x14ac:dyDescent="0.4">
      <c r="A1661" s="116"/>
      <c r="E1661" s="74"/>
      <c r="F1661" s="74"/>
      <c r="G1661" s="74"/>
    </row>
    <row r="1662" spans="1:7" s="55" customFormat="1" ht="14.15" x14ac:dyDescent="0.4">
      <c r="A1662" s="116"/>
      <c r="E1662" s="74"/>
      <c r="F1662" s="74"/>
      <c r="G1662" s="74"/>
    </row>
    <row r="1663" spans="1:7" s="55" customFormat="1" ht="14.15" x14ac:dyDescent="0.4">
      <c r="A1663" s="116"/>
      <c r="E1663" s="74"/>
      <c r="F1663" s="74"/>
      <c r="G1663" s="74"/>
    </row>
    <row r="1664" spans="1:7" s="55" customFormat="1" ht="14.15" x14ac:dyDescent="0.4">
      <c r="A1664" s="116"/>
      <c r="E1664" s="74"/>
      <c r="F1664" s="74"/>
      <c r="G1664" s="74"/>
    </row>
    <row r="1665" spans="1:7" s="55" customFormat="1" ht="14.15" x14ac:dyDescent="0.4">
      <c r="A1665" s="116"/>
      <c r="E1665" s="74"/>
      <c r="F1665" s="74"/>
      <c r="G1665" s="74"/>
    </row>
    <row r="1666" spans="1:7" s="55" customFormat="1" ht="14.15" x14ac:dyDescent="0.4">
      <c r="A1666" s="116"/>
      <c r="E1666" s="74"/>
      <c r="F1666" s="74"/>
      <c r="G1666" s="74"/>
    </row>
    <row r="1667" spans="1:7" s="55" customFormat="1" ht="14.15" x14ac:dyDescent="0.4">
      <c r="A1667" s="116"/>
      <c r="E1667" s="74"/>
      <c r="F1667" s="74"/>
      <c r="G1667" s="74"/>
    </row>
    <row r="1668" spans="1:7" s="55" customFormat="1" ht="14.15" x14ac:dyDescent="0.4">
      <c r="A1668" s="116"/>
      <c r="E1668" s="74"/>
      <c r="F1668" s="74"/>
      <c r="G1668" s="74"/>
    </row>
    <row r="1669" spans="1:7" s="55" customFormat="1" ht="14.15" x14ac:dyDescent="0.4">
      <c r="A1669" s="116"/>
      <c r="E1669" s="74"/>
      <c r="F1669" s="74"/>
      <c r="G1669" s="74"/>
    </row>
    <row r="1670" spans="1:7" s="55" customFormat="1" ht="14.15" x14ac:dyDescent="0.4">
      <c r="A1670" s="116"/>
      <c r="E1670" s="74"/>
      <c r="F1670" s="74"/>
      <c r="G1670" s="74"/>
    </row>
    <row r="1671" spans="1:7" s="55" customFormat="1" ht="14.15" x14ac:dyDescent="0.4">
      <c r="A1671" s="116"/>
      <c r="E1671" s="74"/>
      <c r="F1671" s="74"/>
      <c r="G1671" s="74"/>
    </row>
    <row r="1672" spans="1:7" s="55" customFormat="1" ht="14.15" x14ac:dyDescent="0.4">
      <c r="A1672" s="116"/>
      <c r="E1672" s="74"/>
      <c r="F1672" s="74"/>
      <c r="G1672" s="74"/>
    </row>
    <row r="1673" spans="1:7" s="55" customFormat="1" ht="14.15" x14ac:dyDescent="0.4">
      <c r="A1673" s="116"/>
      <c r="E1673" s="74"/>
      <c r="F1673" s="74"/>
      <c r="G1673" s="74"/>
    </row>
    <row r="1674" spans="1:7" s="55" customFormat="1" ht="14.15" x14ac:dyDescent="0.4">
      <c r="A1674" s="116"/>
      <c r="E1674" s="74"/>
      <c r="F1674" s="74"/>
      <c r="G1674" s="74"/>
    </row>
    <row r="1675" spans="1:7" s="55" customFormat="1" ht="14.15" x14ac:dyDescent="0.4">
      <c r="A1675" s="116"/>
      <c r="E1675" s="74"/>
      <c r="F1675" s="74"/>
      <c r="G1675" s="74"/>
    </row>
    <row r="1676" spans="1:7" s="55" customFormat="1" ht="14.15" x14ac:dyDescent="0.4">
      <c r="A1676" s="116"/>
      <c r="E1676" s="74"/>
      <c r="F1676" s="74"/>
      <c r="G1676" s="74"/>
    </row>
    <row r="1677" spans="1:7" s="55" customFormat="1" ht="14.15" x14ac:dyDescent="0.4">
      <c r="A1677" s="116"/>
      <c r="E1677" s="74"/>
      <c r="F1677" s="74"/>
      <c r="G1677" s="74"/>
    </row>
    <row r="1678" spans="1:7" s="55" customFormat="1" ht="14.15" x14ac:dyDescent="0.4">
      <c r="A1678" s="116"/>
      <c r="E1678" s="74"/>
      <c r="F1678" s="74"/>
      <c r="G1678" s="74"/>
    </row>
    <row r="1679" spans="1:7" s="55" customFormat="1" ht="14.15" x14ac:dyDescent="0.4">
      <c r="A1679" s="116"/>
      <c r="E1679" s="74"/>
      <c r="F1679" s="74"/>
      <c r="G1679" s="74"/>
    </row>
    <row r="1680" spans="1:7" s="55" customFormat="1" ht="14.15" x14ac:dyDescent="0.4">
      <c r="A1680" s="116"/>
      <c r="E1680" s="74"/>
      <c r="F1680" s="74"/>
      <c r="G1680" s="74"/>
    </row>
    <row r="1681" spans="1:7" s="55" customFormat="1" ht="14.15" x14ac:dyDescent="0.4">
      <c r="A1681" s="116"/>
      <c r="E1681" s="74"/>
      <c r="F1681" s="74"/>
      <c r="G1681" s="74"/>
    </row>
    <row r="1682" spans="1:7" s="55" customFormat="1" ht="14.15" x14ac:dyDescent="0.4">
      <c r="A1682" s="116"/>
      <c r="E1682" s="74"/>
      <c r="F1682" s="74"/>
      <c r="G1682" s="74"/>
    </row>
    <row r="1683" spans="1:7" s="55" customFormat="1" ht="14.15" x14ac:dyDescent="0.4">
      <c r="A1683" s="116"/>
      <c r="E1683" s="74"/>
      <c r="F1683" s="74"/>
      <c r="G1683" s="74"/>
    </row>
    <row r="1684" spans="1:7" s="55" customFormat="1" ht="14.15" x14ac:dyDescent="0.4">
      <c r="A1684" s="116"/>
      <c r="E1684" s="74"/>
      <c r="F1684" s="74"/>
      <c r="G1684" s="74"/>
    </row>
    <row r="1685" spans="1:7" s="55" customFormat="1" ht="14.15" x14ac:dyDescent="0.4">
      <c r="A1685" s="116"/>
      <c r="E1685" s="74"/>
      <c r="F1685" s="74"/>
      <c r="G1685" s="74"/>
    </row>
    <row r="1686" spans="1:7" s="55" customFormat="1" ht="14.15" x14ac:dyDescent="0.4">
      <c r="A1686" s="116"/>
      <c r="E1686" s="74"/>
      <c r="F1686" s="74"/>
      <c r="G1686" s="74"/>
    </row>
    <row r="1687" spans="1:7" s="55" customFormat="1" ht="14.15" x14ac:dyDescent="0.4">
      <c r="A1687" s="116"/>
      <c r="E1687" s="74"/>
      <c r="F1687" s="74"/>
      <c r="G1687" s="74"/>
    </row>
    <row r="1688" spans="1:7" s="55" customFormat="1" ht="14.15" x14ac:dyDescent="0.4">
      <c r="A1688" s="116"/>
      <c r="E1688" s="74"/>
      <c r="F1688" s="74"/>
      <c r="G1688" s="74"/>
    </row>
    <row r="1689" spans="1:7" s="55" customFormat="1" ht="14.15" x14ac:dyDescent="0.4">
      <c r="A1689" s="116"/>
      <c r="E1689" s="74"/>
      <c r="F1689" s="74"/>
      <c r="G1689" s="74"/>
    </row>
    <row r="1690" spans="1:7" s="55" customFormat="1" ht="14.15" x14ac:dyDescent="0.4">
      <c r="A1690" s="116"/>
      <c r="E1690" s="74"/>
      <c r="F1690" s="74"/>
      <c r="G1690" s="74"/>
    </row>
    <row r="1691" spans="1:7" s="55" customFormat="1" ht="14.15" x14ac:dyDescent="0.4">
      <c r="A1691" s="116"/>
      <c r="E1691" s="74"/>
      <c r="F1691" s="74"/>
      <c r="G1691" s="74"/>
    </row>
    <row r="1692" spans="1:7" s="55" customFormat="1" ht="14.15" x14ac:dyDescent="0.4">
      <c r="A1692" s="116"/>
      <c r="E1692" s="74"/>
      <c r="F1692" s="74"/>
      <c r="G1692" s="74"/>
    </row>
    <row r="1693" spans="1:7" s="55" customFormat="1" ht="14.15" x14ac:dyDescent="0.4">
      <c r="A1693" s="116"/>
      <c r="E1693" s="74"/>
      <c r="F1693" s="74"/>
      <c r="G1693" s="74"/>
    </row>
    <row r="1694" spans="1:7" s="55" customFormat="1" ht="14.15" x14ac:dyDescent="0.4">
      <c r="A1694" s="116"/>
      <c r="E1694" s="74"/>
      <c r="F1694" s="74"/>
      <c r="G1694" s="74"/>
    </row>
    <row r="1695" spans="1:7" s="55" customFormat="1" ht="14.15" x14ac:dyDescent="0.4">
      <c r="A1695" s="116"/>
      <c r="E1695" s="74"/>
      <c r="F1695" s="74"/>
      <c r="G1695" s="74"/>
    </row>
    <row r="1696" spans="1:7" s="55" customFormat="1" ht="14.15" x14ac:dyDescent="0.4">
      <c r="A1696" s="116"/>
      <c r="E1696" s="74"/>
      <c r="F1696" s="74"/>
      <c r="G1696" s="74"/>
    </row>
    <row r="1697" spans="1:7" s="55" customFormat="1" ht="14.15" x14ac:dyDescent="0.4">
      <c r="A1697" s="116"/>
      <c r="E1697" s="74"/>
      <c r="F1697" s="74"/>
      <c r="G1697" s="74"/>
    </row>
    <row r="1698" spans="1:7" s="55" customFormat="1" ht="14.15" x14ac:dyDescent="0.4">
      <c r="A1698" s="116"/>
      <c r="E1698" s="74"/>
      <c r="F1698" s="74"/>
      <c r="G1698" s="74"/>
    </row>
    <row r="1699" spans="1:7" s="55" customFormat="1" ht="14.15" x14ac:dyDescent="0.4">
      <c r="A1699" s="116"/>
      <c r="E1699" s="74"/>
      <c r="F1699" s="74"/>
      <c r="G1699" s="74"/>
    </row>
    <row r="1700" spans="1:7" s="55" customFormat="1" ht="14.15" x14ac:dyDescent="0.4">
      <c r="A1700" s="116"/>
      <c r="E1700" s="74"/>
      <c r="F1700" s="74"/>
      <c r="G1700" s="74"/>
    </row>
    <row r="1701" spans="1:7" s="55" customFormat="1" ht="14.15" x14ac:dyDescent="0.4">
      <c r="A1701" s="116"/>
      <c r="E1701" s="74"/>
      <c r="F1701" s="74"/>
      <c r="G1701" s="74"/>
    </row>
    <row r="1702" spans="1:7" s="55" customFormat="1" ht="14.15" x14ac:dyDescent="0.4">
      <c r="A1702" s="116"/>
      <c r="E1702" s="74"/>
      <c r="F1702" s="74"/>
      <c r="G1702" s="74"/>
    </row>
    <row r="1703" spans="1:7" s="55" customFormat="1" ht="14.15" x14ac:dyDescent="0.4">
      <c r="A1703" s="116"/>
      <c r="E1703" s="74"/>
      <c r="F1703" s="74"/>
      <c r="G1703" s="74"/>
    </row>
    <row r="1704" spans="1:7" s="55" customFormat="1" ht="14.15" x14ac:dyDescent="0.4">
      <c r="A1704" s="116"/>
      <c r="E1704" s="74"/>
      <c r="F1704" s="74"/>
      <c r="G1704" s="74"/>
    </row>
    <row r="1705" spans="1:7" s="55" customFormat="1" ht="14.15" x14ac:dyDescent="0.4">
      <c r="A1705" s="116"/>
      <c r="E1705" s="74"/>
      <c r="F1705" s="74"/>
      <c r="G1705" s="74"/>
    </row>
    <row r="1706" spans="1:7" s="55" customFormat="1" ht="14.15" x14ac:dyDescent="0.4">
      <c r="A1706" s="116"/>
      <c r="E1706" s="74"/>
      <c r="F1706" s="74"/>
      <c r="G1706" s="74"/>
    </row>
    <row r="1707" spans="1:7" s="55" customFormat="1" ht="14.15" x14ac:dyDescent="0.4">
      <c r="A1707" s="116"/>
      <c r="E1707" s="74"/>
      <c r="F1707" s="74"/>
      <c r="G1707" s="74"/>
    </row>
    <row r="1708" spans="1:7" s="55" customFormat="1" ht="14.15" x14ac:dyDescent="0.4">
      <c r="A1708" s="116"/>
      <c r="E1708" s="74"/>
      <c r="F1708" s="74"/>
      <c r="G1708" s="74"/>
    </row>
    <row r="1709" spans="1:7" s="55" customFormat="1" ht="14.15" x14ac:dyDescent="0.4">
      <c r="A1709" s="116"/>
      <c r="E1709" s="74"/>
      <c r="F1709" s="74"/>
      <c r="G1709" s="74"/>
    </row>
    <row r="1710" spans="1:7" s="55" customFormat="1" ht="14.15" x14ac:dyDescent="0.4">
      <c r="A1710" s="116"/>
      <c r="E1710" s="74"/>
      <c r="F1710" s="74"/>
      <c r="G1710" s="74"/>
    </row>
    <row r="1711" spans="1:7" s="55" customFormat="1" ht="14.15" x14ac:dyDescent="0.4">
      <c r="A1711" s="116"/>
      <c r="E1711" s="74"/>
      <c r="F1711" s="74"/>
      <c r="G1711" s="74"/>
    </row>
    <row r="1712" spans="1:7" s="55" customFormat="1" ht="14.15" x14ac:dyDescent="0.4">
      <c r="A1712" s="116"/>
      <c r="E1712" s="74"/>
      <c r="F1712" s="74"/>
      <c r="G1712" s="74"/>
    </row>
    <row r="1713" spans="1:7" s="55" customFormat="1" ht="14.15" x14ac:dyDescent="0.4">
      <c r="A1713" s="116"/>
      <c r="E1713" s="74"/>
      <c r="F1713" s="74"/>
      <c r="G1713" s="74"/>
    </row>
    <row r="1714" spans="1:7" s="55" customFormat="1" ht="14.15" x14ac:dyDescent="0.4">
      <c r="A1714" s="116"/>
      <c r="E1714" s="74"/>
      <c r="F1714" s="74"/>
      <c r="G1714" s="74"/>
    </row>
    <row r="1715" spans="1:7" s="55" customFormat="1" ht="14.15" x14ac:dyDescent="0.4">
      <c r="A1715" s="116"/>
      <c r="E1715" s="74"/>
      <c r="F1715" s="74"/>
      <c r="G1715" s="74"/>
    </row>
    <row r="1716" spans="1:7" s="55" customFormat="1" ht="14.15" x14ac:dyDescent="0.4">
      <c r="A1716" s="116"/>
      <c r="E1716" s="74"/>
      <c r="F1716" s="74"/>
      <c r="G1716" s="74"/>
    </row>
    <row r="1717" spans="1:7" s="55" customFormat="1" ht="14.15" x14ac:dyDescent="0.4">
      <c r="A1717" s="116"/>
      <c r="E1717" s="74"/>
      <c r="F1717" s="74"/>
      <c r="G1717" s="74"/>
    </row>
    <row r="1718" spans="1:7" s="55" customFormat="1" ht="14.15" x14ac:dyDescent="0.4">
      <c r="A1718" s="116"/>
      <c r="E1718" s="74"/>
      <c r="F1718" s="74"/>
      <c r="G1718" s="74"/>
    </row>
    <row r="1719" spans="1:7" s="55" customFormat="1" ht="14.15" x14ac:dyDescent="0.4">
      <c r="A1719" s="116"/>
      <c r="E1719" s="74"/>
      <c r="F1719" s="74"/>
      <c r="G1719" s="74"/>
    </row>
    <row r="1720" spans="1:7" s="55" customFormat="1" ht="14.15" x14ac:dyDescent="0.4">
      <c r="A1720" s="116"/>
      <c r="E1720" s="74"/>
      <c r="F1720" s="74"/>
      <c r="G1720" s="74"/>
    </row>
    <row r="1721" spans="1:7" s="55" customFormat="1" ht="14.15" x14ac:dyDescent="0.4">
      <c r="A1721" s="116"/>
      <c r="E1721" s="74"/>
      <c r="F1721" s="74"/>
      <c r="G1721" s="74"/>
    </row>
    <row r="1722" spans="1:7" s="55" customFormat="1" ht="14.15" x14ac:dyDescent="0.4">
      <c r="A1722" s="116"/>
      <c r="E1722" s="74"/>
      <c r="F1722" s="74"/>
      <c r="G1722" s="74"/>
    </row>
    <row r="1723" spans="1:7" s="55" customFormat="1" ht="14.15" x14ac:dyDescent="0.4">
      <c r="A1723" s="116"/>
      <c r="E1723" s="74"/>
      <c r="F1723" s="74"/>
      <c r="G1723" s="74"/>
    </row>
    <row r="1724" spans="1:7" s="55" customFormat="1" ht="14.15" x14ac:dyDescent="0.4">
      <c r="A1724" s="116"/>
      <c r="E1724" s="74"/>
      <c r="F1724" s="74"/>
      <c r="G1724" s="74"/>
    </row>
    <row r="1725" spans="1:7" s="55" customFormat="1" ht="14.15" x14ac:dyDescent="0.4">
      <c r="A1725" s="116"/>
      <c r="E1725" s="74"/>
      <c r="F1725" s="74"/>
      <c r="G1725" s="74"/>
    </row>
    <row r="1726" spans="1:7" s="55" customFormat="1" ht="14.15" x14ac:dyDescent="0.4">
      <c r="A1726" s="116"/>
      <c r="E1726" s="74"/>
      <c r="F1726" s="74"/>
      <c r="G1726" s="74"/>
    </row>
    <row r="1727" spans="1:7" s="55" customFormat="1" ht="14.15" x14ac:dyDescent="0.4">
      <c r="A1727" s="116"/>
      <c r="E1727" s="74"/>
      <c r="F1727" s="74"/>
      <c r="G1727" s="74"/>
    </row>
    <row r="1728" spans="1:7" s="55" customFormat="1" ht="14.15" x14ac:dyDescent="0.4">
      <c r="A1728" s="116"/>
      <c r="E1728" s="74"/>
      <c r="F1728" s="74"/>
      <c r="G1728" s="74"/>
    </row>
    <row r="1729" spans="1:7" s="55" customFormat="1" ht="14.15" x14ac:dyDescent="0.4">
      <c r="A1729" s="116"/>
      <c r="E1729" s="74"/>
      <c r="F1729" s="74"/>
      <c r="G1729" s="74"/>
    </row>
    <row r="1730" spans="1:7" s="55" customFormat="1" ht="14.15" x14ac:dyDescent="0.4">
      <c r="A1730" s="116"/>
      <c r="E1730" s="74"/>
      <c r="F1730" s="74"/>
      <c r="G1730" s="74"/>
    </row>
    <row r="1731" spans="1:7" s="55" customFormat="1" ht="14.15" x14ac:dyDescent="0.4">
      <c r="A1731" s="116"/>
      <c r="E1731" s="74"/>
      <c r="F1731" s="74"/>
      <c r="G1731" s="74"/>
    </row>
    <row r="1732" spans="1:7" s="55" customFormat="1" ht="14.15" x14ac:dyDescent="0.4">
      <c r="A1732" s="116"/>
      <c r="E1732" s="74"/>
      <c r="F1732" s="74"/>
      <c r="G1732" s="74"/>
    </row>
    <row r="1733" spans="1:7" s="55" customFormat="1" ht="14.15" x14ac:dyDescent="0.4">
      <c r="A1733" s="116"/>
      <c r="E1733" s="74"/>
      <c r="F1733" s="74"/>
      <c r="G1733" s="74"/>
    </row>
    <row r="1734" spans="1:7" s="55" customFormat="1" ht="14.15" x14ac:dyDescent="0.4">
      <c r="A1734" s="116"/>
      <c r="E1734" s="74"/>
      <c r="F1734" s="74"/>
      <c r="G1734" s="74"/>
    </row>
    <row r="1735" spans="1:7" s="55" customFormat="1" ht="14.15" x14ac:dyDescent="0.4">
      <c r="A1735" s="116"/>
      <c r="E1735" s="74"/>
      <c r="F1735" s="74"/>
      <c r="G1735" s="74"/>
    </row>
    <row r="1736" spans="1:7" s="55" customFormat="1" ht="14.15" x14ac:dyDescent="0.4">
      <c r="A1736" s="116"/>
      <c r="E1736" s="74"/>
      <c r="F1736" s="74"/>
      <c r="G1736" s="74"/>
    </row>
    <row r="1737" spans="1:7" s="55" customFormat="1" ht="14.15" x14ac:dyDescent="0.4">
      <c r="A1737" s="116"/>
      <c r="E1737" s="74"/>
      <c r="F1737" s="74"/>
      <c r="G1737" s="74"/>
    </row>
    <row r="1738" spans="1:7" s="55" customFormat="1" ht="14.15" x14ac:dyDescent="0.4">
      <c r="A1738" s="116"/>
      <c r="E1738" s="74"/>
      <c r="F1738" s="74"/>
      <c r="G1738" s="74"/>
    </row>
    <row r="1739" spans="1:7" s="55" customFormat="1" ht="14.15" x14ac:dyDescent="0.4">
      <c r="A1739" s="116"/>
      <c r="E1739" s="74"/>
      <c r="F1739" s="74"/>
      <c r="G1739" s="74"/>
    </row>
    <row r="1740" spans="1:7" s="55" customFormat="1" ht="14.15" x14ac:dyDescent="0.4">
      <c r="A1740" s="116"/>
      <c r="E1740" s="74"/>
      <c r="F1740" s="74"/>
      <c r="G1740" s="74"/>
    </row>
    <row r="1741" spans="1:7" s="55" customFormat="1" ht="14.15" x14ac:dyDescent="0.4">
      <c r="A1741" s="116"/>
      <c r="E1741" s="74"/>
      <c r="F1741" s="74"/>
      <c r="G1741" s="74"/>
    </row>
    <row r="1742" spans="1:7" s="55" customFormat="1" ht="14.15" x14ac:dyDescent="0.4">
      <c r="A1742" s="116"/>
      <c r="E1742" s="74"/>
      <c r="F1742" s="74"/>
      <c r="G1742" s="74"/>
    </row>
    <row r="1743" spans="1:7" s="55" customFormat="1" ht="14.15" x14ac:dyDescent="0.4">
      <c r="A1743" s="116"/>
      <c r="E1743" s="74"/>
      <c r="F1743" s="74"/>
      <c r="G1743" s="74"/>
    </row>
    <row r="1744" spans="1:7" s="55" customFormat="1" ht="14.15" x14ac:dyDescent="0.4">
      <c r="A1744" s="116"/>
      <c r="E1744" s="74"/>
      <c r="F1744" s="74"/>
      <c r="G1744" s="74"/>
    </row>
    <row r="1745" spans="1:7" s="55" customFormat="1" ht="14.15" x14ac:dyDescent="0.4">
      <c r="A1745" s="116"/>
      <c r="E1745" s="74"/>
      <c r="F1745" s="74"/>
      <c r="G1745" s="74"/>
    </row>
    <row r="1746" spans="1:7" s="55" customFormat="1" ht="14.15" x14ac:dyDescent="0.4">
      <c r="A1746" s="116"/>
      <c r="E1746" s="74"/>
      <c r="F1746" s="74"/>
      <c r="G1746" s="74"/>
    </row>
    <row r="1747" spans="1:7" s="55" customFormat="1" ht="14.15" x14ac:dyDescent="0.4">
      <c r="A1747" s="116"/>
      <c r="E1747" s="74"/>
      <c r="F1747" s="74"/>
      <c r="G1747" s="74"/>
    </row>
    <row r="1748" spans="1:7" s="55" customFormat="1" ht="14.15" x14ac:dyDescent="0.4">
      <c r="A1748" s="116"/>
      <c r="E1748" s="74"/>
      <c r="F1748" s="74"/>
      <c r="G1748" s="74"/>
    </row>
    <row r="1749" spans="1:7" s="55" customFormat="1" ht="14.15" x14ac:dyDescent="0.4">
      <c r="A1749" s="116"/>
      <c r="E1749" s="74"/>
      <c r="F1749" s="74"/>
      <c r="G1749" s="74"/>
    </row>
    <row r="1750" spans="1:7" s="55" customFormat="1" ht="14.15" x14ac:dyDescent="0.4">
      <c r="A1750" s="116"/>
      <c r="E1750" s="74"/>
      <c r="F1750" s="74"/>
      <c r="G1750" s="74"/>
    </row>
    <row r="1751" spans="1:7" s="55" customFormat="1" ht="14.15" x14ac:dyDescent="0.4">
      <c r="A1751" s="116"/>
      <c r="E1751" s="74"/>
      <c r="F1751" s="74"/>
      <c r="G1751" s="74"/>
    </row>
    <row r="1752" spans="1:7" s="55" customFormat="1" ht="14.15" x14ac:dyDescent="0.4">
      <c r="A1752" s="116"/>
      <c r="E1752" s="74"/>
      <c r="F1752" s="74"/>
      <c r="G1752" s="74"/>
    </row>
    <row r="1753" spans="1:7" s="55" customFormat="1" ht="14.15" x14ac:dyDescent="0.4">
      <c r="A1753" s="116"/>
      <c r="E1753" s="74"/>
      <c r="F1753" s="74"/>
      <c r="G1753" s="74"/>
    </row>
    <row r="1754" spans="1:7" s="55" customFormat="1" ht="14.15" x14ac:dyDescent="0.4">
      <c r="A1754" s="116"/>
      <c r="E1754" s="74"/>
      <c r="F1754" s="74"/>
      <c r="G1754" s="74"/>
    </row>
    <row r="1755" spans="1:7" s="55" customFormat="1" ht="14.15" x14ac:dyDescent="0.4">
      <c r="A1755" s="116"/>
      <c r="E1755" s="74"/>
      <c r="F1755" s="74"/>
      <c r="G1755" s="74"/>
    </row>
    <row r="1756" spans="1:7" s="55" customFormat="1" ht="14.15" x14ac:dyDescent="0.4">
      <c r="A1756" s="116"/>
      <c r="E1756" s="74"/>
      <c r="F1756" s="74"/>
      <c r="G1756" s="74"/>
    </row>
    <row r="1757" spans="1:7" s="55" customFormat="1" ht="14.15" x14ac:dyDescent="0.4">
      <c r="A1757" s="116"/>
      <c r="E1757" s="74"/>
      <c r="F1757" s="74"/>
      <c r="G1757" s="74"/>
    </row>
    <row r="1758" spans="1:7" s="55" customFormat="1" ht="14.15" x14ac:dyDescent="0.4">
      <c r="A1758" s="116"/>
      <c r="E1758" s="74"/>
      <c r="F1758" s="74"/>
      <c r="G1758" s="74"/>
    </row>
    <row r="1759" spans="1:7" s="55" customFormat="1" ht="14.15" x14ac:dyDescent="0.4">
      <c r="A1759" s="116"/>
      <c r="E1759" s="74"/>
      <c r="F1759" s="74"/>
      <c r="G1759" s="74"/>
    </row>
    <row r="1760" spans="1:7" s="55" customFormat="1" ht="14.15" x14ac:dyDescent="0.4">
      <c r="A1760" s="116"/>
      <c r="E1760" s="74"/>
      <c r="F1760" s="74"/>
      <c r="G1760" s="74"/>
    </row>
    <row r="1761" spans="1:7" s="55" customFormat="1" ht="14.15" x14ac:dyDescent="0.4">
      <c r="A1761" s="116"/>
      <c r="E1761" s="74"/>
      <c r="F1761" s="74"/>
      <c r="G1761" s="74"/>
    </row>
    <row r="1762" spans="1:7" s="55" customFormat="1" ht="14.15" x14ac:dyDescent="0.4">
      <c r="A1762" s="116"/>
      <c r="E1762" s="74"/>
      <c r="F1762" s="74"/>
      <c r="G1762" s="74"/>
    </row>
    <row r="1763" spans="1:7" s="55" customFormat="1" ht="14.15" x14ac:dyDescent="0.4">
      <c r="A1763" s="116"/>
      <c r="E1763" s="74"/>
      <c r="F1763" s="74"/>
      <c r="G1763" s="74"/>
    </row>
    <row r="1764" spans="1:7" s="55" customFormat="1" ht="14.15" x14ac:dyDescent="0.4">
      <c r="A1764" s="116"/>
      <c r="E1764" s="74"/>
      <c r="F1764" s="74"/>
      <c r="G1764" s="74"/>
    </row>
    <row r="1765" spans="1:7" s="55" customFormat="1" ht="14.15" x14ac:dyDescent="0.4">
      <c r="A1765" s="116"/>
      <c r="E1765" s="74"/>
      <c r="F1765" s="74"/>
      <c r="G1765" s="74"/>
    </row>
    <row r="1766" spans="1:7" s="55" customFormat="1" ht="14.15" x14ac:dyDescent="0.4">
      <c r="A1766" s="116"/>
      <c r="E1766" s="74"/>
      <c r="F1766" s="74"/>
      <c r="G1766" s="74"/>
    </row>
    <row r="1767" spans="1:7" s="55" customFormat="1" ht="14.15" x14ac:dyDescent="0.4">
      <c r="A1767" s="116"/>
      <c r="E1767" s="74"/>
      <c r="F1767" s="74"/>
      <c r="G1767" s="74"/>
    </row>
    <row r="1768" spans="1:7" s="55" customFormat="1" ht="14.15" x14ac:dyDescent="0.4">
      <c r="A1768" s="116"/>
      <c r="E1768" s="74"/>
      <c r="F1768" s="74"/>
      <c r="G1768" s="74"/>
    </row>
    <row r="1769" spans="1:7" s="55" customFormat="1" ht="14.15" x14ac:dyDescent="0.4">
      <c r="A1769" s="116"/>
      <c r="E1769" s="74"/>
      <c r="F1769" s="74"/>
      <c r="G1769" s="74"/>
    </row>
    <row r="1770" spans="1:7" s="55" customFormat="1" ht="14.15" x14ac:dyDescent="0.4">
      <c r="A1770" s="116"/>
      <c r="E1770" s="74"/>
      <c r="F1770" s="74"/>
      <c r="G1770" s="74"/>
    </row>
    <row r="1771" spans="1:7" s="55" customFormat="1" ht="14.15" x14ac:dyDescent="0.4">
      <c r="A1771" s="116"/>
      <c r="E1771" s="74"/>
      <c r="F1771" s="74"/>
      <c r="G1771" s="74"/>
    </row>
    <row r="1772" spans="1:7" s="55" customFormat="1" ht="14.15" x14ac:dyDescent="0.4">
      <c r="A1772" s="116"/>
      <c r="E1772" s="74"/>
      <c r="F1772" s="74"/>
      <c r="G1772" s="74"/>
    </row>
    <row r="1773" spans="1:7" s="55" customFormat="1" ht="14.15" x14ac:dyDescent="0.4">
      <c r="A1773" s="116"/>
      <c r="E1773" s="74"/>
      <c r="F1773" s="74"/>
      <c r="G1773" s="74"/>
    </row>
    <row r="1774" spans="1:7" s="55" customFormat="1" ht="14.15" x14ac:dyDescent="0.4">
      <c r="A1774" s="116"/>
      <c r="E1774" s="74"/>
      <c r="F1774" s="74"/>
      <c r="G1774" s="74"/>
    </row>
    <row r="1775" spans="1:7" s="55" customFormat="1" ht="14.15" x14ac:dyDescent="0.4">
      <c r="A1775" s="116"/>
      <c r="E1775" s="74"/>
      <c r="F1775" s="74"/>
      <c r="G1775" s="74"/>
    </row>
    <row r="1776" spans="1:7" s="55" customFormat="1" ht="14.15" x14ac:dyDescent="0.4">
      <c r="A1776" s="116"/>
      <c r="E1776" s="74"/>
      <c r="F1776" s="74"/>
      <c r="G1776" s="74"/>
    </row>
    <row r="1777" spans="1:7" s="55" customFormat="1" ht="14.15" x14ac:dyDescent="0.4">
      <c r="A1777" s="116"/>
      <c r="E1777" s="74"/>
      <c r="F1777" s="74"/>
      <c r="G1777" s="74"/>
    </row>
    <row r="1778" spans="1:7" s="55" customFormat="1" ht="14.15" x14ac:dyDescent="0.4">
      <c r="A1778" s="116"/>
      <c r="E1778" s="74"/>
      <c r="F1778" s="74"/>
      <c r="G1778" s="74"/>
    </row>
    <row r="1779" spans="1:7" s="55" customFormat="1" ht="14.15" x14ac:dyDescent="0.4">
      <c r="A1779" s="116"/>
      <c r="E1779" s="74"/>
      <c r="F1779" s="74"/>
      <c r="G1779" s="74"/>
    </row>
    <row r="1780" spans="1:7" s="55" customFormat="1" ht="14.15" x14ac:dyDescent="0.4">
      <c r="A1780" s="116"/>
      <c r="E1780" s="74"/>
      <c r="F1780" s="74"/>
      <c r="G1780" s="74"/>
    </row>
    <row r="1781" spans="1:7" s="55" customFormat="1" ht="14.15" x14ac:dyDescent="0.4">
      <c r="A1781" s="116"/>
      <c r="E1781" s="74"/>
      <c r="F1781" s="74"/>
      <c r="G1781" s="74"/>
    </row>
    <row r="1782" spans="1:7" s="55" customFormat="1" ht="14.15" x14ac:dyDescent="0.4">
      <c r="A1782" s="116"/>
      <c r="E1782" s="74"/>
      <c r="F1782" s="74"/>
      <c r="G1782" s="74"/>
    </row>
    <row r="1783" spans="1:7" s="55" customFormat="1" ht="14.15" x14ac:dyDescent="0.4">
      <c r="A1783" s="116"/>
      <c r="E1783" s="74"/>
      <c r="F1783" s="74"/>
      <c r="G1783" s="74"/>
    </row>
    <row r="1784" spans="1:7" s="55" customFormat="1" ht="14.15" x14ac:dyDescent="0.4">
      <c r="A1784" s="116"/>
      <c r="E1784" s="74"/>
      <c r="F1784" s="74"/>
      <c r="G1784" s="74"/>
    </row>
    <row r="1785" spans="1:7" s="55" customFormat="1" ht="14.15" x14ac:dyDescent="0.4">
      <c r="A1785" s="116"/>
      <c r="E1785" s="74"/>
      <c r="F1785" s="74"/>
      <c r="G1785" s="74"/>
    </row>
    <row r="1786" spans="1:7" s="55" customFormat="1" ht="14.15" x14ac:dyDescent="0.4">
      <c r="A1786" s="116"/>
      <c r="E1786" s="74"/>
      <c r="F1786" s="74"/>
      <c r="G1786" s="74"/>
    </row>
    <row r="1787" spans="1:7" s="55" customFormat="1" ht="14.15" x14ac:dyDescent="0.4">
      <c r="A1787" s="116"/>
      <c r="E1787" s="74"/>
      <c r="F1787" s="74"/>
      <c r="G1787" s="74"/>
    </row>
    <row r="1788" spans="1:7" s="55" customFormat="1" ht="14.15" x14ac:dyDescent="0.4">
      <c r="A1788" s="116"/>
      <c r="E1788" s="74"/>
      <c r="F1788" s="74"/>
      <c r="G1788" s="74"/>
    </row>
    <row r="1789" spans="1:7" s="55" customFormat="1" ht="14.15" x14ac:dyDescent="0.4">
      <c r="A1789" s="116"/>
      <c r="E1789" s="74"/>
      <c r="F1789" s="74"/>
      <c r="G1789" s="74"/>
    </row>
    <row r="1790" spans="1:7" s="55" customFormat="1" ht="14.15" x14ac:dyDescent="0.4">
      <c r="A1790" s="116"/>
      <c r="E1790" s="74"/>
      <c r="F1790" s="74"/>
      <c r="G1790" s="74"/>
    </row>
    <row r="1791" spans="1:7" s="55" customFormat="1" ht="14.15" x14ac:dyDescent="0.4">
      <c r="A1791" s="116"/>
      <c r="E1791" s="74"/>
      <c r="F1791" s="74"/>
      <c r="G1791" s="74"/>
    </row>
    <row r="1792" spans="1:7" s="55" customFormat="1" ht="14.15" x14ac:dyDescent="0.4">
      <c r="A1792" s="116"/>
      <c r="E1792" s="74"/>
      <c r="F1792" s="74"/>
      <c r="G1792" s="74"/>
    </row>
    <row r="1793" spans="1:7" s="55" customFormat="1" ht="14.15" x14ac:dyDescent="0.4">
      <c r="A1793" s="116"/>
      <c r="E1793" s="74"/>
      <c r="F1793" s="74"/>
      <c r="G1793" s="74"/>
    </row>
    <row r="1794" spans="1:7" s="55" customFormat="1" ht="14.15" x14ac:dyDescent="0.4">
      <c r="A1794" s="116"/>
      <c r="E1794" s="74"/>
      <c r="F1794" s="74"/>
      <c r="G1794" s="74"/>
    </row>
    <row r="1795" spans="1:7" s="55" customFormat="1" ht="14.15" x14ac:dyDescent="0.4">
      <c r="A1795" s="116"/>
      <c r="E1795" s="74"/>
      <c r="F1795" s="74"/>
      <c r="G1795" s="74"/>
    </row>
    <row r="1796" spans="1:7" s="55" customFormat="1" ht="14.15" x14ac:dyDescent="0.4">
      <c r="A1796" s="116"/>
      <c r="E1796" s="74"/>
      <c r="F1796" s="74"/>
      <c r="G1796" s="74"/>
    </row>
    <row r="1797" spans="1:7" s="55" customFormat="1" ht="14.15" x14ac:dyDescent="0.4">
      <c r="A1797" s="116"/>
      <c r="E1797" s="74"/>
      <c r="F1797" s="74"/>
      <c r="G1797" s="74"/>
    </row>
    <row r="1798" spans="1:7" s="55" customFormat="1" ht="14.15" x14ac:dyDescent="0.4">
      <c r="A1798" s="116"/>
      <c r="E1798" s="74"/>
      <c r="F1798" s="74"/>
      <c r="G1798" s="74"/>
    </row>
    <row r="1799" spans="1:7" s="55" customFormat="1" ht="14.15" x14ac:dyDescent="0.4">
      <c r="A1799" s="116"/>
      <c r="E1799" s="74"/>
      <c r="F1799" s="74"/>
      <c r="G1799" s="74"/>
    </row>
    <row r="1800" spans="1:7" s="55" customFormat="1" ht="14.15" x14ac:dyDescent="0.4">
      <c r="A1800" s="116"/>
      <c r="E1800" s="74"/>
      <c r="F1800" s="74"/>
      <c r="G1800" s="74"/>
    </row>
    <row r="1801" spans="1:7" s="55" customFormat="1" ht="14.15" x14ac:dyDescent="0.4">
      <c r="A1801" s="116"/>
      <c r="E1801" s="74"/>
      <c r="F1801" s="74"/>
      <c r="G1801" s="74"/>
    </row>
    <row r="1802" spans="1:7" s="55" customFormat="1" ht="14.15" x14ac:dyDescent="0.4">
      <c r="A1802" s="116"/>
      <c r="E1802" s="74"/>
      <c r="F1802" s="74"/>
      <c r="G1802" s="74"/>
    </row>
    <row r="1803" spans="1:7" s="55" customFormat="1" ht="14.15" x14ac:dyDescent="0.4">
      <c r="A1803" s="116"/>
      <c r="E1803" s="74"/>
      <c r="F1803" s="74"/>
      <c r="G1803" s="74"/>
    </row>
    <row r="1804" spans="1:7" s="55" customFormat="1" ht="14.15" x14ac:dyDescent="0.4">
      <c r="A1804" s="116"/>
      <c r="E1804" s="74"/>
      <c r="F1804" s="74"/>
      <c r="G1804" s="74"/>
    </row>
    <row r="1805" spans="1:7" s="55" customFormat="1" ht="14.15" x14ac:dyDescent="0.4">
      <c r="A1805" s="116"/>
      <c r="E1805" s="74"/>
      <c r="F1805" s="74"/>
      <c r="G1805" s="74"/>
    </row>
    <row r="1806" spans="1:7" s="55" customFormat="1" ht="14.15" x14ac:dyDescent="0.4">
      <c r="A1806" s="116"/>
      <c r="E1806" s="74"/>
      <c r="F1806" s="74"/>
      <c r="G1806" s="74"/>
    </row>
    <row r="1807" spans="1:7" s="55" customFormat="1" ht="14.15" x14ac:dyDescent="0.4">
      <c r="A1807" s="116"/>
      <c r="E1807" s="74"/>
      <c r="F1807" s="74"/>
      <c r="G1807" s="74"/>
    </row>
    <row r="1808" spans="1:7" s="55" customFormat="1" ht="14.15" x14ac:dyDescent="0.4">
      <c r="A1808" s="116"/>
      <c r="E1808" s="74"/>
      <c r="F1808" s="74"/>
      <c r="G1808" s="74"/>
    </row>
    <row r="1809" spans="1:7" s="55" customFormat="1" ht="14.15" x14ac:dyDescent="0.4">
      <c r="A1809" s="116"/>
      <c r="E1809" s="74"/>
      <c r="F1809" s="74"/>
      <c r="G1809" s="74"/>
    </row>
    <row r="1810" spans="1:7" s="55" customFormat="1" ht="14.15" x14ac:dyDescent="0.4">
      <c r="A1810" s="116"/>
      <c r="E1810" s="74"/>
      <c r="F1810" s="74"/>
      <c r="G1810" s="74"/>
    </row>
    <row r="1811" spans="1:7" s="55" customFormat="1" ht="14.15" x14ac:dyDescent="0.4">
      <c r="A1811" s="116"/>
      <c r="E1811" s="74"/>
      <c r="F1811" s="74"/>
      <c r="G1811" s="74"/>
    </row>
    <row r="1812" spans="1:7" s="55" customFormat="1" ht="14.15" x14ac:dyDescent="0.4">
      <c r="A1812" s="116"/>
      <c r="E1812" s="74"/>
      <c r="F1812" s="74"/>
      <c r="G1812" s="74"/>
    </row>
    <row r="1813" spans="1:7" s="55" customFormat="1" ht="14.15" x14ac:dyDescent="0.4">
      <c r="A1813" s="116"/>
      <c r="E1813" s="74"/>
      <c r="F1813" s="74"/>
      <c r="G1813" s="74"/>
    </row>
    <row r="1814" spans="1:7" s="55" customFormat="1" ht="14.15" x14ac:dyDescent="0.4">
      <c r="A1814" s="116"/>
      <c r="E1814" s="74"/>
      <c r="F1814" s="74"/>
      <c r="G1814" s="74"/>
    </row>
    <row r="1815" spans="1:7" s="55" customFormat="1" ht="14.15" x14ac:dyDescent="0.4">
      <c r="A1815" s="116"/>
      <c r="E1815" s="74"/>
      <c r="F1815" s="74"/>
      <c r="G1815" s="74"/>
    </row>
    <row r="1816" spans="1:7" s="55" customFormat="1" ht="14.15" x14ac:dyDescent="0.4">
      <c r="A1816" s="116"/>
      <c r="E1816" s="74"/>
      <c r="F1816" s="74"/>
      <c r="G1816" s="74"/>
    </row>
    <row r="1817" spans="1:7" s="55" customFormat="1" ht="14.15" x14ac:dyDescent="0.4">
      <c r="A1817" s="116"/>
      <c r="E1817" s="74"/>
      <c r="F1817" s="74"/>
      <c r="G1817" s="74"/>
    </row>
    <row r="1818" spans="1:7" s="55" customFormat="1" ht="14.15" x14ac:dyDescent="0.4">
      <c r="A1818" s="116"/>
      <c r="E1818" s="74"/>
      <c r="F1818" s="74"/>
      <c r="G1818" s="74"/>
    </row>
    <row r="1819" spans="1:7" s="55" customFormat="1" ht="14.15" x14ac:dyDescent="0.4">
      <c r="A1819" s="116"/>
      <c r="E1819" s="74"/>
      <c r="F1819" s="74"/>
      <c r="G1819" s="74"/>
    </row>
    <row r="1820" spans="1:7" s="55" customFormat="1" ht="14.15" x14ac:dyDescent="0.4">
      <c r="A1820" s="116"/>
      <c r="E1820" s="74"/>
      <c r="F1820" s="74"/>
      <c r="G1820" s="74"/>
    </row>
    <row r="1821" spans="1:7" s="55" customFormat="1" ht="14.15" x14ac:dyDescent="0.4">
      <c r="A1821" s="116"/>
      <c r="E1821" s="74"/>
      <c r="F1821" s="74"/>
      <c r="G1821" s="74"/>
    </row>
    <row r="1822" spans="1:7" s="55" customFormat="1" ht="14.15" x14ac:dyDescent="0.4">
      <c r="A1822" s="116"/>
      <c r="E1822" s="74"/>
      <c r="F1822" s="74"/>
      <c r="G1822" s="74"/>
    </row>
    <row r="1823" spans="1:7" s="55" customFormat="1" ht="14.15" x14ac:dyDescent="0.4">
      <c r="A1823" s="116"/>
      <c r="E1823" s="74"/>
      <c r="F1823" s="74"/>
      <c r="G1823" s="74"/>
    </row>
    <row r="1824" spans="1:7" s="55" customFormat="1" ht="14.15" x14ac:dyDescent="0.4">
      <c r="A1824" s="116"/>
      <c r="E1824" s="74"/>
      <c r="F1824" s="74"/>
      <c r="G1824" s="74"/>
    </row>
    <row r="1825" spans="1:7" s="55" customFormat="1" ht="14.15" x14ac:dyDescent="0.4">
      <c r="A1825" s="116"/>
      <c r="E1825" s="74"/>
      <c r="F1825" s="74"/>
      <c r="G1825" s="74"/>
    </row>
    <row r="1826" spans="1:7" s="55" customFormat="1" ht="14.15" x14ac:dyDescent="0.4">
      <c r="A1826" s="116"/>
      <c r="E1826" s="74"/>
      <c r="F1826" s="74"/>
      <c r="G1826" s="74"/>
    </row>
    <row r="1827" spans="1:7" s="55" customFormat="1" ht="14.15" x14ac:dyDescent="0.4">
      <c r="A1827" s="116"/>
      <c r="E1827" s="74"/>
      <c r="F1827" s="74"/>
      <c r="G1827" s="74"/>
    </row>
    <row r="1828" spans="1:7" s="55" customFormat="1" ht="14.15" x14ac:dyDescent="0.4">
      <c r="A1828" s="116"/>
      <c r="E1828" s="74"/>
      <c r="F1828" s="74"/>
      <c r="G1828" s="74"/>
    </row>
    <row r="1829" spans="1:7" s="55" customFormat="1" ht="14.15" x14ac:dyDescent="0.4">
      <c r="A1829" s="116"/>
      <c r="E1829" s="74"/>
      <c r="F1829" s="74"/>
      <c r="G1829" s="74"/>
    </row>
    <row r="1830" spans="1:7" s="55" customFormat="1" ht="14.15" x14ac:dyDescent="0.4">
      <c r="A1830" s="116"/>
      <c r="E1830" s="74"/>
      <c r="F1830" s="74"/>
      <c r="G1830" s="74"/>
    </row>
    <row r="1831" spans="1:7" s="55" customFormat="1" ht="14.15" x14ac:dyDescent="0.4">
      <c r="A1831" s="116"/>
      <c r="E1831" s="74"/>
      <c r="F1831" s="74"/>
      <c r="G1831" s="74"/>
    </row>
    <row r="1832" spans="1:7" s="55" customFormat="1" ht="14.15" x14ac:dyDescent="0.4">
      <c r="A1832" s="116"/>
      <c r="E1832" s="74"/>
      <c r="F1832" s="74"/>
      <c r="G1832" s="74"/>
    </row>
    <row r="1833" spans="1:7" s="55" customFormat="1" ht="14.15" x14ac:dyDescent="0.4">
      <c r="A1833" s="116"/>
      <c r="E1833" s="74"/>
      <c r="F1833" s="74"/>
      <c r="G1833" s="74"/>
    </row>
    <row r="1834" spans="1:7" s="55" customFormat="1" ht="14.15" x14ac:dyDescent="0.4">
      <c r="A1834" s="116"/>
      <c r="E1834" s="74"/>
      <c r="F1834" s="74"/>
      <c r="G1834" s="74"/>
    </row>
    <row r="1835" spans="1:7" s="55" customFormat="1" ht="14.15" x14ac:dyDescent="0.4">
      <c r="A1835" s="116"/>
      <c r="E1835" s="74"/>
      <c r="F1835" s="74"/>
      <c r="G1835" s="74"/>
    </row>
    <row r="1836" spans="1:7" s="55" customFormat="1" ht="14.15" x14ac:dyDescent="0.4">
      <c r="A1836" s="116"/>
      <c r="E1836" s="74"/>
      <c r="F1836" s="74"/>
      <c r="G1836" s="74"/>
    </row>
    <row r="1837" spans="1:7" s="55" customFormat="1" ht="14.15" x14ac:dyDescent="0.4">
      <c r="A1837" s="116"/>
      <c r="E1837" s="74"/>
      <c r="F1837" s="74"/>
      <c r="G1837" s="74"/>
    </row>
    <row r="1838" spans="1:7" s="55" customFormat="1" ht="14.15" x14ac:dyDescent="0.4">
      <c r="A1838" s="116"/>
      <c r="E1838" s="74"/>
      <c r="F1838" s="74"/>
      <c r="G1838" s="74"/>
    </row>
    <row r="1839" spans="1:7" s="55" customFormat="1" ht="14.15" x14ac:dyDescent="0.4">
      <c r="A1839" s="116"/>
      <c r="E1839" s="74"/>
      <c r="F1839" s="74"/>
      <c r="G1839" s="74"/>
    </row>
    <row r="1840" spans="1:7" s="55" customFormat="1" ht="14.15" x14ac:dyDescent="0.4">
      <c r="A1840" s="116"/>
      <c r="E1840" s="74"/>
      <c r="F1840" s="74"/>
      <c r="G1840" s="74"/>
    </row>
    <row r="1841" spans="1:7" s="55" customFormat="1" ht="14.15" x14ac:dyDescent="0.4">
      <c r="A1841" s="116"/>
      <c r="E1841" s="74"/>
      <c r="F1841" s="74"/>
      <c r="G1841" s="74"/>
    </row>
    <row r="1842" spans="1:7" s="55" customFormat="1" ht="14.15" x14ac:dyDescent="0.4">
      <c r="A1842" s="116"/>
      <c r="E1842" s="74"/>
      <c r="F1842" s="74"/>
      <c r="G1842" s="74"/>
    </row>
    <row r="1843" spans="1:7" s="55" customFormat="1" ht="14.15" x14ac:dyDescent="0.4">
      <c r="A1843" s="116"/>
      <c r="E1843" s="74"/>
      <c r="F1843" s="74"/>
      <c r="G1843" s="74"/>
    </row>
    <row r="1844" spans="1:7" s="55" customFormat="1" ht="14.15" x14ac:dyDescent="0.4">
      <c r="A1844" s="116"/>
      <c r="E1844" s="74"/>
      <c r="F1844" s="74"/>
      <c r="G1844" s="74"/>
    </row>
    <row r="1845" spans="1:7" s="55" customFormat="1" ht="14.15" x14ac:dyDescent="0.4">
      <c r="A1845" s="116"/>
      <c r="E1845" s="74"/>
      <c r="F1845" s="74"/>
      <c r="G1845" s="74"/>
    </row>
    <row r="1846" spans="1:7" s="55" customFormat="1" ht="14.15" x14ac:dyDescent="0.4">
      <c r="A1846" s="116"/>
      <c r="E1846" s="74"/>
      <c r="F1846" s="74"/>
      <c r="G1846" s="74"/>
    </row>
    <row r="1847" spans="1:7" s="55" customFormat="1" ht="14.15" x14ac:dyDescent="0.4">
      <c r="A1847" s="116"/>
      <c r="E1847" s="74"/>
      <c r="F1847" s="74"/>
      <c r="G1847" s="74"/>
    </row>
    <row r="1848" spans="1:7" s="55" customFormat="1" ht="14.15" x14ac:dyDescent="0.4">
      <c r="A1848" s="116"/>
      <c r="E1848" s="74"/>
      <c r="F1848" s="74"/>
      <c r="G1848" s="74"/>
    </row>
    <row r="1849" spans="1:7" s="55" customFormat="1" ht="14.15" x14ac:dyDescent="0.4">
      <c r="A1849" s="116"/>
      <c r="E1849" s="74"/>
      <c r="F1849" s="74"/>
      <c r="G1849" s="74"/>
    </row>
    <row r="1850" spans="1:7" s="55" customFormat="1" ht="14.15" x14ac:dyDescent="0.4">
      <c r="A1850" s="116"/>
      <c r="E1850" s="74"/>
      <c r="F1850" s="74"/>
      <c r="G1850" s="74"/>
    </row>
    <row r="1851" spans="1:7" s="55" customFormat="1" ht="14.15" x14ac:dyDescent="0.4">
      <c r="A1851" s="116"/>
      <c r="E1851" s="74"/>
      <c r="F1851" s="74"/>
      <c r="G1851" s="74"/>
    </row>
    <row r="1852" spans="1:7" s="55" customFormat="1" ht="14.15" x14ac:dyDescent="0.4">
      <c r="A1852" s="116"/>
      <c r="E1852" s="74"/>
      <c r="F1852" s="74"/>
      <c r="G1852" s="74"/>
    </row>
    <row r="1853" spans="1:7" s="55" customFormat="1" ht="14.15" x14ac:dyDescent="0.4">
      <c r="A1853" s="116"/>
      <c r="E1853" s="74"/>
      <c r="F1853" s="74"/>
      <c r="G1853" s="74"/>
    </row>
    <row r="1854" spans="1:7" s="55" customFormat="1" ht="14.15" x14ac:dyDescent="0.4">
      <c r="A1854" s="116"/>
      <c r="E1854" s="74"/>
      <c r="F1854" s="74"/>
      <c r="G1854" s="74"/>
    </row>
    <row r="1855" spans="1:7" s="55" customFormat="1" ht="14.15" x14ac:dyDescent="0.4">
      <c r="A1855" s="116"/>
      <c r="E1855" s="74"/>
      <c r="F1855" s="74"/>
      <c r="G1855" s="74"/>
    </row>
    <row r="1856" spans="1:7" s="55" customFormat="1" ht="14.15" x14ac:dyDescent="0.4">
      <c r="A1856" s="116"/>
      <c r="E1856" s="74"/>
      <c r="F1856" s="74"/>
      <c r="G1856" s="74"/>
    </row>
    <row r="1857" spans="1:7" s="55" customFormat="1" ht="14.15" x14ac:dyDescent="0.4">
      <c r="A1857" s="116"/>
      <c r="E1857" s="74"/>
      <c r="F1857" s="74"/>
      <c r="G1857" s="74"/>
    </row>
    <row r="1858" spans="1:7" s="55" customFormat="1" ht="14.15" x14ac:dyDescent="0.4">
      <c r="A1858" s="116"/>
      <c r="E1858" s="74"/>
      <c r="F1858" s="74"/>
      <c r="G1858" s="74"/>
    </row>
    <row r="1859" spans="1:7" s="55" customFormat="1" ht="14.15" x14ac:dyDescent="0.4">
      <c r="A1859" s="116"/>
      <c r="E1859" s="74"/>
      <c r="F1859" s="74"/>
      <c r="G1859" s="74"/>
    </row>
    <row r="1860" spans="1:7" s="55" customFormat="1" ht="14.15" x14ac:dyDescent="0.4">
      <c r="A1860" s="116"/>
      <c r="E1860" s="74"/>
      <c r="F1860" s="74"/>
      <c r="G1860" s="74"/>
    </row>
    <row r="1861" spans="1:7" s="55" customFormat="1" ht="14.15" x14ac:dyDescent="0.4">
      <c r="A1861" s="116"/>
      <c r="E1861" s="74"/>
      <c r="F1861" s="74"/>
      <c r="G1861" s="74"/>
    </row>
    <row r="1862" spans="1:7" s="55" customFormat="1" ht="14.15" x14ac:dyDescent="0.4">
      <c r="A1862" s="116"/>
      <c r="E1862" s="74"/>
      <c r="F1862" s="74"/>
      <c r="G1862" s="74"/>
    </row>
    <row r="1863" spans="1:7" s="55" customFormat="1" ht="14.15" x14ac:dyDescent="0.4">
      <c r="A1863" s="116"/>
      <c r="E1863" s="74"/>
      <c r="F1863" s="74"/>
      <c r="G1863" s="74"/>
    </row>
    <row r="1864" spans="1:7" s="55" customFormat="1" ht="14.15" x14ac:dyDescent="0.4">
      <c r="A1864" s="116"/>
      <c r="E1864" s="74"/>
      <c r="F1864" s="74"/>
      <c r="G1864" s="74"/>
    </row>
    <row r="1865" spans="1:7" s="55" customFormat="1" ht="14.15" x14ac:dyDescent="0.4">
      <c r="A1865" s="116"/>
      <c r="E1865" s="74"/>
      <c r="F1865" s="74"/>
      <c r="G1865" s="74"/>
    </row>
    <row r="1866" spans="1:7" s="55" customFormat="1" ht="14.15" x14ac:dyDescent="0.4">
      <c r="A1866" s="116"/>
      <c r="E1866" s="74"/>
      <c r="F1866" s="74"/>
      <c r="G1866" s="74"/>
    </row>
    <row r="1867" spans="1:7" s="55" customFormat="1" ht="14.15" x14ac:dyDescent="0.4">
      <c r="A1867" s="116"/>
      <c r="E1867" s="74"/>
      <c r="F1867" s="74"/>
      <c r="G1867" s="74"/>
    </row>
    <row r="1868" spans="1:7" s="55" customFormat="1" ht="14.15" x14ac:dyDescent="0.4">
      <c r="A1868" s="116"/>
      <c r="E1868" s="74"/>
      <c r="F1868" s="74"/>
      <c r="G1868" s="74"/>
    </row>
    <row r="1869" spans="1:7" s="55" customFormat="1" ht="14.15" x14ac:dyDescent="0.4">
      <c r="A1869" s="116"/>
      <c r="E1869" s="74"/>
      <c r="F1869" s="74"/>
      <c r="G1869" s="74"/>
    </row>
    <row r="1870" spans="1:7" s="55" customFormat="1" ht="14.15" x14ac:dyDescent="0.4">
      <c r="A1870" s="116"/>
      <c r="E1870" s="74"/>
      <c r="F1870" s="74"/>
      <c r="G1870" s="74"/>
    </row>
    <row r="1871" spans="1:7" s="55" customFormat="1" ht="14.15" x14ac:dyDescent="0.4">
      <c r="A1871" s="116"/>
      <c r="E1871" s="74"/>
      <c r="F1871" s="74"/>
      <c r="G1871" s="74"/>
    </row>
    <row r="1872" spans="1:7" s="55" customFormat="1" ht="14.15" x14ac:dyDescent="0.4">
      <c r="A1872" s="116"/>
      <c r="E1872" s="74"/>
      <c r="F1872" s="74"/>
      <c r="G1872" s="74"/>
    </row>
    <row r="1873" spans="1:7" s="55" customFormat="1" ht="14.15" x14ac:dyDescent="0.4">
      <c r="A1873" s="116"/>
      <c r="E1873" s="74"/>
      <c r="F1873" s="74"/>
      <c r="G1873" s="74"/>
    </row>
    <row r="1874" spans="1:7" s="55" customFormat="1" ht="14.15" x14ac:dyDescent="0.4">
      <c r="A1874" s="116"/>
      <c r="E1874" s="74"/>
      <c r="F1874" s="74"/>
      <c r="G1874" s="74"/>
    </row>
    <row r="1875" spans="1:7" s="55" customFormat="1" ht="14.15" x14ac:dyDescent="0.4">
      <c r="A1875" s="116"/>
      <c r="E1875" s="74"/>
      <c r="F1875" s="74"/>
      <c r="G1875" s="74"/>
    </row>
    <row r="1876" spans="1:7" s="55" customFormat="1" ht="14.15" x14ac:dyDescent="0.4">
      <c r="A1876" s="116"/>
      <c r="E1876" s="74"/>
      <c r="F1876" s="74"/>
      <c r="G1876" s="74"/>
    </row>
    <row r="1877" spans="1:7" s="55" customFormat="1" ht="14.15" x14ac:dyDescent="0.4">
      <c r="A1877" s="116"/>
      <c r="E1877" s="74"/>
      <c r="F1877" s="74"/>
      <c r="G1877" s="74"/>
    </row>
    <row r="1878" spans="1:7" s="55" customFormat="1" ht="14.15" x14ac:dyDescent="0.4">
      <c r="A1878" s="116"/>
      <c r="E1878" s="74"/>
      <c r="F1878" s="74"/>
      <c r="G1878" s="74"/>
    </row>
    <row r="1879" spans="1:7" s="55" customFormat="1" ht="14.15" x14ac:dyDescent="0.4">
      <c r="A1879" s="116"/>
      <c r="E1879" s="74"/>
      <c r="F1879" s="74"/>
      <c r="G1879" s="74"/>
    </row>
    <row r="1880" spans="1:7" s="55" customFormat="1" ht="14.15" x14ac:dyDescent="0.4">
      <c r="A1880" s="116"/>
      <c r="E1880" s="74"/>
      <c r="F1880" s="74"/>
      <c r="G1880" s="74"/>
    </row>
    <row r="1881" spans="1:7" s="55" customFormat="1" ht="14.15" x14ac:dyDescent="0.4">
      <c r="A1881" s="116"/>
      <c r="E1881" s="74"/>
      <c r="F1881" s="74"/>
      <c r="G1881" s="74"/>
    </row>
    <row r="1882" spans="1:7" s="55" customFormat="1" ht="14.15" x14ac:dyDescent="0.4">
      <c r="A1882" s="116"/>
      <c r="E1882" s="74"/>
      <c r="F1882" s="74"/>
      <c r="G1882" s="74"/>
    </row>
    <row r="1883" spans="1:7" s="55" customFormat="1" ht="14.15" x14ac:dyDescent="0.4">
      <c r="A1883" s="116"/>
      <c r="E1883" s="74"/>
      <c r="F1883" s="74"/>
      <c r="G1883" s="74"/>
    </row>
    <row r="1884" spans="1:7" s="55" customFormat="1" ht="14.15" x14ac:dyDescent="0.4">
      <c r="A1884" s="116"/>
      <c r="E1884" s="74"/>
      <c r="F1884" s="74"/>
      <c r="G1884" s="74"/>
    </row>
    <row r="1885" spans="1:7" s="55" customFormat="1" ht="14.15" x14ac:dyDescent="0.4">
      <c r="A1885" s="116"/>
      <c r="E1885" s="74"/>
      <c r="F1885" s="74"/>
      <c r="G1885" s="74"/>
    </row>
    <row r="1886" spans="1:7" s="55" customFormat="1" ht="14.15" x14ac:dyDescent="0.4">
      <c r="A1886" s="116"/>
      <c r="E1886" s="74"/>
      <c r="F1886" s="74"/>
      <c r="G1886" s="74"/>
    </row>
    <row r="1887" spans="1:7" s="55" customFormat="1" ht="14.15" x14ac:dyDescent="0.4">
      <c r="A1887" s="116"/>
      <c r="E1887" s="74"/>
      <c r="F1887" s="74"/>
      <c r="G1887" s="74"/>
    </row>
    <row r="1888" spans="1:7" s="55" customFormat="1" ht="14.15" x14ac:dyDescent="0.4">
      <c r="A1888" s="116"/>
      <c r="E1888" s="74"/>
      <c r="F1888" s="74"/>
      <c r="G1888" s="74"/>
    </row>
    <row r="1889" spans="1:7" s="55" customFormat="1" ht="14.15" x14ac:dyDescent="0.4">
      <c r="A1889" s="116"/>
      <c r="E1889" s="74"/>
      <c r="F1889" s="74"/>
      <c r="G1889" s="74"/>
    </row>
    <row r="1890" spans="1:7" s="55" customFormat="1" ht="14.15" x14ac:dyDescent="0.4">
      <c r="A1890" s="116"/>
      <c r="E1890" s="74"/>
      <c r="F1890" s="74"/>
      <c r="G1890" s="74"/>
    </row>
    <row r="1891" spans="1:7" s="55" customFormat="1" ht="14.15" x14ac:dyDescent="0.4">
      <c r="A1891" s="116"/>
      <c r="E1891" s="74"/>
      <c r="F1891" s="74"/>
      <c r="G1891" s="74"/>
    </row>
    <row r="1892" spans="1:7" s="55" customFormat="1" ht="14.15" x14ac:dyDescent="0.4">
      <c r="A1892" s="116"/>
      <c r="E1892" s="74"/>
      <c r="F1892" s="74"/>
      <c r="G1892" s="74"/>
    </row>
    <row r="1893" spans="1:7" s="55" customFormat="1" ht="14.15" x14ac:dyDescent="0.4">
      <c r="A1893" s="116"/>
      <c r="E1893" s="74"/>
      <c r="F1893" s="74"/>
      <c r="G1893" s="74"/>
    </row>
    <row r="1894" spans="1:7" s="55" customFormat="1" ht="14.15" x14ac:dyDescent="0.4">
      <c r="A1894" s="116"/>
      <c r="E1894" s="74"/>
      <c r="F1894" s="74"/>
      <c r="G1894" s="74"/>
    </row>
    <row r="1895" spans="1:7" s="55" customFormat="1" ht="14.15" x14ac:dyDescent="0.4">
      <c r="A1895" s="116"/>
      <c r="E1895" s="74"/>
      <c r="F1895" s="74"/>
      <c r="G1895" s="74"/>
    </row>
    <row r="1896" spans="1:7" s="55" customFormat="1" ht="14.15" x14ac:dyDescent="0.4">
      <c r="A1896" s="116"/>
      <c r="E1896" s="74"/>
      <c r="F1896" s="74"/>
      <c r="G1896" s="74"/>
    </row>
    <row r="1897" spans="1:7" s="55" customFormat="1" ht="14.15" x14ac:dyDescent="0.4">
      <c r="A1897" s="116"/>
      <c r="E1897" s="74"/>
      <c r="F1897" s="74"/>
      <c r="G1897" s="74"/>
    </row>
    <row r="1898" spans="1:7" s="55" customFormat="1" ht="14.15" x14ac:dyDescent="0.4">
      <c r="A1898" s="116"/>
      <c r="E1898" s="74"/>
      <c r="F1898" s="74"/>
      <c r="G1898" s="74"/>
    </row>
    <row r="1899" spans="1:7" s="55" customFormat="1" ht="14.15" x14ac:dyDescent="0.4">
      <c r="A1899" s="116"/>
      <c r="E1899" s="74"/>
      <c r="F1899" s="74"/>
      <c r="G1899" s="74"/>
    </row>
    <row r="1900" spans="1:7" s="55" customFormat="1" ht="14.15" x14ac:dyDescent="0.4">
      <c r="A1900" s="116"/>
      <c r="E1900" s="74"/>
      <c r="F1900" s="74"/>
      <c r="G1900" s="74"/>
    </row>
    <row r="1901" spans="1:7" s="55" customFormat="1" ht="14.15" x14ac:dyDescent="0.4">
      <c r="A1901" s="116"/>
      <c r="E1901" s="74"/>
      <c r="F1901" s="74"/>
      <c r="G1901" s="74"/>
    </row>
    <row r="1902" spans="1:7" s="55" customFormat="1" ht="14.15" x14ac:dyDescent="0.4">
      <c r="A1902" s="116"/>
      <c r="E1902" s="74"/>
      <c r="F1902" s="74"/>
      <c r="G1902" s="74"/>
    </row>
    <row r="1903" spans="1:7" s="55" customFormat="1" ht="14.15" x14ac:dyDescent="0.4">
      <c r="A1903" s="116"/>
      <c r="E1903" s="74"/>
      <c r="F1903" s="74"/>
      <c r="G1903" s="74"/>
    </row>
    <row r="1904" spans="1:7" s="55" customFormat="1" ht="14.15" x14ac:dyDescent="0.4">
      <c r="A1904" s="116"/>
      <c r="E1904" s="74"/>
      <c r="F1904" s="74"/>
      <c r="G1904" s="74"/>
    </row>
    <row r="1905" spans="1:7" s="55" customFormat="1" ht="14.15" x14ac:dyDescent="0.4">
      <c r="A1905" s="116"/>
      <c r="E1905" s="74"/>
      <c r="F1905" s="74"/>
      <c r="G1905" s="74"/>
    </row>
    <row r="1906" spans="1:7" s="55" customFormat="1" ht="14.15" x14ac:dyDescent="0.4">
      <c r="A1906" s="116"/>
      <c r="E1906" s="74"/>
      <c r="F1906" s="74"/>
      <c r="G1906" s="74"/>
    </row>
    <row r="1907" spans="1:7" s="55" customFormat="1" ht="14.15" x14ac:dyDescent="0.4">
      <c r="A1907" s="116"/>
      <c r="E1907" s="74"/>
      <c r="F1907" s="74"/>
      <c r="G1907" s="74"/>
    </row>
    <row r="1908" spans="1:7" s="55" customFormat="1" ht="14.15" x14ac:dyDescent="0.4">
      <c r="A1908" s="116"/>
      <c r="E1908" s="74"/>
      <c r="F1908" s="74"/>
      <c r="G1908" s="74"/>
    </row>
    <row r="1909" spans="1:7" s="55" customFormat="1" ht="14.15" x14ac:dyDescent="0.4">
      <c r="A1909" s="116"/>
      <c r="E1909" s="74"/>
      <c r="F1909" s="74"/>
      <c r="G1909" s="74"/>
    </row>
    <row r="1910" spans="1:7" s="55" customFormat="1" ht="14.15" x14ac:dyDescent="0.4">
      <c r="A1910" s="116"/>
      <c r="E1910" s="74"/>
      <c r="F1910" s="74"/>
      <c r="G1910" s="74"/>
    </row>
    <row r="1911" spans="1:7" s="55" customFormat="1" ht="14.15" x14ac:dyDescent="0.4">
      <c r="A1911" s="116"/>
      <c r="E1911" s="74"/>
      <c r="F1911" s="74"/>
      <c r="G1911" s="74"/>
    </row>
    <row r="1912" spans="1:7" s="55" customFormat="1" ht="14.15" x14ac:dyDescent="0.4">
      <c r="A1912" s="116"/>
      <c r="E1912" s="74"/>
      <c r="F1912" s="74"/>
      <c r="G1912" s="74"/>
    </row>
    <row r="1913" spans="1:7" s="55" customFormat="1" ht="14.15" x14ac:dyDescent="0.4">
      <c r="A1913" s="116"/>
      <c r="E1913" s="74"/>
      <c r="F1913" s="74"/>
      <c r="G1913" s="74"/>
    </row>
    <row r="1914" spans="1:7" s="55" customFormat="1" ht="14.15" x14ac:dyDescent="0.4">
      <c r="A1914" s="116"/>
      <c r="E1914" s="74"/>
      <c r="F1914" s="74"/>
      <c r="G1914" s="74"/>
    </row>
    <row r="1915" spans="1:7" s="55" customFormat="1" ht="14.15" x14ac:dyDescent="0.4">
      <c r="A1915" s="116"/>
      <c r="E1915" s="74"/>
      <c r="F1915" s="74"/>
      <c r="G1915" s="74"/>
    </row>
    <row r="1916" spans="1:7" s="55" customFormat="1" ht="14.15" x14ac:dyDescent="0.4">
      <c r="A1916" s="116"/>
      <c r="E1916" s="74"/>
      <c r="F1916" s="74"/>
      <c r="G1916" s="74"/>
    </row>
    <row r="1917" spans="1:7" s="55" customFormat="1" ht="14.15" x14ac:dyDescent="0.4">
      <c r="A1917" s="116"/>
      <c r="E1917" s="74"/>
      <c r="F1917" s="74"/>
      <c r="G1917" s="74"/>
    </row>
    <row r="1918" spans="1:7" s="55" customFormat="1" ht="14.15" x14ac:dyDescent="0.4">
      <c r="A1918" s="116"/>
      <c r="E1918" s="74"/>
      <c r="F1918" s="74"/>
      <c r="G1918" s="74"/>
    </row>
    <row r="1919" spans="1:7" s="55" customFormat="1" ht="14.15" x14ac:dyDescent="0.4">
      <c r="A1919" s="116"/>
      <c r="E1919" s="74"/>
      <c r="F1919" s="74"/>
      <c r="G1919" s="74"/>
    </row>
    <row r="1920" spans="1:7" s="55" customFormat="1" ht="14.15" x14ac:dyDescent="0.4">
      <c r="A1920" s="116"/>
      <c r="E1920" s="74"/>
      <c r="F1920" s="74"/>
      <c r="G1920" s="74"/>
    </row>
    <row r="1921" spans="1:7" s="55" customFormat="1" ht="14.15" x14ac:dyDescent="0.4">
      <c r="A1921" s="116"/>
      <c r="E1921" s="74"/>
      <c r="F1921" s="74"/>
      <c r="G1921" s="74"/>
    </row>
    <row r="1922" spans="1:7" s="55" customFormat="1" ht="14.15" x14ac:dyDescent="0.4">
      <c r="A1922" s="116"/>
      <c r="E1922" s="74"/>
      <c r="F1922" s="74"/>
      <c r="G1922" s="74"/>
    </row>
    <row r="1923" spans="1:7" s="55" customFormat="1" ht="14.15" x14ac:dyDescent="0.4">
      <c r="A1923" s="116"/>
      <c r="E1923" s="74"/>
      <c r="F1923" s="74"/>
      <c r="G1923" s="74"/>
    </row>
    <row r="1924" spans="1:7" s="55" customFormat="1" ht="14.15" x14ac:dyDescent="0.4">
      <c r="A1924" s="116"/>
      <c r="E1924" s="74"/>
      <c r="F1924" s="74"/>
      <c r="G1924" s="74"/>
    </row>
    <row r="1925" spans="1:7" s="55" customFormat="1" ht="14.15" x14ac:dyDescent="0.4">
      <c r="A1925" s="116"/>
      <c r="E1925" s="74"/>
      <c r="F1925" s="74"/>
      <c r="G1925" s="74"/>
    </row>
    <row r="1926" spans="1:7" s="55" customFormat="1" ht="14.15" x14ac:dyDescent="0.4">
      <c r="A1926" s="116"/>
      <c r="E1926" s="74"/>
      <c r="F1926" s="74"/>
      <c r="G1926" s="74"/>
    </row>
    <row r="1927" spans="1:7" s="55" customFormat="1" ht="14.15" x14ac:dyDescent="0.4">
      <c r="A1927" s="116"/>
      <c r="E1927" s="74"/>
      <c r="F1927" s="74"/>
      <c r="G1927" s="74"/>
    </row>
    <row r="1928" spans="1:7" s="55" customFormat="1" ht="14.15" x14ac:dyDescent="0.4">
      <c r="A1928" s="116"/>
      <c r="E1928" s="74"/>
      <c r="F1928" s="74"/>
      <c r="G1928" s="74"/>
    </row>
    <row r="1929" spans="1:7" s="55" customFormat="1" ht="14.15" x14ac:dyDescent="0.4">
      <c r="A1929" s="116"/>
      <c r="E1929" s="74"/>
      <c r="F1929" s="74"/>
      <c r="G1929" s="74"/>
    </row>
    <row r="1930" spans="1:7" s="55" customFormat="1" ht="14.15" x14ac:dyDescent="0.4">
      <c r="A1930" s="116"/>
      <c r="E1930" s="74"/>
      <c r="F1930" s="74"/>
      <c r="G1930" s="74"/>
    </row>
    <row r="1931" spans="1:7" s="55" customFormat="1" ht="14.15" x14ac:dyDescent="0.4">
      <c r="A1931" s="116"/>
      <c r="E1931" s="74"/>
      <c r="F1931" s="74"/>
      <c r="G1931" s="74"/>
    </row>
    <row r="1932" spans="1:7" s="55" customFormat="1" ht="14.15" x14ac:dyDescent="0.4">
      <c r="A1932" s="116"/>
      <c r="E1932" s="74"/>
      <c r="F1932" s="74"/>
      <c r="G1932" s="74"/>
    </row>
    <row r="1933" spans="1:7" s="55" customFormat="1" ht="14.15" x14ac:dyDescent="0.4">
      <c r="A1933" s="116"/>
      <c r="E1933" s="74"/>
      <c r="F1933" s="74"/>
      <c r="G1933" s="74"/>
    </row>
    <row r="1934" spans="1:7" s="55" customFormat="1" ht="14.15" x14ac:dyDescent="0.4">
      <c r="A1934" s="116"/>
      <c r="E1934" s="74"/>
      <c r="F1934" s="74"/>
      <c r="G1934" s="74"/>
    </row>
    <row r="1935" spans="1:7" s="55" customFormat="1" ht="14.15" x14ac:dyDescent="0.4">
      <c r="A1935" s="116"/>
      <c r="E1935" s="74"/>
      <c r="F1935" s="74"/>
      <c r="G1935" s="74"/>
    </row>
    <row r="1936" spans="1:7" s="55" customFormat="1" ht="14.15" x14ac:dyDescent="0.4">
      <c r="A1936" s="116"/>
      <c r="E1936" s="74"/>
      <c r="F1936" s="74"/>
      <c r="G1936" s="74"/>
    </row>
    <row r="1937" spans="1:7" s="55" customFormat="1" ht="14.15" x14ac:dyDescent="0.4">
      <c r="A1937" s="116"/>
      <c r="E1937" s="74"/>
      <c r="F1937" s="74"/>
      <c r="G1937" s="74"/>
    </row>
    <row r="1938" spans="1:7" s="55" customFormat="1" ht="14.15" x14ac:dyDescent="0.4">
      <c r="A1938" s="116"/>
      <c r="E1938" s="74"/>
      <c r="F1938" s="74"/>
      <c r="G1938" s="74"/>
    </row>
    <row r="1939" spans="1:7" s="55" customFormat="1" ht="14.15" x14ac:dyDescent="0.4">
      <c r="A1939" s="116"/>
      <c r="E1939" s="74"/>
      <c r="F1939" s="74"/>
      <c r="G1939" s="74"/>
    </row>
    <row r="1940" spans="1:7" s="55" customFormat="1" ht="14.15" x14ac:dyDescent="0.4">
      <c r="A1940" s="116"/>
      <c r="E1940" s="74"/>
      <c r="F1940" s="74"/>
      <c r="G1940" s="74"/>
    </row>
    <row r="1941" spans="1:7" s="55" customFormat="1" ht="14.15" x14ac:dyDescent="0.4">
      <c r="A1941" s="116"/>
      <c r="E1941" s="74"/>
      <c r="F1941" s="74"/>
      <c r="G1941" s="74"/>
    </row>
    <row r="1942" spans="1:7" s="55" customFormat="1" ht="14.15" x14ac:dyDescent="0.4">
      <c r="A1942" s="116"/>
      <c r="E1942" s="74"/>
      <c r="F1942" s="74"/>
      <c r="G1942" s="74"/>
    </row>
    <row r="1943" spans="1:7" s="55" customFormat="1" ht="14.15" x14ac:dyDescent="0.4">
      <c r="A1943" s="116"/>
      <c r="E1943" s="74"/>
      <c r="F1943" s="74"/>
      <c r="G1943" s="74"/>
    </row>
    <row r="1944" spans="1:7" s="55" customFormat="1" ht="14.15" x14ac:dyDescent="0.4">
      <c r="A1944" s="116"/>
      <c r="E1944" s="74"/>
      <c r="F1944" s="74"/>
      <c r="G1944" s="74"/>
    </row>
    <row r="1945" spans="1:7" s="55" customFormat="1" ht="14.15" x14ac:dyDescent="0.4">
      <c r="A1945" s="116"/>
      <c r="E1945" s="74"/>
      <c r="F1945" s="74"/>
      <c r="G1945" s="74"/>
    </row>
    <row r="1946" spans="1:7" s="55" customFormat="1" ht="14.15" x14ac:dyDescent="0.4">
      <c r="A1946" s="116"/>
      <c r="E1946" s="74"/>
      <c r="F1946" s="74"/>
      <c r="G1946" s="74"/>
    </row>
    <row r="1947" spans="1:7" s="55" customFormat="1" ht="14.15" x14ac:dyDescent="0.4">
      <c r="A1947" s="116"/>
      <c r="E1947" s="74"/>
      <c r="F1947" s="74"/>
      <c r="G1947" s="74"/>
    </row>
    <row r="1948" spans="1:7" s="55" customFormat="1" ht="14.15" x14ac:dyDescent="0.4">
      <c r="A1948" s="116"/>
      <c r="E1948" s="74"/>
      <c r="F1948" s="74"/>
      <c r="G1948" s="74"/>
    </row>
    <row r="1949" spans="1:7" s="55" customFormat="1" ht="14.15" x14ac:dyDescent="0.4">
      <c r="A1949" s="116"/>
      <c r="E1949" s="74"/>
      <c r="F1949" s="74"/>
      <c r="G1949" s="74"/>
    </row>
    <row r="1950" spans="1:7" s="55" customFormat="1" ht="14.15" x14ac:dyDescent="0.4">
      <c r="A1950" s="116"/>
      <c r="E1950" s="74"/>
      <c r="F1950" s="74"/>
      <c r="G1950" s="74"/>
    </row>
    <row r="1951" spans="1:7" s="55" customFormat="1" ht="14.15" x14ac:dyDescent="0.4">
      <c r="A1951" s="116"/>
      <c r="E1951" s="74"/>
      <c r="F1951" s="74"/>
      <c r="G1951" s="74"/>
    </row>
    <row r="1952" spans="1:7" s="55" customFormat="1" ht="14.15" x14ac:dyDescent="0.4">
      <c r="A1952" s="116"/>
      <c r="E1952" s="74"/>
      <c r="F1952" s="74"/>
      <c r="G1952" s="74"/>
    </row>
    <row r="1953" spans="1:7" s="55" customFormat="1" ht="14.15" x14ac:dyDescent="0.4">
      <c r="A1953" s="116"/>
      <c r="E1953" s="74"/>
      <c r="F1953" s="74"/>
      <c r="G1953" s="74"/>
    </row>
    <row r="1954" spans="1:7" s="55" customFormat="1" ht="14.15" x14ac:dyDescent="0.4">
      <c r="A1954" s="116"/>
      <c r="E1954" s="74"/>
      <c r="F1954" s="74"/>
      <c r="G1954" s="74"/>
    </row>
    <row r="1955" spans="1:7" s="55" customFormat="1" ht="14.15" x14ac:dyDescent="0.4">
      <c r="A1955" s="116"/>
      <c r="E1955" s="74"/>
      <c r="F1955" s="74"/>
      <c r="G1955" s="74"/>
    </row>
    <row r="1956" spans="1:7" s="55" customFormat="1" ht="14.15" x14ac:dyDescent="0.4">
      <c r="A1956" s="116"/>
      <c r="E1956" s="74"/>
      <c r="F1956" s="74"/>
      <c r="G1956" s="74"/>
    </row>
    <row r="1957" spans="1:7" s="55" customFormat="1" ht="14.15" x14ac:dyDescent="0.4">
      <c r="A1957" s="116"/>
      <c r="E1957" s="74"/>
      <c r="F1957" s="74"/>
      <c r="G1957" s="74"/>
    </row>
    <row r="1958" spans="1:7" s="55" customFormat="1" ht="14.15" x14ac:dyDescent="0.4">
      <c r="A1958" s="116"/>
      <c r="E1958" s="74"/>
      <c r="F1958" s="74"/>
      <c r="G1958" s="74"/>
    </row>
    <row r="1959" spans="1:7" s="55" customFormat="1" ht="14.15" x14ac:dyDescent="0.4">
      <c r="A1959" s="116"/>
      <c r="E1959" s="74"/>
      <c r="F1959" s="74"/>
      <c r="G1959" s="74"/>
    </row>
    <row r="1960" spans="1:7" s="55" customFormat="1" ht="14.15" x14ac:dyDescent="0.4">
      <c r="A1960" s="116"/>
      <c r="E1960" s="74"/>
      <c r="F1960" s="74"/>
      <c r="G1960" s="74"/>
    </row>
    <row r="1961" spans="1:7" s="55" customFormat="1" ht="14.15" x14ac:dyDescent="0.4">
      <c r="A1961" s="116"/>
      <c r="E1961" s="74"/>
      <c r="F1961" s="74"/>
      <c r="G1961" s="74"/>
    </row>
    <row r="1962" spans="1:7" s="55" customFormat="1" ht="14.15" x14ac:dyDescent="0.4">
      <c r="A1962" s="116"/>
      <c r="E1962" s="74"/>
      <c r="F1962" s="74"/>
      <c r="G1962" s="74"/>
    </row>
    <row r="1963" spans="1:7" s="55" customFormat="1" ht="14.15" x14ac:dyDescent="0.4">
      <c r="A1963" s="116"/>
      <c r="E1963" s="74"/>
      <c r="F1963" s="74"/>
      <c r="G1963" s="74"/>
    </row>
    <row r="1964" spans="1:7" s="55" customFormat="1" ht="14.15" x14ac:dyDescent="0.4">
      <c r="A1964" s="116"/>
      <c r="E1964" s="74"/>
      <c r="F1964" s="74"/>
      <c r="G1964" s="74"/>
    </row>
    <row r="1965" spans="1:7" s="55" customFormat="1" ht="14.15" x14ac:dyDescent="0.4">
      <c r="A1965" s="116"/>
      <c r="E1965" s="74"/>
      <c r="F1965" s="74"/>
      <c r="G1965" s="74"/>
    </row>
    <row r="1966" spans="1:7" s="55" customFormat="1" ht="14.15" x14ac:dyDescent="0.4">
      <c r="A1966" s="116"/>
      <c r="E1966" s="74"/>
      <c r="F1966" s="74"/>
      <c r="G1966" s="74"/>
    </row>
    <row r="1967" spans="1:7" s="55" customFormat="1" ht="14.15" x14ac:dyDescent="0.4">
      <c r="A1967" s="116"/>
      <c r="E1967" s="74"/>
      <c r="F1967" s="74"/>
      <c r="G1967" s="74"/>
    </row>
    <row r="1968" spans="1:7" s="55" customFormat="1" ht="14.15" x14ac:dyDescent="0.4">
      <c r="A1968" s="116"/>
      <c r="E1968" s="74"/>
      <c r="F1968" s="74"/>
      <c r="G1968" s="74"/>
    </row>
    <row r="1969" spans="1:7" s="55" customFormat="1" ht="14.15" x14ac:dyDescent="0.4">
      <c r="A1969" s="116"/>
      <c r="E1969" s="74"/>
      <c r="F1969" s="74"/>
      <c r="G1969" s="74"/>
    </row>
    <row r="1970" spans="1:7" s="55" customFormat="1" ht="14.15" x14ac:dyDescent="0.4">
      <c r="A1970" s="116"/>
      <c r="E1970" s="74"/>
      <c r="F1970" s="74"/>
      <c r="G1970" s="74"/>
    </row>
    <row r="1971" spans="1:7" s="55" customFormat="1" ht="14.15" x14ac:dyDescent="0.4">
      <c r="A1971" s="116"/>
      <c r="E1971" s="74"/>
      <c r="F1971" s="74"/>
      <c r="G1971" s="74"/>
    </row>
    <row r="1972" spans="1:7" s="55" customFormat="1" ht="14.15" x14ac:dyDescent="0.4">
      <c r="A1972" s="116"/>
      <c r="E1972" s="74"/>
      <c r="F1972" s="74"/>
      <c r="G1972" s="74"/>
    </row>
    <row r="1973" spans="1:7" s="55" customFormat="1" ht="14.15" x14ac:dyDescent="0.4">
      <c r="A1973" s="116"/>
      <c r="E1973" s="74"/>
      <c r="F1973" s="74"/>
      <c r="G1973" s="74"/>
    </row>
    <row r="1974" spans="1:7" s="55" customFormat="1" ht="14.15" x14ac:dyDescent="0.4">
      <c r="A1974" s="116"/>
      <c r="E1974" s="74"/>
      <c r="F1974" s="74"/>
      <c r="G1974" s="74"/>
    </row>
    <row r="1975" spans="1:7" s="55" customFormat="1" ht="14.15" x14ac:dyDescent="0.4">
      <c r="A1975" s="116"/>
      <c r="E1975" s="74"/>
      <c r="F1975" s="74"/>
      <c r="G1975" s="74"/>
    </row>
    <row r="1976" spans="1:7" s="55" customFormat="1" ht="14.15" x14ac:dyDescent="0.4">
      <c r="A1976" s="116"/>
      <c r="E1976" s="74"/>
      <c r="F1976" s="74"/>
      <c r="G1976" s="74"/>
    </row>
    <row r="1977" spans="1:7" s="55" customFormat="1" ht="14.15" x14ac:dyDescent="0.4">
      <c r="A1977" s="116"/>
      <c r="E1977" s="74"/>
      <c r="F1977" s="74"/>
      <c r="G1977" s="74"/>
    </row>
    <row r="1978" spans="1:7" s="55" customFormat="1" ht="14.15" x14ac:dyDescent="0.4">
      <c r="A1978" s="116"/>
      <c r="E1978" s="74"/>
      <c r="F1978" s="74"/>
      <c r="G1978" s="74"/>
    </row>
    <row r="1979" spans="1:7" s="55" customFormat="1" ht="14.15" x14ac:dyDescent="0.4">
      <c r="A1979" s="116"/>
      <c r="E1979" s="74"/>
      <c r="F1979" s="74"/>
      <c r="G1979" s="74"/>
    </row>
    <row r="1980" spans="1:7" s="55" customFormat="1" ht="14.15" x14ac:dyDescent="0.4">
      <c r="A1980" s="116"/>
      <c r="E1980" s="74"/>
      <c r="F1980" s="74"/>
      <c r="G1980" s="74"/>
    </row>
    <row r="1981" spans="1:7" s="55" customFormat="1" ht="14.15" x14ac:dyDescent="0.4">
      <c r="A1981" s="116"/>
      <c r="E1981" s="74"/>
      <c r="F1981" s="74"/>
      <c r="G1981" s="74"/>
    </row>
    <row r="1982" spans="1:7" s="55" customFormat="1" ht="14.15" x14ac:dyDescent="0.4">
      <c r="A1982" s="116"/>
      <c r="E1982" s="74"/>
      <c r="F1982" s="74"/>
      <c r="G1982" s="74"/>
    </row>
    <row r="1983" spans="1:7" s="55" customFormat="1" ht="14.15" x14ac:dyDescent="0.4">
      <c r="A1983" s="116"/>
      <c r="E1983" s="74"/>
      <c r="F1983" s="74"/>
      <c r="G1983" s="74"/>
    </row>
    <row r="1984" spans="1:7" s="55" customFormat="1" ht="14.15" x14ac:dyDescent="0.4">
      <c r="A1984" s="116"/>
      <c r="E1984" s="74"/>
      <c r="F1984" s="74"/>
      <c r="G1984" s="74"/>
    </row>
    <row r="1985" spans="1:7" s="55" customFormat="1" ht="14.15" x14ac:dyDescent="0.4">
      <c r="A1985" s="116"/>
      <c r="E1985" s="74"/>
      <c r="F1985" s="74"/>
      <c r="G1985" s="74"/>
    </row>
    <row r="1986" spans="1:7" s="55" customFormat="1" ht="14.15" x14ac:dyDescent="0.4">
      <c r="A1986" s="116"/>
      <c r="E1986" s="74"/>
      <c r="F1986" s="74"/>
      <c r="G1986" s="74"/>
    </row>
    <row r="1987" spans="1:7" s="55" customFormat="1" ht="14.15" x14ac:dyDescent="0.4">
      <c r="A1987" s="116"/>
      <c r="E1987" s="74"/>
      <c r="F1987" s="74"/>
      <c r="G1987" s="74"/>
    </row>
    <row r="1988" spans="1:7" s="55" customFormat="1" ht="14.15" x14ac:dyDescent="0.4">
      <c r="A1988" s="116"/>
      <c r="E1988" s="74"/>
      <c r="F1988" s="74"/>
      <c r="G1988" s="74"/>
    </row>
    <row r="1989" spans="1:7" s="55" customFormat="1" ht="14.15" x14ac:dyDescent="0.4">
      <c r="A1989" s="116"/>
      <c r="E1989" s="74"/>
      <c r="F1989" s="74"/>
      <c r="G1989" s="74"/>
    </row>
    <row r="1990" spans="1:7" s="55" customFormat="1" ht="14.15" x14ac:dyDescent="0.4">
      <c r="A1990" s="116"/>
      <c r="E1990" s="74"/>
      <c r="F1990" s="74"/>
      <c r="G1990" s="74"/>
    </row>
    <row r="1991" spans="1:7" s="55" customFormat="1" ht="14.15" x14ac:dyDescent="0.4">
      <c r="A1991" s="116"/>
      <c r="E1991" s="74"/>
      <c r="F1991" s="74"/>
      <c r="G1991" s="74"/>
    </row>
    <row r="1992" spans="1:7" s="55" customFormat="1" ht="14.15" x14ac:dyDescent="0.4">
      <c r="A1992" s="116"/>
      <c r="E1992" s="74"/>
      <c r="F1992" s="74"/>
      <c r="G1992" s="74"/>
    </row>
    <row r="1993" spans="1:7" s="55" customFormat="1" ht="14.15" x14ac:dyDescent="0.4">
      <c r="A1993" s="116"/>
      <c r="E1993" s="74"/>
      <c r="F1993" s="74"/>
      <c r="G1993" s="74"/>
    </row>
    <row r="1994" spans="1:7" s="55" customFormat="1" ht="14.15" x14ac:dyDescent="0.4">
      <c r="A1994" s="116"/>
      <c r="E1994" s="74"/>
      <c r="F1994" s="74"/>
      <c r="G1994" s="74"/>
    </row>
    <row r="1995" spans="1:7" s="55" customFormat="1" ht="14.15" x14ac:dyDescent="0.4">
      <c r="A1995" s="116"/>
      <c r="E1995" s="74"/>
      <c r="F1995" s="74"/>
      <c r="G1995" s="74"/>
    </row>
    <row r="1996" spans="1:7" s="55" customFormat="1" ht="14.15" x14ac:dyDescent="0.4">
      <c r="A1996" s="116"/>
      <c r="E1996" s="74"/>
      <c r="F1996" s="74"/>
      <c r="G1996" s="74"/>
    </row>
    <row r="1997" spans="1:7" s="55" customFormat="1" ht="14.15" x14ac:dyDescent="0.4">
      <c r="A1997" s="116"/>
      <c r="E1997" s="74"/>
      <c r="F1997" s="74"/>
      <c r="G1997" s="74"/>
    </row>
    <row r="1998" spans="1:7" s="55" customFormat="1" ht="14.15" x14ac:dyDescent="0.4">
      <c r="A1998" s="116"/>
      <c r="E1998" s="74"/>
      <c r="F1998" s="74"/>
      <c r="G1998" s="74"/>
    </row>
    <row r="1999" spans="1:7" s="55" customFormat="1" ht="14.15" x14ac:dyDescent="0.4">
      <c r="A1999" s="116"/>
      <c r="E1999" s="74"/>
      <c r="F1999" s="74"/>
      <c r="G1999" s="74"/>
    </row>
    <row r="2000" spans="1:7" s="55" customFormat="1" ht="14.15" x14ac:dyDescent="0.4">
      <c r="A2000" s="116"/>
      <c r="E2000" s="74"/>
      <c r="F2000" s="74"/>
      <c r="G2000" s="74"/>
    </row>
    <row r="2001" spans="1:7" s="55" customFormat="1" ht="14.15" x14ac:dyDescent="0.4">
      <c r="A2001" s="116"/>
      <c r="E2001" s="74"/>
      <c r="F2001" s="74"/>
      <c r="G2001" s="74"/>
    </row>
    <row r="2002" spans="1:7" s="55" customFormat="1" ht="14.15" x14ac:dyDescent="0.4">
      <c r="A2002" s="116"/>
      <c r="E2002" s="74"/>
      <c r="F2002" s="74"/>
      <c r="G2002" s="74"/>
    </row>
    <row r="2003" spans="1:7" s="55" customFormat="1" ht="14.15" x14ac:dyDescent="0.4">
      <c r="A2003" s="116"/>
      <c r="E2003" s="74"/>
      <c r="F2003" s="74"/>
      <c r="G2003" s="74"/>
    </row>
    <row r="2004" spans="1:7" s="55" customFormat="1" ht="14.15" x14ac:dyDescent="0.4">
      <c r="A2004" s="116"/>
      <c r="E2004" s="74"/>
      <c r="F2004" s="74"/>
      <c r="G2004" s="74"/>
    </row>
    <row r="2005" spans="1:7" s="55" customFormat="1" ht="14.15" x14ac:dyDescent="0.4">
      <c r="A2005" s="116"/>
      <c r="E2005" s="74"/>
      <c r="F2005" s="74"/>
      <c r="G2005" s="74"/>
    </row>
    <row r="2006" spans="1:7" s="55" customFormat="1" ht="14.15" x14ac:dyDescent="0.4">
      <c r="A2006" s="116"/>
      <c r="E2006" s="74"/>
      <c r="F2006" s="74"/>
      <c r="G2006" s="74"/>
    </row>
    <row r="2007" spans="1:7" s="55" customFormat="1" ht="14.15" x14ac:dyDescent="0.4">
      <c r="A2007" s="116"/>
      <c r="E2007" s="74"/>
      <c r="F2007" s="74"/>
      <c r="G2007" s="74"/>
    </row>
    <row r="2008" spans="1:7" s="55" customFormat="1" ht="14.15" x14ac:dyDescent="0.4">
      <c r="A2008" s="116"/>
      <c r="E2008" s="74"/>
      <c r="F2008" s="74"/>
      <c r="G2008" s="74"/>
    </row>
    <row r="2009" spans="1:7" s="55" customFormat="1" ht="14.15" x14ac:dyDescent="0.4">
      <c r="A2009" s="116"/>
      <c r="E2009" s="74"/>
      <c r="F2009" s="74"/>
      <c r="G2009" s="74"/>
    </row>
    <row r="2010" spans="1:7" s="55" customFormat="1" ht="14.15" x14ac:dyDescent="0.4">
      <c r="A2010" s="116"/>
      <c r="E2010" s="74"/>
      <c r="F2010" s="74"/>
      <c r="G2010" s="74"/>
    </row>
    <row r="2011" spans="1:7" s="55" customFormat="1" ht="14.15" x14ac:dyDescent="0.4">
      <c r="A2011" s="116"/>
      <c r="E2011" s="74"/>
      <c r="F2011" s="74"/>
      <c r="G2011" s="74"/>
    </row>
    <row r="2012" spans="1:7" s="55" customFormat="1" ht="14.15" x14ac:dyDescent="0.4">
      <c r="A2012" s="116"/>
      <c r="E2012" s="74"/>
      <c r="F2012" s="74"/>
      <c r="G2012" s="74"/>
    </row>
    <row r="2013" spans="1:7" s="55" customFormat="1" ht="14.15" x14ac:dyDescent="0.4">
      <c r="A2013" s="116"/>
      <c r="E2013" s="74"/>
      <c r="F2013" s="74"/>
      <c r="G2013" s="74"/>
    </row>
    <row r="2014" spans="1:7" s="55" customFormat="1" ht="14.15" x14ac:dyDescent="0.4">
      <c r="A2014" s="116"/>
      <c r="E2014" s="74"/>
      <c r="F2014" s="74"/>
      <c r="G2014" s="74"/>
    </row>
    <row r="2015" spans="1:7" s="55" customFormat="1" ht="14.15" x14ac:dyDescent="0.4">
      <c r="A2015" s="116"/>
      <c r="E2015" s="74"/>
      <c r="F2015" s="74"/>
      <c r="G2015" s="74"/>
    </row>
    <row r="2016" spans="1:7" s="55" customFormat="1" ht="14.15" x14ac:dyDescent="0.4">
      <c r="A2016" s="116"/>
      <c r="E2016" s="74"/>
      <c r="F2016" s="74"/>
      <c r="G2016" s="74"/>
    </row>
    <row r="2017" spans="1:7" s="55" customFormat="1" ht="14.15" x14ac:dyDescent="0.4">
      <c r="A2017" s="116"/>
      <c r="E2017" s="74"/>
      <c r="F2017" s="74"/>
      <c r="G2017" s="74"/>
    </row>
    <row r="2018" spans="1:7" s="55" customFormat="1" ht="14.15" x14ac:dyDescent="0.4">
      <c r="A2018" s="116"/>
      <c r="E2018" s="74"/>
      <c r="F2018" s="74"/>
      <c r="G2018" s="74"/>
    </row>
    <row r="2019" spans="1:7" s="55" customFormat="1" ht="14.15" x14ac:dyDescent="0.4">
      <c r="A2019" s="116"/>
      <c r="E2019" s="74"/>
      <c r="F2019" s="74"/>
      <c r="G2019" s="74"/>
    </row>
    <row r="2020" spans="1:7" s="55" customFormat="1" ht="14.15" x14ac:dyDescent="0.4">
      <c r="A2020" s="116"/>
      <c r="E2020" s="74"/>
      <c r="F2020" s="74"/>
      <c r="G2020" s="74"/>
    </row>
    <row r="2021" spans="1:7" s="55" customFormat="1" ht="14.15" x14ac:dyDescent="0.4">
      <c r="A2021" s="116"/>
      <c r="E2021" s="74"/>
      <c r="F2021" s="74"/>
      <c r="G2021" s="74"/>
    </row>
    <row r="2022" spans="1:7" s="55" customFormat="1" ht="14.15" x14ac:dyDescent="0.4">
      <c r="A2022" s="116"/>
      <c r="E2022" s="74"/>
      <c r="F2022" s="74"/>
      <c r="G2022" s="74"/>
    </row>
    <row r="2023" spans="1:7" s="55" customFormat="1" ht="14.15" x14ac:dyDescent="0.4">
      <c r="A2023" s="116"/>
      <c r="E2023" s="74"/>
      <c r="F2023" s="74"/>
      <c r="G2023" s="74"/>
    </row>
    <row r="2024" spans="1:7" s="55" customFormat="1" ht="14.15" x14ac:dyDescent="0.4">
      <c r="A2024" s="116"/>
      <c r="E2024" s="74"/>
      <c r="F2024" s="74"/>
      <c r="G2024" s="74"/>
    </row>
    <row r="2025" spans="1:7" s="55" customFormat="1" ht="14.15" x14ac:dyDescent="0.4">
      <c r="A2025" s="116"/>
      <c r="E2025" s="74"/>
      <c r="F2025" s="74"/>
      <c r="G2025" s="74"/>
    </row>
    <row r="2026" spans="1:7" s="55" customFormat="1" ht="14.15" x14ac:dyDescent="0.4">
      <c r="A2026" s="116"/>
      <c r="E2026" s="74"/>
      <c r="F2026" s="74"/>
      <c r="G2026" s="74"/>
    </row>
    <row r="2027" spans="1:7" s="55" customFormat="1" ht="14.15" x14ac:dyDescent="0.4">
      <c r="A2027" s="116"/>
      <c r="E2027" s="74"/>
      <c r="F2027" s="74"/>
      <c r="G2027" s="74"/>
    </row>
    <row r="2028" spans="1:7" s="55" customFormat="1" ht="14.15" x14ac:dyDescent="0.4">
      <c r="A2028" s="116"/>
      <c r="E2028" s="74"/>
      <c r="F2028" s="74"/>
      <c r="G2028" s="74"/>
    </row>
    <row r="2029" spans="1:7" s="55" customFormat="1" ht="14.15" x14ac:dyDescent="0.4">
      <c r="A2029" s="116"/>
      <c r="E2029" s="74"/>
      <c r="F2029" s="74"/>
      <c r="G2029" s="74"/>
    </row>
    <row r="2030" spans="1:7" s="55" customFormat="1" ht="14.15" x14ac:dyDescent="0.4">
      <c r="A2030" s="116"/>
      <c r="E2030" s="74"/>
      <c r="F2030" s="74"/>
      <c r="G2030" s="74"/>
    </row>
    <row r="2031" spans="1:7" s="55" customFormat="1" ht="14.15" x14ac:dyDescent="0.4">
      <c r="A2031" s="116"/>
      <c r="E2031" s="74"/>
      <c r="F2031" s="74"/>
      <c r="G2031" s="74"/>
    </row>
    <row r="2032" spans="1:7" s="55" customFormat="1" ht="14.15" x14ac:dyDescent="0.4">
      <c r="A2032" s="116"/>
      <c r="E2032" s="74"/>
      <c r="F2032" s="74"/>
      <c r="G2032" s="74"/>
    </row>
    <row r="2033" spans="1:7" s="55" customFormat="1" ht="14.15" x14ac:dyDescent="0.4">
      <c r="A2033" s="116"/>
      <c r="E2033" s="74"/>
      <c r="F2033" s="74"/>
      <c r="G2033" s="74"/>
    </row>
    <row r="2034" spans="1:7" s="55" customFormat="1" ht="14.15" x14ac:dyDescent="0.4">
      <c r="A2034" s="116"/>
      <c r="E2034" s="74"/>
      <c r="F2034" s="74"/>
      <c r="G2034" s="74"/>
    </row>
    <row r="2035" spans="1:7" s="55" customFormat="1" ht="14.15" x14ac:dyDescent="0.4">
      <c r="A2035" s="116"/>
      <c r="E2035" s="74"/>
      <c r="F2035" s="74"/>
      <c r="G2035" s="74"/>
    </row>
    <row r="2036" spans="1:7" s="55" customFormat="1" ht="14.15" x14ac:dyDescent="0.4">
      <c r="A2036" s="116"/>
      <c r="E2036" s="74"/>
      <c r="F2036" s="74"/>
      <c r="G2036" s="74"/>
    </row>
    <row r="2037" spans="1:7" s="55" customFormat="1" ht="14.15" x14ac:dyDescent="0.4">
      <c r="A2037" s="116"/>
      <c r="E2037" s="74"/>
      <c r="F2037" s="74"/>
      <c r="G2037" s="74"/>
    </row>
    <row r="2038" spans="1:7" s="55" customFormat="1" ht="14.15" x14ac:dyDescent="0.4">
      <c r="A2038" s="116"/>
      <c r="E2038" s="74"/>
      <c r="F2038" s="74"/>
      <c r="G2038" s="74"/>
    </row>
    <row r="2039" spans="1:7" s="55" customFormat="1" ht="14.15" x14ac:dyDescent="0.4">
      <c r="A2039" s="116"/>
      <c r="E2039" s="74"/>
      <c r="F2039" s="74"/>
      <c r="G2039" s="74"/>
    </row>
    <row r="2040" spans="1:7" s="55" customFormat="1" ht="14.15" x14ac:dyDescent="0.4">
      <c r="A2040" s="116"/>
      <c r="E2040" s="74"/>
      <c r="F2040" s="74"/>
      <c r="G2040" s="74"/>
    </row>
    <row r="2041" spans="1:7" s="55" customFormat="1" ht="14.15" x14ac:dyDescent="0.4">
      <c r="A2041" s="116"/>
      <c r="E2041" s="74"/>
      <c r="F2041" s="74"/>
      <c r="G2041" s="74"/>
    </row>
    <row r="2042" spans="1:7" s="55" customFormat="1" ht="14.15" x14ac:dyDescent="0.4">
      <c r="A2042" s="116"/>
      <c r="E2042" s="74"/>
      <c r="F2042" s="74"/>
      <c r="G2042" s="74"/>
    </row>
    <row r="2043" spans="1:7" s="55" customFormat="1" ht="14.15" x14ac:dyDescent="0.4">
      <c r="A2043" s="116"/>
      <c r="E2043" s="74"/>
      <c r="F2043" s="74"/>
      <c r="G2043" s="74"/>
    </row>
    <row r="2044" spans="1:7" s="55" customFormat="1" ht="14.15" x14ac:dyDescent="0.4">
      <c r="A2044" s="116"/>
      <c r="E2044" s="74"/>
      <c r="F2044" s="74"/>
      <c r="G2044" s="74"/>
    </row>
    <row r="2045" spans="1:7" s="55" customFormat="1" ht="14.15" x14ac:dyDescent="0.4">
      <c r="A2045" s="116"/>
      <c r="E2045" s="74"/>
      <c r="F2045" s="74"/>
      <c r="G2045" s="74"/>
    </row>
    <row r="2046" spans="1:7" s="55" customFormat="1" ht="14.15" x14ac:dyDescent="0.4">
      <c r="A2046" s="116"/>
      <c r="E2046" s="74"/>
      <c r="F2046" s="74"/>
      <c r="G2046" s="74"/>
    </row>
    <row r="2047" spans="1:7" s="55" customFormat="1" ht="14.15" x14ac:dyDescent="0.4">
      <c r="A2047" s="116"/>
      <c r="E2047" s="74"/>
      <c r="F2047" s="74"/>
      <c r="G2047" s="74"/>
    </row>
    <row r="2048" spans="1:7" s="55" customFormat="1" ht="14.15" x14ac:dyDescent="0.4">
      <c r="A2048" s="116"/>
      <c r="E2048" s="74"/>
      <c r="F2048" s="74"/>
      <c r="G2048" s="74"/>
    </row>
    <row r="2049" spans="1:7" s="55" customFormat="1" ht="14.15" x14ac:dyDescent="0.4">
      <c r="A2049" s="116"/>
      <c r="E2049" s="74"/>
      <c r="F2049" s="74"/>
      <c r="G2049" s="74"/>
    </row>
    <row r="2050" spans="1:7" s="55" customFormat="1" ht="14.15" x14ac:dyDescent="0.4">
      <c r="A2050" s="116"/>
      <c r="E2050" s="74"/>
      <c r="F2050" s="74"/>
      <c r="G2050" s="74"/>
    </row>
    <row r="2051" spans="1:7" s="55" customFormat="1" ht="14.15" x14ac:dyDescent="0.4">
      <c r="A2051" s="116"/>
      <c r="E2051" s="74"/>
      <c r="F2051" s="74"/>
      <c r="G2051" s="74"/>
    </row>
    <row r="2052" spans="1:7" s="55" customFormat="1" ht="14.15" x14ac:dyDescent="0.4">
      <c r="A2052" s="116"/>
      <c r="E2052" s="74"/>
      <c r="F2052" s="74"/>
      <c r="G2052" s="74"/>
    </row>
    <row r="2053" spans="1:7" s="55" customFormat="1" ht="14.15" x14ac:dyDescent="0.4">
      <c r="A2053" s="116"/>
      <c r="E2053" s="74"/>
      <c r="F2053" s="74"/>
      <c r="G2053" s="74"/>
    </row>
    <row r="2054" spans="1:7" s="55" customFormat="1" ht="14.15" x14ac:dyDescent="0.4">
      <c r="A2054" s="116"/>
      <c r="E2054" s="74"/>
      <c r="F2054" s="74"/>
      <c r="G2054" s="74"/>
    </row>
    <row r="2055" spans="1:7" s="55" customFormat="1" ht="14.15" x14ac:dyDescent="0.4">
      <c r="A2055" s="116"/>
      <c r="E2055" s="74"/>
      <c r="F2055" s="74"/>
      <c r="G2055" s="74"/>
    </row>
    <row r="2056" spans="1:7" s="55" customFormat="1" ht="14.15" x14ac:dyDescent="0.4">
      <c r="A2056" s="116"/>
      <c r="E2056" s="74"/>
      <c r="F2056" s="74"/>
      <c r="G2056" s="74"/>
    </row>
    <row r="2057" spans="1:7" s="55" customFormat="1" ht="14.15" x14ac:dyDescent="0.4">
      <c r="A2057" s="116"/>
      <c r="E2057" s="74"/>
      <c r="F2057" s="74"/>
      <c r="G2057" s="74"/>
    </row>
    <row r="2058" spans="1:7" s="55" customFormat="1" ht="14.15" x14ac:dyDescent="0.4">
      <c r="A2058" s="116"/>
      <c r="E2058" s="74"/>
      <c r="F2058" s="74"/>
      <c r="G2058" s="74"/>
    </row>
    <row r="2059" spans="1:7" s="55" customFormat="1" ht="14.15" x14ac:dyDescent="0.4">
      <c r="A2059" s="116"/>
      <c r="E2059" s="74"/>
      <c r="F2059" s="74"/>
      <c r="G2059" s="74"/>
    </row>
    <row r="2060" spans="1:7" s="55" customFormat="1" ht="14.15" x14ac:dyDescent="0.4">
      <c r="A2060" s="116"/>
      <c r="E2060" s="74"/>
      <c r="F2060" s="74"/>
      <c r="G2060" s="74"/>
    </row>
    <row r="2061" spans="1:7" s="55" customFormat="1" ht="14.15" x14ac:dyDescent="0.4">
      <c r="A2061" s="116"/>
      <c r="E2061" s="74"/>
      <c r="F2061" s="74"/>
      <c r="G2061" s="74"/>
    </row>
    <row r="2062" spans="1:7" s="55" customFormat="1" ht="14.15" x14ac:dyDescent="0.4">
      <c r="A2062" s="116"/>
      <c r="E2062" s="74"/>
      <c r="F2062" s="74"/>
      <c r="G2062" s="74"/>
    </row>
    <row r="2063" spans="1:7" s="55" customFormat="1" ht="14.15" x14ac:dyDescent="0.4">
      <c r="A2063" s="116"/>
      <c r="E2063" s="74"/>
      <c r="F2063" s="74"/>
      <c r="G2063" s="74"/>
    </row>
    <row r="2064" spans="1:7" s="55" customFormat="1" ht="14.15" x14ac:dyDescent="0.4">
      <c r="A2064" s="116"/>
      <c r="E2064" s="74"/>
      <c r="F2064" s="74"/>
      <c r="G2064" s="74"/>
    </row>
    <row r="2065" spans="1:7" s="55" customFormat="1" ht="14.15" x14ac:dyDescent="0.4">
      <c r="A2065" s="116"/>
      <c r="E2065" s="74"/>
      <c r="F2065" s="74"/>
      <c r="G2065" s="74"/>
    </row>
    <row r="2066" spans="1:7" s="55" customFormat="1" ht="14.15" x14ac:dyDescent="0.4">
      <c r="A2066" s="116"/>
      <c r="E2066" s="74"/>
      <c r="F2066" s="74"/>
      <c r="G2066" s="74"/>
    </row>
    <row r="2067" spans="1:7" s="55" customFormat="1" ht="14.15" x14ac:dyDescent="0.4">
      <c r="A2067" s="116"/>
      <c r="E2067" s="74"/>
      <c r="F2067" s="74"/>
      <c r="G2067" s="74"/>
    </row>
    <row r="2068" spans="1:7" s="55" customFormat="1" ht="14.15" x14ac:dyDescent="0.4">
      <c r="A2068" s="116"/>
      <c r="E2068" s="74"/>
      <c r="F2068" s="74"/>
      <c r="G2068" s="74"/>
    </row>
    <row r="2069" spans="1:7" s="55" customFormat="1" ht="14.15" x14ac:dyDescent="0.4">
      <c r="A2069" s="116"/>
      <c r="E2069" s="74"/>
      <c r="F2069" s="74"/>
      <c r="G2069" s="74"/>
    </row>
    <row r="2070" spans="1:7" s="55" customFormat="1" ht="14.15" x14ac:dyDescent="0.4">
      <c r="A2070" s="116"/>
      <c r="E2070" s="74"/>
      <c r="F2070" s="74"/>
      <c r="G2070" s="74"/>
    </row>
    <row r="2071" spans="1:7" s="55" customFormat="1" ht="14.15" x14ac:dyDescent="0.4">
      <c r="A2071" s="116"/>
      <c r="E2071" s="74"/>
      <c r="F2071" s="74"/>
      <c r="G2071" s="74"/>
    </row>
    <row r="2072" spans="1:7" s="55" customFormat="1" ht="14.15" x14ac:dyDescent="0.4">
      <c r="A2072" s="116"/>
      <c r="E2072" s="74"/>
      <c r="F2072" s="74"/>
      <c r="G2072" s="74"/>
    </row>
    <row r="2073" spans="1:7" s="55" customFormat="1" ht="14.15" x14ac:dyDescent="0.4">
      <c r="A2073" s="116"/>
      <c r="E2073" s="74"/>
      <c r="F2073" s="74"/>
      <c r="G2073" s="74"/>
    </row>
    <row r="2074" spans="1:7" s="55" customFormat="1" ht="14.15" x14ac:dyDescent="0.4">
      <c r="A2074" s="116"/>
      <c r="E2074" s="74"/>
      <c r="F2074" s="74"/>
      <c r="G2074" s="74"/>
    </row>
    <row r="2075" spans="1:7" s="55" customFormat="1" ht="14.15" x14ac:dyDescent="0.4">
      <c r="A2075" s="116"/>
      <c r="E2075" s="74"/>
      <c r="F2075" s="74"/>
      <c r="G2075" s="74"/>
    </row>
    <row r="2076" spans="1:7" s="55" customFormat="1" ht="14.15" x14ac:dyDescent="0.4">
      <c r="A2076" s="116"/>
      <c r="E2076" s="74"/>
      <c r="F2076" s="74"/>
      <c r="G2076" s="74"/>
    </row>
    <row r="2077" spans="1:7" s="55" customFormat="1" ht="14.15" x14ac:dyDescent="0.4">
      <c r="A2077" s="116"/>
      <c r="E2077" s="74"/>
      <c r="F2077" s="74"/>
      <c r="G2077" s="74"/>
    </row>
    <row r="2078" spans="1:7" s="55" customFormat="1" ht="14.15" x14ac:dyDescent="0.4">
      <c r="A2078" s="116"/>
      <c r="E2078" s="74"/>
      <c r="F2078" s="74"/>
      <c r="G2078" s="74"/>
    </row>
    <row r="2079" spans="1:7" s="55" customFormat="1" ht="14.15" x14ac:dyDescent="0.4">
      <c r="A2079" s="116"/>
      <c r="E2079" s="74"/>
      <c r="F2079" s="74"/>
      <c r="G2079" s="74"/>
    </row>
    <row r="2080" spans="1:7" s="55" customFormat="1" ht="14.15" x14ac:dyDescent="0.4">
      <c r="A2080" s="116"/>
      <c r="E2080" s="74"/>
      <c r="F2080" s="74"/>
      <c r="G2080" s="74"/>
    </row>
    <row r="2081" spans="1:7" s="55" customFormat="1" ht="14.15" x14ac:dyDescent="0.4">
      <c r="A2081" s="116"/>
      <c r="E2081" s="74"/>
      <c r="F2081" s="74"/>
      <c r="G2081" s="74"/>
    </row>
    <row r="2082" spans="1:7" s="55" customFormat="1" ht="14.15" x14ac:dyDescent="0.4">
      <c r="A2082" s="116"/>
      <c r="E2082" s="74"/>
      <c r="F2082" s="74"/>
      <c r="G2082" s="74"/>
    </row>
    <row r="2083" spans="1:7" s="55" customFormat="1" ht="14.15" x14ac:dyDescent="0.4">
      <c r="A2083" s="116"/>
      <c r="E2083" s="74"/>
      <c r="F2083" s="74"/>
      <c r="G2083" s="74"/>
    </row>
    <row r="2084" spans="1:7" s="55" customFormat="1" ht="14.15" x14ac:dyDescent="0.4">
      <c r="A2084" s="116"/>
      <c r="E2084" s="74"/>
      <c r="F2084" s="74"/>
      <c r="G2084" s="74"/>
    </row>
    <row r="2085" spans="1:7" s="55" customFormat="1" ht="14.15" x14ac:dyDescent="0.4">
      <c r="A2085" s="116"/>
      <c r="E2085" s="74"/>
      <c r="F2085" s="74"/>
      <c r="G2085" s="74"/>
    </row>
    <row r="2086" spans="1:7" s="55" customFormat="1" ht="14.15" x14ac:dyDescent="0.4">
      <c r="A2086" s="116"/>
      <c r="E2086" s="74"/>
      <c r="F2086" s="74"/>
      <c r="G2086" s="74"/>
    </row>
    <row r="2087" spans="1:7" s="55" customFormat="1" ht="14.15" x14ac:dyDescent="0.4">
      <c r="A2087" s="116"/>
      <c r="E2087" s="74"/>
      <c r="F2087" s="74"/>
      <c r="G2087" s="74"/>
    </row>
    <row r="2088" spans="1:7" s="55" customFormat="1" ht="14.15" x14ac:dyDescent="0.4">
      <c r="A2088" s="116"/>
      <c r="E2088" s="74"/>
      <c r="F2088" s="74"/>
      <c r="G2088" s="74"/>
    </row>
    <row r="2089" spans="1:7" s="55" customFormat="1" ht="14.15" x14ac:dyDescent="0.4">
      <c r="A2089" s="116"/>
      <c r="E2089" s="74"/>
      <c r="F2089" s="74"/>
      <c r="G2089" s="74"/>
    </row>
    <row r="2090" spans="1:7" s="55" customFormat="1" ht="14.15" x14ac:dyDescent="0.4">
      <c r="A2090" s="116"/>
      <c r="E2090" s="74"/>
      <c r="F2090" s="74"/>
      <c r="G2090" s="74"/>
    </row>
    <row r="2091" spans="1:7" s="55" customFormat="1" ht="14.15" x14ac:dyDescent="0.4">
      <c r="A2091" s="116"/>
      <c r="E2091" s="74"/>
      <c r="F2091" s="74"/>
      <c r="G2091" s="74"/>
    </row>
    <row r="2092" spans="1:7" s="55" customFormat="1" ht="14.15" x14ac:dyDescent="0.4">
      <c r="A2092" s="116"/>
      <c r="E2092" s="74"/>
      <c r="F2092" s="74"/>
      <c r="G2092" s="74"/>
    </row>
    <row r="2093" spans="1:7" s="55" customFormat="1" ht="14.15" x14ac:dyDescent="0.4">
      <c r="A2093" s="116"/>
      <c r="E2093" s="74"/>
      <c r="F2093" s="74"/>
      <c r="G2093" s="74"/>
    </row>
    <row r="2094" spans="1:7" s="55" customFormat="1" ht="14.15" x14ac:dyDescent="0.4">
      <c r="A2094" s="116"/>
      <c r="E2094" s="74"/>
      <c r="F2094" s="74"/>
      <c r="G2094" s="74"/>
    </row>
    <row r="2095" spans="1:7" s="55" customFormat="1" ht="14.15" x14ac:dyDescent="0.4">
      <c r="A2095" s="116"/>
      <c r="E2095" s="74"/>
      <c r="F2095" s="74"/>
      <c r="G2095" s="74"/>
    </row>
    <row r="2096" spans="1:7" s="55" customFormat="1" ht="14.15" x14ac:dyDescent="0.4">
      <c r="A2096" s="116"/>
      <c r="E2096" s="74"/>
      <c r="F2096" s="74"/>
      <c r="G2096" s="74"/>
    </row>
    <row r="2097" spans="1:7" s="55" customFormat="1" ht="14.15" x14ac:dyDescent="0.4">
      <c r="A2097" s="116"/>
      <c r="E2097" s="74"/>
      <c r="F2097" s="74"/>
      <c r="G2097" s="74"/>
    </row>
    <row r="2098" spans="1:7" s="55" customFormat="1" ht="14.15" x14ac:dyDescent="0.4">
      <c r="A2098" s="116"/>
      <c r="E2098" s="74"/>
      <c r="F2098" s="74"/>
      <c r="G2098" s="74"/>
    </row>
    <row r="2099" spans="1:7" s="55" customFormat="1" ht="14.15" x14ac:dyDescent="0.4">
      <c r="A2099" s="116"/>
      <c r="E2099" s="74"/>
      <c r="F2099" s="74"/>
      <c r="G2099" s="74"/>
    </row>
    <row r="2100" spans="1:7" s="55" customFormat="1" ht="14.15" x14ac:dyDescent="0.4">
      <c r="A2100" s="116"/>
      <c r="E2100" s="74"/>
      <c r="F2100" s="74"/>
      <c r="G2100" s="74"/>
    </row>
    <row r="2101" spans="1:7" s="55" customFormat="1" ht="14.15" x14ac:dyDescent="0.4">
      <c r="A2101" s="116"/>
      <c r="E2101" s="74"/>
      <c r="F2101" s="74"/>
      <c r="G2101" s="74"/>
    </row>
    <row r="2102" spans="1:7" s="55" customFormat="1" ht="14.15" x14ac:dyDescent="0.4">
      <c r="A2102" s="116"/>
      <c r="E2102" s="74"/>
      <c r="F2102" s="74"/>
      <c r="G2102" s="74"/>
    </row>
    <row r="2103" spans="1:7" s="55" customFormat="1" ht="14.15" x14ac:dyDescent="0.4">
      <c r="A2103" s="116"/>
      <c r="E2103" s="74"/>
      <c r="F2103" s="74"/>
      <c r="G2103" s="74"/>
    </row>
    <row r="2104" spans="1:7" s="55" customFormat="1" ht="14.15" x14ac:dyDescent="0.4">
      <c r="A2104" s="116"/>
      <c r="E2104" s="74"/>
      <c r="F2104" s="74"/>
      <c r="G2104" s="74"/>
    </row>
    <row r="2105" spans="1:7" s="55" customFormat="1" ht="14.15" x14ac:dyDescent="0.4">
      <c r="A2105" s="116"/>
      <c r="E2105" s="74"/>
      <c r="F2105" s="74"/>
      <c r="G2105" s="74"/>
    </row>
    <row r="2106" spans="1:7" s="55" customFormat="1" ht="14.15" x14ac:dyDescent="0.4">
      <c r="A2106" s="116"/>
      <c r="E2106" s="74"/>
      <c r="F2106" s="74"/>
      <c r="G2106" s="74"/>
    </row>
    <row r="2107" spans="1:7" s="55" customFormat="1" ht="14.15" x14ac:dyDescent="0.4">
      <c r="A2107" s="116"/>
      <c r="E2107" s="74"/>
      <c r="F2107" s="74"/>
      <c r="G2107" s="74"/>
    </row>
    <row r="2108" spans="1:7" s="55" customFormat="1" ht="14.15" x14ac:dyDescent="0.4">
      <c r="A2108" s="116"/>
      <c r="E2108" s="74"/>
      <c r="F2108" s="74"/>
      <c r="G2108" s="74"/>
    </row>
    <row r="2109" spans="1:7" s="55" customFormat="1" ht="14.15" x14ac:dyDescent="0.4">
      <c r="A2109" s="116"/>
      <c r="E2109" s="74"/>
      <c r="F2109" s="74"/>
      <c r="G2109" s="74"/>
    </row>
    <row r="2110" spans="1:7" s="55" customFormat="1" ht="14.15" x14ac:dyDescent="0.4">
      <c r="A2110" s="116"/>
      <c r="E2110" s="74"/>
      <c r="F2110" s="74"/>
      <c r="G2110" s="74"/>
    </row>
    <row r="2111" spans="1:7" s="55" customFormat="1" ht="14.15" x14ac:dyDescent="0.4">
      <c r="A2111" s="116"/>
      <c r="E2111" s="74"/>
      <c r="F2111" s="74"/>
      <c r="G2111" s="74"/>
    </row>
    <row r="2112" spans="1:7" s="55" customFormat="1" ht="14.15" x14ac:dyDescent="0.4">
      <c r="A2112" s="116"/>
      <c r="E2112" s="74"/>
      <c r="F2112" s="74"/>
      <c r="G2112" s="74"/>
    </row>
    <row r="2113" spans="1:7" s="55" customFormat="1" ht="14.15" x14ac:dyDescent="0.4">
      <c r="A2113" s="116"/>
      <c r="E2113" s="74"/>
      <c r="F2113" s="74"/>
      <c r="G2113" s="74"/>
    </row>
    <row r="2114" spans="1:7" s="55" customFormat="1" ht="14.15" x14ac:dyDescent="0.4">
      <c r="A2114" s="116"/>
      <c r="E2114" s="74"/>
      <c r="F2114" s="74"/>
      <c r="G2114" s="74"/>
    </row>
    <row r="2115" spans="1:7" s="55" customFormat="1" ht="14.15" x14ac:dyDescent="0.4">
      <c r="A2115" s="116"/>
      <c r="E2115" s="74"/>
      <c r="F2115" s="74"/>
      <c r="G2115" s="74"/>
    </row>
    <row r="2116" spans="1:7" s="55" customFormat="1" ht="14.15" x14ac:dyDescent="0.4">
      <c r="A2116" s="116"/>
      <c r="E2116" s="74"/>
      <c r="F2116" s="74"/>
      <c r="G2116" s="74"/>
    </row>
    <row r="2117" spans="1:7" s="55" customFormat="1" ht="14.15" x14ac:dyDescent="0.4">
      <c r="A2117" s="116"/>
      <c r="E2117" s="74"/>
      <c r="F2117" s="74"/>
      <c r="G2117" s="74"/>
    </row>
    <row r="2118" spans="1:7" s="55" customFormat="1" ht="14.15" x14ac:dyDescent="0.4">
      <c r="A2118" s="116"/>
      <c r="E2118" s="74"/>
      <c r="F2118" s="74"/>
      <c r="G2118" s="74"/>
    </row>
    <row r="2119" spans="1:7" s="55" customFormat="1" ht="14.15" x14ac:dyDescent="0.4">
      <c r="A2119" s="116"/>
      <c r="E2119" s="74"/>
      <c r="F2119" s="74"/>
      <c r="G2119" s="74"/>
    </row>
    <row r="2120" spans="1:7" s="55" customFormat="1" ht="14.15" x14ac:dyDescent="0.4">
      <c r="A2120" s="116"/>
      <c r="E2120" s="74"/>
      <c r="F2120" s="74"/>
      <c r="G2120" s="74"/>
    </row>
    <row r="2121" spans="1:7" s="55" customFormat="1" ht="14.15" x14ac:dyDescent="0.4">
      <c r="A2121" s="116"/>
      <c r="E2121" s="74"/>
      <c r="F2121" s="74"/>
      <c r="G2121" s="74"/>
    </row>
    <row r="2122" spans="1:7" s="55" customFormat="1" ht="14.15" x14ac:dyDescent="0.4">
      <c r="A2122" s="116"/>
      <c r="E2122" s="74"/>
      <c r="F2122" s="74"/>
      <c r="G2122" s="74"/>
    </row>
    <row r="2123" spans="1:7" s="55" customFormat="1" ht="14.15" x14ac:dyDescent="0.4">
      <c r="A2123" s="116"/>
      <c r="E2123" s="74"/>
      <c r="F2123" s="74"/>
      <c r="G2123" s="74"/>
    </row>
    <row r="2124" spans="1:7" s="55" customFormat="1" ht="14.15" x14ac:dyDescent="0.4">
      <c r="A2124" s="116"/>
      <c r="E2124" s="74"/>
      <c r="F2124" s="74"/>
      <c r="G2124" s="74"/>
    </row>
    <row r="2125" spans="1:7" s="55" customFormat="1" ht="14.15" x14ac:dyDescent="0.4">
      <c r="A2125" s="116"/>
      <c r="E2125" s="74"/>
      <c r="F2125" s="74"/>
      <c r="G2125" s="74"/>
    </row>
    <row r="2126" spans="1:7" s="55" customFormat="1" ht="14.15" x14ac:dyDescent="0.4">
      <c r="A2126" s="116"/>
      <c r="E2126" s="74"/>
      <c r="F2126" s="74"/>
      <c r="G2126" s="74"/>
    </row>
    <row r="2127" spans="1:7" s="55" customFormat="1" ht="14.15" x14ac:dyDescent="0.4">
      <c r="A2127" s="116"/>
      <c r="E2127" s="74"/>
      <c r="F2127" s="74"/>
      <c r="G2127" s="74"/>
    </row>
    <row r="2128" spans="1:7" s="55" customFormat="1" ht="14.15" x14ac:dyDescent="0.4">
      <c r="A2128" s="116"/>
      <c r="E2128" s="74"/>
      <c r="F2128" s="74"/>
      <c r="G2128" s="74"/>
    </row>
    <row r="2129" spans="1:7" s="55" customFormat="1" ht="14.15" x14ac:dyDescent="0.4">
      <c r="A2129" s="116"/>
      <c r="E2129" s="74"/>
      <c r="F2129" s="74"/>
      <c r="G2129" s="74"/>
    </row>
    <row r="2130" spans="1:7" s="55" customFormat="1" ht="14.15" x14ac:dyDescent="0.4">
      <c r="A2130" s="116"/>
      <c r="E2130" s="74"/>
      <c r="F2130" s="74"/>
      <c r="G2130" s="74"/>
    </row>
    <row r="2131" spans="1:7" s="55" customFormat="1" ht="14.15" x14ac:dyDescent="0.4">
      <c r="A2131" s="116"/>
      <c r="E2131" s="74"/>
      <c r="F2131" s="74"/>
      <c r="G2131" s="74"/>
    </row>
    <row r="2132" spans="1:7" s="55" customFormat="1" ht="14.15" x14ac:dyDescent="0.4">
      <c r="A2132" s="116"/>
      <c r="E2132" s="74"/>
      <c r="F2132" s="74"/>
      <c r="G2132" s="74"/>
    </row>
    <row r="2133" spans="1:7" s="55" customFormat="1" ht="14.15" x14ac:dyDescent="0.4">
      <c r="A2133" s="116"/>
      <c r="E2133" s="74"/>
      <c r="F2133" s="74"/>
      <c r="G2133" s="74"/>
    </row>
    <row r="2134" spans="1:7" s="55" customFormat="1" ht="14.15" x14ac:dyDescent="0.4">
      <c r="A2134" s="116"/>
      <c r="E2134" s="74"/>
      <c r="F2134" s="74"/>
      <c r="G2134" s="74"/>
    </row>
    <row r="2135" spans="1:7" s="55" customFormat="1" ht="14.15" x14ac:dyDescent="0.4">
      <c r="A2135" s="116"/>
      <c r="E2135" s="74"/>
      <c r="F2135" s="74"/>
      <c r="G2135" s="74"/>
    </row>
    <row r="2136" spans="1:7" s="55" customFormat="1" ht="14.15" x14ac:dyDescent="0.4">
      <c r="A2136" s="116"/>
      <c r="E2136" s="74"/>
      <c r="F2136" s="74"/>
      <c r="G2136" s="74"/>
    </row>
    <row r="2137" spans="1:7" s="55" customFormat="1" ht="14.15" x14ac:dyDescent="0.4">
      <c r="A2137" s="116"/>
      <c r="E2137" s="74"/>
      <c r="F2137" s="74"/>
      <c r="G2137" s="74"/>
    </row>
    <row r="2138" spans="1:7" s="55" customFormat="1" ht="14.15" x14ac:dyDescent="0.4">
      <c r="A2138" s="116"/>
      <c r="E2138" s="74"/>
      <c r="F2138" s="74"/>
      <c r="G2138" s="74"/>
    </row>
    <row r="2139" spans="1:7" s="55" customFormat="1" ht="14.15" x14ac:dyDescent="0.4">
      <c r="A2139" s="116"/>
      <c r="E2139" s="74"/>
      <c r="F2139" s="74"/>
      <c r="G2139" s="74"/>
    </row>
    <row r="2140" spans="1:7" s="55" customFormat="1" ht="14.15" x14ac:dyDescent="0.4">
      <c r="A2140" s="116"/>
      <c r="E2140" s="74"/>
      <c r="F2140" s="74"/>
      <c r="G2140" s="74"/>
    </row>
    <row r="2141" spans="1:7" s="55" customFormat="1" ht="14.15" x14ac:dyDescent="0.4">
      <c r="A2141" s="116"/>
      <c r="E2141" s="74"/>
      <c r="F2141" s="74"/>
      <c r="G2141" s="74"/>
    </row>
    <row r="2142" spans="1:7" s="55" customFormat="1" ht="14.15" x14ac:dyDescent="0.4">
      <c r="A2142" s="116"/>
      <c r="E2142" s="74"/>
      <c r="F2142" s="74"/>
      <c r="G2142" s="74"/>
    </row>
    <row r="2143" spans="1:7" s="55" customFormat="1" ht="14.15" x14ac:dyDescent="0.4">
      <c r="A2143" s="116"/>
      <c r="E2143" s="74"/>
      <c r="F2143" s="74"/>
      <c r="G2143" s="74"/>
    </row>
    <row r="2144" spans="1:7" s="55" customFormat="1" ht="14.15" x14ac:dyDescent="0.4">
      <c r="A2144" s="116"/>
      <c r="E2144" s="74"/>
      <c r="F2144" s="74"/>
      <c r="G2144" s="74"/>
    </row>
    <row r="2145" spans="1:7" s="55" customFormat="1" ht="14.15" x14ac:dyDescent="0.4">
      <c r="A2145" s="116"/>
      <c r="E2145" s="74"/>
      <c r="F2145" s="74"/>
      <c r="G2145" s="74"/>
    </row>
    <row r="2146" spans="1:7" s="55" customFormat="1" ht="14.15" x14ac:dyDescent="0.4">
      <c r="A2146" s="116"/>
      <c r="E2146" s="74"/>
      <c r="F2146" s="74"/>
      <c r="G2146" s="74"/>
    </row>
    <row r="2147" spans="1:7" s="55" customFormat="1" ht="14.15" x14ac:dyDescent="0.4">
      <c r="A2147" s="116"/>
      <c r="E2147" s="74"/>
      <c r="F2147" s="74"/>
      <c r="G2147" s="74"/>
    </row>
    <row r="2148" spans="1:7" s="55" customFormat="1" ht="14.15" x14ac:dyDescent="0.4">
      <c r="A2148" s="116"/>
      <c r="E2148" s="74"/>
      <c r="F2148" s="74"/>
      <c r="G2148" s="74"/>
    </row>
    <row r="2149" spans="1:7" s="55" customFormat="1" ht="14.15" x14ac:dyDescent="0.4">
      <c r="A2149" s="116"/>
      <c r="E2149" s="74"/>
      <c r="F2149" s="74"/>
      <c r="G2149" s="74"/>
    </row>
    <row r="2150" spans="1:7" s="55" customFormat="1" ht="14.15" x14ac:dyDescent="0.4">
      <c r="A2150" s="116"/>
      <c r="E2150" s="74"/>
      <c r="F2150" s="74"/>
      <c r="G2150" s="74"/>
    </row>
    <row r="2151" spans="1:7" s="55" customFormat="1" ht="14.15" x14ac:dyDescent="0.4">
      <c r="A2151" s="116"/>
      <c r="E2151" s="74"/>
      <c r="F2151" s="74"/>
      <c r="G2151" s="74"/>
    </row>
    <row r="2152" spans="1:7" s="55" customFormat="1" ht="14.15" x14ac:dyDescent="0.4">
      <c r="A2152" s="116"/>
      <c r="E2152" s="74"/>
      <c r="F2152" s="74"/>
      <c r="G2152" s="74"/>
    </row>
    <row r="2153" spans="1:7" s="55" customFormat="1" ht="14.15" x14ac:dyDescent="0.4">
      <c r="A2153" s="116"/>
      <c r="E2153" s="74"/>
      <c r="F2153" s="74"/>
      <c r="G2153" s="74"/>
    </row>
    <row r="2154" spans="1:7" s="55" customFormat="1" ht="14.15" x14ac:dyDescent="0.4">
      <c r="A2154" s="116"/>
      <c r="E2154" s="74"/>
      <c r="F2154" s="74"/>
      <c r="G2154" s="74"/>
    </row>
    <row r="2155" spans="1:7" s="55" customFormat="1" ht="14.15" x14ac:dyDescent="0.4">
      <c r="A2155" s="116"/>
      <c r="E2155" s="74"/>
      <c r="F2155" s="74"/>
      <c r="G2155" s="74"/>
    </row>
    <row r="2156" spans="1:7" s="55" customFormat="1" ht="14.15" x14ac:dyDescent="0.4">
      <c r="A2156" s="116"/>
      <c r="E2156" s="74"/>
      <c r="F2156" s="74"/>
      <c r="G2156" s="74"/>
    </row>
    <row r="2157" spans="1:7" s="55" customFormat="1" ht="14.15" x14ac:dyDescent="0.4">
      <c r="A2157" s="116"/>
      <c r="E2157" s="74"/>
      <c r="F2157" s="74"/>
      <c r="G2157" s="74"/>
    </row>
    <row r="2158" spans="1:7" s="55" customFormat="1" ht="14.15" x14ac:dyDescent="0.4">
      <c r="A2158" s="116"/>
      <c r="E2158" s="74"/>
      <c r="F2158" s="74"/>
      <c r="G2158" s="74"/>
    </row>
    <row r="2159" spans="1:7" s="55" customFormat="1" ht="14.15" x14ac:dyDescent="0.4">
      <c r="A2159" s="116"/>
      <c r="E2159" s="74"/>
      <c r="F2159" s="74"/>
      <c r="G2159" s="74"/>
    </row>
    <row r="2160" spans="1:7" s="55" customFormat="1" ht="14.15" x14ac:dyDescent="0.4">
      <c r="A2160" s="116"/>
      <c r="E2160" s="74"/>
      <c r="F2160" s="74"/>
      <c r="G2160" s="74"/>
    </row>
    <row r="2161" spans="1:7" s="55" customFormat="1" ht="14.15" x14ac:dyDescent="0.4">
      <c r="A2161" s="116"/>
      <c r="E2161" s="74"/>
      <c r="F2161" s="74"/>
      <c r="G2161" s="74"/>
    </row>
    <row r="2162" spans="1:7" s="55" customFormat="1" ht="14.15" x14ac:dyDescent="0.4">
      <c r="A2162" s="116"/>
      <c r="E2162" s="74"/>
      <c r="F2162" s="74"/>
      <c r="G2162" s="74"/>
    </row>
    <row r="2163" spans="1:7" s="55" customFormat="1" ht="14.15" x14ac:dyDescent="0.4">
      <c r="A2163" s="116"/>
      <c r="E2163" s="74"/>
      <c r="F2163" s="74"/>
      <c r="G2163" s="74"/>
    </row>
    <row r="2164" spans="1:7" s="55" customFormat="1" ht="14.15" x14ac:dyDescent="0.4">
      <c r="A2164" s="116"/>
      <c r="E2164" s="74"/>
      <c r="F2164" s="74"/>
      <c r="G2164" s="74"/>
    </row>
    <row r="2165" spans="1:7" s="55" customFormat="1" ht="14.15" x14ac:dyDescent="0.4">
      <c r="A2165" s="116"/>
      <c r="E2165" s="74"/>
      <c r="F2165" s="74"/>
      <c r="G2165" s="74"/>
    </row>
    <row r="2166" spans="1:7" s="55" customFormat="1" ht="14.15" x14ac:dyDescent="0.4">
      <c r="A2166" s="116"/>
      <c r="E2166" s="74"/>
      <c r="F2166" s="74"/>
      <c r="G2166" s="74"/>
    </row>
    <row r="2167" spans="1:7" s="55" customFormat="1" ht="14.15" x14ac:dyDescent="0.4">
      <c r="A2167" s="116"/>
      <c r="E2167" s="74"/>
      <c r="F2167" s="74"/>
      <c r="G2167" s="74"/>
    </row>
    <row r="2168" spans="1:7" s="55" customFormat="1" ht="14.15" x14ac:dyDescent="0.4">
      <c r="A2168" s="116"/>
      <c r="E2168" s="74"/>
      <c r="F2168" s="74"/>
      <c r="G2168" s="74"/>
    </row>
    <row r="2169" spans="1:7" s="55" customFormat="1" ht="14.15" x14ac:dyDescent="0.4">
      <c r="A2169" s="116"/>
      <c r="E2169" s="74"/>
      <c r="F2169" s="74"/>
      <c r="G2169" s="74"/>
    </row>
    <row r="2170" spans="1:7" s="55" customFormat="1" ht="14.15" x14ac:dyDescent="0.4">
      <c r="A2170" s="116"/>
      <c r="E2170" s="74"/>
      <c r="F2170" s="74"/>
      <c r="G2170" s="74"/>
    </row>
    <row r="2171" spans="1:7" s="55" customFormat="1" ht="14.15" x14ac:dyDescent="0.4">
      <c r="A2171" s="116"/>
      <c r="E2171" s="74"/>
      <c r="F2171" s="74"/>
      <c r="G2171" s="74"/>
    </row>
    <row r="2172" spans="1:7" s="55" customFormat="1" ht="14.15" x14ac:dyDescent="0.4">
      <c r="A2172" s="116"/>
      <c r="E2172" s="74"/>
      <c r="F2172" s="74"/>
      <c r="G2172" s="74"/>
    </row>
    <row r="2173" spans="1:7" s="55" customFormat="1" ht="14.15" x14ac:dyDescent="0.4">
      <c r="A2173" s="116"/>
      <c r="E2173" s="74"/>
      <c r="F2173" s="74"/>
      <c r="G2173" s="74"/>
    </row>
    <row r="2174" spans="1:7" s="55" customFormat="1" ht="14.15" x14ac:dyDescent="0.4">
      <c r="A2174" s="116"/>
      <c r="E2174" s="74"/>
      <c r="F2174" s="74"/>
      <c r="G2174" s="74"/>
    </row>
    <row r="2175" spans="1:7" s="55" customFormat="1" ht="14.15" x14ac:dyDescent="0.4">
      <c r="A2175" s="116"/>
      <c r="E2175" s="74"/>
      <c r="F2175" s="74"/>
      <c r="G2175" s="74"/>
    </row>
    <row r="2176" spans="1:7" s="55" customFormat="1" ht="14.15" x14ac:dyDescent="0.4">
      <c r="A2176" s="116"/>
      <c r="E2176" s="74"/>
      <c r="F2176" s="74"/>
      <c r="G2176" s="74"/>
    </row>
    <row r="2177" spans="1:7" s="55" customFormat="1" ht="14.15" x14ac:dyDescent="0.4">
      <c r="A2177" s="116"/>
      <c r="E2177" s="74"/>
      <c r="F2177" s="74"/>
      <c r="G2177" s="74"/>
    </row>
    <row r="2178" spans="1:7" s="55" customFormat="1" ht="14.15" x14ac:dyDescent="0.4">
      <c r="A2178" s="116"/>
      <c r="E2178" s="74"/>
      <c r="F2178" s="74"/>
      <c r="G2178" s="74"/>
    </row>
    <row r="2179" spans="1:7" s="55" customFormat="1" ht="14.15" x14ac:dyDescent="0.4">
      <c r="A2179" s="116"/>
      <c r="E2179" s="74"/>
      <c r="F2179" s="74"/>
      <c r="G2179" s="74"/>
    </row>
    <row r="2180" spans="1:7" s="55" customFormat="1" ht="14.15" x14ac:dyDescent="0.4">
      <c r="A2180" s="116"/>
      <c r="E2180" s="74"/>
      <c r="F2180" s="74"/>
      <c r="G2180" s="74"/>
    </row>
    <row r="2181" spans="1:7" s="55" customFormat="1" ht="14.15" x14ac:dyDescent="0.4">
      <c r="A2181" s="116"/>
      <c r="E2181" s="74"/>
      <c r="F2181" s="74"/>
      <c r="G2181" s="74"/>
    </row>
    <row r="2182" spans="1:7" s="55" customFormat="1" ht="14.15" x14ac:dyDescent="0.4">
      <c r="A2182" s="116"/>
      <c r="E2182" s="74"/>
      <c r="F2182" s="74"/>
      <c r="G2182" s="74"/>
    </row>
    <row r="2183" spans="1:7" s="55" customFormat="1" ht="14.15" x14ac:dyDescent="0.4">
      <c r="A2183" s="116"/>
      <c r="E2183" s="74"/>
      <c r="F2183" s="74"/>
      <c r="G2183" s="74"/>
    </row>
    <row r="2184" spans="1:7" s="55" customFormat="1" ht="14.15" x14ac:dyDescent="0.4">
      <c r="A2184" s="116"/>
      <c r="E2184" s="74"/>
      <c r="F2184" s="74"/>
      <c r="G2184" s="74"/>
    </row>
    <row r="2185" spans="1:7" s="55" customFormat="1" ht="14.15" x14ac:dyDescent="0.4">
      <c r="A2185" s="116"/>
      <c r="E2185" s="74"/>
      <c r="F2185" s="74"/>
      <c r="G2185" s="74"/>
    </row>
    <row r="2186" spans="1:7" s="55" customFormat="1" ht="14.15" x14ac:dyDescent="0.4">
      <c r="A2186" s="116"/>
      <c r="E2186" s="74"/>
      <c r="F2186" s="74"/>
      <c r="G2186" s="74"/>
    </row>
    <row r="2187" spans="1:7" s="55" customFormat="1" ht="14.15" x14ac:dyDescent="0.4">
      <c r="A2187" s="116"/>
      <c r="E2187" s="74"/>
      <c r="F2187" s="74"/>
      <c r="G2187" s="74"/>
    </row>
    <row r="2188" spans="1:7" s="55" customFormat="1" ht="14.15" x14ac:dyDescent="0.4">
      <c r="A2188" s="116"/>
      <c r="E2188" s="74"/>
      <c r="F2188" s="74"/>
      <c r="G2188" s="74"/>
    </row>
    <row r="2189" spans="1:7" s="55" customFormat="1" ht="14.15" x14ac:dyDescent="0.4">
      <c r="A2189" s="116"/>
      <c r="E2189" s="74"/>
      <c r="F2189" s="74"/>
      <c r="G2189" s="74"/>
    </row>
    <row r="2190" spans="1:7" s="55" customFormat="1" ht="14.15" x14ac:dyDescent="0.4">
      <c r="A2190" s="116"/>
      <c r="E2190" s="74"/>
      <c r="F2190" s="74"/>
      <c r="G2190" s="74"/>
    </row>
    <row r="2191" spans="1:7" s="55" customFormat="1" ht="14.15" x14ac:dyDescent="0.4">
      <c r="A2191" s="116"/>
      <c r="E2191" s="74"/>
      <c r="F2191" s="74"/>
      <c r="G2191" s="74"/>
    </row>
    <row r="2192" spans="1:7" s="55" customFormat="1" ht="14.15" x14ac:dyDescent="0.4">
      <c r="A2192" s="116"/>
      <c r="E2192" s="74"/>
      <c r="F2192" s="74"/>
      <c r="G2192" s="74"/>
    </row>
    <row r="2193" spans="1:7" s="55" customFormat="1" ht="14.15" x14ac:dyDescent="0.4">
      <c r="A2193" s="116"/>
      <c r="E2193" s="74"/>
      <c r="F2193" s="74"/>
      <c r="G2193" s="74"/>
    </row>
    <row r="2194" spans="1:7" s="55" customFormat="1" ht="14.15" x14ac:dyDescent="0.4">
      <c r="A2194" s="116"/>
      <c r="E2194" s="74"/>
      <c r="F2194" s="74"/>
      <c r="G2194" s="74"/>
    </row>
    <row r="2195" spans="1:7" s="55" customFormat="1" ht="14.15" x14ac:dyDescent="0.4">
      <c r="A2195" s="116"/>
      <c r="E2195" s="74"/>
      <c r="F2195" s="74"/>
      <c r="G2195" s="74"/>
    </row>
    <row r="2196" spans="1:7" s="55" customFormat="1" ht="14.15" x14ac:dyDescent="0.4">
      <c r="A2196" s="116"/>
      <c r="E2196" s="74"/>
      <c r="F2196" s="74"/>
      <c r="G2196" s="74"/>
    </row>
    <row r="2197" spans="1:7" s="55" customFormat="1" ht="14.15" x14ac:dyDescent="0.4">
      <c r="A2197" s="116"/>
      <c r="E2197" s="74"/>
      <c r="F2197" s="74"/>
      <c r="G2197" s="74"/>
    </row>
    <row r="2198" spans="1:7" s="55" customFormat="1" ht="14.15" x14ac:dyDescent="0.4">
      <c r="A2198" s="116"/>
      <c r="E2198" s="74"/>
      <c r="F2198" s="74"/>
      <c r="G2198" s="74"/>
    </row>
    <row r="2199" spans="1:7" s="55" customFormat="1" ht="14.15" x14ac:dyDescent="0.4">
      <c r="A2199" s="116"/>
      <c r="E2199" s="74"/>
      <c r="F2199" s="74"/>
      <c r="G2199" s="74"/>
    </row>
    <row r="2200" spans="1:7" s="55" customFormat="1" ht="14.15" x14ac:dyDescent="0.4">
      <c r="A2200" s="116"/>
      <c r="E2200" s="74"/>
      <c r="F2200" s="74"/>
      <c r="G2200" s="74"/>
    </row>
    <row r="2201" spans="1:7" s="55" customFormat="1" ht="14.15" x14ac:dyDescent="0.4">
      <c r="A2201" s="116"/>
      <c r="E2201" s="74"/>
      <c r="F2201" s="74"/>
      <c r="G2201" s="74"/>
    </row>
    <row r="2202" spans="1:7" s="55" customFormat="1" ht="14.15" x14ac:dyDescent="0.4">
      <c r="A2202" s="116"/>
      <c r="E2202" s="74"/>
      <c r="F2202" s="74"/>
      <c r="G2202" s="74"/>
    </row>
    <row r="2203" spans="1:7" s="55" customFormat="1" ht="14.15" x14ac:dyDescent="0.4">
      <c r="A2203" s="116"/>
      <c r="E2203" s="74"/>
      <c r="F2203" s="74"/>
      <c r="G2203" s="74"/>
    </row>
    <row r="2204" spans="1:7" s="55" customFormat="1" ht="14.15" x14ac:dyDescent="0.4">
      <c r="A2204" s="116"/>
      <c r="E2204" s="74"/>
      <c r="F2204" s="74"/>
      <c r="G2204" s="74"/>
    </row>
    <row r="2205" spans="1:7" s="55" customFormat="1" ht="14.15" x14ac:dyDescent="0.4">
      <c r="A2205" s="116"/>
      <c r="E2205" s="74"/>
      <c r="F2205" s="74"/>
      <c r="G2205" s="74"/>
    </row>
    <row r="2206" spans="1:7" s="55" customFormat="1" ht="14.15" x14ac:dyDescent="0.4">
      <c r="A2206" s="116"/>
      <c r="E2206" s="74"/>
      <c r="F2206" s="74"/>
      <c r="G2206" s="74"/>
    </row>
    <row r="2207" spans="1:7" s="55" customFormat="1" ht="14.15" x14ac:dyDescent="0.4">
      <c r="A2207" s="116"/>
      <c r="E2207" s="74"/>
      <c r="F2207" s="74"/>
      <c r="G2207" s="74"/>
    </row>
    <row r="2208" spans="1:7" s="55" customFormat="1" ht="14.15" x14ac:dyDescent="0.4">
      <c r="A2208" s="116"/>
      <c r="E2208" s="74"/>
      <c r="F2208" s="74"/>
      <c r="G2208" s="74"/>
    </row>
    <row r="2209" spans="1:7" s="55" customFormat="1" ht="14.15" x14ac:dyDescent="0.4">
      <c r="A2209" s="116"/>
      <c r="E2209" s="74"/>
      <c r="F2209" s="74"/>
      <c r="G2209" s="74"/>
    </row>
    <row r="2210" spans="1:7" s="55" customFormat="1" ht="14.15" x14ac:dyDescent="0.4">
      <c r="A2210" s="116"/>
      <c r="E2210" s="74"/>
      <c r="F2210" s="74"/>
      <c r="G2210" s="74"/>
    </row>
    <row r="2211" spans="1:7" s="55" customFormat="1" ht="14.15" x14ac:dyDescent="0.4">
      <c r="A2211" s="116"/>
      <c r="E2211" s="74"/>
      <c r="F2211" s="74"/>
      <c r="G2211" s="74"/>
    </row>
    <row r="2212" spans="1:7" s="55" customFormat="1" ht="14.15" x14ac:dyDescent="0.4">
      <c r="A2212" s="116"/>
      <c r="E2212" s="74"/>
      <c r="F2212" s="74"/>
      <c r="G2212" s="74"/>
    </row>
    <row r="2213" spans="1:7" s="55" customFormat="1" ht="14.15" x14ac:dyDescent="0.4">
      <c r="A2213" s="116"/>
      <c r="E2213" s="74"/>
      <c r="F2213" s="74"/>
      <c r="G2213" s="74"/>
    </row>
    <row r="2214" spans="1:7" s="55" customFormat="1" ht="14.15" x14ac:dyDescent="0.4">
      <c r="A2214" s="116"/>
      <c r="E2214" s="74"/>
      <c r="F2214" s="74"/>
      <c r="G2214" s="74"/>
    </row>
    <row r="2215" spans="1:7" s="55" customFormat="1" ht="14.15" x14ac:dyDescent="0.4">
      <c r="A2215" s="116"/>
      <c r="E2215" s="74"/>
      <c r="F2215" s="74"/>
      <c r="G2215" s="74"/>
    </row>
    <row r="2216" spans="1:7" s="55" customFormat="1" ht="14.15" x14ac:dyDescent="0.4">
      <c r="A2216" s="116"/>
      <c r="E2216" s="74"/>
      <c r="F2216" s="74"/>
      <c r="G2216" s="74"/>
    </row>
    <row r="2217" spans="1:7" s="55" customFormat="1" ht="14.15" x14ac:dyDescent="0.4">
      <c r="A2217" s="116"/>
      <c r="E2217" s="74"/>
      <c r="F2217" s="74"/>
      <c r="G2217" s="74"/>
    </row>
    <row r="2218" spans="1:7" s="55" customFormat="1" ht="14.15" x14ac:dyDescent="0.4">
      <c r="A2218" s="116"/>
      <c r="E2218" s="74"/>
      <c r="F2218" s="74"/>
      <c r="G2218" s="74"/>
    </row>
    <row r="2219" spans="1:7" s="55" customFormat="1" ht="14.15" x14ac:dyDescent="0.4">
      <c r="A2219" s="116"/>
      <c r="E2219" s="74"/>
      <c r="F2219" s="74"/>
      <c r="G2219" s="74"/>
    </row>
    <row r="2220" spans="1:7" s="55" customFormat="1" ht="14.15" x14ac:dyDescent="0.4">
      <c r="A2220" s="116"/>
      <c r="E2220" s="74"/>
      <c r="F2220" s="74"/>
      <c r="G2220" s="74"/>
    </row>
    <row r="2221" spans="1:7" s="55" customFormat="1" ht="14.15" x14ac:dyDescent="0.4">
      <c r="A2221" s="116"/>
      <c r="E2221" s="74"/>
      <c r="F2221" s="74"/>
      <c r="G2221" s="74"/>
    </row>
    <row r="2222" spans="1:7" s="55" customFormat="1" ht="14.15" x14ac:dyDescent="0.4">
      <c r="A2222" s="116"/>
      <c r="E2222" s="74"/>
      <c r="F2222" s="74"/>
      <c r="G2222" s="74"/>
    </row>
    <row r="2223" spans="1:7" s="55" customFormat="1" ht="14.15" x14ac:dyDescent="0.4">
      <c r="A2223" s="116"/>
      <c r="E2223" s="74"/>
      <c r="F2223" s="74"/>
      <c r="G2223" s="74"/>
    </row>
    <row r="2224" spans="1:7" s="55" customFormat="1" ht="14.15" x14ac:dyDescent="0.4">
      <c r="A2224" s="116"/>
      <c r="E2224" s="74"/>
      <c r="F2224" s="74"/>
      <c r="G2224" s="74"/>
    </row>
    <row r="2225" spans="1:7" s="55" customFormat="1" ht="14.15" x14ac:dyDescent="0.4">
      <c r="A2225" s="116"/>
      <c r="E2225" s="74"/>
      <c r="F2225" s="74"/>
      <c r="G2225" s="74"/>
    </row>
    <row r="2226" spans="1:7" s="55" customFormat="1" ht="14.15" x14ac:dyDescent="0.4">
      <c r="A2226" s="116"/>
      <c r="E2226" s="74"/>
      <c r="F2226" s="74"/>
      <c r="G2226" s="74"/>
    </row>
    <row r="2227" spans="1:7" s="55" customFormat="1" ht="14.15" x14ac:dyDescent="0.4">
      <c r="A2227" s="116"/>
      <c r="E2227" s="74"/>
      <c r="F2227" s="74"/>
      <c r="G2227" s="74"/>
    </row>
    <row r="2228" spans="1:7" s="55" customFormat="1" ht="14.15" x14ac:dyDescent="0.4">
      <c r="A2228" s="116"/>
      <c r="E2228" s="74"/>
      <c r="F2228" s="74"/>
      <c r="G2228" s="74"/>
    </row>
    <row r="2229" spans="1:7" s="55" customFormat="1" ht="14.15" x14ac:dyDescent="0.4">
      <c r="A2229" s="116"/>
      <c r="E2229" s="74"/>
      <c r="F2229" s="74"/>
      <c r="G2229" s="74"/>
    </row>
    <row r="2230" spans="1:7" s="55" customFormat="1" ht="14.15" x14ac:dyDescent="0.4">
      <c r="A2230" s="116"/>
      <c r="E2230" s="74"/>
      <c r="F2230" s="74"/>
      <c r="G2230" s="74"/>
    </row>
    <row r="2231" spans="1:7" s="55" customFormat="1" ht="14.15" x14ac:dyDescent="0.4">
      <c r="A2231" s="116"/>
      <c r="E2231" s="74"/>
      <c r="F2231" s="74"/>
      <c r="G2231" s="74"/>
    </row>
    <row r="2232" spans="1:7" s="55" customFormat="1" ht="14.15" x14ac:dyDescent="0.4">
      <c r="A2232" s="116"/>
      <c r="E2232" s="74"/>
      <c r="F2232" s="74"/>
      <c r="G2232" s="74"/>
    </row>
    <row r="2233" spans="1:7" s="55" customFormat="1" ht="14.15" x14ac:dyDescent="0.4">
      <c r="A2233" s="116"/>
      <c r="E2233" s="74"/>
      <c r="F2233" s="74"/>
      <c r="G2233" s="74"/>
    </row>
    <row r="2234" spans="1:7" s="55" customFormat="1" ht="14.15" x14ac:dyDescent="0.4">
      <c r="A2234" s="116"/>
      <c r="E2234" s="74"/>
      <c r="F2234" s="74"/>
      <c r="G2234" s="74"/>
    </row>
    <row r="2235" spans="1:7" s="55" customFormat="1" ht="14.15" x14ac:dyDescent="0.4">
      <c r="A2235" s="116"/>
      <c r="E2235" s="74"/>
      <c r="F2235" s="74"/>
      <c r="G2235" s="74"/>
    </row>
    <row r="2236" spans="1:7" s="55" customFormat="1" ht="14.15" x14ac:dyDescent="0.4">
      <c r="A2236" s="116"/>
      <c r="E2236" s="74"/>
      <c r="F2236" s="74"/>
      <c r="G2236" s="74"/>
    </row>
    <row r="2237" spans="1:7" s="55" customFormat="1" ht="14.15" x14ac:dyDescent="0.4">
      <c r="A2237" s="116"/>
      <c r="E2237" s="74"/>
      <c r="F2237" s="74"/>
      <c r="G2237" s="74"/>
    </row>
    <row r="2238" spans="1:7" s="55" customFormat="1" ht="14.15" x14ac:dyDescent="0.4">
      <c r="A2238" s="116"/>
      <c r="E2238" s="74"/>
      <c r="F2238" s="74"/>
      <c r="G2238" s="74"/>
    </row>
    <row r="2239" spans="1:7" s="55" customFormat="1" ht="14.15" x14ac:dyDescent="0.4">
      <c r="A2239" s="116"/>
      <c r="E2239" s="74"/>
      <c r="F2239" s="74"/>
      <c r="G2239" s="74"/>
    </row>
    <row r="2240" spans="1:7" s="55" customFormat="1" ht="14.15" x14ac:dyDescent="0.4">
      <c r="A2240" s="116"/>
      <c r="E2240" s="74"/>
      <c r="F2240" s="74"/>
      <c r="G2240" s="74"/>
    </row>
    <row r="2241" spans="1:7" s="55" customFormat="1" ht="14.15" x14ac:dyDescent="0.4">
      <c r="A2241" s="116"/>
      <c r="E2241" s="74"/>
      <c r="F2241" s="74"/>
      <c r="G2241" s="74"/>
    </row>
    <row r="2242" spans="1:7" s="55" customFormat="1" ht="14.15" x14ac:dyDescent="0.4">
      <c r="A2242" s="116"/>
      <c r="E2242" s="74"/>
      <c r="F2242" s="74"/>
      <c r="G2242" s="74"/>
    </row>
    <row r="2243" spans="1:7" s="55" customFormat="1" ht="14.15" x14ac:dyDescent="0.4">
      <c r="A2243" s="116"/>
      <c r="E2243" s="74"/>
      <c r="F2243" s="74"/>
      <c r="G2243" s="74"/>
    </row>
    <row r="2244" spans="1:7" s="55" customFormat="1" ht="14.15" x14ac:dyDescent="0.4">
      <c r="A2244" s="116"/>
      <c r="E2244" s="74"/>
      <c r="F2244" s="74"/>
      <c r="G2244" s="74"/>
    </row>
    <row r="2245" spans="1:7" s="55" customFormat="1" ht="14.15" x14ac:dyDescent="0.4">
      <c r="A2245" s="116"/>
      <c r="E2245" s="74"/>
      <c r="F2245" s="74"/>
      <c r="G2245" s="74"/>
    </row>
    <row r="2246" spans="1:7" s="55" customFormat="1" ht="14.15" x14ac:dyDescent="0.4">
      <c r="A2246" s="116"/>
      <c r="E2246" s="74"/>
      <c r="F2246" s="74"/>
      <c r="G2246" s="74"/>
    </row>
    <row r="2247" spans="1:7" s="55" customFormat="1" ht="14.15" x14ac:dyDescent="0.4">
      <c r="A2247" s="116"/>
      <c r="E2247" s="74"/>
      <c r="F2247" s="74"/>
      <c r="G2247" s="74"/>
    </row>
    <row r="2248" spans="1:7" s="55" customFormat="1" ht="14.15" x14ac:dyDescent="0.4">
      <c r="A2248" s="116"/>
      <c r="E2248" s="74"/>
      <c r="F2248" s="74"/>
      <c r="G2248" s="74"/>
    </row>
    <row r="2249" spans="1:7" s="55" customFormat="1" ht="14.15" x14ac:dyDescent="0.4">
      <c r="A2249" s="116"/>
      <c r="E2249" s="74"/>
      <c r="F2249" s="74"/>
      <c r="G2249" s="74"/>
    </row>
    <row r="2250" spans="1:7" s="55" customFormat="1" ht="14.15" x14ac:dyDescent="0.4">
      <c r="A2250" s="116"/>
      <c r="E2250" s="74"/>
      <c r="F2250" s="74"/>
      <c r="G2250" s="74"/>
    </row>
    <row r="2251" spans="1:7" s="55" customFormat="1" ht="14.15" x14ac:dyDescent="0.4">
      <c r="A2251" s="116"/>
      <c r="E2251" s="74"/>
      <c r="F2251" s="74"/>
      <c r="G2251" s="74"/>
    </row>
    <row r="2252" spans="1:7" s="55" customFormat="1" ht="14.15" x14ac:dyDescent="0.4">
      <c r="A2252" s="116"/>
      <c r="E2252" s="74"/>
      <c r="F2252" s="74"/>
      <c r="G2252" s="74"/>
    </row>
    <row r="2253" spans="1:7" s="55" customFormat="1" ht="14.15" x14ac:dyDescent="0.4">
      <c r="A2253" s="116"/>
      <c r="E2253" s="74"/>
      <c r="F2253" s="74"/>
      <c r="G2253" s="74"/>
    </row>
    <row r="2254" spans="1:7" s="55" customFormat="1" ht="14.15" x14ac:dyDescent="0.4">
      <c r="A2254" s="116"/>
      <c r="E2254" s="74"/>
      <c r="F2254" s="74"/>
      <c r="G2254" s="74"/>
    </row>
    <row r="2255" spans="1:7" s="55" customFormat="1" ht="14.15" x14ac:dyDescent="0.4">
      <c r="A2255" s="116"/>
      <c r="E2255" s="74"/>
      <c r="F2255" s="74"/>
      <c r="G2255" s="74"/>
    </row>
    <row r="2256" spans="1:7" s="55" customFormat="1" ht="14.15" x14ac:dyDescent="0.4">
      <c r="A2256" s="116"/>
      <c r="E2256" s="74"/>
      <c r="F2256" s="74"/>
      <c r="G2256" s="74"/>
    </row>
    <row r="2257" spans="1:7" s="55" customFormat="1" ht="14.15" x14ac:dyDescent="0.4">
      <c r="A2257" s="116"/>
      <c r="E2257" s="74"/>
      <c r="F2257" s="74"/>
      <c r="G2257" s="74"/>
    </row>
    <row r="2258" spans="1:7" s="55" customFormat="1" ht="14.15" x14ac:dyDescent="0.4">
      <c r="A2258" s="116"/>
      <c r="E2258" s="74"/>
      <c r="F2258" s="74"/>
      <c r="G2258" s="74"/>
    </row>
    <row r="2259" spans="1:7" s="55" customFormat="1" ht="14.15" x14ac:dyDescent="0.4">
      <c r="A2259" s="116"/>
      <c r="E2259" s="74"/>
      <c r="F2259" s="74"/>
      <c r="G2259" s="74"/>
    </row>
    <row r="2260" spans="1:7" s="55" customFormat="1" ht="14.15" x14ac:dyDescent="0.4">
      <c r="A2260" s="116"/>
      <c r="E2260" s="74"/>
      <c r="F2260" s="74"/>
      <c r="G2260" s="74"/>
    </row>
    <row r="2261" spans="1:7" s="55" customFormat="1" ht="14.15" x14ac:dyDescent="0.4">
      <c r="A2261" s="116"/>
      <c r="E2261" s="74"/>
      <c r="F2261" s="74"/>
      <c r="G2261" s="74"/>
    </row>
    <row r="2262" spans="1:7" s="55" customFormat="1" ht="14.15" x14ac:dyDescent="0.4">
      <c r="A2262" s="116"/>
      <c r="E2262" s="74"/>
      <c r="F2262" s="74"/>
      <c r="G2262" s="74"/>
    </row>
    <row r="2263" spans="1:7" s="55" customFormat="1" ht="14.15" x14ac:dyDescent="0.4">
      <c r="A2263" s="116"/>
      <c r="E2263" s="74"/>
      <c r="F2263" s="74"/>
      <c r="G2263" s="74"/>
    </row>
    <row r="2264" spans="1:7" s="55" customFormat="1" ht="14.15" x14ac:dyDescent="0.4">
      <c r="A2264" s="116"/>
      <c r="E2264" s="74"/>
      <c r="F2264" s="74"/>
      <c r="G2264" s="74"/>
    </row>
    <row r="2265" spans="1:7" s="55" customFormat="1" ht="14.15" x14ac:dyDescent="0.4">
      <c r="A2265" s="116"/>
      <c r="E2265" s="74"/>
      <c r="F2265" s="74"/>
      <c r="G2265" s="74"/>
    </row>
    <row r="2266" spans="1:7" s="55" customFormat="1" ht="14.15" x14ac:dyDescent="0.4">
      <c r="A2266" s="116"/>
      <c r="E2266" s="74"/>
      <c r="F2266" s="74"/>
      <c r="G2266" s="74"/>
    </row>
    <row r="2267" spans="1:7" s="55" customFormat="1" ht="14.15" x14ac:dyDescent="0.4">
      <c r="A2267" s="116"/>
      <c r="E2267" s="74"/>
      <c r="F2267" s="74"/>
      <c r="G2267" s="74"/>
    </row>
    <row r="2268" spans="1:7" s="55" customFormat="1" ht="14.15" x14ac:dyDescent="0.4">
      <c r="A2268" s="116"/>
      <c r="E2268" s="74"/>
      <c r="F2268" s="74"/>
      <c r="G2268" s="74"/>
    </row>
    <row r="2269" spans="1:7" s="55" customFormat="1" ht="14.15" x14ac:dyDescent="0.4">
      <c r="A2269" s="116"/>
      <c r="E2269" s="74"/>
      <c r="F2269" s="74"/>
      <c r="G2269" s="74"/>
    </row>
    <row r="2270" spans="1:7" s="55" customFormat="1" ht="14.15" x14ac:dyDescent="0.4">
      <c r="A2270" s="116"/>
      <c r="E2270" s="74"/>
      <c r="F2270" s="74"/>
      <c r="G2270" s="74"/>
    </row>
    <row r="2271" spans="1:7" s="55" customFormat="1" ht="14.15" x14ac:dyDescent="0.4">
      <c r="A2271" s="116"/>
      <c r="E2271" s="74"/>
      <c r="F2271" s="74"/>
      <c r="G2271" s="74"/>
    </row>
    <row r="2272" spans="1:7" s="55" customFormat="1" ht="14.15" x14ac:dyDescent="0.4">
      <c r="A2272" s="116"/>
      <c r="E2272" s="74"/>
      <c r="F2272" s="74"/>
      <c r="G2272" s="74"/>
    </row>
    <row r="2273" spans="1:7" s="55" customFormat="1" ht="14.15" x14ac:dyDescent="0.4">
      <c r="A2273" s="116"/>
      <c r="E2273" s="74"/>
      <c r="F2273" s="74"/>
      <c r="G2273" s="74"/>
    </row>
    <row r="2274" spans="1:7" s="55" customFormat="1" ht="14.15" x14ac:dyDescent="0.4">
      <c r="A2274" s="116"/>
      <c r="E2274" s="74"/>
      <c r="F2274" s="74"/>
      <c r="G2274" s="74"/>
    </row>
    <row r="2275" spans="1:7" s="55" customFormat="1" ht="14.15" x14ac:dyDescent="0.4">
      <c r="A2275" s="116"/>
      <c r="E2275" s="74"/>
      <c r="F2275" s="74"/>
      <c r="G2275" s="74"/>
    </row>
    <row r="2276" spans="1:7" s="55" customFormat="1" ht="14.15" x14ac:dyDescent="0.4">
      <c r="A2276" s="116"/>
      <c r="E2276" s="74"/>
      <c r="F2276" s="74"/>
      <c r="G2276" s="74"/>
    </row>
    <row r="2277" spans="1:7" s="55" customFormat="1" ht="14.15" x14ac:dyDescent="0.4">
      <c r="A2277" s="116"/>
      <c r="E2277" s="74"/>
      <c r="F2277" s="74"/>
      <c r="G2277" s="74"/>
    </row>
    <row r="2278" spans="1:7" s="55" customFormat="1" ht="14.15" x14ac:dyDescent="0.4">
      <c r="A2278" s="116"/>
      <c r="E2278" s="74"/>
      <c r="F2278" s="74"/>
      <c r="G2278" s="74"/>
    </row>
    <row r="2279" spans="1:7" s="55" customFormat="1" ht="14.15" x14ac:dyDescent="0.4">
      <c r="A2279" s="116"/>
      <c r="E2279" s="74"/>
      <c r="F2279" s="74"/>
      <c r="G2279" s="74"/>
    </row>
    <row r="2280" spans="1:7" s="55" customFormat="1" ht="14.15" x14ac:dyDescent="0.4">
      <c r="A2280" s="116"/>
      <c r="E2280" s="74"/>
      <c r="F2280" s="74"/>
      <c r="G2280" s="74"/>
    </row>
    <row r="2281" spans="1:7" s="55" customFormat="1" ht="14.15" x14ac:dyDescent="0.4">
      <c r="A2281" s="116"/>
      <c r="E2281" s="74"/>
      <c r="F2281" s="74"/>
      <c r="G2281" s="74"/>
    </row>
    <row r="2282" spans="1:7" s="55" customFormat="1" ht="14.15" x14ac:dyDescent="0.4">
      <c r="A2282" s="116"/>
      <c r="E2282" s="74"/>
      <c r="F2282" s="74"/>
      <c r="G2282" s="74"/>
    </row>
    <row r="2283" spans="1:7" s="55" customFormat="1" ht="14.15" x14ac:dyDescent="0.4">
      <c r="A2283" s="116"/>
      <c r="E2283" s="74"/>
      <c r="F2283" s="74"/>
      <c r="G2283" s="74"/>
    </row>
    <row r="2284" spans="1:7" s="55" customFormat="1" ht="14.15" x14ac:dyDescent="0.4">
      <c r="A2284" s="116"/>
      <c r="E2284" s="74"/>
      <c r="F2284" s="74"/>
      <c r="G2284" s="74"/>
    </row>
    <row r="2285" spans="1:7" s="55" customFormat="1" ht="14.15" x14ac:dyDescent="0.4">
      <c r="A2285" s="116"/>
      <c r="E2285" s="74"/>
      <c r="F2285" s="74"/>
      <c r="G2285" s="74"/>
    </row>
    <row r="2286" spans="1:7" s="55" customFormat="1" ht="14.15" x14ac:dyDescent="0.4">
      <c r="A2286" s="116"/>
      <c r="E2286" s="74"/>
      <c r="F2286" s="74"/>
      <c r="G2286" s="74"/>
    </row>
    <row r="2287" spans="1:7" s="55" customFormat="1" ht="14.15" x14ac:dyDescent="0.4">
      <c r="A2287" s="116"/>
      <c r="E2287" s="74"/>
      <c r="F2287" s="74"/>
      <c r="G2287" s="74"/>
    </row>
    <row r="2288" spans="1:7" s="55" customFormat="1" ht="14.15" x14ac:dyDescent="0.4">
      <c r="A2288" s="116"/>
      <c r="E2288" s="74"/>
      <c r="F2288" s="74"/>
      <c r="G2288" s="74"/>
    </row>
    <row r="2289" spans="1:7" s="55" customFormat="1" ht="14.15" x14ac:dyDescent="0.4">
      <c r="A2289" s="116"/>
      <c r="E2289" s="74"/>
      <c r="F2289" s="74"/>
      <c r="G2289" s="74"/>
    </row>
    <row r="2290" spans="1:7" s="55" customFormat="1" ht="14.15" x14ac:dyDescent="0.4">
      <c r="A2290" s="116"/>
      <c r="E2290" s="74"/>
      <c r="F2290" s="74"/>
      <c r="G2290" s="74"/>
    </row>
    <row r="2291" spans="1:7" s="55" customFormat="1" ht="14.15" x14ac:dyDescent="0.4">
      <c r="A2291" s="116"/>
      <c r="E2291" s="74"/>
      <c r="F2291" s="74"/>
      <c r="G2291" s="74"/>
    </row>
    <row r="2292" spans="1:7" s="55" customFormat="1" ht="14.15" x14ac:dyDescent="0.4">
      <c r="A2292" s="116"/>
      <c r="E2292" s="74"/>
      <c r="F2292" s="74"/>
      <c r="G2292" s="74"/>
    </row>
    <row r="2293" spans="1:7" s="55" customFormat="1" ht="14.15" x14ac:dyDescent="0.4">
      <c r="A2293" s="116"/>
      <c r="E2293" s="74"/>
      <c r="F2293" s="74"/>
      <c r="G2293" s="74"/>
    </row>
    <row r="2294" spans="1:7" s="55" customFormat="1" ht="14.15" x14ac:dyDescent="0.4">
      <c r="A2294" s="116"/>
      <c r="E2294" s="74"/>
      <c r="F2294" s="74"/>
      <c r="G2294" s="74"/>
    </row>
    <row r="2295" spans="1:7" s="55" customFormat="1" ht="14.15" x14ac:dyDescent="0.4">
      <c r="A2295" s="116"/>
      <c r="E2295" s="74"/>
      <c r="F2295" s="74"/>
      <c r="G2295" s="74"/>
    </row>
    <row r="2296" spans="1:7" s="55" customFormat="1" ht="14.15" x14ac:dyDescent="0.4">
      <c r="A2296" s="116"/>
      <c r="E2296" s="74"/>
      <c r="F2296" s="74"/>
      <c r="G2296" s="74"/>
    </row>
    <row r="2297" spans="1:7" s="55" customFormat="1" ht="14.15" x14ac:dyDescent="0.4">
      <c r="A2297" s="116"/>
      <c r="E2297" s="74"/>
      <c r="F2297" s="74"/>
      <c r="G2297" s="74"/>
    </row>
    <row r="2298" spans="1:7" s="55" customFormat="1" ht="14.15" x14ac:dyDescent="0.4">
      <c r="A2298" s="116"/>
      <c r="E2298" s="74"/>
      <c r="F2298" s="74"/>
      <c r="G2298" s="74"/>
    </row>
    <row r="2299" spans="1:7" s="55" customFormat="1" ht="14.15" x14ac:dyDescent="0.4">
      <c r="A2299" s="116"/>
      <c r="E2299" s="74"/>
      <c r="F2299" s="74"/>
      <c r="G2299" s="74"/>
    </row>
    <row r="2300" spans="1:7" s="55" customFormat="1" ht="14.15" x14ac:dyDescent="0.4">
      <c r="A2300" s="116"/>
      <c r="E2300" s="74"/>
      <c r="F2300" s="74"/>
      <c r="G2300" s="74"/>
    </row>
    <row r="2301" spans="1:7" s="55" customFormat="1" ht="14.15" x14ac:dyDescent="0.4">
      <c r="A2301" s="116"/>
      <c r="E2301" s="74"/>
      <c r="F2301" s="74"/>
      <c r="G2301" s="74"/>
    </row>
    <row r="2302" spans="1:7" s="55" customFormat="1" ht="14.15" x14ac:dyDescent="0.4">
      <c r="A2302" s="116"/>
      <c r="E2302" s="74"/>
      <c r="F2302" s="74"/>
      <c r="G2302" s="74"/>
    </row>
    <row r="2303" spans="1:7" s="55" customFormat="1" ht="14.15" x14ac:dyDescent="0.4">
      <c r="A2303" s="116"/>
      <c r="E2303" s="74"/>
      <c r="F2303" s="74"/>
      <c r="G2303" s="74"/>
    </row>
    <row r="2304" spans="1:7" s="55" customFormat="1" ht="14.15" x14ac:dyDescent="0.4">
      <c r="A2304" s="116"/>
      <c r="E2304" s="74"/>
      <c r="F2304" s="74"/>
      <c r="G2304" s="74"/>
    </row>
    <row r="2305" spans="1:7" s="55" customFormat="1" ht="14.15" x14ac:dyDescent="0.4">
      <c r="A2305" s="116"/>
      <c r="E2305" s="74"/>
      <c r="F2305" s="74"/>
      <c r="G2305" s="74"/>
    </row>
    <row r="2306" spans="1:7" s="55" customFormat="1" ht="14.15" x14ac:dyDescent="0.4">
      <c r="A2306" s="116"/>
      <c r="E2306" s="74"/>
      <c r="F2306" s="74"/>
      <c r="G2306" s="74"/>
    </row>
    <row r="2307" spans="1:7" s="55" customFormat="1" ht="14.15" x14ac:dyDescent="0.4">
      <c r="A2307" s="116"/>
      <c r="E2307" s="74"/>
      <c r="F2307" s="74"/>
      <c r="G2307" s="74"/>
    </row>
    <row r="2308" spans="1:7" s="55" customFormat="1" ht="14.15" x14ac:dyDescent="0.4">
      <c r="A2308" s="116"/>
      <c r="E2308" s="74"/>
      <c r="F2308" s="74"/>
      <c r="G2308" s="74"/>
    </row>
    <row r="2309" spans="1:7" s="55" customFormat="1" ht="14.15" x14ac:dyDescent="0.4">
      <c r="A2309" s="116"/>
      <c r="E2309" s="74"/>
      <c r="F2309" s="74"/>
      <c r="G2309" s="74"/>
    </row>
    <row r="2310" spans="1:7" s="55" customFormat="1" ht="14.15" x14ac:dyDescent="0.4">
      <c r="A2310" s="116"/>
      <c r="E2310" s="74"/>
      <c r="F2310" s="74"/>
      <c r="G2310" s="74"/>
    </row>
    <row r="2311" spans="1:7" s="55" customFormat="1" ht="14.15" x14ac:dyDescent="0.4">
      <c r="A2311" s="116"/>
      <c r="E2311" s="74"/>
      <c r="F2311" s="74"/>
      <c r="G2311" s="74"/>
    </row>
    <row r="2312" spans="1:7" s="55" customFormat="1" ht="14.15" x14ac:dyDescent="0.4">
      <c r="A2312" s="116"/>
      <c r="E2312" s="74"/>
      <c r="F2312" s="74"/>
      <c r="G2312" s="74"/>
    </row>
    <row r="2313" spans="1:7" s="55" customFormat="1" ht="14.15" x14ac:dyDescent="0.4">
      <c r="A2313" s="116"/>
      <c r="E2313" s="74"/>
      <c r="F2313" s="74"/>
      <c r="G2313" s="74"/>
    </row>
    <row r="2314" spans="1:7" s="55" customFormat="1" ht="14.15" x14ac:dyDescent="0.4">
      <c r="A2314" s="116"/>
      <c r="E2314" s="74"/>
      <c r="F2314" s="74"/>
      <c r="G2314" s="74"/>
    </row>
    <row r="2315" spans="1:7" s="55" customFormat="1" ht="14.15" x14ac:dyDescent="0.4">
      <c r="A2315" s="116"/>
      <c r="E2315" s="74"/>
      <c r="F2315" s="74"/>
      <c r="G2315" s="74"/>
    </row>
    <row r="2316" spans="1:7" s="55" customFormat="1" ht="14.15" x14ac:dyDescent="0.4">
      <c r="A2316" s="116"/>
      <c r="E2316" s="74"/>
      <c r="F2316" s="74"/>
      <c r="G2316" s="74"/>
    </row>
    <row r="2317" spans="1:7" s="55" customFormat="1" ht="14.15" x14ac:dyDescent="0.4">
      <c r="A2317" s="116"/>
      <c r="E2317" s="74"/>
      <c r="F2317" s="74"/>
      <c r="G2317" s="74"/>
    </row>
    <row r="2318" spans="1:7" s="55" customFormat="1" ht="14.15" x14ac:dyDescent="0.4">
      <c r="A2318" s="116"/>
      <c r="E2318" s="74"/>
      <c r="F2318" s="74"/>
      <c r="G2318" s="74"/>
    </row>
    <row r="2319" spans="1:7" s="55" customFormat="1" ht="14.15" x14ac:dyDescent="0.4">
      <c r="A2319" s="116"/>
      <c r="E2319" s="74"/>
      <c r="F2319" s="74"/>
      <c r="G2319" s="74"/>
    </row>
    <row r="2320" spans="1:7" s="55" customFormat="1" ht="14.15" x14ac:dyDescent="0.4">
      <c r="A2320" s="116"/>
      <c r="E2320" s="74"/>
      <c r="F2320" s="74"/>
      <c r="G2320" s="74"/>
    </row>
    <row r="2321" spans="1:7" s="55" customFormat="1" ht="14.15" x14ac:dyDescent="0.4">
      <c r="A2321" s="116"/>
      <c r="E2321" s="74"/>
      <c r="F2321" s="74"/>
      <c r="G2321" s="74"/>
    </row>
    <row r="2322" spans="1:7" s="55" customFormat="1" ht="14.15" x14ac:dyDescent="0.4">
      <c r="A2322" s="116"/>
      <c r="E2322" s="74"/>
      <c r="F2322" s="74"/>
      <c r="G2322" s="74"/>
    </row>
    <row r="2323" spans="1:7" s="55" customFormat="1" ht="14.15" x14ac:dyDescent="0.4">
      <c r="A2323" s="116"/>
      <c r="E2323" s="74"/>
      <c r="F2323" s="74"/>
      <c r="G2323" s="74"/>
    </row>
    <row r="2324" spans="1:7" s="55" customFormat="1" ht="14.15" x14ac:dyDescent="0.4">
      <c r="A2324" s="116"/>
      <c r="E2324" s="74"/>
      <c r="F2324" s="74"/>
      <c r="G2324" s="74"/>
    </row>
    <row r="2325" spans="1:7" s="55" customFormat="1" ht="14.15" x14ac:dyDescent="0.4">
      <c r="A2325" s="116"/>
      <c r="E2325" s="74"/>
      <c r="F2325" s="74"/>
      <c r="G2325" s="74"/>
    </row>
    <row r="2326" spans="1:7" s="55" customFormat="1" ht="14.15" x14ac:dyDescent="0.4">
      <c r="A2326" s="116"/>
      <c r="E2326" s="74"/>
      <c r="F2326" s="74"/>
      <c r="G2326" s="74"/>
    </row>
    <row r="2327" spans="1:7" s="55" customFormat="1" ht="14.15" x14ac:dyDescent="0.4">
      <c r="A2327" s="116"/>
      <c r="E2327" s="74"/>
      <c r="F2327" s="74"/>
      <c r="G2327" s="74"/>
    </row>
    <row r="2328" spans="1:7" s="55" customFormat="1" ht="14.15" x14ac:dyDescent="0.4">
      <c r="A2328" s="116"/>
      <c r="E2328" s="74"/>
      <c r="F2328" s="74"/>
      <c r="G2328" s="74"/>
    </row>
    <row r="2329" spans="1:7" s="55" customFormat="1" ht="14.15" x14ac:dyDescent="0.4">
      <c r="A2329" s="116"/>
      <c r="E2329" s="74"/>
      <c r="F2329" s="74"/>
      <c r="G2329" s="74"/>
    </row>
    <row r="2330" spans="1:7" s="55" customFormat="1" ht="14.15" x14ac:dyDescent="0.4">
      <c r="A2330" s="116"/>
      <c r="E2330" s="74"/>
      <c r="F2330" s="74"/>
      <c r="G2330" s="74"/>
    </row>
    <row r="2331" spans="1:7" s="55" customFormat="1" ht="14.15" x14ac:dyDescent="0.4">
      <c r="A2331" s="116"/>
      <c r="E2331" s="74"/>
      <c r="F2331" s="74"/>
      <c r="G2331" s="74"/>
    </row>
    <row r="2332" spans="1:7" s="55" customFormat="1" ht="14.15" x14ac:dyDescent="0.4">
      <c r="A2332" s="116"/>
      <c r="E2332" s="74"/>
      <c r="F2332" s="74"/>
      <c r="G2332" s="74"/>
    </row>
    <row r="2333" spans="1:7" s="55" customFormat="1" ht="14.15" x14ac:dyDescent="0.4">
      <c r="A2333" s="116"/>
      <c r="E2333" s="74"/>
      <c r="F2333" s="74"/>
      <c r="G2333" s="74"/>
    </row>
    <row r="2334" spans="1:7" s="55" customFormat="1" ht="14.15" x14ac:dyDescent="0.4">
      <c r="A2334" s="116"/>
      <c r="E2334" s="74"/>
      <c r="F2334" s="74"/>
      <c r="G2334" s="74"/>
    </row>
    <row r="2335" spans="1:7" s="55" customFormat="1" ht="14.15" x14ac:dyDescent="0.4">
      <c r="A2335" s="116"/>
      <c r="E2335" s="74"/>
      <c r="F2335" s="74"/>
      <c r="G2335" s="74"/>
    </row>
    <row r="2336" spans="1:7" s="55" customFormat="1" ht="14.15" x14ac:dyDescent="0.4">
      <c r="A2336" s="116"/>
      <c r="E2336" s="74"/>
      <c r="F2336" s="74"/>
      <c r="G2336" s="74"/>
    </row>
    <row r="2337" spans="1:7" s="55" customFormat="1" ht="14.15" x14ac:dyDescent="0.4">
      <c r="A2337" s="116"/>
      <c r="E2337" s="74"/>
      <c r="F2337" s="74"/>
      <c r="G2337" s="74"/>
    </row>
    <row r="2338" spans="1:7" s="55" customFormat="1" ht="14.15" x14ac:dyDescent="0.4">
      <c r="A2338" s="116"/>
      <c r="E2338" s="74"/>
      <c r="F2338" s="74"/>
      <c r="G2338" s="74"/>
    </row>
    <row r="2339" spans="1:7" s="55" customFormat="1" ht="14.15" x14ac:dyDescent="0.4">
      <c r="A2339" s="116"/>
      <c r="E2339" s="74"/>
      <c r="F2339" s="74"/>
      <c r="G2339" s="74"/>
    </row>
    <row r="2340" spans="1:7" s="55" customFormat="1" ht="14.15" x14ac:dyDescent="0.4">
      <c r="A2340" s="116"/>
      <c r="E2340" s="74"/>
      <c r="F2340" s="74"/>
      <c r="G2340" s="74"/>
    </row>
    <row r="2341" spans="1:7" s="55" customFormat="1" ht="14.15" x14ac:dyDescent="0.4">
      <c r="A2341" s="116"/>
      <c r="E2341" s="74"/>
      <c r="F2341" s="74"/>
      <c r="G2341" s="74"/>
    </row>
    <row r="2342" spans="1:7" s="55" customFormat="1" ht="14.15" x14ac:dyDescent="0.4">
      <c r="A2342" s="116"/>
      <c r="E2342" s="74"/>
      <c r="F2342" s="74"/>
      <c r="G2342" s="74"/>
    </row>
    <row r="2343" spans="1:7" s="55" customFormat="1" ht="14.15" x14ac:dyDescent="0.4">
      <c r="A2343" s="116"/>
      <c r="E2343" s="74"/>
      <c r="F2343" s="74"/>
      <c r="G2343" s="74"/>
    </row>
    <row r="2344" spans="1:7" s="55" customFormat="1" ht="14.15" x14ac:dyDescent="0.4">
      <c r="A2344" s="116"/>
      <c r="E2344" s="74"/>
      <c r="F2344" s="74"/>
      <c r="G2344" s="74"/>
    </row>
    <row r="2345" spans="1:7" s="55" customFormat="1" ht="14.15" x14ac:dyDescent="0.4">
      <c r="A2345" s="116"/>
      <c r="E2345" s="74"/>
      <c r="F2345" s="74"/>
      <c r="G2345" s="74"/>
    </row>
    <row r="2346" spans="1:7" s="55" customFormat="1" ht="14.15" x14ac:dyDescent="0.4">
      <c r="A2346" s="116"/>
      <c r="E2346" s="74"/>
      <c r="F2346" s="74"/>
      <c r="G2346" s="74"/>
    </row>
    <row r="2347" spans="1:7" s="55" customFormat="1" ht="14.15" x14ac:dyDescent="0.4">
      <c r="A2347" s="116"/>
      <c r="E2347" s="74"/>
      <c r="F2347" s="74"/>
      <c r="G2347" s="74"/>
    </row>
    <row r="2348" spans="1:7" s="55" customFormat="1" ht="14.15" x14ac:dyDescent="0.4">
      <c r="A2348" s="116"/>
      <c r="E2348" s="74"/>
      <c r="F2348" s="74"/>
      <c r="G2348" s="74"/>
    </row>
    <row r="2349" spans="1:7" s="55" customFormat="1" ht="14.15" x14ac:dyDescent="0.4">
      <c r="A2349" s="116"/>
      <c r="E2349" s="74"/>
      <c r="F2349" s="74"/>
      <c r="G2349" s="74"/>
    </row>
    <row r="2350" spans="1:7" s="55" customFormat="1" ht="14.15" x14ac:dyDescent="0.4">
      <c r="A2350" s="116"/>
      <c r="E2350" s="74"/>
      <c r="F2350" s="74"/>
      <c r="G2350" s="74"/>
    </row>
    <row r="2351" spans="1:7" s="55" customFormat="1" ht="14.15" x14ac:dyDescent="0.4">
      <c r="A2351" s="116"/>
      <c r="E2351" s="74"/>
      <c r="F2351" s="74"/>
      <c r="G2351" s="74"/>
    </row>
    <row r="2352" spans="1:7" s="55" customFormat="1" ht="14.15" x14ac:dyDescent="0.4">
      <c r="A2352" s="116"/>
      <c r="E2352" s="74"/>
      <c r="F2352" s="74"/>
      <c r="G2352" s="74"/>
    </row>
    <row r="2353" spans="1:7" s="55" customFormat="1" ht="14.15" x14ac:dyDescent="0.4">
      <c r="A2353" s="116"/>
      <c r="E2353" s="74"/>
      <c r="F2353" s="74"/>
      <c r="G2353" s="74"/>
    </row>
    <row r="2354" spans="1:7" s="55" customFormat="1" ht="14.15" x14ac:dyDescent="0.4">
      <c r="A2354" s="116"/>
      <c r="E2354" s="74"/>
      <c r="F2354" s="74"/>
      <c r="G2354" s="74"/>
    </row>
    <row r="2355" spans="1:7" s="55" customFormat="1" ht="14.15" x14ac:dyDescent="0.4">
      <c r="A2355" s="116"/>
      <c r="E2355" s="74"/>
      <c r="F2355" s="74"/>
      <c r="G2355" s="74"/>
    </row>
    <row r="2356" spans="1:7" s="55" customFormat="1" ht="14.15" x14ac:dyDescent="0.4">
      <c r="A2356" s="116"/>
      <c r="E2356" s="74"/>
      <c r="F2356" s="74"/>
      <c r="G2356" s="74"/>
    </row>
    <row r="2357" spans="1:7" s="55" customFormat="1" ht="14.15" x14ac:dyDescent="0.4">
      <c r="A2357" s="116"/>
      <c r="E2357" s="74"/>
      <c r="F2357" s="74"/>
      <c r="G2357" s="74"/>
    </row>
    <row r="2358" spans="1:7" s="55" customFormat="1" ht="14.15" x14ac:dyDescent="0.4">
      <c r="A2358" s="116"/>
      <c r="E2358" s="74"/>
      <c r="F2358" s="74"/>
      <c r="G2358" s="74"/>
    </row>
    <row r="2359" spans="1:7" s="55" customFormat="1" ht="14.15" x14ac:dyDescent="0.4">
      <c r="A2359" s="116"/>
      <c r="E2359" s="74"/>
      <c r="F2359" s="74"/>
      <c r="G2359" s="74"/>
    </row>
    <row r="2360" spans="1:7" s="55" customFormat="1" ht="14.15" x14ac:dyDescent="0.4">
      <c r="A2360" s="116"/>
      <c r="E2360" s="74"/>
      <c r="F2360" s="74"/>
      <c r="G2360" s="74"/>
    </row>
    <row r="2361" spans="1:7" s="55" customFormat="1" ht="14.15" x14ac:dyDescent="0.4">
      <c r="A2361" s="116"/>
      <c r="E2361" s="74"/>
      <c r="F2361" s="74"/>
      <c r="G2361" s="74"/>
    </row>
    <row r="2362" spans="1:7" s="55" customFormat="1" ht="14.15" x14ac:dyDescent="0.4">
      <c r="A2362" s="116"/>
      <c r="E2362" s="74"/>
      <c r="F2362" s="74"/>
      <c r="G2362" s="74"/>
    </row>
    <row r="2363" spans="1:7" s="55" customFormat="1" ht="14.15" x14ac:dyDescent="0.4">
      <c r="A2363" s="116"/>
      <c r="E2363" s="74"/>
      <c r="F2363" s="74"/>
      <c r="G2363" s="74"/>
    </row>
    <row r="2364" spans="1:7" s="55" customFormat="1" ht="14.15" x14ac:dyDescent="0.4">
      <c r="A2364" s="116"/>
      <c r="E2364" s="74"/>
      <c r="F2364" s="74"/>
      <c r="G2364" s="74"/>
    </row>
    <row r="2365" spans="1:7" s="55" customFormat="1" ht="14.15" x14ac:dyDescent="0.4">
      <c r="A2365" s="116"/>
      <c r="E2365" s="74"/>
      <c r="F2365" s="74"/>
      <c r="G2365" s="74"/>
    </row>
    <row r="2366" spans="1:7" s="55" customFormat="1" ht="14.15" x14ac:dyDescent="0.4">
      <c r="A2366" s="116"/>
      <c r="E2366" s="74"/>
      <c r="F2366" s="74"/>
      <c r="G2366" s="74"/>
    </row>
    <row r="2367" spans="1:7" s="55" customFormat="1" ht="14.15" x14ac:dyDescent="0.4">
      <c r="A2367" s="116"/>
      <c r="E2367" s="74"/>
      <c r="F2367" s="74"/>
      <c r="G2367" s="74"/>
    </row>
    <row r="2368" spans="1:7" s="55" customFormat="1" ht="14.15" x14ac:dyDescent="0.4">
      <c r="A2368" s="116"/>
      <c r="E2368" s="74"/>
      <c r="F2368" s="74"/>
      <c r="G2368" s="74"/>
    </row>
    <row r="2369" spans="1:7" s="55" customFormat="1" ht="14.15" x14ac:dyDescent="0.4">
      <c r="A2369" s="116"/>
      <c r="E2369" s="74"/>
      <c r="F2369" s="74"/>
      <c r="G2369" s="74"/>
    </row>
    <row r="2370" spans="1:7" s="55" customFormat="1" ht="14.15" x14ac:dyDescent="0.4">
      <c r="A2370" s="116"/>
      <c r="E2370" s="74"/>
      <c r="F2370" s="74"/>
      <c r="G2370" s="74"/>
    </row>
    <row r="2371" spans="1:7" s="55" customFormat="1" ht="14.15" x14ac:dyDescent="0.4">
      <c r="A2371" s="116"/>
      <c r="E2371" s="74"/>
      <c r="F2371" s="74"/>
      <c r="G2371" s="74"/>
    </row>
    <row r="2372" spans="1:7" s="55" customFormat="1" ht="14.15" x14ac:dyDescent="0.4">
      <c r="A2372" s="116"/>
      <c r="E2372" s="74"/>
      <c r="F2372" s="74"/>
      <c r="G2372" s="74"/>
    </row>
    <row r="2373" spans="1:7" s="55" customFormat="1" ht="14.15" x14ac:dyDescent="0.4">
      <c r="A2373" s="116"/>
      <c r="E2373" s="74"/>
      <c r="F2373" s="74"/>
      <c r="G2373" s="74"/>
    </row>
    <row r="2374" spans="1:7" s="55" customFormat="1" ht="14.15" x14ac:dyDescent="0.4">
      <c r="A2374" s="116"/>
      <c r="E2374" s="74"/>
      <c r="F2374" s="74"/>
      <c r="G2374" s="74"/>
    </row>
    <row r="2375" spans="1:7" s="55" customFormat="1" ht="14.15" x14ac:dyDescent="0.4">
      <c r="A2375" s="116"/>
      <c r="E2375" s="74"/>
      <c r="F2375" s="74"/>
      <c r="G2375" s="74"/>
    </row>
    <row r="2376" spans="1:7" s="55" customFormat="1" ht="14.15" x14ac:dyDescent="0.4">
      <c r="A2376" s="116"/>
      <c r="E2376" s="74"/>
      <c r="F2376" s="74"/>
      <c r="G2376" s="74"/>
    </row>
    <row r="2377" spans="1:7" s="55" customFormat="1" ht="14.15" x14ac:dyDescent="0.4">
      <c r="A2377" s="116"/>
      <c r="E2377" s="74"/>
      <c r="F2377" s="74"/>
      <c r="G2377" s="74"/>
    </row>
    <row r="2378" spans="1:7" s="55" customFormat="1" ht="14.15" x14ac:dyDescent="0.4">
      <c r="A2378" s="116"/>
      <c r="E2378" s="74"/>
      <c r="F2378" s="74"/>
      <c r="G2378" s="74"/>
    </row>
    <row r="2379" spans="1:7" s="55" customFormat="1" ht="14.15" x14ac:dyDescent="0.4">
      <c r="A2379" s="116"/>
      <c r="E2379" s="74"/>
      <c r="F2379" s="74"/>
      <c r="G2379" s="74"/>
    </row>
    <row r="2380" spans="1:7" s="55" customFormat="1" ht="14.15" x14ac:dyDescent="0.4">
      <c r="A2380" s="116"/>
      <c r="E2380" s="74"/>
      <c r="F2380" s="74"/>
      <c r="G2380" s="74"/>
    </row>
    <row r="2381" spans="1:7" s="55" customFormat="1" ht="14.15" x14ac:dyDescent="0.4">
      <c r="A2381" s="116"/>
      <c r="E2381" s="74"/>
      <c r="F2381" s="74"/>
      <c r="G2381" s="74"/>
    </row>
    <row r="2382" spans="1:7" s="55" customFormat="1" ht="14.15" x14ac:dyDescent="0.4">
      <c r="A2382" s="116"/>
      <c r="E2382" s="74"/>
      <c r="F2382" s="74"/>
      <c r="G2382" s="74"/>
    </row>
    <row r="2383" spans="1:7" s="55" customFormat="1" ht="14.15" x14ac:dyDescent="0.4">
      <c r="A2383" s="116"/>
      <c r="E2383" s="74"/>
      <c r="F2383" s="74"/>
      <c r="G2383" s="74"/>
    </row>
    <row r="2384" spans="1:7" s="55" customFormat="1" ht="14.15" x14ac:dyDescent="0.4">
      <c r="A2384" s="116"/>
      <c r="E2384" s="74"/>
      <c r="F2384" s="74"/>
      <c r="G2384" s="74"/>
    </row>
    <row r="2385" spans="1:7" s="55" customFormat="1" ht="14.15" x14ac:dyDescent="0.4">
      <c r="A2385" s="116"/>
      <c r="E2385" s="74"/>
      <c r="F2385" s="74"/>
      <c r="G2385" s="74"/>
    </row>
    <row r="2386" spans="1:7" s="55" customFormat="1" ht="14.15" x14ac:dyDescent="0.4">
      <c r="A2386" s="116"/>
      <c r="E2386" s="74"/>
      <c r="F2386" s="74"/>
      <c r="G2386" s="74"/>
    </row>
    <row r="2387" spans="1:7" s="55" customFormat="1" ht="14.15" x14ac:dyDescent="0.4">
      <c r="A2387" s="116"/>
      <c r="E2387" s="74"/>
      <c r="F2387" s="74"/>
      <c r="G2387" s="74"/>
    </row>
    <row r="2388" spans="1:7" s="55" customFormat="1" ht="14.15" x14ac:dyDescent="0.4">
      <c r="A2388" s="116"/>
      <c r="E2388" s="74"/>
      <c r="F2388" s="74"/>
      <c r="G2388" s="74"/>
    </row>
    <row r="2389" spans="1:7" s="55" customFormat="1" ht="14.15" x14ac:dyDescent="0.4">
      <c r="A2389" s="116"/>
      <c r="E2389" s="74"/>
      <c r="F2389" s="74"/>
      <c r="G2389" s="74"/>
    </row>
    <row r="2390" spans="1:7" s="55" customFormat="1" ht="14.15" x14ac:dyDescent="0.4">
      <c r="A2390" s="116"/>
      <c r="E2390" s="74"/>
      <c r="F2390" s="74"/>
      <c r="G2390" s="74"/>
    </row>
    <row r="2391" spans="1:7" s="55" customFormat="1" ht="14.15" x14ac:dyDescent="0.4">
      <c r="A2391" s="116"/>
      <c r="E2391" s="74"/>
      <c r="F2391" s="74"/>
      <c r="G2391" s="74"/>
    </row>
    <row r="2392" spans="1:7" s="55" customFormat="1" ht="14.15" x14ac:dyDescent="0.4">
      <c r="A2392" s="116"/>
      <c r="E2392" s="74"/>
      <c r="F2392" s="74"/>
      <c r="G2392" s="74"/>
    </row>
    <row r="2393" spans="1:7" s="55" customFormat="1" ht="14.15" x14ac:dyDescent="0.4">
      <c r="A2393" s="116"/>
      <c r="E2393" s="74"/>
      <c r="F2393" s="74"/>
      <c r="G2393" s="74"/>
    </row>
    <row r="2394" spans="1:7" s="55" customFormat="1" ht="14.15" x14ac:dyDescent="0.4">
      <c r="A2394" s="116"/>
      <c r="E2394" s="74"/>
      <c r="F2394" s="74"/>
      <c r="G2394" s="74"/>
    </row>
    <row r="2395" spans="1:7" s="55" customFormat="1" ht="14.15" x14ac:dyDescent="0.4">
      <c r="A2395" s="116"/>
      <c r="E2395" s="74"/>
      <c r="F2395" s="74"/>
      <c r="G2395" s="74"/>
    </row>
    <row r="2396" spans="1:7" s="55" customFormat="1" ht="14.15" x14ac:dyDescent="0.4">
      <c r="A2396" s="116"/>
      <c r="E2396" s="74"/>
      <c r="F2396" s="74"/>
      <c r="G2396" s="74"/>
    </row>
    <row r="2397" spans="1:7" s="55" customFormat="1" ht="14.15" x14ac:dyDescent="0.4">
      <c r="A2397" s="116"/>
      <c r="E2397" s="74"/>
      <c r="F2397" s="74"/>
      <c r="G2397" s="74"/>
    </row>
    <row r="2398" spans="1:7" s="55" customFormat="1" ht="14.15" x14ac:dyDescent="0.4">
      <c r="A2398" s="116"/>
      <c r="E2398" s="74"/>
      <c r="F2398" s="74"/>
      <c r="G2398" s="74"/>
    </row>
    <row r="2399" spans="1:7" s="55" customFormat="1" ht="14.15" x14ac:dyDescent="0.4">
      <c r="A2399" s="116"/>
      <c r="E2399" s="74"/>
      <c r="F2399" s="74"/>
      <c r="G2399" s="74"/>
    </row>
    <row r="2400" spans="1:7" s="55" customFormat="1" ht="14.15" x14ac:dyDescent="0.4">
      <c r="A2400" s="116"/>
      <c r="E2400" s="74"/>
      <c r="F2400" s="74"/>
      <c r="G2400" s="74"/>
    </row>
    <row r="2401" spans="1:7" s="55" customFormat="1" ht="14.15" x14ac:dyDescent="0.4">
      <c r="A2401" s="116"/>
      <c r="E2401" s="74"/>
      <c r="F2401" s="74"/>
      <c r="G2401" s="74"/>
    </row>
    <row r="2402" spans="1:7" s="55" customFormat="1" ht="14.15" x14ac:dyDescent="0.4">
      <c r="A2402" s="116"/>
      <c r="E2402" s="74"/>
      <c r="F2402" s="74"/>
      <c r="G2402" s="74"/>
    </row>
    <row r="2403" spans="1:7" s="55" customFormat="1" ht="14.15" x14ac:dyDescent="0.4">
      <c r="A2403" s="116"/>
      <c r="E2403" s="74"/>
      <c r="F2403" s="74"/>
      <c r="G2403" s="74"/>
    </row>
    <row r="2404" spans="1:7" s="55" customFormat="1" ht="14.15" x14ac:dyDescent="0.4">
      <c r="A2404" s="116"/>
      <c r="E2404" s="74"/>
      <c r="F2404" s="74"/>
      <c r="G2404" s="74"/>
    </row>
    <row r="2405" spans="1:7" s="55" customFormat="1" ht="14.15" x14ac:dyDescent="0.4">
      <c r="A2405" s="116"/>
      <c r="E2405" s="74"/>
      <c r="F2405" s="74"/>
      <c r="G2405" s="74"/>
    </row>
    <row r="2406" spans="1:7" s="55" customFormat="1" ht="14.15" x14ac:dyDescent="0.4">
      <c r="A2406" s="116"/>
      <c r="E2406" s="74"/>
      <c r="F2406" s="74"/>
      <c r="G2406" s="74"/>
    </row>
    <row r="2407" spans="1:7" s="55" customFormat="1" ht="14.15" x14ac:dyDescent="0.4">
      <c r="A2407" s="116"/>
      <c r="E2407" s="74"/>
      <c r="F2407" s="74"/>
      <c r="G2407" s="74"/>
    </row>
    <row r="2408" spans="1:7" s="55" customFormat="1" ht="14.15" x14ac:dyDescent="0.4">
      <c r="A2408" s="116"/>
      <c r="E2408" s="74"/>
      <c r="F2408" s="74"/>
      <c r="G2408" s="74"/>
    </row>
    <row r="2409" spans="1:7" s="55" customFormat="1" ht="14.15" x14ac:dyDescent="0.4">
      <c r="A2409" s="116"/>
      <c r="E2409" s="74"/>
      <c r="F2409" s="74"/>
      <c r="G2409" s="74"/>
    </row>
    <row r="2410" spans="1:7" s="55" customFormat="1" ht="14.15" x14ac:dyDescent="0.4">
      <c r="A2410" s="116"/>
      <c r="E2410" s="74"/>
      <c r="F2410" s="74"/>
      <c r="G2410" s="74"/>
    </row>
    <row r="2411" spans="1:7" s="55" customFormat="1" ht="14.15" x14ac:dyDescent="0.4">
      <c r="A2411" s="116"/>
      <c r="E2411" s="74"/>
      <c r="F2411" s="74"/>
      <c r="G2411" s="74"/>
    </row>
    <row r="2412" spans="1:7" s="55" customFormat="1" ht="14.15" x14ac:dyDescent="0.4">
      <c r="A2412" s="116"/>
      <c r="E2412" s="74"/>
      <c r="F2412" s="74"/>
      <c r="G2412" s="74"/>
    </row>
    <row r="2413" spans="1:7" s="55" customFormat="1" ht="14.15" x14ac:dyDescent="0.4">
      <c r="A2413" s="116"/>
      <c r="E2413" s="74"/>
      <c r="F2413" s="74"/>
      <c r="G2413" s="74"/>
    </row>
    <row r="2414" spans="1:7" s="55" customFormat="1" ht="14.15" x14ac:dyDescent="0.4">
      <c r="A2414" s="116"/>
      <c r="E2414" s="74"/>
      <c r="F2414" s="74"/>
      <c r="G2414" s="74"/>
    </row>
    <row r="2415" spans="1:7" s="55" customFormat="1" ht="14.15" x14ac:dyDescent="0.4">
      <c r="A2415" s="116"/>
      <c r="E2415" s="74"/>
      <c r="F2415" s="74"/>
      <c r="G2415" s="74"/>
    </row>
    <row r="2416" spans="1:7" s="55" customFormat="1" ht="14.15" x14ac:dyDescent="0.4">
      <c r="A2416" s="116"/>
      <c r="E2416" s="74"/>
      <c r="F2416" s="74"/>
      <c r="G2416" s="74"/>
    </row>
    <row r="2417" spans="1:7" s="55" customFormat="1" ht="14.15" x14ac:dyDescent="0.4">
      <c r="A2417" s="116"/>
      <c r="E2417" s="74"/>
      <c r="F2417" s="74"/>
      <c r="G2417" s="74"/>
    </row>
    <row r="2418" spans="1:7" s="55" customFormat="1" ht="14.15" x14ac:dyDescent="0.4">
      <c r="A2418" s="116"/>
      <c r="E2418" s="74"/>
      <c r="F2418" s="74"/>
      <c r="G2418" s="74"/>
    </row>
    <row r="2419" spans="1:7" s="55" customFormat="1" ht="14.15" x14ac:dyDescent="0.4">
      <c r="A2419" s="116"/>
      <c r="E2419" s="74"/>
      <c r="F2419" s="74"/>
      <c r="G2419" s="74"/>
    </row>
    <row r="2420" spans="1:7" s="55" customFormat="1" ht="14.15" x14ac:dyDescent="0.4">
      <c r="A2420" s="116"/>
      <c r="E2420" s="74"/>
      <c r="F2420" s="74"/>
      <c r="G2420" s="74"/>
    </row>
    <row r="2421" spans="1:7" s="55" customFormat="1" ht="14.15" x14ac:dyDescent="0.4">
      <c r="A2421" s="116"/>
      <c r="E2421" s="74"/>
      <c r="F2421" s="74"/>
      <c r="G2421" s="74"/>
    </row>
    <row r="2422" spans="1:7" s="55" customFormat="1" ht="14.15" x14ac:dyDescent="0.4">
      <c r="A2422" s="116"/>
      <c r="E2422" s="74"/>
      <c r="F2422" s="74"/>
      <c r="G2422" s="74"/>
    </row>
    <row r="2423" spans="1:7" s="55" customFormat="1" ht="14.15" x14ac:dyDescent="0.4">
      <c r="A2423" s="116"/>
      <c r="E2423" s="74"/>
      <c r="F2423" s="74"/>
      <c r="G2423" s="74"/>
    </row>
    <row r="2424" spans="1:7" s="55" customFormat="1" ht="14.15" x14ac:dyDescent="0.4">
      <c r="A2424" s="116"/>
      <c r="E2424" s="74"/>
      <c r="F2424" s="74"/>
      <c r="G2424" s="74"/>
    </row>
    <row r="2425" spans="1:7" s="55" customFormat="1" ht="14.15" x14ac:dyDescent="0.4">
      <c r="A2425" s="116"/>
      <c r="E2425" s="74"/>
      <c r="F2425" s="74"/>
      <c r="G2425" s="74"/>
    </row>
    <row r="2426" spans="1:7" s="55" customFormat="1" ht="14.15" x14ac:dyDescent="0.4">
      <c r="A2426" s="116"/>
      <c r="E2426" s="74"/>
      <c r="F2426" s="74"/>
      <c r="G2426" s="74"/>
    </row>
    <row r="2427" spans="1:7" s="55" customFormat="1" ht="14.15" x14ac:dyDescent="0.4">
      <c r="A2427" s="116"/>
      <c r="E2427" s="74"/>
      <c r="F2427" s="74"/>
      <c r="G2427" s="74"/>
    </row>
    <row r="2428" spans="1:7" s="55" customFormat="1" ht="14.15" x14ac:dyDescent="0.4">
      <c r="A2428" s="116"/>
      <c r="E2428" s="74"/>
      <c r="F2428" s="74"/>
      <c r="G2428" s="74"/>
    </row>
    <row r="2429" spans="1:7" s="55" customFormat="1" ht="14.15" x14ac:dyDescent="0.4">
      <c r="A2429" s="116"/>
      <c r="E2429" s="74"/>
      <c r="F2429" s="74"/>
      <c r="G2429" s="74"/>
    </row>
    <row r="2430" spans="1:7" s="55" customFormat="1" ht="14.15" x14ac:dyDescent="0.4">
      <c r="A2430" s="116"/>
      <c r="E2430" s="74"/>
      <c r="F2430" s="74"/>
      <c r="G2430" s="74"/>
    </row>
    <row r="2431" spans="1:7" s="55" customFormat="1" ht="14.15" x14ac:dyDescent="0.4">
      <c r="A2431" s="116"/>
      <c r="E2431" s="74"/>
      <c r="F2431" s="74"/>
      <c r="G2431" s="74"/>
    </row>
    <row r="2432" spans="1:7" s="55" customFormat="1" ht="14.15" x14ac:dyDescent="0.4">
      <c r="A2432" s="116"/>
      <c r="E2432" s="74"/>
      <c r="F2432" s="74"/>
      <c r="G2432" s="74"/>
    </row>
    <row r="2433" spans="1:7" s="55" customFormat="1" ht="14.15" x14ac:dyDescent="0.4">
      <c r="A2433" s="116"/>
      <c r="E2433" s="74"/>
      <c r="F2433" s="74"/>
      <c r="G2433" s="74"/>
    </row>
    <row r="2434" spans="1:7" s="55" customFormat="1" ht="14.15" x14ac:dyDescent="0.4">
      <c r="A2434" s="116"/>
      <c r="E2434" s="74"/>
      <c r="F2434" s="74"/>
      <c r="G2434" s="74"/>
    </row>
    <row r="2435" spans="1:7" s="55" customFormat="1" ht="14.15" x14ac:dyDescent="0.4">
      <c r="A2435" s="116"/>
      <c r="E2435" s="74"/>
      <c r="F2435" s="74"/>
      <c r="G2435" s="74"/>
    </row>
    <row r="2436" spans="1:7" s="55" customFormat="1" ht="14.15" x14ac:dyDescent="0.4">
      <c r="A2436" s="116"/>
      <c r="E2436" s="74"/>
      <c r="F2436" s="74"/>
      <c r="G2436" s="74"/>
    </row>
    <row r="2437" spans="1:7" s="55" customFormat="1" ht="14.15" x14ac:dyDescent="0.4">
      <c r="A2437" s="116"/>
      <c r="E2437" s="74"/>
      <c r="F2437" s="74"/>
      <c r="G2437" s="74"/>
    </row>
    <row r="2438" spans="1:7" s="55" customFormat="1" ht="14.15" x14ac:dyDescent="0.4">
      <c r="A2438" s="116"/>
      <c r="E2438" s="74"/>
      <c r="F2438" s="74"/>
      <c r="G2438" s="74"/>
    </row>
    <row r="2439" spans="1:7" s="55" customFormat="1" ht="14.15" x14ac:dyDescent="0.4">
      <c r="A2439" s="116"/>
      <c r="E2439" s="74"/>
      <c r="F2439" s="74"/>
      <c r="G2439" s="74"/>
    </row>
    <row r="2440" spans="1:7" s="55" customFormat="1" ht="14.15" x14ac:dyDescent="0.4">
      <c r="A2440" s="116"/>
      <c r="E2440" s="74"/>
      <c r="F2440" s="74"/>
      <c r="G2440" s="74"/>
    </row>
    <row r="2441" spans="1:7" s="55" customFormat="1" ht="14.15" x14ac:dyDescent="0.4">
      <c r="A2441" s="116"/>
      <c r="E2441" s="74"/>
      <c r="F2441" s="74"/>
      <c r="G2441" s="74"/>
    </row>
    <row r="2442" spans="1:7" s="55" customFormat="1" ht="14.15" x14ac:dyDescent="0.4">
      <c r="A2442" s="116"/>
      <c r="E2442" s="74"/>
      <c r="F2442" s="74"/>
      <c r="G2442" s="74"/>
    </row>
    <row r="2443" spans="1:7" s="55" customFormat="1" ht="14.15" x14ac:dyDescent="0.4">
      <c r="A2443" s="116"/>
      <c r="E2443" s="74"/>
      <c r="F2443" s="74"/>
      <c r="G2443" s="74"/>
    </row>
    <row r="2444" spans="1:7" s="55" customFormat="1" ht="14.15" x14ac:dyDescent="0.4">
      <c r="A2444" s="116"/>
      <c r="E2444" s="74"/>
      <c r="F2444" s="74"/>
      <c r="G2444" s="74"/>
    </row>
    <row r="2445" spans="1:7" s="55" customFormat="1" ht="14.15" x14ac:dyDescent="0.4">
      <c r="A2445" s="116"/>
      <c r="E2445" s="74"/>
      <c r="F2445" s="74"/>
      <c r="G2445" s="74"/>
    </row>
    <row r="2446" spans="1:7" s="55" customFormat="1" ht="14.15" x14ac:dyDescent="0.4">
      <c r="A2446" s="116"/>
      <c r="E2446" s="74"/>
      <c r="F2446" s="74"/>
      <c r="G2446" s="74"/>
    </row>
    <row r="2447" spans="1:7" s="55" customFormat="1" ht="14.15" x14ac:dyDescent="0.4">
      <c r="A2447" s="116"/>
      <c r="E2447" s="74"/>
      <c r="F2447" s="74"/>
      <c r="G2447" s="74"/>
    </row>
    <row r="2448" spans="1:7" s="55" customFormat="1" ht="14.15" x14ac:dyDescent="0.4">
      <c r="A2448" s="116"/>
      <c r="E2448" s="74"/>
      <c r="F2448" s="74"/>
      <c r="G2448" s="74"/>
    </row>
    <row r="2449" spans="1:7" s="55" customFormat="1" ht="14.15" x14ac:dyDescent="0.4">
      <c r="A2449" s="116"/>
      <c r="E2449" s="74"/>
      <c r="F2449" s="74"/>
      <c r="G2449" s="74"/>
    </row>
    <row r="2450" spans="1:7" s="55" customFormat="1" ht="14.15" x14ac:dyDescent="0.4">
      <c r="A2450" s="116"/>
      <c r="E2450" s="74"/>
      <c r="F2450" s="74"/>
      <c r="G2450" s="74"/>
    </row>
    <row r="2451" spans="1:7" s="55" customFormat="1" ht="14.15" x14ac:dyDescent="0.4">
      <c r="A2451" s="116"/>
      <c r="E2451" s="74"/>
      <c r="F2451" s="74"/>
      <c r="G2451" s="74"/>
    </row>
    <row r="2452" spans="1:7" s="55" customFormat="1" ht="14.15" x14ac:dyDescent="0.4">
      <c r="A2452" s="116"/>
      <c r="E2452" s="74"/>
      <c r="F2452" s="74"/>
      <c r="G2452" s="74"/>
    </row>
    <row r="2453" spans="1:7" s="55" customFormat="1" ht="14.15" x14ac:dyDescent="0.4">
      <c r="A2453" s="116"/>
      <c r="E2453" s="74"/>
      <c r="F2453" s="74"/>
      <c r="G2453" s="74"/>
    </row>
    <row r="2454" spans="1:7" s="55" customFormat="1" ht="14.15" x14ac:dyDescent="0.4">
      <c r="A2454" s="116"/>
      <c r="E2454" s="74"/>
      <c r="F2454" s="74"/>
      <c r="G2454" s="74"/>
    </row>
    <row r="2455" spans="1:7" s="55" customFormat="1" ht="14.15" x14ac:dyDescent="0.4">
      <c r="A2455" s="116"/>
      <c r="E2455" s="74"/>
      <c r="F2455" s="74"/>
      <c r="G2455" s="74"/>
    </row>
    <row r="2456" spans="1:7" s="55" customFormat="1" ht="14.15" x14ac:dyDescent="0.4">
      <c r="A2456" s="116"/>
      <c r="E2456" s="74"/>
      <c r="F2456" s="74"/>
      <c r="G2456" s="74"/>
    </row>
    <row r="2457" spans="1:7" s="55" customFormat="1" ht="14.15" x14ac:dyDescent="0.4">
      <c r="A2457" s="116"/>
      <c r="E2457" s="74"/>
      <c r="F2457" s="74"/>
      <c r="G2457" s="74"/>
    </row>
    <row r="2458" spans="1:7" s="55" customFormat="1" ht="14.15" x14ac:dyDescent="0.4">
      <c r="A2458" s="116"/>
      <c r="E2458" s="74"/>
      <c r="F2458" s="74"/>
      <c r="G2458" s="74"/>
    </row>
    <row r="2459" spans="1:7" s="55" customFormat="1" ht="14.15" x14ac:dyDescent="0.4">
      <c r="A2459" s="116"/>
      <c r="E2459" s="74"/>
      <c r="F2459" s="74"/>
      <c r="G2459" s="74"/>
    </row>
    <row r="2460" spans="1:7" s="55" customFormat="1" ht="14.15" x14ac:dyDescent="0.4">
      <c r="A2460" s="116"/>
      <c r="E2460" s="74"/>
      <c r="F2460" s="74"/>
      <c r="G2460" s="74"/>
    </row>
    <row r="2461" spans="1:7" s="55" customFormat="1" ht="14.15" x14ac:dyDescent="0.4">
      <c r="A2461" s="116"/>
      <c r="E2461" s="74"/>
      <c r="F2461" s="74"/>
      <c r="G2461" s="74"/>
    </row>
    <row r="2462" spans="1:7" s="55" customFormat="1" ht="14.15" x14ac:dyDescent="0.4">
      <c r="A2462" s="116"/>
      <c r="E2462" s="74"/>
      <c r="F2462" s="74"/>
      <c r="G2462" s="74"/>
    </row>
    <row r="2463" spans="1:7" s="55" customFormat="1" ht="14.15" x14ac:dyDescent="0.4">
      <c r="A2463" s="116"/>
      <c r="E2463" s="74"/>
      <c r="F2463" s="74"/>
      <c r="G2463" s="74"/>
    </row>
    <row r="2464" spans="1:7" s="55" customFormat="1" ht="14.15" x14ac:dyDescent="0.4">
      <c r="A2464" s="116"/>
      <c r="E2464" s="74"/>
      <c r="F2464" s="74"/>
      <c r="G2464" s="74"/>
    </row>
    <row r="2465" spans="1:7" s="55" customFormat="1" ht="14.15" x14ac:dyDescent="0.4">
      <c r="A2465" s="116"/>
      <c r="E2465" s="74"/>
      <c r="F2465" s="74"/>
      <c r="G2465" s="74"/>
    </row>
    <row r="2466" spans="1:7" s="55" customFormat="1" ht="14.15" x14ac:dyDescent="0.4">
      <c r="A2466" s="116"/>
      <c r="E2466" s="74"/>
      <c r="F2466" s="74"/>
      <c r="G2466" s="74"/>
    </row>
    <row r="2467" spans="1:7" s="55" customFormat="1" ht="14.15" x14ac:dyDescent="0.4">
      <c r="A2467" s="116"/>
      <c r="E2467" s="74"/>
      <c r="F2467" s="74"/>
      <c r="G2467" s="74"/>
    </row>
    <row r="2468" spans="1:7" s="55" customFormat="1" ht="14.15" x14ac:dyDescent="0.4">
      <c r="A2468" s="116"/>
      <c r="E2468" s="74"/>
      <c r="F2468" s="74"/>
      <c r="G2468" s="74"/>
    </row>
    <row r="2469" spans="1:7" s="55" customFormat="1" ht="14.15" x14ac:dyDescent="0.4">
      <c r="A2469" s="116"/>
      <c r="E2469" s="74"/>
      <c r="F2469" s="74"/>
      <c r="G2469" s="74"/>
    </row>
    <row r="2470" spans="1:7" s="55" customFormat="1" ht="14.15" x14ac:dyDescent="0.4">
      <c r="A2470" s="116"/>
      <c r="E2470" s="74"/>
      <c r="F2470" s="74"/>
      <c r="G2470" s="74"/>
    </row>
    <row r="2471" spans="1:7" s="55" customFormat="1" ht="14.15" x14ac:dyDescent="0.4">
      <c r="A2471" s="116"/>
      <c r="E2471" s="74"/>
      <c r="F2471" s="74"/>
      <c r="G2471" s="74"/>
    </row>
    <row r="2472" spans="1:7" s="55" customFormat="1" ht="14.15" x14ac:dyDescent="0.4">
      <c r="A2472" s="116"/>
      <c r="E2472" s="74"/>
      <c r="F2472" s="74"/>
      <c r="G2472" s="74"/>
    </row>
    <row r="2473" spans="1:7" s="55" customFormat="1" ht="14.15" x14ac:dyDescent="0.4">
      <c r="A2473" s="116"/>
      <c r="E2473" s="74"/>
      <c r="F2473" s="74"/>
      <c r="G2473" s="74"/>
    </row>
    <row r="2474" spans="1:7" s="55" customFormat="1" ht="14.15" x14ac:dyDescent="0.4">
      <c r="A2474" s="116"/>
      <c r="E2474" s="74"/>
      <c r="F2474" s="74"/>
      <c r="G2474" s="74"/>
    </row>
    <row r="2475" spans="1:7" s="55" customFormat="1" ht="14.15" x14ac:dyDescent="0.4">
      <c r="A2475" s="116"/>
      <c r="E2475" s="74"/>
      <c r="F2475" s="74"/>
      <c r="G2475" s="74"/>
    </row>
    <row r="2476" spans="1:7" s="55" customFormat="1" ht="14.15" x14ac:dyDescent="0.4">
      <c r="A2476" s="116"/>
      <c r="E2476" s="74"/>
      <c r="F2476" s="74"/>
      <c r="G2476" s="74"/>
    </row>
    <row r="2477" spans="1:7" s="55" customFormat="1" ht="14.15" x14ac:dyDescent="0.4">
      <c r="A2477" s="116"/>
      <c r="E2477" s="74"/>
      <c r="F2477" s="74"/>
      <c r="G2477" s="74"/>
    </row>
    <row r="2478" spans="1:7" s="55" customFormat="1" ht="14.15" x14ac:dyDescent="0.4">
      <c r="A2478" s="116"/>
      <c r="E2478" s="74"/>
      <c r="F2478" s="74"/>
      <c r="G2478" s="74"/>
    </row>
    <row r="2479" spans="1:7" s="55" customFormat="1" ht="14.15" x14ac:dyDescent="0.4">
      <c r="A2479" s="116"/>
      <c r="E2479" s="74"/>
      <c r="F2479" s="74"/>
      <c r="G2479" s="74"/>
    </row>
    <row r="2480" spans="1:7" s="55" customFormat="1" ht="14.15" x14ac:dyDescent="0.4">
      <c r="A2480" s="116"/>
      <c r="E2480" s="74"/>
      <c r="F2480" s="74"/>
      <c r="G2480" s="74"/>
    </row>
    <row r="2481" spans="1:7" s="55" customFormat="1" ht="14.15" x14ac:dyDescent="0.4">
      <c r="A2481" s="116"/>
      <c r="E2481" s="74"/>
      <c r="F2481" s="74"/>
      <c r="G2481" s="74"/>
    </row>
    <row r="2482" spans="1:7" s="55" customFormat="1" ht="14.15" x14ac:dyDescent="0.4">
      <c r="A2482" s="116"/>
      <c r="E2482" s="74"/>
      <c r="F2482" s="74"/>
      <c r="G2482" s="74"/>
    </row>
    <row r="2483" spans="1:7" s="55" customFormat="1" ht="14.15" x14ac:dyDescent="0.4">
      <c r="A2483" s="116"/>
      <c r="E2483" s="74"/>
      <c r="F2483" s="74"/>
      <c r="G2483" s="74"/>
    </row>
    <row r="2484" spans="1:7" s="55" customFormat="1" ht="14.15" x14ac:dyDescent="0.4">
      <c r="A2484" s="116"/>
      <c r="E2484" s="74"/>
      <c r="F2484" s="74"/>
      <c r="G2484" s="74"/>
    </row>
    <row r="2485" spans="1:7" s="55" customFormat="1" ht="14.15" x14ac:dyDescent="0.4">
      <c r="A2485" s="116"/>
      <c r="E2485" s="74"/>
      <c r="F2485" s="74"/>
      <c r="G2485" s="74"/>
    </row>
    <row r="2486" spans="1:7" s="55" customFormat="1" ht="14.15" x14ac:dyDescent="0.4">
      <c r="A2486" s="116"/>
      <c r="E2486" s="74"/>
      <c r="F2486" s="74"/>
      <c r="G2486" s="74"/>
    </row>
    <row r="2487" spans="1:7" s="55" customFormat="1" ht="14.15" x14ac:dyDescent="0.4">
      <c r="A2487" s="116"/>
      <c r="E2487" s="74"/>
      <c r="F2487" s="74"/>
      <c r="G2487" s="74"/>
    </row>
    <row r="2488" spans="1:7" s="55" customFormat="1" ht="14.15" x14ac:dyDescent="0.4">
      <c r="A2488" s="116"/>
      <c r="E2488" s="74"/>
      <c r="F2488" s="74"/>
      <c r="G2488" s="74"/>
    </row>
    <row r="2489" spans="1:7" s="55" customFormat="1" ht="14.15" x14ac:dyDescent="0.4">
      <c r="A2489" s="116"/>
      <c r="E2489" s="74"/>
      <c r="F2489" s="74"/>
      <c r="G2489" s="74"/>
    </row>
    <row r="2490" spans="1:7" s="55" customFormat="1" ht="14.15" x14ac:dyDescent="0.4">
      <c r="A2490" s="116"/>
      <c r="E2490" s="74"/>
      <c r="F2490" s="74"/>
      <c r="G2490" s="74"/>
    </row>
    <row r="2491" spans="1:7" s="55" customFormat="1" ht="14.15" x14ac:dyDescent="0.4">
      <c r="A2491" s="116"/>
      <c r="E2491" s="74"/>
      <c r="F2491" s="74"/>
      <c r="G2491" s="74"/>
    </row>
    <row r="2492" spans="1:7" s="55" customFormat="1" ht="14.15" x14ac:dyDescent="0.4">
      <c r="A2492" s="116"/>
      <c r="E2492" s="74"/>
      <c r="F2492" s="74"/>
      <c r="G2492" s="74"/>
    </row>
    <row r="2493" spans="1:7" s="55" customFormat="1" ht="14.15" x14ac:dyDescent="0.4">
      <c r="A2493" s="116"/>
      <c r="E2493" s="74"/>
      <c r="F2493" s="74"/>
      <c r="G2493" s="74"/>
    </row>
    <row r="2494" spans="1:7" s="55" customFormat="1" ht="14.15" x14ac:dyDescent="0.4">
      <c r="A2494" s="116"/>
      <c r="E2494" s="74"/>
      <c r="F2494" s="74"/>
      <c r="G2494" s="74"/>
    </row>
    <row r="2495" spans="1:7" s="55" customFormat="1" ht="14.15" x14ac:dyDescent="0.4">
      <c r="A2495" s="116"/>
      <c r="E2495" s="74"/>
      <c r="F2495" s="74"/>
      <c r="G2495" s="74"/>
    </row>
    <row r="2496" spans="1:7" s="55" customFormat="1" ht="14.15" x14ac:dyDescent="0.4">
      <c r="A2496" s="116"/>
      <c r="E2496" s="74"/>
      <c r="F2496" s="74"/>
      <c r="G2496" s="74"/>
    </row>
    <row r="2497" spans="1:7" s="55" customFormat="1" ht="14.15" x14ac:dyDescent="0.4">
      <c r="A2497" s="116"/>
      <c r="E2497" s="74"/>
      <c r="F2497" s="74"/>
      <c r="G2497" s="74"/>
    </row>
    <row r="2498" spans="1:7" s="55" customFormat="1" ht="14.15" x14ac:dyDescent="0.4">
      <c r="A2498" s="116"/>
      <c r="E2498" s="74"/>
      <c r="F2498" s="74"/>
      <c r="G2498" s="74"/>
    </row>
    <row r="2499" spans="1:7" s="55" customFormat="1" ht="14.15" x14ac:dyDescent="0.4">
      <c r="A2499" s="116"/>
      <c r="E2499" s="74"/>
      <c r="F2499" s="74"/>
      <c r="G2499" s="74"/>
    </row>
    <row r="2500" spans="1:7" s="55" customFormat="1" ht="14.15" x14ac:dyDescent="0.4">
      <c r="A2500" s="116"/>
      <c r="E2500" s="74"/>
      <c r="F2500" s="74"/>
      <c r="G2500" s="74"/>
    </row>
    <row r="2501" spans="1:7" s="55" customFormat="1" ht="14.15" x14ac:dyDescent="0.4">
      <c r="A2501" s="116"/>
      <c r="E2501" s="74"/>
      <c r="F2501" s="74"/>
      <c r="G2501" s="74"/>
    </row>
    <row r="2502" spans="1:7" s="55" customFormat="1" ht="14.15" x14ac:dyDescent="0.4">
      <c r="A2502" s="116"/>
      <c r="E2502" s="74"/>
      <c r="F2502" s="74"/>
      <c r="G2502" s="74"/>
    </row>
    <row r="2503" spans="1:7" s="55" customFormat="1" ht="14.15" x14ac:dyDescent="0.4">
      <c r="A2503" s="116"/>
      <c r="E2503" s="74"/>
      <c r="F2503" s="74"/>
      <c r="G2503" s="74"/>
    </row>
    <row r="2504" spans="1:7" s="55" customFormat="1" ht="14.15" x14ac:dyDescent="0.4">
      <c r="A2504" s="116"/>
      <c r="E2504" s="74"/>
      <c r="F2504" s="74"/>
      <c r="G2504" s="74"/>
    </row>
    <row r="2505" spans="1:7" s="55" customFormat="1" ht="14.15" x14ac:dyDescent="0.4">
      <c r="A2505" s="116"/>
      <c r="E2505" s="74"/>
      <c r="F2505" s="74"/>
      <c r="G2505" s="74"/>
    </row>
    <row r="2506" spans="1:7" s="55" customFormat="1" ht="14.15" x14ac:dyDescent="0.4">
      <c r="A2506" s="116"/>
      <c r="E2506" s="74"/>
      <c r="F2506" s="74"/>
      <c r="G2506" s="74"/>
    </row>
    <row r="2507" spans="1:7" s="55" customFormat="1" ht="14.15" x14ac:dyDescent="0.4">
      <c r="A2507" s="116"/>
      <c r="E2507" s="74"/>
      <c r="F2507" s="74"/>
      <c r="G2507" s="74"/>
    </row>
    <row r="2508" spans="1:7" s="55" customFormat="1" ht="14.15" x14ac:dyDescent="0.4">
      <c r="A2508" s="116"/>
      <c r="E2508" s="74"/>
      <c r="F2508" s="74"/>
      <c r="G2508" s="74"/>
    </row>
    <row r="2509" spans="1:7" s="55" customFormat="1" ht="14.15" x14ac:dyDescent="0.4">
      <c r="A2509" s="116"/>
      <c r="E2509" s="74"/>
      <c r="F2509" s="74"/>
      <c r="G2509" s="74"/>
    </row>
    <row r="2510" spans="1:7" s="55" customFormat="1" ht="14.15" x14ac:dyDescent="0.4">
      <c r="A2510" s="116"/>
      <c r="E2510" s="74"/>
      <c r="F2510" s="74"/>
      <c r="G2510" s="74"/>
    </row>
    <row r="2511" spans="1:7" s="55" customFormat="1" ht="14.15" x14ac:dyDescent="0.4">
      <c r="A2511" s="116"/>
      <c r="E2511" s="74"/>
      <c r="F2511" s="74"/>
      <c r="G2511" s="74"/>
    </row>
    <row r="2512" spans="1:7" s="55" customFormat="1" ht="14.15" x14ac:dyDescent="0.4">
      <c r="A2512" s="116"/>
      <c r="E2512" s="74"/>
      <c r="F2512" s="74"/>
      <c r="G2512" s="74"/>
    </row>
    <row r="2513" spans="1:7" s="55" customFormat="1" ht="14.15" x14ac:dyDescent="0.4">
      <c r="A2513" s="116"/>
      <c r="E2513" s="74"/>
      <c r="F2513" s="74"/>
      <c r="G2513" s="74"/>
    </row>
    <row r="2514" spans="1:7" s="55" customFormat="1" ht="14.15" x14ac:dyDescent="0.4">
      <c r="A2514" s="116"/>
      <c r="E2514" s="74"/>
      <c r="F2514" s="74"/>
      <c r="G2514" s="74"/>
    </row>
    <row r="2515" spans="1:7" s="55" customFormat="1" ht="14.15" x14ac:dyDescent="0.4">
      <c r="A2515" s="116"/>
      <c r="E2515" s="74"/>
      <c r="F2515" s="74"/>
      <c r="G2515" s="74"/>
    </row>
    <row r="2516" spans="1:7" s="55" customFormat="1" ht="14.15" x14ac:dyDescent="0.4">
      <c r="A2516" s="116"/>
      <c r="E2516" s="74"/>
      <c r="F2516" s="74"/>
      <c r="G2516" s="74"/>
    </row>
    <row r="2517" spans="1:7" s="55" customFormat="1" ht="14.15" x14ac:dyDescent="0.4">
      <c r="A2517" s="116"/>
      <c r="E2517" s="74"/>
      <c r="F2517" s="74"/>
      <c r="G2517" s="74"/>
    </row>
    <row r="2518" spans="1:7" s="55" customFormat="1" ht="14.15" x14ac:dyDescent="0.4">
      <c r="A2518" s="116"/>
      <c r="E2518" s="74"/>
      <c r="F2518" s="74"/>
      <c r="G2518" s="74"/>
    </row>
    <row r="2519" spans="1:7" s="55" customFormat="1" ht="14.15" x14ac:dyDescent="0.4">
      <c r="A2519" s="116"/>
      <c r="E2519" s="74"/>
      <c r="F2519" s="74"/>
      <c r="G2519" s="74"/>
    </row>
    <row r="2520" spans="1:7" s="55" customFormat="1" ht="14.15" x14ac:dyDescent="0.4">
      <c r="A2520" s="116"/>
      <c r="E2520" s="74"/>
      <c r="F2520" s="74"/>
      <c r="G2520" s="74"/>
    </row>
    <row r="2521" spans="1:7" s="55" customFormat="1" ht="14.15" x14ac:dyDescent="0.4">
      <c r="A2521" s="116"/>
      <c r="E2521" s="74"/>
      <c r="F2521" s="74"/>
      <c r="G2521" s="74"/>
    </row>
    <row r="2522" spans="1:7" s="55" customFormat="1" ht="14.15" x14ac:dyDescent="0.4">
      <c r="A2522" s="116"/>
      <c r="E2522" s="74"/>
      <c r="F2522" s="74"/>
      <c r="G2522" s="74"/>
    </row>
    <row r="2523" spans="1:7" s="55" customFormat="1" ht="14.15" x14ac:dyDescent="0.4">
      <c r="A2523" s="116"/>
      <c r="E2523" s="74"/>
      <c r="F2523" s="74"/>
      <c r="G2523" s="74"/>
    </row>
    <row r="2524" spans="1:7" s="55" customFormat="1" ht="14.15" x14ac:dyDescent="0.4">
      <c r="A2524" s="116"/>
      <c r="E2524" s="74"/>
      <c r="F2524" s="74"/>
      <c r="G2524" s="74"/>
    </row>
    <row r="2525" spans="1:7" s="55" customFormat="1" ht="14.15" x14ac:dyDescent="0.4">
      <c r="A2525" s="116"/>
      <c r="E2525" s="74"/>
      <c r="F2525" s="74"/>
      <c r="G2525" s="74"/>
    </row>
    <row r="2526" spans="1:7" s="55" customFormat="1" ht="14.15" x14ac:dyDescent="0.4">
      <c r="A2526" s="116"/>
      <c r="E2526" s="74"/>
      <c r="F2526" s="74"/>
      <c r="G2526" s="74"/>
    </row>
    <row r="2527" spans="1:7" s="55" customFormat="1" ht="14.15" x14ac:dyDescent="0.4">
      <c r="A2527" s="116"/>
      <c r="E2527" s="74"/>
      <c r="F2527" s="74"/>
      <c r="G2527" s="74"/>
    </row>
    <row r="2528" spans="1:7" s="55" customFormat="1" ht="14.15" x14ac:dyDescent="0.4">
      <c r="A2528" s="116"/>
      <c r="E2528" s="74"/>
      <c r="F2528" s="74"/>
      <c r="G2528" s="74"/>
    </row>
    <row r="2529" spans="1:7" s="55" customFormat="1" ht="14.15" x14ac:dyDescent="0.4">
      <c r="A2529" s="116"/>
      <c r="E2529" s="74"/>
      <c r="F2529" s="74"/>
      <c r="G2529" s="74"/>
    </row>
    <row r="2530" spans="1:7" s="55" customFormat="1" ht="14.15" x14ac:dyDescent="0.4">
      <c r="A2530" s="116"/>
      <c r="E2530" s="74"/>
      <c r="F2530" s="74"/>
      <c r="G2530" s="74"/>
    </row>
    <row r="2531" spans="1:7" s="55" customFormat="1" ht="14.15" x14ac:dyDescent="0.4">
      <c r="A2531" s="116"/>
      <c r="E2531" s="74"/>
      <c r="F2531" s="74"/>
      <c r="G2531" s="74"/>
    </row>
    <row r="2532" spans="1:7" s="55" customFormat="1" ht="14.15" x14ac:dyDescent="0.4">
      <c r="A2532" s="116"/>
      <c r="E2532" s="74"/>
      <c r="F2532" s="74"/>
      <c r="G2532" s="74"/>
    </row>
    <row r="2533" spans="1:7" s="55" customFormat="1" ht="14.15" x14ac:dyDescent="0.4">
      <c r="A2533" s="116"/>
      <c r="E2533" s="74"/>
      <c r="F2533" s="74"/>
      <c r="G2533" s="74"/>
    </row>
    <row r="2534" spans="1:7" s="55" customFormat="1" ht="14.15" x14ac:dyDescent="0.4">
      <c r="A2534" s="116"/>
      <c r="E2534" s="74"/>
      <c r="F2534" s="74"/>
      <c r="G2534" s="74"/>
    </row>
    <row r="2535" spans="1:7" s="55" customFormat="1" ht="14.15" x14ac:dyDescent="0.4">
      <c r="A2535" s="116"/>
      <c r="E2535" s="74"/>
      <c r="F2535" s="74"/>
      <c r="G2535" s="74"/>
    </row>
    <row r="2536" spans="1:7" s="55" customFormat="1" ht="14.15" x14ac:dyDescent="0.4">
      <c r="A2536" s="116"/>
      <c r="E2536" s="74"/>
      <c r="F2536" s="74"/>
      <c r="G2536" s="74"/>
    </row>
    <row r="2537" spans="1:7" s="55" customFormat="1" ht="14.15" x14ac:dyDescent="0.4">
      <c r="A2537" s="116"/>
      <c r="E2537" s="74"/>
      <c r="F2537" s="74"/>
      <c r="G2537" s="74"/>
    </row>
    <row r="2538" spans="1:7" s="55" customFormat="1" ht="14.15" x14ac:dyDescent="0.4">
      <c r="A2538" s="116"/>
      <c r="E2538" s="74"/>
      <c r="F2538" s="74"/>
      <c r="G2538" s="74"/>
    </row>
    <row r="2539" spans="1:7" s="55" customFormat="1" ht="14.15" x14ac:dyDescent="0.4">
      <c r="A2539" s="116"/>
      <c r="E2539" s="74"/>
      <c r="F2539" s="74"/>
      <c r="G2539" s="74"/>
    </row>
    <row r="2540" spans="1:7" s="55" customFormat="1" ht="14.15" x14ac:dyDescent="0.4">
      <c r="A2540" s="116"/>
      <c r="E2540" s="74"/>
      <c r="F2540" s="74"/>
      <c r="G2540" s="74"/>
    </row>
    <row r="2541" spans="1:7" s="55" customFormat="1" ht="14.15" x14ac:dyDescent="0.4">
      <c r="A2541" s="116"/>
      <c r="E2541" s="74"/>
      <c r="F2541" s="74"/>
      <c r="G2541" s="74"/>
    </row>
    <row r="2542" spans="1:7" s="55" customFormat="1" ht="14.15" x14ac:dyDescent="0.4">
      <c r="A2542" s="116"/>
      <c r="E2542" s="74"/>
      <c r="F2542" s="74"/>
      <c r="G2542" s="74"/>
    </row>
    <row r="2543" spans="1:7" s="55" customFormat="1" ht="14.15" x14ac:dyDescent="0.4">
      <c r="A2543" s="116"/>
      <c r="E2543" s="74"/>
      <c r="F2543" s="74"/>
      <c r="G2543" s="74"/>
    </row>
    <row r="2544" spans="1:7" s="55" customFormat="1" ht="14.15" x14ac:dyDescent="0.4">
      <c r="A2544" s="116"/>
      <c r="E2544" s="74"/>
      <c r="F2544" s="74"/>
      <c r="G2544" s="74"/>
    </row>
    <row r="2545" spans="1:7" s="55" customFormat="1" ht="14.15" x14ac:dyDescent="0.4">
      <c r="A2545" s="116"/>
      <c r="E2545" s="74"/>
      <c r="F2545" s="74"/>
      <c r="G2545" s="74"/>
    </row>
    <row r="2546" spans="1:7" s="55" customFormat="1" ht="14.15" x14ac:dyDescent="0.4">
      <c r="A2546" s="116"/>
      <c r="E2546" s="74"/>
      <c r="F2546" s="74"/>
      <c r="G2546" s="74"/>
    </row>
    <row r="2547" spans="1:7" s="55" customFormat="1" ht="14.15" x14ac:dyDescent="0.4">
      <c r="A2547" s="116"/>
      <c r="E2547" s="74"/>
      <c r="F2547" s="74"/>
      <c r="G2547" s="74"/>
    </row>
    <row r="2548" spans="1:7" s="55" customFormat="1" ht="14.15" x14ac:dyDescent="0.4">
      <c r="A2548" s="116"/>
      <c r="E2548" s="74"/>
      <c r="F2548" s="74"/>
      <c r="G2548" s="74"/>
    </row>
    <row r="2549" spans="1:7" s="55" customFormat="1" ht="14.15" x14ac:dyDescent="0.4">
      <c r="A2549" s="116"/>
      <c r="E2549" s="74"/>
      <c r="F2549" s="74"/>
      <c r="G2549" s="74"/>
    </row>
    <row r="2550" spans="1:7" s="55" customFormat="1" ht="14.15" x14ac:dyDescent="0.4">
      <c r="A2550" s="116"/>
      <c r="E2550" s="74"/>
      <c r="F2550" s="74"/>
      <c r="G2550" s="74"/>
    </row>
    <row r="2551" spans="1:7" s="55" customFormat="1" ht="14.15" x14ac:dyDescent="0.4">
      <c r="A2551" s="116"/>
      <c r="E2551" s="74"/>
      <c r="F2551" s="74"/>
      <c r="G2551" s="74"/>
    </row>
    <row r="2552" spans="1:7" s="55" customFormat="1" ht="14.15" x14ac:dyDescent="0.4">
      <c r="A2552" s="116"/>
      <c r="E2552" s="74"/>
      <c r="F2552" s="74"/>
      <c r="G2552" s="74"/>
    </row>
    <row r="2553" spans="1:7" s="55" customFormat="1" ht="14.15" x14ac:dyDescent="0.4">
      <c r="A2553" s="116"/>
      <c r="E2553" s="74"/>
      <c r="F2553" s="74"/>
      <c r="G2553" s="74"/>
    </row>
    <row r="2554" spans="1:7" s="55" customFormat="1" ht="14.15" x14ac:dyDescent="0.4">
      <c r="A2554" s="116"/>
      <c r="E2554" s="74"/>
      <c r="F2554" s="74"/>
      <c r="G2554" s="74"/>
    </row>
    <row r="2555" spans="1:7" s="55" customFormat="1" ht="14.15" x14ac:dyDescent="0.4">
      <c r="A2555" s="116"/>
      <c r="E2555" s="74"/>
      <c r="F2555" s="74"/>
      <c r="G2555" s="74"/>
    </row>
    <row r="2556" spans="1:7" s="55" customFormat="1" ht="14.15" x14ac:dyDescent="0.4">
      <c r="A2556" s="116"/>
      <c r="E2556" s="74"/>
      <c r="F2556" s="74"/>
      <c r="G2556" s="74"/>
    </row>
    <row r="2557" spans="1:7" s="55" customFormat="1" ht="14.15" x14ac:dyDescent="0.4">
      <c r="A2557" s="116"/>
      <c r="E2557" s="74"/>
      <c r="F2557" s="74"/>
      <c r="G2557" s="74"/>
    </row>
    <row r="2558" spans="1:7" s="55" customFormat="1" ht="14.15" x14ac:dyDescent="0.4">
      <c r="A2558" s="116"/>
      <c r="E2558" s="74"/>
      <c r="F2558" s="74"/>
      <c r="G2558" s="74"/>
    </row>
    <row r="2559" spans="1:7" s="55" customFormat="1" ht="14.15" x14ac:dyDescent="0.4">
      <c r="A2559" s="116"/>
      <c r="E2559" s="74"/>
      <c r="F2559" s="74"/>
      <c r="G2559" s="74"/>
    </row>
    <row r="2560" spans="1:7" s="55" customFormat="1" ht="14.15" x14ac:dyDescent="0.4">
      <c r="A2560" s="116"/>
      <c r="E2560" s="74"/>
      <c r="F2560" s="74"/>
      <c r="G2560" s="74"/>
    </row>
    <row r="2561" spans="1:7" s="55" customFormat="1" ht="14.15" x14ac:dyDescent="0.4">
      <c r="A2561" s="116"/>
      <c r="E2561" s="74"/>
      <c r="F2561" s="74"/>
      <c r="G2561" s="74"/>
    </row>
    <row r="2562" spans="1:7" s="55" customFormat="1" ht="14.15" x14ac:dyDescent="0.4">
      <c r="A2562" s="116"/>
      <c r="E2562" s="74"/>
      <c r="F2562" s="74"/>
      <c r="G2562" s="74"/>
    </row>
    <row r="2563" spans="1:7" s="55" customFormat="1" ht="14.15" x14ac:dyDescent="0.4">
      <c r="A2563" s="116"/>
      <c r="E2563" s="74"/>
      <c r="F2563" s="74"/>
      <c r="G2563" s="74"/>
    </row>
    <row r="2564" spans="1:7" s="55" customFormat="1" ht="14.15" x14ac:dyDescent="0.4">
      <c r="A2564" s="116"/>
      <c r="E2564" s="74"/>
      <c r="F2564" s="74"/>
      <c r="G2564" s="74"/>
    </row>
    <row r="2565" spans="1:7" s="55" customFormat="1" ht="14.15" x14ac:dyDescent="0.4">
      <c r="A2565" s="116"/>
      <c r="E2565" s="74"/>
      <c r="F2565" s="74"/>
      <c r="G2565" s="74"/>
    </row>
    <row r="2566" spans="1:7" s="55" customFormat="1" ht="14.15" x14ac:dyDescent="0.4">
      <c r="A2566" s="116"/>
      <c r="E2566" s="74"/>
      <c r="F2566" s="74"/>
      <c r="G2566" s="74"/>
    </row>
    <row r="2567" spans="1:7" s="55" customFormat="1" ht="14.15" x14ac:dyDescent="0.4">
      <c r="A2567" s="116"/>
      <c r="E2567" s="74"/>
      <c r="F2567" s="74"/>
      <c r="G2567" s="74"/>
    </row>
    <row r="2568" spans="1:7" s="55" customFormat="1" ht="14.15" x14ac:dyDescent="0.4">
      <c r="A2568" s="116"/>
      <c r="E2568" s="74"/>
      <c r="F2568" s="74"/>
      <c r="G2568" s="74"/>
    </row>
    <row r="2569" spans="1:7" s="55" customFormat="1" ht="14.15" x14ac:dyDescent="0.4">
      <c r="A2569" s="116"/>
      <c r="E2569" s="74"/>
      <c r="F2569" s="74"/>
      <c r="G2569" s="74"/>
    </row>
    <row r="2570" spans="1:7" s="55" customFormat="1" ht="14.15" x14ac:dyDescent="0.4">
      <c r="A2570" s="116"/>
      <c r="E2570" s="74"/>
      <c r="F2570" s="74"/>
      <c r="G2570" s="74"/>
    </row>
    <row r="2571" spans="1:7" s="55" customFormat="1" ht="14.15" x14ac:dyDescent="0.4">
      <c r="A2571" s="116"/>
      <c r="E2571" s="74"/>
      <c r="F2571" s="74"/>
      <c r="G2571" s="74"/>
    </row>
    <row r="2572" spans="1:7" s="55" customFormat="1" ht="14.15" x14ac:dyDescent="0.4">
      <c r="A2572" s="116"/>
      <c r="E2572" s="74"/>
      <c r="F2572" s="74"/>
      <c r="G2572" s="74"/>
    </row>
    <row r="2573" spans="1:7" s="55" customFormat="1" ht="14.15" x14ac:dyDescent="0.4">
      <c r="A2573" s="116"/>
      <c r="E2573" s="74"/>
      <c r="F2573" s="74"/>
      <c r="G2573" s="74"/>
    </row>
    <row r="2574" spans="1:7" s="55" customFormat="1" ht="14.15" x14ac:dyDescent="0.4">
      <c r="A2574" s="116"/>
      <c r="E2574" s="74"/>
      <c r="F2574" s="74"/>
      <c r="G2574" s="74"/>
    </row>
    <row r="2575" spans="1:7" s="55" customFormat="1" ht="14.15" x14ac:dyDescent="0.4">
      <c r="A2575" s="116"/>
      <c r="E2575" s="74"/>
      <c r="F2575" s="74"/>
      <c r="G2575" s="74"/>
    </row>
    <row r="2576" spans="1:7" s="55" customFormat="1" ht="14.15" x14ac:dyDescent="0.4">
      <c r="A2576" s="116"/>
      <c r="E2576" s="74"/>
      <c r="F2576" s="74"/>
      <c r="G2576" s="74"/>
    </row>
    <row r="2577" spans="1:7" s="55" customFormat="1" ht="14.15" x14ac:dyDescent="0.4">
      <c r="A2577" s="116"/>
      <c r="E2577" s="74"/>
      <c r="F2577" s="74"/>
      <c r="G2577" s="74"/>
    </row>
    <row r="2578" spans="1:7" s="55" customFormat="1" ht="14.15" x14ac:dyDescent="0.4">
      <c r="A2578" s="116"/>
      <c r="E2578" s="74"/>
      <c r="F2578" s="74"/>
      <c r="G2578" s="74"/>
    </row>
    <row r="2579" spans="1:7" s="55" customFormat="1" ht="14.15" x14ac:dyDescent="0.4">
      <c r="A2579" s="116"/>
      <c r="E2579" s="74"/>
      <c r="F2579" s="74"/>
      <c r="G2579" s="74"/>
    </row>
    <row r="2580" spans="1:7" s="55" customFormat="1" ht="14.15" x14ac:dyDescent="0.4">
      <c r="A2580" s="116"/>
      <c r="E2580" s="74"/>
      <c r="F2580" s="74"/>
      <c r="G2580" s="74"/>
    </row>
    <row r="2581" spans="1:7" s="55" customFormat="1" ht="14.15" x14ac:dyDescent="0.4">
      <c r="A2581" s="116"/>
      <c r="E2581" s="74"/>
      <c r="F2581" s="74"/>
      <c r="G2581" s="74"/>
    </row>
    <row r="2582" spans="1:7" s="55" customFormat="1" ht="14.15" x14ac:dyDescent="0.4">
      <c r="A2582" s="116"/>
      <c r="E2582" s="74"/>
      <c r="F2582" s="74"/>
      <c r="G2582" s="74"/>
    </row>
    <row r="2583" spans="1:7" s="55" customFormat="1" ht="14.15" x14ac:dyDescent="0.4">
      <c r="A2583" s="116"/>
      <c r="E2583" s="74"/>
      <c r="F2583" s="74"/>
      <c r="G2583" s="74"/>
    </row>
    <row r="2584" spans="1:7" s="55" customFormat="1" ht="14.15" x14ac:dyDescent="0.4">
      <c r="A2584" s="116"/>
      <c r="E2584" s="74"/>
      <c r="F2584" s="74"/>
      <c r="G2584" s="74"/>
    </row>
    <row r="2585" spans="1:7" s="55" customFormat="1" ht="14.15" x14ac:dyDescent="0.4">
      <c r="A2585" s="116"/>
      <c r="E2585" s="74"/>
      <c r="F2585" s="74"/>
      <c r="G2585" s="74"/>
    </row>
    <row r="2586" spans="1:7" s="55" customFormat="1" ht="14.15" x14ac:dyDescent="0.4">
      <c r="A2586" s="116"/>
      <c r="E2586" s="74"/>
      <c r="F2586" s="74"/>
      <c r="G2586" s="74"/>
    </row>
    <row r="2587" spans="1:7" s="55" customFormat="1" ht="14.15" x14ac:dyDescent="0.4">
      <c r="A2587" s="116"/>
      <c r="E2587" s="74"/>
      <c r="F2587" s="74"/>
      <c r="G2587" s="74"/>
    </row>
    <row r="2588" spans="1:7" s="55" customFormat="1" ht="14.15" x14ac:dyDescent="0.4">
      <c r="A2588" s="116"/>
      <c r="E2588" s="74"/>
      <c r="F2588" s="74"/>
      <c r="G2588" s="74"/>
    </row>
    <row r="2589" spans="1:7" s="55" customFormat="1" ht="14.15" x14ac:dyDescent="0.4">
      <c r="A2589" s="116"/>
      <c r="E2589" s="74"/>
      <c r="F2589" s="74"/>
      <c r="G2589" s="74"/>
    </row>
    <row r="2590" spans="1:7" s="55" customFormat="1" ht="14.15" x14ac:dyDescent="0.4">
      <c r="A2590" s="116"/>
      <c r="E2590" s="74"/>
      <c r="F2590" s="74"/>
      <c r="G2590" s="74"/>
    </row>
    <row r="2591" spans="1:7" s="55" customFormat="1" ht="14.15" x14ac:dyDescent="0.4">
      <c r="A2591" s="116"/>
      <c r="E2591" s="74"/>
      <c r="F2591" s="74"/>
      <c r="G2591" s="74"/>
    </row>
    <row r="2592" spans="1:7" s="55" customFormat="1" ht="14.15" x14ac:dyDescent="0.4">
      <c r="A2592" s="116"/>
      <c r="E2592" s="74"/>
      <c r="F2592" s="74"/>
      <c r="G2592" s="74"/>
    </row>
    <row r="2593" spans="1:7" s="55" customFormat="1" ht="14.15" x14ac:dyDescent="0.4">
      <c r="A2593" s="116"/>
      <c r="E2593" s="74"/>
      <c r="F2593" s="74"/>
      <c r="G2593" s="74"/>
    </row>
    <row r="2594" spans="1:7" s="55" customFormat="1" ht="14.15" x14ac:dyDescent="0.4">
      <c r="A2594" s="116"/>
      <c r="E2594" s="74"/>
      <c r="F2594" s="74"/>
      <c r="G2594" s="74"/>
    </row>
    <row r="2595" spans="1:7" s="55" customFormat="1" ht="14.15" x14ac:dyDescent="0.4">
      <c r="A2595" s="116"/>
      <c r="E2595" s="74"/>
      <c r="F2595" s="74"/>
      <c r="G2595" s="74"/>
    </row>
    <row r="2596" spans="1:7" s="55" customFormat="1" ht="14.15" x14ac:dyDescent="0.4">
      <c r="A2596" s="116"/>
      <c r="E2596" s="74"/>
      <c r="F2596" s="74"/>
      <c r="G2596" s="74"/>
    </row>
    <row r="2597" spans="1:7" s="55" customFormat="1" ht="14.15" x14ac:dyDescent="0.4">
      <c r="A2597" s="116"/>
      <c r="E2597" s="74"/>
      <c r="F2597" s="74"/>
      <c r="G2597" s="74"/>
    </row>
    <row r="2598" spans="1:7" s="55" customFormat="1" ht="14.15" x14ac:dyDescent="0.4">
      <c r="A2598" s="116"/>
      <c r="E2598" s="74"/>
      <c r="F2598" s="74"/>
      <c r="G2598" s="74"/>
    </row>
    <row r="2599" spans="1:7" s="55" customFormat="1" ht="14.15" x14ac:dyDescent="0.4">
      <c r="A2599" s="116"/>
      <c r="E2599" s="74"/>
      <c r="F2599" s="74"/>
      <c r="G2599" s="74"/>
    </row>
    <row r="2600" spans="1:7" s="55" customFormat="1" ht="14.15" x14ac:dyDescent="0.4">
      <c r="A2600" s="116"/>
      <c r="E2600" s="74"/>
      <c r="F2600" s="74"/>
      <c r="G2600" s="74"/>
    </row>
    <row r="2601" spans="1:7" s="55" customFormat="1" ht="14.15" x14ac:dyDescent="0.4">
      <c r="A2601" s="116"/>
      <c r="E2601" s="74"/>
      <c r="F2601" s="74"/>
      <c r="G2601" s="74"/>
    </row>
    <row r="2602" spans="1:7" s="55" customFormat="1" ht="14.15" x14ac:dyDescent="0.4">
      <c r="A2602" s="116"/>
      <c r="E2602" s="74"/>
      <c r="F2602" s="74"/>
      <c r="G2602" s="74"/>
    </row>
    <row r="2603" spans="1:7" s="55" customFormat="1" ht="14.15" x14ac:dyDescent="0.4">
      <c r="A2603" s="116"/>
      <c r="E2603" s="74"/>
      <c r="F2603" s="74"/>
      <c r="G2603" s="74"/>
    </row>
    <row r="2604" spans="1:7" s="55" customFormat="1" ht="14.15" x14ac:dyDescent="0.4">
      <c r="A2604" s="116"/>
      <c r="E2604" s="74"/>
      <c r="F2604" s="74"/>
      <c r="G2604" s="74"/>
    </row>
    <row r="2605" spans="1:7" s="55" customFormat="1" ht="14.15" x14ac:dyDescent="0.4">
      <c r="A2605" s="116"/>
      <c r="E2605" s="74"/>
      <c r="F2605" s="74"/>
      <c r="G2605" s="74"/>
    </row>
    <row r="2606" spans="1:7" s="55" customFormat="1" ht="14.15" x14ac:dyDescent="0.4">
      <c r="A2606" s="116"/>
      <c r="E2606" s="74"/>
      <c r="F2606" s="74"/>
      <c r="G2606" s="74"/>
    </row>
    <row r="2607" spans="1:7" s="55" customFormat="1" ht="14.15" x14ac:dyDescent="0.4">
      <c r="A2607" s="116"/>
      <c r="E2607" s="74"/>
      <c r="F2607" s="74"/>
      <c r="G2607" s="74"/>
    </row>
    <row r="2608" spans="1:7" s="55" customFormat="1" ht="14.15" x14ac:dyDescent="0.4">
      <c r="A2608" s="116"/>
      <c r="E2608" s="74"/>
      <c r="F2608" s="74"/>
      <c r="G2608" s="74"/>
    </row>
    <row r="2609" spans="1:7" s="55" customFormat="1" ht="14.15" x14ac:dyDescent="0.4">
      <c r="A2609" s="116"/>
      <c r="E2609" s="74"/>
      <c r="F2609" s="74"/>
      <c r="G2609" s="74"/>
    </row>
    <row r="2610" spans="1:7" s="55" customFormat="1" ht="14.15" x14ac:dyDescent="0.4">
      <c r="A2610" s="116"/>
      <c r="E2610" s="74"/>
      <c r="F2610" s="74"/>
      <c r="G2610" s="74"/>
    </row>
    <row r="2611" spans="1:7" s="55" customFormat="1" ht="14.15" x14ac:dyDescent="0.4">
      <c r="A2611" s="116"/>
      <c r="E2611" s="74"/>
      <c r="F2611" s="74"/>
      <c r="G2611" s="74"/>
    </row>
    <row r="2612" spans="1:7" s="55" customFormat="1" ht="14.15" x14ac:dyDescent="0.4">
      <c r="A2612" s="116"/>
      <c r="E2612" s="74"/>
      <c r="F2612" s="74"/>
      <c r="G2612" s="74"/>
    </row>
    <row r="2613" spans="1:7" s="55" customFormat="1" ht="14.15" x14ac:dyDescent="0.4">
      <c r="A2613" s="116"/>
      <c r="E2613" s="74"/>
      <c r="F2613" s="74"/>
      <c r="G2613" s="74"/>
    </row>
    <row r="2614" spans="1:7" s="55" customFormat="1" ht="14.15" x14ac:dyDescent="0.4">
      <c r="A2614" s="116"/>
      <c r="E2614" s="74"/>
      <c r="F2614" s="74"/>
      <c r="G2614" s="74"/>
    </row>
    <row r="2615" spans="1:7" s="55" customFormat="1" ht="14.15" x14ac:dyDescent="0.4">
      <c r="A2615" s="116"/>
      <c r="E2615" s="74"/>
      <c r="F2615" s="74"/>
      <c r="G2615" s="74"/>
    </row>
    <row r="2616" spans="1:7" s="55" customFormat="1" ht="14.15" x14ac:dyDescent="0.4">
      <c r="A2616" s="116"/>
      <c r="E2616" s="74"/>
      <c r="F2616" s="74"/>
      <c r="G2616" s="74"/>
    </row>
    <row r="2617" spans="1:7" s="55" customFormat="1" ht="14.15" x14ac:dyDescent="0.4">
      <c r="A2617" s="116"/>
      <c r="E2617" s="74"/>
      <c r="F2617" s="74"/>
      <c r="G2617" s="74"/>
    </row>
    <row r="2618" spans="1:7" s="55" customFormat="1" ht="14.15" x14ac:dyDescent="0.4">
      <c r="A2618" s="116"/>
      <c r="E2618" s="74"/>
      <c r="F2618" s="74"/>
      <c r="G2618" s="74"/>
    </row>
    <row r="2619" spans="1:7" s="55" customFormat="1" ht="14.15" x14ac:dyDescent="0.4">
      <c r="A2619" s="116"/>
      <c r="E2619" s="74"/>
      <c r="F2619" s="74"/>
      <c r="G2619" s="74"/>
    </row>
    <row r="2620" spans="1:7" s="55" customFormat="1" ht="14.15" x14ac:dyDescent="0.4">
      <c r="A2620" s="116"/>
      <c r="E2620" s="74"/>
      <c r="F2620" s="74"/>
      <c r="G2620" s="74"/>
    </row>
    <row r="2621" spans="1:7" s="55" customFormat="1" ht="14.15" x14ac:dyDescent="0.4">
      <c r="A2621" s="116"/>
      <c r="E2621" s="74"/>
      <c r="F2621" s="74"/>
      <c r="G2621" s="74"/>
    </row>
    <row r="2622" spans="1:7" s="55" customFormat="1" ht="14.15" x14ac:dyDescent="0.4">
      <c r="A2622" s="116"/>
      <c r="E2622" s="74"/>
      <c r="F2622" s="74"/>
      <c r="G2622" s="74"/>
    </row>
    <row r="2623" spans="1:7" s="55" customFormat="1" ht="14.15" x14ac:dyDescent="0.4">
      <c r="A2623" s="116"/>
      <c r="E2623" s="74"/>
      <c r="F2623" s="74"/>
      <c r="G2623" s="74"/>
    </row>
    <row r="2624" spans="1:7" s="55" customFormat="1" ht="14.15" x14ac:dyDescent="0.4">
      <c r="A2624" s="116"/>
      <c r="E2624" s="74"/>
      <c r="F2624" s="74"/>
      <c r="G2624" s="74"/>
    </row>
    <row r="2625" spans="1:7" s="55" customFormat="1" ht="14.15" x14ac:dyDescent="0.4">
      <c r="A2625" s="116"/>
      <c r="E2625" s="74"/>
      <c r="F2625" s="74"/>
      <c r="G2625" s="74"/>
    </row>
    <row r="2626" spans="1:7" s="55" customFormat="1" ht="14.15" x14ac:dyDescent="0.4">
      <c r="A2626" s="116"/>
      <c r="E2626" s="74"/>
      <c r="F2626" s="74"/>
      <c r="G2626" s="74"/>
    </row>
    <row r="2627" spans="1:7" s="55" customFormat="1" ht="14.15" x14ac:dyDescent="0.4">
      <c r="A2627" s="116"/>
      <c r="E2627" s="74"/>
      <c r="F2627" s="74"/>
      <c r="G2627" s="74"/>
    </row>
    <row r="2628" spans="1:7" s="55" customFormat="1" ht="14.15" x14ac:dyDescent="0.4">
      <c r="A2628" s="116"/>
      <c r="E2628" s="74"/>
      <c r="F2628" s="74"/>
      <c r="G2628" s="74"/>
    </row>
    <row r="2629" spans="1:7" s="55" customFormat="1" ht="14.15" x14ac:dyDescent="0.4">
      <c r="A2629" s="116"/>
      <c r="E2629" s="74"/>
      <c r="F2629" s="74"/>
      <c r="G2629" s="74"/>
    </row>
    <row r="2630" spans="1:7" s="55" customFormat="1" ht="14.15" x14ac:dyDescent="0.4">
      <c r="A2630" s="116"/>
      <c r="E2630" s="74"/>
      <c r="F2630" s="74"/>
      <c r="G2630" s="74"/>
    </row>
    <row r="2631" spans="1:7" s="55" customFormat="1" ht="14.15" x14ac:dyDescent="0.4">
      <c r="A2631" s="116"/>
      <c r="E2631" s="74"/>
      <c r="F2631" s="74"/>
      <c r="G2631" s="74"/>
    </row>
    <row r="2632" spans="1:7" s="55" customFormat="1" ht="14.15" x14ac:dyDescent="0.4">
      <c r="A2632" s="116"/>
      <c r="E2632" s="74"/>
      <c r="F2632" s="74"/>
      <c r="G2632" s="74"/>
    </row>
    <row r="2633" spans="1:7" s="55" customFormat="1" ht="14.15" x14ac:dyDescent="0.4">
      <c r="A2633" s="116"/>
      <c r="E2633" s="74"/>
      <c r="F2633" s="74"/>
      <c r="G2633" s="74"/>
    </row>
    <row r="2634" spans="1:7" s="55" customFormat="1" ht="14.15" x14ac:dyDescent="0.4">
      <c r="A2634" s="116"/>
      <c r="E2634" s="74"/>
      <c r="F2634" s="74"/>
      <c r="G2634" s="74"/>
    </row>
    <row r="2635" spans="1:7" s="55" customFormat="1" ht="14.15" x14ac:dyDescent="0.4">
      <c r="A2635" s="116"/>
      <c r="E2635" s="74"/>
      <c r="F2635" s="74"/>
      <c r="G2635" s="74"/>
    </row>
    <row r="2636" spans="1:7" s="55" customFormat="1" ht="14.15" x14ac:dyDescent="0.4">
      <c r="A2636" s="116"/>
      <c r="E2636" s="74"/>
      <c r="F2636" s="74"/>
      <c r="G2636" s="74"/>
    </row>
    <row r="2637" spans="1:7" s="55" customFormat="1" ht="14.15" x14ac:dyDescent="0.4">
      <c r="A2637" s="116"/>
      <c r="E2637" s="74"/>
      <c r="F2637" s="74"/>
      <c r="G2637" s="74"/>
    </row>
    <row r="2638" spans="1:7" s="55" customFormat="1" ht="14.15" x14ac:dyDescent="0.4">
      <c r="A2638" s="116"/>
      <c r="E2638" s="74"/>
      <c r="F2638" s="74"/>
      <c r="G2638" s="74"/>
    </row>
    <row r="2639" spans="1:7" s="55" customFormat="1" ht="14.15" x14ac:dyDescent="0.4">
      <c r="A2639" s="116"/>
      <c r="E2639" s="74"/>
      <c r="F2639" s="74"/>
      <c r="G2639" s="74"/>
    </row>
    <row r="2640" spans="1:7" s="55" customFormat="1" ht="14.15" x14ac:dyDescent="0.4">
      <c r="A2640" s="116"/>
      <c r="E2640" s="74"/>
      <c r="F2640" s="74"/>
      <c r="G2640" s="74"/>
    </row>
    <row r="2641" spans="1:7" s="55" customFormat="1" ht="14.15" x14ac:dyDescent="0.4">
      <c r="A2641" s="116"/>
      <c r="E2641" s="74"/>
      <c r="F2641" s="74"/>
      <c r="G2641" s="74"/>
    </row>
    <row r="2642" spans="1:7" s="55" customFormat="1" ht="14.15" x14ac:dyDescent="0.4">
      <c r="A2642" s="116"/>
      <c r="E2642" s="74"/>
      <c r="F2642" s="74"/>
      <c r="G2642" s="74"/>
    </row>
    <row r="2643" spans="1:7" s="55" customFormat="1" ht="14.15" x14ac:dyDescent="0.4">
      <c r="A2643" s="116"/>
      <c r="E2643" s="74"/>
      <c r="F2643" s="74"/>
      <c r="G2643" s="74"/>
    </row>
    <row r="2644" spans="1:7" s="55" customFormat="1" ht="14.15" x14ac:dyDescent="0.4">
      <c r="A2644" s="116"/>
      <c r="E2644" s="74"/>
      <c r="F2644" s="74"/>
      <c r="G2644" s="74"/>
    </row>
    <row r="2645" spans="1:7" s="55" customFormat="1" ht="14.15" x14ac:dyDescent="0.4">
      <c r="A2645" s="116"/>
      <c r="E2645" s="74"/>
      <c r="F2645" s="74"/>
      <c r="G2645" s="74"/>
    </row>
    <row r="2646" spans="1:7" s="55" customFormat="1" ht="14.15" x14ac:dyDescent="0.4">
      <c r="A2646" s="116"/>
      <c r="E2646" s="74"/>
      <c r="F2646" s="74"/>
      <c r="G2646" s="74"/>
    </row>
    <row r="2647" spans="1:7" s="55" customFormat="1" ht="14.15" x14ac:dyDescent="0.4">
      <c r="A2647" s="116"/>
      <c r="E2647" s="74"/>
      <c r="F2647" s="74"/>
      <c r="G2647" s="74"/>
    </row>
    <row r="2648" spans="1:7" s="55" customFormat="1" ht="14.15" x14ac:dyDescent="0.4">
      <c r="A2648" s="116"/>
      <c r="E2648" s="74"/>
      <c r="F2648" s="74"/>
      <c r="G2648" s="74"/>
    </row>
    <row r="2649" spans="1:7" s="55" customFormat="1" ht="14.15" x14ac:dyDescent="0.4">
      <c r="A2649" s="116"/>
      <c r="E2649" s="74"/>
      <c r="F2649" s="74"/>
      <c r="G2649" s="74"/>
    </row>
    <row r="2650" spans="1:7" s="55" customFormat="1" ht="14.15" x14ac:dyDescent="0.4">
      <c r="A2650" s="116"/>
      <c r="E2650" s="74"/>
      <c r="F2650" s="74"/>
      <c r="G2650" s="74"/>
    </row>
    <row r="2651" spans="1:7" s="55" customFormat="1" ht="14.15" x14ac:dyDescent="0.4">
      <c r="A2651" s="116"/>
      <c r="E2651" s="74"/>
      <c r="F2651" s="74"/>
      <c r="G2651" s="74"/>
    </row>
    <row r="2652" spans="1:7" s="55" customFormat="1" ht="14.15" x14ac:dyDescent="0.4">
      <c r="A2652" s="116"/>
      <c r="E2652" s="74"/>
      <c r="F2652" s="74"/>
      <c r="G2652" s="74"/>
    </row>
    <row r="2653" spans="1:7" s="55" customFormat="1" ht="14.15" x14ac:dyDescent="0.4">
      <c r="A2653" s="116"/>
      <c r="E2653" s="74"/>
      <c r="F2653" s="74"/>
      <c r="G2653" s="74"/>
    </row>
    <row r="2654" spans="1:7" s="55" customFormat="1" ht="14.15" x14ac:dyDescent="0.4">
      <c r="A2654" s="116"/>
      <c r="E2654" s="74"/>
      <c r="F2654" s="74"/>
      <c r="G2654" s="74"/>
    </row>
    <row r="2655" spans="1:7" s="55" customFormat="1" ht="14.15" x14ac:dyDescent="0.4">
      <c r="A2655" s="116"/>
      <c r="E2655" s="74"/>
      <c r="F2655" s="74"/>
      <c r="G2655" s="74"/>
    </row>
    <row r="2656" spans="1:7" s="55" customFormat="1" ht="14.15" x14ac:dyDescent="0.4">
      <c r="A2656" s="116"/>
      <c r="E2656" s="74"/>
      <c r="F2656" s="74"/>
      <c r="G2656" s="74"/>
    </row>
    <row r="2657" spans="1:7" s="55" customFormat="1" ht="14.15" x14ac:dyDescent="0.4">
      <c r="A2657" s="116"/>
      <c r="E2657" s="74"/>
      <c r="F2657" s="74"/>
      <c r="G2657" s="74"/>
    </row>
    <row r="2658" spans="1:7" s="55" customFormat="1" ht="14.15" x14ac:dyDescent="0.4">
      <c r="A2658" s="116"/>
      <c r="E2658" s="74"/>
      <c r="F2658" s="74"/>
      <c r="G2658" s="74"/>
    </row>
    <row r="2659" spans="1:7" s="55" customFormat="1" ht="14.15" x14ac:dyDescent="0.4">
      <c r="A2659" s="116"/>
      <c r="E2659" s="74"/>
      <c r="F2659" s="74"/>
      <c r="G2659" s="74"/>
    </row>
    <row r="2660" spans="1:7" s="55" customFormat="1" ht="14.15" x14ac:dyDescent="0.4">
      <c r="A2660" s="116"/>
      <c r="E2660" s="74"/>
      <c r="F2660" s="74"/>
      <c r="G2660" s="74"/>
    </row>
    <row r="2661" spans="1:7" s="55" customFormat="1" ht="14.15" x14ac:dyDescent="0.4">
      <c r="A2661" s="116"/>
      <c r="E2661" s="74"/>
      <c r="F2661" s="74"/>
      <c r="G2661" s="74"/>
    </row>
    <row r="2662" spans="1:7" s="55" customFormat="1" ht="14.15" x14ac:dyDescent="0.4">
      <c r="A2662" s="116"/>
      <c r="E2662" s="74"/>
      <c r="F2662" s="74"/>
      <c r="G2662" s="74"/>
    </row>
    <row r="2663" spans="1:7" s="55" customFormat="1" ht="14.15" x14ac:dyDescent="0.4">
      <c r="A2663" s="116"/>
      <c r="E2663" s="74"/>
      <c r="F2663" s="74"/>
      <c r="G2663" s="74"/>
    </row>
    <row r="2664" spans="1:7" s="55" customFormat="1" ht="14.15" x14ac:dyDescent="0.4">
      <c r="A2664" s="116"/>
      <c r="E2664" s="74"/>
      <c r="F2664" s="74"/>
      <c r="G2664" s="74"/>
    </row>
    <row r="2665" spans="1:7" s="55" customFormat="1" ht="14.15" x14ac:dyDescent="0.4">
      <c r="A2665" s="116"/>
      <c r="E2665" s="74"/>
      <c r="F2665" s="74"/>
      <c r="G2665" s="74"/>
    </row>
    <row r="2666" spans="1:7" s="55" customFormat="1" ht="14.15" x14ac:dyDescent="0.4">
      <c r="A2666" s="116"/>
      <c r="E2666" s="74"/>
      <c r="F2666" s="74"/>
      <c r="G2666" s="74"/>
    </row>
    <row r="2667" spans="1:7" s="55" customFormat="1" ht="14.15" x14ac:dyDescent="0.4">
      <c r="A2667" s="116"/>
      <c r="E2667" s="74"/>
      <c r="F2667" s="74"/>
      <c r="G2667" s="74"/>
    </row>
    <row r="2668" spans="1:7" s="55" customFormat="1" ht="14.15" x14ac:dyDescent="0.4">
      <c r="A2668" s="116"/>
      <c r="E2668" s="74"/>
      <c r="F2668" s="74"/>
      <c r="G2668" s="74"/>
    </row>
    <row r="2669" spans="1:7" s="55" customFormat="1" ht="14.15" x14ac:dyDescent="0.4">
      <c r="A2669" s="116"/>
      <c r="E2669" s="74"/>
      <c r="F2669" s="74"/>
      <c r="G2669" s="74"/>
    </row>
    <row r="2670" spans="1:7" s="55" customFormat="1" ht="14.15" x14ac:dyDescent="0.4">
      <c r="A2670" s="116"/>
      <c r="E2670" s="74"/>
      <c r="F2670" s="74"/>
      <c r="G2670" s="74"/>
    </row>
    <row r="2671" spans="1:7" s="55" customFormat="1" ht="14.15" x14ac:dyDescent="0.4">
      <c r="A2671" s="116"/>
      <c r="E2671" s="74"/>
      <c r="F2671" s="74"/>
      <c r="G2671" s="74"/>
    </row>
    <row r="2672" spans="1:7" s="55" customFormat="1" ht="14.15" x14ac:dyDescent="0.4">
      <c r="A2672" s="116"/>
      <c r="E2672" s="74"/>
      <c r="F2672" s="74"/>
      <c r="G2672" s="74"/>
    </row>
    <row r="2673" spans="1:7" s="55" customFormat="1" ht="14.15" x14ac:dyDescent="0.4">
      <c r="A2673" s="116"/>
      <c r="E2673" s="74"/>
      <c r="F2673" s="74"/>
      <c r="G2673" s="74"/>
    </row>
    <row r="2674" spans="1:7" s="55" customFormat="1" ht="14.15" x14ac:dyDescent="0.4">
      <c r="A2674" s="116"/>
      <c r="E2674" s="74"/>
      <c r="F2674" s="74"/>
      <c r="G2674" s="74"/>
    </row>
    <row r="2675" spans="1:7" s="55" customFormat="1" ht="14.15" x14ac:dyDescent="0.4">
      <c r="A2675" s="116"/>
      <c r="E2675" s="74"/>
      <c r="F2675" s="74"/>
      <c r="G2675" s="74"/>
    </row>
    <row r="2676" spans="1:7" s="55" customFormat="1" ht="14.15" x14ac:dyDescent="0.4">
      <c r="A2676" s="116"/>
      <c r="E2676" s="74"/>
      <c r="F2676" s="74"/>
      <c r="G2676" s="74"/>
    </row>
    <row r="2677" spans="1:7" s="55" customFormat="1" ht="14.15" x14ac:dyDescent="0.4">
      <c r="A2677" s="116"/>
      <c r="E2677" s="74"/>
      <c r="F2677" s="74"/>
      <c r="G2677" s="74"/>
    </row>
    <row r="2678" spans="1:7" s="55" customFormat="1" ht="14.15" x14ac:dyDescent="0.4">
      <c r="A2678" s="116"/>
      <c r="E2678" s="74"/>
      <c r="F2678" s="74"/>
      <c r="G2678" s="74"/>
    </row>
    <row r="2679" spans="1:7" s="55" customFormat="1" ht="14.15" x14ac:dyDescent="0.4">
      <c r="A2679" s="116"/>
      <c r="E2679" s="74"/>
      <c r="F2679" s="74"/>
      <c r="G2679" s="74"/>
    </row>
    <row r="2680" spans="1:7" s="55" customFormat="1" ht="14.15" x14ac:dyDescent="0.4">
      <c r="A2680" s="116"/>
      <c r="E2680" s="74"/>
      <c r="F2680" s="74"/>
      <c r="G2680" s="74"/>
    </row>
    <row r="2681" spans="1:7" s="55" customFormat="1" ht="14.15" x14ac:dyDescent="0.4">
      <c r="A2681" s="116"/>
      <c r="E2681" s="74"/>
      <c r="F2681" s="74"/>
      <c r="G2681" s="74"/>
    </row>
    <row r="2682" spans="1:7" s="55" customFormat="1" ht="14.15" x14ac:dyDescent="0.4">
      <c r="A2682" s="116"/>
      <c r="E2682" s="74"/>
      <c r="F2682" s="74"/>
      <c r="G2682" s="74"/>
    </row>
    <row r="2683" spans="1:7" s="55" customFormat="1" ht="14.15" x14ac:dyDescent="0.4">
      <c r="A2683" s="116"/>
      <c r="E2683" s="74"/>
      <c r="F2683" s="74"/>
      <c r="G2683" s="74"/>
    </row>
    <row r="2684" spans="1:7" s="55" customFormat="1" ht="14.15" x14ac:dyDescent="0.4">
      <c r="A2684" s="116"/>
      <c r="E2684" s="74"/>
      <c r="F2684" s="74"/>
      <c r="G2684" s="74"/>
    </row>
    <row r="2685" spans="1:7" s="55" customFormat="1" ht="14.15" x14ac:dyDescent="0.4">
      <c r="A2685" s="116"/>
      <c r="E2685" s="74"/>
      <c r="F2685" s="74"/>
      <c r="G2685" s="74"/>
    </row>
    <row r="2686" spans="1:7" s="55" customFormat="1" ht="14.15" x14ac:dyDescent="0.4">
      <c r="A2686" s="116"/>
      <c r="E2686" s="74"/>
      <c r="F2686" s="74"/>
      <c r="G2686" s="74"/>
    </row>
    <row r="2687" spans="1:7" s="55" customFormat="1" ht="14.15" x14ac:dyDescent="0.4">
      <c r="A2687" s="116"/>
      <c r="E2687" s="74"/>
      <c r="F2687" s="74"/>
      <c r="G2687" s="74"/>
    </row>
    <row r="2688" spans="1:7" s="55" customFormat="1" ht="14.15" x14ac:dyDescent="0.4">
      <c r="A2688" s="116"/>
      <c r="E2688" s="74"/>
      <c r="F2688" s="74"/>
      <c r="G2688" s="74"/>
    </row>
    <row r="2689" spans="1:7" s="55" customFormat="1" ht="14.15" x14ac:dyDescent="0.4">
      <c r="A2689" s="116"/>
      <c r="E2689" s="74"/>
      <c r="F2689" s="74"/>
      <c r="G2689" s="74"/>
    </row>
    <row r="2690" spans="1:7" s="55" customFormat="1" ht="14.15" x14ac:dyDescent="0.4">
      <c r="A2690" s="116"/>
      <c r="E2690" s="74"/>
      <c r="F2690" s="74"/>
      <c r="G2690" s="74"/>
    </row>
    <row r="2691" spans="1:7" s="55" customFormat="1" ht="14.15" x14ac:dyDescent="0.4">
      <c r="A2691" s="116"/>
      <c r="E2691" s="74"/>
      <c r="F2691" s="74"/>
      <c r="G2691" s="74"/>
    </row>
    <row r="2692" spans="1:7" s="55" customFormat="1" ht="14.15" x14ac:dyDescent="0.4">
      <c r="A2692" s="116"/>
      <c r="E2692" s="74"/>
      <c r="F2692" s="74"/>
      <c r="G2692" s="74"/>
    </row>
    <row r="2693" spans="1:7" s="55" customFormat="1" ht="14.15" x14ac:dyDescent="0.4">
      <c r="A2693" s="116"/>
      <c r="E2693" s="74"/>
      <c r="F2693" s="74"/>
      <c r="G2693" s="74"/>
    </row>
    <row r="2694" spans="1:7" s="55" customFormat="1" ht="14.15" x14ac:dyDescent="0.4">
      <c r="A2694" s="116"/>
      <c r="E2694" s="74"/>
      <c r="F2694" s="74"/>
      <c r="G2694" s="74"/>
    </row>
    <row r="2695" spans="1:7" s="55" customFormat="1" ht="14.15" x14ac:dyDescent="0.4">
      <c r="A2695" s="116"/>
      <c r="E2695" s="74"/>
      <c r="F2695" s="74"/>
      <c r="G2695" s="74"/>
    </row>
    <row r="2696" spans="1:7" s="55" customFormat="1" ht="14.15" x14ac:dyDescent="0.4">
      <c r="A2696" s="116"/>
      <c r="E2696" s="74"/>
      <c r="F2696" s="74"/>
      <c r="G2696" s="74"/>
    </row>
    <row r="2697" spans="1:7" s="55" customFormat="1" ht="14.15" x14ac:dyDescent="0.4">
      <c r="A2697" s="116"/>
      <c r="E2697" s="74"/>
      <c r="F2697" s="74"/>
      <c r="G2697" s="74"/>
    </row>
    <row r="2698" spans="1:7" s="55" customFormat="1" ht="14.15" x14ac:dyDescent="0.4">
      <c r="A2698" s="116"/>
      <c r="E2698" s="74"/>
      <c r="F2698" s="74"/>
      <c r="G2698" s="74"/>
    </row>
    <row r="2699" spans="1:7" s="55" customFormat="1" ht="14.15" x14ac:dyDescent="0.4">
      <c r="A2699" s="116"/>
      <c r="E2699" s="74"/>
      <c r="F2699" s="74"/>
      <c r="G2699" s="74"/>
    </row>
    <row r="2700" spans="1:7" s="55" customFormat="1" ht="14.15" x14ac:dyDescent="0.4">
      <c r="A2700" s="116"/>
      <c r="E2700" s="74"/>
      <c r="F2700" s="74"/>
      <c r="G2700" s="74"/>
    </row>
    <row r="2701" spans="1:7" s="55" customFormat="1" ht="14.15" x14ac:dyDescent="0.4">
      <c r="A2701" s="116"/>
      <c r="E2701" s="74"/>
      <c r="F2701" s="74"/>
      <c r="G2701" s="74"/>
    </row>
    <row r="2702" spans="1:7" s="55" customFormat="1" ht="14.15" x14ac:dyDescent="0.4">
      <c r="A2702" s="116"/>
      <c r="E2702" s="74"/>
      <c r="F2702" s="74"/>
      <c r="G2702" s="74"/>
    </row>
    <row r="2703" spans="1:7" s="55" customFormat="1" ht="14.15" x14ac:dyDescent="0.4">
      <c r="A2703" s="116"/>
      <c r="E2703" s="74"/>
      <c r="F2703" s="74"/>
      <c r="G2703" s="74"/>
    </row>
    <row r="2704" spans="1:7" s="55" customFormat="1" ht="14.15" x14ac:dyDescent="0.4">
      <c r="A2704" s="116"/>
      <c r="E2704" s="74"/>
      <c r="F2704" s="74"/>
      <c r="G2704" s="74"/>
    </row>
    <row r="2705" spans="1:7" s="55" customFormat="1" ht="14.15" x14ac:dyDescent="0.4">
      <c r="A2705" s="116"/>
      <c r="E2705" s="74"/>
      <c r="F2705" s="74"/>
      <c r="G2705" s="74"/>
    </row>
    <row r="2706" spans="1:7" s="55" customFormat="1" ht="14.15" x14ac:dyDescent="0.4">
      <c r="A2706" s="116"/>
      <c r="E2706" s="74"/>
      <c r="F2706" s="74"/>
      <c r="G2706" s="74"/>
    </row>
    <row r="2707" spans="1:7" s="55" customFormat="1" ht="14.15" x14ac:dyDescent="0.4">
      <c r="A2707" s="116"/>
      <c r="E2707" s="74"/>
      <c r="F2707" s="74"/>
      <c r="G2707" s="74"/>
    </row>
    <row r="2708" spans="1:7" s="55" customFormat="1" ht="14.15" x14ac:dyDescent="0.4">
      <c r="A2708" s="116"/>
      <c r="E2708" s="74"/>
      <c r="F2708" s="74"/>
      <c r="G2708" s="74"/>
    </row>
    <row r="2709" spans="1:7" s="55" customFormat="1" ht="14.15" x14ac:dyDescent="0.4">
      <c r="A2709" s="116"/>
      <c r="E2709" s="74"/>
      <c r="F2709" s="74"/>
      <c r="G2709" s="74"/>
    </row>
    <row r="2710" spans="1:7" s="55" customFormat="1" ht="14.15" x14ac:dyDescent="0.4">
      <c r="A2710" s="116"/>
      <c r="E2710" s="74"/>
      <c r="F2710" s="74"/>
      <c r="G2710" s="74"/>
    </row>
    <row r="2711" spans="1:7" s="55" customFormat="1" ht="14.15" x14ac:dyDescent="0.4">
      <c r="A2711" s="116"/>
      <c r="E2711" s="74"/>
      <c r="F2711" s="74"/>
      <c r="G2711" s="74"/>
    </row>
    <row r="2712" spans="1:7" s="55" customFormat="1" ht="14.15" x14ac:dyDescent="0.4">
      <c r="A2712" s="116"/>
      <c r="E2712" s="74"/>
      <c r="F2712" s="74"/>
      <c r="G2712" s="74"/>
    </row>
    <row r="2713" spans="1:7" s="55" customFormat="1" ht="14.15" x14ac:dyDescent="0.4">
      <c r="A2713" s="116"/>
      <c r="E2713" s="74"/>
      <c r="F2713" s="74"/>
      <c r="G2713" s="74"/>
    </row>
    <row r="2714" spans="1:7" s="55" customFormat="1" ht="14.15" x14ac:dyDescent="0.4">
      <c r="A2714" s="116"/>
      <c r="E2714" s="74"/>
      <c r="F2714" s="74"/>
      <c r="G2714" s="74"/>
    </row>
    <row r="2715" spans="1:7" s="55" customFormat="1" ht="14.15" x14ac:dyDescent="0.4">
      <c r="A2715" s="116"/>
      <c r="E2715" s="74"/>
      <c r="F2715" s="74"/>
      <c r="G2715" s="74"/>
    </row>
    <row r="2716" spans="1:7" s="55" customFormat="1" ht="14.15" x14ac:dyDescent="0.4">
      <c r="A2716" s="116"/>
      <c r="E2716" s="74"/>
      <c r="F2716" s="74"/>
      <c r="G2716" s="74"/>
    </row>
    <row r="2717" spans="1:7" s="55" customFormat="1" ht="14.15" x14ac:dyDescent="0.4">
      <c r="A2717" s="116"/>
      <c r="E2717" s="74"/>
      <c r="F2717" s="74"/>
      <c r="G2717" s="74"/>
    </row>
    <row r="2718" spans="1:7" s="55" customFormat="1" ht="14.15" x14ac:dyDescent="0.4">
      <c r="A2718" s="116"/>
      <c r="E2718" s="74"/>
      <c r="F2718" s="74"/>
      <c r="G2718" s="74"/>
    </row>
    <row r="2719" spans="1:7" s="55" customFormat="1" ht="14.15" x14ac:dyDescent="0.4">
      <c r="A2719" s="116"/>
      <c r="E2719" s="74"/>
      <c r="F2719" s="74"/>
      <c r="G2719" s="74"/>
    </row>
    <row r="2720" spans="1:7" s="55" customFormat="1" ht="14.15" x14ac:dyDescent="0.4">
      <c r="A2720" s="116"/>
      <c r="E2720" s="74"/>
      <c r="F2720" s="74"/>
      <c r="G2720" s="74"/>
    </row>
    <row r="2721" spans="1:7" s="55" customFormat="1" ht="14.15" x14ac:dyDescent="0.4">
      <c r="A2721" s="116"/>
      <c r="E2721" s="74"/>
      <c r="F2721" s="74"/>
      <c r="G2721" s="74"/>
    </row>
    <row r="2722" spans="1:7" s="55" customFormat="1" ht="14.15" x14ac:dyDescent="0.4">
      <c r="A2722" s="116"/>
      <c r="E2722" s="74"/>
      <c r="F2722" s="74"/>
      <c r="G2722" s="74"/>
    </row>
    <row r="2723" spans="1:7" s="55" customFormat="1" ht="14.15" x14ac:dyDescent="0.4">
      <c r="A2723" s="116"/>
      <c r="E2723" s="74"/>
      <c r="F2723" s="74"/>
      <c r="G2723" s="74"/>
    </row>
    <row r="2724" spans="1:7" s="55" customFormat="1" ht="14.15" x14ac:dyDescent="0.4">
      <c r="A2724" s="116"/>
      <c r="E2724" s="74"/>
      <c r="F2724" s="74"/>
      <c r="G2724" s="74"/>
    </row>
    <row r="2725" spans="1:7" s="55" customFormat="1" ht="14.15" x14ac:dyDescent="0.4">
      <c r="A2725" s="116"/>
      <c r="E2725" s="74"/>
      <c r="F2725" s="74"/>
      <c r="G2725" s="74"/>
    </row>
    <row r="2726" spans="1:7" s="55" customFormat="1" ht="14.15" x14ac:dyDescent="0.4">
      <c r="A2726" s="116"/>
      <c r="E2726" s="74"/>
      <c r="F2726" s="74"/>
      <c r="G2726" s="74"/>
    </row>
    <row r="2727" spans="1:7" s="55" customFormat="1" ht="14.15" x14ac:dyDescent="0.4">
      <c r="A2727" s="116"/>
      <c r="E2727" s="74"/>
      <c r="F2727" s="74"/>
      <c r="G2727" s="74"/>
    </row>
    <row r="2728" spans="1:7" s="55" customFormat="1" ht="14.15" x14ac:dyDescent="0.4">
      <c r="A2728" s="116"/>
      <c r="E2728" s="74"/>
      <c r="F2728" s="74"/>
      <c r="G2728" s="74"/>
    </row>
    <row r="2729" spans="1:7" s="55" customFormat="1" ht="14.15" x14ac:dyDescent="0.4">
      <c r="A2729" s="116"/>
      <c r="E2729" s="74"/>
      <c r="F2729" s="74"/>
      <c r="G2729" s="74"/>
    </row>
    <row r="2730" spans="1:7" s="55" customFormat="1" ht="14.15" x14ac:dyDescent="0.4">
      <c r="A2730" s="116"/>
      <c r="E2730" s="74"/>
      <c r="F2730" s="74"/>
      <c r="G2730" s="74"/>
    </row>
    <row r="2731" spans="1:7" s="55" customFormat="1" ht="14.15" x14ac:dyDescent="0.4">
      <c r="A2731" s="116"/>
      <c r="E2731" s="74"/>
      <c r="F2731" s="74"/>
      <c r="G2731" s="74"/>
    </row>
    <row r="2732" spans="1:7" s="55" customFormat="1" ht="14.15" x14ac:dyDescent="0.4">
      <c r="A2732" s="116"/>
      <c r="E2732" s="74"/>
      <c r="F2732" s="74"/>
      <c r="G2732" s="74"/>
    </row>
    <row r="2733" spans="1:7" s="55" customFormat="1" ht="14.15" x14ac:dyDescent="0.4">
      <c r="A2733" s="116"/>
      <c r="E2733" s="74"/>
      <c r="F2733" s="74"/>
      <c r="G2733" s="74"/>
    </row>
    <row r="2734" spans="1:7" s="55" customFormat="1" ht="14.15" x14ac:dyDescent="0.4">
      <c r="A2734" s="116"/>
      <c r="E2734" s="74"/>
      <c r="F2734" s="74"/>
      <c r="G2734" s="74"/>
    </row>
    <row r="2735" spans="1:7" s="55" customFormat="1" ht="14.15" x14ac:dyDescent="0.4">
      <c r="A2735" s="116"/>
      <c r="E2735" s="74"/>
      <c r="F2735" s="74"/>
      <c r="G2735" s="74"/>
    </row>
    <row r="2736" spans="1:7" s="55" customFormat="1" ht="14.15" x14ac:dyDescent="0.4">
      <c r="A2736" s="116"/>
      <c r="E2736" s="74"/>
      <c r="F2736" s="74"/>
      <c r="G2736" s="74"/>
    </row>
    <row r="2737" spans="1:7" s="55" customFormat="1" ht="14.15" x14ac:dyDescent="0.4">
      <c r="A2737" s="116"/>
      <c r="E2737" s="74"/>
      <c r="F2737" s="74"/>
      <c r="G2737" s="74"/>
    </row>
    <row r="2738" spans="1:7" s="55" customFormat="1" ht="14.15" x14ac:dyDescent="0.4">
      <c r="A2738" s="116"/>
      <c r="E2738" s="74"/>
      <c r="F2738" s="74"/>
      <c r="G2738" s="74"/>
    </row>
    <row r="2739" spans="1:7" s="55" customFormat="1" ht="14.15" x14ac:dyDescent="0.4">
      <c r="A2739" s="116"/>
      <c r="E2739" s="74"/>
      <c r="F2739" s="74"/>
      <c r="G2739" s="74"/>
    </row>
    <row r="2740" spans="1:7" s="55" customFormat="1" ht="14.15" x14ac:dyDescent="0.4">
      <c r="A2740" s="116"/>
      <c r="E2740" s="74"/>
      <c r="F2740" s="74"/>
      <c r="G2740" s="74"/>
    </row>
    <row r="2741" spans="1:7" s="55" customFormat="1" ht="14.15" x14ac:dyDescent="0.4">
      <c r="A2741" s="116"/>
      <c r="E2741" s="74"/>
      <c r="F2741" s="74"/>
      <c r="G2741" s="74"/>
    </row>
    <row r="2742" spans="1:7" s="55" customFormat="1" ht="14.15" x14ac:dyDescent="0.4">
      <c r="A2742" s="116"/>
      <c r="E2742" s="74"/>
      <c r="F2742" s="74"/>
      <c r="G2742" s="74"/>
    </row>
    <row r="2743" spans="1:7" s="55" customFormat="1" ht="14.15" x14ac:dyDescent="0.4">
      <c r="A2743" s="116"/>
      <c r="E2743" s="74"/>
      <c r="F2743" s="74"/>
      <c r="G2743" s="74"/>
    </row>
    <row r="2744" spans="1:7" s="55" customFormat="1" ht="14.15" x14ac:dyDescent="0.4">
      <c r="A2744" s="116"/>
      <c r="E2744" s="74"/>
      <c r="F2744" s="74"/>
      <c r="G2744" s="74"/>
    </row>
    <row r="2745" spans="1:7" s="55" customFormat="1" ht="14.15" x14ac:dyDescent="0.4">
      <c r="A2745" s="116"/>
      <c r="E2745" s="74"/>
      <c r="F2745" s="74"/>
      <c r="G2745" s="74"/>
    </row>
    <row r="2746" spans="1:7" s="55" customFormat="1" ht="14.15" x14ac:dyDescent="0.4">
      <c r="A2746" s="116"/>
      <c r="E2746" s="74"/>
      <c r="F2746" s="74"/>
      <c r="G2746" s="74"/>
    </row>
    <row r="2747" spans="1:7" s="55" customFormat="1" ht="14.15" x14ac:dyDescent="0.4">
      <c r="A2747" s="116"/>
      <c r="E2747" s="74"/>
      <c r="F2747" s="74"/>
      <c r="G2747" s="74"/>
    </row>
    <row r="2748" spans="1:7" s="55" customFormat="1" ht="14.15" x14ac:dyDescent="0.4">
      <c r="A2748" s="116"/>
      <c r="E2748" s="74"/>
      <c r="F2748" s="74"/>
      <c r="G2748" s="74"/>
    </row>
    <row r="2749" spans="1:7" s="55" customFormat="1" ht="14.15" x14ac:dyDescent="0.4">
      <c r="A2749" s="116"/>
      <c r="E2749" s="74"/>
      <c r="F2749" s="74"/>
      <c r="G2749" s="74"/>
    </row>
    <row r="2750" spans="1:7" s="55" customFormat="1" ht="14.15" x14ac:dyDescent="0.4">
      <c r="A2750" s="116"/>
      <c r="E2750" s="74"/>
      <c r="F2750" s="74"/>
      <c r="G2750" s="74"/>
    </row>
    <row r="2751" spans="1:7" s="55" customFormat="1" ht="14.15" x14ac:dyDescent="0.4">
      <c r="A2751" s="116"/>
      <c r="E2751" s="74"/>
      <c r="F2751" s="74"/>
      <c r="G2751" s="74"/>
    </row>
    <row r="2752" spans="1:7" s="55" customFormat="1" ht="14.15" x14ac:dyDescent="0.4">
      <c r="A2752" s="116"/>
      <c r="E2752" s="74"/>
      <c r="F2752" s="74"/>
      <c r="G2752" s="74"/>
    </row>
    <row r="2753" spans="1:7" s="55" customFormat="1" ht="14.15" x14ac:dyDescent="0.4">
      <c r="A2753" s="116"/>
      <c r="E2753" s="74"/>
      <c r="F2753" s="74"/>
      <c r="G2753" s="74"/>
    </row>
    <row r="2754" spans="1:7" s="55" customFormat="1" ht="14.15" x14ac:dyDescent="0.4">
      <c r="A2754" s="116"/>
      <c r="E2754" s="74"/>
      <c r="F2754" s="74"/>
      <c r="G2754" s="74"/>
    </row>
    <row r="2755" spans="1:7" s="55" customFormat="1" ht="14.15" x14ac:dyDescent="0.4">
      <c r="A2755" s="116"/>
      <c r="E2755" s="74"/>
      <c r="F2755" s="74"/>
      <c r="G2755" s="74"/>
    </row>
    <row r="2756" spans="1:7" s="55" customFormat="1" ht="14.15" x14ac:dyDescent="0.4">
      <c r="A2756" s="116"/>
      <c r="E2756" s="74"/>
      <c r="F2756" s="74"/>
      <c r="G2756" s="74"/>
    </row>
    <row r="2757" spans="1:7" s="55" customFormat="1" ht="14.15" x14ac:dyDescent="0.4">
      <c r="A2757" s="116"/>
      <c r="E2757" s="74"/>
      <c r="F2757" s="74"/>
      <c r="G2757" s="74"/>
    </row>
    <row r="2758" spans="1:7" s="55" customFormat="1" ht="14.15" x14ac:dyDescent="0.4">
      <c r="A2758" s="116"/>
      <c r="E2758" s="74"/>
      <c r="F2758" s="74"/>
      <c r="G2758" s="74"/>
    </row>
    <row r="2759" spans="1:7" s="55" customFormat="1" ht="14.15" x14ac:dyDescent="0.4">
      <c r="A2759" s="116"/>
      <c r="E2759" s="74"/>
      <c r="F2759" s="74"/>
      <c r="G2759" s="74"/>
    </row>
    <row r="2760" spans="1:7" s="55" customFormat="1" ht="14.15" x14ac:dyDescent="0.4">
      <c r="A2760" s="116"/>
      <c r="E2760" s="74"/>
      <c r="F2760" s="74"/>
      <c r="G2760" s="74"/>
    </row>
    <row r="2761" spans="1:7" s="55" customFormat="1" ht="14.15" x14ac:dyDescent="0.4">
      <c r="A2761" s="116"/>
      <c r="E2761" s="74"/>
      <c r="F2761" s="74"/>
      <c r="G2761" s="74"/>
    </row>
    <row r="2762" spans="1:7" s="55" customFormat="1" ht="14.15" x14ac:dyDescent="0.4">
      <c r="A2762" s="116"/>
      <c r="E2762" s="74"/>
      <c r="F2762" s="74"/>
      <c r="G2762" s="74"/>
    </row>
    <row r="2763" spans="1:7" s="55" customFormat="1" ht="14.15" x14ac:dyDescent="0.4">
      <c r="A2763" s="116"/>
      <c r="E2763" s="74"/>
      <c r="F2763" s="74"/>
      <c r="G2763" s="74"/>
    </row>
    <row r="2764" spans="1:7" s="55" customFormat="1" ht="14.15" x14ac:dyDescent="0.4">
      <c r="A2764" s="116"/>
      <c r="E2764" s="74"/>
      <c r="F2764" s="74"/>
      <c r="G2764" s="74"/>
    </row>
    <row r="2765" spans="1:7" s="55" customFormat="1" ht="14.15" x14ac:dyDescent="0.4">
      <c r="A2765" s="116"/>
      <c r="E2765" s="74"/>
      <c r="F2765" s="74"/>
      <c r="G2765" s="74"/>
    </row>
    <row r="2766" spans="1:7" s="55" customFormat="1" ht="14.15" x14ac:dyDescent="0.4">
      <c r="A2766" s="116"/>
      <c r="E2766" s="74"/>
      <c r="F2766" s="74"/>
      <c r="G2766" s="74"/>
    </row>
    <row r="2767" spans="1:7" s="55" customFormat="1" ht="14.15" x14ac:dyDescent="0.4">
      <c r="A2767" s="116"/>
      <c r="E2767" s="74"/>
      <c r="F2767" s="74"/>
      <c r="G2767" s="74"/>
    </row>
    <row r="2768" spans="1:7" s="55" customFormat="1" ht="14.15" x14ac:dyDescent="0.4">
      <c r="A2768" s="116"/>
      <c r="E2768" s="74"/>
      <c r="F2768" s="74"/>
      <c r="G2768" s="74"/>
    </row>
    <row r="2769" spans="1:7" s="55" customFormat="1" ht="14.15" x14ac:dyDescent="0.4">
      <c r="A2769" s="116"/>
      <c r="E2769" s="74"/>
      <c r="F2769" s="74"/>
      <c r="G2769" s="74"/>
    </row>
    <row r="2770" spans="1:7" s="55" customFormat="1" ht="14.15" x14ac:dyDescent="0.4">
      <c r="A2770" s="116"/>
      <c r="E2770" s="74"/>
      <c r="F2770" s="74"/>
      <c r="G2770" s="74"/>
    </row>
    <row r="2771" spans="1:7" s="55" customFormat="1" ht="14.15" x14ac:dyDescent="0.4">
      <c r="A2771" s="116"/>
      <c r="E2771" s="74"/>
      <c r="F2771" s="74"/>
      <c r="G2771" s="74"/>
    </row>
    <row r="2772" spans="1:7" s="55" customFormat="1" ht="14.15" x14ac:dyDescent="0.4">
      <c r="A2772" s="116"/>
      <c r="E2772" s="74"/>
      <c r="F2772" s="74"/>
      <c r="G2772" s="74"/>
    </row>
    <row r="2773" spans="1:7" s="55" customFormat="1" ht="14.15" x14ac:dyDescent="0.4">
      <c r="A2773" s="116"/>
      <c r="E2773" s="74"/>
      <c r="F2773" s="74"/>
      <c r="G2773" s="74"/>
    </row>
    <row r="2774" spans="1:7" s="55" customFormat="1" ht="14.15" x14ac:dyDescent="0.4">
      <c r="A2774" s="116"/>
      <c r="E2774" s="74"/>
      <c r="F2774" s="74"/>
      <c r="G2774" s="74"/>
    </row>
    <row r="2775" spans="1:7" s="55" customFormat="1" ht="14.15" x14ac:dyDescent="0.4">
      <c r="A2775" s="116"/>
      <c r="E2775" s="74"/>
      <c r="F2775" s="74"/>
      <c r="G2775" s="74"/>
    </row>
    <row r="2776" spans="1:7" s="55" customFormat="1" ht="14.15" x14ac:dyDescent="0.4">
      <c r="A2776" s="116"/>
      <c r="E2776" s="74"/>
      <c r="F2776" s="74"/>
      <c r="G2776" s="74"/>
    </row>
    <row r="2777" spans="1:7" s="55" customFormat="1" ht="14.15" x14ac:dyDescent="0.4">
      <c r="A2777" s="116"/>
      <c r="E2777" s="74"/>
      <c r="F2777" s="74"/>
      <c r="G2777" s="74"/>
    </row>
    <row r="2778" spans="1:7" s="55" customFormat="1" ht="14.15" x14ac:dyDescent="0.4">
      <c r="A2778" s="116"/>
      <c r="E2778" s="74"/>
      <c r="F2778" s="74"/>
      <c r="G2778" s="74"/>
    </row>
    <row r="2779" spans="1:7" s="55" customFormat="1" ht="14.15" x14ac:dyDescent="0.4">
      <c r="A2779" s="116"/>
      <c r="E2779" s="74"/>
      <c r="F2779" s="74"/>
      <c r="G2779" s="74"/>
    </row>
    <row r="2780" spans="1:7" s="55" customFormat="1" ht="14.15" x14ac:dyDescent="0.4">
      <c r="A2780" s="116"/>
      <c r="E2780" s="74"/>
      <c r="F2780" s="74"/>
      <c r="G2780" s="74"/>
    </row>
    <row r="2781" spans="1:7" s="55" customFormat="1" ht="14.15" x14ac:dyDescent="0.4">
      <c r="A2781" s="116"/>
      <c r="E2781" s="74"/>
      <c r="F2781" s="74"/>
      <c r="G2781" s="74"/>
    </row>
    <row r="2782" spans="1:7" s="55" customFormat="1" ht="14.15" x14ac:dyDescent="0.4">
      <c r="A2782" s="116"/>
      <c r="E2782" s="74"/>
      <c r="F2782" s="74"/>
      <c r="G2782" s="74"/>
    </row>
    <row r="2783" spans="1:7" s="55" customFormat="1" ht="14.15" x14ac:dyDescent="0.4">
      <c r="A2783" s="116"/>
      <c r="E2783" s="74"/>
      <c r="F2783" s="74"/>
      <c r="G2783" s="74"/>
    </row>
    <row r="2784" spans="1:7" s="55" customFormat="1" ht="14.15" x14ac:dyDescent="0.4">
      <c r="A2784" s="116"/>
      <c r="E2784" s="74"/>
      <c r="F2784" s="74"/>
      <c r="G2784" s="74"/>
    </row>
    <row r="2785" spans="1:7" s="55" customFormat="1" ht="14.15" x14ac:dyDescent="0.4">
      <c r="A2785" s="116"/>
      <c r="E2785" s="74"/>
      <c r="F2785" s="74"/>
      <c r="G2785" s="74"/>
    </row>
    <row r="2786" spans="1:7" s="55" customFormat="1" ht="14.15" x14ac:dyDescent="0.4">
      <c r="A2786" s="116"/>
      <c r="E2786" s="74"/>
      <c r="F2786" s="74"/>
      <c r="G2786" s="74"/>
    </row>
    <row r="2787" spans="1:7" s="55" customFormat="1" ht="14.15" x14ac:dyDescent="0.4">
      <c r="A2787" s="116"/>
      <c r="E2787" s="74"/>
      <c r="F2787" s="74"/>
      <c r="G2787" s="74"/>
    </row>
    <row r="2788" spans="1:7" s="55" customFormat="1" ht="14.15" x14ac:dyDescent="0.4">
      <c r="A2788" s="116"/>
      <c r="E2788" s="74"/>
      <c r="F2788" s="74"/>
      <c r="G2788" s="74"/>
    </row>
    <row r="2789" spans="1:7" s="55" customFormat="1" ht="14.15" x14ac:dyDescent="0.4">
      <c r="A2789" s="116"/>
      <c r="E2789" s="74"/>
      <c r="F2789" s="74"/>
      <c r="G2789" s="74"/>
    </row>
    <row r="2790" spans="1:7" s="55" customFormat="1" ht="14.15" x14ac:dyDescent="0.4">
      <c r="A2790" s="116"/>
      <c r="E2790" s="74"/>
      <c r="F2790" s="74"/>
      <c r="G2790" s="74"/>
    </row>
    <row r="2791" spans="1:7" s="55" customFormat="1" ht="14.15" x14ac:dyDescent="0.4">
      <c r="A2791" s="116"/>
      <c r="E2791" s="74"/>
      <c r="F2791" s="74"/>
      <c r="G2791" s="74"/>
    </row>
    <row r="2792" spans="1:7" s="55" customFormat="1" ht="14.15" x14ac:dyDescent="0.4">
      <c r="A2792" s="116"/>
      <c r="E2792" s="74"/>
      <c r="F2792" s="74"/>
      <c r="G2792" s="74"/>
    </row>
    <row r="2793" spans="1:7" s="55" customFormat="1" ht="14.15" x14ac:dyDescent="0.4">
      <c r="A2793" s="116"/>
      <c r="E2793" s="74"/>
      <c r="F2793" s="74"/>
      <c r="G2793" s="74"/>
    </row>
    <row r="2794" spans="1:7" s="55" customFormat="1" ht="14.15" x14ac:dyDescent="0.4">
      <c r="A2794" s="116"/>
      <c r="E2794" s="74"/>
      <c r="F2794" s="74"/>
      <c r="G2794" s="74"/>
    </row>
    <row r="2795" spans="1:7" s="55" customFormat="1" ht="14.15" x14ac:dyDescent="0.4">
      <c r="A2795" s="116"/>
      <c r="E2795" s="74"/>
      <c r="F2795" s="74"/>
      <c r="G2795" s="74"/>
    </row>
    <row r="2796" spans="1:7" s="55" customFormat="1" ht="14.15" x14ac:dyDescent="0.4">
      <c r="A2796" s="116"/>
      <c r="E2796" s="74"/>
      <c r="F2796" s="74"/>
      <c r="G2796" s="74"/>
    </row>
    <row r="2797" spans="1:7" s="55" customFormat="1" ht="14.15" x14ac:dyDescent="0.4">
      <c r="A2797" s="116"/>
      <c r="E2797" s="74"/>
      <c r="F2797" s="74"/>
      <c r="G2797" s="74"/>
    </row>
    <row r="2798" spans="1:7" s="55" customFormat="1" ht="14.15" x14ac:dyDescent="0.4">
      <c r="A2798" s="116"/>
      <c r="E2798" s="74"/>
      <c r="F2798" s="74"/>
      <c r="G2798" s="74"/>
    </row>
    <row r="2799" spans="1:7" s="55" customFormat="1" ht="14.15" x14ac:dyDescent="0.4">
      <c r="A2799" s="116"/>
      <c r="E2799" s="74"/>
      <c r="F2799" s="74"/>
      <c r="G2799" s="74"/>
    </row>
    <row r="2800" spans="1:7" s="55" customFormat="1" ht="14.15" x14ac:dyDescent="0.4">
      <c r="A2800" s="116"/>
      <c r="E2800" s="74"/>
      <c r="F2800" s="74"/>
      <c r="G2800" s="74"/>
    </row>
    <row r="2801" spans="1:7" s="55" customFormat="1" ht="14.15" x14ac:dyDescent="0.4">
      <c r="A2801" s="116"/>
      <c r="E2801" s="74"/>
      <c r="F2801" s="74"/>
      <c r="G2801" s="74"/>
    </row>
    <row r="2802" spans="1:7" s="55" customFormat="1" ht="14.15" x14ac:dyDescent="0.4">
      <c r="A2802" s="116"/>
      <c r="E2802" s="74"/>
      <c r="F2802" s="74"/>
      <c r="G2802" s="74"/>
    </row>
    <row r="2803" spans="1:7" s="55" customFormat="1" ht="14.15" x14ac:dyDescent="0.4">
      <c r="A2803" s="116"/>
      <c r="E2803" s="74"/>
      <c r="F2803" s="74"/>
      <c r="G2803" s="74"/>
    </row>
    <row r="2804" spans="1:7" s="55" customFormat="1" ht="14.15" x14ac:dyDescent="0.4">
      <c r="A2804" s="116"/>
      <c r="E2804" s="74"/>
      <c r="F2804" s="74"/>
      <c r="G2804" s="74"/>
    </row>
    <row r="2805" spans="1:7" s="55" customFormat="1" ht="14.15" x14ac:dyDescent="0.4">
      <c r="A2805" s="116"/>
      <c r="E2805" s="74"/>
      <c r="F2805" s="74"/>
      <c r="G2805" s="74"/>
    </row>
    <row r="2806" spans="1:7" s="55" customFormat="1" ht="14.15" x14ac:dyDescent="0.4">
      <c r="A2806" s="116"/>
      <c r="E2806" s="74"/>
      <c r="F2806" s="74"/>
      <c r="G2806" s="74"/>
    </row>
    <row r="2807" spans="1:7" s="55" customFormat="1" ht="14.15" x14ac:dyDescent="0.4">
      <c r="A2807" s="116"/>
      <c r="E2807" s="74"/>
      <c r="F2807" s="74"/>
      <c r="G2807" s="74"/>
    </row>
    <row r="2808" spans="1:7" s="55" customFormat="1" ht="14.15" x14ac:dyDescent="0.4">
      <c r="A2808" s="116"/>
      <c r="E2808" s="74"/>
      <c r="F2808" s="74"/>
      <c r="G2808" s="74"/>
    </row>
    <row r="2809" spans="1:7" s="55" customFormat="1" ht="14.15" x14ac:dyDescent="0.4">
      <c r="A2809" s="116"/>
      <c r="E2809" s="74"/>
      <c r="F2809" s="74"/>
      <c r="G2809" s="74"/>
    </row>
    <row r="2810" spans="1:7" s="55" customFormat="1" ht="14.15" x14ac:dyDescent="0.4">
      <c r="A2810" s="116"/>
      <c r="E2810" s="74"/>
      <c r="F2810" s="74"/>
      <c r="G2810" s="74"/>
    </row>
    <row r="2811" spans="1:7" s="55" customFormat="1" ht="14.15" x14ac:dyDescent="0.4">
      <c r="A2811" s="116"/>
      <c r="E2811" s="74"/>
      <c r="F2811" s="74"/>
      <c r="G2811" s="74"/>
    </row>
    <row r="2812" spans="1:7" s="55" customFormat="1" ht="14.15" x14ac:dyDescent="0.4">
      <c r="A2812" s="116"/>
      <c r="E2812" s="74"/>
      <c r="F2812" s="74"/>
      <c r="G2812" s="74"/>
    </row>
    <row r="2813" spans="1:7" s="55" customFormat="1" ht="14.15" x14ac:dyDescent="0.4">
      <c r="A2813" s="116"/>
      <c r="E2813" s="74"/>
      <c r="F2813" s="74"/>
      <c r="G2813" s="74"/>
    </row>
    <row r="2814" spans="1:7" s="55" customFormat="1" ht="14.15" x14ac:dyDescent="0.4">
      <c r="A2814" s="116"/>
      <c r="E2814" s="74"/>
      <c r="F2814" s="74"/>
      <c r="G2814" s="74"/>
    </row>
    <row r="2815" spans="1:7" s="55" customFormat="1" ht="14.15" x14ac:dyDescent="0.4">
      <c r="A2815" s="116"/>
      <c r="E2815" s="74"/>
      <c r="F2815" s="74"/>
      <c r="G2815" s="74"/>
    </row>
    <row r="2816" spans="1:7" s="55" customFormat="1" ht="14.15" x14ac:dyDescent="0.4">
      <c r="A2816" s="116"/>
      <c r="E2816" s="74"/>
      <c r="F2816" s="74"/>
      <c r="G2816" s="74"/>
    </row>
    <row r="2817" spans="1:7" s="55" customFormat="1" ht="14.15" x14ac:dyDescent="0.4">
      <c r="A2817" s="116"/>
      <c r="E2817" s="74"/>
      <c r="F2817" s="74"/>
      <c r="G2817" s="74"/>
    </row>
    <row r="2818" spans="1:7" s="55" customFormat="1" ht="14.15" x14ac:dyDescent="0.4">
      <c r="A2818" s="116"/>
      <c r="E2818" s="74"/>
      <c r="F2818" s="74"/>
      <c r="G2818" s="74"/>
    </row>
    <row r="2819" spans="1:7" s="55" customFormat="1" ht="14.15" x14ac:dyDescent="0.4">
      <c r="A2819" s="116"/>
      <c r="E2819" s="74"/>
      <c r="F2819" s="74"/>
      <c r="G2819" s="74"/>
    </row>
    <row r="2820" spans="1:7" s="55" customFormat="1" ht="14.15" x14ac:dyDescent="0.4">
      <c r="A2820" s="116"/>
      <c r="E2820" s="74"/>
      <c r="F2820" s="74"/>
      <c r="G2820" s="74"/>
    </row>
    <row r="2821" spans="1:7" s="55" customFormat="1" ht="14.15" x14ac:dyDescent="0.4">
      <c r="A2821" s="116"/>
      <c r="E2821" s="74"/>
      <c r="F2821" s="74"/>
      <c r="G2821" s="74"/>
    </row>
    <row r="2822" spans="1:7" s="55" customFormat="1" ht="14.15" x14ac:dyDescent="0.4">
      <c r="A2822" s="116"/>
      <c r="E2822" s="74"/>
      <c r="F2822" s="74"/>
      <c r="G2822" s="74"/>
    </row>
    <row r="2823" spans="1:7" s="55" customFormat="1" ht="14.15" x14ac:dyDescent="0.4">
      <c r="A2823" s="116"/>
      <c r="E2823" s="74"/>
      <c r="F2823" s="74"/>
      <c r="G2823" s="74"/>
    </row>
    <row r="2824" spans="1:7" s="55" customFormat="1" ht="14.15" x14ac:dyDescent="0.4">
      <c r="A2824" s="116"/>
      <c r="E2824" s="74"/>
      <c r="F2824" s="74"/>
      <c r="G2824" s="74"/>
    </row>
    <row r="2825" spans="1:7" s="55" customFormat="1" ht="14.15" x14ac:dyDescent="0.4">
      <c r="A2825" s="116"/>
      <c r="E2825" s="74"/>
      <c r="F2825" s="74"/>
      <c r="G2825" s="74"/>
    </row>
    <row r="2826" spans="1:7" s="55" customFormat="1" ht="14.15" x14ac:dyDescent="0.4">
      <c r="A2826" s="116"/>
      <c r="E2826" s="74"/>
      <c r="F2826" s="74"/>
      <c r="G2826" s="74"/>
    </row>
    <row r="2827" spans="1:7" s="55" customFormat="1" ht="14.15" x14ac:dyDescent="0.4">
      <c r="A2827" s="116"/>
      <c r="E2827" s="74"/>
      <c r="F2827" s="74"/>
      <c r="G2827" s="74"/>
    </row>
    <row r="2828" spans="1:7" s="55" customFormat="1" ht="14.15" x14ac:dyDescent="0.4">
      <c r="A2828" s="116"/>
      <c r="E2828" s="74"/>
      <c r="F2828" s="74"/>
      <c r="G2828" s="74"/>
    </row>
    <row r="2829" spans="1:7" s="55" customFormat="1" ht="14.15" x14ac:dyDescent="0.4">
      <c r="A2829" s="116"/>
      <c r="E2829" s="74"/>
      <c r="F2829" s="74"/>
      <c r="G2829" s="74"/>
    </row>
    <row r="2830" spans="1:7" s="55" customFormat="1" ht="14.15" x14ac:dyDescent="0.4">
      <c r="A2830" s="116"/>
      <c r="E2830" s="74"/>
      <c r="F2830" s="74"/>
      <c r="G2830" s="74"/>
    </row>
    <row r="2831" spans="1:7" s="55" customFormat="1" ht="14.15" x14ac:dyDescent="0.4">
      <c r="A2831" s="116"/>
      <c r="E2831" s="74"/>
      <c r="F2831" s="74"/>
      <c r="G2831" s="74"/>
    </row>
    <row r="2832" spans="1:7" s="55" customFormat="1" ht="14.15" x14ac:dyDescent="0.4">
      <c r="A2832" s="116"/>
      <c r="E2832" s="74"/>
      <c r="F2832" s="74"/>
      <c r="G2832" s="74"/>
    </row>
    <row r="2833" spans="1:7" s="55" customFormat="1" ht="14.15" x14ac:dyDescent="0.4">
      <c r="A2833" s="116"/>
      <c r="E2833" s="74"/>
      <c r="F2833" s="74"/>
      <c r="G2833" s="74"/>
    </row>
    <row r="2834" spans="1:7" s="55" customFormat="1" ht="14.15" x14ac:dyDescent="0.4">
      <c r="A2834" s="116"/>
      <c r="E2834" s="74"/>
      <c r="F2834" s="74"/>
      <c r="G2834" s="74"/>
    </row>
    <row r="2835" spans="1:7" s="55" customFormat="1" ht="14.15" x14ac:dyDescent="0.4">
      <c r="A2835" s="116"/>
      <c r="E2835" s="74"/>
      <c r="F2835" s="74"/>
      <c r="G2835" s="74"/>
    </row>
    <row r="2836" spans="1:7" s="55" customFormat="1" ht="14.15" x14ac:dyDescent="0.4">
      <c r="A2836" s="116"/>
      <c r="E2836" s="74"/>
      <c r="F2836" s="74"/>
      <c r="G2836" s="74"/>
    </row>
    <row r="2837" spans="1:7" s="55" customFormat="1" ht="14.15" x14ac:dyDescent="0.4">
      <c r="A2837" s="116"/>
      <c r="E2837" s="74"/>
      <c r="F2837" s="74"/>
      <c r="G2837" s="74"/>
    </row>
    <row r="2838" spans="1:7" s="55" customFormat="1" ht="14.15" x14ac:dyDescent="0.4">
      <c r="A2838" s="116"/>
      <c r="E2838" s="74"/>
      <c r="F2838" s="74"/>
      <c r="G2838" s="74"/>
    </row>
    <row r="2839" spans="1:7" s="55" customFormat="1" ht="14.15" x14ac:dyDescent="0.4">
      <c r="A2839" s="116"/>
      <c r="E2839" s="74"/>
      <c r="F2839" s="74"/>
      <c r="G2839" s="74"/>
    </row>
    <row r="2840" spans="1:7" s="55" customFormat="1" ht="14.15" x14ac:dyDescent="0.4">
      <c r="A2840" s="116"/>
      <c r="E2840" s="74"/>
      <c r="F2840" s="74"/>
      <c r="G2840" s="74"/>
    </row>
    <row r="2841" spans="1:7" s="55" customFormat="1" ht="14.15" x14ac:dyDescent="0.4">
      <c r="A2841" s="116"/>
      <c r="E2841" s="74"/>
      <c r="F2841" s="74"/>
      <c r="G2841" s="74"/>
    </row>
    <row r="2842" spans="1:7" s="55" customFormat="1" ht="14.15" x14ac:dyDescent="0.4">
      <c r="A2842" s="116"/>
      <c r="E2842" s="74"/>
      <c r="F2842" s="74"/>
      <c r="G2842" s="74"/>
    </row>
    <row r="2843" spans="1:7" s="55" customFormat="1" ht="14.15" x14ac:dyDescent="0.4">
      <c r="A2843" s="116"/>
      <c r="E2843" s="74"/>
      <c r="F2843" s="74"/>
      <c r="G2843" s="74"/>
    </row>
    <row r="2844" spans="1:7" s="55" customFormat="1" ht="14.15" x14ac:dyDescent="0.4">
      <c r="A2844" s="116"/>
      <c r="E2844" s="74"/>
      <c r="F2844" s="74"/>
      <c r="G2844" s="74"/>
    </row>
    <row r="2845" spans="1:7" s="55" customFormat="1" ht="14.15" x14ac:dyDescent="0.4">
      <c r="A2845" s="116"/>
      <c r="E2845" s="74"/>
      <c r="F2845" s="74"/>
      <c r="G2845" s="74"/>
    </row>
    <row r="2846" spans="1:7" s="55" customFormat="1" ht="14.15" x14ac:dyDescent="0.4">
      <c r="A2846" s="116"/>
      <c r="E2846" s="74"/>
      <c r="F2846" s="74"/>
      <c r="G2846" s="74"/>
    </row>
    <row r="2847" spans="1:7" s="55" customFormat="1" ht="14.15" x14ac:dyDescent="0.4">
      <c r="A2847" s="116"/>
      <c r="E2847" s="74"/>
      <c r="F2847" s="74"/>
      <c r="G2847" s="74"/>
    </row>
    <row r="2848" spans="1:7" s="55" customFormat="1" ht="14.15" x14ac:dyDescent="0.4">
      <c r="A2848" s="116"/>
      <c r="E2848" s="74"/>
      <c r="F2848" s="74"/>
      <c r="G2848" s="74"/>
    </row>
    <row r="2849" spans="1:7" s="55" customFormat="1" ht="14.15" x14ac:dyDescent="0.4">
      <c r="A2849" s="116"/>
      <c r="E2849" s="74"/>
      <c r="F2849" s="74"/>
      <c r="G2849" s="74"/>
    </row>
    <row r="2850" spans="1:7" s="55" customFormat="1" ht="14.15" x14ac:dyDescent="0.4">
      <c r="A2850" s="116"/>
      <c r="E2850" s="74"/>
      <c r="F2850" s="74"/>
      <c r="G2850" s="74"/>
    </row>
    <row r="2851" spans="1:7" s="55" customFormat="1" ht="14.15" x14ac:dyDescent="0.4">
      <c r="A2851" s="116"/>
      <c r="E2851" s="74"/>
      <c r="F2851" s="74"/>
      <c r="G2851" s="74"/>
    </row>
    <row r="2852" spans="1:7" s="55" customFormat="1" ht="14.15" x14ac:dyDescent="0.4">
      <c r="A2852" s="116"/>
      <c r="E2852" s="74"/>
      <c r="F2852" s="74"/>
      <c r="G2852" s="74"/>
    </row>
    <row r="2853" spans="1:7" s="55" customFormat="1" ht="14.15" x14ac:dyDescent="0.4">
      <c r="A2853" s="116"/>
      <c r="E2853" s="74"/>
      <c r="F2853" s="74"/>
      <c r="G2853" s="74"/>
    </row>
    <row r="2854" spans="1:7" s="55" customFormat="1" ht="14.15" x14ac:dyDescent="0.4">
      <c r="A2854" s="116"/>
      <c r="E2854" s="74"/>
      <c r="F2854" s="74"/>
      <c r="G2854" s="74"/>
    </row>
    <row r="2855" spans="1:7" s="55" customFormat="1" ht="14.15" x14ac:dyDescent="0.4">
      <c r="A2855" s="116"/>
      <c r="E2855" s="74"/>
      <c r="F2855" s="74"/>
      <c r="G2855" s="74"/>
    </row>
    <row r="2856" spans="1:7" s="55" customFormat="1" ht="14.15" x14ac:dyDescent="0.4">
      <c r="A2856" s="116"/>
      <c r="E2856" s="74"/>
      <c r="F2856" s="74"/>
      <c r="G2856" s="74"/>
    </row>
    <row r="2857" spans="1:7" s="55" customFormat="1" ht="14.15" x14ac:dyDescent="0.4">
      <c r="A2857" s="116"/>
      <c r="E2857" s="74"/>
      <c r="F2857" s="74"/>
      <c r="G2857" s="74"/>
    </row>
    <row r="2858" spans="1:7" s="55" customFormat="1" ht="14.15" x14ac:dyDescent="0.4">
      <c r="A2858" s="116"/>
      <c r="E2858" s="74"/>
      <c r="F2858" s="74"/>
      <c r="G2858" s="74"/>
    </row>
    <row r="2859" spans="1:7" s="55" customFormat="1" ht="14.15" x14ac:dyDescent="0.4">
      <c r="A2859" s="116"/>
      <c r="E2859" s="74"/>
      <c r="F2859" s="74"/>
      <c r="G2859" s="74"/>
    </row>
    <row r="2860" spans="1:7" s="55" customFormat="1" ht="14.15" x14ac:dyDescent="0.4">
      <c r="A2860" s="116"/>
      <c r="E2860" s="74"/>
      <c r="F2860" s="74"/>
      <c r="G2860" s="74"/>
    </row>
    <row r="2861" spans="1:7" s="55" customFormat="1" ht="14.15" x14ac:dyDescent="0.4">
      <c r="A2861" s="116"/>
      <c r="E2861" s="74"/>
      <c r="F2861" s="74"/>
      <c r="G2861" s="74"/>
    </row>
    <row r="2862" spans="1:7" s="55" customFormat="1" ht="14.15" x14ac:dyDescent="0.4">
      <c r="A2862" s="116"/>
      <c r="E2862" s="74"/>
      <c r="F2862" s="74"/>
      <c r="G2862" s="74"/>
    </row>
    <row r="2863" spans="1:7" s="55" customFormat="1" ht="14.15" x14ac:dyDescent="0.4">
      <c r="A2863" s="116"/>
      <c r="E2863" s="74"/>
      <c r="F2863" s="74"/>
      <c r="G2863" s="74"/>
    </row>
    <row r="2864" spans="1:7" s="55" customFormat="1" ht="14.15" x14ac:dyDescent="0.4">
      <c r="A2864" s="116"/>
      <c r="E2864" s="74"/>
      <c r="F2864" s="74"/>
      <c r="G2864" s="74"/>
    </row>
    <row r="2865" spans="1:7" s="55" customFormat="1" ht="14.15" x14ac:dyDescent="0.4">
      <c r="A2865" s="116"/>
      <c r="E2865" s="74"/>
      <c r="F2865" s="74"/>
      <c r="G2865" s="74"/>
    </row>
    <row r="2866" spans="1:7" s="55" customFormat="1" ht="14.15" x14ac:dyDescent="0.4">
      <c r="A2866" s="116"/>
      <c r="E2866" s="74"/>
      <c r="F2866" s="74"/>
      <c r="G2866" s="74"/>
    </row>
    <row r="2867" spans="1:7" s="55" customFormat="1" ht="14.15" x14ac:dyDescent="0.4">
      <c r="A2867" s="116"/>
      <c r="E2867" s="74"/>
      <c r="F2867" s="74"/>
      <c r="G2867" s="74"/>
    </row>
    <row r="2868" spans="1:7" s="55" customFormat="1" ht="14.15" x14ac:dyDescent="0.4">
      <c r="A2868" s="116"/>
      <c r="E2868" s="74"/>
      <c r="F2868" s="74"/>
      <c r="G2868" s="74"/>
    </row>
    <row r="2869" spans="1:7" s="55" customFormat="1" ht="14.15" x14ac:dyDescent="0.4">
      <c r="A2869" s="116"/>
      <c r="E2869" s="74"/>
      <c r="F2869" s="74"/>
      <c r="G2869" s="74"/>
    </row>
    <row r="2870" spans="1:7" s="55" customFormat="1" ht="14.15" x14ac:dyDescent="0.4">
      <c r="A2870" s="116"/>
      <c r="E2870" s="74"/>
      <c r="F2870" s="74"/>
      <c r="G2870" s="74"/>
    </row>
    <row r="2871" spans="1:7" s="55" customFormat="1" ht="14.15" x14ac:dyDescent="0.4">
      <c r="A2871" s="116"/>
      <c r="E2871" s="74"/>
      <c r="F2871" s="74"/>
      <c r="G2871" s="74"/>
    </row>
    <row r="2872" spans="1:7" s="55" customFormat="1" ht="14.15" x14ac:dyDescent="0.4">
      <c r="A2872" s="116"/>
      <c r="E2872" s="74"/>
      <c r="F2872" s="74"/>
      <c r="G2872" s="74"/>
    </row>
    <row r="2873" spans="1:7" s="55" customFormat="1" ht="14.15" x14ac:dyDescent="0.4">
      <c r="A2873" s="116"/>
      <c r="E2873" s="74"/>
      <c r="F2873" s="74"/>
      <c r="G2873" s="74"/>
    </row>
    <row r="2874" spans="1:7" s="55" customFormat="1" ht="14.15" x14ac:dyDescent="0.4">
      <c r="A2874" s="116"/>
      <c r="E2874" s="74"/>
      <c r="F2874" s="74"/>
      <c r="G2874" s="74"/>
    </row>
    <row r="2875" spans="1:7" s="55" customFormat="1" ht="14.15" x14ac:dyDescent="0.4">
      <c r="A2875" s="116"/>
      <c r="E2875" s="74"/>
      <c r="F2875" s="74"/>
      <c r="G2875" s="74"/>
    </row>
    <row r="2876" spans="1:7" s="55" customFormat="1" ht="14.15" x14ac:dyDescent="0.4">
      <c r="A2876" s="116"/>
      <c r="E2876" s="74"/>
      <c r="F2876" s="74"/>
      <c r="G2876" s="74"/>
    </row>
    <row r="2877" spans="1:7" s="55" customFormat="1" ht="14.15" x14ac:dyDescent="0.4">
      <c r="A2877" s="116"/>
      <c r="E2877" s="74"/>
      <c r="F2877" s="74"/>
      <c r="G2877" s="74"/>
    </row>
    <row r="2878" spans="1:7" s="55" customFormat="1" ht="14.15" x14ac:dyDescent="0.4">
      <c r="A2878" s="116"/>
      <c r="E2878" s="74"/>
      <c r="F2878" s="74"/>
      <c r="G2878" s="74"/>
    </row>
    <row r="2879" spans="1:7" s="55" customFormat="1" ht="14.15" x14ac:dyDescent="0.4">
      <c r="A2879" s="116"/>
      <c r="E2879" s="74"/>
      <c r="F2879" s="74"/>
      <c r="G2879" s="74"/>
    </row>
    <row r="2880" spans="1:7" s="55" customFormat="1" ht="14.15" x14ac:dyDescent="0.4">
      <c r="A2880" s="116"/>
      <c r="E2880" s="74"/>
      <c r="F2880" s="74"/>
      <c r="G2880" s="74"/>
    </row>
    <row r="2881" spans="1:7" s="55" customFormat="1" ht="14.15" x14ac:dyDescent="0.4">
      <c r="A2881" s="116"/>
      <c r="E2881" s="74"/>
      <c r="F2881" s="74"/>
      <c r="G2881" s="74"/>
    </row>
    <row r="2882" spans="1:7" s="55" customFormat="1" ht="14.15" x14ac:dyDescent="0.4">
      <c r="A2882" s="116"/>
      <c r="E2882" s="74"/>
      <c r="F2882" s="74"/>
      <c r="G2882" s="74"/>
    </row>
    <row r="2883" spans="1:7" s="55" customFormat="1" ht="14.15" x14ac:dyDescent="0.4">
      <c r="A2883" s="116"/>
      <c r="E2883" s="74"/>
      <c r="F2883" s="74"/>
      <c r="G2883" s="74"/>
    </row>
    <row r="2884" spans="1:7" s="55" customFormat="1" ht="14.15" x14ac:dyDescent="0.4">
      <c r="A2884" s="116"/>
      <c r="E2884" s="74"/>
      <c r="F2884" s="74"/>
      <c r="G2884" s="74"/>
    </row>
    <row r="2885" spans="1:7" s="55" customFormat="1" ht="14.15" x14ac:dyDescent="0.4">
      <c r="A2885" s="116"/>
      <c r="E2885" s="74"/>
      <c r="F2885" s="74"/>
      <c r="G2885" s="74"/>
    </row>
    <row r="2886" spans="1:7" s="55" customFormat="1" ht="14.15" x14ac:dyDescent="0.4">
      <c r="A2886" s="116"/>
      <c r="E2886" s="74"/>
      <c r="F2886" s="74"/>
      <c r="G2886" s="74"/>
    </row>
    <row r="2887" spans="1:7" s="55" customFormat="1" ht="14.15" x14ac:dyDescent="0.4">
      <c r="A2887" s="116"/>
      <c r="E2887" s="74"/>
      <c r="F2887" s="74"/>
      <c r="G2887" s="74"/>
    </row>
    <row r="2888" spans="1:7" s="55" customFormat="1" ht="14.15" x14ac:dyDescent="0.4">
      <c r="A2888" s="116"/>
      <c r="E2888" s="74"/>
      <c r="F2888" s="74"/>
      <c r="G2888" s="74"/>
    </row>
    <row r="2889" spans="1:7" s="55" customFormat="1" ht="14.15" x14ac:dyDescent="0.4">
      <c r="A2889" s="116"/>
      <c r="E2889" s="74"/>
      <c r="F2889" s="74"/>
      <c r="G2889" s="74"/>
    </row>
    <row r="2890" spans="1:7" s="55" customFormat="1" ht="14.15" x14ac:dyDescent="0.4">
      <c r="A2890" s="116"/>
      <c r="E2890" s="74"/>
      <c r="F2890" s="74"/>
      <c r="G2890" s="74"/>
    </row>
    <row r="2891" spans="1:7" s="55" customFormat="1" ht="14.15" x14ac:dyDescent="0.4">
      <c r="A2891" s="116"/>
      <c r="E2891" s="74"/>
      <c r="F2891" s="74"/>
      <c r="G2891" s="74"/>
    </row>
    <row r="2892" spans="1:7" s="55" customFormat="1" ht="14.15" x14ac:dyDescent="0.4">
      <c r="A2892" s="116"/>
      <c r="E2892" s="74"/>
      <c r="F2892" s="74"/>
      <c r="G2892" s="74"/>
    </row>
    <row r="2893" spans="1:7" s="55" customFormat="1" ht="14.15" x14ac:dyDescent="0.4">
      <c r="A2893" s="116"/>
      <c r="E2893" s="74"/>
      <c r="F2893" s="74"/>
      <c r="G2893" s="74"/>
    </row>
    <row r="2894" spans="1:7" s="55" customFormat="1" ht="14.15" x14ac:dyDescent="0.4">
      <c r="A2894" s="116"/>
      <c r="E2894" s="74"/>
      <c r="F2894" s="74"/>
      <c r="G2894" s="74"/>
    </row>
    <row r="2895" spans="1:7" s="55" customFormat="1" ht="14.15" x14ac:dyDescent="0.4">
      <c r="A2895" s="116"/>
      <c r="E2895" s="74"/>
      <c r="F2895" s="74"/>
      <c r="G2895" s="74"/>
    </row>
    <row r="2896" spans="1:7" s="55" customFormat="1" ht="14.15" x14ac:dyDescent="0.4">
      <c r="A2896" s="116"/>
      <c r="E2896" s="74"/>
      <c r="F2896" s="74"/>
      <c r="G2896" s="74"/>
    </row>
    <row r="2897" spans="1:7" s="55" customFormat="1" ht="14.15" x14ac:dyDescent="0.4">
      <c r="A2897" s="116"/>
      <c r="E2897" s="74"/>
      <c r="F2897" s="74"/>
      <c r="G2897" s="74"/>
    </row>
    <row r="2898" spans="1:7" s="55" customFormat="1" ht="14.15" x14ac:dyDescent="0.4">
      <c r="A2898" s="116"/>
      <c r="E2898" s="74"/>
      <c r="F2898" s="74"/>
      <c r="G2898" s="74"/>
    </row>
    <row r="2899" spans="1:7" s="55" customFormat="1" ht="14.15" x14ac:dyDescent="0.4">
      <c r="A2899" s="116"/>
      <c r="E2899" s="74"/>
      <c r="F2899" s="74"/>
      <c r="G2899" s="74"/>
    </row>
    <row r="2900" spans="1:7" s="55" customFormat="1" ht="14.15" x14ac:dyDescent="0.4">
      <c r="A2900" s="116"/>
      <c r="E2900" s="74"/>
      <c r="F2900" s="74"/>
      <c r="G2900" s="74"/>
    </row>
    <row r="2901" spans="1:7" s="55" customFormat="1" ht="14.15" x14ac:dyDescent="0.4">
      <c r="A2901" s="116"/>
      <c r="E2901" s="74"/>
      <c r="F2901" s="74"/>
      <c r="G2901" s="74"/>
    </row>
    <row r="2902" spans="1:7" s="55" customFormat="1" ht="14.15" x14ac:dyDescent="0.4">
      <c r="A2902" s="116"/>
      <c r="E2902" s="74"/>
      <c r="F2902" s="74"/>
      <c r="G2902" s="74"/>
    </row>
    <row r="2903" spans="1:7" s="55" customFormat="1" ht="14.15" x14ac:dyDescent="0.4">
      <c r="A2903" s="116"/>
      <c r="E2903" s="74"/>
      <c r="F2903" s="74"/>
      <c r="G2903" s="74"/>
    </row>
    <row r="2904" spans="1:7" s="55" customFormat="1" ht="14.15" x14ac:dyDescent="0.4">
      <c r="A2904" s="116"/>
      <c r="E2904" s="74"/>
      <c r="F2904" s="74"/>
      <c r="G2904" s="74"/>
    </row>
    <row r="2905" spans="1:7" s="55" customFormat="1" ht="14.15" x14ac:dyDescent="0.4">
      <c r="A2905" s="116"/>
      <c r="E2905" s="74"/>
      <c r="F2905" s="74"/>
      <c r="G2905" s="74"/>
    </row>
    <row r="2906" spans="1:7" s="55" customFormat="1" ht="14.15" x14ac:dyDescent="0.4">
      <c r="A2906" s="116"/>
      <c r="E2906" s="74"/>
      <c r="F2906" s="74"/>
      <c r="G2906" s="74"/>
    </row>
    <row r="2907" spans="1:7" s="55" customFormat="1" ht="14.15" x14ac:dyDescent="0.4">
      <c r="A2907" s="116"/>
      <c r="E2907" s="74"/>
      <c r="F2907" s="74"/>
      <c r="G2907" s="74"/>
    </row>
    <row r="2908" spans="1:7" s="55" customFormat="1" ht="14.15" x14ac:dyDescent="0.4">
      <c r="A2908" s="116"/>
      <c r="E2908" s="74"/>
      <c r="F2908" s="74"/>
      <c r="G2908" s="74"/>
    </row>
    <row r="2909" spans="1:7" s="55" customFormat="1" ht="14.15" x14ac:dyDescent="0.4">
      <c r="A2909" s="116"/>
      <c r="E2909" s="74"/>
      <c r="F2909" s="74"/>
      <c r="G2909" s="74"/>
    </row>
    <row r="2910" spans="1:7" s="55" customFormat="1" ht="14.15" x14ac:dyDescent="0.4">
      <c r="A2910" s="116"/>
      <c r="E2910" s="74"/>
      <c r="F2910" s="74"/>
      <c r="G2910" s="74"/>
    </row>
    <row r="2911" spans="1:7" s="55" customFormat="1" ht="14.15" x14ac:dyDescent="0.4">
      <c r="A2911" s="116"/>
      <c r="E2911" s="74"/>
      <c r="F2911" s="74"/>
      <c r="G2911" s="74"/>
    </row>
    <row r="2912" spans="1:7" s="55" customFormat="1" ht="14.15" x14ac:dyDescent="0.4">
      <c r="A2912" s="116"/>
      <c r="E2912" s="74"/>
      <c r="F2912" s="74"/>
      <c r="G2912" s="74"/>
    </row>
    <row r="2913" spans="1:7" s="55" customFormat="1" ht="14.15" x14ac:dyDescent="0.4">
      <c r="A2913" s="116"/>
      <c r="E2913" s="74"/>
      <c r="F2913" s="74"/>
      <c r="G2913" s="74"/>
    </row>
    <row r="2914" spans="1:7" s="55" customFormat="1" ht="14.15" x14ac:dyDescent="0.4">
      <c r="A2914" s="116"/>
      <c r="E2914" s="74"/>
      <c r="F2914" s="74"/>
      <c r="G2914" s="74"/>
    </row>
    <row r="2915" spans="1:7" s="55" customFormat="1" ht="14.15" x14ac:dyDescent="0.4">
      <c r="A2915" s="116"/>
      <c r="E2915" s="74"/>
      <c r="F2915" s="74"/>
      <c r="G2915" s="74"/>
    </row>
    <row r="2916" spans="1:7" s="55" customFormat="1" ht="14.15" x14ac:dyDescent="0.4">
      <c r="A2916" s="116"/>
      <c r="E2916" s="74"/>
      <c r="F2916" s="74"/>
      <c r="G2916" s="74"/>
    </row>
    <row r="2917" spans="1:7" s="55" customFormat="1" ht="14.15" x14ac:dyDescent="0.4">
      <c r="A2917" s="116"/>
      <c r="E2917" s="74"/>
      <c r="F2917" s="74"/>
      <c r="G2917" s="74"/>
    </row>
    <row r="2918" spans="1:7" s="55" customFormat="1" ht="14.15" x14ac:dyDescent="0.4">
      <c r="A2918" s="116"/>
      <c r="E2918" s="74"/>
      <c r="F2918" s="74"/>
      <c r="G2918" s="74"/>
    </row>
    <row r="2919" spans="1:7" s="55" customFormat="1" ht="14.15" x14ac:dyDescent="0.4">
      <c r="A2919" s="116"/>
      <c r="E2919" s="74"/>
      <c r="F2919" s="74"/>
      <c r="G2919" s="74"/>
    </row>
    <row r="2920" spans="1:7" s="55" customFormat="1" ht="14.15" x14ac:dyDescent="0.4">
      <c r="A2920" s="116"/>
      <c r="E2920" s="74"/>
      <c r="F2920" s="74"/>
      <c r="G2920" s="74"/>
    </row>
    <row r="2921" spans="1:7" s="55" customFormat="1" ht="14.15" x14ac:dyDescent="0.4">
      <c r="A2921" s="116"/>
      <c r="E2921" s="74"/>
      <c r="F2921" s="74"/>
      <c r="G2921" s="74"/>
    </row>
    <row r="2922" spans="1:7" s="55" customFormat="1" ht="14.15" x14ac:dyDescent="0.4">
      <c r="A2922" s="116"/>
      <c r="E2922" s="74"/>
      <c r="F2922" s="74"/>
      <c r="G2922" s="74"/>
    </row>
    <row r="2923" spans="1:7" s="55" customFormat="1" ht="14.15" x14ac:dyDescent="0.4">
      <c r="A2923" s="116"/>
      <c r="E2923" s="74"/>
      <c r="F2923" s="74"/>
      <c r="G2923" s="74"/>
    </row>
    <row r="2924" spans="1:7" s="55" customFormat="1" ht="14.15" x14ac:dyDescent="0.4">
      <c r="A2924" s="116"/>
      <c r="E2924" s="74"/>
      <c r="F2924" s="74"/>
      <c r="G2924" s="74"/>
    </row>
    <row r="2925" spans="1:7" s="55" customFormat="1" ht="14.15" x14ac:dyDescent="0.4">
      <c r="A2925" s="116"/>
      <c r="E2925" s="74"/>
      <c r="F2925" s="74"/>
      <c r="G2925" s="74"/>
    </row>
    <row r="2926" spans="1:7" s="55" customFormat="1" ht="14.15" x14ac:dyDescent="0.4">
      <c r="A2926" s="116"/>
      <c r="E2926" s="74"/>
      <c r="F2926" s="74"/>
      <c r="G2926" s="74"/>
    </row>
    <row r="2927" spans="1:7" s="55" customFormat="1" ht="14.15" x14ac:dyDescent="0.4">
      <c r="A2927" s="116"/>
      <c r="E2927" s="74"/>
      <c r="F2927" s="74"/>
      <c r="G2927" s="74"/>
    </row>
    <row r="2928" spans="1:7" s="55" customFormat="1" ht="14.15" x14ac:dyDescent="0.4">
      <c r="A2928" s="116"/>
      <c r="E2928" s="74"/>
      <c r="F2928" s="74"/>
      <c r="G2928" s="74"/>
    </row>
    <row r="2929" spans="1:7" s="55" customFormat="1" ht="14.15" x14ac:dyDescent="0.4">
      <c r="A2929" s="116"/>
      <c r="E2929" s="74"/>
      <c r="F2929" s="74"/>
      <c r="G2929" s="74"/>
    </row>
    <row r="2930" spans="1:7" s="55" customFormat="1" ht="14.15" x14ac:dyDescent="0.4">
      <c r="A2930" s="116"/>
      <c r="E2930" s="74"/>
      <c r="F2930" s="74"/>
      <c r="G2930" s="74"/>
    </row>
    <row r="2931" spans="1:7" s="55" customFormat="1" ht="14.15" x14ac:dyDescent="0.4">
      <c r="A2931" s="116"/>
      <c r="E2931" s="74"/>
      <c r="F2931" s="74"/>
      <c r="G2931" s="74"/>
    </row>
    <row r="2932" spans="1:7" s="55" customFormat="1" ht="14.15" x14ac:dyDescent="0.4">
      <c r="A2932" s="116"/>
      <c r="E2932" s="74"/>
      <c r="F2932" s="74"/>
      <c r="G2932" s="74"/>
    </row>
    <row r="2933" spans="1:7" s="55" customFormat="1" ht="14.15" x14ac:dyDescent="0.4">
      <c r="A2933" s="116"/>
      <c r="E2933" s="74"/>
      <c r="F2933" s="74"/>
      <c r="G2933" s="74"/>
    </row>
    <row r="2934" spans="1:7" s="55" customFormat="1" ht="14.15" x14ac:dyDescent="0.4">
      <c r="A2934" s="116"/>
      <c r="E2934" s="74"/>
      <c r="F2934" s="74"/>
      <c r="G2934" s="74"/>
    </row>
    <row r="2935" spans="1:7" s="55" customFormat="1" ht="14.15" x14ac:dyDescent="0.4">
      <c r="A2935" s="116"/>
      <c r="E2935" s="74"/>
      <c r="F2935" s="74"/>
      <c r="G2935" s="74"/>
    </row>
    <row r="2936" spans="1:7" s="55" customFormat="1" ht="14.15" x14ac:dyDescent="0.4">
      <c r="A2936" s="116"/>
      <c r="E2936" s="74"/>
      <c r="F2936" s="74"/>
      <c r="G2936" s="74"/>
    </row>
    <row r="2937" spans="1:7" s="55" customFormat="1" ht="14.15" x14ac:dyDescent="0.4">
      <c r="A2937" s="116"/>
      <c r="E2937" s="74"/>
      <c r="F2937" s="74"/>
      <c r="G2937" s="74"/>
    </row>
    <row r="2938" spans="1:7" s="55" customFormat="1" ht="14.15" x14ac:dyDescent="0.4">
      <c r="A2938" s="116"/>
      <c r="E2938" s="74"/>
      <c r="F2938" s="74"/>
      <c r="G2938" s="74"/>
    </row>
    <row r="2939" spans="1:7" s="55" customFormat="1" ht="14.15" x14ac:dyDescent="0.4">
      <c r="A2939" s="116"/>
      <c r="E2939" s="74"/>
      <c r="F2939" s="74"/>
      <c r="G2939" s="74"/>
    </row>
    <row r="2940" spans="1:7" s="55" customFormat="1" ht="14.15" x14ac:dyDescent="0.4">
      <c r="A2940" s="116"/>
      <c r="E2940" s="74"/>
      <c r="F2940" s="74"/>
      <c r="G2940" s="74"/>
    </row>
    <row r="2941" spans="1:7" s="55" customFormat="1" ht="14.15" x14ac:dyDescent="0.4">
      <c r="A2941" s="116"/>
      <c r="E2941" s="74"/>
      <c r="F2941" s="74"/>
      <c r="G2941" s="74"/>
    </row>
    <row r="2942" spans="1:7" s="55" customFormat="1" ht="14.15" x14ac:dyDescent="0.4">
      <c r="A2942" s="116"/>
      <c r="E2942" s="74"/>
      <c r="F2942" s="74"/>
      <c r="G2942" s="74"/>
    </row>
    <row r="2943" spans="1:7" s="55" customFormat="1" ht="14.15" x14ac:dyDescent="0.4">
      <c r="A2943" s="116"/>
      <c r="E2943" s="74"/>
      <c r="F2943" s="74"/>
      <c r="G2943" s="74"/>
    </row>
    <row r="2944" spans="1:7" s="55" customFormat="1" ht="14.15" x14ac:dyDescent="0.4">
      <c r="A2944" s="116"/>
      <c r="E2944" s="74"/>
      <c r="F2944" s="74"/>
      <c r="G2944" s="74"/>
    </row>
    <row r="2945" spans="1:7" s="55" customFormat="1" ht="14.15" x14ac:dyDescent="0.4">
      <c r="A2945" s="116"/>
      <c r="E2945" s="74"/>
      <c r="F2945" s="74"/>
      <c r="G2945" s="74"/>
    </row>
    <row r="2946" spans="1:7" s="55" customFormat="1" ht="14.15" x14ac:dyDescent="0.4">
      <c r="A2946" s="116"/>
      <c r="E2946" s="74"/>
      <c r="F2946" s="74"/>
      <c r="G2946" s="74"/>
    </row>
    <row r="2947" spans="1:7" s="55" customFormat="1" ht="14.15" x14ac:dyDescent="0.4">
      <c r="A2947" s="116"/>
      <c r="E2947" s="74"/>
      <c r="F2947" s="74"/>
      <c r="G2947" s="74"/>
    </row>
    <row r="2948" spans="1:7" s="55" customFormat="1" ht="14.15" x14ac:dyDescent="0.4">
      <c r="A2948" s="116"/>
      <c r="E2948" s="74"/>
      <c r="F2948" s="74"/>
      <c r="G2948" s="74"/>
    </row>
    <row r="2949" spans="1:7" s="55" customFormat="1" ht="14.15" x14ac:dyDescent="0.4">
      <c r="A2949" s="116"/>
      <c r="E2949" s="74"/>
      <c r="F2949" s="74"/>
      <c r="G2949" s="74"/>
    </row>
    <row r="2950" spans="1:7" s="55" customFormat="1" ht="14.15" x14ac:dyDescent="0.4">
      <c r="A2950" s="116"/>
      <c r="E2950" s="74"/>
      <c r="F2950" s="74"/>
      <c r="G2950" s="74"/>
    </row>
    <row r="2951" spans="1:7" s="55" customFormat="1" ht="14.15" x14ac:dyDescent="0.4">
      <c r="A2951" s="116"/>
      <c r="E2951" s="74"/>
      <c r="F2951" s="74"/>
      <c r="G2951" s="74"/>
    </row>
    <row r="2952" spans="1:7" s="55" customFormat="1" ht="14.15" x14ac:dyDescent="0.4">
      <c r="A2952" s="116"/>
      <c r="E2952" s="74"/>
      <c r="F2952" s="74"/>
      <c r="G2952" s="74"/>
    </row>
    <row r="2953" spans="1:7" s="55" customFormat="1" ht="14.15" x14ac:dyDescent="0.4">
      <c r="A2953" s="116"/>
      <c r="E2953" s="74"/>
      <c r="F2953" s="74"/>
      <c r="G2953" s="74"/>
    </row>
    <row r="2954" spans="1:7" s="55" customFormat="1" ht="14.15" x14ac:dyDescent="0.4">
      <c r="A2954" s="116"/>
      <c r="E2954" s="74"/>
      <c r="F2954" s="74"/>
      <c r="G2954" s="74"/>
    </row>
    <row r="2955" spans="1:7" s="55" customFormat="1" ht="14.15" x14ac:dyDescent="0.4">
      <c r="A2955" s="116"/>
      <c r="E2955" s="74"/>
      <c r="F2955" s="74"/>
      <c r="G2955" s="74"/>
    </row>
    <row r="2956" spans="1:7" s="55" customFormat="1" ht="14.15" x14ac:dyDescent="0.4">
      <c r="A2956" s="116"/>
      <c r="E2956" s="74"/>
      <c r="F2956" s="74"/>
      <c r="G2956" s="74"/>
    </row>
    <row r="2957" spans="1:7" s="55" customFormat="1" ht="14.15" x14ac:dyDescent="0.4">
      <c r="A2957" s="116"/>
      <c r="E2957" s="74"/>
      <c r="F2957" s="74"/>
      <c r="G2957" s="74"/>
    </row>
    <row r="2958" spans="1:7" s="55" customFormat="1" ht="14.15" x14ac:dyDescent="0.4">
      <c r="A2958" s="116"/>
      <c r="E2958" s="74"/>
      <c r="F2958" s="74"/>
      <c r="G2958" s="74"/>
    </row>
    <row r="2959" spans="1:7" s="55" customFormat="1" ht="14.15" x14ac:dyDescent="0.4">
      <c r="A2959" s="116"/>
      <c r="E2959" s="74"/>
      <c r="F2959" s="74"/>
      <c r="G2959" s="74"/>
    </row>
    <row r="2960" spans="1:7" s="55" customFormat="1" ht="14.15" x14ac:dyDescent="0.4">
      <c r="A2960" s="116"/>
      <c r="E2960" s="74"/>
      <c r="F2960" s="74"/>
      <c r="G2960" s="74"/>
    </row>
    <row r="2961" spans="1:7" s="55" customFormat="1" ht="14.15" x14ac:dyDescent="0.4">
      <c r="A2961" s="116"/>
      <c r="E2961" s="74"/>
      <c r="F2961" s="74"/>
      <c r="G2961" s="74"/>
    </row>
    <row r="2962" spans="1:7" s="55" customFormat="1" ht="14.15" x14ac:dyDescent="0.4">
      <c r="A2962" s="116"/>
      <c r="E2962" s="74"/>
      <c r="F2962" s="74"/>
      <c r="G2962" s="74"/>
    </row>
    <row r="2963" spans="1:7" s="55" customFormat="1" ht="14.15" x14ac:dyDescent="0.4">
      <c r="A2963" s="116"/>
      <c r="E2963" s="74"/>
      <c r="F2963" s="74"/>
      <c r="G2963" s="74"/>
    </row>
    <row r="2964" spans="1:7" s="55" customFormat="1" ht="14.15" x14ac:dyDescent="0.4">
      <c r="A2964" s="116"/>
      <c r="E2964" s="74"/>
      <c r="F2964" s="74"/>
      <c r="G2964" s="74"/>
    </row>
    <row r="2965" spans="1:7" s="55" customFormat="1" ht="14.15" x14ac:dyDescent="0.4">
      <c r="A2965" s="116"/>
      <c r="E2965" s="74"/>
      <c r="F2965" s="74"/>
      <c r="G2965" s="74"/>
    </row>
    <row r="2966" spans="1:7" s="55" customFormat="1" ht="14.15" x14ac:dyDescent="0.4">
      <c r="A2966" s="116"/>
      <c r="E2966" s="74"/>
      <c r="F2966" s="74"/>
      <c r="G2966" s="74"/>
    </row>
    <row r="2967" spans="1:7" s="55" customFormat="1" ht="14.15" x14ac:dyDescent="0.4">
      <c r="A2967" s="116"/>
      <c r="E2967" s="74"/>
      <c r="F2967" s="74"/>
      <c r="G2967" s="74"/>
    </row>
    <row r="2968" spans="1:7" s="55" customFormat="1" ht="14.15" x14ac:dyDescent="0.4">
      <c r="A2968" s="116"/>
      <c r="E2968" s="74"/>
      <c r="F2968" s="74"/>
      <c r="G2968" s="74"/>
    </row>
    <row r="2969" spans="1:7" s="55" customFormat="1" ht="14.15" x14ac:dyDescent="0.4">
      <c r="A2969" s="116"/>
      <c r="E2969" s="74"/>
      <c r="F2969" s="74"/>
      <c r="G2969" s="74"/>
    </row>
    <row r="2970" spans="1:7" s="55" customFormat="1" ht="14.15" x14ac:dyDescent="0.4">
      <c r="A2970" s="116"/>
      <c r="E2970" s="74"/>
      <c r="F2970" s="74"/>
      <c r="G2970" s="74"/>
    </row>
    <row r="2971" spans="1:7" s="55" customFormat="1" ht="14.15" x14ac:dyDescent="0.4">
      <c r="A2971" s="116"/>
      <c r="E2971" s="74"/>
      <c r="F2971" s="74"/>
      <c r="G2971" s="74"/>
    </row>
    <row r="2972" spans="1:7" s="55" customFormat="1" ht="14.15" x14ac:dyDescent="0.4">
      <c r="A2972" s="116"/>
      <c r="E2972" s="74"/>
      <c r="F2972" s="74"/>
      <c r="G2972" s="74"/>
    </row>
    <row r="2973" spans="1:7" s="55" customFormat="1" ht="14.15" x14ac:dyDescent="0.4">
      <c r="A2973" s="116"/>
      <c r="E2973" s="74"/>
      <c r="F2973" s="74"/>
      <c r="G2973" s="74"/>
    </row>
    <row r="2974" spans="1:7" s="55" customFormat="1" ht="14.15" x14ac:dyDescent="0.4">
      <c r="A2974" s="116"/>
      <c r="E2974" s="74"/>
      <c r="F2974" s="74"/>
      <c r="G2974" s="74"/>
    </row>
    <row r="2975" spans="1:7" s="55" customFormat="1" ht="14.15" x14ac:dyDescent="0.4">
      <c r="A2975" s="116"/>
      <c r="E2975" s="74"/>
      <c r="F2975" s="74"/>
      <c r="G2975" s="74"/>
    </row>
    <row r="2976" spans="1:7" s="55" customFormat="1" ht="14.15" x14ac:dyDescent="0.4">
      <c r="A2976" s="116"/>
      <c r="E2976" s="74"/>
      <c r="F2976" s="74"/>
      <c r="G2976" s="74"/>
    </row>
    <row r="2977" spans="1:7" s="55" customFormat="1" ht="14.15" x14ac:dyDescent="0.4">
      <c r="A2977" s="116"/>
      <c r="E2977" s="74"/>
      <c r="F2977" s="74"/>
      <c r="G2977" s="74"/>
    </row>
    <row r="2978" spans="1:7" s="55" customFormat="1" ht="14.15" x14ac:dyDescent="0.4">
      <c r="A2978" s="116"/>
      <c r="E2978" s="74"/>
      <c r="F2978" s="74"/>
      <c r="G2978" s="74"/>
    </row>
    <row r="2979" spans="1:7" s="55" customFormat="1" ht="14.15" x14ac:dyDescent="0.4">
      <c r="A2979" s="116"/>
      <c r="E2979" s="74"/>
      <c r="F2979" s="74"/>
      <c r="G2979" s="74"/>
    </row>
    <row r="2980" spans="1:7" s="55" customFormat="1" ht="14.15" x14ac:dyDescent="0.4">
      <c r="A2980" s="116"/>
      <c r="E2980" s="74"/>
      <c r="F2980" s="74"/>
      <c r="G2980" s="74"/>
    </row>
    <row r="2981" spans="1:7" s="55" customFormat="1" ht="14.15" x14ac:dyDescent="0.4">
      <c r="A2981" s="116"/>
      <c r="E2981" s="74"/>
      <c r="F2981" s="74"/>
      <c r="G2981" s="74"/>
    </row>
    <row r="2982" spans="1:7" s="55" customFormat="1" ht="14.15" x14ac:dyDescent="0.4">
      <c r="A2982" s="116"/>
      <c r="E2982" s="74"/>
      <c r="F2982" s="74"/>
      <c r="G2982" s="74"/>
    </row>
    <row r="2983" spans="1:7" s="55" customFormat="1" ht="14.15" x14ac:dyDescent="0.4">
      <c r="A2983" s="116"/>
      <c r="E2983" s="74"/>
      <c r="F2983" s="74"/>
      <c r="G2983" s="74"/>
    </row>
    <row r="2984" spans="1:7" s="55" customFormat="1" ht="14.15" x14ac:dyDescent="0.4">
      <c r="A2984" s="116"/>
      <c r="E2984" s="74"/>
      <c r="F2984" s="74"/>
      <c r="G2984" s="74"/>
    </row>
    <row r="2985" spans="1:7" s="55" customFormat="1" ht="14.15" x14ac:dyDescent="0.4">
      <c r="A2985" s="116"/>
      <c r="E2985" s="74"/>
      <c r="F2985" s="74"/>
      <c r="G2985" s="74"/>
    </row>
    <row r="2986" spans="1:7" s="55" customFormat="1" ht="14.15" x14ac:dyDescent="0.4">
      <c r="A2986" s="116"/>
      <c r="E2986" s="74"/>
      <c r="F2986" s="74"/>
      <c r="G2986" s="74"/>
    </row>
    <row r="2987" spans="1:7" s="55" customFormat="1" ht="14.15" x14ac:dyDescent="0.4">
      <c r="A2987" s="116"/>
      <c r="E2987" s="74"/>
      <c r="F2987" s="74"/>
      <c r="G2987" s="74"/>
    </row>
    <row r="2988" spans="1:7" s="55" customFormat="1" ht="14.15" x14ac:dyDescent="0.4">
      <c r="A2988" s="116"/>
      <c r="E2988" s="74"/>
      <c r="F2988" s="74"/>
      <c r="G2988" s="74"/>
    </row>
    <row r="2989" spans="1:7" s="55" customFormat="1" ht="14.15" x14ac:dyDescent="0.4">
      <c r="A2989" s="116"/>
      <c r="E2989" s="74"/>
      <c r="F2989" s="74"/>
      <c r="G2989" s="74"/>
    </row>
    <row r="2990" spans="1:7" s="55" customFormat="1" ht="14.15" x14ac:dyDescent="0.4">
      <c r="A2990" s="116"/>
      <c r="E2990" s="74"/>
      <c r="F2990" s="74"/>
      <c r="G2990" s="74"/>
    </row>
    <row r="2991" spans="1:7" s="55" customFormat="1" ht="14.15" x14ac:dyDescent="0.4">
      <c r="A2991" s="116"/>
      <c r="E2991" s="74"/>
      <c r="F2991" s="74"/>
      <c r="G2991" s="74"/>
    </row>
    <row r="2992" spans="1:7" s="55" customFormat="1" ht="14.15" x14ac:dyDescent="0.4">
      <c r="A2992" s="116"/>
      <c r="E2992" s="74"/>
      <c r="F2992" s="74"/>
      <c r="G2992" s="74"/>
    </row>
    <row r="2993" spans="1:7" s="55" customFormat="1" ht="14.15" x14ac:dyDescent="0.4">
      <c r="A2993" s="116"/>
      <c r="E2993" s="74"/>
      <c r="F2993" s="74"/>
      <c r="G2993" s="74"/>
    </row>
    <row r="2994" spans="1:7" s="55" customFormat="1" ht="14.15" x14ac:dyDescent="0.4">
      <c r="A2994" s="116"/>
      <c r="E2994" s="74"/>
      <c r="F2994" s="74"/>
      <c r="G2994" s="74"/>
    </row>
    <row r="2995" spans="1:7" s="55" customFormat="1" ht="14.15" x14ac:dyDescent="0.4">
      <c r="A2995" s="116"/>
      <c r="E2995" s="74"/>
      <c r="F2995" s="74"/>
      <c r="G2995" s="74"/>
    </row>
    <row r="2996" spans="1:7" s="55" customFormat="1" ht="14.15" x14ac:dyDescent="0.4">
      <c r="A2996" s="116"/>
      <c r="E2996" s="74"/>
      <c r="F2996" s="74"/>
      <c r="G2996" s="74"/>
    </row>
    <row r="2997" spans="1:7" s="55" customFormat="1" ht="14.15" x14ac:dyDescent="0.4">
      <c r="A2997" s="116"/>
      <c r="E2997" s="74"/>
      <c r="F2997" s="74"/>
      <c r="G2997" s="74"/>
    </row>
    <row r="2998" spans="1:7" s="55" customFormat="1" ht="14.15" x14ac:dyDescent="0.4">
      <c r="A2998" s="116"/>
      <c r="E2998" s="74"/>
      <c r="F2998" s="74"/>
      <c r="G2998" s="74"/>
    </row>
    <row r="2999" spans="1:7" s="55" customFormat="1" ht="14.15" x14ac:dyDescent="0.4">
      <c r="A2999" s="116"/>
      <c r="E2999" s="74"/>
      <c r="F2999" s="74"/>
      <c r="G2999" s="74"/>
    </row>
    <row r="3000" spans="1:7" s="55" customFormat="1" ht="14.15" x14ac:dyDescent="0.4">
      <c r="A3000" s="116"/>
      <c r="E3000" s="74"/>
      <c r="F3000" s="74"/>
      <c r="G3000" s="74"/>
    </row>
    <row r="3001" spans="1:7" s="55" customFormat="1" ht="14.15" x14ac:dyDescent="0.4">
      <c r="A3001" s="116"/>
      <c r="E3001" s="74"/>
      <c r="F3001" s="74"/>
      <c r="G3001" s="74"/>
    </row>
    <row r="3002" spans="1:7" s="55" customFormat="1" ht="14.15" x14ac:dyDescent="0.4">
      <c r="A3002" s="116"/>
      <c r="E3002" s="74"/>
      <c r="F3002" s="74"/>
      <c r="G3002" s="74"/>
    </row>
    <row r="3003" spans="1:7" s="55" customFormat="1" ht="14.15" x14ac:dyDescent="0.4">
      <c r="A3003" s="116"/>
      <c r="E3003" s="74"/>
      <c r="F3003" s="74"/>
      <c r="G3003" s="74"/>
    </row>
    <row r="3004" spans="1:7" s="55" customFormat="1" ht="14.15" x14ac:dyDescent="0.4">
      <c r="A3004" s="116"/>
      <c r="E3004" s="74"/>
      <c r="F3004" s="74"/>
      <c r="G3004" s="74"/>
    </row>
    <row r="3005" spans="1:7" s="55" customFormat="1" ht="14.15" x14ac:dyDescent="0.4">
      <c r="A3005" s="116"/>
      <c r="E3005" s="74"/>
      <c r="F3005" s="74"/>
      <c r="G3005" s="74"/>
    </row>
    <row r="3006" spans="1:7" s="55" customFormat="1" ht="14.15" x14ac:dyDescent="0.4">
      <c r="A3006" s="116"/>
      <c r="E3006" s="74"/>
      <c r="F3006" s="74"/>
      <c r="G3006" s="74"/>
    </row>
    <row r="3007" spans="1:7" s="55" customFormat="1" ht="14.15" x14ac:dyDescent="0.4">
      <c r="A3007" s="116"/>
      <c r="E3007" s="74"/>
      <c r="F3007" s="74"/>
      <c r="G3007" s="74"/>
    </row>
    <row r="3008" spans="1:7" s="55" customFormat="1" ht="14.15" x14ac:dyDescent="0.4">
      <c r="A3008" s="116"/>
      <c r="E3008" s="74"/>
      <c r="F3008" s="74"/>
      <c r="G3008" s="74"/>
    </row>
    <row r="3009" spans="1:7" s="55" customFormat="1" ht="14.15" x14ac:dyDescent="0.4">
      <c r="A3009" s="116"/>
      <c r="E3009" s="74"/>
      <c r="F3009" s="74"/>
      <c r="G3009" s="74"/>
    </row>
    <row r="3010" spans="1:7" s="55" customFormat="1" ht="14.15" x14ac:dyDescent="0.4">
      <c r="A3010" s="116"/>
      <c r="E3010" s="74"/>
      <c r="F3010" s="74"/>
      <c r="G3010" s="74"/>
    </row>
    <row r="3011" spans="1:7" s="55" customFormat="1" ht="14.15" x14ac:dyDescent="0.4">
      <c r="A3011" s="116"/>
      <c r="E3011" s="74"/>
      <c r="F3011" s="74"/>
      <c r="G3011" s="74"/>
    </row>
    <row r="3012" spans="1:7" s="55" customFormat="1" ht="14.15" x14ac:dyDescent="0.4">
      <c r="A3012" s="116"/>
      <c r="E3012" s="74"/>
      <c r="F3012" s="74"/>
      <c r="G3012" s="74"/>
    </row>
    <row r="3013" spans="1:7" s="55" customFormat="1" ht="14.15" x14ac:dyDescent="0.4">
      <c r="A3013" s="116"/>
      <c r="E3013" s="74"/>
      <c r="F3013" s="74"/>
      <c r="G3013" s="74"/>
    </row>
    <row r="3014" spans="1:7" s="55" customFormat="1" ht="14.15" x14ac:dyDescent="0.4">
      <c r="A3014" s="116"/>
      <c r="E3014" s="74"/>
      <c r="F3014" s="74"/>
      <c r="G3014" s="74"/>
    </row>
    <row r="3015" spans="1:7" s="55" customFormat="1" ht="14.15" x14ac:dyDescent="0.4">
      <c r="A3015" s="116"/>
      <c r="E3015" s="74"/>
      <c r="F3015" s="74"/>
      <c r="G3015" s="74"/>
    </row>
    <row r="3016" spans="1:7" s="55" customFormat="1" ht="14.15" x14ac:dyDescent="0.4">
      <c r="A3016" s="116"/>
      <c r="E3016" s="74"/>
      <c r="F3016" s="74"/>
      <c r="G3016" s="74"/>
    </row>
    <row r="3017" spans="1:7" s="55" customFormat="1" ht="14.15" x14ac:dyDescent="0.4">
      <c r="A3017" s="116"/>
      <c r="E3017" s="74"/>
      <c r="F3017" s="74"/>
      <c r="G3017" s="74"/>
    </row>
    <row r="3018" spans="1:7" s="55" customFormat="1" ht="14.15" x14ac:dyDescent="0.4">
      <c r="A3018" s="116"/>
      <c r="E3018" s="74"/>
      <c r="F3018" s="74"/>
      <c r="G3018" s="74"/>
    </row>
    <row r="3019" spans="1:7" s="55" customFormat="1" ht="14.15" x14ac:dyDescent="0.4">
      <c r="A3019" s="116"/>
      <c r="E3019" s="74"/>
      <c r="F3019" s="74"/>
      <c r="G3019" s="74"/>
    </row>
    <row r="3020" spans="1:7" s="55" customFormat="1" ht="14.15" x14ac:dyDescent="0.4">
      <c r="A3020" s="116"/>
      <c r="E3020" s="74"/>
      <c r="F3020" s="74"/>
      <c r="G3020" s="74"/>
    </row>
    <row r="3021" spans="1:7" s="55" customFormat="1" ht="14.15" x14ac:dyDescent="0.4">
      <c r="A3021" s="116"/>
      <c r="E3021" s="74"/>
      <c r="F3021" s="74"/>
      <c r="G3021" s="74"/>
    </row>
    <row r="3022" spans="1:7" s="55" customFormat="1" ht="14.15" x14ac:dyDescent="0.4">
      <c r="A3022" s="116"/>
      <c r="E3022" s="74"/>
      <c r="F3022" s="74"/>
      <c r="G3022" s="74"/>
    </row>
    <row r="3023" spans="1:7" s="55" customFormat="1" ht="14.15" x14ac:dyDescent="0.4">
      <c r="A3023" s="116"/>
      <c r="E3023" s="74"/>
      <c r="F3023" s="74"/>
      <c r="G3023" s="74"/>
    </row>
    <row r="3024" spans="1:7" s="55" customFormat="1" ht="14.15" x14ac:dyDescent="0.4">
      <c r="A3024" s="116"/>
      <c r="E3024" s="74"/>
      <c r="F3024" s="74"/>
      <c r="G3024" s="74"/>
    </row>
    <row r="3025" spans="1:7" s="55" customFormat="1" ht="14.15" x14ac:dyDescent="0.4">
      <c r="A3025" s="116"/>
      <c r="E3025" s="74"/>
      <c r="F3025" s="74"/>
      <c r="G3025" s="74"/>
    </row>
    <row r="3026" spans="1:7" s="55" customFormat="1" ht="14.15" x14ac:dyDescent="0.4">
      <c r="A3026" s="116"/>
      <c r="E3026" s="74"/>
      <c r="F3026" s="74"/>
      <c r="G3026" s="74"/>
    </row>
    <row r="3027" spans="1:7" s="55" customFormat="1" ht="14.15" x14ac:dyDescent="0.4">
      <c r="A3027" s="116"/>
      <c r="E3027" s="74"/>
      <c r="F3027" s="74"/>
      <c r="G3027" s="74"/>
    </row>
    <row r="3028" spans="1:7" s="55" customFormat="1" ht="14.15" x14ac:dyDescent="0.4">
      <c r="A3028" s="116"/>
      <c r="E3028" s="74"/>
      <c r="F3028" s="74"/>
      <c r="G3028" s="74"/>
    </row>
    <row r="3029" spans="1:7" s="55" customFormat="1" ht="14.15" x14ac:dyDescent="0.4">
      <c r="A3029" s="116"/>
      <c r="E3029" s="74"/>
      <c r="F3029" s="74"/>
      <c r="G3029" s="74"/>
    </row>
    <row r="3030" spans="1:7" s="55" customFormat="1" ht="14.15" x14ac:dyDescent="0.4">
      <c r="A3030" s="116"/>
      <c r="E3030" s="74"/>
      <c r="F3030" s="74"/>
      <c r="G3030" s="74"/>
    </row>
    <row r="3031" spans="1:7" s="55" customFormat="1" ht="14.15" x14ac:dyDescent="0.4">
      <c r="A3031" s="116"/>
      <c r="E3031" s="74"/>
      <c r="F3031" s="74"/>
      <c r="G3031" s="74"/>
    </row>
    <row r="3032" spans="1:7" s="55" customFormat="1" ht="14.15" x14ac:dyDescent="0.4">
      <c r="A3032" s="116"/>
      <c r="E3032" s="74"/>
      <c r="F3032" s="74"/>
      <c r="G3032" s="74"/>
    </row>
    <row r="3033" spans="1:7" s="55" customFormat="1" ht="14.15" x14ac:dyDescent="0.4">
      <c r="A3033" s="116"/>
      <c r="E3033" s="74"/>
      <c r="F3033" s="74"/>
      <c r="G3033" s="74"/>
    </row>
    <row r="3034" spans="1:7" s="55" customFormat="1" ht="14.15" x14ac:dyDescent="0.4">
      <c r="A3034" s="116"/>
      <c r="E3034" s="74"/>
      <c r="F3034" s="74"/>
      <c r="G3034" s="74"/>
    </row>
    <row r="3035" spans="1:7" s="55" customFormat="1" ht="14.15" x14ac:dyDescent="0.4">
      <c r="A3035" s="116"/>
      <c r="E3035" s="74"/>
      <c r="F3035" s="74"/>
      <c r="G3035" s="74"/>
    </row>
    <row r="3036" spans="1:7" s="55" customFormat="1" ht="14.15" x14ac:dyDescent="0.4">
      <c r="A3036" s="116"/>
      <c r="E3036" s="74"/>
      <c r="F3036" s="74"/>
      <c r="G3036" s="74"/>
    </row>
    <row r="3037" spans="1:7" s="55" customFormat="1" ht="14.15" x14ac:dyDescent="0.4">
      <c r="A3037" s="116"/>
      <c r="E3037" s="74"/>
      <c r="F3037" s="74"/>
      <c r="G3037" s="74"/>
    </row>
    <row r="3038" spans="1:7" s="55" customFormat="1" ht="14.15" x14ac:dyDescent="0.4">
      <c r="A3038" s="116"/>
      <c r="E3038" s="74"/>
      <c r="F3038" s="74"/>
      <c r="G3038" s="74"/>
    </row>
    <row r="3039" spans="1:7" s="55" customFormat="1" ht="14.15" x14ac:dyDescent="0.4">
      <c r="A3039" s="116"/>
      <c r="E3039" s="74"/>
      <c r="F3039" s="74"/>
      <c r="G3039" s="74"/>
    </row>
    <row r="3040" spans="1:7" s="55" customFormat="1" ht="14.15" x14ac:dyDescent="0.4">
      <c r="A3040" s="116"/>
      <c r="E3040" s="74"/>
      <c r="F3040" s="74"/>
      <c r="G3040" s="74"/>
    </row>
    <row r="3041" spans="1:7" s="55" customFormat="1" ht="14.15" x14ac:dyDescent="0.4">
      <c r="A3041" s="116"/>
      <c r="E3041" s="74"/>
      <c r="F3041" s="74"/>
      <c r="G3041" s="74"/>
    </row>
    <row r="3042" spans="1:7" s="55" customFormat="1" ht="14.15" x14ac:dyDescent="0.4">
      <c r="A3042" s="116"/>
      <c r="E3042" s="74"/>
      <c r="F3042" s="74"/>
      <c r="G3042" s="74"/>
    </row>
    <row r="3043" spans="1:7" s="55" customFormat="1" ht="14.15" x14ac:dyDescent="0.4">
      <c r="A3043" s="116"/>
      <c r="E3043" s="74"/>
      <c r="F3043" s="74"/>
      <c r="G3043" s="74"/>
    </row>
    <row r="3044" spans="1:7" s="55" customFormat="1" ht="14.15" x14ac:dyDescent="0.4">
      <c r="A3044" s="116"/>
      <c r="E3044" s="74"/>
      <c r="F3044" s="74"/>
      <c r="G3044" s="74"/>
    </row>
    <row r="3045" spans="1:7" s="55" customFormat="1" ht="14.15" x14ac:dyDescent="0.4">
      <c r="A3045" s="116"/>
      <c r="E3045" s="74"/>
      <c r="F3045" s="74"/>
      <c r="G3045" s="74"/>
    </row>
    <row r="3046" spans="1:7" s="55" customFormat="1" ht="14.15" x14ac:dyDescent="0.4">
      <c r="A3046" s="116"/>
      <c r="E3046" s="74"/>
      <c r="F3046" s="74"/>
      <c r="G3046" s="74"/>
    </row>
    <row r="3047" spans="1:7" s="55" customFormat="1" ht="14.15" x14ac:dyDescent="0.4">
      <c r="A3047" s="116"/>
      <c r="E3047" s="74"/>
      <c r="F3047" s="74"/>
      <c r="G3047" s="74"/>
    </row>
    <row r="3048" spans="1:7" s="55" customFormat="1" ht="14.15" x14ac:dyDescent="0.4">
      <c r="A3048" s="116"/>
      <c r="E3048" s="74"/>
      <c r="F3048" s="74"/>
      <c r="G3048" s="74"/>
    </row>
    <row r="3049" spans="1:7" s="55" customFormat="1" ht="14.15" x14ac:dyDescent="0.4">
      <c r="A3049" s="116"/>
      <c r="E3049" s="74"/>
      <c r="F3049" s="74"/>
      <c r="G3049" s="74"/>
    </row>
    <row r="3050" spans="1:7" s="55" customFormat="1" ht="14.15" x14ac:dyDescent="0.4">
      <c r="A3050" s="116"/>
      <c r="E3050" s="74"/>
      <c r="F3050" s="74"/>
      <c r="G3050" s="74"/>
    </row>
    <row r="3051" spans="1:7" s="55" customFormat="1" ht="14.15" x14ac:dyDescent="0.4">
      <c r="A3051" s="116"/>
      <c r="E3051" s="74"/>
      <c r="F3051" s="74"/>
      <c r="G3051" s="74"/>
    </row>
    <row r="3052" spans="1:7" s="55" customFormat="1" ht="14.15" x14ac:dyDescent="0.4">
      <c r="A3052" s="116"/>
      <c r="E3052" s="74"/>
      <c r="F3052" s="74"/>
      <c r="G3052" s="74"/>
    </row>
    <row r="3053" spans="1:7" s="55" customFormat="1" ht="14.15" x14ac:dyDescent="0.4">
      <c r="A3053" s="116"/>
      <c r="E3053" s="74"/>
      <c r="F3053" s="74"/>
      <c r="G3053" s="74"/>
    </row>
    <row r="3054" spans="1:7" s="55" customFormat="1" ht="14.15" x14ac:dyDescent="0.4">
      <c r="A3054" s="116"/>
      <c r="E3054" s="74"/>
      <c r="F3054" s="74"/>
      <c r="G3054" s="74"/>
    </row>
    <row r="3055" spans="1:7" s="55" customFormat="1" ht="14.15" x14ac:dyDescent="0.4">
      <c r="A3055" s="116"/>
      <c r="E3055" s="74"/>
      <c r="F3055" s="74"/>
      <c r="G3055" s="74"/>
    </row>
    <row r="3056" spans="1:7" s="55" customFormat="1" ht="14.15" x14ac:dyDescent="0.4">
      <c r="A3056" s="116"/>
      <c r="E3056" s="74"/>
      <c r="F3056" s="74"/>
      <c r="G3056" s="74"/>
    </row>
    <row r="3057" spans="1:7" s="55" customFormat="1" ht="14.15" x14ac:dyDescent="0.4">
      <c r="A3057" s="116"/>
      <c r="E3057" s="74"/>
      <c r="F3057" s="74"/>
      <c r="G3057" s="74"/>
    </row>
    <row r="3058" spans="1:7" s="55" customFormat="1" ht="14.15" x14ac:dyDescent="0.4">
      <c r="A3058" s="116"/>
      <c r="E3058" s="74"/>
      <c r="F3058" s="74"/>
      <c r="G3058" s="74"/>
    </row>
    <row r="3059" spans="1:7" s="55" customFormat="1" ht="14.15" x14ac:dyDescent="0.4">
      <c r="A3059" s="116"/>
      <c r="E3059" s="74"/>
      <c r="F3059" s="74"/>
      <c r="G3059" s="74"/>
    </row>
    <row r="3060" spans="1:7" s="55" customFormat="1" ht="14.15" x14ac:dyDescent="0.4">
      <c r="A3060" s="116"/>
      <c r="E3060" s="74"/>
      <c r="F3060" s="74"/>
      <c r="G3060" s="74"/>
    </row>
    <row r="3061" spans="1:7" s="55" customFormat="1" ht="14.15" x14ac:dyDescent="0.4">
      <c r="A3061" s="116"/>
      <c r="E3061" s="74"/>
      <c r="F3061" s="74"/>
      <c r="G3061" s="74"/>
    </row>
    <row r="3062" spans="1:7" s="55" customFormat="1" ht="14.15" x14ac:dyDescent="0.4">
      <c r="A3062" s="116"/>
      <c r="E3062" s="74"/>
      <c r="F3062" s="74"/>
      <c r="G3062" s="74"/>
    </row>
    <row r="3063" spans="1:7" s="55" customFormat="1" ht="14.15" x14ac:dyDescent="0.4">
      <c r="A3063" s="116"/>
      <c r="E3063" s="74"/>
      <c r="F3063" s="74"/>
      <c r="G3063" s="74"/>
    </row>
    <row r="3064" spans="1:7" s="55" customFormat="1" ht="14.15" x14ac:dyDescent="0.4">
      <c r="A3064" s="116"/>
      <c r="E3064" s="74"/>
      <c r="F3064" s="74"/>
      <c r="G3064" s="74"/>
    </row>
    <row r="3065" spans="1:7" s="55" customFormat="1" ht="14.15" x14ac:dyDescent="0.4">
      <c r="A3065" s="116"/>
      <c r="E3065" s="74"/>
      <c r="F3065" s="74"/>
      <c r="G3065" s="74"/>
    </row>
    <row r="3066" spans="1:7" s="55" customFormat="1" ht="14.15" x14ac:dyDescent="0.4">
      <c r="A3066" s="116"/>
      <c r="E3066" s="74"/>
      <c r="F3066" s="74"/>
      <c r="G3066" s="74"/>
    </row>
    <row r="3067" spans="1:7" s="55" customFormat="1" ht="14.15" x14ac:dyDescent="0.4">
      <c r="A3067" s="116"/>
      <c r="E3067" s="74"/>
      <c r="F3067" s="74"/>
      <c r="G3067" s="74"/>
    </row>
    <row r="3068" spans="1:7" s="55" customFormat="1" ht="14.15" x14ac:dyDescent="0.4">
      <c r="A3068" s="116"/>
      <c r="E3068" s="74"/>
      <c r="F3068" s="74"/>
      <c r="G3068" s="74"/>
    </row>
    <row r="3069" spans="1:7" s="55" customFormat="1" ht="14.15" x14ac:dyDescent="0.4">
      <c r="A3069" s="116"/>
      <c r="E3069" s="74"/>
      <c r="F3069" s="74"/>
      <c r="G3069" s="74"/>
    </row>
    <row r="3070" spans="1:7" s="55" customFormat="1" ht="14.15" x14ac:dyDescent="0.4">
      <c r="A3070" s="116"/>
      <c r="E3070" s="74"/>
      <c r="F3070" s="74"/>
      <c r="G3070" s="74"/>
    </row>
    <row r="3071" spans="1:7" s="55" customFormat="1" ht="14.15" x14ac:dyDescent="0.4">
      <c r="A3071" s="116"/>
      <c r="E3071" s="74"/>
      <c r="F3071" s="74"/>
      <c r="G3071" s="74"/>
    </row>
    <row r="3072" spans="1:7" s="55" customFormat="1" ht="14.15" x14ac:dyDescent="0.4">
      <c r="A3072" s="116"/>
      <c r="E3072" s="74"/>
      <c r="F3072" s="74"/>
      <c r="G3072" s="74"/>
    </row>
    <row r="3073" spans="1:7" s="55" customFormat="1" ht="14.15" x14ac:dyDescent="0.4">
      <c r="A3073" s="116"/>
      <c r="E3073" s="74"/>
      <c r="F3073" s="74"/>
      <c r="G3073" s="74"/>
    </row>
    <row r="3074" spans="1:7" s="55" customFormat="1" ht="14.15" x14ac:dyDescent="0.4">
      <c r="A3074" s="116"/>
      <c r="E3074" s="74"/>
      <c r="F3074" s="74"/>
      <c r="G3074" s="74"/>
    </row>
    <row r="3075" spans="1:7" s="55" customFormat="1" ht="14.15" x14ac:dyDescent="0.4">
      <c r="A3075" s="116"/>
      <c r="E3075" s="74"/>
      <c r="F3075" s="74"/>
      <c r="G3075" s="74"/>
    </row>
    <row r="3076" spans="1:7" s="55" customFormat="1" ht="14.15" x14ac:dyDescent="0.4">
      <c r="A3076" s="116"/>
      <c r="E3076" s="74"/>
      <c r="F3076" s="74"/>
      <c r="G3076" s="74"/>
    </row>
    <row r="3077" spans="1:7" s="55" customFormat="1" ht="14.15" x14ac:dyDescent="0.4">
      <c r="A3077" s="116"/>
      <c r="E3077" s="74"/>
      <c r="F3077" s="74"/>
      <c r="G3077" s="74"/>
    </row>
    <row r="3078" spans="1:7" s="55" customFormat="1" ht="14.15" x14ac:dyDescent="0.4">
      <c r="A3078" s="116"/>
      <c r="E3078" s="74"/>
      <c r="F3078" s="74"/>
      <c r="G3078" s="74"/>
    </row>
    <row r="3079" spans="1:7" s="55" customFormat="1" ht="14.15" x14ac:dyDescent="0.4">
      <c r="A3079" s="116"/>
      <c r="E3079" s="74"/>
      <c r="F3079" s="74"/>
      <c r="G3079" s="74"/>
    </row>
    <row r="3080" spans="1:7" s="55" customFormat="1" ht="14.15" x14ac:dyDescent="0.4">
      <c r="A3080" s="116"/>
      <c r="E3080" s="74"/>
      <c r="F3080" s="74"/>
      <c r="G3080" s="74"/>
    </row>
    <row r="3081" spans="1:7" s="55" customFormat="1" ht="14.15" x14ac:dyDescent="0.4">
      <c r="A3081" s="116"/>
      <c r="E3081" s="74"/>
      <c r="F3081" s="74"/>
      <c r="G3081" s="74"/>
    </row>
    <row r="3082" spans="1:7" s="55" customFormat="1" ht="14.15" x14ac:dyDescent="0.4">
      <c r="A3082" s="116"/>
      <c r="E3082" s="74"/>
      <c r="F3082" s="74"/>
      <c r="G3082" s="74"/>
    </row>
    <row r="3083" spans="1:7" s="55" customFormat="1" ht="14.15" x14ac:dyDescent="0.4">
      <c r="A3083" s="116"/>
      <c r="E3083" s="74"/>
      <c r="F3083" s="74"/>
      <c r="G3083" s="74"/>
    </row>
    <row r="3084" spans="1:7" s="55" customFormat="1" ht="14.15" x14ac:dyDescent="0.4">
      <c r="A3084" s="116"/>
      <c r="E3084" s="74"/>
      <c r="F3084" s="74"/>
      <c r="G3084" s="74"/>
    </row>
    <row r="3085" spans="1:7" s="55" customFormat="1" ht="14.15" x14ac:dyDescent="0.4">
      <c r="A3085" s="116"/>
      <c r="E3085" s="74"/>
      <c r="F3085" s="74"/>
      <c r="G3085" s="74"/>
    </row>
    <row r="3086" spans="1:7" s="55" customFormat="1" ht="14.15" x14ac:dyDescent="0.4">
      <c r="A3086" s="116"/>
      <c r="E3086" s="74"/>
      <c r="F3086" s="74"/>
      <c r="G3086" s="74"/>
    </row>
    <row r="3087" spans="1:7" s="55" customFormat="1" ht="14.15" x14ac:dyDescent="0.4">
      <c r="A3087" s="116"/>
      <c r="E3087" s="74"/>
      <c r="F3087" s="74"/>
      <c r="G3087" s="74"/>
    </row>
    <row r="3088" spans="1:7" s="55" customFormat="1" ht="14.15" x14ac:dyDescent="0.4">
      <c r="A3088" s="116"/>
      <c r="E3088" s="74"/>
      <c r="F3088" s="74"/>
      <c r="G3088" s="74"/>
    </row>
    <row r="3089" spans="1:7" s="55" customFormat="1" ht="14.15" x14ac:dyDescent="0.4">
      <c r="A3089" s="116"/>
      <c r="E3089" s="74"/>
      <c r="F3089" s="74"/>
      <c r="G3089" s="74"/>
    </row>
    <row r="3090" spans="1:7" s="55" customFormat="1" ht="14.15" x14ac:dyDescent="0.4">
      <c r="A3090" s="116"/>
      <c r="E3090" s="74"/>
      <c r="F3090" s="74"/>
      <c r="G3090" s="74"/>
    </row>
    <row r="3091" spans="1:7" s="55" customFormat="1" ht="14.15" x14ac:dyDescent="0.4">
      <c r="A3091" s="116"/>
      <c r="E3091" s="74"/>
      <c r="F3091" s="74"/>
      <c r="G3091" s="74"/>
    </row>
    <row r="3092" spans="1:7" s="55" customFormat="1" ht="14.15" x14ac:dyDescent="0.4">
      <c r="A3092" s="116"/>
      <c r="E3092" s="74"/>
      <c r="F3092" s="74"/>
      <c r="G3092" s="74"/>
    </row>
    <row r="3093" spans="1:7" s="55" customFormat="1" ht="14.15" x14ac:dyDescent="0.4">
      <c r="A3093" s="116"/>
      <c r="E3093" s="74"/>
      <c r="F3093" s="74"/>
      <c r="G3093" s="74"/>
    </row>
    <row r="3094" spans="1:7" s="55" customFormat="1" ht="14.15" x14ac:dyDescent="0.4">
      <c r="A3094" s="116"/>
      <c r="E3094" s="74"/>
      <c r="F3094" s="74"/>
      <c r="G3094" s="74"/>
    </row>
    <row r="3095" spans="1:7" s="55" customFormat="1" ht="14.15" x14ac:dyDescent="0.4">
      <c r="A3095" s="116"/>
      <c r="E3095" s="74"/>
      <c r="F3095" s="74"/>
      <c r="G3095" s="74"/>
    </row>
    <row r="3096" spans="1:7" s="55" customFormat="1" ht="14.15" x14ac:dyDescent="0.4">
      <c r="A3096" s="116"/>
      <c r="E3096" s="74"/>
      <c r="F3096" s="74"/>
      <c r="G3096" s="74"/>
    </row>
    <row r="3097" spans="1:7" s="55" customFormat="1" ht="14.15" x14ac:dyDescent="0.4">
      <c r="A3097" s="116"/>
      <c r="E3097" s="74"/>
      <c r="F3097" s="74"/>
      <c r="G3097" s="74"/>
    </row>
    <row r="3098" spans="1:7" s="55" customFormat="1" ht="14.15" x14ac:dyDescent="0.4">
      <c r="A3098" s="116"/>
      <c r="E3098" s="74"/>
      <c r="F3098" s="74"/>
      <c r="G3098" s="74"/>
    </row>
    <row r="3099" spans="1:7" s="55" customFormat="1" ht="14.15" x14ac:dyDescent="0.4">
      <c r="A3099" s="116"/>
      <c r="E3099" s="74"/>
      <c r="F3099" s="74"/>
      <c r="G3099" s="74"/>
    </row>
    <row r="3100" spans="1:7" s="55" customFormat="1" ht="14.15" x14ac:dyDescent="0.4">
      <c r="A3100" s="116"/>
      <c r="E3100" s="74"/>
      <c r="F3100" s="74"/>
      <c r="G3100" s="74"/>
    </row>
    <row r="3101" spans="1:7" s="55" customFormat="1" ht="14.15" x14ac:dyDescent="0.4">
      <c r="A3101" s="116"/>
      <c r="E3101" s="74"/>
      <c r="F3101" s="74"/>
      <c r="G3101" s="74"/>
    </row>
    <row r="3102" spans="1:7" s="55" customFormat="1" ht="14.15" x14ac:dyDescent="0.4">
      <c r="A3102" s="116"/>
      <c r="E3102" s="74"/>
      <c r="F3102" s="74"/>
      <c r="G3102" s="74"/>
    </row>
    <row r="3103" spans="1:7" s="55" customFormat="1" ht="14.15" x14ac:dyDescent="0.4">
      <c r="A3103" s="116"/>
      <c r="E3103" s="74"/>
      <c r="F3103" s="74"/>
      <c r="G3103" s="74"/>
    </row>
    <row r="3104" spans="1:7" s="55" customFormat="1" ht="14.15" x14ac:dyDescent="0.4">
      <c r="A3104" s="116"/>
      <c r="E3104" s="74"/>
      <c r="F3104" s="74"/>
      <c r="G3104" s="74"/>
    </row>
    <row r="3105" spans="1:7" s="55" customFormat="1" ht="14.15" x14ac:dyDescent="0.4">
      <c r="A3105" s="116"/>
      <c r="E3105" s="74"/>
      <c r="F3105" s="74"/>
      <c r="G3105" s="74"/>
    </row>
    <row r="3106" spans="1:7" s="55" customFormat="1" ht="14.15" x14ac:dyDescent="0.4">
      <c r="A3106" s="116"/>
      <c r="E3106" s="74"/>
      <c r="F3106" s="74"/>
      <c r="G3106" s="74"/>
    </row>
    <row r="3107" spans="1:7" s="55" customFormat="1" ht="14.15" x14ac:dyDescent="0.4">
      <c r="A3107" s="116"/>
      <c r="E3107" s="74"/>
      <c r="F3107" s="74"/>
      <c r="G3107" s="74"/>
    </row>
    <row r="3108" spans="1:7" s="55" customFormat="1" ht="14.15" x14ac:dyDescent="0.4">
      <c r="A3108" s="116"/>
      <c r="E3108" s="74"/>
      <c r="F3108" s="74"/>
      <c r="G3108" s="74"/>
    </row>
    <row r="3109" spans="1:7" s="55" customFormat="1" ht="14.15" x14ac:dyDescent="0.4">
      <c r="A3109" s="116"/>
      <c r="E3109" s="74"/>
      <c r="F3109" s="74"/>
      <c r="G3109" s="74"/>
    </row>
    <row r="3110" spans="1:7" s="55" customFormat="1" ht="14.15" x14ac:dyDescent="0.4">
      <c r="A3110" s="116"/>
      <c r="E3110" s="74"/>
      <c r="F3110" s="74"/>
      <c r="G3110" s="74"/>
    </row>
    <row r="3111" spans="1:7" s="55" customFormat="1" ht="14.15" x14ac:dyDescent="0.4">
      <c r="A3111" s="116"/>
      <c r="E3111" s="74"/>
      <c r="F3111" s="74"/>
      <c r="G3111" s="74"/>
    </row>
    <row r="3112" spans="1:7" s="55" customFormat="1" ht="14.15" x14ac:dyDescent="0.4">
      <c r="A3112" s="116"/>
      <c r="E3112" s="74"/>
      <c r="F3112" s="74"/>
      <c r="G3112" s="74"/>
    </row>
    <row r="3113" spans="1:7" s="55" customFormat="1" ht="14.15" x14ac:dyDescent="0.4">
      <c r="A3113" s="116"/>
      <c r="E3113" s="74"/>
      <c r="F3113" s="74"/>
      <c r="G3113" s="74"/>
    </row>
    <row r="3114" spans="1:7" s="55" customFormat="1" ht="14.15" x14ac:dyDescent="0.4">
      <c r="A3114" s="116"/>
      <c r="E3114" s="74"/>
      <c r="F3114" s="74"/>
      <c r="G3114" s="74"/>
    </row>
    <row r="3115" spans="1:7" s="55" customFormat="1" ht="14.15" x14ac:dyDescent="0.4">
      <c r="A3115" s="116"/>
      <c r="E3115" s="74"/>
      <c r="F3115" s="74"/>
      <c r="G3115" s="74"/>
    </row>
    <row r="3116" spans="1:7" s="55" customFormat="1" ht="14.15" x14ac:dyDescent="0.4">
      <c r="A3116" s="116"/>
      <c r="E3116" s="74"/>
      <c r="F3116" s="74"/>
      <c r="G3116" s="74"/>
    </row>
    <row r="3117" spans="1:7" s="55" customFormat="1" ht="14.15" x14ac:dyDescent="0.4">
      <c r="A3117" s="116"/>
      <c r="E3117" s="74"/>
      <c r="F3117" s="74"/>
      <c r="G3117" s="74"/>
    </row>
    <row r="3118" spans="1:7" s="55" customFormat="1" ht="14.15" x14ac:dyDescent="0.4">
      <c r="A3118" s="116"/>
      <c r="E3118" s="74"/>
      <c r="F3118" s="74"/>
      <c r="G3118" s="74"/>
    </row>
    <row r="3119" spans="1:7" s="55" customFormat="1" ht="14.15" x14ac:dyDescent="0.4">
      <c r="A3119" s="116"/>
      <c r="E3119" s="74"/>
      <c r="F3119" s="74"/>
      <c r="G3119" s="74"/>
    </row>
    <row r="3120" spans="1:7" s="55" customFormat="1" ht="14.15" x14ac:dyDescent="0.4">
      <c r="A3120" s="116"/>
      <c r="E3120" s="74"/>
      <c r="F3120" s="74"/>
      <c r="G3120" s="74"/>
    </row>
    <row r="3121" spans="1:7" s="55" customFormat="1" ht="14.15" x14ac:dyDescent="0.4">
      <c r="A3121" s="116"/>
      <c r="E3121" s="74"/>
      <c r="F3121" s="74"/>
      <c r="G3121" s="74"/>
    </row>
    <row r="3122" spans="1:7" s="55" customFormat="1" ht="14.15" x14ac:dyDescent="0.4">
      <c r="A3122" s="116"/>
      <c r="E3122" s="74"/>
      <c r="F3122" s="74"/>
      <c r="G3122" s="74"/>
    </row>
    <row r="3123" spans="1:7" s="55" customFormat="1" ht="14.15" x14ac:dyDescent="0.4">
      <c r="A3123" s="116"/>
      <c r="E3123" s="74"/>
      <c r="F3123" s="74"/>
      <c r="G3123" s="74"/>
    </row>
    <row r="3124" spans="1:7" s="55" customFormat="1" ht="14.15" x14ac:dyDescent="0.4">
      <c r="A3124" s="116"/>
      <c r="E3124" s="74"/>
      <c r="F3124" s="74"/>
      <c r="G3124" s="74"/>
    </row>
    <row r="3125" spans="1:7" s="55" customFormat="1" ht="14.15" x14ac:dyDescent="0.4">
      <c r="A3125" s="116"/>
      <c r="E3125" s="74"/>
      <c r="F3125" s="74"/>
      <c r="G3125" s="74"/>
    </row>
    <row r="3126" spans="1:7" s="55" customFormat="1" ht="14.15" x14ac:dyDescent="0.4">
      <c r="A3126" s="116"/>
      <c r="E3126" s="74"/>
      <c r="F3126" s="74"/>
      <c r="G3126" s="74"/>
    </row>
    <row r="3127" spans="1:7" s="55" customFormat="1" ht="14.15" x14ac:dyDescent="0.4">
      <c r="A3127" s="116"/>
      <c r="E3127" s="74"/>
      <c r="F3127" s="74"/>
      <c r="G3127" s="74"/>
    </row>
    <row r="3128" spans="1:7" s="55" customFormat="1" ht="14.15" x14ac:dyDescent="0.4">
      <c r="A3128" s="116"/>
      <c r="E3128" s="74"/>
      <c r="F3128" s="74"/>
      <c r="G3128" s="74"/>
    </row>
    <row r="3129" spans="1:7" s="55" customFormat="1" ht="14.15" x14ac:dyDescent="0.4">
      <c r="A3129" s="116"/>
      <c r="E3129" s="74"/>
      <c r="F3129" s="74"/>
      <c r="G3129" s="74"/>
    </row>
    <row r="3130" spans="1:7" s="55" customFormat="1" ht="14.15" x14ac:dyDescent="0.4">
      <c r="A3130" s="116"/>
      <c r="E3130" s="74"/>
      <c r="F3130" s="74"/>
      <c r="G3130" s="74"/>
    </row>
    <row r="3131" spans="1:7" s="55" customFormat="1" ht="14.15" x14ac:dyDescent="0.4">
      <c r="A3131" s="116"/>
      <c r="E3131" s="74"/>
      <c r="F3131" s="74"/>
      <c r="G3131" s="74"/>
    </row>
    <row r="3132" spans="1:7" s="55" customFormat="1" ht="14.15" x14ac:dyDescent="0.4">
      <c r="A3132" s="116"/>
      <c r="E3132" s="74"/>
      <c r="F3132" s="74"/>
      <c r="G3132" s="74"/>
    </row>
    <row r="3133" spans="1:7" s="55" customFormat="1" ht="14.15" x14ac:dyDescent="0.4">
      <c r="A3133" s="116"/>
      <c r="E3133" s="74"/>
      <c r="F3133" s="74"/>
      <c r="G3133" s="74"/>
    </row>
    <row r="3134" spans="1:7" s="55" customFormat="1" ht="14.15" x14ac:dyDescent="0.4">
      <c r="A3134" s="116"/>
      <c r="E3134" s="74"/>
      <c r="F3134" s="74"/>
      <c r="G3134" s="74"/>
    </row>
    <row r="3135" spans="1:7" s="55" customFormat="1" ht="14.15" x14ac:dyDescent="0.4">
      <c r="A3135" s="116"/>
      <c r="E3135" s="74"/>
      <c r="F3135" s="74"/>
      <c r="G3135" s="74"/>
    </row>
    <row r="3136" spans="1:7" s="55" customFormat="1" ht="14.15" x14ac:dyDescent="0.4">
      <c r="A3136" s="116"/>
      <c r="E3136" s="74"/>
      <c r="F3136" s="74"/>
      <c r="G3136" s="74"/>
    </row>
    <row r="3137" spans="1:7" s="55" customFormat="1" ht="14.15" x14ac:dyDescent="0.4">
      <c r="A3137" s="116"/>
      <c r="E3137" s="74"/>
      <c r="F3137" s="74"/>
      <c r="G3137" s="74"/>
    </row>
    <row r="3138" spans="1:7" s="55" customFormat="1" ht="14.15" x14ac:dyDescent="0.4">
      <c r="A3138" s="116"/>
      <c r="E3138" s="74"/>
      <c r="F3138" s="74"/>
      <c r="G3138" s="74"/>
    </row>
    <row r="3139" spans="1:7" s="55" customFormat="1" ht="14.15" x14ac:dyDescent="0.4">
      <c r="A3139" s="116"/>
      <c r="E3139" s="74"/>
      <c r="F3139" s="74"/>
      <c r="G3139" s="74"/>
    </row>
    <row r="3140" spans="1:7" s="55" customFormat="1" ht="14.15" x14ac:dyDescent="0.4">
      <c r="A3140" s="116"/>
      <c r="E3140" s="74"/>
      <c r="F3140" s="74"/>
      <c r="G3140" s="74"/>
    </row>
    <row r="3141" spans="1:7" s="55" customFormat="1" ht="14.15" x14ac:dyDescent="0.4">
      <c r="A3141" s="116"/>
      <c r="E3141" s="74"/>
      <c r="F3141" s="74"/>
      <c r="G3141" s="74"/>
    </row>
    <row r="3142" spans="1:7" s="55" customFormat="1" ht="14.15" x14ac:dyDescent="0.4">
      <c r="A3142" s="116"/>
      <c r="E3142" s="74"/>
      <c r="F3142" s="74"/>
      <c r="G3142" s="74"/>
    </row>
    <row r="3143" spans="1:7" s="55" customFormat="1" ht="14.15" x14ac:dyDescent="0.4">
      <c r="A3143" s="116"/>
      <c r="E3143" s="74"/>
      <c r="F3143" s="74"/>
      <c r="G3143" s="74"/>
    </row>
    <row r="3144" spans="1:7" s="55" customFormat="1" ht="14.15" x14ac:dyDescent="0.4">
      <c r="A3144" s="116"/>
      <c r="E3144" s="74"/>
      <c r="F3144" s="74"/>
      <c r="G3144" s="74"/>
    </row>
    <row r="3145" spans="1:7" s="55" customFormat="1" ht="14.15" x14ac:dyDescent="0.4">
      <c r="A3145" s="116"/>
      <c r="E3145" s="74"/>
      <c r="F3145" s="74"/>
      <c r="G3145" s="74"/>
    </row>
    <row r="3146" spans="1:7" s="55" customFormat="1" ht="14.15" x14ac:dyDescent="0.4">
      <c r="A3146" s="116"/>
      <c r="E3146" s="74"/>
      <c r="F3146" s="74"/>
      <c r="G3146" s="74"/>
    </row>
    <row r="3147" spans="1:7" s="55" customFormat="1" ht="14.15" x14ac:dyDescent="0.4">
      <c r="A3147" s="116"/>
      <c r="E3147" s="74"/>
      <c r="F3147" s="74"/>
      <c r="G3147" s="74"/>
    </row>
    <row r="3148" spans="1:7" s="55" customFormat="1" ht="14.15" x14ac:dyDescent="0.4">
      <c r="A3148" s="116"/>
      <c r="E3148" s="74"/>
      <c r="F3148" s="74"/>
      <c r="G3148" s="74"/>
    </row>
    <row r="3149" spans="1:7" s="55" customFormat="1" ht="14.15" x14ac:dyDescent="0.4">
      <c r="A3149" s="116"/>
      <c r="E3149" s="74"/>
      <c r="F3149" s="74"/>
      <c r="G3149" s="74"/>
    </row>
    <row r="3150" spans="1:7" s="55" customFormat="1" ht="14.15" x14ac:dyDescent="0.4">
      <c r="A3150" s="116"/>
      <c r="E3150" s="74"/>
      <c r="F3150" s="74"/>
      <c r="G3150" s="74"/>
    </row>
    <row r="3151" spans="1:7" s="55" customFormat="1" ht="14.15" x14ac:dyDescent="0.4">
      <c r="A3151" s="116"/>
      <c r="E3151" s="74"/>
      <c r="F3151" s="74"/>
      <c r="G3151" s="74"/>
    </row>
    <row r="3152" spans="1:7" s="55" customFormat="1" ht="14.15" x14ac:dyDescent="0.4">
      <c r="A3152" s="116"/>
      <c r="E3152" s="74"/>
      <c r="F3152" s="74"/>
      <c r="G3152" s="74"/>
    </row>
    <row r="3153" spans="1:7" s="55" customFormat="1" ht="14.15" x14ac:dyDescent="0.4">
      <c r="A3153" s="116"/>
      <c r="E3153" s="74"/>
      <c r="F3153" s="74"/>
      <c r="G3153" s="74"/>
    </row>
    <row r="3154" spans="1:7" s="55" customFormat="1" ht="14.15" x14ac:dyDescent="0.4">
      <c r="A3154" s="116"/>
      <c r="E3154" s="74"/>
      <c r="F3154" s="74"/>
      <c r="G3154" s="74"/>
    </row>
    <row r="3155" spans="1:7" s="55" customFormat="1" ht="14.15" x14ac:dyDescent="0.4">
      <c r="A3155" s="116"/>
      <c r="E3155" s="74"/>
      <c r="F3155" s="74"/>
      <c r="G3155" s="74"/>
    </row>
    <row r="3156" spans="1:7" s="55" customFormat="1" ht="14.15" x14ac:dyDescent="0.4">
      <c r="A3156" s="116"/>
      <c r="E3156" s="74"/>
      <c r="F3156" s="74"/>
      <c r="G3156" s="74"/>
    </row>
    <row r="3157" spans="1:7" s="55" customFormat="1" ht="14.15" x14ac:dyDescent="0.4">
      <c r="A3157" s="116"/>
      <c r="E3157" s="74"/>
      <c r="F3157" s="74"/>
      <c r="G3157" s="74"/>
    </row>
    <row r="3158" spans="1:7" s="55" customFormat="1" ht="14.15" x14ac:dyDescent="0.4">
      <c r="A3158" s="116"/>
      <c r="E3158" s="74"/>
      <c r="F3158" s="74"/>
      <c r="G3158" s="74"/>
    </row>
    <row r="3159" spans="1:7" s="55" customFormat="1" ht="14.15" x14ac:dyDescent="0.4">
      <c r="A3159" s="116"/>
      <c r="E3159" s="74"/>
      <c r="F3159" s="74"/>
      <c r="G3159" s="74"/>
    </row>
    <row r="3160" spans="1:7" s="55" customFormat="1" ht="14.15" x14ac:dyDescent="0.4">
      <c r="A3160" s="116"/>
      <c r="E3160" s="74"/>
      <c r="F3160" s="74"/>
      <c r="G3160" s="74"/>
    </row>
    <row r="3161" spans="1:7" s="55" customFormat="1" ht="14.15" x14ac:dyDescent="0.4">
      <c r="A3161" s="116"/>
      <c r="E3161" s="74"/>
      <c r="F3161" s="74"/>
      <c r="G3161" s="74"/>
    </row>
    <row r="3162" spans="1:7" s="55" customFormat="1" ht="14.15" x14ac:dyDescent="0.4">
      <c r="A3162" s="116"/>
      <c r="E3162" s="74"/>
      <c r="F3162" s="74"/>
      <c r="G3162" s="74"/>
    </row>
    <row r="3163" spans="1:7" s="55" customFormat="1" ht="14.15" x14ac:dyDescent="0.4">
      <c r="A3163" s="116"/>
      <c r="E3163" s="74"/>
      <c r="F3163" s="74"/>
      <c r="G3163" s="74"/>
    </row>
    <row r="3164" spans="1:7" s="55" customFormat="1" ht="14.15" x14ac:dyDescent="0.4">
      <c r="A3164" s="116"/>
      <c r="E3164" s="74"/>
      <c r="F3164" s="74"/>
      <c r="G3164" s="74"/>
    </row>
    <row r="3165" spans="1:7" s="55" customFormat="1" ht="14.15" x14ac:dyDescent="0.4">
      <c r="A3165" s="116"/>
      <c r="E3165" s="74"/>
      <c r="F3165" s="74"/>
      <c r="G3165" s="74"/>
    </row>
    <row r="3166" spans="1:7" s="55" customFormat="1" ht="14.15" x14ac:dyDescent="0.4">
      <c r="A3166" s="116"/>
      <c r="E3166" s="74"/>
      <c r="F3166" s="74"/>
      <c r="G3166" s="74"/>
    </row>
    <row r="3167" spans="1:7" s="55" customFormat="1" ht="14.15" x14ac:dyDescent="0.4">
      <c r="A3167" s="116"/>
      <c r="E3167" s="74"/>
      <c r="F3167" s="74"/>
      <c r="G3167" s="74"/>
    </row>
    <row r="3168" spans="1:7" s="55" customFormat="1" ht="14.15" x14ac:dyDescent="0.4">
      <c r="A3168" s="116"/>
      <c r="E3168" s="74"/>
      <c r="F3168" s="74"/>
      <c r="G3168" s="74"/>
    </row>
    <row r="3169" spans="1:7" s="55" customFormat="1" ht="14.15" x14ac:dyDescent="0.4">
      <c r="A3169" s="116"/>
      <c r="E3169" s="74"/>
      <c r="F3169" s="74"/>
      <c r="G3169" s="74"/>
    </row>
    <row r="3170" spans="1:7" s="55" customFormat="1" ht="14.15" x14ac:dyDescent="0.4">
      <c r="A3170" s="116"/>
      <c r="E3170" s="74"/>
      <c r="F3170" s="74"/>
      <c r="G3170" s="74"/>
    </row>
    <row r="3171" spans="1:7" s="55" customFormat="1" ht="14.15" x14ac:dyDescent="0.4">
      <c r="A3171" s="116"/>
      <c r="E3171" s="74"/>
      <c r="F3171" s="74"/>
      <c r="G3171" s="74"/>
    </row>
    <row r="3172" spans="1:7" s="55" customFormat="1" ht="14.15" x14ac:dyDescent="0.4">
      <c r="A3172" s="116"/>
      <c r="E3172" s="74"/>
      <c r="F3172" s="74"/>
      <c r="G3172" s="74"/>
    </row>
    <row r="3173" spans="1:7" s="55" customFormat="1" ht="14.15" x14ac:dyDescent="0.4">
      <c r="A3173" s="116"/>
      <c r="E3173" s="74"/>
      <c r="F3173" s="74"/>
      <c r="G3173" s="74"/>
    </row>
    <row r="3174" spans="1:7" s="55" customFormat="1" ht="14.15" x14ac:dyDescent="0.4">
      <c r="A3174" s="116"/>
      <c r="E3174" s="74"/>
      <c r="F3174" s="74"/>
      <c r="G3174" s="74"/>
    </row>
    <row r="3175" spans="1:7" s="55" customFormat="1" ht="14.15" x14ac:dyDescent="0.4">
      <c r="A3175" s="116"/>
      <c r="E3175" s="74"/>
      <c r="F3175" s="74"/>
      <c r="G3175" s="74"/>
    </row>
    <row r="3176" spans="1:7" s="55" customFormat="1" ht="14.15" x14ac:dyDescent="0.4">
      <c r="A3176" s="116"/>
      <c r="E3176" s="74"/>
      <c r="F3176" s="74"/>
      <c r="G3176" s="74"/>
    </row>
    <row r="3177" spans="1:7" s="55" customFormat="1" ht="14.15" x14ac:dyDescent="0.4">
      <c r="A3177" s="116"/>
      <c r="E3177" s="74"/>
      <c r="F3177" s="74"/>
      <c r="G3177" s="74"/>
    </row>
    <row r="3178" spans="1:7" s="55" customFormat="1" ht="14.15" x14ac:dyDescent="0.4">
      <c r="A3178" s="116"/>
      <c r="E3178" s="74"/>
      <c r="F3178" s="74"/>
      <c r="G3178" s="74"/>
    </row>
    <row r="3179" spans="1:7" s="55" customFormat="1" ht="14.15" x14ac:dyDescent="0.4">
      <c r="A3179" s="116"/>
      <c r="E3179" s="74"/>
      <c r="F3179" s="74"/>
      <c r="G3179" s="74"/>
    </row>
    <row r="3180" spans="1:7" s="55" customFormat="1" ht="14.15" x14ac:dyDescent="0.4">
      <c r="A3180" s="116"/>
      <c r="E3180" s="74"/>
      <c r="F3180" s="74"/>
      <c r="G3180" s="74"/>
    </row>
    <row r="3181" spans="1:7" s="55" customFormat="1" ht="14.15" x14ac:dyDescent="0.4">
      <c r="A3181" s="116"/>
      <c r="E3181" s="74"/>
      <c r="F3181" s="74"/>
      <c r="G3181" s="74"/>
    </row>
    <row r="3182" spans="1:7" s="55" customFormat="1" ht="14.15" x14ac:dyDescent="0.4">
      <c r="A3182" s="116"/>
      <c r="E3182" s="74"/>
      <c r="F3182" s="74"/>
      <c r="G3182" s="74"/>
    </row>
    <row r="3183" spans="1:7" s="55" customFormat="1" ht="14.15" x14ac:dyDescent="0.4">
      <c r="A3183" s="116"/>
      <c r="E3183" s="74"/>
      <c r="F3183" s="74"/>
      <c r="G3183" s="74"/>
    </row>
    <row r="3184" spans="1:7" s="55" customFormat="1" ht="14.15" x14ac:dyDescent="0.4">
      <c r="A3184" s="116"/>
      <c r="E3184" s="74"/>
      <c r="F3184" s="74"/>
      <c r="G3184" s="74"/>
    </row>
    <row r="3185" spans="1:7" s="55" customFormat="1" ht="14.15" x14ac:dyDescent="0.4">
      <c r="A3185" s="116"/>
      <c r="E3185" s="74"/>
      <c r="F3185" s="74"/>
      <c r="G3185" s="74"/>
    </row>
    <row r="3186" spans="1:7" s="55" customFormat="1" ht="14.15" x14ac:dyDescent="0.4">
      <c r="A3186" s="116"/>
      <c r="E3186" s="74"/>
      <c r="F3186" s="74"/>
      <c r="G3186" s="74"/>
    </row>
    <row r="3187" spans="1:7" s="55" customFormat="1" ht="14.15" x14ac:dyDescent="0.4">
      <c r="A3187" s="116"/>
      <c r="E3187" s="74"/>
      <c r="F3187" s="74"/>
      <c r="G3187" s="74"/>
    </row>
    <row r="3188" spans="1:7" s="55" customFormat="1" ht="14.15" x14ac:dyDescent="0.4">
      <c r="A3188" s="116"/>
      <c r="E3188" s="74"/>
      <c r="F3188" s="74"/>
      <c r="G3188" s="74"/>
    </row>
    <row r="3189" spans="1:7" s="55" customFormat="1" ht="14.15" x14ac:dyDescent="0.4">
      <c r="A3189" s="116"/>
      <c r="E3189" s="74"/>
      <c r="F3189" s="74"/>
      <c r="G3189" s="74"/>
    </row>
    <row r="3190" spans="1:7" s="55" customFormat="1" ht="14.15" x14ac:dyDescent="0.4">
      <c r="A3190" s="116"/>
      <c r="E3190" s="74"/>
      <c r="F3190" s="74"/>
      <c r="G3190" s="74"/>
    </row>
    <row r="3191" spans="1:7" s="55" customFormat="1" ht="14.15" x14ac:dyDescent="0.4">
      <c r="A3191" s="116"/>
      <c r="E3191" s="74"/>
      <c r="F3191" s="74"/>
      <c r="G3191" s="74"/>
    </row>
    <row r="3192" spans="1:7" s="55" customFormat="1" ht="14.15" x14ac:dyDescent="0.4">
      <c r="A3192" s="116"/>
      <c r="E3192" s="74"/>
      <c r="F3192" s="74"/>
      <c r="G3192" s="74"/>
    </row>
    <row r="3193" spans="1:7" s="55" customFormat="1" ht="14.15" x14ac:dyDescent="0.4">
      <c r="A3193" s="116"/>
      <c r="E3193" s="74"/>
      <c r="F3193" s="74"/>
      <c r="G3193" s="74"/>
    </row>
    <row r="3194" spans="1:7" s="55" customFormat="1" ht="14.15" x14ac:dyDescent="0.4">
      <c r="A3194" s="116"/>
      <c r="E3194" s="74"/>
      <c r="F3194" s="74"/>
      <c r="G3194" s="74"/>
    </row>
    <row r="3195" spans="1:7" s="55" customFormat="1" ht="14.15" x14ac:dyDescent="0.4">
      <c r="A3195" s="116"/>
      <c r="E3195" s="74"/>
      <c r="F3195" s="74"/>
      <c r="G3195" s="74"/>
    </row>
    <row r="3196" spans="1:7" s="55" customFormat="1" ht="14.15" x14ac:dyDescent="0.4">
      <c r="A3196" s="116"/>
      <c r="E3196" s="74"/>
      <c r="F3196" s="74"/>
      <c r="G3196" s="74"/>
    </row>
    <row r="3197" spans="1:7" s="55" customFormat="1" ht="14.15" x14ac:dyDescent="0.4">
      <c r="A3197" s="116"/>
      <c r="E3197" s="74"/>
      <c r="F3197" s="74"/>
      <c r="G3197" s="74"/>
    </row>
    <row r="3198" spans="1:7" s="55" customFormat="1" ht="14.15" x14ac:dyDescent="0.4">
      <c r="A3198" s="116"/>
      <c r="E3198" s="74"/>
      <c r="F3198" s="74"/>
      <c r="G3198" s="74"/>
    </row>
    <row r="3199" spans="1:7" s="55" customFormat="1" ht="14.15" x14ac:dyDescent="0.4">
      <c r="A3199" s="116"/>
      <c r="E3199" s="74"/>
      <c r="F3199" s="74"/>
      <c r="G3199" s="74"/>
    </row>
    <row r="3200" spans="1:7" s="55" customFormat="1" ht="14.15" x14ac:dyDescent="0.4">
      <c r="A3200" s="116"/>
      <c r="E3200" s="74"/>
      <c r="F3200" s="74"/>
      <c r="G3200" s="74"/>
    </row>
    <row r="3201" spans="1:7" s="55" customFormat="1" ht="14.15" x14ac:dyDescent="0.4">
      <c r="A3201" s="116"/>
      <c r="E3201" s="74"/>
      <c r="F3201" s="74"/>
      <c r="G3201" s="74"/>
    </row>
    <row r="3202" spans="1:7" s="55" customFormat="1" ht="14.15" x14ac:dyDescent="0.4">
      <c r="A3202" s="116"/>
      <c r="E3202" s="74"/>
      <c r="F3202" s="74"/>
      <c r="G3202" s="74"/>
    </row>
    <row r="3203" spans="1:7" s="55" customFormat="1" ht="14.15" x14ac:dyDescent="0.4">
      <c r="A3203" s="116"/>
      <c r="E3203" s="74"/>
      <c r="F3203" s="74"/>
      <c r="G3203" s="74"/>
    </row>
    <row r="3204" spans="1:7" s="55" customFormat="1" ht="14.15" x14ac:dyDescent="0.4">
      <c r="A3204" s="116"/>
      <c r="E3204" s="74"/>
      <c r="F3204" s="74"/>
      <c r="G3204" s="74"/>
    </row>
    <row r="3205" spans="1:7" s="55" customFormat="1" ht="14.15" x14ac:dyDescent="0.4">
      <c r="A3205" s="116"/>
      <c r="E3205" s="74"/>
      <c r="F3205" s="74"/>
      <c r="G3205" s="74"/>
    </row>
    <row r="3206" spans="1:7" s="55" customFormat="1" ht="14.15" x14ac:dyDescent="0.4">
      <c r="A3206" s="116"/>
      <c r="E3206" s="74"/>
      <c r="F3206" s="74"/>
      <c r="G3206" s="74"/>
    </row>
    <row r="3207" spans="1:7" s="55" customFormat="1" ht="14.15" x14ac:dyDescent="0.4">
      <c r="A3207" s="116"/>
      <c r="E3207" s="74"/>
      <c r="F3207" s="74"/>
      <c r="G3207" s="74"/>
    </row>
    <row r="3208" spans="1:7" s="55" customFormat="1" ht="14.15" x14ac:dyDescent="0.4">
      <c r="A3208" s="116"/>
      <c r="E3208" s="74"/>
      <c r="F3208" s="74"/>
      <c r="G3208" s="74"/>
    </row>
    <row r="3209" spans="1:7" s="55" customFormat="1" ht="14.15" x14ac:dyDescent="0.4">
      <c r="A3209" s="116"/>
      <c r="E3209" s="74"/>
      <c r="F3209" s="74"/>
      <c r="G3209" s="74"/>
    </row>
    <row r="3210" spans="1:7" s="55" customFormat="1" ht="14.15" x14ac:dyDescent="0.4">
      <c r="A3210" s="116"/>
      <c r="E3210" s="74"/>
      <c r="F3210" s="74"/>
      <c r="G3210" s="74"/>
    </row>
    <row r="3211" spans="1:7" s="55" customFormat="1" ht="14.15" x14ac:dyDescent="0.4">
      <c r="A3211" s="116"/>
      <c r="E3211" s="74"/>
      <c r="F3211" s="74"/>
      <c r="G3211" s="74"/>
    </row>
    <row r="3212" spans="1:7" s="55" customFormat="1" ht="14.15" x14ac:dyDescent="0.4">
      <c r="A3212" s="116"/>
      <c r="E3212" s="74"/>
      <c r="F3212" s="74"/>
      <c r="G3212" s="74"/>
    </row>
    <row r="3213" spans="1:7" s="55" customFormat="1" ht="14.15" x14ac:dyDescent="0.4">
      <c r="A3213" s="116"/>
      <c r="E3213" s="74"/>
      <c r="F3213" s="74"/>
      <c r="G3213" s="74"/>
    </row>
    <row r="3214" spans="1:7" s="55" customFormat="1" ht="14.15" x14ac:dyDescent="0.4">
      <c r="A3214" s="116"/>
      <c r="E3214" s="74"/>
      <c r="F3214" s="74"/>
      <c r="G3214" s="74"/>
    </row>
    <row r="3215" spans="1:7" s="55" customFormat="1" ht="14.15" x14ac:dyDescent="0.4">
      <c r="A3215" s="116"/>
      <c r="E3215" s="74"/>
      <c r="F3215" s="74"/>
      <c r="G3215" s="74"/>
    </row>
    <row r="3216" spans="1:7" s="55" customFormat="1" ht="14.15" x14ac:dyDescent="0.4">
      <c r="A3216" s="116"/>
      <c r="E3216" s="74"/>
      <c r="F3216" s="74"/>
      <c r="G3216" s="74"/>
    </row>
    <row r="3217" spans="1:7" s="55" customFormat="1" ht="14.15" x14ac:dyDescent="0.4">
      <c r="A3217" s="116"/>
      <c r="E3217" s="74"/>
      <c r="F3217" s="74"/>
      <c r="G3217" s="74"/>
    </row>
    <row r="3218" spans="1:7" s="55" customFormat="1" ht="14.15" x14ac:dyDescent="0.4">
      <c r="A3218" s="116"/>
      <c r="E3218" s="74"/>
      <c r="F3218" s="74"/>
      <c r="G3218" s="74"/>
    </row>
    <row r="3219" spans="1:7" s="55" customFormat="1" ht="14.15" x14ac:dyDescent="0.4">
      <c r="A3219" s="116"/>
      <c r="E3219" s="74"/>
      <c r="F3219" s="74"/>
      <c r="G3219" s="74"/>
    </row>
    <row r="3220" spans="1:7" s="55" customFormat="1" ht="14.15" x14ac:dyDescent="0.4">
      <c r="A3220" s="116"/>
      <c r="E3220" s="74"/>
      <c r="F3220" s="74"/>
      <c r="G3220" s="74"/>
    </row>
    <row r="3221" spans="1:7" s="55" customFormat="1" ht="14.15" x14ac:dyDescent="0.4">
      <c r="A3221" s="116"/>
      <c r="E3221" s="74"/>
      <c r="F3221" s="74"/>
      <c r="G3221" s="74"/>
    </row>
    <row r="3222" spans="1:7" s="55" customFormat="1" ht="14.15" x14ac:dyDescent="0.4">
      <c r="A3222" s="116"/>
      <c r="E3222" s="74"/>
      <c r="F3222" s="74"/>
      <c r="G3222" s="74"/>
    </row>
    <row r="3223" spans="1:7" s="55" customFormat="1" ht="14.15" x14ac:dyDescent="0.4">
      <c r="A3223" s="116"/>
      <c r="E3223" s="74"/>
      <c r="F3223" s="74"/>
      <c r="G3223" s="74"/>
    </row>
    <row r="3224" spans="1:7" s="55" customFormat="1" ht="14.15" x14ac:dyDescent="0.4">
      <c r="A3224" s="116"/>
      <c r="E3224" s="74"/>
      <c r="F3224" s="74"/>
      <c r="G3224" s="74"/>
    </row>
    <row r="3225" spans="1:7" s="55" customFormat="1" ht="14.15" x14ac:dyDescent="0.4">
      <c r="A3225" s="116"/>
      <c r="E3225" s="74"/>
      <c r="F3225" s="74"/>
      <c r="G3225" s="74"/>
    </row>
    <row r="3226" spans="1:7" s="55" customFormat="1" ht="14.15" x14ac:dyDescent="0.4">
      <c r="A3226" s="116"/>
      <c r="E3226" s="74"/>
      <c r="F3226" s="74"/>
      <c r="G3226" s="74"/>
    </row>
    <row r="3227" spans="1:7" s="55" customFormat="1" ht="14.15" x14ac:dyDescent="0.4">
      <c r="A3227" s="116"/>
      <c r="E3227" s="74"/>
      <c r="F3227" s="74"/>
      <c r="G3227" s="74"/>
    </row>
    <row r="3228" spans="1:7" s="55" customFormat="1" ht="14.15" x14ac:dyDescent="0.4">
      <c r="A3228" s="116"/>
      <c r="E3228" s="74"/>
      <c r="F3228" s="74"/>
      <c r="G3228" s="74"/>
    </row>
    <row r="3229" spans="1:7" s="55" customFormat="1" ht="14.15" x14ac:dyDescent="0.4">
      <c r="A3229" s="116"/>
      <c r="E3229" s="74"/>
      <c r="F3229" s="74"/>
      <c r="G3229" s="74"/>
    </row>
    <row r="3230" spans="1:7" s="55" customFormat="1" ht="14.15" x14ac:dyDescent="0.4">
      <c r="A3230" s="116"/>
      <c r="E3230" s="74"/>
      <c r="F3230" s="74"/>
      <c r="G3230" s="74"/>
    </row>
    <row r="3231" spans="1:7" s="55" customFormat="1" ht="14.15" x14ac:dyDescent="0.4">
      <c r="A3231" s="116"/>
      <c r="E3231" s="74"/>
      <c r="F3231" s="74"/>
      <c r="G3231" s="74"/>
    </row>
    <row r="3232" spans="1:7" s="55" customFormat="1" ht="14.15" x14ac:dyDescent="0.4">
      <c r="A3232" s="116"/>
      <c r="E3232" s="74"/>
      <c r="F3232" s="74"/>
      <c r="G3232" s="74"/>
    </row>
    <row r="3233" spans="1:7" s="55" customFormat="1" ht="14.15" x14ac:dyDescent="0.4">
      <c r="A3233" s="116"/>
      <c r="E3233" s="74"/>
      <c r="F3233" s="74"/>
      <c r="G3233" s="74"/>
    </row>
    <row r="3234" spans="1:7" s="55" customFormat="1" ht="14.15" x14ac:dyDescent="0.4">
      <c r="A3234" s="116"/>
      <c r="E3234" s="74"/>
      <c r="F3234" s="74"/>
      <c r="G3234" s="74"/>
    </row>
    <row r="3235" spans="1:7" s="55" customFormat="1" ht="14.15" x14ac:dyDescent="0.4">
      <c r="A3235" s="116"/>
      <c r="E3235" s="74"/>
      <c r="F3235" s="74"/>
      <c r="G3235" s="74"/>
    </row>
    <row r="3236" spans="1:7" s="55" customFormat="1" ht="14.15" x14ac:dyDescent="0.4">
      <c r="A3236" s="116"/>
      <c r="E3236" s="74"/>
      <c r="F3236" s="74"/>
      <c r="G3236" s="74"/>
    </row>
    <row r="3237" spans="1:7" s="55" customFormat="1" ht="14.15" x14ac:dyDescent="0.4">
      <c r="A3237" s="116"/>
      <c r="E3237" s="74"/>
      <c r="F3237" s="74"/>
      <c r="G3237" s="74"/>
    </row>
    <row r="3238" spans="1:7" s="55" customFormat="1" ht="14.15" x14ac:dyDescent="0.4">
      <c r="A3238" s="116"/>
      <c r="E3238" s="74"/>
      <c r="F3238" s="74"/>
      <c r="G3238" s="74"/>
    </row>
    <row r="3239" spans="1:7" s="55" customFormat="1" ht="14.15" x14ac:dyDescent="0.4">
      <c r="A3239" s="116"/>
      <c r="E3239" s="74"/>
      <c r="F3239" s="74"/>
      <c r="G3239" s="74"/>
    </row>
    <row r="3240" spans="1:7" s="55" customFormat="1" ht="14.15" x14ac:dyDescent="0.4">
      <c r="A3240" s="116"/>
      <c r="E3240" s="74"/>
      <c r="F3240" s="74"/>
      <c r="G3240" s="74"/>
    </row>
    <row r="3241" spans="1:7" s="55" customFormat="1" ht="14.15" x14ac:dyDescent="0.4">
      <c r="A3241" s="116"/>
      <c r="E3241" s="74"/>
      <c r="F3241" s="74"/>
      <c r="G3241" s="74"/>
    </row>
    <row r="3242" spans="1:7" s="55" customFormat="1" ht="14.15" x14ac:dyDescent="0.4">
      <c r="A3242" s="116"/>
      <c r="E3242" s="74"/>
      <c r="F3242" s="74"/>
      <c r="G3242" s="74"/>
    </row>
    <row r="3243" spans="1:7" s="55" customFormat="1" ht="14.15" x14ac:dyDescent="0.4">
      <c r="A3243" s="116"/>
      <c r="E3243" s="74"/>
      <c r="F3243" s="74"/>
      <c r="G3243" s="74"/>
    </row>
    <row r="3244" spans="1:7" s="55" customFormat="1" ht="14.15" x14ac:dyDescent="0.4">
      <c r="A3244" s="116"/>
      <c r="E3244" s="74"/>
      <c r="F3244" s="74"/>
      <c r="G3244" s="74"/>
    </row>
    <row r="3245" spans="1:7" s="55" customFormat="1" ht="14.15" x14ac:dyDescent="0.4">
      <c r="A3245" s="116"/>
      <c r="E3245" s="74"/>
      <c r="F3245" s="74"/>
      <c r="G3245" s="74"/>
    </row>
    <row r="3246" spans="1:7" s="55" customFormat="1" ht="14.15" x14ac:dyDescent="0.4">
      <c r="A3246" s="116"/>
      <c r="E3246" s="74"/>
      <c r="F3246" s="74"/>
      <c r="G3246" s="74"/>
    </row>
    <row r="3247" spans="1:7" s="55" customFormat="1" ht="14.15" x14ac:dyDescent="0.4">
      <c r="A3247" s="116"/>
      <c r="E3247" s="74"/>
      <c r="F3247" s="74"/>
      <c r="G3247" s="74"/>
    </row>
    <row r="3248" spans="1:7" s="55" customFormat="1" ht="14.15" x14ac:dyDescent="0.4">
      <c r="A3248" s="116"/>
      <c r="E3248" s="74"/>
      <c r="F3248" s="74"/>
      <c r="G3248" s="74"/>
    </row>
    <row r="3249" spans="1:7" s="55" customFormat="1" ht="14.15" x14ac:dyDescent="0.4">
      <c r="A3249" s="116"/>
      <c r="E3249" s="74"/>
      <c r="F3249" s="74"/>
      <c r="G3249" s="74"/>
    </row>
    <row r="3250" spans="1:7" s="55" customFormat="1" ht="14.15" x14ac:dyDescent="0.4">
      <c r="A3250" s="116"/>
      <c r="E3250" s="74"/>
      <c r="F3250" s="74"/>
      <c r="G3250" s="74"/>
    </row>
    <row r="3251" spans="1:7" s="55" customFormat="1" ht="14.15" x14ac:dyDescent="0.4">
      <c r="A3251" s="116"/>
      <c r="E3251" s="74"/>
      <c r="F3251" s="74"/>
      <c r="G3251" s="74"/>
    </row>
    <row r="3252" spans="1:7" s="55" customFormat="1" ht="14.15" x14ac:dyDescent="0.4">
      <c r="A3252" s="116"/>
      <c r="E3252" s="74"/>
      <c r="F3252" s="74"/>
      <c r="G3252" s="74"/>
    </row>
    <row r="3253" spans="1:7" s="55" customFormat="1" ht="14.15" x14ac:dyDescent="0.4">
      <c r="A3253" s="116"/>
      <c r="E3253" s="74"/>
      <c r="F3253" s="74"/>
      <c r="G3253" s="74"/>
    </row>
    <row r="3254" spans="1:7" s="55" customFormat="1" ht="14.15" x14ac:dyDescent="0.4">
      <c r="A3254" s="116"/>
      <c r="E3254" s="74"/>
      <c r="F3254" s="74"/>
      <c r="G3254" s="74"/>
    </row>
    <row r="3255" spans="1:7" s="55" customFormat="1" ht="14.15" x14ac:dyDescent="0.4">
      <c r="A3255" s="116"/>
      <c r="E3255" s="74"/>
      <c r="F3255" s="74"/>
      <c r="G3255" s="74"/>
    </row>
    <row r="3256" spans="1:7" s="55" customFormat="1" ht="14.15" x14ac:dyDescent="0.4">
      <c r="A3256" s="116"/>
      <c r="E3256" s="74"/>
      <c r="F3256" s="74"/>
      <c r="G3256" s="74"/>
    </row>
    <row r="3257" spans="1:7" s="55" customFormat="1" ht="14.15" x14ac:dyDescent="0.4">
      <c r="A3257" s="116"/>
      <c r="E3257" s="74"/>
      <c r="F3257" s="74"/>
      <c r="G3257" s="74"/>
    </row>
    <row r="3258" spans="1:7" s="55" customFormat="1" ht="14.15" x14ac:dyDescent="0.4">
      <c r="A3258" s="116"/>
      <c r="E3258" s="74"/>
      <c r="F3258" s="74"/>
      <c r="G3258" s="74"/>
    </row>
    <row r="3259" spans="1:7" s="55" customFormat="1" ht="14.15" x14ac:dyDescent="0.4">
      <c r="A3259" s="116"/>
      <c r="E3259" s="74"/>
      <c r="F3259" s="74"/>
      <c r="G3259" s="74"/>
    </row>
    <row r="3260" spans="1:7" s="55" customFormat="1" ht="14.15" x14ac:dyDescent="0.4">
      <c r="A3260" s="116"/>
      <c r="E3260" s="74"/>
      <c r="F3260" s="74"/>
      <c r="G3260" s="74"/>
    </row>
    <row r="3261" spans="1:7" s="55" customFormat="1" ht="14.15" x14ac:dyDescent="0.4">
      <c r="A3261" s="116"/>
      <c r="E3261" s="74"/>
      <c r="F3261" s="74"/>
      <c r="G3261" s="74"/>
    </row>
    <row r="3262" spans="1:7" s="55" customFormat="1" ht="14.15" x14ac:dyDescent="0.4">
      <c r="A3262" s="116"/>
      <c r="E3262" s="74"/>
      <c r="F3262" s="74"/>
      <c r="G3262" s="74"/>
    </row>
    <row r="3263" spans="1:7" s="55" customFormat="1" ht="14.15" x14ac:dyDescent="0.4">
      <c r="A3263" s="116"/>
      <c r="E3263" s="74"/>
      <c r="F3263" s="74"/>
      <c r="G3263" s="74"/>
    </row>
    <row r="3264" spans="1:7" s="55" customFormat="1" ht="14.15" x14ac:dyDescent="0.4">
      <c r="A3264" s="116"/>
      <c r="E3264" s="74"/>
      <c r="F3264" s="74"/>
      <c r="G3264" s="74"/>
    </row>
    <row r="3265" spans="1:7" s="55" customFormat="1" ht="14.15" x14ac:dyDescent="0.4">
      <c r="A3265" s="116"/>
      <c r="E3265" s="74"/>
      <c r="F3265" s="74"/>
      <c r="G3265" s="74"/>
    </row>
    <row r="3266" spans="1:7" s="55" customFormat="1" ht="14.15" x14ac:dyDescent="0.4">
      <c r="A3266" s="116"/>
      <c r="E3266" s="74"/>
      <c r="F3266" s="74"/>
      <c r="G3266" s="74"/>
    </row>
    <row r="3267" spans="1:7" s="55" customFormat="1" ht="14.15" x14ac:dyDescent="0.4">
      <c r="A3267" s="116"/>
      <c r="E3267" s="74"/>
      <c r="F3267" s="74"/>
      <c r="G3267" s="74"/>
    </row>
    <row r="3268" spans="1:7" s="55" customFormat="1" ht="14.15" x14ac:dyDescent="0.4">
      <c r="A3268" s="116"/>
      <c r="E3268" s="74"/>
      <c r="F3268" s="74"/>
      <c r="G3268" s="74"/>
    </row>
    <row r="3269" spans="1:7" s="55" customFormat="1" ht="14.15" x14ac:dyDescent="0.4">
      <c r="A3269" s="116"/>
      <c r="E3269" s="74"/>
      <c r="F3269" s="74"/>
      <c r="G3269" s="74"/>
    </row>
    <row r="3270" spans="1:7" s="55" customFormat="1" ht="14.15" x14ac:dyDescent="0.4">
      <c r="A3270" s="116"/>
      <c r="E3270" s="74"/>
      <c r="F3270" s="74"/>
      <c r="G3270" s="74"/>
    </row>
    <row r="3271" spans="1:7" s="55" customFormat="1" ht="14.15" x14ac:dyDescent="0.4">
      <c r="A3271" s="116"/>
      <c r="E3271" s="74"/>
      <c r="F3271" s="74"/>
      <c r="G3271" s="74"/>
    </row>
    <row r="3272" spans="1:7" s="55" customFormat="1" ht="14.15" x14ac:dyDescent="0.4">
      <c r="A3272" s="116"/>
      <c r="E3272" s="74"/>
      <c r="F3272" s="74"/>
      <c r="G3272" s="74"/>
    </row>
    <row r="3273" spans="1:7" s="55" customFormat="1" ht="14.15" x14ac:dyDescent="0.4">
      <c r="A3273" s="116"/>
      <c r="E3273" s="74"/>
      <c r="F3273" s="74"/>
      <c r="G3273" s="74"/>
    </row>
    <row r="3274" spans="1:7" s="55" customFormat="1" ht="14.15" x14ac:dyDescent="0.4">
      <c r="A3274" s="116"/>
      <c r="E3274" s="74"/>
      <c r="F3274" s="74"/>
      <c r="G3274" s="74"/>
    </row>
    <row r="3275" spans="1:7" s="55" customFormat="1" ht="14.15" x14ac:dyDescent="0.4">
      <c r="A3275" s="116"/>
      <c r="E3275" s="74"/>
      <c r="F3275" s="74"/>
      <c r="G3275" s="74"/>
    </row>
    <row r="3276" spans="1:7" s="55" customFormat="1" ht="14.15" x14ac:dyDescent="0.4">
      <c r="A3276" s="116"/>
      <c r="E3276" s="74"/>
      <c r="F3276" s="74"/>
      <c r="G3276" s="74"/>
    </row>
    <row r="3277" spans="1:7" s="55" customFormat="1" ht="14.15" x14ac:dyDescent="0.4">
      <c r="A3277" s="116"/>
      <c r="E3277" s="74"/>
      <c r="F3277" s="74"/>
      <c r="G3277" s="74"/>
    </row>
    <row r="3278" spans="1:7" s="55" customFormat="1" ht="14.15" x14ac:dyDescent="0.4">
      <c r="A3278" s="116"/>
      <c r="E3278" s="74"/>
      <c r="F3278" s="74"/>
      <c r="G3278" s="74"/>
    </row>
    <row r="3279" spans="1:7" s="55" customFormat="1" ht="14.15" x14ac:dyDescent="0.4">
      <c r="A3279" s="116"/>
      <c r="E3279" s="74"/>
      <c r="F3279" s="74"/>
      <c r="G3279" s="74"/>
    </row>
    <row r="3280" spans="1:7" s="55" customFormat="1" ht="14.15" x14ac:dyDescent="0.4">
      <c r="A3280" s="116"/>
      <c r="E3280" s="74"/>
      <c r="F3280" s="74"/>
      <c r="G3280" s="74"/>
    </row>
    <row r="3281" spans="1:7" s="55" customFormat="1" ht="14.15" x14ac:dyDescent="0.4">
      <c r="A3281" s="116"/>
      <c r="E3281" s="74"/>
      <c r="F3281" s="74"/>
      <c r="G3281" s="74"/>
    </row>
    <row r="3282" spans="1:7" s="55" customFormat="1" ht="14.15" x14ac:dyDescent="0.4">
      <c r="A3282" s="116"/>
      <c r="E3282" s="74"/>
      <c r="F3282" s="74"/>
      <c r="G3282" s="74"/>
    </row>
    <row r="3283" spans="1:7" s="55" customFormat="1" ht="14.15" x14ac:dyDescent="0.4">
      <c r="A3283" s="116"/>
      <c r="E3283" s="74"/>
      <c r="F3283" s="74"/>
      <c r="G3283" s="74"/>
    </row>
    <row r="3284" spans="1:7" s="55" customFormat="1" ht="14.15" x14ac:dyDescent="0.4">
      <c r="A3284" s="116"/>
      <c r="E3284" s="74"/>
      <c r="F3284" s="74"/>
      <c r="G3284" s="74"/>
    </row>
    <row r="3285" spans="1:7" s="55" customFormat="1" ht="14.15" x14ac:dyDescent="0.4">
      <c r="A3285" s="116"/>
      <c r="E3285" s="74"/>
      <c r="F3285" s="74"/>
      <c r="G3285" s="74"/>
    </row>
    <row r="3286" spans="1:7" s="55" customFormat="1" ht="14.15" x14ac:dyDescent="0.4">
      <c r="A3286" s="116"/>
      <c r="E3286" s="74"/>
      <c r="F3286" s="74"/>
      <c r="G3286" s="74"/>
    </row>
    <row r="3287" spans="1:7" s="55" customFormat="1" ht="14.15" x14ac:dyDescent="0.4">
      <c r="A3287" s="116"/>
      <c r="E3287" s="74"/>
      <c r="F3287" s="74"/>
      <c r="G3287" s="74"/>
    </row>
    <row r="3288" spans="1:7" s="55" customFormat="1" ht="14.15" x14ac:dyDescent="0.4">
      <c r="A3288" s="116"/>
      <c r="E3288" s="74"/>
      <c r="F3288" s="74"/>
      <c r="G3288" s="74"/>
    </row>
    <row r="3289" spans="1:7" s="55" customFormat="1" ht="14.15" x14ac:dyDescent="0.4">
      <c r="A3289" s="116"/>
      <c r="E3289" s="74"/>
      <c r="F3289" s="74"/>
      <c r="G3289" s="74"/>
    </row>
    <row r="3290" spans="1:7" s="55" customFormat="1" ht="14.15" x14ac:dyDescent="0.4">
      <c r="A3290" s="116"/>
      <c r="E3290" s="74"/>
      <c r="F3290" s="74"/>
      <c r="G3290" s="74"/>
    </row>
    <row r="3291" spans="1:7" s="55" customFormat="1" ht="14.15" x14ac:dyDescent="0.4">
      <c r="A3291" s="116"/>
      <c r="E3291" s="74"/>
      <c r="F3291" s="74"/>
      <c r="G3291" s="74"/>
    </row>
    <row r="3292" spans="1:7" s="55" customFormat="1" ht="14.15" x14ac:dyDescent="0.4">
      <c r="A3292" s="116"/>
      <c r="E3292" s="74"/>
      <c r="F3292" s="74"/>
      <c r="G3292" s="74"/>
    </row>
    <row r="3293" spans="1:7" s="55" customFormat="1" ht="14.15" x14ac:dyDescent="0.4">
      <c r="A3293" s="116"/>
      <c r="E3293" s="74"/>
      <c r="F3293" s="74"/>
      <c r="G3293" s="74"/>
    </row>
    <row r="3294" spans="1:7" s="55" customFormat="1" ht="14.15" x14ac:dyDescent="0.4">
      <c r="A3294" s="116"/>
      <c r="E3294" s="74"/>
      <c r="F3294" s="74"/>
      <c r="G3294" s="74"/>
    </row>
    <row r="3295" spans="1:7" s="55" customFormat="1" ht="14.15" x14ac:dyDescent="0.4">
      <c r="A3295" s="116"/>
      <c r="E3295" s="74"/>
      <c r="F3295" s="74"/>
      <c r="G3295" s="74"/>
    </row>
    <row r="3296" spans="1:7" s="55" customFormat="1" ht="14.15" x14ac:dyDescent="0.4">
      <c r="A3296" s="116"/>
      <c r="E3296" s="74"/>
      <c r="F3296" s="74"/>
      <c r="G3296" s="74"/>
    </row>
    <row r="3297" spans="1:7" s="55" customFormat="1" ht="14.15" x14ac:dyDescent="0.4">
      <c r="A3297" s="116"/>
      <c r="E3297" s="74"/>
      <c r="F3297" s="74"/>
      <c r="G3297" s="74"/>
    </row>
    <row r="3298" spans="1:7" s="55" customFormat="1" ht="14.15" x14ac:dyDescent="0.4">
      <c r="A3298" s="116"/>
      <c r="E3298" s="74"/>
      <c r="F3298" s="74"/>
      <c r="G3298" s="74"/>
    </row>
    <row r="3299" spans="1:7" s="55" customFormat="1" ht="14.15" x14ac:dyDescent="0.4">
      <c r="A3299" s="116"/>
      <c r="E3299" s="74"/>
      <c r="F3299" s="74"/>
      <c r="G3299" s="74"/>
    </row>
    <row r="3300" spans="1:7" s="55" customFormat="1" ht="14.15" x14ac:dyDescent="0.4">
      <c r="A3300" s="116"/>
      <c r="E3300" s="74"/>
      <c r="F3300" s="74"/>
      <c r="G3300" s="74"/>
    </row>
    <row r="3301" spans="1:7" s="55" customFormat="1" ht="14.15" x14ac:dyDescent="0.4">
      <c r="A3301" s="116"/>
      <c r="E3301" s="74"/>
      <c r="F3301" s="74"/>
      <c r="G3301" s="74"/>
    </row>
    <row r="3302" spans="1:7" s="55" customFormat="1" ht="14.15" x14ac:dyDescent="0.4">
      <c r="A3302" s="116"/>
      <c r="E3302" s="74"/>
      <c r="F3302" s="74"/>
      <c r="G3302" s="74"/>
    </row>
    <row r="3303" spans="1:7" s="55" customFormat="1" ht="14.15" x14ac:dyDescent="0.4">
      <c r="A3303" s="116"/>
      <c r="E3303" s="74"/>
      <c r="F3303" s="74"/>
      <c r="G3303" s="74"/>
    </row>
    <row r="3304" spans="1:7" s="55" customFormat="1" ht="14.15" x14ac:dyDescent="0.4">
      <c r="A3304" s="116"/>
      <c r="E3304" s="74"/>
      <c r="F3304" s="74"/>
      <c r="G3304" s="74"/>
    </row>
    <row r="3305" spans="1:7" s="55" customFormat="1" ht="14.15" x14ac:dyDescent="0.4">
      <c r="A3305" s="116"/>
      <c r="E3305" s="74"/>
      <c r="F3305" s="74"/>
      <c r="G3305" s="74"/>
    </row>
    <row r="3306" spans="1:7" s="55" customFormat="1" ht="14.15" x14ac:dyDescent="0.4">
      <c r="A3306" s="116"/>
      <c r="E3306" s="74"/>
      <c r="F3306" s="74"/>
      <c r="G3306" s="74"/>
    </row>
    <row r="3307" spans="1:7" s="55" customFormat="1" ht="14.15" x14ac:dyDescent="0.4">
      <c r="A3307" s="116"/>
      <c r="E3307" s="74"/>
      <c r="F3307" s="74"/>
      <c r="G3307" s="74"/>
    </row>
    <row r="3308" spans="1:7" s="55" customFormat="1" ht="14.15" x14ac:dyDescent="0.4">
      <c r="A3308" s="116"/>
      <c r="E3308" s="74"/>
      <c r="F3308" s="74"/>
      <c r="G3308" s="74"/>
    </row>
    <row r="3309" spans="1:7" s="55" customFormat="1" ht="14.15" x14ac:dyDescent="0.4">
      <c r="A3309" s="116"/>
      <c r="E3309" s="74"/>
      <c r="F3309" s="74"/>
      <c r="G3309" s="74"/>
    </row>
    <row r="3310" spans="1:7" s="55" customFormat="1" ht="14.15" x14ac:dyDescent="0.4">
      <c r="A3310" s="116"/>
      <c r="E3310" s="74"/>
      <c r="F3310" s="74"/>
      <c r="G3310" s="74"/>
    </row>
    <row r="3311" spans="1:7" s="55" customFormat="1" ht="14.15" x14ac:dyDescent="0.4">
      <c r="A3311" s="116"/>
      <c r="E3311" s="74"/>
      <c r="F3311" s="74"/>
      <c r="G3311" s="74"/>
    </row>
    <row r="3312" spans="1:7" s="55" customFormat="1" ht="14.15" x14ac:dyDescent="0.4">
      <c r="A3312" s="116"/>
      <c r="E3312" s="74"/>
      <c r="F3312" s="74"/>
      <c r="G3312" s="74"/>
    </row>
    <row r="3313" spans="1:7" s="55" customFormat="1" ht="14.15" x14ac:dyDescent="0.4">
      <c r="A3313" s="116"/>
      <c r="E3313" s="74"/>
      <c r="F3313" s="74"/>
      <c r="G3313" s="74"/>
    </row>
    <row r="3314" spans="1:7" s="55" customFormat="1" ht="14.15" x14ac:dyDescent="0.4">
      <c r="A3314" s="116"/>
      <c r="E3314" s="74"/>
      <c r="F3314" s="74"/>
      <c r="G3314" s="74"/>
    </row>
    <row r="3315" spans="1:7" s="55" customFormat="1" ht="14.15" x14ac:dyDescent="0.4">
      <c r="A3315" s="116"/>
      <c r="E3315" s="74"/>
      <c r="F3315" s="74"/>
      <c r="G3315" s="74"/>
    </row>
    <row r="3316" spans="1:7" s="55" customFormat="1" ht="14.15" x14ac:dyDescent="0.4">
      <c r="A3316" s="116"/>
      <c r="E3316" s="74"/>
      <c r="F3316" s="74"/>
      <c r="G3316" s="74"/>
    </row>
    <row r="3317" spans="1:7" s="55" customFormat="1" ht="14.15" x14ac:dyDescent="0.4">
      <c r="A3317" s="116"/>
      <c r="E3317" s="74"/>
      <c r="F3317" s="74"/>
      <c r="G3317" s="74"/>
    </row>
    <row r="3318" spans="1:7" s="55" customFormat="1" ht="14.15" x14ac:dyDescent="0.4">
      <c r="A3318" s="116"/>
      <c r="E3318" s="74"/>
      <c r="F3318" s="74"/>
      <c r="G3318" s="74"/>
    </row>
    <row r="3319" spans="1:7" s="55" customFormat="1" ht="14.15" x14ac:dyDescent="0.4">
      <c r="A3319" s="116"/>
      <c r="E3319" s="74"/>
      <c r="F3319" s="74"/>
      <c r="G3319" s="74"/>
    </row>
    <row r="3320" spans="1:7" s="55" customFormat="1" ht="14.15" x14ac:dyDescent="0.4">
      <c r="A3320" s="116"/>
      <c r="E3320" s="74"/>
      <c r="F3320" s="74"/>
      <c r="G3320" s="74"/>
    </row>
    <row r="3321" spans="1:7" s="55" customFormat="1" ht="14.15" x14ac:dyDescent="0.4">
      <c r="A3321" s="116"/>
      <c r="E3321" s="74"/>
      <c r="F3321" s="74"/>
      <c r="G3321" s="74"/>
    </row>
    <row r="3322" spans="1:7" s="55" customFormat="1" ht="14.15" x14ac:dyDescent="0.4">
      <c r="A3322" s="116"/>
      <c r="E3322" s="74"/>
      <c r="F3322" s="74"/>
      <c r="G3322" s="74"/>
    </row>
    <row r="3323" spans="1:7" s="55" customFormat="1" ht="14.15" x14ac:dyDescent="0.4">
      <c r="A3323" s="116"/>
      <c r="E3323" s="74"/>
      <c r="F3323" s="74"/>
      <c r="G3323" s="74"/>
    </row>
    <row r="3324" spans="1:7" s="55" customFormat="1" ht="14.15" x14ac:dyDescent="0.4">
      <c r="A3324" s="116"/>
      <c r="E3324" s="74"/>
      <c r="F3324" s="74"/>
      <c r="G3324" s="74"/>
    </row>
    <row r="3325" spans="1:7" s="55" customFormat="1" ht="14.15" x14ac:dyDescent="0.4">
      <c r="A3325" s="116"/>
      <c r="E3325" s="74"/>
      <c r="F3325" s="74"/>
      <c r="G3325" s="74"/>
    </row>
    <row r="3326" spans="1:7" s="55" customFormat="1" ht="14.15" x14ac:dyDescent="0.4">
      <c r="A3326" s="116"/>
      <c r="E3326" s="74"/>
      <c r="F3326" s="74"/>
      <c r="G3326" s="74"/>
    </row>
    <row r="3327" spans="1:7" s="55" customFormat="1" ht="14.15" x14ac:dyDescent="0.4">
      <c r="A3327" s="116"/>
      <c r="E3327" s="74"/>
      <c r="F3327" s="74"/>
      <c r="G3327" s="74"/>
    </row>
    <row r="3328" spans="1:7" s="55" customFormat="1" ht="14.15" x14ac:dyDescent="0.4">
      <c r="A3328" s="116"/>
      <c r="E3328" s="74"/>
      <c r="F3328" s="74"/>
      <c r="G3328" s="74"/>
    </row>
    <row r="3329" spans="1:7" s="55" customFormat="1" ht="14.15" x14ac:dyDescent="0.4">
      <c r="A3329" s="116"/>
      <c r="E3329" s="74"/>
      <c r="F3329" s="74"/>
      <c r="G3329" s="74"/>
    </row>
    <row r="3330" spans="1:7" s="55" customFormat="1" ht="14.15" x14ac:dyDescent="0.4">
      <c r="A3330" s="116"/>
      <c r="E3330" s="74"/>
      <c r="F3330" s="74"/>
      <c r="G3330" s="74"/>
    </row>
    <row r="3331" spans="1:7" s="55" customFormat="1" ht="14.15" x14ac:dyDescent="0.4">
      <c r="A3331" s="116"/>
      <c r="E3331" s="74"/>
      <c r="F3331" s="74"/>
      <c r="G3331" s="74"/>
    </row>
    <row r="3332" spans="1:7" s="55" customFormat="1" ht="14.15" x14ac:dyDescent="0.4">
      <c r="A3332" s="116"/>
      <c r="E3332" s="74"/>
      <c r="F3332" s="74"/>
      <c r="G3332" s="74"/>
    </row>
    <row r="3333" spans="1:7" s="55" customFormat="1" ht="14.15" x14ac:dyDescent="0.4">
      <c r="A3333" s="116"/>
      <c r="E3333" s="74"/>
      <c r="F3333" s="74"/>
      <c r="G3333" s="74"/>
    </row>
    <row r="3334" spans="1:7" s="55" customFormat="1" ht="14.15" x14ac:dyDescent="0.4">
      <c r="A3334" s="116"/>
      <c r="E3334" s="74"/>
      <c r="F3334" s="74"/>
      <c r="G3334" s="74"/>
    </row>
    <row r="3335" spans="1:7" s="55" customFormat="1" ht="14.15" x14ac:dyDescent="0.4">
      <c r="A3335" s="116"/>
      <c r="E3335" s="74"/>
      <c r="F3335" s="74"/>
      <c r="G3335" s="74"/>
    </row>
    <row r="3336" spans="1:7" s="55" customFormat="1" ht="14.15" x14ac:dyDescent="0.4">
      <c r="A3336" s="116"/>
      <c r="E3336" s="74"/>
      <c r="F3336" s="74"/>
      <c r="G3336" s="74"/>
    </row>
    <row r="3337" spans="1:7" s="55" customFormat="1" ht="14.15" x14ac:dyDescent="0.4">
      <c r="A3337" s="116"/>
      <c r="E3337" s="74"/>
      <c r="F3337" s="74"/>
      <c r="G3337" s="74"/>
    </row>
    <row r="3338" spans="1:7" s="55" customFormat="1" ht="14.15" x14ac:dyDescent="0.4">
      <c r="A3338" s="116"/>
      <c r="E3338" s="74"/>
      <c r="F3338" s="74"/>
      <c r="G3338" s="74"/>
    </row>
    <row r="3339" spans="1:7" s="55" customFormat="1" ht="14.15" x14ac:dyDescent="0.4">
      <c r="A3339" s="116"/>
      <c r="E3339" s="74"/>
      <c r="F3339" s="74"/>
      <c r="G3339" s="74"/>
    </row>
    <row r="3340" spans="1:7" s="55" customFormat="1" ht="14.15" x14ac:dyDescent="0.4">
      <c r="A3340" s="116"/>
      <c r="E3340" s="74"/>
      <c r="F3340" s="74"/>
      <c r="G3340" s="74"/>
    </row>
    <row r="3341" spans="1:7" s="55" customFormat="1" ht="14.15" x14ac:dyDescent="0.4">
      <c r="A3341" s="116"/>
      <c r="E3341" s="74"/>
      <c r="F3341" s="74"/>
      <c r="G3341" s="74"/>
    </row>
    <row r="3342" spans="1:7" s="55" customFormat="1" ht="14.15" x14ac:dyDescent="0.4">
      <c r="A3342" s="116"/>
      <c r="E3342" s="74"/>
      <c r="F3342" s="74"/>
      <c r="G3342" s="74"/>
    </row>
    <row r="3343" spans="1:7" s="55" customFormat="1" ht="14.15" x14ac:dyDescent="0.4">
      <c r="A3343" s="116"/>
      <c r="E3343" s="74"/>
      <c r="F3343" s="74"/>
      <c r="G3343" s="74"/>
    </row>
    <row r="3344" spans="1:7" s="55" customFormat="1" ht="14.15" x14ac:dyDescent="0.4">
      <c r="A3344" s="116"/>
      <c r="E3344" s="74"/>
      <c r="F3344" s="74"/>
      <c r="G3344" s="74"/>
    </row>
    <row r="3345" spans="1:7" s="55" customFormat="1" ht="14.15" x14ac:dyDescent="0.4">
      <c r="A3345" s="116"/>
      <c r="E3345" s="74"/>
      <c r="F3345" s="74"/>
      <c r="G3345" s="74"/>
    </row>
    <row r="3346" spans="1:7" s="55" customFormat="1" ht="14.15" x14ac:dyDescent="0.4">
      <c r="A3346" s="116"/>
      <c r="E3346" s="74"/>
      <c r="F3346" s="74"/>
      <c r="G3346" s="74"/>
    </row>
    <row r="3347" spans="1:7" s="55" customFormat="1" ht="14.15" x14ac:dyDescent="0.4">
      <c r="A3347" s="116"/>
      <c r="E3347" s="74"/>
      <c r="F3347" s="74"/>
      <c r="G3347" s="74"/>
    </row>
    <row r="3348" spans="1:7" s="55" customFormat="1" ht="14.15" x14ac:dyDescent="0.4">
      <c r="A3348" s="116"/>
      <c r="E3348" s="74"/>
      <c r="F3348" s="74"/>
      <c r="G3348" s="74"/>
    </row>
    <row r="3349" spans="1:7" s="55" customFormat="1" ht="14.15" x14ac:dyDescent="0.4">
      <c r="A3349" s="116"/>
      <c r="E3349" s="74"/>
      <c r="F3349" s="74"/>
      <c r="G3349" s="74"/>
    </row>
    <row r="3350" spans="1:7" s="55" customFormat="1" ht="14.15" x14ac:dyDescent="0.4">
      <c r="A3350" s="116"/>
      <c r="E3350" s="74"/>
      <c r="F3350" s="74"/>
      <c r="G3350" s="74"/>
    </row>
    <row r="3351" spans="1:7" s="55" customFormat="1" ht="14.15" x14ac:dyDescent="0.4">
      <c r="A3351" s="116"/>
      <c r="E3351" s="74"/>
      <c r="F3351" s="74"/>
      <c r="G3351" s="74"/>
    </row>
    <row r="3352" spans="1:7" s="55" customFormat="1" ht="14.15" x14ac:dyDescent="0.4">
      <c r="A3352" s="116"/>
      <c r="E3352" s="74"/>
      <c r="F3352" s="74"/>
      <c r="G3352" s="74"/>
    </row>
    <row r="3353" spans="1:7" s="55" customFormat="1" ht="14.15" x14ac:dyDescent="0.4">
      <c r="A3353" s="116"/>
      <c r="E3353" s="74"/>
      <c r="F3353" s="74"/>
      <c r="G3353" s="74"/>
    </row>
    <row r="3354" spans="1:7" s="55" customFormat="1" ht="14.15" x14ac:dyDescent="0.4">
      <c r="A3354" s="116"/>
      <c r="E3354" s="74"/>
      <c r="F3354" s="74"/>
      <c r="G3354" s="74"/>
    </row>
    <row r="3355" spans="1:7" s="55" customFormat="1" ht="14.15" x14ac:dyDescent="0.4">
      <c r="A3355" s="116"/>
      <c r="E3355" s="74"/>
      <c r="F3355" s="74"/>
      <c r="G3355" s="74"/>
    </row>
    <row r="3356" spans="1:7" s="55" customFormat="1" ht="14.15" x14ac:dyDescent="0.4">
      <c r="A3356" s="116"/>
      <c r="E3356" s="74"/>
      <c r="F3356" s="74"/>
      <c r="G3356" s="74"/>
    </row>
    <row r="3357" spans="1:7" s="55" customFormat="1" ht="14.15" x14ac:dyDescent="0.4">
      <c r="A3357" s="116"/>
      <c r="E3357" s="74"/>
      <c r="F3357" s="74"/>
      <c r="G3357" s="74"/>
    </row>
    <row r="3358" spans="1:7" s="55" customFormat="1" ht="14.15" x14ac:dyDescent="0.4">
      <c r="A3358" s="116"/>
      <c r="E3358" s="74"/>
      <c r="F3358" s="74"/>
      <c r="G3358" s="74"/>
    </row>
    <row r="3359" spans="1:7" s="55" customFormat="1" ht="14.15" x14ac:dyDescent="0.4">
      <c r="A3359" s="116"/>
      <c r="E3359" s="74"/>
      <c r="F3359" s="74"/>
      <c r="G3359" s="74"/>
    </row>
    <row r="3360" spans="1:7" s="55" customFormat="1" ht="14.15" x14ac:dyDescent="0.4">
      <c r="A3360" s="116"/>
      <c r="E3360" s="74"/>
      <c r="F3360" s="74"/>
      <c r="G3360" s="74"/>
    </row>
    <row r="3361" spans="1:7" s="55" customFormat="1" ht="14.15" x14ac:dyDescent="0.4">
      <c r="A3361" s="116"/>
      <c r="E3361" s="74"/>
      <c r="F3361" s="74"/>
      <c r="G3361" s="74"/>
    </row>
    <row r="3362" spans="1:7" s="55" customFormat="1" ht="14.15" x14ac:dyDescent="0.4">
      <c r="A3362" s="116"/>
      <c r="E3362" s="74"/>
      <c r="F3362" s="74"/>
      <c r="G3362" s="74"/>
    </row>
    <row r="3363" spans="1:7" s="55" customFormat="1" ht="14.15" x14ac:dyDescent="0.4">
      <c r="A3363" s="116"/>
      <c r="E3363" s="74"/>
      <c r="F3363" s="74"/>
      <c r="G3363" s="74"/>
    </row>
    <row r="3364" spans="1:7" s="55" customFormat="1" ht="14.15" x14ac:dyDescent="0.4">
      <c r="A3364" s="116"/>
      <c r="E3364" s="74"/>
      <c r="F3364" s="74"/>
      <c r="G3364" s="74"/>
    </row>
    <row r="3365" spans="1:7" s="55" customFormat="1" ht="14.15" x14ac:dyDescent="0.4">
      <c r="A3365" s="116"/>
      <c r="E3365" s="74"/>
      <c r="F3365" s="74"/>
      <c r="G3365" s="74"/>
    </row>
    <row r="3366" spans="1:7" s="55" customFormat="1" ht="14.15" x14ac:dyDescent="0.4">
      <c r="A3366" s="116"/>
      <c r="E3366" s="74"/>
      <c r="F3366" s="74"/>
      <c r="G3366" s="74"/>
    </row>
    <row r="3367" spans="1:7" s="55" customFormat="1" ht="14.15" x14ac:dyDescent="0.4">
      <c r="A3367" s="116"/>
      <c r="E3367" s="74"/>
      <c r="F3367" s="74"/>
      <c r="G3367" s="74"/>
    </row>
    <row r="3368" spans="1:7" s="55" customFormat="1" ht="14.15" x14ac:dyDescent="0.4">
      <c r="A3368" s="116"/>
      <c r="E3368" s="74"/>
      <c r="F3368" s="74"/>
      <c r="G3368" s="74"/>
    </row>
    <row r="3369" spans="1:7" s="55" customFormat="1" ht="14.15" x14ac:dyDescent="0.4">
      <c r="A3369" s="116"/>
      <c r="E3369" s="74"/>
      <c r="F3369" s="74"/>
      <c r="G3369" s="74"/>
    </row>
    <row r="3370" spans="1:7" s="55" customFormat="1" ht="14.15" x14ac:dyDescent="0.4">
      <c r="A3370" s="116"/>
      <c r="E3370" s="74"/>
      <c r="F3370" s="74"/>
      <c r="G3370" s="74"/>
    </row>
    <row r="3371" spans="1:7" s="55" customFormat="1" ht="14.15" x14ac:dyDescent="0.4">
      <c r="A3371" s="116"/>
      <c r="E3371" s="74"/>
      <c r="F3371" s="74"/>
      <c r="G3371" s="74"/>
    </row>
    <row r="3372" spans="1:7" s="55" customFormat="1" ht="14.15" x14ac:dyDescent="0.4">
      <c r="A3372" s="116"/>
      <c r="E3372" s="74"/>
      <c r="F3372" s="74"/>
      <c r="G3372" s="74"/>
    </row>
    <row r="3373" spans="1:7" s="55" customFormat="1" ht="14.15" x14ac:dyDescent="0.4">
      <c r="A3373" s="116"/>
      <c r="E3373" s="74"/>
      <c r="F3373" s="74"/>
      <c r="G3373" s="74"/>
    </row>
    <row r="3374" spans="1:7" s="55" customFormat="1" ht="14.15" x14ac:dyDescent="0.4">
      <c r="A3374" s="116"/>
      <c r="E3374" s="74"/>
      <c r="F3374" s="74"/>
      <c r="G3374" s="74"/>
    </row>
    <row r="3375" spans="1:7" s="55" customFormat="1" ht="14.15" x14ac:dyDescent="0.4">
      <c r="A3375" s="116"/>
      <c r="E3375" s="74"/>
      <c r="F3375" s="74"/>
      <c r="G3375" s="74"/>
    </row>
    <row r="3376" spans="1:7" s="55" customFormat="1" ht="14.15" x14ac:dyDescent="0.4">
      <c r="A3376" s="116"/>
      <c r="E3376" s="74"/>
      <c r="F3376" s="74"/>
      <c r="G3376" s="74"/>
    </row>
    <row r="3377" spans="1:7" s="55" customFormat="1" ht="14.15" x14ac:dyDescent="0.4">
      <c r="A3377" s="116"/>
      <c r="E3377" s="74"/>
      <c r="F3377" s="74"/>
      <c r="G3377" s="74"/>
    </row>
    <row r="3378" spans="1:7" s="55" customFormat="1" ht="14.15" x14ac:dyDescent="0.4">
      <c r="A3378" s="116"/>
      <c r="E3378" s="74"/>
      <c r="F3378" s="74"/>
      <c r="G3378" s="74"/>
    </row>
    <row r="3379" spans="1:7" s="55" customFormat="1" ht="14.15" x14ac:dyDescent="0.4">
      <c r="A3379" s="116"/>
      <c r="E3379" s="74"/>
      <c r="F3379" s="74"/>
      <c r="G3379" s="74"/>
    </row>
    <row r="3380" spans="1:7" s="55" customFormat="1" ht="14.15" x14ac:dyDescent="0.4">
      <c r="A3380" s="116"/>
      <c r="E3380" s="74"/>
      <c r="F3380" s="74"/>
      <c r="G3380" s="74"/>
    </row>
    <row r="3381" spans="1:7" s="55" customFormat="1" ht="14.15" x14ac:dyDescent="0.4">
      <c r="A3381" s="116"/>
      <c r="E3381" s="74"/>
      <c r="F3381" s="74"/>
      <c r="G3381" s="74"/>
    </row>
    <row r="3382" spans="1:7" s="55" customFormat="1" ht="14.15" x14ac:dyDescent="0.4">
      <c r="A3382" s="116"/>
      <c r="E3382" s="74"/>
      <c r="F3382" s="74"/>
      <c r="G3382" s="74"/>
    </row>
    <row r="3383" spans="1:7" s="55" customFormat="1" ht="14.15" x14ac:dyDescent="0.4">
      <c r="A3383" s="116"/>
      <c r="E3383" s="74"/>
      <c r="F3383" s="74"/>
      <c r="G3383" s="74"/>
    </row>
    <row r="3384" spans="1:7" s="55" customFormat="1" ht="14.15" x14ac:dyDescent="0.4">
      <c r="A3384" s="116"/>
      <c r="E3384" s="74"/>
      <c r="F3384" s="74"/>
      <c r="G3384" s="74"/>
    </row>
    <row r="3385" spans="1:7" s="55" customFormat="1" ht="14.15" x14ac:dyDescent="0.4">
      <c r="A3385" s="116"/>
      <c r="E3385" s="74"/>
      <c r="F3385" s="74"/>
      <c r="G3385" s="74"/>
    </row>
    <row r="3386" spans="1:7" s="55" customFormat="1" ht="14.15" x14ac:dyDescent="0.4">
      <c r="A3386" s="116"/>
      <c r="E3386" s="74"/>
      <c r="F3386" s="74"/>
      <c r="G3386" s="74"/>
    </row>
    <row r="3387" spans="1:7" s="55" customFormat="1" ht="14.15" x14ac:dyDescent="0.4">
      <c r="A3387" s="116"/>
      <c r="E3387" s="74"/>
      <c r="F3387" s="74"/>
      <c r="G3387" s="74"/>
    </row>
    <row r="3388" spans="1:7" s="55" customFormat="1" ht="14.15" x14ac:dyDescent="0.4">
      <c r="A3388" s="116"/>
      <c r="E3388" s="74"/>
      <c r="F3388" s="74"/>
      <c r="G3388" s="74"/>
    </row>
    <row r="3389" spans="1:7" s="55" customFormat="1" ht="14.15" x14ac:dyDescent="0.4">
      <c r="A3389" s="116"/>
      <c r="E3389" s="74"/>
      <c r="F3389" s="74"/>
      <c r="G3389" s="74"/>
    </row>
    <row r="3390" spans="1:7" s="55" customFormat="1" ht="14.15" x14ac:dyDescent="0.4">
      <c r="A3390" s="116"/>
      <c r="E3390" s="74"/>
      <c r="F3390" s="74"/>
      <c r="G3390" s="74"/>
    </row>
    <row r="3391" spans="1:7" s="55" customFormat="1" ht="14.15" x14ac:dyDescent="0.4">
      <c r="A3391" s="116"/>
      <c r="E3391" s="74"/>
      <c r="F3391" s="74"/>
      <c r="G3391" s="74"/>
    </row>
    <row r="3392" spans="1:7" s="55" customFormat="1" ht="14.15" x14ac:dyDescent="0.4">
      <c r="A3392" s="116"/>
      <c r="E3392" s="74"/>
      <c r="F3392" s="74"/>
      <c r="G3392" s="74"/>
    </row>
    <row r="3393" spans="1:7" s="55" customFormat="1" ht="14.15" x14ac:dyDescent="0.4">
      <c r="A3393" s="116"/>
      <c r="E3393" s="74"/>
      <c r="F3393" s="74"/>
      <c r="G3393" s="74"/>
    </row>
    <row r="3394" spans="1:7" s="55" customFormat="1" ht="14.15" x14ac:dyDescent="0.4">
      <c r="A3394" s="116"/>
      <c r="E3394" s="74"/>
      <c r="F3394" s="74"/>
      <c r="G3394" s="74"/>
    </row>
    <row r="3395" spans="1:7" s="55" customFormat="1" ht="14.15" x14ac:dyDescent="0.4">
      <c r="A3395" s="116"/>
      <c r="E3395" s="74"/>
      <c r="F3395" s="74"/>
      <c r="G3395" s="74"/>
    </row>
    <row r="3396" spans="1:7" s="55" customFormat="1" ht="14.15" x14ac:dyDescent="0.4">
      <c r="A3396" s="116"/>
      <c r="E3396" s="74"/>
      <c r="F3396" s="74"/>
      <c r="G3396" s="74"/>
    </row>
    <row r="3397" spans="1:7" s="55" customFormat="1" ht="14.15" x14ac:dyDescent="0.4">
      <c r="A3397" s="116"/>
      <c r="E3397" s="74"/>
      <c r="F3397" s="74"/>
      <c r="G3397" s="74"/>
    </row>
    <row r="3398" spans="1:7" s="55" customFormat="1" ht="14.15" x14ac:dyDescent="0.4">
      <c r="A3398" s="116"/>
      <c r="E3398" s="74"/>
      <c r="F3398" s="74"/>
      <c r="G3398" s="74"/>
    </row>
    <row r="3399" spans="1:7" s="55" customFormat="1" ht="14.15" x14ac:dyDescent="0.4">
      <c r="A3399" s="116"/>
      <c r="E3399" s="74"/>
      <c r="F3399" s="74"/>
      <c r="G3399" s="74"/>
    </row>
    <row r="3400" spans="1:7" s="55" customFormat="1" ht="14.15" x14ac:dyDescent="0.4">
      <c r="A3400" s="116"/>
      <c r="E3400" s="74"/>
      <c r="F3400" s="74"/>
      <c r="G3400" s="74"/>
    </row>
    <row r="3401" spans="1:7" s="55" customFormat="1" ht="14.15" x14ac:dyDescent="0.4">
      <c r="A3401" s="116"/>
      <c r="E3401" s="74"/>
      <c r="F3401" s="74"/>
      <c r="G3401" s="74"/>
    </row>
    <row r="3402" spans="1:7" s="55" customFormat="1" ht="14.15" x14ac:dyDescent="0.4">
      <c r="A3402" s="116"/>
      <c r="E3402" s="74"/>
      <c r="F3402" s="74"/>
      <c r="G3402" s="74"/>
    </row>
    <row r="3403" spans="1:7" s="55" customFormat="1" ht="14.15" x14ac:dyDescent="0.4">
      <c r="A3403" s="116"/>
      <c r="E3403" s="74"/>
      <c r="F3403" s="74"/>
      <c r="G3403" s="74"/>
    </row>
    <row r="3404" spans="1:7" s="55" customFormat="1" ht="14.15" x14ac:dyDescent="0.4">
      <c r="A3404" s="116"/>
      <c r="E3404" s="74"/>
      <c r="F3404" s="74"/>
      <c r="G3404" s="74"/>
    </row>
    <row r="3405" spans="1:7" s="55" customFormat="1" ht="14.15" x14ac:dyDescent="0.4">
      <c r="A3405" s="116"/>
      <c r="E3405" s="74"/>
      <c r="F3405" s="74"/>
      <c r="G3405" s="74"/>
    </row>
    <row r="3406" spans="1:7" s="55" customFormat="1" ht="14.15" x14ac:dyDescent="0.4">
      <c r="A3406" s="116"/>
      <c r="E3406" s="74"/>
      <c r="F3406" s="74"/>
      <c r="G3406" s="74"/>
    </row>
    <row r="3407" spans="1:7" s="55" customFormat="1" ht="14.15" x14ac:dyDescent="0.4">
      <c r="A3407" s="116"/>
      <c r="E3407" s="74"/>
      <c r="F3407" s="74"/>
      <c r="G3407" s="74"/>
    </row>
    <row r="3408" spans="1:7" s="55" customFormat="1" ht="14.15" x14ac:dyDescent="0.4">
      <c r="A3408" s="116"/>
      <c r="E3408" s="74"/>
      <c r="F3408" s="74"/>
      <c r="G3408" s="74"/>
    </row>
    <row r="3409" spans="1:7" s="55" customFormat="1" ht="14.15" x14ac:dyDescent="0.4">
      <c r="A3409" s="116"/>
      <c r="E3409" s="74"/>
      <c r="F3409" s="74"/>
      <c r="G3409" s="74"/>
    </row>
    <row r="3410" spans="1:7" s="55" customFormat="1" ht="14.15" x14ac:dyDescent="0.4">
      <c r="A3410" s="116"/>
      <c r="E3410" s="74"/>
      <c r="F3410" s="74"/>
      <c r="G3410" s="74"/>
    </row>
    <row r="3411" spans="1:7" s="55" customFormat="1" ht="14.15" x14ac:dyDescent="0.4">
      <c r="A3411" s="116"/>
      <c r="E3411" s="74"/>
      <c r="F3411" s="74"/>
      <c r="G3411" s="74"/>
    </row>
    <row r="3412" spans="1:7" s="55" customFormat="1" ht="14.15" x14ac:dyDescent="0.4">
      <c r="A3412" s="116"/>
      <c r="E3412" s="74"/>
      <c r="F3412" s="74"/>
      <c r="G3412" s="74"/>
    </row>
    <row r="3413" spans="1:7" s="55" customFormat="1" ht="14.15" x14ac:dyDescent="0.4">
      <c r="A3413" s="116"/>
      <c r="E3413" s="74"/>
      <c r="F3413" s="74"/>
      <c r="G3413" s="74"/>
    </row>
    <row r="3414" spans="1:7" s="55" customFormat="1" ht="14.15" x14ac:dyDescent="0.4">
      <c r="A3414" s="116"/>
      <c r="E3414" s="74"/>
      <c r="F3414" s="74"/>
      <c r="G3414" s="74"/>
    </row>
    <row r="3415" spans="1:7" s="55" customFormat="1" ht="14.15" x14ac:dyDescent="0.4">
      <c r="A3415" s="116"/>
      <c r="E3415" s="74"/>
      <c r="F3415" s="74"/>
      <c r="G3415" s="74"/>
    </row>
    <row r="3416" spans="1:7" s="55" customFormat="1" ht="14.15" x14ac:dyDescent="0.4">
      <c r="A3416" s="116"/>
      <c r="E3416" s="74"/>
      <c r="F3416" s="74"/>
      <c r="G3416" s="74"/>
    </row>
    <row r="3417" spans="1:7" s="55" customFormat="1" ht="14.15" x14ac:dyDescent="0.4">
      <c r="A3417" s="116"/>
      <c r="E3417" s="74"/>
      <c r="F3417" s="74"/>
      <c r="G3417" s="74"/>
    </row>
    <row r="3418" spans="1:7" s="55" customFormat="1" ht="14.15" x14ac:dyDescent="0.4">
      <c r="A3418" s="116"/>
      <c r="E3418" s="74"/>
      <c r="F3418" s="74"/>
      <c r="G3418" s="74"/>
    </row>
    <row r="3419" spans="1:7" s="55" customFormat="1" ht="14.15" x14ac:dyDescent="0.4">
      <c r="A3419" s="116"/>
      <c r="E3419" s="74"/>
      <c r="F3419" s="74"/>
      <c r="G3419" s="74"/>
    </row>
    <row r="3420" spans="1:7" s="55" customFormat="1" ht="14.15" x14ac:dyDescent="0.4">
      <c r="A3420" s="116"/>
      <c r="E3420" s="74"/>
      <c r="F3420" s="74"/>
      <c r="G3420" s="74"/>
    </row>
    <row r="3421" spans="1:7" s="55" customFormat="1" ht="14.15" x14ac:dyDescent="0.4">
      <c r="A3421" s="116"/>
      <c r="E3421" s="74"/>
      <c r="F3421" s="74"/>
      <c r="G3421" s="74"/>
    </row>
    <row r="3422" spans="1:7" s="55" customFormat="1" ht="14.15" x14ac:dyDescent="0.4">
      <c r="A3422" s="116"/>
      <c r="E3422" s="74"/>
      <c r="F3422" s="74"/>
      <c r="G3422" s="74"/>
    </row>
    <row r="3423" spans="1:7" s="55" customFormat="1" ht="14.15" x14ac:dyDescent="0.4">
      <c r="A3423" s="116"/>
      <c r="E3423" s="74"/>
      <c r="F3423" s="74"/>
      <c r="G3423" s="74"/>
    </row>
    <row r="3424" spans="1:7" s="55" customFormat="1" ht="14.15" x14ac:dyDescent="0.4">
      <c r="A3424" s="116"/>
      <c r="E3424" s="74"/>
      <c r="F3424" s="74"/>
      <c r="G3424" s="74"/>
    </row>
    <row r="3425" spans="1:7" s="55" customFormat="1" ht="14.15" x14ac:dyDescent="0.4">
      <c r="A3425" s="116"/>
      <c r="E3425" s="74"/>
      <c r="F3425" s="74"/>
      <c r="G3425" s="74"/>
    </row>
    <row r="3426" spans="1:7" s="55" customFormat="1" ht="14.15" x14ac:dyDescent="0.4">
      <c r="A3426" s="116"/>
      <c r="E3426" s="74"/>
      <c r="F3426" s="74"/>
      <c r="G3426" s="74"/>
    </row>
    <row r="3427" spans="1:7" s="55" customFormat="1" ht="14.15" x14ac:dyDescent="0.4">
      <c r="A3427" s="116"/>
      <c r="E3427" s="74"/>
      <c r="F3427" s="74"/>
      <c r="G3427" s="74"/>
    </row>
    <row r="3428" spans="1:7" s="55" customFormat="1" ht="14.15" x14ac:dyDescent="0.4">
      <c r="A3428" s="116"/>
      <c r="E3428" s="74"/>
      <c r="F3428" s="74"/>
      <c r="G3428" s="74"/>
    </row>
    <row r="3429" spans="1:7" s="55" customFormat="1" ht="14.15" x14ac:dyDescent="0.4">
      <c r="A3429" s="116"/>
      <c r="E3429" s="74"/>
      <c r="F3429" s="74"/>
      <c r="G3429" s="74"/>
    </row>
    <row r="3430" spans="1:7" s="55" customFormat="1" ht="14.15" x14ac:dyDescent="0.4">
      <c r="A3430" s="116"/>
      <c r="E3430" s="74"/>
      <c r="F3430" s="74"/>
      <c r="G3430" s="74"/>
    </row>
    <row r="3431" spans="1:7" s="55" customFormat="1" ht="14.15" x14ac:dyDescent="0.4">
      <c r="A3431" s="116"/>
      <c r="E3431" s="74"/>
      <c r="F3431" s="74"/>
      <c r="G3431" s="74"/>
    </row>
    <row r="3432" spans="1:7" s="55" customFormat="1" ht="14.15" x14ac:dyDescent="0.4">
      <c r="A3432" s="116"/>
      <c r="E3432" s="74"/>
      <c r="F3432" s="74"/>
      <c r="G3432" s="74"/>
    </row>
    <row r="3433" spans="1:7" s="55" customFormat="1" ht="14.15" x14ac:dyDescent="0.4">
      <c r="A3433" s="116"/>
      <c r="E3433" s="74"/>
      <c r="F3433" s="74"/>
      <c r="G3433" s="74"/>
    </row>
    <row r="3434" spans="1:7" s="55" customFormat="1" ht="14.15" x14ac:dyDescent="0.4">
      <c r="A3434" s="116"/>
      <c r="E3434" s="74"/>
      <c r="F3434" s="74"/>
      <c r="G3434" s="74"/>
    </row>
    <row r="3435" spans="1:7" s="55" customFormat="1" ht="14.15" x14ac:dyDescent="0.4">
      <c r="A3435" s="116"/>
      <c r="E3435" s="74"/>
      <c r="F3435" s="74"/>
      <c r="G3435" s="74"/>
    </row>
    <row r="3436" spans="1:7" s="55" customFormat="1" ht="14.15" x14ac:dyDescent="0.4">
      <c r="A3436" s="116"/>
      <c r="E3436" s="74"/>
      <c r="F3436" s="74"/>
      <c r="G3436" s="74"/>
    </row>
    <row r="3437" spans="1:7" s="55" customFormat="1" ht="14.15" x14ac:dyDescent="0.4">
      <c r="A3437" s="116"/>
      <c r="E3437" s="74"/>
      <c r="F3437" s="74"/>
      <c r="G3437" s="74"/>
    </row>
    <row r="3438" spans="1:7" s="55" customFormat="1" ht="14.15" x14ac:dyDescent="0.4">
      <c r="A3438" s="116"/>
      <c r="E3438" s="74"/>
      <c r="F3438" s="74"/>
      <c r="G3438" s="74"/>
    </row>
    <row r="3439" spans="1:7" s="55" customFormat="1" ht="14.15" x14ac:dyDescent="0.4">
      <c r="A3439" s="116"/>
      <c r="E3439" s="74"/>
      <c r="F3439" s="74"/>
      <c r="G3439" s="74"/>
    </row>
    <row r="3440" spans="1:7" s="55" customFormat="1" ht="14.15" x14ac:dyDescent="0.4">
      <c r="A3440" s="116"/>
      <c r="E3440" s="74"/>
      <c r="F3440" s="74"/>
      <c r="G3440" s="74"/>
    </row>
    <row r="3441" spans="1:7" s="55" customFormat="1" ht="14.15" x14ac:dyDescent="0.4">
      <c r="A3441" s="116"/>
      <c r="E3441" s="74"/>
      <c r="F3441" s="74"/>
      <c r="G3441" s="74"/>
    </row>
    <row r="3442" spans="1:7" s="55" customFormat="1" ht="14.15" x14ac:dyDescent="0.4">
      <c r="A3442" s="116"/>
      <c r="E3442" s="74"/>
      <c r="F3442" s="74"/>
      <c r="G3442" s="74"/>
    </row>
    <row r="3443" spans="1:7" s="55" customFormat="1" ht="14.15" x14ac:dyDescent="0.4">
      <c r="A3443" s="116"/>
      <c r="E3443" s="74"/>
      <c r="F3443" s="74"/>
      <c r="G3443" s="74"/>
    </row>
    <row r="3444" spans="1:7" s="55" customFormat="1" ht="14.15" x14ac:dyDescent="0.4">
      <c r="A3444" s="116"/>
      <c r="E3444" s="74"/>
      <c r="F3444" s="74"/>
      <c r="G3444" s="74"/>
    </row>
    <row r="3445" spans="1:7" s="55" customFormat="1" ht="14.15" x14ac:dyDescent="0.4">
      <c r="A3445" s="116"/>
      <c r="E3445" s="74"/>
      <c r="F3445" s="74"/>
      <c r="G3445" s="74"/>
    </row>
    <row r="3446" spans="1:7" s="55" customFormat="1" ht="14.15" x14ac:dyDescent="0.4">
      <c r="A3446" s="116"/>
      <c r="E3446" s="74"/>
      <c r="F3446" s="74"/>
      <c r="G3446" s="74"/>
    </row>
    <row r="3447" spans="1:7" s="55" customFormat="1" ht="14.15" x14ac:dyDescent="0.4">
      <c r="A3447" s="116"/>
      <c r="E3447" s="74"/>
      <c r="F3447" s="74"/>
      <c r="G3447" s="74"/>
    </row>
    <row r="3448" spans="1:7" s="55" customFormat="1" ht="14.15" x14ac:dyDescent="0.4">
      <c r="A3448" s="116"/>
      <c r="E3448" s="74"/>
      <c r="F3448" s="74"/>
      <c r="G3448" s="74"/>
    </row>
    <row r="3449" spans="1:7" s="55" customFormat="1" ht="14.15" x14ac:dyDescent="0.4">
      <c r="A3449" s="116"/>
      <c r="E3449" s="74"/>
      <c r="F3449" s="74"/>
      <c r="G3449" s="74"/>
    </row>
    <row r="3450" spans="1:7" s="55" customFormat="1" ht="14.15" x14ac:dyDescent="0.4">
      <c r="A3450" s="116"/>
      <c r="E3450" s="74"/>
      <c r="F3450" s="74"/>
      <c r="G3450" s="74"/>
    </row>
    <row r="3451" spans="1:7" s="55" customFormat="1" ht="14.15" x14ac:dyDescent="0.4">
      <c r="A3451" s="116"/>
      <c r="E3451" s="74"/>
      <c r="F3451" s="74"/>
      <c r="G3451" s="74"/>
    </row>
    <row r="3452" spans="1:7" s="55" customFormat="1" ht="14.15" x14ac:dyDescent="0.4">
      <c r="A3452" s="116"/>
      <c r="E3452" s="74"/>
      <c r="F3452" s="74"/>
      <c r="G3452" s="74"/>
    </row>
    <row r="3453" spans="1:7" s="55" customFormat="1" ht="14.15" x14ac:dyDescent="0.4">
      <c r="A3453" s="116"/>
      <c r="E3453" s="74"/>
      <c r="F3453" s="74"/>
      <c r="G3453" s="74"/>
    </row>
    <row r="3454" spans="1:7" s="55" customFormat="1" ht="14.15" x14ac:dyDescent="0.4">
      <c r="A3454" s="116"/>
      <c r="E3454" s="74"/>
      <c r="F3454" s="74"/>
      <c r="G3454" s="74"/>
    </row>
    <row r="3455" spans="1:7" s="55" customFormat="1" ht="14.15" x14ac:dyDescent="0.4">
      <c r="A3455" s="116"/>
      <c r="E3455" s="74"/>
      <c r="F3455" s="74"/>
      <c r="G3455" s="74"/>
    </row>
    <row r="3456" spans="1:7" s="55" customFormat="1" ht="14.15" x14ac:dyDescent="0.4">
      <c r="A3456" s="116"/>
      <c r="E3456" s="74"/>
      <c r="F3456" s="74"/>
      <c r="G3456" s="74"/>
    </row>
    <row r="3457" spans="1:7" s="55" customFormat="1" ht="14.15" x14ac:dyDescent="0.4">
      <c r="A3457" s="116"/>
      <c r="E3457" s="74"/>
      <c r="F3457" s="74"/>
      <c r="G3457" s="74"/>
    </row>
    <row r="3458" spans="1:7" s="55" customFormat="1" ht="14.15" x14ac:dyDescent="0.4">
      <c r="A3458" s="116"/>
      <c r="E3458" s="74"/>
      <c r="F3458" s="74"/>
      <c r="G3458" s="74"/>
    </row>
    <row r="3459" spans="1:7" s="55" customFormat="1" ht="14.15" x14ac:dyDescent="0.4">
      <c r="A3459" s="116"/>
      <c r="E3459" s="74"/>
      <c r="F3459" s="74"/>
      <c r="G3459" s="74"/>
    </row>
    <row r="3460" spans="1:7" s="55" customFormat="1" ht="14.15" x14ac:dyDescent="0.4">
      <c r="A3460" s="116"/>
      <c r="E3460" s="74"/>
      <c r="F3460" s="74"/>
      <c r="G3460" s="74"/>
    </row>
    <row r="3461" spans="1:7" s="55" customFormat="1" ht="14.15" x14ac:dyDescent="0.4">
      <c r="A3461" s="116"/>
      <c r="E3461" s="74"/>
      <c r="F3461" s="74"/>
      <c r="G3461" s="74"/>
    </row>
    <row r="3462" spans="1:7" s="55" customFormat="1" ht="14.15" x14ac:dyDescent="0.4">
      <c r="A3462" s="116"/>
      <c r="E3462" s="74"/>
      <c r="F3462" s="74"/>
      <c r="G3462" s="74"/>
    </row>
    <row r="3463" spans="1:7" s="55" customFormat="1" ht="14.15" x14ac:dyDescent="0.4">
      <c r="A3463" s="116"/>
      <c r="E3463" s="74"/>
      <c r="F3463" s="74"/>
      <c r="G3463" s="74"/>
    </row>
    <row r="3464" spans="1:7" s="55" customFormat="1" ht="14.15" x14ac:dyDescent="0.4">
      <c r="A3464" s="116"/>
      <c r="E3464" s="74"/>
      <c r="F3464" s="74"/>
      <c r="G3464" s="74"/>
    </row>
    <row r="3465" spans="1:7" s="55" customFormat="1" ht="14.15" x14ac:dyDescent="0.4">
      <c r="A3465" s="116"/>
      <c r="E3465" s="74"/>
      <c r="F3465" s="74"/>
      <c r="G3465" s="74"/>
    </row>
    <row r="3466" spans="1:7" s="55" customFormat="1" ht="14.15" x14ac:dyDescent="0.4">
      <c r="A3466" s="116"/>
      <c r="E3466" s="74"/>
      <c r="F3466" s="74"/>
      <c r="G3466" s="74"/>
    </row>
    <row r="3467" spans="1:7" s="55" customFormat="1" ht="14.15" x14ac:dyDescent="0.4">
      <c r="A3467" s="116"/>
      <c r="E3467" s="74"/>
      <c r="F3467" s="74"/>
      <c r="G3467" s="74"/>
    </row>
    <row r="3468" spans="1:7" s="55" customFormat="1" ht="14.15" x14ac:dyDescent="0.4">
      <c r="A3468" s="116"/>
      <c r="E3468" s="74"/>
      <c r="F3468" s="74"/>
      <c r="G3468" s="74"/>
    </row>
    <row r="3469" spans="1:7" s="55" customFormat="1" ht="14.15" x14ac:dyDescent="0.4">
      <c r="A3469" s="116"/>
      <c r="E3469" s="74"/>
      <c r="F3469" s="74"/>
      <c r="G3469" s="74"/>
    </row>
    <row r="3470" spans="1:7" s="55" customFormat="1" ht="14.15" x14ac:dyDescent="0.4">
      <c r="A3470" s="116"/>
      <c r="E3470" s="74"/>
      <c r="F3470" s="74"/>
      <c r="G3470" s="74"/>
    </row>
    <row r="3471" spans="1:7" s="55" customFormat="1" ht="14.15" x14ac:dyDescent="0.4">
      <c r="A3471" s="116"/>
      <c r="E3471" s="74"/>
      <c r="F3471" s="74"/>
      <c r="G3471" s="74"/>
    </row>
    <row r="3472" spans="1:7" s="55" customFormat="1" ht="14.15" x14ac:dyDescent="0.4">
      <c r="A3472" s="116"/>
      <c r="E3472" s="74"/>
      <c r="F3472" s="74"/>
      <c r="G3472" s="74"/>
    </row>
    <row r="3473" spans="1:7" s="55" customFormat="1" ht="14.15" x14ac:dyDescent="0.4">
      <c r="A3473" s="116"/>
      <c r="E3473" s="74"/>
      <c r="F3473" s="74"/>
      <c r="G3473" s="74"/>
    </row>
    <row r="3474" spans="1:7" s="55" customFormat="1" ht="14.15" x14ac:dyDescent="0.4">
      <c r="A3474" s="116"/>
      <c r="E3474" s="74"/>
      <c r="F3474" s="74"/>
      <c r="G3474" s="74"/>
    </row>
    <row r="3475" spans="1:7" s="55" customFormat="1" ht="14.15" x14ac:dyDescent="0.4">
      <c r="A3475" s="116"/>
      <c r="E3475" s="74"/>
      <c r="F3475" s="74"/>
      <c r="G3475" s="74"/>
    </row>
    <row r="3476" spans="1:7" s="55" customFormat="1" ht="14.15" x14ac:dyDescent="0.4">
      <c r="A3476" s="116"/>
      <c r="E3476" s="74"/>
      <c r="F3476" s="74"/>
      <c r="G3476" s="74"/>
    </row>
    <row r="3477" spans="1:7" s="55" customFormat="1" ht="14.15" x14ac:dyDescent="0.4">
      <c r="A3477" s="116"/>
      <c r="E3477" s="74"/>
      <c r="F3477" s="74"/>
      <c r="G3477" s="74"/>
    </row>
    <row r="3478" spans="1:7" s="55" customFormat="1" ht="14.15" x14ac:dyDescent="0.4">
      <c r="A3478" s="116"/>
      <c r="E3478" s="74"/>
      <c r="F3478" s="74"/>
      <c r="G3478" s="74"/>
    </row>
    <row r="3479" spans="1:7" s="55" customFormat="1" ht="14.15" x14ac:dyDescent="0.4">
      <c r="A3479" s="116"/>
      <c r="E3479" s="74"/>
      <c r="F3479" s="74"/>
      <c r="G3479" s="74"/>
    </row>
    <row r="3480" spans="1:7" s="55" customFormat="1" ht="14.15" x14ac:dyDescent="0.4">
      <c r="A3480" s="116"/>
      <c r="E3480" s="74"/>
      <c r="F3480" s="74"/>
      <c r="G3480" s="74"/>
    </row>
    <row r="3481" spans="1:7" s="55" customFormat="1" ht="14.15" x14ac:dyDescent="0.4">
      <c r="A3481" s="116"/>
      <c r="E3481" s="74"/>
      <c r="F3481" s="74"/>
      <c r="G3481" s="74"/>
    </row>
    <row r="3482" spans="1:7" s="55" customFormat="1" ht="14.15" x14ac:dyDescent="0.4">
      <c r="A3482" s="116"/>
      <c r="E3482" s="74"/>
      <c r="F3482" s="74"/>
      <c r="G3482" s="74"/>
    </row>
    <row r="3483" spans="1:7" s="55" customFormat="1" ht="14.15" x14ac:dyDescent="0.4">
      <c r="A3483" s="116"/>
      <c r="E3483" s="74"/>
      <c r="F3483" s="74"/>
      <c r="G3483" s="74"/>
    </row>
    <row r="3484" spans="1:7" s="55" customFormat="1" ht="14.15" x14ac:dyDescent="0.4">
      <c r="A3484" s="116"/>
      <c r="E3484" s="74"/>
      <c r="F3484" s="74"/>
      <c r="G3484" s="74"/>
    </row>
    <row r="3485" spans="1:7" s="55" customFormat="1" ht="14.15" x14ac:dyDescent="0.4">
      <c r="A3485" s="116"/>
      <c r="E3485" s="74"/>
      <c r="F3485" s="74"/>
      <c r="G3485" s="74"/>
    </row>
    <row r="3486" spans="1:7" s="55" customFormat="1" ht="14.15" x14ac:dyDescent="0.4">
      <c r="A3486" s="116"/>
      <c r="E3486" s="74"/>
      <c r="F3486" s="74"/>
      <c r="G3486" s="74"/>
    </row>
    <row r="3487" spans="1:7" s="55" customFormat="1" ht="14.15" x14ac:dyDescent="0.4">
      <c r="A3487" s="116"/>
      <c r="E3487" s="74"/>
      <c r="F3487" s="74"/>
      <c r="G3487" s="74"/>
    </row>
    <row r="3488" spans="1:7" s="55" customFormat="1" ht="14.15" x14ac:dyDescent="0.4">
      <c r="A3488" s="116"/>
      <c r="E3488" s="74"/>
      <c r="F3488" s="74"/>
      <c r="G3488" s="74"/>
    </row>
    <row r="3489" spans="1:7" s="55" customFormat="1" ht="14.15" x14ac:dyDescent="0.4">
      <c r="A3489" s="116"/>
      <c r="E3489" s="74"/>
      <c r="F3489" s="74"/>
      <c r="G3489" s="74"/>
    </row>
    <row r="3490" spans="1:7" s="55" customFormat="1" ht="14.15" x14ac:dyDescent="0.4">
      <c r="A3490" s="116"/>
      <c r="E3490" s="74"/>
      <c r="F3490" s="74"/>
      <c r="G3490" s="74"/>
    </row>
    <row r="3491" spans="1:7" s="55" customFormat="1" ht="14.15" x14ac:dyDescent="0.4">
      <c r="A3491" s="116"/>
      <c r="E3491" s="74"/>
      <c r="F3491" s="74"/>
      <c r="G3491" s="74"/>
    </row>
    <row r="3492" spans="1:7" s="55" customFormat="1" ht="14.15" x14ac:dyDescent="0.4">
      <c r="A3492" s="116"/>
      <c r="E3492" s="74"/>
      <c r="F3492" s="74"/>
      <c r="G3492" s="74"/>
    </row>
    <row r="3493" spans="1:7" s="55" customFormat="1" ht="14.15" x14ac:dyDescent="0.4">
      <c r="A3493" s="116"/>
      <c r="E3493" s="74"/>
      <c r="F3493" s="74"/>
      <c r="G3493" s="74"/>
    </row>
    <row r="3494" spans="1:7" s="55" customFormat="1" ht="14.15" x14ac:dyDescent="0.4">
      <c r="A3494" s="116"/>
      <c r="E3494" s="74"/>
      <c r="F3494" s="74"/>
      <c r="G3494" s="74"/>
    </row>
    <row r="3495" spans="1:7" s="55" customFormat="1" ht="14.15" x14ac:dyDescent="0.4">
      <c r="A3495" s="116"/>
      <c r="E3495" s="74"/>
      <c r="F3495" s="74"/>
      <c r="G3495" s="74"/>
    </row>
    <row r="3496" spans="1:7" s="55" customFormat="1" ht="14.15" x14ac:dyDescent="0.4">
      <c r="A3496" s="116"/>
      <c r="E3496" s="74"/>
      <c r="F3496" s="74"/>
      <c r="G3496" s="74"/>
    </row>
    <row r="3497" spans="1:7" s="55" customFormat="1" ht="14.15" x14ac:dyDescent="0.4">
      <c r="A3497" s="116"/>
      <c r="E3497" s="74"/>
      <c r="F3497" s="74"/>
      <c r="G3497" s="74"/>
    </row>
    <row r="3498" spans="1:7" s="55" customFormat="1" ht="14.15" x14ac:dyDescent="0.4">
      <c r="A3498" s="116"/>
      <c r="E3498" s="74"/>
      <c r="F3498" s="74"/>
      <c r="G3498" s="74"/>
    </row>
    <row r="3499" spans="1:7" s="55" customFormat="1" ht="14.15" x14ac:dyDescent="0.4">
      <c r="A3499" s="116"/>
      <c r="E3499" s="74"/>
      <c r="F3499" s="74"/>
      <c r="G3499" s="74"/>
    </row>
    <row r="3500" spans="1:7" s="55" customFormat="1" ht="14.15" x14ac:dyDescent="0.4">
      <c r="A3500" s="116"/>
      <c r="E3500" s="74"/>
      <c r="F3500" s="74"/>
      <c r="G3500" s="74"/>
    </row>
    <row r="3501" spans="1:7" s="55" customFormat="1" ht="14.15" x14ac:dyDescent="0.4">
      <c r="A3501" s="116"/>
      <c r="E3501" s="74"/>
      <c r="F3501" s="74"/>
      <c r="G3501" s="74"/>
    </row>
    <row r="3502" spans="1:7" s="55" customFormat="1" ht="14.15" x14ac:dyDescent="0.4">
      <c r="A3502" s="116"/>
      <c r="E3502" s="74"/>
      <c r="F3502" s="74"/>
      <c r="G3502" s="74"/>
    </row>
    <row r="3503" spans="1:7" s="55" customFormat="1" ht="14.15" x14ac:dyDescent="0.4">
      <c r="A3503" s="116"/>
      <c r="E3503" s="74"/>
      <c r="F3503" s="74"/>
      <c r="G3503" s="74"/>
    </row>
    <row r="3504" spans="1:7" s="55" customFormat="1" ht="14.15" x14ac:dyDescent="0.4">
      <c r="A3504" s="116"/>
      <c r="E3504" s="74"/>
      <c r="F3504" s="74"/>
      <c r="G3504" s="74"/>
    </row>
    <row r="3505" spans="1:7" s="55" customFormat="1" ht="14.15" x14ac:dyDescent="0.4">
      <c r="A3505" s="116"/>
      <c r="E3505" s="74"/>
      <c r="F3505" s="74"/>
      <c r="G3505" s="74"/>
    </row>
    <row r="3506" spans="1:7" s="55" customFormat="1" ht="14.15" x14ac:dyDescent="0.4">
      <c r="A3506" s="116"/>
      <c r="E3506" s="74"/>
      <c r="F3506" s="74"/>
      <c r="G3506" s="74"/>
    </row>
    <row r="3507" spans="1:7" s="55" customFormat="1" ht="14.15" x14ac:dyDescent="0.4">
      <c r="A3507" s="116"/>
      <c r="E3507" s="74"/>
      <c r="F3507" s="74"/>
      <c r="G3507" s="74"/>
    </row>
    <row r="3508" spans="1:7" s="55" customFormat="1" ht="14.15" x14ac:dyDescent="0.4">
      <c r="A3508" s="116"/>
      <c r="E3508" s="74"/>
      <c r="F3508" s="74"/>
      <c r="G3508" s="74"/>
    </row>
    <row r="3509" spans="1:7" s="55" customFormat="1" ht="14.15" x14ac:dyDescent="0.4">
      <c r="A3509" s="116"/>
      <c r="E3509" s="74"/>
      <c r="F3509" s="74"/>
      <c r="G3509" s="74"/>
    </row>
    <row r="3510" spans="1:7" s="55" customFormat="1" ht="14.15" x14ac:dyDescent="0.4">
      <c r="A3510" s="116"/>
      <c r="E3510" s="74"/>
      <c r="F3510" s="74"/>
      <c r="G3510" s="74"/>
    </row>
    <row r="3511" spans="1:7" s="55" customFormat="1" ht="14.15" x14ac:dyDescent="0.4">
      <c r="A3511" s="116"/>
      <c r="E3511" s="74"/>
      <c r="F3511" s="74"/>
      <c r="G3511" s="74"/>
    </row>
    <row r="3512" spans="1:7" s="55" customFormat="1" ht="14.15" x14ac:dyDescent="0.4">
      <c r="A3512" s="116"/>
      <c r="E3512" s="74"/>
      <c r="F3512" s="74"/>
      <c r="G3512" s="74"/>
    </row>
    <row r="3513" spans="1:7" s="55" customFormat="1" ht="14.15" x14ac:dyDescent="0.4">
      <c r="A3513" s="116"/>
      <c r="E3513" s="74"/>
      <c r="F3513" s="74"/>
      <c r="G3513" s="74"/>
    </row>
    <row r="3514" spans="1:7" s="55" customFormat="1" ht="14.15" x14ac:dyDescent="0.4">
      <c r="A3514" s="116"/>
      <c r="E3514" s="74"/>
      <c r="F3514" s="74"/>
      <c r="G3514" s="74"/>
    </row>
    <row r="3515" spans="1:7" s="55" customFormat="1" ht="14.15" x14ac:dyDescent="0.4">
      <c r="A3515" s="116"/>
      <c r="E3515" s="74"/>
      <c r="F3515" s="74"/>
      <c r="G3515" s="74"/>
    </row>
    <row r="3516" spans="1:7" s="55" customFormat="1" ht="14.15" x14ac:dyDescent="0.4">
      <c r="A3516" s="116"/>
      <c r="E3516" s="74"/>
      <c r="F3516" s="74"/>
      <c r="G3516" s="74"/>
    </row>
    <row r="3517" spans="1:7" s="55" customFormat="1" ht="14.15" x14ac:dyDescent="0.4">
      <c r="A3517" s="116"/>
      <c r="E3517" s="74"/>
      <c r="F3517" s="74"/>
      <c r="G3517" s="74"/>
    </row>
    <row r="3518" spans="1:7" s="55" customFormat="1" ht="14.15" x14ac:dyDescent="0.4">
      <c r="A3518" s="116"/>
      <c r="E3518" s="74"/>
      <c r="F3518" s="74"/>
      <c r="G3518" s="74"/>
    </row>
    <row r="3519" spans="1:7" s="55" customFormat="1" ht="14.15" x14ac:dyDescent="0.4">
      <c r="A3519" s="116"/>
      <c r="E3519" s="74"/>
      <c r="F3519" s="74"/>
      <c r="G3519" s="74"/>
    </row>
    <row r="3520" spans="1:7" s="55" customFormat="1" ht="14.15" x14ac:dyDescent="0.4">
      <c r="A3520" s="116"/>
      <c r="E3520" s="74"/>
      <c r="F3520" s="74"/>
      <c r="G3520" s="74"/>
    </row>
    <row r="3521" spans="1:7" s="55" customFormat="1" ht="14.15" x14ac:dyDescent="0.4">
      <c r="A3521" s="116"/>
      <c r="E3521" s="74"/>
      <c r="F3521" s="74"/>
      <c r="G3521" s="74"/>
    </row>
    <row r="3522" spans="1:7" s="55" customFormat="1" ht="14.15" x14ac:dyDescent="0.4">
      <c r="A3522" s="116"/>
      <c r="E3522" s="74"/>
      <c r="F3522" s="74"/>
      <c r="G3522" s="74"/>
    </row>
    <row r="3523" spans="1:7" s="55" customFormat="1" ht="14.15" x14ac:dyDescent="0.4">
      <c r="A3523" s="116"/>
      <c r="E3523" s="74"/>
      <c r="F3523" s="74"/>
      <c r="G3523" s="74"/>
    </row>
    <row r="3524" spans="1:7" s="55" customFormat="1" ht="14.15" x14ac:dyDescent="0.4">
      <c r="A3524" s="116"/>
      <c r="E3524" s="74"/>
      <c r="F3524" s="74"/>
      <c r="G3524" s="74"/>
    </row>
    <row r="3525" spans="1:7" s="55" customFormat="1" ht="14.15" x14ac:dyDescent="0.4">
      <c r="A3525" s="116"/>
      <c r="E3525" s="74"/>
      <c r="F3525" s="74"/>
      <c r="G3525" s="74"/>
    </row>
    <row r="3526" spans="1:7" s="55" customFormat="1" ht="14.15" x14ac:dyDescent="0.4">
      <c r="A3526" s="116"/>
      <c r="E3526" s="74"/>
      <c r="F3526" s="74"/>
      <c r="G3526" s="74"/>
    </row>
    <row r="3527" spans="1:7" s="55" customFormat="1" ht="14.15" x14ac:dyDescent="0.4">
      <c r="A3527" s="116"/>
      <c r="E3527" s="74"/>
      <c r="F3527" s="74"/>
      <c r="G3527" s="74"/>
    </row>
    <row r="3528" spans="1:7" s="55" customFormat="1" ht="14.15" x14ac:dyDescent="0.4">
      <c r="A3528" s="116"/>
      <c r="E3528" s="74"/>
      <c r="F3528" s="74"/>
      <c r="G3528" s="74"/>
    </row>
    <row r="3529" spans="1:7" s="55" customFormat="1" ht="14.15" x14ac:dyDescent="0.4">
      <c r="A3529" s="116"/>
      <c r="E3529" s="74"/>
      <c r="F3529" s="74"/>
      <c r="G3529" s="74"/>
    </row>
    <row r="3530" spans="1:7" s="55" customFormat="1" ht="14.15" x14ac:dyDescent="0.4">
      <c r="A3530" s="116"/>
      <c r="E3530" s="74"/>
      <c r="F3530" s="74"/>
      <c r="G3530" s="74"/>
    </row>
    <row r="3531" spans="1:7" s="55" customFormat="1" ht="14.15" x14ac:dyDescent="0.4">
      <c r="A3531" s="116"/>
      <c r="E3531" s="74"/>
      <c r="F3531" s="74"/>
      <c r="G3531" s="74"/>
    </row>
    <row r="3532" spans="1:7" s="55" customFormat="1" ht="14.15" x14ac:dyDescent="0.4">
      <c r="A3532" s="116"/>
      <c r="E3532" s="74"/>
      <c r="F3532" s="74"/>
      <c r="G3532" s="74"/>
    </row>
    <row r="3533" spans="1:7" s="55" customFormat="1" ht="14.15" x14ac:dyDescent="0.4">
      <c r="A3533" s="116"/>
      <c r="E3533" s="74"/>
      <c r="F3533" s="74"/>
      <c r="G3533" s="74"/>
    </row>
    <row r="3534" spans="1:7" s="55" customFormat="1" ht="14.15" x14ac:dyDescent="0.4">
      <c r="A3534" s="116"/>
      <c r="E3534" s="74"/>
      <c r="F3534" s="74"/>
      <c r="G3534" s="74"/>
    </row>
    <row r="3535" spans="1:7" s="55" customFormat="1" ht="14.15" x14ac:dyDescent="0.4">
      <c r="A3535" s="116"/>
      <c r="E3535" s="74"/>
      <c r="F3535" s="74"/>
      <c r="G3535" s="74"/>
    </row>
    <row r="3536" spans="1:7" s="55" customFormat="1" ht="14.15" x14ac:dyDescent="0.4">
      <c r="A3536" s="116"/>
      <c r="E3536" s="74"/>
      <c r="F3536" s="74"/>
      <c r="G3536" s="74"/>
    </row>
    <row r="3537" spans="1:7" s="55" customFormat="1" ht="14.15" x14ac:dyDescent="0.4">
      <c r="A3537" s="116"/>
      <c r="E3537" s="74"/>
      <c r="F3537" s="74"/>
      <c r="G3537" s="74"/>
    </row>
    <row r="3538" spans="1:7" s="55" customFormat="1" ht="14.15" x14ac:dyDescent="0.4">
      <c r="A3538" s="116"/>
      <c r="E3538" s="74"/>
      <c r="F3538" s="74"/>
      <c r="G3538" s="74"/>
    </row>
    <row r="3539" spans="1:7" s="55" customFormat="1" ht="14.15" x14ac:dyDescent="0.4">
      <c r="A3539" s="116"/>
      <c r="E3539" s="74"/>
      <c r="F3539" s="74"/>
      <c r="G3539" s="74"/>
    </row>
    <row r="3540" spans="1:7" s="55" customFormat="1" ht="14.15" x14ac:dyDescent="0.4">
      <c r="A3540" s="116"/>
      <c r="E3540" s="74"/>
      <c r="F3540" s="74"/>
      <c r="G3540" s="74"/>
    </row>
    <row r="3541" spans="1:7" s="55" customFormat="1" ht="14.15" x14ac:dyDescent="0.4">
      <c r="A3541" s="116"/>
      <c r="E3541" s="74"/>
      <c r="F3541" s="74"/>
      <c r="G3541" s="74"/>
    </row>
    <row r="3542" spans="1:7" s="55" customFormat="1" ht="14.15" x14ac:dyDescent="0.4">
      <c r="A3542" s="116"/>
      <c r="E3542" s="74"/>
      <c r="F3542" s="74"/>
      <c r="G3542" s="74"/>
    </row>
    <row r="3543" spans="1:7" s="55" customFormat="1" ht="14.15" x14ac:dyDescent="0.4">
      <c r="A3543" s="116"/>
      <c r="E3543" s="74"/>
      <c r="F3543" s="74"/>
      <c r="G3543" s="74"/>
    </row>
    <row r="3544" spans="1:7" s="55" customFormat="1" ht="14.15" x14ac:dyDescent="0.4">
      <c r="A3544" s="116"/>
      <c r="E3544" s="74"/>
      <c r="F3544" s="74"/>
      <c r="G3544" s="74"/>
    </row>
    <row r="3545" spans="1:7" s="55" customFormat="1" ht="14.15" x14ac:dyDescent="0.4">
      <c r="A3545" s="116"/>
      <c r="E3545" s="74"/>
      <c r="F3545" s="74"/>
      <c r="G3545" s="74"/>
    </row>
    <row r="3546" spans="1:7" s="55" customFormat="1" ht="14.15" x14ac:dyDescent="0.4">
      <c r="A3546" s="116"/>
      <c r="E3546" s="74"/>
      <c r="F3546" s="74"/>
      <c r="G3546" s="74"/>
    </row>
    <row r="3547" spans="1:7" s="55" customFormat="1" ht="14.15" x14ac:dyDescent="0.4">
      <c r="A3547" s="116"/>
      <c r="E3547" s="74"/>
      <c r="F3547" s="74"/>
      <c r="G3547" s="74"/>
    </row>
    <row r="3548" spans="1:7" s="55" customFormat="1" ht="14.15" x14ac:dyDescent="0.4">
      <c r="A3548" s="116"/>
      <c r="E3548" s="74"/>
      <c r="F3548" s="74"/>
      <c r="G3548" s="74"/>
    </row>
    <row r="3549" spans="1:7" s="55" customFormat="1" ht="14.15" x14ac:dyDescent="0.4">
      <c r="A3549" s="116"/>
      <c r="E3549" s="74"/>
      <c r="F3549" s="74"/>
      <c r="G3549" s="74"/>
    </row>
    <row r="3550" spans="1:7" s="55" customFormat="1" ht="14.15" x14ac:dyDescent="0.4">
      <c r="A3550" s="116"/>
      <c r="E3550" s="74"/>
      <c r="F3550" s="74"/>
      <c r="G3550" s="74"/>
    </row>
    <row r="3551" spans="1:7" s="55" customFormat="1" ht="14.15" x14ac:dyDescent="0.4">
      <c r="A3551" s="116"/>
      <c r="E3551" s="74"/>
      <c r="F3551" s="74"/>
      <c r="G3551" s="74"/>
    </row>
    <row r="3552" spans="1:7" s="55" customFormat="1" ht="14.15" x14ac:dyDescent="0.4">
      <c r="A3552" s="116"/>
      <c r="E3552" s="74"/>
      <c r="F3552" s="74"/>
      <c r="G3552" s="74"/>
    </row>
    <row r="3553" spans="1:7" s="55" customFormat="1" ht="14.15" x14ac:dyDescent="0.4">
      <c r="A3553" s="116"/>
      <c r="E3553" s="74"/>
      <c r="F3553" s="74"/>
      <c r="G3553" s="74"/>
    </row>
    <row r="3554" spans="1:7" s="55" customFormat="1" ht="14.15" x14ac:dyDescent="0.4">
      <c r="A3554" s="116"/>
      <c r="E3554" s="74"/>
      <c r="F3554" s="74"/>
      <c r="G3554" s="74"/>
    </row>
    <row r="3555" spans="1:7" s="55" customFormat="1" ht="14.15" x14ac:dyDescent="0.4">
      <c r="A3555" s="116"/>
      <c r="E3555" s="74"/>
      <c r="F3555" s="74"/>
      <c r="G3555" s="74"/>
    </row>
    <row r="3556" spans="1:7" s="55" customFormat="1" ht="14.15" x14ac:dyDescent="0.4">
      <c r="A3556" s="116"/>
      <c r="E3556" s="74"/>
      <c r="F3556" s="74"/>
      <c r="G3556" s="74"/>
    </row>
    <row r="3557" spans="1:7" s="55" customFormat="1" ht="14.15" x14ac:dyDescent="0.4">
      <c r="A3557" s="116"/>
      <c r="E3557" s="74"/>
      <c r="F3557" s="74"/>
      <c r="G3557" s="74"/>
    </row>
    <row r="3558" spans="1:7" s="55" customFormat="1" ht="14.15" x14ac:dyDescent="0.4">
      <c r="A3558" s="116"/>
      <c r="E3558" s="74"/>
      <c r="F3558" s="74"/>
      <c r="G3558" s="74"/>
    </row>
    <row r="3559" spans="1:7" s="55" customFormat="1" ht="14.15" x14ac:dyDescent="0.4">
      <c r="A3559" s="116"/>
      <c r="E3559" s="74"/>
      <c r="F3559" s="74"/>
      <c r="G3559" s="74"/>
    </row>
    <row r="3560" spans="1:7" s="55" customFormat="1" ht="14.15" x14ac:dyDescent="0.4">
      <c r="A3560" s="116"/>
      <c r="E3560" s="74"/>
      <c r="F3560" s="74"/>
      <c r="G3560" s="74"/>
    </row>
    <row r="3561" spans="1:7" s="55" customFormat="1" ht="14.15" x14ac:dyDescent="0.4">
      <c r="A3561" s="116"/>
      <c r="E3561" s="74"/>
      <c r="F3561" s="74"/>
      <c r="G3561" s="74"/>
    </row>
    <row r="3562" spans="1:7" s="55" customFormat="1" ht="14.15" x14ac:dyDescent="0.4">
      <c r="A3562" s="116"/>
      <c r="E3562" s="74"/>
      <c r="F3562" s="74"/>
      <c r="G3562" s="74"/>
    </row>
    <row r="3563" spans="1:7" s="55" customFormat="1" ht="14.15" x14ac:dyDescent="0.4">
      <c r="A3563" s="116"/>
      <c r="E3563" s="74"/>
      <c r="F3563" s="74"/>
      <c r="G3563" s="74"/>
    </row>
    <row r="3564" spans="1:7" s="55" customFormat="1" ht="14.15" x14ac:dyDescent="0.4">
      <c r="A3564" s="116"/>
      <c r="E3564" s="74"/>
      <c r="F3564" s="74"/>
      <c r="G3564" s="74"/>
    </row>
    <row r="3565" spans="1:7" s="55" customFormat="1" ht="14.15" x14ac:dyDescent="0.4">
      <c r="A3565" s="116"/>
      <c r="E3565" s="74"/>
      <c r="F3565" s="74"/>
      <c r="G3565" s="74"/>
    </row>
    <row r="3566" spans="1:7" s="55" customFormat="1" ht="14.15" x14ac:dyDescent="0.4">
      <c r="A3566" s="116"/>
      <c r="E3566" s="74"/>
      <c r="F3566" s="74"/>
      <c r="G3566" s="74"/>
    </row>
    <row r="3567" spans="1:7" s="55" customFormat="1" ht="14.15" x14ac:dyDescent="0.4">
      <c r="A3567" s="116"/>
      <c r="E3567" s="74"/>
      <c r="F3567" s="74"/>
      <c r="G3567" s="74"/>
    </row>
    <row r="3568" spans="1:7" s="55" customFormat="1" ht="14.15" x14ac:dyDescent="0.4">
      <c r="A3568" s="116"/>
      <c r="E3568" s="74"/>
      <c r="F3568" s="74"/>
      <c r="G3568" s="74"/>
    </row>
    <row r="3569" spans="1:7" s="55" customFormat="1" ht="14.15" x14ac:dyDescent="0.4">
      <c r="A3569" s="116"/>
      <c r="E3569" s="74"/>
      <c r="F3569" s="74"/>
      <c r="G3569" s="74"/>
    </row>
    <row r="3570" spans="1:7" s="55" customFormat="1" ht="14.15" x14ac:dyDescent="0.4">
      <c r="A3570" s="116"/>
      <c r="E3570" s="74"/>
      <c r="F3570" s="74"/>
      <c r="G3570" s="74"/>
    </row>
    <row r="3571" spans="1:7" s="55" customFormat="1" ht="14.15" x14ac:dyDescent="0.4">
      <c r="A3571" s="116"/>
      <c r="E3571" s="74"/>
      <c r="F3571" s="74"/>
      <c r="G3571" s="74"/>
    </row>
    <row r="3572" spans="1:7" s="55" customFormat="1" ht="14.15" x14ac:dyDescent="0.4">
      <c r="A3572" s="116"/>
      <c r="E3572" s="74"/>
      <c r="F3572" s="74"/>
      <c r="G3572" s="74"/>
    </row>
    <row r="3573" spans="1:7" s="55" customFormat="1" ht="14.15" x14ac:dyDescent="0.4">
      <c r="A3573" s="116"/>
      <c r="E3573" s="74"/>
      <c r="F3573" s="74"/>
      <c r="G3573" s="74"/>
    </row>
    <row r="3574" spans="1:7" s="55" customFormat="1" ht="14.15" x14ac:dyDescent="0.4">
      <c r="A3574" s="116"/>
      <c r="E3574" s="74"/>
      <c r="F3574" s="74"/>
      <c r="G3574" s="74"/>
    </row>
    <row r="3575" spans="1:7" s="55" customFormat="1" ht="14.15" x14ac:dyDescent="0.4">
      <c r="A3575" s="116"/>
      <c r="E3575" s="74"/>
      <c r="F3575" s="74"/>
      <c r="G3575" s="74"/>
    </row>
    <row r="3576" spans="1:7" s="55" customFormat="1" ht="14.15" x14ac:dyDescent="0.4">
      <c r="A3576" s="116"/>
      <c r="E3576" s="74"/>
      <c r="F3576" s="74"/>
      <c r="G3576" s="74"/>
    </row>
    <row r="3577" spans="1:7" s="55" customFormat="1" ht="14.15" x14ac:dyDescent="0.4">
      <c r="A3577" s="116"/>
      <c r="E3577" s="74"/>
      <c r="F3577" s="74"/>
      <c r="G3577" s="74"/>
    </row>
    <row r="3578" spans="1:7" s="55" customFormat="1" ht="14.15" x14ac:dyDescent="0.4">
      <c r="A3578" s="116"/>
      <c r="E3578" s="74"/>
      <c r="F3578" s="74"/>
      <c r="G3578" s="74"/>
    </row>
    <row r="3579" spans="1:7" s="55" customFormat="1" ht="14.15" x14ac:dyDescent="0.4">
      <c r="A3579" s="116"/>
      <c r="E3579" s="74"/>
      <c r="F3579" s="74"/>
      <c r="G3579" s="74"/>
    </row>
    <row r="3580" spans="1:7" s="55" customFormat="1" ht="14.15" x14ac:dyDescent="0.4">
      <c r="A3580" s="116"/>
      <c r="E3580" s="74"/>
      <c r="F3580" s="74"/>
      <c r="G3580" s="74"/>
    </row>
    <row r="3581" spans="1:7" s="55" customFormat="1" ht="14.15" x14ac:dyDescent="0.4">
      <c r="A3581" s="116"/>
      <c r="E3581" s="74"/>
      <c r="F3581" s="74"/>
      <c r="G3581" s="74"/>
    </row>
    <row r="3582" spans="1:7" s="55" customFormat="1" ht="14.15" x14ac:dyDescent="0.4">
      <c r="A3582" s="116"/>
      <c r="E3582" s="74"/>
      <c r="F3582" s="74"/>
      <c r="G3582" s="74"/>
    </row>
    <row r="3583" spans="1:7" s="55" customFormat="1" ht="14.15" x14ac:dyDescent="0.4">
      <c r="A3583" s="116"/>
      <c r="E3583" s="74"/>
      <c r="F3583" s="74"/>
      <c r="G3583" s="74"/>
    </row>
    <row r="3584" spans="1:7" s="55" customFormat="1" ht="14.15" x14ac:dyDescent="0.4">
      <c r="A3584" s="116"/>
      <c r="E3584" s="74"/>
      <c r="F3584" s="74"/>
      <c r="G3584" s="74"/>
    </row>
    <row r="3585" spans="1:7" s="55" customFormat="1" ht="14.15" x14ac:dyDescent="0.4">
      <c r="A3585" s="116"/>
      <c r="E3585" s="74"/>
      <c r="F3585" s="74"/>
      <c r="G3585" s="74"/>
    </row>
    <row r="3586" spans="1:7" s="55" customFormat="1" ht="14.15" x14ac:dyDescent="0.4">
      <c r="A3586" s="116"/>
      <c r="E3586" s="74"/>
      <c r="F3586" s="74"/>
      <c r="G3586" s="74"/>
    </row>
    <row r="3587" spans="1:7" s="55" customFormat="1" ht="14.15" x14ac:dyDescent="0.4">
      <c r="A3587" s="116"/>
      <c r="E3587" s="74"/>
      <c r="F3587" s="74"/>
      <c r="G3587" s="74"/>
    </row>
    <row r="3588" spans="1:7" s="55" customFormat="1" ht="14.15" x14ac:dyDescent="0.4">
      <c r="A3588" s="116"/>
      <c r="E3588" s="74"/>
      <c r="F3588" s="74"/>
      <c r="G3588" s="74"/>
    </row>
    <row r="3589" spans="1:7" s="55" customFormat="1" ht="14.15" x14ac:dyDescent="0.4">
      <c r="A3589" s="116"/>
      <c r="E3589" s="74"/>
      <c r="F3589" s="74"/>
      <c r="G3589" s="74"/>
    </row>
    <row r="3590" spans="1:7" s="55" customFormat="1" ht="14.15" x14ac:dyDescent="0.4">
      <c r="A3590" s="116"/>
      <c r="E3590" s="74"/>
      <c r="F3590" s="74"/>
      <c r="G3590" s="74"/>
    </row>
    <row r="3591" spans="1:7" s="55" customFormat="1" ht="14.15" x14ac:dyDescent="0.4">
      <c r="A3591" s="116"/>
      <c r="E3591" s="74"/>
      <c r="F3591" s="74"/>
      <c r="G3591" s="74"/>
    </row>
    <row r="3592" spans="1:7" s="55" customFormat="1" ht="14.15" x14ac:dyDescent="0.4">
      <c r="A3592" s="116"/>
      <c r="E3592" s="74"/>
      <c r="F3592" s="74"/>
      <c r="G3592" s="74"/>
    </row>
    <row r="3593" spans="1:7" s="55" customFormat="1" ht="14.15" x14ac:dyDescent="0.4">
      <c r="A3593" s="116"/>
      <c r="E3593" s="74"/>
      <c r="F3593" s="74"/>
      <c r="G3593" s="74"/>
    </row>
    <row r="3594" spans="1:7" s="55" customFormat="1" ht="14.15" x14ac:dyDescent="0.4">
      <c r="A3594" s="116"/>
      <c r="E3594" s="74"/>
      <c r="F3594" s="74"/>
      <c r="G3594" s="74"/>
    </row>
    <row r="3595" spans="1:7" s="55" customFormat="1" ht="14.15" x14ac:dyDescent="0.4">
      <c r="A3595" s="116"/>
      <c r="E3595" s="74"/>
      <c r="F3595" s="74"/>
      <c r="G3595" s="74"/>
    </row>
    <row r="3596" spans="1:7" s="55" customFormat="1" ht="14.15" x14ac:dyDescent="0.4">
      <c r="A3596" s="116"/>
      <c r="E3596" s="74"/>
      <c r="F3596" s="74"/>
      <c r="G3596" s="74"/>
    </row>
    <row r="3597" spans="1:7" s="55" customFormat="1" ht="14.15" x14ac:dyDescent="0.4">
      <c r="A3597" s="116"/>
      <c r="E3597" s="74"/>
      <c r="F3597" s="74"/>
      <c r="G3597" s="74"/>
    </row>
    <row r="3598" spans="1:7" s="55" customFormat="1" ht="14.15" x14ac:dyDescent="0.4">
      <c r="A3598" s="116"/>
      <c r="E3598" s="74"/>
      <c r="F3598" s="74"/>
      <c r="G3598" s="74"/>
    </row>
    <row r="3599" spans="1:7" s="55" customFormat="1" ht="14.15" x14ac:dyDescent="0.4">
      <c r="A3599" s="116"/>
      <c r="E3599" s="74"/>
      <c r="F3599" s="74"/>
      <c r="G3599" s="74"/>
    </row>
    <row r="3600" spans="1:7" s="55" customFormat="1" ht="14.15" x14ac:dyDescent="0.4">
      <c r="A3600" s="116"/>
      <c r="E3600" s="74"/>
      <c r="F3600" s="74"/>
      <c r="G3600" s="74"/>
    </row>
    <row r="3601" spans="1:7" s="55" customFormat="1" ht="14.15" x14ac:dyDescent="0.4">
      <c r="A3601" s="116"/>
      <c r="E3601" s="74"/>
      <c r="F3601" s="74"/>
      <c r="G3601" s="74"/>
    </row>
    <row r="3602" spans="1:7" s="55" customFormat="1" ht="14.15" x14ac:dyDescent="0.4">
      <c r="A3602" s="116"/>
      <c r="E3602" s="74"/>
      <c r="F3602" s="74"/>
      <c r="G3602" s="74"/>
    </row>
    <row r="3603" spans="1:7" s="55" customFormat="1" ht="14.15" x14ac:dyDescent="0.4">
      <c r="A3603" s="116"/>
      <c r="E3603" s="74"/>
      <c r="F3603" s="74"/>
      <c r="G3603" s="74"/>
    </row>
    <row r="3604" spans="1:7" s="55" customFormat="1" ht="14.15" x14ac:dyDescent="0.4">
      <c r="A3604" s="116"/>
      <c r="E3604" s="74"/>
      <c r="F3604" s="74"/>
      <c r="G3604" s="74"/>
    </row>
    <row r="3605" spans="1:7" s="55" customFormat="1" ht="14.15" x14ac:dyDescent="0.4">
      <c r="A3605" s="116"/>
      <c r="E3605" s="74"/>
      <c r="F3605" s="74"/>
      <c r="G3605" s="74"/>
    </row>
    <row r="3606" spans="1:7" s="55" customFormat="1" ht="14.15" x14ac:dyDescent="0.4">
      <c r="A3606" s="116"/>
      <c r="E3606" s="74"/>
      <c r="F3606" s="74"/>
      <c r="G3606" s="74"/>
    </row>
    <row r="3607" spans="1:7" s="55" customFormat="1" ht="14.15" x14ac:dyDescent="0.4">
      <c r="A3607" s="116"/>
      <c r="E3607" s="74"/>
      <c r="F3607" s="74"/>
      <c r="G3607" s="74"/>
    </row>
    <row r="3608" spans="1:7" s="55" customFormat="1" ht="14.15" x14ac:dyDescent="0.4">
      <c r="A3608" s="116"/>
      <c r="E3608" s="74"/>
      <c r="F3608" s="74"/>
      <c r="G3608" s="74"/>
    </row>
    <row r="3609" spans="1:7" s="55" customFormat="1" ht="14.15" x14ac:dyDescent="0.4">
      <c r="A3609" s="116"/>
      <c r="E3609" s="74"/>
      <c r="F3609" s="74"/>
      <c r="G3609" s="74"/>
    </row>
    <row r="3610" spans="1:7" s="55" customFormat="1" ht="14.15" x14ac:dyDescent="0.4">
      <c r="A3610" s="116"/>
      <c r="E3610" s="74"/>
      <c r="F3610" s="74"/>
      <c r="G3610" s="74"/>
    </row>
    <row r="3611" spans="1:7" s="55" customFormat="1" ht="14.15" x14ac:dyDescent="0.4">
      <c r="A3611" s="116"/>
      <c r="E3611" s="74"/>
      <c r="F3611" s="74"/>
      <c r="G3611" s="74"/>
    </row>
    <row r="3612" spans="1:7" s="55" customFormat="1" ht="14.15" x14ac:dyDescent="0.4">
      <c r="A3612" s="116"/>
      <c r="E3612" s="74"/>
      <c r="F3612" s="74"/>
      <c r="G3612" s="74"/>
    </row>
    <row r="3613" spans="1:7" s="55" customFormat="1" ht="14.15" x14ac:dyDescent="0.4">
      <c r="A3613" s="116"/>
      <c r="E3613" s="74"/>
      <c r="F3613" s="74"/>
      <c r="G3613" s="74"/>
    </row>
    <row r="3614" spans="1:7" s="55" customFormat="1" ht="14.15" x14ac:dyDescent="0.4">
      <c r="A3614" s="116"/>
      <c r="E3614" s="74"/>
      <c r="F3614" s="74"/>
      <c r="G3614" s="74"/>
    </row>
    <row r="3615" spans="1:7" s="55" customFormat="1" ht="14.15" x14ac:dyDescent="0.4">
      <c r="A3615" s="116"/>
      <c r="E3615" s="74"/>
      <c r="F3615" s="74"/>
      <c r="G3615" s="74"/>
    </row>
    <row r="3616" spans="1:7" s="55" customFormat="1" ht="14.15" x14ac:dyDescent="0.4">
      <c r="A3616" s="116"/>
      <c r="E3616" s="74"/>
      <c r="F3616" s="74"/>
      <c r="G3616" s="74"/>
    </row>
    <row r="3617" spans="1:7" s="55" customFormat="1" ht="14.15" x14ac:dyDescent="0.4">
      <c r="A3617" s="116"/>
      <c r="E3617" s="74"/>
      <c r="F3617" s="74"/>
      <c r="G3617" s="74"/>
    </row>
    <row r="3618" spans="1:7" s="55" customFormat="1" ht="14.15" x14ac:dyDescent="0.4">
      <c r="A3618" s="116"/>
      <c r="E3618" s="74"/>
      <c r="F3618" s="74"/>
      <c r="G3618" s="74"/>
    </row>
    <row r="3619" spans="1:7" s="55" customFormat="1" ht="14.15" x14ac:dyDescent="0.4">
      <c r="A3619" s="116"/>
      <c r="E3619" s="74"/>
      <c r="F3619" s="74"/>
      <c r="G3619" s="74"/>
    </row>
    <row r="3620" spans="1:7" s="55" customFormat="1" ht="14.15" x14ac:dyDescent="0.4">
      <c r="A3620" s="116"/>
      <c r="E3620" s="74"/>
      <c r="F3620" s="74"/>
      <c r="G3620" s="74"/>
    </row>
    <row r="3621" spans="1:7" s="55" customFormat="1" ht="14.15" x14ac:dyDescent="0.4">
      <c r="A3621" s="116"/>
      <c r="E3621" s="74"/>
      <c r="F3621" s="74"/>
      <c r="G3621" s="74"/>
    </row>
    <row r="3622" spans="1:7" s="55" customFormat="1" ht="14.15" x14ac:dyDescent="0.4">
      <c r="A3622" s="116"/>
      <c r="E3622" s="74"/>
      <c r="F3622" s="74"/>
      <c r="G3622" s="74"/>
    </row>
    <row r="3623" spans="1:7" s="55" customFormat="1" ht="14.15" x14ac:dyDescent="0.4">
      <c r="A3623" s="116"/>
      <c r="E3623" s="74"/>
      <c r="F3623" s="74"/>
      <c r="G3623" s="74"/>
    </row>
    <row r="3624" spans="1:7" s="55" customFormat="1" ht="14.15" x14ac:dyDescent="0.4">
      <c r="A3624" s="116"/>
      <c r="E3624" s="74"/>
      <c r="F3624" s="74"/>
      <c r="G3624" s="74"/>
    </row>
    <row r="3625" spans="1:7" s="55" customFormat="1" ht="14.15" x14ac:dyDescent="0.4">
      <c r="A3625" s="116"/>
      <c r="E3625" s="74"/>
      <c r="F3625" s="74"/>
      <c r="G3625" s="74"/>
    </row>
    <row r="3626" spans="1:7" s="55" customFormat="1" ht="14.15" x14ac:dyDescent="0.4">
      <c r="A3626" s="116"/>
      <c r="E3626" s="74"/>
      <c r="F3626" s="74"/>
      <c r="G3626" s="74"/>
    </row>
    <row r="3627" spans="1:7" s="55" customFormat="1" ht="14.15" x14ac:dyDescent="0.4">
      <c r="A3627" s="116"/>
      <c r="E3627" s="74"/>
      <c r="F3627" s="74"/>
      <c r="G3627" s="74"/>
    </row>
    <row r="3628" spans="1:7" s="55" customFormat="1" ht="14.15" x14ac:dyDescent="0.4">
      <c r="A3628" s="116"/>
      <c r="E3628" s="74"/>
      <c r="F3628" s="74"/>
      <c r="G3628" s="74"/>
    </row>
    <row r="3629" spans="1:7" s="55" customFormat="1" ht="14.15" x14ac:dyDescent="0.4">
      <c r="A3629" s="116"/>
      <c r="E3629" s="74"/>
      <c r="F3629" s="74"/>
      <c r="G3629" s="74"/>
    </row>
    <row r="3630" spans="1:7" s="55" customFormat="1" ht="14.15" x14ac:dyDescent="0.4">
      <c r="A3630" s="116"/>
      <c r="E3630" s="74"/>
      <c r="F3630" s="74"/>
      <c r="G3630" s="74"/>
    </row>
    <row r="3631" spans="1:7" s="55" customFormat="1" ht="14.15" x14ac:dyDescent="0.4">
      <c r="A3631" s="116"/>
      <c r="E3631" s="74"/>
      <c r="F3631" s="74"/>
      <c r="G3631" s="74"/>
    </row>
    <row r="3632" spans="1:7" s="55" customFormat="1" ht="14.15" x14ac:dyDescent="0.4">
      <c r="A3632" s="116"/>
      <c r="E3632" s="74"/>
      <c r="F3632" s="74"/>
      <c r="G3632" s="74"/>
    </row>
    <row r="3633" spans="1:7" s="55" customFormat="1" ht="14.15" x14ac:dyDescent="0.4">
      <c r="A3633" s="116"/>
      <c r="E3633" s="74"/>
      <c r="F3633" s="74"/>
      <c r="G3633" s="74"/>
    </row>
    <row r="3634" spans="1:7" s="55" customFormat="1" ht="14.15" x14ac:dyDescent="0.4">
      <c r="A3634" s="116"/>
      <c r="E3634" s="74"/>
      <c r="F3634" s="74"/>
      <c r="G3634" s="74"/>
    </row>
    <row r="3635" spans="1:7" s="55" customFormat="1" ht="14.15" x14ac:dyDescent="0.4">
      <c r="A3635" s="116"/>
      <c r="E3635" s="74"/>
      <c r="F3635" s="74"/>
      <c r="G3635" s="74"/>
    </row>
    <row r="3636" spans="1:7" s="55" customFormat="1" ht="14.15" x14ac:dyDescent="0.4">
      <c r="A3636" s="116"/>
      <c r="E3636" s="74"/>
      <c r="F3636" s="74"/>
      <c r="G3636" s="74"/>
    </row>
    <row r="3637" spans="1:7" s="55" customFormat="1" ht="14.15" x14ac:dyDescent="0.4">
      <c r="A3637" s="116"/>
      <c r="E3637" s="74"/>
      <c r="F3637" s="74"/>
      <c r="G3637" s="74"/>
    </row>
    <row r="3638" spans="1:7" s="55" customFormat="1" ht="14.15" x14ac:dyDescent="0.4">
      <c r="A3638" s="116"/>
      <c r="E3638" s="74"/>
      <c r="F3638" s="74"/>
      <c r="G3638" s="74"/>
    </row>
    <row r="3639" spans="1:7" s="55" customFormat="1" ht="14.15" x14ac:dyDescent="0.4">
      <c r="A3639" s="116"/>
      <c r="E3639" s="74"/>
      <c r="F3639" s="74"/>
      <c r="G3639" s="74"/>
    </row>
    <row r="3640" spans="1:7" s="55" customFormat="1" ht="14.15" x14ac:dyDescent="0.4">
      <c r="A3640" s="116"/>
      <c r="E3640" s="74"/>
      <c r="F3640" s="74"/>
      <c r="G3640" s="74"/>
    </row>
    <row r="3641" spans="1:7" s="55" customFormat="1" ht="14.15" x14ac:dyDescent="0.4">
      <c r="A3641" s="116"/>
      <c r="E3641" s="74"/>
      <c r="F3641" s="74"/>
      <c r="G3641" s="74"/>
    </row>
    <row r="3642" spans="1:7" s="55" customFormat="1" ht="14.15" x14ac:dyDescent="0.4">
      <c r="A3642" s="116"/>
      <c r="E3642" s="74"/>
      <c r="F3642" s="74"/>
      <c r="G3642" s="74"/>
    </row>
    <row r="3643" spans="1:7" s="55" customFormat="1" ht="14.15" x14ac:dyDescent="0.4">
      <c r="A3643" s="116"/>
      <c r="E3643" s="74"/>
      <c r="F3643" s="74"/>
      <c r="G3643" s="74"/>
    </row>
    <row r="3644" spans="1:7" s="55" customFormat="1" ht="14.15" x14ac:dyDescent="0.4">
      <c r="A3644" s="116"/>
      <c r="E3644" s="74"/>
      <c r="F3644" s="74"/>
      <c r="G3644" s="74"/>
    </row>
    <row r="3645" spans="1:7" s="55" customFormat="1" ht="14.15" x14ac:dyDescent="0.4">
      <c r="A3645" s="116"/>
      <c r="E3645" s="74"/>
      <c r="F3645" s="74"/>
      <c r="G3645" s="74"/>
    </row>
    <row r="3646" spans="1:7" s="55" customFormat="1" ht="14.15" x14ac:dyDescent="0.4">
      <c r="A3646" s="116"/>
      <c r="E3646" s="74"/>
      <c r="F3646" s="74"/>
      <c r="G3646" s="74"/>
    </row>
    <row r="3647" spans="1:7" s="55" customFormat="1" ht="14.15" x14ac:dyDescent="0.4">
      <c r="A3647" s="116"/>
      <c r="E3647" s="74"/>
      <c r="F3647" s="74"/>
      <c r="G3647" s="74"/>
    </row>
    <row r="3648" spans="1:7" s="55" customFormat="1" ht="14.15" x14ac:dyDescent="0.4">
      <c r="A3648" s="116"/>
      <c r="E3648" s="74"/>
      <c r="F3648" s="74"/>
      <c r="G3648" s="74"/>
    </row>
    <row r="3649" spans="1:7" s="55" customFormat="1" ht="14.15" x14ac:dyDescent="0.4">
      <c r="A3649" s="116"/>
      <c r="E3649" s="74"/>
      <c r="F3649" s="74"/>
      <c r="G3649" s="74"/>
    </row>
    <row r="3650" spans="1:7" s="55" customFormat="1" ht="14.15" x14ac:dyDescent="0.4">
      <c r="A3650" s="116"/>
      <c r="E3650" s="74"/>
      <c r="F3650" s="74"/>
      <c r="G3650" s="74"/>
    </row>
    <row r="3651" spans="1:7" s="55" customFormat="1" ht="14.15" x14ac:dyDescent="0.4">
      <c r="A3651" s="116"/>
      <c r="E3651" s="74"/>
      <c r="F3651" s="74"/>
      <c r="G3651" s="74"/>
    </row>
    <row r="3652" spans="1:7" s="55" customFormat="1" ht="14.15" x14ac:dyDescent="0.4">
      <c r="A3652" s="116"/>
      <c r="E3652" s="74"/>
      <c r="F3652" s="74"/>
      <c r="G3652" s="74"/>
    </row>
    <row r="3653" spans="1:7" s="55" customFormat="1" ht="14.15" x14ac:dyDescent="0.4">
      <c r="A3653" s="116"/>
      <c r="E3653" s="74"/>
      <c r="F3653" s="74"/>
      <c r="G3653" s="74"/>
    </row>
    <row r="3654" spans="1:7" s="55" customFormat="1" ht="14.15" x14ac:dyDescent="0.4">
      <c r="A3654" s="116"/>
      <c r="E3654" s="74"/>
      <c r="F3654" s="74"/>
      <c r="G3654" s="74"/>
    </row>
    <row r="3655" spans="1:7" s="55" customFormat="1" ht="14.15" x14ac:dyDescent="0.4">
      <c r="A3655" s="116"/>
      <c r="E3655" s="74"/>
      <c r="F3655" s="74"/>
      <c r="G3655" s="74"/>
    </row>
    <row r="3656" spans="1:7" s="55" customFormat="1" ht="14.15" x14ac:dyDescent="0.4">
      <c r="A3656" s="116"/>
      <c r="E3656" s="74"/>
      <c r="F3656" s="74"/>
      <c r="G3656" s="74"/>
    </row>
    <row r="3657" spans="1:7" s="55" customFormat="1" ht="14.15" x14ac:dyDescent="0.4">
      <c r="A3657" s="116"/>
      <c r="E3657" s="74"/>
      <c r="F3657" s="74"/>
      <c r="G3657" s="74"/>
    </row>
    <row r="3658" spans="1:7" s="55" customFormat="1" ht="14.15" x14ac:dyDescent="0.4">
      <c r="A3658" s="116"/>
      <c r="E3658" s="74"/>
      <c r="F3658" s="74"/>
      <c r="G3658" s="74"/>
    </row>
    <row r="3659" spans="1:7" s="55" customFormat="1" ht="14.15" x14ac:dyDescent="0.4">
      <c r="A3659" s="116"/>
      <c r="E3659" s="74"/>
      <c r="F3659" s="74"/>
      <c r="G3659" s="74"/>
    </row>
    <row r="3660" spans="1:7" s="55" customFormat="1" ht="14.15" x14ac:dyDescent="0.4">
      <c r="A3660" s="116"/>
      <c r="E3660" s="74"/>
      <c r="F3660" s="74"/>
      <c r="G3660" s="74"/>
    </row>
    <row r="3661" spans="1:7" s="55" customFormat="1" ht="14.15" x14ac:dyDescent="0.4">
      <c r="A3661" s="116"/>
      <c r="E3661" s="74"/>
      <c r="F3661" s="74"/>
      <c r="G3661" s="74"/>
    </row>
    <row r="3662" spans="1:7" s="55" customFormat="1" ht="14.15" x14ac:dyDescent="0.4">
      <c r="A3662" s="116"/>
      <c r="E3662" s="74"/>
      <c r="F3662" s="74"/>
      <c r="G3662" s="74"/>
    </row>
    <row r="3663" spans="1:7" s="55" customFormat="1" ht="14.15" x14ac:dyDescent="0.4">
      <c r="A3663" s="116"/>
      <c r="E3663" s="74"/>
      <c r="F3663" s="74"/>
      <c r="G3663" s="74"/>
    </row>
    <row r="3664" spans="1:7" s="55" customFormat="1" ht="14.15" x14ac:dyDescent="0.4">
      <c r="A3664" s="116"/>
      <c r="E3664" s="74"/>
      <c r="F3664" s="74"/>
      <c r="G3664" s="74"/>
    </row>
    <row r="3665" spans="1:7" s="55" customFormat="1" ht="14.15" x14ac:dyDescent="0.4">
      <c r="A3665" s="116"/>
      <c r="E3665" s="74"/>
      <c r="F3665" s="74"/>
      <c r="G3665" s="74"/>
    </row>
    <row r="3666" spans="1:7" s="55" customFormat="1" ht="14.15" x14ac:dyDescent="0.4">
      <c r="A3666" s="116"/>
      <c r="E3666" s="74"/>
      <c r="F3666" s="74"/>
      <c r="G3666" s="74"/>
    </row>
    <row r="3667" spans="1:7" s="55" customFormat="1" ht="14.15" x14ac:dyDescent="0.4">
      <c r="A3667" s="116"/>
      <c r="E3667" s="74"/>
      <c r="F3667" s="74"/>
      <c r="G3667" s="74"/>
    </row>
    <row r="3668" spans="1:7" s="55" customFormat="1" ht="14.15" x14ac:dyDescent="0.4">
      <c r="A3668" s="116"/>
      <c r="E3668" s="74"/>
      <c r="F3668" s="74"/>
      <c r="G3668" s="74"/>
    </row>
    <row r="3669" spans="1:7" s="55" customFormat="1" ht="14.15" x14ac:dyDescent="0.4">
      <c r="A3669" s="116"/>
      <c r="E3669" s="74"/>
      <c r="F3669" s="74"/>
      <c r="G3669" s="74"/>
    </row>
    <row r="3670" spans="1:7" s="55" customFormat="1" ht="14.15" x14ac:dyDescent="0.4">
      <c r="A3670" s="116"/>
      <c r="E3670" s="74"/>
      <c r="F3670" s="74"/>
      <c r="G3670" s="74"/>
    </row>
    <row r="3671" spans="1:7" s="55" customFormat="1" ht="14.15" x14ac:dyDescent="0.4">
      <c r="A3671" s="116"/>
      <c r="E3671" s="74"/>
      <c r="F3671" s="74"/>
      <c r="G3671" s="74"/>
    </row>
    <row r="3672" spans="1:7" s="55" customFormat="1" ht="14.15" x14ac:dyDescent="0.4">
      <c r="A3672" s="116"/>
      <c r="E3672" s="74"/>
      <c r="F3672" s="74"/>
      <c r="G3672" s="74"/>
    </row>
    <row r="3673" spans="1:7" s="55" customFormat="1" ht="14.15" x14ac:dyDescent="0.4">
      <c r="A3673" s="116"/>
      <c r="E3673" s="74"/>
      <c r="F3673" s="74"/>
      <c r="G3673" s="74"/>
    </row>
    <row r="3674" spans="1:7" s="55" customFormat="1" ht="14.15" x14ac:dyDescent="0.4">
      <c r="A3674" s="116"/>
      <c r="E3674" s="74"/>
      <c r="F3674" s="74"/>
      <c r="G3674" s="74"/>
    </row>
    <row r="3675" spans="1:7" s="55" customFormat="1" ht="14.15" x14ac:dyDescent="0.4">
      <c r="A3675" s="116"/>
      <c r="E3675" s="74"/>
      <c r="F3675" s="74"/>
      <c r="G3675" s="74"/>
    </row>
    <row r="3676" spans="1:7" s="55" customFormat="1" ht="14.15" x14ac:dyDescent="0.4">
      <c r="A3676" s="116"/>
      <c r="E3676" s="74"/>
      <c r="F3676" s="74"/>
      <c r="G3676" s="74"/>
    </row>
    <row r="3677" spans="1:7" s="55" customFormat="1" ht="14.15" x14ac:dyDescent="0.4">
      <c r="A3677" s="116"/>
      <c r="E3677" s="74"/>
      <c r="F3677" s="74"/>
      <c r="G3677" s="74"/>
    </row>
    <row r="3678" spans="1:7" s="55" customFormat="1" ht="14.15" x14ac:dyDescent="0.4">
      <c r="A3678" s="116"/>
      <c r="E3678" s="74"/>
      <c r="F3678" s="74"/>
      <c r="G3678" s="74"/>
    </row>
    <row r="3679" spans="1:7" s="55" customFormat="1" ht="14.15" x14ac:dyDescent="0.4">
      <c r="A3679" s="116"/>
      <c r="E3679" s="74"/>
      <c r="F3679" s="74"/>
      <c r="G3679" s="74"/>
    </row>
    <row r="3680" spans="1:7" s="55" customFormat="1" ht="14.15" x14ac:dyDescent="0.4">
      <c r="A3680" s="116"/>
      <c r="E3680" s="74"/>
      <c r="F3680" s="74"/>
      <c r="G3680" s="74"/>
    </row>
    <row r="3681" spans="1:7" s="55" customFormat="1" ht="14.15" x14ac:dyDescent="0.4">
      <c r="A3681" s="116"/>
      <c r="E3681" s="74"/>
      <c r="F3681" s="74"/>
      <c r="G3681" s="74"/>
    </row>
    <row r="3682" spans="1:7" s="55" customFormat="1" ht="14.15" x14ac:dyDescent="0.4">
      <c r="A3682" s="116"/>
      <c r="E3682" s="74"/>
      <c r="F3682" s="74"/>
      <c r="G3682" s="74"/>
    </row>
    <row r="3683" spans="1:7" s="55" customFormat="1" ht="14.15" x14ac:dyDescent="0.4">
      <c r="A3683" s="116"/>
      <c r="E3683" s="74"/>
      <c r="F3683" s="74"/>
      <c r="G3683" s="74"/>
    </row>
    <row r="3684" spans="1:7" s="55" customFormat="1" ht="14.15" x14ac:dyDescent="0.4">
      <c r="A3684" s="116"/>
      <c r="E3684" s="74"/>
      <c r="F3684" s="74"/>
      <c r="G3684" s="74"/>
    </row>
    <row r="3685" spans="1:7" s="55" customFormat="1" ht="14.15" x14ac:dyDescent="0.4">
      <c r="A3685" s="116"/>
      <c r="E3685" s="74"/>
      <c r="F3685" s="74"/>
      <c r="G3685" s="74"/>
    </row>
    <row r="3686" spans="1:7" s="55" customFormat="1" ht="14.15" x14ac:dyDescent="0.4">
      <c r="A3686" s="116"/>
      <c r="E3686" s="74"/>
      <c r="F3686" s="74"/>
      <c r="G3686" s="74"/>
    </row>
    <row r="3687" spans="1:7" s="55" customFormat="1" ht="14.15" x14ac:dyDescent="0.4">
      <c r="A3687" s="116"/>
      <c r="E3687" s="74"/>
      <c r="F3687" s="74"/>
      <c r="G3687" s="74"/>
    </row>
    <row r="3688" spans="1:7" s="55" customFormat="1" ht="14.15" x14ac:dyDescent="0.4">
      <c r="A3688" s="116"/>
      <c r="E3688" s="74"/>
      <c r="F3688" s="74"/>
      <c r="G3688" s="74"/>
    </row>
    <row r="3689" spans="1:7" s="55" customFormat="1" ht="14.15" x14ac:dyDescent="0.4">
      <c r="A3689" s="116"/>
      <c r="E3689" s="74"/>
      <c r="F3689" s="74"/>
      <c r="G3689" s="74"/>
    </row>
    <row r="3690" spans="1:7" s="55" customFormat="1" ht="14.15" x14ac:dyDescent="0.4">
      <c r="A3690" s="116"/>
      <c r="E3690" s="74"/>
      <c r="F3690" s="74"/>
      <c r="G3690" s="74"/>
    </row>
    <row r="3691" spans="1:7" s="55" customFormat="1" ht="14.15" x14ac:dyDescent="0.4">
      <c r="A3691" s="116"/>
      <c r="E3691" s="74"/>
      <c r="F3691" s="74"/>
      <c r="G3691" s="74"/>
    </row>
    <row r="3692" spans="1:7" s="55" customFormat="1" ht="14.15" x14ac:dyDescent="0.4">
      <c r="A3692" s="116"/>
      <c r="E3692" s="74"/>
      <c r="F3692" s="74"/>
      <c r="G3692" s="74"/>
    </row>
    <row r="3693" spans="1:7" s="55" customFormat="1" ht="14.15" x14ac:dyDescent="0.4">
      <c r="A3693" s="116"/>
      <c r="E3693" s="74"/>
      <c r="F3693" s="74"/>
      <c r="G3693" s="74"/>
    </row>
    <row r="3694" spans="1:7" s="55" customFormat="1" ht="14.15" x14ac:dyDescent="0.4">
      <c r="A3694" s="116"/>
      <c r="E3694" s="74"/>
      <c r="F3694" s="74"/>
      <c r="G3694" s="74"/>
    </row>
    <row r="3695" spans="1:7" s="55" customFormat="1" ht="14.15" x14ac:dyDescent="0.4">
      <c r="A3695" s="116"/>
      <c r="E3695" s="74"/>
      <c r="F3695" s="74"/>
      <c r="G3695" s="74"/>
    </row>
    <row r="3696" spans="1:7" s="55" customFormat="1" ht="14.15" x14ac:dyDescent="0.4">
      <c r="A3696" s="116"/>
      <c r="E3696" s="74"/>
      <c r="F3696" s="74"/>
      <c r="G3696" s="74"/>
    </row>
    <row r="3697" spans="1:24" s="55" customFormat="1" ht="14.15" x14ac:dyDescent="0.4">
      <c r="A3697" s="116"/>
      <c r="E3697" s="74"/>
      <c r="F3697" s="74"/>
      <c r="G3697" s="74"/>
    </row>
    <row r="3698" spans="1:24" s="55" customFormat="1" ht="14.15" x14ac:dyDescent="0.4">
      <c r="A3698" s="116"/>
      <c r="E3698" s="74"/>
      <c r="F3698" s="74"/>
      <c r="G3698" s="74"/>
    </row>
    <row r="3699" spans="1:24" s="55" customFormat="1" ht="14.15" x14ac:dyDescent="0.4">
      <c r="A3699" s="116"/>
      <c r="E3699" s="74"/>
      <c r="F3699" s="74"/>
      <c r="G3699" s="74"/>
    </row>
    <row r="3700" spans="1:24" s="55" customFormat="1" ht="14.15" x14ac:dyDescent="0.4">
      <c r="A3700" s="116"/>
      <c r="E3700" s="74"/>
      <c r="F3700" s="74"/>
      <c r="G3700" s="74"/>
    </row>
    <row r="3701" spans="1:24" s="55" customFormat="1" ht="14.15" x14ac:dyDescent="0.4">
      <c r="A3701" s="116"/>
      <c r="E3701" s="74"/>
      <c r="F3701" s="74"/>
      <c r="G3701" s="74"/>
    </row>
    <row r="3702" spans="1:24" s="55" customFormat="1" ht="14.15" x14ac:dyDescent="0.4">
      <c r="A3702" s="116"/>
      <c r="E3702" s="74"/>
      <c r="F3702" s="74"/>
      <c r="G3702" s="74"/>
    </row>
    <row r="3703" spans="1:24" s="55" customFormat="1" ht="14.15" x14ac:dyDescent="0.4">
      <c r="A3703" s="116"/>
      <c r="E3703" s="74"/>
      <c r="F3703" s="74"/>
      <c r="G3703" s="74"/>
    </row>
    <row r="3704" spans="1:24" s="55" customFormat="1" ht="14.15" x14ac:dyDescent="0.4">
      <c r="A3704" s="116"/>
      <c r="E3704" s="74"/>
      <c r="F3704" s="74"/>
      <c r="G3704" s="74"/>
    </row>
    <row r="3705" spans="1:24" s="55" customFormat="1" x14ac:dyDescent="0.4">
      <c r="A3705" s="116"/>
      <c r="E3705" s="74"/>
      <c r="F3705" s="74"/>
      <c r="G3705" s="74"/>
      <c r="R3705" s="43"/>
      <c r="S3705" s="43"/>
      <c r="T3705" s="43"/>
    </row>
    <row r="3706" spans="1:24" s="55" customFormat="1" x14ac:dyDescent="0.4">
      <c r="A3706" s="116"/>
      <c r="E3706" s="74"/>
      <c r="F3706" s="74"/>
      <c r="G3706" s="74"/>
      <c r="R3706" s="43"/>
      <c r="S3706" s="43"/>
      <c r="T3706" s="43"/>
    </row>
    <row r="3707" spans="1:24" s="55" customFormat="1" x14ac:dyDescent="0.4">
      <c r="A3707" s="116"/>
      <c r="E3707" s="74"/>
      <c r="F3707" s="74"/>
      <c r="G3707" s="74"/>
      <c r="R3707" s="43"/>
      <c r="S3707" s="43"/>
      <c r="T3707" s="43"/>
    </row>
    <row r="3708" spans="1:24" s="55" customFormat="1" x14ac:dyDescent="0.4">
      <c r="A3708" s="116"/>
      <c r="E3708" s="74"/>
      <c r="F3708" s="74"/>
      <c r="G3708" s="74"/>
      <c r="R3708" s="43"/>
      <c r="S3708" s="43"/>
      <c r="T3708" s="43"/>
    </row>
    <row r="3709" spans="1:24" s="55" customFormat="1" x14ac:dyDescent="0.4">
      <c r="A3709" s="116"/>
      <c r="E3709" s="74"/>
      <c r="F3709" s="74"/>
      <c r="G3709" s="74"/>
      <c r="J3709" s="43"/>
      <c r="R3709" s="43"/>
      <c r="S3709" s="43"/>
      <c r="T3709" s="43"/>
    </row>
    <row r="3710" spans="1:24" s="55" customFormat="1" x14ac:dyDescent="0.4">
      <c r="A3710" s="116"/>
      <c r="E3710" s="74"/>
      <c r="F3710" s="74"/>
      <c r="G3710" s="74"/>
      <c r="J3710" s="43"/>
      <c r="R3710" s="43"/>
      <c r="S3710" s="43"/>
      <c r="T3710" s="43"/>
      <c r="U3710" s="43"/>
    </row>
    <row r="3711" spans="1:24" s="55" customFormat="1" x14ac:dyDescent="0.4">
      <c r="A3711" s="116"/>
      <c r="E3711" s="74"/>
      <c r="F3711" s="74"/>
      <c r="G3711" s="74"/>
      <c r="J3711" s="43"/>
      <c r="R3711" s="43"/>
      <c r="S3711" s="43"/>
      <c r="T3711" s="43"/>
      <c r="U3711" s="43"/>
    </row>
    <row r="3712" spans="1:24" s="55" customFormat="1" x14ac:dyDescent="0.4">
      <c r="A3712" s="116"/>
      <c r="E3712" s="74"/>
      <c r="F3712" s="74"/>
      <c r="G3712" s="74"/>
      <c r="J3712" s="43"/>
      <c r="R3712" s="43"/>
      <c r="S3712" s="43"/>
      <c r="T3712" s="43"/>
      <c r="U3712" s="43"/>
      <c r="V3712" s="43"/>
      <c r="W3712" s="43"/>
      <c r="X3712" s="43"/>
    </row>
  </sheetData>
  <mergeCells count="5">
    <mergeCell ref="B57:P57"/>
    <mergeCell ref="N2:P2"/>
    <mergeCell ref="K2:M2"/>
    <mergeCell ref="H2:I2"/>
    <mergeCell ref="D2:G2"/>
  </mergeCells>
  <printOptions horizontalCentered="1" verticalCentered="1"/>
  <pageMargins left="0.31496062992125984" right="0.51181102362204722" top="0.19685039370078741" bottom="0.15748031496062992" header="0.17" footer="0.15748031496062992"/>
  <pageSetup paperSize="9" scale="57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18682-579E-40A3-BBFD-29A6F83AB108}">
  <sheetPr>
    <tabColor rgb="FFFF0000"/>
  </sheetPr>
  <dimension ref="A1:AQ3713"/>
  <sheetViews>
    <sheetView topLeftCell="B1" zoomScale="55" zoomScaleNormal="55" workbookViewId="0">
      <selection activeCell="H21" sqref="H21"/>
    </sheetView>
  </sheetViews>
  <sheetFormatPr defaultRowHeight="15" x14ac:dyDescent="0.4"/>
  <cols>
    <col min="1" max="1" width="10.53515625" style="39" hidden="1" customWidth="1"/>
    <col min="2" max="2" width="22.53515625" style="43" customWidth="1"/>
    <col min="3" max="3" width="2.3828125" style="43" customWidth="1"/>
    <col min="4" max="4" width="11.3828125" style="43" customWidth="1"/>
    <col min="5" max="5" width="12.53515625" style="80" customWidth="1"/>
    <col min="6" max="6" width="12.3828125" style="80" customWidth="1"/>
    <col min="7" max="7" width="13.3828125" style="80" customWidth="1"/>
    <col min="8" max="8" width="16.53515625" style="43" bestFit="1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8" width="9.3828125" style="43"/>
    <col min="19" max="20" width="9.3828125" style="44"/>
    <col min="21" max="23" width="9.3828125" style="43"/>
    <col min="24" max="24" width="9.3828125" style="43" customWidth="1"/>
    <col min="25" max="256" width="9.3828125" style="43"/>
    <col min="257" max="257" width="0" style="43" hidden="1" customWidth="1"/>
    <col min="258" max="258" width="22.53515625" style="43" customWidth="1"/>
    <col min="259" max="259" width="2.3828125" style="43" customWidth="1"/>
    <col min="260" max="260" width="11.3828125" style="43" customWidth="1"/>
    <col min="261" max="261" width="12.53515625" style="43" customWidth="1"/>
    <col min="262" max="262" width="12.3828125" style="43" customWidth="1"/>
    <col min="263" max="263" width="13.3828125" style="43" customWidth="1"/>
    <col min="264" max="264" width="16.53515625" style="43" bestFit="1" customWidth="1"/>
    <col min="265" max="266" width="12.3828125" style="43" customWidth="1"/>
    <col min="267" max="269" width="13.3828125" style="43" customWidth="1"/>
    <col min="270" max="270" width="13.53515625" style="43" customWidth="1"/>
    <col min="271" max="271" width="12.53515625" style="43" customWidth="1"/>
    <col min="272" max="272" width="11.3828125" style="43" customWidth="1"/>
    <col min="273" max="273" width="7.53515625" style="43" customWidth="1"/>
    <col min="274" max="512" width="9.3828125" style="43"/>
    <col min="513" max="513" width="0" style="43" hidden="1" customWidth="1"/>
    <col min="514" max="514" width="22.53515625" style="43" customWidth="1"/>
    <col min="515" max="515" width="2.3828125" style="43" customWidth="1"/>
    <col min="516" max="516" width="11.3828125" style="43" customWidth="1"/>
    <col min="517" max="517" width="12.53515625" style="43" customWidth="1"/>
    <col min="518" max="518" width="12.3828125" style="43" customWidth="1"/>
    <col min="519" max="519" width="13.3828125" style="43" customWidth="1"/>
    <col min="520" max="520" width="16.53515625" style="43" bestFit="1" customWidth="1"/>
    <col min="521" max="522" width="12.3828125" style="43" customWidth="1"/>
    <col min="523" max="525" width="13.3828125" style="43" customWidth="1"/>
    <col min="526" max="526" width="13.53515625" style="43" customWidth="1"/>
    <col min="527" max="527" width="12.53515625" style="43" customWidth="1"/>
    <col min="528" max="528" width="11.3828125" style="43" customWidth="1"/>
    <col min="529" max="529" width="7.53515625" style="43" customWidth="1"/>
    <col min="530" max="768" width="9.3828125" style="43"/>
    <col min="769" max="769" width="0" style="43" hidden="1" customWidth="1"/>
    <col min="770" max="770" width="22.53515625" style="43" customWidth="1"/>
    <col min="771" max="771" width="2.3828125" style="43" customWidth="1"/>
    <col min="772" max="772" width="11.3828125" style="43" customWidth="1"/>
    <col min="773" max="773" width="12.53515625" style="43" customWidth="1"/>
    <col min="774" max="774" width="12.3828125" style="43" customWidth="1"/>
    <col min="775" max="775" width="13.3828125" style="43" customWidth="1"/>
    <col min="776" max="776" width="16.53515625" style="43" bestFit="1" customWidth="1"/>
    <col min="777" max="778" width="12.3828125" style="43" customWidth="1"/>
    <col min="779" max="781" width="13.3828125" style="43" customWidth="1"/>
    <col min="782" max="782" width="13.53515625" style="43" customWidth="1"/>
    <col min="783" max="783" width="12.53515625" style="43" customWidth="1"/>
    <col min="784" max="784" width="11.3828125" style="43" customWidth="1"/>
    <col min="785" max="785" width="7.53515625" style="43" customWidth="1"/>
    <col min="786" max="1024" width="9.3828125" style="43"/>
    <col min="1025" max="1025" width="0" style="43" hidden="1" customWidth="1"/>
    <col min="1026" max="1026" width="22.53515625" style="43" customWidth="1"/>
    <col min="1027" max="1027" width="2.3828125" style="43" customWidth="1"/>
    <col min="1028" max="1028" width="11.3828125" style="43" customWidth="1"/>
    <col min="1029" max="1029" width="12.53515625" style="43" customWidth="1"/>
    <col min="1030" max="1030" width="12.3828125" style="43" customWidth="1"/>
    <col min="1031" max="1031" width="13.3828125" style="43" customWidth="1"/>
    <col min="1032" max="1032" width="16.53515625" style="43" bestFit="1" customWidth="1"/>
    <col min="1033" max="1034" width="12.3828125" style="43" customWidth="1"/>
    <col min="1035" max="1037" width="13.3828125" style="43" customWidth="1"/>
    <col min="1038" max="1038" width="13.53515625" style="43" customWidth="1"/>
    <col min="1039" max="1039" width="12.53515625" style="43" customWidth="1"/>
    <col min="1040" max="1040" width="11.3828125" style="43" customWidth="1"/>
    <col min="1041" max="1041" width="7.53515625" style="43" customWidth="1"/>
    <col min="1042" max="1280" width="9.3828125" style="43"/>
    <col min="1281" max="1281" width="0" style="43" hidden="1" customWidth="1"/>
    <col min="1282" max="1282" width="22.53515625" style="43" customWidth="1"/>
    <col min="1283" max="1283" width="2.3828125" style="43" customWidth="1"/>
    <col min="1284" max="1284" width="11.3828125" style="43" customWidth="1"/>
    <col min="1285" max="1285" width="12.53515625" style="43" customWidth="1"/>
    <col min="1286" max="1286" width="12.3828125" style="43" customWidth="1"/>
    <col min="1287" max="1287" width="13.3828125" style="43" customWidth="1"/>
    <col min="1288" max="1288" width="16.53515625" style="43" bestFit="1" customWidth="1"/>
    <col min="1289" max="1290" width="12.3828125" style="43" customWidth="1"/>
    <col min="1291" max="1293" width="13.3828125" style="43" customWidth="1"/>
    <col min="1294" max="1294" width="13.53515625" style="43" customWidth="1"/>
    <col min="1295" max="1295" width="12.53515625" style="43" customWidth="1"/>
    <col min="1296" max="1296" width="11.3828125" style="43" customWidth="1"/>
    <col min="1297" max="1297" width="7.53515625" style="43" customWidth="1"/>
    <col min="1298" max="1536" width="9.3828125" style="43"/>
    <col min="1537" max="1537" width="0" style="43" hidden="1" customWidth="1"/>
    <col min="1538" max="1538" width="22.53515625" style="43" customWidth="1"/>
    <col min="1539" max="1539" width="2.3828125" style="43" customWidth="1"/>
    <col min="1540" max="1540" width="11.3828125" style="43" customWidth="1"/>
    <col min="1541" max="1541" width="12.53515625" style="43" customWidth="1"/>
    <col min="1542" max="1542" width="12.3828125" style="43" customWidth="1"/>
    <col min="1543" max="1543" width="13.3828125" style="43" customWidth="1"/>
    <col min="1544" max="1544" width="16.53515625" style="43" bestFit="1" customWidth="1"/>
    <col min="1545" max="1546" width="12.3828125" style="43" customWidth="1"/>
    <col min="1547" max="1549" width="13.3828125" style="43" customWidth="1"/>
    <col min="1550" max="1550" width="13.53515625" style="43" customWidth="1"/>
    <col min="1551" max="1551" width="12.53515625" style="43" customWidth="1"/>
    <col min="1552" max="1552" width="11.3828125" style="43" customWidth="1"/>
    <col min="1553" max="1553" width="7.53515625" style="43" customWidth="1"/>
    <col min="1554" max="1792" width="9.3828125" style="43"/>
    <col min="1793" max="1793" width="0" style="43" hidden="1" customWidth="1"/>
    <col min="1794" max="1794" width="22.53515625" style="43" customWidth="1"/>
    <col min="1795" max="1795" width="2.3828125" style="43" customWidth="1"/>
    <col min="1796" max="1796" width="11.3828125" style="43" customWidth="1"/>
    <col min="1797" max="1797" width="12.53515625" style="43" customWidth="1"/>
    <col min="1798" max="1798" width="12.3828125" style="43" customWidth="1"/>
    <col min="1799" max="1799" width="13.3828125" style="43" customWidth="1"/>
    <col min="1800" max="1800" width="16.53515625" style="43" bestFit="1" customWidth="1"/>
    <col min="1801" max="1802" width="12.3828125" style="43" customWidth="1"/>
    <col min="1803" max="1805" width="13.3828125" style="43" customWidth="1"/>
    <col min="1806" max="1806" width="13.53515625" style="43" customWidth="1"/>
    <col min="1807" max="1807" width="12.53515625" style="43" customWidth="1"/>
    <col min="1808" max="1808" width="11.3828125" style="43" customWidth="1"/>
    <col min="1809" max="1809" width="7.53515625" style="43" customWidth="1"/>
    <col min="1810" max="2048" width="9.3828125" style="43"/>
    <col min="2049" max="2049" width="0" style="43" hidden="1" customWidth="1"/>
    <col min="2050" max="2050" width="22.53515625" style="43" customWidth="1"/>
    <col min="2051" max="2051" width="2.3828125" style="43" customWidth="1"/>
    <col min="2052" max="2052" width="11.3828125" style="43" customWidth="1"/>
    <col min="2053" max="2053" width="12.53515625" style="43" customWidth="1"/>
    <col min="2054" max="2054" width="12.3828125" style="43" customWidth="1"/>
    <col min="2055" max="2055" width="13.3828125" style="43" customWidth="1"/>
    <col min="2056" max="2056" width="16.53515625" style="43" bestFit="1" customWidth="1"/>
    <col min="2057" max="2058" width="12.3828125" style="43" customWidth="1"/>
    <col min="2059" max="2061" width="13.3828125" style="43" customWidth="1"/>
    <col min="2062" max="2062" width="13.53515625" style="43" customWidth="1"/>
    <col min="2063" max="2063" width="12.53515625" style="43" customWidth="1"/>
    <col min="2064" max="2064" width="11.3828125" style="43" customWidth="1"/>
    <col min="2065" max="2065" width="7.53515625" style="43" customWidth="1"/>
    <col min="2066" max="2304" width="9.3828125" style="43"/>
    <col min="2305" max="2305" width="0" style="43" hidden="1" customWidth="1"/>
    <col min="2306" max="2306" width="22.53515625" style="43" customWidth="1"/>
    <col min="2307" max="2307" width="2.3828125" style="43" customWidth="1"/>
    <col min="2308" max="2308" width="11.3828125" style="43" customWidth="1"/>
    <col min="2309" max="2309" width="12.53515625" style="43" customWidth="1"/>
    <col min="2310" max="2310" width="12.3828125" style="43" customWidth="1"/>
    <col min="2311" max="2311" width="13.3828125" style="43" customWidth="1"/>
    <col min="2312" max="2312" width="16.53515625" style="43" bestFit="1" customWidth="1"/>
    <col min="2313" max="2314" width="12.3828125" style="43" customWidth="1"/>
    <col min="2315" max="2317" width="13.3828125" style="43" customWidth="1"/>
    <col min="2318" max="2318" width="13.53515625" style="43" customWidth="1"/>
    <col min="2319" max="2319" width="12.53515625" style="43" customWidth="1"/>
    <col min="2320" max="2320" width="11.3828125" style="43" customWidth="1"/>
    <col min="2321" max="2321" width="7.53515625" style="43" customWidth="1"/>
    <col min="2322" max="2560" width="9.3828125" style="43"/>
    <col min="2561" max="2561" width="0" style="43" hidden="1" customWidth="1"/>
    <col min="2562" max="2562" width="22.53515625" style="43" customWidth="1"/>
    <col min="2563" max="2563" width="2.3828125" style="43" customWidth="1"/>
    <col min="2564" max="2564" width="11.3828125" style="43" customWidth="1"/>
    <col min="2565" max="2565" width="12.53515625" style="43" customWidth="1"/>
    <col min="2566" max="2566" width="12.3828125" style="43" customWidth="1"/>
    <col min="2567" max="2567" width="13.3828125" style="43" customWidth="1"/>
    <col min="2568" max="2568" width="16.53515625" style="43" bestFit="1" customWidth="1"/>
    <col min="2569" max="2570" width="12.3828125" style="43" customWidth="1"/>
    <col min="2571" max="2573" width="13.3828125" style="43" customWidth="1"/>
    <col min="2574" max="2574" width="13.53515625" style="43" customWidth="1"/>
    <col min="2575" max="2575" width="12.53515625" style="43" customWidth="1"/>
    <col min="2576" max="2576" width="11.3828125" style="43" customWidth="1"/>
    <col min="2577" max="2577" width="7.53515625" style="43" customWidth="1"/>
    <col min="2578" max="2816" width="9.3828125" style="43"/>
    <col min="2817" max="2817" width="0" style="43" hidden="1" customWidth="1"/>
    <col min="2818" max="2818" width="22.53515625" style="43" customWidth="1"/>
    <col min="2819" max="2819" width="2.3828125" style="43" customWidth="1"/>
    <col min="2820" max="2820" width="11.3828125" style="43" customWidth="1"/>
    <col min="2821" max="2821" width="12.53515625" style="43" customWidth="1"/>
    <col min="2822" max="2822" width="12.3828125" style="43" customWidth="1"/>
    <col min="2823" max="2823" width="13.3828125" style="43" customWidth="1"/>
    <col min="2824" max="2824" width="16.53515625" style="43" bestFit="1" customWidth="1"/>
    <col min="2825" max="2826" width="12.3828125" style="43" customWidth="1"/>
    <col min="2827" max="2829" width="13.3828125" style="43" customWidth="1"/>
    <col min="2830" max="2830" width="13.53515625" style="43" customWidth="1"/>
    <col min="2831" max="2831" width="12.53515625" style="43" customWidth="1"/>
    <col min="2832" max="2832" width="11.3828125" style="43" customWidth="1"/>
    <col min="2833" max="2833" width="7.53515625" style="43" customWidth="1"/>
    <col min="2834" max="3072" width="9.3828125" style="43"/>
    <col min="3073" max="3073" width="0" style="43" hidden="1" customWidth="1"/>
    <col min="3074" max="3074" width="22.53515625" style="43" customWidth="1"/>
    <col min="3075" max="3075" width="2.3828125" style="43" customWidth="1"/>
    <col min="3076" max="3076" width="11.3828125" style="43" customWidth="1"/>
    <col min="3077" max="3077" width="12.53515625" style="43" customWidth="1"/>
    <col min="3078" max="3078" width="12.3828125" style="43" customWidth="1"/>
    <col min="3079" max="3079" width="13.3828125" style="43" customWidth="1"/>
    <col min="3080" max="3080" width="16.53515625" style="43" bestFit="1" customWidth="1"/>
    <col min="3081" max="3082" width="12.3828125" style="43" customWidth="1"/>
    <col min="3083" max="3085" width="13.3828125" style="43" customWidth="1"/>
    <col min="3086" max="3086" width="13.53515625" style="43" customWidth="1"/>
    <col min="3087" max="3087" width="12.53515625" style="43" customWidth="1"/>
    <col min="3088" max="3088" width="11.3828125" style="43" customWidth="1"/>
    <col min="3089" max="3089" width="7.53515625" style="43" customWidth="1"/>
    <col min="3090" max="3328" width="9.3828125" style="43"/>
    <col min="3329" max="3329" width="0" style="43" hidden="1" customWidth="1"/>
    <col min="3330" max="3330" width="22.53515625" style="43" customWidth="1"/>
    <col min="3331" max="3331" width="2.3828125" style="43" customWidth="1"/>
    <col min="3332" max="3332" width="11.3828125" style="43" customWidth="1"/>
    <col min="3333" max="3333" width="12.53515625" style="43" customWidth="1"/>
    <col min="3334" max="3334" width="12.3828125" style="43" customWidth="1"/>
    <col min="3335" max="3335" width="13.3828125" style="43" customWidth="1"/>
    <col min="3336" max="3336" width="16.53515625" style="43" bestFit="1" customWidth="1"/>
    <col min="3337" max="3338" width="12.3828125" style="43" customWidth="1"/>
    <col min="3339" max="3341" width="13.3828125" style="43" customWidth="1"/>
    <col min="3342" max="3342" width="13.53515625" style="43" customWidth="1"/>
    <col min="3343" max="3343" width="12.53515625" style="43" customWidth="1"/>
    <col min="3344" max="3344" width="11.3828125" style="43" customWidth="1"/>
    <col min="3345" max="3345" width="7.53515625" style="43" customWidth="1"/>
    <col min="3346" max="3584" width="9.3828125" style="43"/>
    <col min="3585" max="3585" width="0" style="43" hidden="1" customWidth="1"/>
    <col min="3586" max="3586" width="22.53515625" style="43" customWidth="1"/>
    <col min="3587" max="3587" width="2.3828125" style="43" customWidth="1"/>
    <col min="3588" max="3588" width="11.3828125" style="43" customWidth="1"/>
    <col min="3589" max="3589" width="12.53515625" style="43" customWidth="1"/>
    <col min="3590" max="3590" width="12.3828125" style="43" customWidth="1"/>
    <col min="3591" max="3591" width="13.3828125" style="43" customWidth="1"/>
    <col min="3592" max="3592" width="16.53515625" style="43" bestFit="1" customWidth="1"/>
    <col min="3593" max="3594" width="12.3828125" style="43" customWidth="1"/>
    <col min="3595" max="3597" width="13.3828125" style="43" customWidth="1"/>
    <col min="3598" max="3598" width="13.53515625" style="43" customWidth="1"/>
    <col min="3599" max="3599" width="12.53515625" style="43" customWidth="1"/>
    <col min="3600" max="3600" width="11.3828125" style="43" customWidth="1"/>
    <col min="3601" max="3601" width="7.53515625" style="43" customWidth="1"/>
    <col min="3602" max="3840" width="9.3828125" style="43"/>
    <col min="3841" max="3841" width="0" style="43" hidden="1" customWidth="1"/>
    <col min="3842" max="3842" width="22.53515625" style="43" customWidth="1"/>
    <col min="3843" max="3843" width="2.3828125" style="43" customWidth="1"/>
    <col min="3844" max="3844" width="11.3828125" style="43" customWidth="1"/>
    <col min="3845" max="3845" width="12.53515625" style="43" customWidth="1"/>
    <col min="3846" max="3846" width="12.3828125" style="43" customWidth="1"/>
    <col min="3847" max="3847" width="13.3828125" style="43" customWidth="1"/>
    <col min="3848" max="3848" width="16.53515625" style="43" bestFit="1" customWidth="1"/>
    <col min="3849" max="3850" width="12.3828125" style="43" customWidth="1"/>
    <col min="3851" max="3853" width="13.3828125" style="43" customWidth="1"/>
    <col min="3854" max="3854" width="13.53515625" style="43" customWidth="1"/>
    <col min="3855" max="3855" width="12.53515625" style="43" customWidth="1"/>
    <col min="3856" max="3856" width="11.3828125" style="43" customWidth="1"/>
    <col min="3857" max="3857" width="7.53515625" style="43" customWidth="1"/>
    <col min="3858" max="4096" width="9.3828125" style="43"/>
    <col min="4097" max="4097" width="0" style="43" hidden="1" customWidth="1"/>
    <col min="4098" max="4098" width="22.53515625" style="43" customWidth="1"/>
    <col min="4099" max="4099" width="2.3828125" style="43" customWidth="1"/>
    <col min="4100" max="4100" width="11.3828125" style="43" customWidth="1"/>
    <col min="4101" max="4101" width="12.53515625" style="43" customWidth="1"/>
    <col min="4102" max="4102" width="12.3828125" style="43" customWidth="1"/>
    <col min="4103" max="4103" width="13.3828125" style="43" customWidth="1"/>
    <col min="4104" max="4104" width="16.53515625" style="43" bestFit="1" customWidth="1"/>
    <col min="4105" max="4106" width="12.3828125" style="43" customWidth="1"/>
    <col min="4107" max="4109" width="13.3828125" style="43" customWidth="1"/>
    <col min="4110" max="4110" width="13.53515625" style="43" customWidth="1"/>
    <col min="4111" max="4111" width="12.53515625" style="43" customWidth="1"/>
    <col min="4112" max="4112" width="11.3828125" style="43" customWidth="1"/>
    <col min="4113" max="4113" width="7.53515625" style="43" customWidth="1"/>
    <col min="4114" max="4352" width="9.3828125" style="43"/>
    <col min="4353" max="4353" width="0" style="43" hidden="1" customWidth="1"/>
    <col min="4354" max="4354" width="22.53515625" style="43" customWidth="1"/>
    <col min="4355" max="4355" width="2.3828125" style="43" customWidth="1"/>
    <col min="4356" max="4356" width="11.3828125" style="43" customWidth="1"/>
    <col min="4357" max="4357" width="12.53515625" style="43" customWidth="1"/>
    <col min="4358" max="4358" width="12.3828125" style="43" customWidth="1"/>
    <col min="4359" max="4359" width="13.3828125" style="43" customWidth="1"/>
    <col min="4360" max="4360" width="16.53515625" style="43" bestFit="1" customWidth="1"/>
    <col min="4361" max="4362" width="12.3828125" style="43" customWidth="1"/>
    <col min="4363" max="4365" width="13.3828125" style="43" customWidth="1"/>
    <col min="4366" max="4366" width="13.53515625" style="43" customWidth="1"/>
    <col min="4367" max="4367" width="12.53515625" style="43" customWidth="1"/>
    <col min="4368" max="4368" width="11.3828125" style="43" customWidth="1"/>
    <col min="4369" max="4369" width="7.53515625" style="43" customWidth="1"/>
    <col min="4370" max="4608" width="9.3828125" style="43"/>
    <col min="4609" max="4609" width="0" style="43" hidden="1" customWidth="1"/>
    <col min="4610" max="4610" width="22.53515625" style="43" customWidth="1"/>
    <col min="4611" max="4611" width="2.3828125" style="43" customWidth="1"/>
    <col min="4612" max="4612" width="11.3828125" style="43" customWidth="1"/>
    <col min="4613" max="4613" width="12.53515625" style="43" customWidth="1"/>
    <col min="4614" max="4614" width="12.3828125" style="43" customWidth="1"/>
    <col min="4615" max="4615" width="13.3828125" style="43" customWidth="1"/>
    <col min="4616" max="4616" width="16.53515625" style="43" bestFit="1" customWidth="1"/>
    <col min="4617" max="4618" width="12.3828125" style="43" customWidth="1"/>
    <col min="4619" max="4621" width="13.3828125" style="43" customWidth="1"/>
    <col min="4622" max="4622" width="13.53515625" style="43" customWidth="1"/>
    <col min="4623" max="4623" width="12.53515625" style="43" customWidth="1"/>
    <col min="4624" max="4624" width="11.3828125" style="43" customWidth="1"/>
    <col min="4625" max="4625" width="7.53515625" style="43" customWidth="1"/>
    <col min="4626" max="4864" width="9.3828125" style="43"/>
    <col min="4865" max="4865" width="0" style="43" hidden="1" customWidth="1"/>
    <col min="4866" max="4866" width="22.53515625" style="43" customWidth="1"/>
    <col min="4867" max="4867" width="2.3828125" style="43" customWidth="1"/>
    <col min="4868" max="4868" width="11.3828125" style="43" customWidth="1"/>
    <col min="4869" max="4869" width="12.53515625" style="43" customWidth="1"/>
    <col min="4870" max="4870" width="12.3828125" style="43" customWidth="1"/>
    <col min="4871" max="4871" width="13.3828125" style="43" customWidth="1"/>
    <col min="4872" max="4872" width="16.53515625" style="43" bestFit="1" customWidth="1"/>
    <col min="4873" max="4874" width="12.3828125" style="43" customWidth="1"/>
    <col min="4875" max="4877" width="13.3828125" style="43" customWidth="1"/>
    <col min="4878" max="4878" width="13.53515625" style="43" customWidth="1"/>
    <col min="4879" max="4879" width="12.53515625" style="43" customWidth="1"/>
    <col min="4880" max="4880" width="11.3828125" style="43" customWidth="1"/>
    <col min="4881" max="4881" width="7.53515625" style="43" customWidth="1"/>
    <col min="4882" max="5120" width="9.3828125" style="43"/>
    <col min="5121" max="5121" width="0" style="43" hidden="1" customWidth="1"/>
    <col min="5122" max="5122" width="22.53515625" style="43" customWidth="1"/>
    <col min="5123" max="5123" width="2.3828125" style="43" customWidth="1"/>
    <col min="5124" max="5124" width="11.3828125" style="43" customWidth="1"/>
    <col min="5125" max="5125" width="12.53515625" style="43" customWidth="1"/>
    <col min="5126" max="5126" width="12.3828125" style="43" customWidth="1"/>
    <col min="5127" max="5127" width="13.3828125" style="43" customWidth="1"/>
    <col min="5128" max="5128" width="16.53515625" style="43" bestFit="1" customWidth="1"/>
    <col min="5129" max="5130" width="12.3828125" style="43" customWidth="1"/>
    <col min="5131" max="5133" width="13.3828125" style="43" customWidth="1"/>
    <col min="5134" max="5134" width="13.53515625" style="43" customWidth="1"/>
    <col min="5135" max="5135" width="12.53515625" style="43" customWidth="1"/>
    <col min="5136" max="5136" width="11.3828125" style="43" customWidth="1"/>
    <col min="5137" max="5137" width="7.53515625" style="43" customWidth="1"/>
    <col min="5138" max="5376" width="9.3828125" style="43"/>
    <col min="5377" max="5377" width="0" style="43" hidden="1" customWidth="1"/>
    <col min="5378" max="5378" width="22.53515625" style="43" customWidth="1"/>
    <col min="5379" max="5379" width="2.3828125" style="43" customWidth="1"/>
    <col min="5380" max="5380" width="11.3828125" style="43" customWidth="1"/>
    <col min="5381" max="5381" width="12.53515625" style="43" customWidth="1"/>
    <col min="5382" max="5382" width="12.3828125" style="43" customWidth="1"/>
    <col min="5383" max="5383" width="13.3828125" style="43" customWidth="1"/>
    <col min="5384" max="5384" width="16.53515625" style="43" bestFit="1" customWidth="1"/>
    <col min="5385" max="5386" width="12.3828125" style="43" customWidth="1"/>
    <col min="5387" max="5389" width="13.3828125" style="43" customWidth="1"/>
    <col min="5390" max="5390" width="13.53515625" style="43" customWidth="1"/>
    <col min="5391" max="5391" width="12.53515625" style="43" customWidth="1"/>
    <col min="5392" max="5392" width="11.3828125" style="43" customWidth="1"/>
    <col min="5393" max="5393" width="7.53515625" style="43" customWidth="1"/>
    <col min="5394" max="5632" width="9.3828125" style="43"/>
    <col min="5633" max="5633" width="0" style="43" hidden="1" customWidth="1"/>
    <col min="5634" max="5634" width="22.53515625" style="43" customWidth="1"/>
    <col min="5635" max="5635" width="2.3828125" style="43" customWidth="1"/>
    <col min="5636" max="5636" width="11.3828125" style="43" customWidth="1"/>
    <col min="5637" max="5637" width="12.53515625" style="43" customWidth="1"/>
    <col min="5638" max="5638" width="12.3828125" style="43" customWidth="1"/>
    <col min="5639" max="5639" width="13.3828125" style="43" customWidth="1"/>
    <col min="5640" max="5640" width="16.53515625" style="43" bestFit="1" customWidth="1"/>
    <col min="5641" max="5642" width="12.3828125" style="43" customWidth="1"/>
    <col min="5643" max="5645" width="13.3828125" style="43" customWidth="1"/>
    <col min="5646" max="5646" width="13.53515625" style="43" customWidth="1"/>
    <col min="5647" max="5647" width="12.53515625" style="43" customWidth="1"/>
    <col min="5648" max="5648" width="11.3828125" style="43" customWidth="1"/>
    <col min="5649" max="5649" width="7.53515625" style="43" customWidth="1"/>
    <col min="5650" max="5888" width="9.3828125" style="43"/>
    <col min="5889" max="5889" width="0" style="43" hidden="1" customWidth="1"/>
    <col min="5890" max="5890" width="22.53515625" style="43" customWidth="1"/>
    <col min="5891" max="5891" width="2.3828125" style="43" customWidth="1"/>
    <col min="5892" max="5892" width="11.3828125" style="43" customWidth="1"/>
    <col min="5893" max="5893" width="12.53515625" style="43" customWidth="1"/>
    <col min="5894" max="5894" width="12.3828125" style="43" customWidth="1"/>
    <col min="5895" max="5895" width="13.3828125" style="43" customWidth="1"/>
    <col min="5896" max="5896" width="16.53515625" style="43" bestFit="1" customWidth="1"/>
    <col min="5897" max="5898" width="12.3828125" style="43" customWidth="1"/>
    <col min="5899" max="5901" width="13.3828125" style="43" customWidth="1"/>
    <col min="5902" max="5902" width="13.53515625" style="43" customWidth="1"/>
    <col min="5903" max="5903" width="12.53515625" style="43" customWidth="1"/>
    <col min="5904" max="5904" width="11.3828125" style="43" customWidth="1"/>
    <col min="5905" max="5905" width="7.53515625" style="43" customWidth="1"/>
    <col min="5906" max="6144" width="9.3828125" style="43"/>
    <col min="6145" max="6145" width="0" style="43" hidden="1" customWidth="1"/>
    <col min="6146" max="6146" width="22.53515625" style="43" customWidth="1"/>
    <col min="6147" max="6147" width="2.3828125" style="43" customWidth="1"/>
    <col min="6148" max="6148" width="11.3828125" style="43" customWidth="1"/>
    <col min="6149" max="6149" width="12.53515625" style="43" customWidth="1"/>
    <col min="6150" max="6150" width="12.3828125" style="43" customWidth="1"/>
    <col min="6151" max="6151" width="13.3828125" style="43" customWidth="1"/>
    <col min="6152" max="6152" width="16.53515625" style="43" bestFit="1" customWidth="1"/>
    <col min="6153" max="6154" width="12.3828125" style="43" customWidth="1"/>
    <col min="6155" max="6157" width="13.3828125" style="43" customWidth="1"/>
    <col min="6158" max="6158" width="13.53515625" style="43" customWidth="1"/>
    <col min="6159" max="6159" width="12.53515625" style="43" customWidth="1"/>
    <col min="6160" max="6160" width="11.3828125" style="43" customWidth="1"/>
    <col min="6161" max="6161" width="7.53515625" style="43" customWidth="1"/>
    <col min="6162" max="6400" width="9.3828125" style="43"/>
    <col min="6401" max="6401" width="0" style="43" hidden="1" customWidth="1"/>
    <col min="6402" max="6402" width="22.53515625" style="43" customWidth="1"/>
    <col min="6403" max="6403" width="2.3828125" style="43" customWidth="1"/>
    <col min="6404" max="6404" width="11.3828125" style="43" customWidth="1"/>
    <col min="6405" max="6405" width="12.53515625" style="43" customWidth="1"/>
    <col min="6406" max="6406" width="12.3828125" style="43" customWidth="1"/>
    <col min="6407" max="6407" width="13.3828125" style="43" customWidth="1"/>
    <col min="6408" max="6408" width="16.53515625" style="43" bestFit="1" customWidth="1"/>
    <col min="6409" max="6410" width="12.3828125" style="43" customWidth="1"/>
    <col min="6411" max="6413" width="13.3828125" style="43" customWidth="1"/>
    <col min="6414" max="6414" width="13.53515625" style="43" customWidth="1"/>
    <col min="6415" max="6415" width="12.53515625" style="43" customWidth="1"/>
    <col min="6416" max="6416" width="11.3828125" style="43" customWidth="1"/>
    <col min="6417" max="6417" width="7.53515625" style="43" customWidth="1"/>
    <col min="6418" max="6656" width="9.3828125" style="43"/>
    <col min="6657" max="6657" width="0" style="43" hidden="1" customWidth="1"/>
    <col min="6658" max="6658" width="22.53515625" style="43" customWidth="1"/>
    <col min="6659" max="6659" width="2.3828125" style="43" customWidth="1"/>
    <col min="6660" max="6660" width="11.3828125" style="43" customWidth="1"/>
    <col min="6661" max="6661" width="12.53515625" style="43" customWidth="1"/>
    <col min="6662" max="6662" width="12.3828125" style="43" customWidth="1"/>
    <col min="6663" max="6663" width="13.3828125" style="43" customWidth="1"/>
    <col min="6664" max="6664" width="16.53515625" style="43" bestFit="1" customWidth="1"/>
    <col min="6665" max="6666" width="12.3828125" style="43" customWidth="1"/>
    <col min="6667" max="6669" width="13.3828125" style="43" customWidth="1"/>
    <col min="6670" max="6670" width="13.53515625" style="43" customWidth="1"/>
    <col min="6671" max="6671" width="12.53515625" style="43" customWidth="1"/>
    <col min="6672" max="6672" width="11.3828125" style="43" customWidth="1"/>
    <col min="6673" max="6673" width="7.53515625" style="43" customWidth="1"/>
    <col min="6674" max="6912" width="9.3828125" style="43"/>
    <col min="6913" max="6913" width="0" style="43" hidden="1" customWidth="1"/>
    <col min="6914" max="6914" width="22.53515625" style="43" customWidth="1"/>
    <col min="6915" max="6915" width="2.3828125" style="43" customWidth="1"/>
    <col min="6916" max="6916" width="11.3828125" style="43" customWidth="1"/>
    <col min="6917" max="6917" width="12.53515625" style="43" customWidth="1"/>
    <col min="6918" max="6918" width="12.3828125" style="43" customWidth="1"/>
    <col min="6919" max="6919" width="13.3828125" style="43" customWidth="1"/>
    <col min="6920" max="6920" width="16.53515625" style="43" bestFit="1" customWidth="1"/>
    <col min="6921" max="6922" width="12.3828125" style="43" customWidth="1"/>
    <col min="6923" max="6925" width="13.3828125" style="43" customWidth="1"/>
    <col min="6926" max="6926" width="13.53515625" style="43" customWidth="1"/>
    <col min="6927" max="6927" width="12.53515625" style="43" customWidth="1"/>
    <col min="6928" max="6928" width="11.3828125" style="43" customWidth="1"/>
    <col min="6929" max="6929" width="7.53515625" style="43" customWidth="1"/>
    <col min="6930" max="7168" width="9.3828125" style="43"/>
    <col min="7169" max="7169" width="0" style="43" hidden="1" customWidth="1"/>
    <col min="7170" max="7170" width="22.53515625" style="43" customWidth="1"/>
    <col min="7171" max="7171" width="2.3828125" style="43" customWidth="1"/>
    <col min="7172" max="7172" width="11.3828125" style="43" customWidth="1"/>
    <col min="7173" max="7173" width="12.53515625" style="43" customWidth="1"/>
    <col min="7174" max="7174" width="12.3828125" style="43" customWidth="1"/>
    <col min="7175" max="7175" width="13.3828125" style="43" customWidth="1"/>
    <col min="7176" max="7176" width="16.53515625" style="43" bestFit="1" customWidth="1"/>
    <col min="7177" max="7178" width="12.3828125" style="43" customWidth="1"/>
    <col min="7179" max="7181" width="13.3828125" style="43" customWidth="1"/>
    <col min="7182" max="7182" width="13.53515625" style="43" customWidth="1"/>
    <col min="7183" max="7183" width="12.53515625" style="43" customWidth="1"/>
    <col min="7184" max="7184" width="11.3828125" style="43" customWidth="1"/>
    <col min="7185" max="7185" width="7.53515625" style="43" customWidth="1"/>
    <col min="7186" max="7424" width="9.3828125" style="43"/>
    <col min="7425" max="7425" width="0" style="43" hidden="1" customWidth="1"/>
    <col min="7426" max="7426" width="22.53515625" style="43" customWidth="1"/>
    <col min="7427" max="7427" width="2.3828125" style="43" customWidth="1"/>
    <col min="7428" max="7428" width="11.3828125" style="43" customWidth="1"/>
    <col min="7429" max="7429" width="12.53515625" style="43" customWidth="1"/>
    <col min="7430" max="7430" width="12.3828125" style="43" customWidth="1"/>
    <col min="7431" max="7431" width="13.3828125" style="43" customWidth="1"/>
    <col min="7432" max="7432" width="16.53515625" style="43" bestFit="1" customWidth="1"/>
    <col min="7433" max="7434" width="12.3828125" style="43" customWidth="1"/>
    <col min="7435" max="7437" width="13.3828125" style="43" customWidth="1"/>
    <col min="7438" max="7438" width="13.53515625" style="43" customWidth="1"/>
    <col min="7439" max="7439" width="12.53515625" style="43" customWidth="1"/>
    <col min="7440" max="7440" width="11.3828125" style="43" customWidth="1"/>
    <col min="7441" max="7441" width="7.53515625" style="43" customWidth="1"/>
    <col min="7442" max="7680" width="9.3828125" style="43"/>
    <col min="7681" max="7681" width="0" style="43" hidden="1" customWidth="1"/>
    <col min="7682" max="7682" width="22.53515625" style="43" customWidth="1"/>
    <col min="7683" max="7683" width="2.3828125" style="43" customWidth="1"/>
    <col min="7684" max="7684" width="11.3828125" style="43" customWidth="1"/>
    <col min="7685" max="7685" width="12.53515625" style="43" customWidth="1"/>
    <col min="7686" max="7686" width="12.3828125" style="43" customWidth="1"/>
    <col min="7687" max="7687" width="13.3828125" style="43" customWidth="1"/>
    <col min="7688" max="7688" width="16.53515625" style="43" bestFit="1" customWidth="1"/>
    <col min="7689" max="7690" width="12.3828125" style="43" customWidth="1"/>
    <col min="7691" max="7693" width="13.3828125" style="43" customWidth="1"/>
    <col min="7694" max="7694" width="13.53515625" style="43" customWidth="1"/>
    <col min="7695" max="7695" width="12.53515625" style="43" customWidth="1"/>
    <col min="7696" max="7696" width="11.3828125" style="43" customWidth="1"/>
    <col min="7697" max="7697" width="7.53515625" style="43" customWidth="1"/>
    <col min="7698" max="7936" width="9.3828125" style="43"/>
    <col min="7937" max="7937" width="0" style="43" hidden="1" customWidth="1"/>
    <col min="7938" max="7938" width="22.53515625" style="43" customWidth="1"/>
    <col min="7939" max="7939" width="2.3828125" style="43" customWidth="1"/>
    <col min="7940" max="7940" width="11.3828125" style="43" customWidth="1"/>
    <col min="7941" max="7941" width="12.53515625" style="43" customWidth="1"/>
    <col min="7942" max="7942" width="12.3828125" style="43" customWidth="1"/>
    <col min="7943" max="7943" width="13.3828125" style="43" customWidth="1"/>
    <col min="7944" max="7944" width="16.53515625" style="43" bestFit="1" customWidth="1"/>
    <col min="7945" max="7946" width="12.3828125" style="43" customWidth="1"/>
    <col min="7947" max="7949" width="13.3828125" style="43" customWidth="1"/>
    <col min="7950" max="7950" width="13.53515625" style="43" customWidth="1"/>
    <col min="7951" max="7951" width="12.53515625" style="43" customWidth="1"/>
    <col min="7952" max="7952" width="11.3828125" style="43" customWidth="1"/>
    <col min="7953" max="7953" width="7.53515625" style="43" customWidth="1"/>
    <col min="7954" max="8192" width="9.3828125" style="43"/>
    <col min="8193" max="8193" width="0" style="43" hidden="1" customWidth="1"/>
    <col min="8194" max="8194" width="22.53515625" style="43" customWidth="1"/>
    <col min="8195" max="8195" width="2.3828125" style="43" customWidth="1"/>
    <col min="8196" max="8196" width="11.3828125" style="43" customWidth="1"/>
    <col min="8197" max="8197" width="12.53515625" style="43" customWidth="1"/>
    <col min="8198" max="8198" width="12.3828125" style="43" customWidth="1"/>
    <col min="8199" max="8199" width="13.3828125" style="43" customWidth="1"/>
    <col min="8200" max="8200" width="16.53515625" style="43" bestFit="1" customWidth="1"/>
    <col min="8201" max="8202" width="12.3828125" style="43" customWidth="1"/>
    <col min="8203" max="8205" width="13.3828125" style="43" customWidth="1"/>
    <col min="8206" max="8206" width="13.53515625" style="43" customWidth="1"/>
    <col min="8207" max="8207" width="12.53515625" style="43" customWidth="1"/>
    <col min="8208" max="8208" width="11.3828125" style="43" customWidth="1"/>
    <col min="8209" max="8209" width="7.53515625" style="43" customWidth="1"/>
    <col min="8210" max="8448" width="9.3828125" style="43"/>
    <col min="8449" max="8449" width="0" style="43" hidden="1" customWidth="1"/>
    <col min="8450" max="8450" width="22.53515625" style="43" customWidth="1"/>
    <col min="8451" max="8451" width="2.3828125" style="43" customWidth="1"/>
    <col min="8452" max="8452" width="11.3828125" style="43" customWidth="1"/>
    <col min="8453" max="8453" width="12.53515625" style="43" customWidth="1"/>
    <col min="8454" max="8454" width="12.3828125" style="43" customWidth="1"/>
    <col min="8455" max="8455" width="13.3828125" style="43" customWidth="1"/>
    <col min="8456" max="8456" width="16.53515625" style="43" bestFit="1" customWidth="1"/>
    <col min="8457" max="8458" width="12.3828125" style="43" customWidth="1"/>
    <col min="8459" max="8461" width="13.3828125" style="43" customWidth="1"/>
    <col min="8462" max="8462" width="13.53515625" style="43" customWidth="1"/>
    <col min="8463" max="8463" width="12.53515625" style="43" customWidth="1"/>
    <col min="8464" max="8464" width="11.3828125" style="43" customWidth="1"/>
    <col min="8465" max="8465" width="7.53515625" style="43" customWidth="1"/>
    <col min="8466" max="8704" width="9.3828125" style="43"/>
    <col min="8705" max="8705" width="0" style="43" hidden="1" customWidth="1"/>
    <col min="8706" max="8706" width="22.53515625" style="43" customWidth="1"/>
    <col min="8707" max="8707" width="2.3828125" style="43" customWidth="1"/>
    <col min="8708" max="8708" width="11.3828125" style="43" customWidth="1"/>
    <col min="8709" max="8709" width="12.53515625" style="43" customWidth="1"/>
    <col min="8710" max="8710" width="12.3828125" style="43" customWidth="1"/>
    <col min="8711" max="8711" width="13.3828125" style="43" customWidth="1"/>
    <col min="8712" max="8712" width="16.53515625" style="43" bestFit="1" customWidth="1"/>
    <col min="8713" max="8714" width="12.3828125" style="43" customWidth="1"/>
    <col min="8715" max="8717" width="13.3828125" style="43" customWidth="1"/>
    <col min="8718" max="8718" width="13.53515625" style="43" customWidth="1"/>
    <col min="8719" max="8719" width="12.53515625" style="43" customWidth="1"/>
    <col min="8720" max="8720" width="11.3828125" style="43" customWidth="1"/>
    <col min="8721" max="8721" width="7.53515625" style="43" customWidth="1"/>
    <col min="8722" max="8960" width="9.3828125" style="43"/>
    <col min="8961" max="8961" width="0" style="43" hidden="1" customWidth="1"/>
    <col min="8962" max="8962" width="22.53515625" style="43" customWidth="1"/>
    <col min="8963" max="8963" width="2.3828125" style="43" customWidth="1"/>
    <col min="8964" max="8964" width="11.3828125" style="43" customWidth="1"/>
    <col min="8965" max="8965" width="12.53515625" style="43" customWidth="1"/>
    <col min="8966" max="8966" width="12.3828125" style="43" customWidth="1"/>
    <col min="8967" max="8967" width="13.3828125" style="43" customWidth="1"/>
    <col min="8968" max="8968" width="16.53515625" style="43" bestFit="1" customWidth="1"/>
    <col min="8969" max="8970" width="12.3828125" style="43" customWidth="1"/>
    <col min="8971" max="8973" width="13.3828125" style="43" customWidth="1"/>
    <col min="8974" max="8974" width="13.53515625" style="43" customWidth="1"/>
    <col min="8975" max="8975" width="12.53515625" style="43" customWidth="1"/>
    <col min="8976" max="8976" width="11.3828125" style="43" customWidth="1"/>
    <col min="8977" max="8977" width="7.53515625" style="43" customWidth="1"/>
    <col min="8978" max="9216" width="9.3828125" style="43"/>
    <col min="9217" max="9217" width="0" style="43" hidden="1" customWidth="1"/>
    <col min="9218" max="9218" width="22.53515625" style="43" customWidth="1"/>
    <col min="9219" max="9219" width="2.3828125" style="43" customWidth="1"/>
    <col min="9220" max="9220" width="11.3828125" style="43" customWidth="1"/>
    <col min="9221" max="9221" width="12.53515625" style="43" customWidth="1"/>
    <col min="9222" max="9222" width="12.3828125" style="43" customWidth="1"/>
    <col min="9223" max="9223" width="13.3828125" style="43" customWidth="1"/>
    <col min="9224" max="9224" width="16.53515625" style="43" bestFit="1" customWidth="1"/>
    <col min="9225" max="9226" width="12.3828125" style="43" customWidth="1"/>
    <col min="9227" max="9229" width="13.3828125" style="43" customWidth="1"/>
    <col min="9230" max="9230" width="13.53515625" style="43" customWidth="1"/>
    <col min="9231" max="9231" width="12.53515625" style="43" customWidth="1"/>
    <col min="9232" max="9232" width="11.3828125" style="43" customWidth="1"/>
    <col min="9233" max="9233" width="7.53515625" style="43" customWidth="1"/>
    <col min="9234" max="9472" width="9.3828125" style="43"/>
    <col min="9473" max="9473" width="0" style="43" hidden="1" customWidth="1"/>
    <col min="9474" max="9474" width="22.53515625" style="43" customWidth="1"/>
    <col min="9475" max="9475" width="2.3828125" style="43" customWidth="1"/>
    <col min="9476" max="9476" width="11.3828125" style="43" customWidth="1"/>
    <col min="9477" max="9477" width="12.53515625" style="43" customWidth="1"/>
    <col min="9478" max="9478" width="12.3828125" style="43" customWidth="1"/>
    <col min="9479" max="9479" width="13.3828125" style="43" customWidth="1"/>
    <col min="9480" max="9480" width="16.53515625" style="43" bestFit="1" customWidth="1"/>
    <col min="9481" max="9482" width="12.3828125" style="43" customWidth="1"/>
    <col min="9483" max="9485" width="13.3828125" style="43" customWidth="1"/>
    <col min="9486" max="9486" width="13.53515625" style="43" customWidth="1"/>
    <col min="9487" max="9487" width="12.53515625" style="43" customWidth="1"/>
    <col min="9488" max="9488" width="11.3828125" style="43" customWidth="1"/>
    <col min="9489" max="9489" width="7.53515625" style="43" customWidth="1"/>
    <col min="9490" max="9728" width="9.3828125" style="43"/>
    <col min="9729" max="9729" width="0" style="43" hidden="1" customWidth="1"/>
    <col min="9730" max="9730" width="22.53515625" style="43" customWidth="1"/>
    <col min="9731" max="9731" width="2.3828125" style="43" customWidth="1"/>
    <col min="9732" max="9732" width="11.3828125" style="43" customWidth="1"/>
    <col min="9733" max="9733" width="12.53515625" style="43" customWidth="1"/>
    <col min="9734" max="9734" width="12.3828125" style="43" customWidth="1"/>
    <col min="9735" max="9735" width="13.3828125" style="43" customWidth="1"/>
    <col min="9736" max="9736" width="16.53515625" style="43" bestFit="1" customWidth="1"/>
    <col min="9737" max="9738" width="12.3828125" style="43" customWidth="1"/>
    <col min="9739" max="9741" width="13.3828125" style="43" customWidth="1"/>
    <col min="9742" max="9742" width="13.53515625" style="43" customWidth="1"/>
    <col min="9743" max="9743" width="12.53515625" style="43" customWidth="1"/>
    <col min="9744" max="9744" width="11.3828125" style="43" customWidth="1"/>
    <col min="9745" max="9745" width="7.53515625" style="43" customWidth="1"/>
    <col min="9746" max="9984" width="9.3828125" style="43"/>
    <col min="9985" max="9985" width="0" style="43" hidden="1" customWidth="1"/>
    <col min="9986" max="9986" width="22.53515625" style="43" customWidth="1"/>
    <col min="9987" max="9987" width="2.3828125" style="43" customWidth="1"/>
    <col min="9988" max="9988" width="11.3828125" style="43" customWidth="1"/>
    <col min="9989" max="9989" width="12.53515625" style="43" customWidth="1"/>
    <col min="9990" max="9990" width="12.3828125" style="43" customWidth="1"/>
    <col min="9991" max="9991" width="13.3828125" style="43" customWidth="1"/>
    <col min="9992" max="9992" width="16.53515625" style="43" bestFit="1" customWidth="1"/>
    <col min="9993" max="9994" width="12.3828125" style="43" customWidth="1"/>
    <col min="9995" max="9997" width="13.3828125" style="43" customWidth="1"/>
    <col min="9998" max="9998" width="13.53515625" style="43" customWidth="1"/>
    <col min="9999" max="9999" width="12.53515625" style="43" customWidth="1"/>
    <col min="10000" max="10000" width="11.3828125" style="43" customWidth="1"/>
    <col min="10001" max="10001" width="7.53515625" style="43" customWidth="1"/>
    <col min="10002" max="10240" width="9.3828125" style="43"/>
    <col min="10241" max="10241" width="0" style="43" hidden="1" customWidth="1"/>
    <col min="10242" max="10242" width="22.53515625" style="43" customWidth="1"/>
    <col min="10243" max="10243" width="2.3828125" style="43" customWidth="1"/>
    <col min="10244" max="10244" width="11.3828125" style="43" customWidth="1"/>
    <col min="10245" max="10245" width="12.53515625" style="43" customWidth="1"/>
    <col min="10246" max="10246" width="12.3828125" style="43" customWidth="1"/>
    <col min="10247" max="10247" width="13.3828125" style="43" customWidth="1"/>
    <col min="10248" max="10248" width="16.53515625" style="43" bestFit="1" customWidth="1"/>
    <col min="10249" max="10250" width="12.3828125" style="43" customWidth="1"/>
    <col min="10251" max="10253" width="13.3828125" style="43" customWidth="1"/>
    <col min="10254" max="10254" width="13.53515625" style="43" customWidth="1"/>
    <col min="10255" max="10255" width="12.53515625" style="43" customWidth="1"/>
    <col min="10256" max="10256" width="11.3828125" style="43" customWidth="1"/>
    <col min="10257" max="10257" width="7.53515625" style="43" customWidth="1"/>
    <col min="10258" max="10496" width="9.3828125" style="43"/>
    <col min="10497" max="10497" width="0" style="43" hidden="1" customWidth="1"/>
    <col min="10498" max="10498" width="22.53515625" style="43" customWidth="1"/>
    <col min="10499" max="10499" width="2.3828125" style="43" customWidth="1"/>
    <col min="10500" max="10500" width="11.3828125" style="43" customWidth="1"/>
    <col min="10501" max="10501" width="12.53515625" style="43" customWidth="1"/>
    <col min="10502" max="10502" width="12.3828125" style="43" customWidth="1"/>
    <col min="10503" max="10503" width="13.3828125" style="43" customWidth="1"/>
    <col min="10504" max="10504" width="16.53515625" style="43" bestFit="1" customWidth="1"/>
    <col min="10505" max="10506" width="12.3828125" style="43" customWidth="1"/>
    <col min="10507" max="10509" width="13.3828125" style="43" customWidth="1"/>
    <col min="10510" max="10510" width="13.53515625" style="43" customWidth="1"/>
    <col min="10511" max="10511" width="12.53515625" style="43" customWidth="1"/>
    <col min="10512" max="10512" width="11.3828125" style="43" customWidth="1"/>
    <col min="10513" max="10513" width="7.53515625" style="43" customWidth="1"/>
    <col min="10514" max="10752" width="9.3828125" style="43"/>
    <col min="10753" max="10753" width="0" style="43" hidden="1" customWidth="1"/>
    <col min="10754" max="10754" width="22.53515625" style="43" customWidth="1"/>
    <col min="10755" max="10755" width="2.3828125" style="43" customWidth="1"/>
    <col min="10756" max="10756" width="11.3828125" style="43" customWidth="1"/>
    <col min="10757" max="10757" width="12.53515625" style="43" customWidth="1"/>
    <col min="10758" max="10758" width="12.3828125" style="43" customWidth="1"/>
    <col min="10759" max="10759" width="13.3828125" style="43" customWidth="1"/>
    <col min="10760" max="10760" width="16.53515625" style="43" bestFit="1" customWidth="1"/>
    <col min="10761" max="10762" width="12.3828125" style="43" customWidth="1"/>
    <col min="10763" max="10765" width="13.3828125" style="43" customWidth="1"/>
    <col min="10766" max="10766" width="13.53515625" style="43" customWidth="1"/>
    <col min="10767" max="10767" width="12.53515625" style="43" customWidth="1"/>
    <col min="10768" max="10768" width="11.3828125" style="43" customWidth="1"/>
    <col min="10769" max="10769" width="7.53515625" style="43" customWidth="1"/>
    <col min="10770" max="11008" width="9.3828125" style="43"/>
    <col min="11009" max="11009" width="0" style="43" hidden="1" customWidth="1"/>
    <col min="11010" max="11010" width="22.53515625" style="43" customWidth="1"/>
    <col min="11011" max="11011" width="2.3828125" style="43" customWidth="1"/>
    <col min="11012" max="11012" width="11.3828125" style="43" customWidth="1"/>
    <col min="11013" max="11013" width="12.53515625" style="43" customWidth="1"/>
    <col min="11014" max="11014" width="12.3828125" style="43" customWidth="1"/>
    <col min="11015" max="11015" width="13.3828125" style="43" customWidth="1"/>
    <col min="11016" max="11016" width="16.53515625" style="43" bestFit="1" customWidth="1"/>
    <col min="11017" max="11018" width="12.3828125" style="43" customWidth="1"/>
    <col min="11019" max="11021" width="13.3828125" style="43" customWidth="1"/>
    <col min="11022" max="11022" width="13.53515625" style="43" customWidth="1"/>
    <col min="11023" max="11023" width="12.53515625" style="43" customWidth="1"/>
    <col min="11024" max="11024" width="11.3828125" style="43" customWidth="1"/>
    <col min="11025" max="11025" width="7.53515625" style="43" customWidth="1"/>
    <col min="11026" max="11264" width="9.3828125" style="43"/>
    <col min="11265" max="11265" width="0" style="43" hidden="1" customWidth="1"/>
    <col min="11266" max="11266" width="22.53515625" style="43" customWidth="1"/>
    <col min="11267" max="11267" width="2.3828125" style="43" customWidth="1"/>
    <col min="11268" max="11268" width="11.3828125" style="43" customWidth="1"/>
    <col min="11269" max="11269" width="12.53515625" style="43" customWidth="1"/>
    <col min="11270" max="11270" width="12.3828125" style="43" customWidth="1"/>
    <col min="11271" max="11271" width="13.3828125" style="43" customWidth="1"/>
    <col min="11272" max="11272" width="16.53515625" style="43" bestFit="1" customWidth="1"/>
    <col min="11273" max="11274" width="12.3828125" style="43" customWidth="1"/>
    <col min="11275" max="11277" width="13.3828125" style="43" customWidth="1"/>
    <col min="11278" max="11278" width="13.53515625" style="43" customWidth="1"/>
    <col min="11279" max="11279" width="12.53515625" style="43" customWidth="1"/>
    <col min="11280" max="11280" width="11.3828125" style="43" customWidth="1"/>
    <col min="11281" max="11281" width="7.53515625" style="43" customWidth="1"/>
    <col min="11282" max="11520" width="9.3828125" style="43"/>
    <col min="11521" max="11521" width="0" style="43" hidden="1" customWidth="1"/>
    <col min="11522" max="11522" width="22.53515625" style="43" customWidth="1"/>
    <col min="11523" max="11523" width="2.3828125" style="43" customWidth="1"/>
    <col min="11524" max="11524" width="11.3828125" style="43" customWidth="1"/>
    <col min="11525" max="11525" width="12.53515625" style="43" customWidth="1"/>
    <col min="11526" max="11526" width="12.3828125" style="43" customWidth="1"/>
    <col min="11527" max="11527" width="13.3828125" style="43" customWidth="1"/>
    <col min="11528" max="11528" width="16.53515625" style="43" bestFit="1" customWidth="1"/>
    <col min="11529" max="11530" width="12.3828125" style="43" customWidth="1"/>
    <col min="11531" max="11533" width="13.3828125" style="43" customWidth="1"/>
    <col min="11534" max="11534" width="13.53515625" style="43" customWidth="1"/>
    <col min="11535" max="11535" width="12.53515625" style="43" customWidth="1"/>
    <col min="11536" max="11536" width="11.3828125" style="43" customWidth="1"/>
    <col min="11537" max="11537" width="7.53515625" style="43" customWidth="1"/>
    <col min="11538" max="11776" width="9.3828125" style="43"/>
    <col min="11777" max="11777" width="0" style="43" hidden="1" customWidth="1"/>
    <col min="11778" max="11778" width="22.53515625" style="43" customWidth="1"/>
    <col min="11779" max="11779" width="2.3828125" style="43" customWidth="1"/>
    <col min="11780" max="11780" width="11.3828125" style="43" customWidth="1"/>
    <col min="11781" max="11781" width="12.53515625" style="43" customWidth="1"/>
    <col min="11782" max="11782" width="12.3828125" style="43" customWidth="1"/>
    <col min="11783" max="11783" width="13.3828125" style="43" customWidth="1"/>
    <col min="11784" max="11784" width="16.53515625" style="43" bestFit="1" customWidth="1"/>
    <col min="11785" max="11786" width="12.3828125" style="43" customWidth="1"/>
    <col min="11787" max="11789" width="13.3828125" style="43" customWidth="1"/>
    <col min="11790" max="11790" width="13.53515625" style="43" customWidth="1"/>
    <col min="11791" max="11791" width="12.53515625" style="43" customWidth="1"/>
    <col min="11792" max="11792" width="11.3828125" style="43" customWidth="1"/>
    <col min="11793" max="11793" width="7.53515625" style="43" customWidth="1"/>
    <col min="11794" max="12032" width="9.3828125" style="43"/>
    <col min="12033" max="12033" width="0" style="43" hidden="1" customWidth="1"/>
    <col min="12034" max="12034" width="22.53515625" style="43" customWidth="1"/>
    <col min="12035" max="12035" width="2.3828125" style="43" customWidth="1"/>
    <col min="12036" max="12036" width="11.3828125" style="43" customWidth="1"/>
    <col min="12037" max="12037" width="12.53515625" style="43" customWidth="1"/>
    <col min="12038" max="12038" width="12.3828125" style="43" customWidth="1"/>
    <col min="12039" max="12039" width="13.3828125" style="43" customWidth="1"/>
    <col min="12040" max="12040" width="16.53515625" style="43" bestFit="1" customWidth="1"/>
    <col min="12041" max="12042" width="12.3828125" style="43" customWidth="1"/>
    <col min="12043" max="12045" width="13.3828125" style="43" customWidth="1"/>
    <col min="12046" max="12046" width="13.53515625" style="43" customWidth="1"/>
    <col min="12047" max="12047" width="12.53515625" style="43" customWidth="1"/>
    <col min="12048" max="12048" width="11.3828125" style="43" customWidth="1"/>
    <col min="12049" max="12049" width="7.53515625" style="43" customWidth="1"/>
    <col min="12050" max="12288" width="9.3828125" style="43"/>
    <col min="12289" max="12289" width="0" style="43" hidden="1" customWidth="1"/>
    <col min="12290" max="12290" width="22.53515625" style="43" customWidth="1"/>
    <col min="12291" max="12291" width="2.3828125" style="43" customWidth="1"/>
    <col min="12292" max="12292" width="11.3828125" style="43" customWidth="1"/>
    <col min="12293" max="12293" width="12.53515625" style="43" customWidth="1"/>
    <col min="12294" max="12294" width="12.3828125" style="43" customWidth="1"/>
    <col min="12295" max="12295" width="13.3828125" style="43" customWidth="1"/>
    <col min="12296" max="12296" width="16.53515625" style="43" bestFit="1" customWidth="1"/>
    <col min="12297" max="12298" width="12.3828125" style="43" customWidth="1"/>
    <col min="12299" max="12301" width="13.3828125" style="43" customWidth="1"/>
    <col min="12302" max="12302" width="13.53515625" style="43" customWidth="1"/>
    <col min="12303" max="12303" width="12.53515625" style="43" customWidth="1"/>
    <col min="12304" max="12304" width="11.3828125" style="43" customWidth="1"/>
    <col min="12305" max="12305" width="7.53515625" style="43" customWidth="1"/>
    <col min="12306" max="12544" width="9.3828125" style="43"/>
    <col min="12545" max="12545" width="0" style="43" hidden="1" customWidth="1"/>
    <col min="12546" max="12546" width="22.53515625" style="43" customWidth="1"/>
    <col min="12547" max="12547" width="2.3828125" style="43" customWidth="1"/>
    <col min="12548" max="12548" width="11.3828125" style="43" customWidth="1"/>
    <col min="12549" max="12549" width="12.53515625" style="43" customWidth="1"/>
    <col min="12550" max="12550" width="12.3828125" style="43" customWidth="1"/>
    <col min="12551" max="12551" width="13.3828125" style="43" customWidth="1"/>
    <col min="12552" max="12552" width="16.53515625" style="43" bestFit="1" customWidth="1"/>
    <col min="12553" max="12554" width="12.3828125" style="43" customWidth="1"/>
    <col min="12555" max="12557" width="13.3828125" style="43" customWidth="1"/>
    <col min="12558" max="12558" width="13.53515625" style="43" customWidth="1"/>
    <col min="12559" max="12559" width="12.53515625" style="43" customWidth="1"/>
    <col min="12560" max="12560" width="11.3828125" style="43" customWidth="1"/>
    <col min="12561" max="12561" width="7.53515625" style="43" customWidth="1"/>
    <col min="12562" max="12800" width="9.3828125" style="43"/>
    <col min="12801" max="12801" width="0" style="43" hidden="1" customWidth="1"/>
    <col min="12802" max="12802" width="22.53515625" style="43" customWidth="1"/>
    <col min="12803" max="12803" width="2.3828125" style="43" customWidth="1"/>
    <col min="12804" max="12804" width="11.3828125" style="43" customWidth="1"/>
    <col min="12805" max="12805" width="12.53515625" style="43" customWidth="1"/>
    <col min="12806" max="12806" width="12.3828125" style="43" customWidth="1"/>
    <col min="12807" max="12807" width="13.3828125" style="43" customWidth="1"/>
    <col min="12808" max="12808" width="16.53515625" style="43" bestFit="1" customWidth="1"/>
    <col min="12809" max="12810" width="12.3828125" style="43" customWidth="1"/>
    <col min="12811" max="12813" width="13.3828125" style="43" customWidth="1"/>
    <col min="12814" max="12814" width="13.53515625" style="43" customWidth="1"/>
    <col min="12815" max="12815" width="12.53515625" style="43" customWidth="1"/>
    <col min="12816" max="12816" width="11.3828125" style="43" customWidth="1"/>
    <col min="12817" max="12817" width="7.53515625" style="43" customWidth="1"/>
    <col min="12818" max="13056" width="9.3828125" style="43"/>
    <col min="13057" max="13057" width="0" style="43" hidden="1" customWidth="1"/>
    <col min="13058" max="13058" width="22.53515625" style="43" customWidth="1"/>
    <col min="13059" max="13059" width="2.3828125" style="43" customWidth="1"/>
    <col min="13060" max="13060" width="11.3828125" style="43" customWidth="1"/>
    <col min="13061" max="13061" width="12.53515625" style="43" customWidth="1"/>
    <col min="13062" max="13062" width="12.3828125" style="43" customWidth="1"/>
    <col min="13063" max="13063" width="13.3828125" style="43" customWidth="1"/>
    <col min="13064" max="13064" width="16.53515625" style="43" bestFit="1" customWidth="1"/>
    <col min="13065" max="13066" width="12.3828125" style="43" customWidth="1"/>
    <col min="13067" max="13069" width="13.3828125" style="43" customWidth="1"/>
    <col min="13070" max="13070" width="13.53515625" style="43" customWidth="1"/>
    <col min="13071" max="13071" width="12.53515625" style="43" customWidth="1"/>
    <col min="13072" max="13072" width="11.3828125" style="43" customWidth="1"/>
    <col min="13073" max="13073" width="7.53515625" style="43" customWidth="1"/>
    <col min="13074" max="13312" width="9.3828125" style="43"/>
    <col min="13313" max="13313" width="0" style="43" hidden="1" customWidth="1"/>
    <col min="13314" max="13314" width="22.53515625" style="43" customWidth="1"/>
    <col min="13315" max="13315" width="2.3828125" style="43" customWidth="1"/>
    <col min="13316" max="13316" width="11.3828125" style="43" customWidth="1"/>
    <col min="13317" max="13317" width="12.53515625" style="43" customWidth="1"/>
    <col min="13318" max="13318" width="12.3828125" style="43" customWidth="1"/>
    <col min="13319" max="13319" width="13.3828125" style="43" customWidth="1"/>
    <col min="13320" max="13320" width="16.53515625" style="43" bestFit="1" customWidth="1"/>
    <col min="13321" max="13322" width="12.3828125" style="43" customWidth="1"/>
    <col min="13323" max="13325" width="13.3828125" style="43" customWidth="1"/>
    <col min="13326" max="13326" width="13.53515625" style="43" customWidth="1"/>
    <col min="13327" max="13327" width="12.53515625" style="43" customWidth="1"/>
    <col min="13328" max="13328" width="11.3828125" style="43" customWidth="1"/>
    <col min="13329" max="13329" width="7.53515625" style="43" customWidth="1"/>
    <col min="13330" max="13568" width="9.3828125" style="43"/>
    <col min="13569" max="13569" width="0" style="43" hidden="1" customWidth="1"/>
    <col min="13570" max="13570" width="22.53515625" style="43" customWidth="1"/>
    <col min="13571" max="13571" width="2.3828125" style="43" customWidth="1"/>
    <col min="13572" max="13572" width="11.3828125" style="43" customWidth="1"/>
    <col min="13573" max="13573" width="12.53515625" style="43" customWidth="1"/>
    <col min="13574" max="13574" width="12.3828125" style="43" customWidth="1"/>
    <col min="13575" max="13575" width="13.3828125" style="43" customWidth="1"/>
    <col min="13576" max="13576" width="16.53515625" style="43" bestFit="1" customWidth="1"/>
    <col min="13577" max="13578" width="12.3828125" style="43" customWidth="1"/>
    <col min="13579" max="13581" width="13.3828125" style="43" customWidth="1"/>
    <col min="13582" max="13582" width="13.53515625" style="43" customWidth="1"/>
    <col min="13583" max="13583" width="12.53515625" style="43" customWidth="1"/>
    <col min="13584" max="13584" width="11.3828125" style="43" customWidth="1"/>
    <col min="13585" max="13585" width="7.53515625" style="43" customWidth="1"/>
    <col min="13586" max="13824" width="9.3828125" style="43"/>
    <col min="13825" max="13825" width="0" style="43" hidden="1" customWidth="1"/>
    <col min="13826" max="13826" width="22.53515625" style="43" customWidth="1"/>
    <col min="13827" max="13827" width="2.3828125" style="43" customWidth="1"/>
    <col min="13828" max="13828" width="11.3828125" style="43" customWidth="1"/>
    <col min="13829" max="13829" width="12.53515625" style="43" customWidth="1"/>
    <col min="13830" max="13830" width="12.3828125" style="43" customWidth="1"/>
    <col min="13831" max="13831" width="13.3828125" style="43" customWidth="1"/>
    <col min="13832" max="13832" width="16.53515625" style="43" bestFit="1" customWidth="1"/>
    <col min="13833" max="13834" width="12.3828125" style="43" customWidth="1"/>
    <col min="13835" max="13837" width="13.3828125" style="43" customWidth="1"/>
    <col min="13838" max="13838" width="13.53515625" style="43" customWidth="1"/>
    <col min="13839" max="13839" width="12.53515625" style="43" customWidth="1"/>
    <col min="13840" max="13840" width="11.3828125" style="43" customWidth="1"/>
    <col min="13841" max="13841" width="7.53515625" style="43" customWidth="1"/>
    <col min="13842" max="14080" width="9.3828125" style="43"/>
    <col min="14081" max="14081" width="0" style="43" hidden="1" customWidth="1"/>
    <col min="14082" max="14082" width="22.53515625" style="43" customWidth="1"/>
    <col min="14083" max="14083" width="2.3828125" style="43" customWidth="1"/>
    <col min="14084" max="14084" width="11.3828125" style="43" customWidth="1"/>
    <col min="14085" max="14085" width="12.53515625" style="43" customWidth="1"/>
    <col min="14086" max="14086" width="12.3828125" style="43" customWidth="1"/>
    <col min="14087" max="14087" width="13.3828125" style="43" customWidth="1"/>
    <col min="14088" max="14088" width="16.53515625" style="43" bestFit="1" customWidth="1"/>
    <col min="14089" max="14090" width="12.3828125" style="43" customWidth="1"/>
    <col min="14091" max="14093" width="13.3828125" style="43" customWidth="1"/>
    <col min="14094" max="14094" width="13.53515625" style="43" customWidth="1"/>
    <col min="14095" max="14095" width="12.53515625" style="43" customWidth="1"/>
    <col min="14096" max="14096" width="11.3828125" style="43" customWidth="1"/>
    <col min="14097" max="14097" width="7.53515625" style="43" customWidth="1"/>
    <col min="14098" max="14336" width="9.3828125" style="43"/>
    <col min="14337" max="14337" width="0" style="43" hidden="1" customWidth="1"/>
    <col min="14338" max="14338" width="22.53515625" style="43" customWidth="1"/>
    <col min="14339" max="14339" width="2.3828125" style="43" customWidth="1"/>
    <col min="14340" max="14340" width="11.3828125" style="43" customWidth="1"/>
    <col min="14341" max="14341" width="12.53515625" style="43" customWidth="1"/>
    <col min="14342" max="14342" width="12.3828125" style="43" customWidth="1"/>
    <col min="14343" max="14343" width="13.3828125" style="43" customWidth="1"/>
    <col min="14344" max="14344" width="16.53515625" style="43" bestFit="1" customWidth="1"/>
    <col min="14345" max="14346" width="12.3828125" style="43" customWidth="1"/>
    <col min="14347" max="14349" width="13.3828125" style="43" customWidth="1"/>
    <col min="14350" max="14350" width="13.53515625" style="43" customWidth="1"/>
    <col min="14351" max="14351" width="12.53515625" style="43" customWidth="1"/>
    <col min="14352" max="14352" width="11.3828125" style="43" customWidth="1"/>
    <col min="14353" max="14353" width="7.53515625" style="43" customWidth="1"/>
    <col min="14354" max="14592" width="9.3828125" style="43"/>
    <col min="14593" max="14593" width="0" style="43" hidden="1" customWidth="1"/>
    <col min="14594" max="14594" width="22.53515625" style="43" customWidth="1"/>
    <col min="14595" max="14595" width="2.3828125" style="43" customWidth="1"/>
    <col min="14596" max="14596" width="11.3828125" style="43" customWidth="1"/>
    <col min="14597" max="14597" width="12.53515625" style="43" customWidth="1"/>
    <col min="14598" max="14598" width="12.3828125" style="43" customWidth="1"/>
    <col min="14599" max="14599" width="13.3828125" style="43" customWidth="1"/>
    <col min="14600" max="14600" width="16.53515625" style="43" bestFit="1" customWidth="1"/>
    <col min="14601" max="14602" width="12.3828125" style="43" customWidth="1"/>
    <col min="14603" max="14605" width="13.3828125" style="43" customWidth="1"/>
    <col min="14606" max="14606" width="13.53515625" style="43" customWidth="1"/>
    <col min="14607" max="14607" width="12.53515625" style="43" customWidth="1"/>
    <col min="14608" max="14608" width="11.3828125" style="43" customWidth="1"/>
    <col min="14609" max="14609" width="7.53515625" style="43" customWidth="1"/>
    <col min="14610" max="14848" width="9.3828125" style="43"/>
    <col min="14849" max="14849" width="0" style="43" hidden="1" customWidth="1"/>
    <col min="14850" max="14850" width="22.53515625" style="43" customWidth="1"/>
    <col min="14851" max="14851" width="2.3828125" style="43" customWidth="1"/>
    <col min="14852" max="14852" width="11.3828125" style="43" customWidth="1"/>
    <col min="14853" max="14853" width="12.53515625" style="43" customWidth="1"/>
    <col min="14854" max="14854" width="12.3828125" style="43" customWidth="1"/>
    <col min="14855" max="14855" width="13.3828125" style="43" customWidth="1"/>
    <col min="14856" max="14856" width="16.53515625" style="43" bestFit="1" customWidth="1"/>
    <col min="14857" max="14858" width="12.3828125" style="43" customWidth="1"/>
    <col min="14859" max="14861" width="13.3828125" style="43" customWidth="1"/>
    <col min="14862" max="14862" width="13.53515625" style="43" customWidth="1"/>
    <col min="14863" max="14863" width="12.53515625" style="43" customWidth="1"/>
    <col min="14864" max="14864" width="11.3828125" style="43" customWidth="1"/>
    <col min="14865" max="14865" width="7.53515625" style="43" customWidth="1"/>
    <col min="14866" max="15104" width="9.3828125" style="43"/>
    <col min="15105" max="15105" width="0" style="43" hidden="1" customWidth="1"/>
    <col min="15106" max="15106" width="22.53515625" style="43" customWidth="1"/>
    <col min="15107" max="15107" width="2.3828125" style="43" customWidth="1"/>
    <col min="15108" max="15108" width="11.3828125" style="43" customWidth="1"/>
    <col min="15109" max="15109" width="12.53515625" style="43" customWidth="1"/>
    <col min="15110" max="15110" width="12.3828125" style="43" customWidth="1"/>
    <col min="15111" max="15111" width="13.3828125" style="43" customWidth="1"/>
    <col min="15112" max="15112" width="16.53515625" style="43" bestFit="1" customWidth="1"/>
    <col min="15113" max="15114" width="12.3828125" style="43" customWidth="1"/>
    <col min="15115" max="15117" width="13.3828125" style="43" customWidth="1"/>
    <col min="15118" max="15118" width="13.53515625" style="43" customWidth="1"/>
    <col min="15119" max="15119" width="12.53515625" style="43" customWidth="1"/>
    <col min="15120" max="15120" width="11.3828125" style="43" customWidth="1"/>
    <col min="15121" max="15121" width="7.53515625" style="43" customWidth="1"/>
    <col min="15122" max="15360" width="9.3828125" style="43"/>
    <col min="15361" max="15361" width="0" style="43" hidden="1" customWidth="1"/>
    <col min="15362" max="15362" width="22.53515625" style="43" customWidth="1"/>
    <col min="15363" max="15363" width="2.3828125" style="43" customWidth="1"/>
    <col min="15364" max="15364" width="11.3828125" style="43" customWidth="1"/>
    <col min="15365" max="15365" width="12.53515625" style="43" customWidth="1"/>
    <col min="15366" max="15366" width="12.3828125" style="43" customWidth="1"/>
    <col min="15367" max="15367" width="13.3828125" style="43" customWidth="1"/>
    <col min="15368" max="15368" width="16.53515625" style="43" bestFit="1" customWidth="1"/>
    <col min="15369" max="15370" width="12.3828125" style="43" customWidth="1"/>
    <col min="15371" max="15373" width="13.3828125" style="43" customWidth="1"/>
    <col min="15374" max="15374" width="13.53515625" style="43" customWidth="1"/>
    <col min="15375" max="15375" width="12.53515625" style="43" customWidth="1"/>
    <col min="15376" max="15376" width="11.3828125" style="43" customWidth="1"/>
    <col min="15377" max="15377" width="7.53515625" style="43" customWidth="1"/>
    <col min="15378" max="15616" width="9.3828125" style="43"/>
    <col min="15617" max="15617" width="0" style="43" hidden="1" customWidth="1"/>
    <col min="15618" max="15618" width="22.53515625" style="43" customWidth="1"/>
    <col min="15619" max="15619" width="2.3828125" style="43" customWidth="1"/>
    <col min="15620" max="15620" width="11.3828125" style="43" customWidth="1"/>
    <col min="15621" max="15621" width="12.53515625" style="43" customWidth="1"/>
    <col min="15622" max="15622" width="12.3828125" style="43" customWidth="1"/>
    <col min="15623" max="15623" width="13.3828125" style="43" customWidth="1"/>
    <col min="15624" max="15624" width="16.53515625" style="43" bestFit="1" customWidth="1"/>
    <col min="15625" max="15626" width="12.3828125" style="43" customWidth="1"/>
    <col min="15627" max="15629" width="13.3828125" style="43" customWidth="1"/>
    <col min="15630" max="15630" width="13.53515625" style="43" customWidth="1"/>
    <col min="15631" max="15631" width="12.53515625" style="43" customWidth="1"/>
    <col min="15632" max="15632" width="11.3828125" style="43" customWidth="1"/>
    <col min="15633" max="15633" width="7.53515625" style="43" customWidth="1"/>
    <col min="15634" max="15872" width="9.3828125" style="43"/>
    <col min="15873" max="15873" width="0" style="43" hidden="1" customWidth="1"/>
    <col min="15874" max="15874" width="22.53515625" style="43" customWidth="1"/>
    <col min="15875" max="15875" width="2.3828125" style="43" customWidth="1"/>
    <col min="15876" max="15876" width="11.3828125" style="43" customWidth="1"/>
    <col min="15877" max="15877" width="12.53515625" style="43" customWidth="1"/>
    <col min="15878" max="15878" width="12.3828125" style="43" customWidth="1"/>
    <col min="15879" max="15879" width="13.3828125" style="43" customWidth="1"/>
    <col min="15880" max="15880" width="16.53515625" style="43" bestFit="1" customWidth="1"/>
    <col min="15881" max="15882" width="12.3828125" style="43" customWidth="1"/>
    <col min="15883" max="15885" width="13.3828125" style="43" customWidth="1"/>
    <col min="15886" max="15886" width="13.53515625" style="43" customWidth="1"/>
    <col min="15887" max="15887" width="12.53515625" style="43" customWidth="1"/>
    <col min="15888" max="15888" width="11.3828125" style="43" customWidth="1"/>
    <col min="15889" max="15889" width="7.53515625" style="43" customWidth="1"/>
    <col min="15890" max="16128" width="9.3828125" style="43"/>
    <col min="16129" max="16129" width="0" style="43" hidden="1" customWidth="1"/>
    <col min="16130" max="16130" width="22.53515625" style="43" customWidth="1"/>
    <col min="16131" max="16131" width="2.3828125" style="43" customWidth="1"/>
    <col min="16132" max="16132" width="11.3828125" style="43" customWidth="1"/>
    <col min="16133" max="16133" width="12.53515625" style="43" customWidth="1"/>
    <col min="16134" max="16134" width="12.3828125" style="43" customWidth="1"/>
    <col min="16135" max="16135" width="13.3828125" style="43" customWidth="1"/>
    <col min="16136" max="16136" width="16.53515625" style="43" bestFit="1" customWidth="1"/>
    <col min="16137" max="16138" width="12.3828125" style="43" customWidth="1"/>
    <col min="16139" max="16141" width="13.3828125" style="43" customWidth="1"/>
    <col min="16142" max="16142" width="13.53515625" style="43" customWidth="1"/>
    <col min="16143" max="16143" width="12.53515625" style="43" customWidth="1"/>
    <col min="16144" max="16144" width="11.3828125" style="43" customWidth="1"/>
    <col min="16145" max="16145" width="7.53515625" style="43" customWidth="1"/>
    <col min="16146" max="16384" width="9.3828125" style="43"/>
  </cols>
  <sheetData>
    <row r="1" spans="1:43" ht="24.75" customHeight="1" x14ac:dyDescent="0.4">
      <c r="B1" s="40"/>
      <c r="C1" s="41"/>
      <c r="D1" s="41"/>
      <c r="E1" s="42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  <c r="X1"/>
      <c r="Y1"/>
      <c r="Z1"/>
      <c r="AA1"/>
      <c r="AB1"/>
      <c r="AC1"/>
      <c r="AD1"/>
      <c r="AE1"/>
      <c r="AF1"/>
      <c r="AG1"/>
      <c r="AH1"/>
      <c r="AI1"/>
      <c r="AJ1"/>
    </row>
    <row r="2" spans="1:43" s="48" customFormat="1" ht="34.5" customHeight="1" x14ac:dyDescent="0.4">
      <c r="A2" s="39"/>
      <c r="B2" s="45"/>
      <c r="C2" s="46"/>
      <c r="D2" s="47"/>
      <c r="E2" s="47"/>
      <c r="F2" s="47"/>
      <c r="G2" s="47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  <c r="S2" s="49"/>
      <c r="T2" s="49"/>
      <c r="X2"/>
      <c r="Y2"/>
      <c r="Z2"/>
      <c r="AA2"/>
      <c r="AB2"/>
      <c r="AC2"/>
      <c r="AD2"/>
      <c r="AE2"/>
      <c r="AF2"/>
      <c r="AG2"/>
      <c r="AH2"/>
      <c r="AI2"/>
      <c r="AJ2"/>
    </row>
    <row r="3" spans="1:43" s="48" customFormat="1" ht="56.6" x14ac:dyDescent="0.4">
      <c r="A3" s="39"/>
      <c r="B3" s="45"/>
      <c r="C3" s="50"/>
      <c r="D3" s="51"/>
      <c r="E3" s="51"/>
      <c r="F3" s="51"/>
      <c r="G3" s="51"/>
      <c r="H3" s="51" t="s">
        <v>8</v>
      </c>
      <c r="I3" s="51" t="s">
        <v>9</v>
      </c>
      <c r="J3" s="51" t="s">
        <v>167</v>
      </c>
      <c r="K3" s="52" t="s">
        <v>12</v>
      </c>
      <c r="L3" s="51" t="s">
        <v>168</v>
      </c>
      <c r="M3" s="51" t="s">
        <v>169</v>
      </c>
      <c r="N3" s="51" t="s">
        <v>170</v>
      </c>
      <c r="O3" s="51" t="s">
        <v>16</v>
      </c>
      <c r="P3" s="51" t="s">
        <v>17</v>
      </c>
      <c r="X3"/>
      <c r="Y3"/>
      <c r="Z3"/>
      <c r="AA3"/>
      <c r="AB3"/>
      <c r="AC3"/>
      <c r="AD3"/>
      <c r="AE3"/>
      <c r="AF3"/>
      <c r="AG3"/>
      <c r="AH3"/>
      <c r="AI3"/>
      <c r="AJ3"/>
    </row>
    <row r="4" spans="1:43" s="53" customFormat="1" ht="25.5" customHeight="1" x14ac:dyDescent="0.4">
      <c r="A4" s="39"/>
      <c r="B4" s="53" t="s">
        <v>18</v>
      </c>
      <c r="C4" s="54"/>
      <c r="H4" s="53">
        <f t="shared" ref="H4:P4" si="0">SUM(H6:H43,H45:H51)</f>
        <v>423</v>
      </c>
      <c r="I4" s="53">
        <f t="shared" si="0"/>
        <v>736</v>
      </c>
      <c r="J4" s="53">
        <f>SUM(J6:J43,J45:J51)</f>
        <v>231</v>
      </c>
      <c r="K4" s="53">
        <f>SUM(K6:K43,K45:K51)</f>
        <v>1894</v>
      </c>
      <c r="L4" s="53">
        <f>SUM(L6:L43,L45:L51)</f>
        <v>126</v>
      </c>
      <c r="M4" s="53">
        <f t="shared" si="0"/>
        <v>1588</v>
      </c>
      <c r="N4" s="53">
        <f t="shared" si="0"/>
        <v>5150</v>
      </c>
      <c r="O4" s="53">
        <f t="shared" si="0"/>
        <v>331</v>
      </c>
      <c r="P4" s="53">
        <f t="shared" si="0"/>
        <v>248</v>
      </c>
      <c r="R4" s="55"/>
      <c r="S4" s="49"/>
      <c r="T4" s="49"/>
      <c r="U4" s="48"/>
      <c r="V4" s="55"/>
      <c r="W4" s="56"/>
      <c r="X4"/>
      <c r="Y4"/>
      <c r="Z4"/>
      <c r="AA4"/>
      <c r="AB4"/>
      <c r="AC4"/>
      <c r="AD4"/>
      <c r="AE4"/>
      <c r="AF4"/>
      <c r="AG4"/>
      <c r="AH4"/>
      <c r="AI4"/>
      <c r="AJ4"/>
      <c r="AK4" s="56"/>
      <c r="AL4" s="56"/>
      <c r="AM4" s="55"/>
      <c r="AN4" s="55"/>
      <c r="AO4" s="55"/>
      <c r="AP4" s="55"/>
      <c r="AQ4" s="55"/>
    </row>
    <row r="5" spans="1:43" s="60" customFormat="1" x14ac:dyDescent="0.4">
      <c r="A5" s="57"/>
      <c r="B5" s="53" t="s">
        <v>20</v>
      </c>
      <c r="C5" s="58"/>
      <c r="D5" s="59"/>
      <c r="E5" s="59"/>
      <c r="F5" s="53"/>
      <c r="G5" s="59"/>
      <c r="H5" s="59">
        <f t="shared" ref="H5:P5" si="1">SUM(H6:H43)</f>
        <v>185</v>
      </c>
      <c r="I5" s="59">
        <f t="shared" si="1"/>
        <v>721</v>
      </c>
      <c r="J5" s="59">
        <f t="shared" si="1"/>
        <v>202</v>
      </c>
      <c r="K5" s="59">
        <f t="shared" si="1"/>
        <v>1533</v>
      </c>
      <c r="L5" s="59">
        <f t="shared" si="1"/>
        <v>91</v>
      </c>
      <c r="M5" s="59">
        <f t="shared" si="1"/>
        <v>1235</v>
      </c>
      <c r="N5" s="59">
        <f t="shared" si="1"/>
        <v>4146</v>
      </c>
      <c r="O5" s="59">
        <f t="shared" si="1"/>
        <v>229</v>
      </c>
      <c r="P5" s="59">
        <f t="shared" si="1"/>
        <v>152</v>
      </c>
      <c r="R5" s="55"/>
      <c r="S5" s="61"/>
      <c r="T5" s="61"/>
      <c r="U5" s="48"/>
      <c r="V5" s="55"/>
      <c r="W5" s="56"/>
      <c r="X5"/>
      <c r="Y5"/>
      <c r="Z5"/>
      <c r="AA5"/>
      <c r="AB5"/>
      <c r="AC5"/>
      <c r="AD5"/>
      <c r="AE5"/>
      <c r="AF5"/>
      <c r="AG5"/>
      <c r="AH5"/>
      <c r="AI5"/>
      <c r="AJ5"/>
      <c r="AK5" s="56"/>
      <c r="AL5" s="56"/>
      <c r="AN5" s="55"/>
      <c r="AO5" s="55"/>
      <c r="AP5" s="55"/>
      <c r="AQ5" s="55"/>
    </row>
    <row r="6" spans="1:43" s="62" customFormat="1" ht="14.25" customHeight="1" x14ac:dyDescent="0.4">
      <c r="A6" s="39">
        <v>51</v>
      </c>
      <c r="B6" s="62" t="s">
        <v>21</v>
      </c>
      <c r="C6" s="63"/>
      <c r="D6" s="64"/>
      <c r="E6" s="64"/>
      <c r="F6" s="53"/>
      <c r="G6" s="64"/>
      <c r="H6" s="64">
        <f>VLOOKUP($B6,Fire2021!$C$10:$I$57,2,FALSE)</f>
        <v>7</v>
      </c>
      <c r="I6" s="64">
        <f>VLOOKUP($B6,Fire2021!$C$10:$I$57,3,FALSE)</f>
        <v>11</v>
      </c>
      <c r="J6" s="64">
        <f>VLOOKUP($B6,Fire2021!$C$10:$I$57,4,FALSE)</f>
        <v>3</v>
      </c>
      <c r="K6" s="64">
        <f>VLOOKUP($B6,Fire2021!$C$10:$O$58,8,FALSE)</f>
        <v>34</v>
      </c>
      <c r="L6" s="64">
        <f>VLOOKUP($B6,Fire2021!$C$10:$Q$58,9,FALSE)</f>
        <v>4</v>
      </c>
      <c r="M6" s="64">
        <f>VLOOKUP($B6,Fire2021!$C$10:$BA$58,10,FALSE)+VLOOKUP($B6,Fire2021!$C$10:$BA$58,13,FALSE)</f>
        <v>33</v>
      </c>
      <c r="N6" s="64">
        <f>VLOOKUP($B6,Fire2021!$C$10:$BA$58,11,FALSE)+VLOOKUP($B6,Fire2021!$C$10:$BA$58,15,FALSE)</f>
        <v>82</v>
      </c>
      <c r="O6" s="64">
        <f>VLOOKUP($B6,Fire2021!$C$10:$AZ$58,16,FALSE)</f>
        <v>8</v>
      </c>
      <c r="P6" s="64">
        <f>VLOOKUP($B6,Fire2021!$C$10:$AZ$58,17,FALSE)</f>
        <v>4</v>
      </c>
      <c r="R6" s="55"/>
      <c r="S6" s="61"/>
      <c r="T6" s="61"/>
      <c r="U6" s="48"/>
      <c r="V6" s="55"/>
      <c r="W6" s="65"/>
      <c r="X6"/>
      <c r="Y6"/>
      <c r="Z6"/>
      <c r="AA6"/>
      <c r="AB6"/>
      <c r="AC6"/>
      <c r="AD6"/>
      <c r="AE6"/>
      <c r="AF6"/>
      <c r="AG6"/>
      <c r="AH6"/>
      <c r="AI6"/>
      <c r="AJ6"/>
      <c r="AK6" s="56"/>
      <c r="AL6" s="56"/>
      <c r="AN6" s="55"/>
      <c r="AO6" s="55"/>
      <c r="AP6" s="55"/>
      <c r="AQ6" s="55"/>
    </row>
    <row r="7" spans="1:43" s="62" customFormat="1" ht="14.25" customHeight="1" x14ac:dyDescent="0.4">
      <c r="A7" s="39">
        <v>52</v>
      </c>
      <c r="B7" s="62" t="s">
        <v>22</v>
      </c>
      <c r="C7" s="63"/>
      <c r="D7" s="64"/>
      <c r="E7" s="64"/>
      <c r="F7" s="53"/>
      <c r="G7" s="64"/>
      <c r="H7" s="64">
        <f>VLOOKUP($B7,Fire2021!$C$10:$I$57,2,FALSE)</f>
        <v>3</v>
      </c>
      <c r="I7" s="64">
        <f>VLOOKUP($B7,Fire2021!$C$10:$I$57,3,FALSE)</f>
        <v>8</v>
      </c>
      <c r="J7" s="64">
        <f>VLOOKUP($B7,Fire2021!$C$10:$I$57,4,FALSE)</f>
        <v>3</v>
      </c>
      <c r="K7" s="64">
        <f>VLOOKUP($B7,Fire2021!$C$10:$O$58,8,FALSE)</f>
        <v>22</v>
      </c>
      <c r="L7" s="64">
        <f>VLOOKUP($B7,Fire2021!$C$10:$Q$58,9,FALSE)</f>
        <v>2</v>
      </c>
      <c r="M7" s="64">
        <f>VLOOKUP($B7,Fire2021!$C$10:$BA$58,10,FALSE)+VLOOKUP($B7,Fire2021!$C$10:$BA$58,13,FALSE)</f>
        <v>28</v>
      </c>
      <c r="N7" s="64">
        <f>VLOOKUP($B7,Fire2021!$C$10:$BA$58,11,FALSE)+VLOOKUP($B7,Fire2021!$C$10:$BA$58,15,FALSE)</f>
        <v>72</v>
      </c>
      <c r="O7" s="64">
        <f>VLOOKUP($B7,Fire2021!$C$10:$AZ$58,16,FALSE)</f>
        <v>4</v>
      </c>
      <c r="P7" s="64">
        <f>VLOOKUP($B7,Fire2021!$C$10:$AZ$58,17,FALSE)</f>
        <v>2</v>
      </c>
      <c r="R7" s="55"/>
      <c r="S7" s="61"/>
      <c r="T7" s="61"/>
      <c r="U7" s="48"/>
      <c r="V7" s="55"/>
      <c r="W7" s="56"/>
      <c r="X7"/>
      <c r="Y7"/>
      <c r="Z7"/>
      <c r="AA7"/>
      <c r="AB7"/>
      <c r="AC7"/>
      <c r="AD7"/>
      <c r="AE7"/>
      <c r="AF7"/>
      <c r="AG7"/>
      <c r="AH7"/>
      <c r="AI7"/>
      <c r="AJ7"/>
      <c r="AK7" s="56"/>
      <c r="AL7" s="56"/>
      <c r="AN7" s="55"/>
      <c r="AO7" s="55"/>
      <c r="AP7" s="55"/>
      <c r="AQ7" s="55"/>
    </row>
    <row r="8" spans="1:43" s="62" customFormat="1" ht="14.25" customHeight="1" x14ac:dyDescent="0.4">
      <c r="A8" s="39">
        <v>86</v>
      </c>
      <c r="B8" s="62" t="s">
        <v>23</v>
      </c>
      <c r="C8" s="63"/>
      <c r="D8" s="64"/>
      <c r="E8" s="64"/>
      <c r="F8" s="53"/>
      <c r="G8" s="64"/>
      <c r="H8" s="64">
        <f>VLOOKUP($B8,Fire2021!$C$10:$I$57,2,FALSE)</f>
        <v>11</v>
      </c>
      <c r="I8" s="64">
        <f>VLOOKUP($B8,Fire2021!$C$10:$I$57,3,FALSE)</f>
        <v>5</v>
      </c>
      <c r="J8" s="64">
        <f>VLOOKUP($B8,Fire2021!$C$10:$I$57,4,FALSE)</f>
        <v>1</v>
      </c>
      <c r="K8" s="64">
        <f>VLOOKUP($B8,Fire2021!$C$10:$O$58,8,FALSE)</f>
        <v>20</v>
      </c>
      <c r="L8" s="64">
        <f>VLOOKUP($B8,Fire2021!$C$10:$Q$58,9,FALSE)</f>
        <v>1</v>
      </c>
      <c r="M8" s="64">
        <f>VLOOKUP($B8,Fire2021!$C$10:$BA$58,10,FALSE)+VLOOKUP($B8,Fire2021!$C$10:$BA$58,13,FALSE)</f>
        <v>21</v>
      </c>
      <c r="N8" s="64">
        <f>VLOOKUP($B8,Fire2021!$C$10:$BA$58,11,FALSE)+VLOOKUP($B8,Fire2021!$C$10:$BA$58,15,FALSE)</f>
        <v>67</v>
      </c>
      <c r="O8" s="64">
        <f>VLOOKUP($B8,Fire2021!$C$10:$AZ$58,16,FALSE)</f>
        <v>7</v>
      </c>
      <c r="P8" s="64">
        <f>VLOOKUP($B8,Fire2021!$C$10:$AZ$58,17,FALSE)</f>
        <v>3</v>
      </c>
      <c r="R8" s="55"/>
      <c r="S8" s="61"/>
      <c r="T8" s="61"/>
      <c r="U8" s="48"/>
      <c r="V8" s="55"/>
      <c r="W8" s="56"/>
      <c r="X8"/>
      <c r="Y8"/>
      <c r="Z8"/>
      <c r="AA8"/>
      <c r="AB8"/>
      <c r="AC8"/>
      <c r="AD8"/>
      <c r="AE8"/>
      <c r="AF8"/>
      <c r="AG8"/>
      <c r="AH8"/>
      <c r="AI8"/>
      <c r="AJ8"/>
      <c r="AK8" s="56"/>
      <c r="AL8" s="56"/>
      <c r="AN8" s="55"/>
      <c r="AO8" s="55"/>
      <c r="AP8" s="55"/>
      <c r="AQ8" s="55"/>
    </row>
    <row r="9" spans="1:43" s="261" customFormat="1" ht="14.25" customHeight="1" x14ac:dyDescent="0.4">
      <c r="A9" s="260">
        <v>53</v>
      </c>
      <c r="B9" s="261" t="s">
        <v>24</v>
      </c>
      <c r="C9" s="262"/>
      <c r="D9" s="263"/>
      <c r="E9" s="263"/>
      <c r="F9" s="264"/>
      <c r="G9" s="263"/>
      <c r="H9" s="263">
        <f>VLOOKUP($B9,Fire2020!$C$10:$I$57,2,FALSE)</f>
        <v>6</v>
      </c>
      <c r="I9" s="263">
        <f>VLOOKUP($B9,Fire2020!$C$10:$I$57,3,FALSE)</f>
        <v>10</v>
      </c>
      <c r="J9" s="263">
        <f>VLOOKUP($B9,Fire2020!$C$10:$I$57,4,FALSE)</f>
        <v>4</v>
      </c>
      <c r="K9" s="263">
        <f>'(2020)'!K9</f>
        <v>30</v>
      </c>
      <c r="L9" s="263">
        <f>'(2020)'!L9</f>
        <v>2</v>
      </c>
      <c r="M9" s="263">
        <f>'(2020)'!M9</f>
        <v>12</v>
      </c>
      <c r="N9" s="263">
        <f>'(2020)'!N9</f>
        <v>75</v>
      </c>
      <c r="O9" s="263">
        <f>'(2020)'!O9</f>
        <v>3</v>
      </c>
      <c r="P9" s="263">
        <f>'(2020)'!P9</f>
        <v>3</v>
      </c>
      <c r="R9" s="265" t="s">
        <v>747</v>
      </c>
      <c r="S9" s="266"/>
      <c r="T9" s="266"/>
      <c r="U9" s="267"/>
      <c r="V9" s="265"/>
      <c r="W9" s="268"/>
      <c r="X9"/>
      <c r="Y9"/>
      <c r="Z9"/>
      <c r="AA9"/>
      <c r="AB9"/>
      <c r="AC9"/>
      <c r="AD9"/>
      <c r="AE9"/>
      <c r="AF9"/>
      <c r="AG9"/>
      <c r="AH9"/>
      <c r="AI9"/>
      <c r="AJ9"/>
      <c r="AK9" s="268"/>
      <c r="AL9" s="268"/>
      <c r="AN9" s="265"/>
      <c r="AO9" s="265"/>
      <c r="AP9" s="265"/>
      <c r="AQ9" s="265"/>
    </row>
    <row r="10" spans="1:43" s="62" customFormat="1" ht="14.25" customHeight="1" x14ac:dyDescent="0.4">
      <c r="A10" s="39">
        <v>54</v>
      </c>
      <c r="B10" s="62" t="s">
        <v>25</v>
      </c>
      <c r="C10" s="63"/>
      <c r="D10" s="64"/>
      <c r="E10" s="64"/>
      <c r="F10" s="53"/>
      <c r="G10" s="64"/>
      <c r="H10" s="64">
        <f>VLOOKUP($B10,Fire2021!$C$10:$I$57,2,FALSE)</f>
        <v>3</v>
      </c>
      <c r="I10" s="64">
        <f>VLOOKUP($B10,Fire2021!$C$10:$I$57,3,FALSE)</f>
        <v>19</v>
      </c>
      <c r="J10" s="64">
        <f>VLOOKUP($B10,Fire2021!$C$10:$I$57,4,FALSE)</f>
        <v>4</v>
      </c>
      <c r="K10" s="64">
        <f>VLOOKUP($B10,Fire2021!$C$10:$O$58,8,FALSE)</f>
        <v>36</v>
      </c>
      <c r="L10" s="64">
        <f>VLOOKUP($B10,Fire2021!$C$10:$Q$58,9,FALSE)</f>
        <v>4</v>
      </c>
      <c r="M10" s="64">
        <f>VLOOKUP($B10,Fire2021!$C$10:$BA$58,10,FALSE)+VLOOKUP($B10,Fire2021!$C$10:$BA$58,13,FALSE)</f>
        <v>7</v>
      </c>
      <c r="N10" s="64">
        <f>VLOOKUP($B10,Fire2021!$C$10:$BA$58,11,FALSE)+VLOOKUP($B10,Fire2021!$C$10:$BA$58,15,FALSE)</f>
        <v>113</v>
      </c>
      <c r="O10" s="64">
        <f>VLOOKUP($B10,Fire2021!$C$10:$AZ$58,16,FALSE)</f>
        <v>3</v>
      </c>
      <c r="P10" s="64">
        <f>VLOOKUP($B10,Fire2021!$C$10:$AZ$58,17,FALSE)</f>
        <v>2</v>
      </c>
      <c r="R10" s="55"/>
      <c r="S10" s="61"/>
      <c r="T10" s="61"/>
      <c r="U10" s="48"/>
      <c r="V10" s="55"/>
      <c r="W10" s="56"/>
      <c r="X10"/>
      <c r="Y10"/>
      <c r="Z10"/>
      <c r="AA10"/>
      <c r="AB10"/>
      <c r="AC10"/>
      <c r="AD10"/>
      <c r="AE10"/>
      <c r="AF10"/>
      <c r="AG10"/>
      <c r="AH10"/>
      <c r="AI10"/>
      <c r="AJ10"/>
      <c r="AK10" s="56"/>
      <c r="AL10" s="56"/>
      <c r="AN10" s="55"/>
      <c r="AO10" s="55"/>
      <c r="AP10" s="55"/>
      <c r="AQ10" s="55"/>
    </row>
    <row r="11" spans="1:43" s="62" customFormat="1" ht="14.25" customHeight="1" x14ac:dyDescent="0.4">
      <c r="A11" s="39">
        <v>55</v>
      </c>
      <c r="B11" s="62" t="s">
        <v>26</v>
      </c>
      <c r="C11" s="63"/>
      <c r="D11" s="64"/>
      <c r="E11" s="64"/>
      <c r="F11" s="53"/>
      <c r="G11" s="64"/>
      <c r="H11" s="64">
        <f>VLOOKUP($B11,Fire2021!$C$10:$I$57,2,FALSE)</f>
        <v>9</v>
      </c>
      <c r="I11" s="64">
        <f>VLOOKUP($B11,Fire2021!$C$10:$I$57,3,FALSE)</f>
        <v>13</v>
      </c>
      <c r="J11" s="64">
        <f>VLOOKUP($B11,Fire2021!$C$10:$I$57,4,FALSE)</f>
        <v>6</v>
      </c>
      <c r="K11" s="64">
        <f>VLOOKUP($B11,Fire2021!$C$10:$O$58,8,FALSE)</f>
        <v>35</v>
      </c>
      <c r="L11" s="64">
        <f>VLOOKUP($B11,Fire2021!$C$10:$Q$58,9,FALSE)</f>
        <v>3</v>
      </c>
      <c r="M11" s="64">
        <f>VLOOKUP($B11,Fire2021!$C$10:$BA$58,10,FALSE)+VLOOKUP($B11,Fire2021!$C$10:$BA$58,13,FALSE)</f>
        <v>19</v>
      </c>
      <c r="N11" s="64">
        <f>VLOOKUP($B11,Fire2021!$C$10:$BA$58,11,FALSE)+VLOOKUP($B11,Fire2021!$C$10:$BA$58,15,FALSE)</f>
        <v>168</v>
      </c>
      <c r="O11" s="64">
        <f>VLOOKUP($B11,Fire2021!$C$10:$AZ$58,16,FALSE)</f>
        <v>8</v>
      </c>
      <c r="P11" s="64">
        <f>VLOOKUP($B11,Fire2021!$C$10:$AZ$58,17,FALSE)</f>
        <v>5</v>
      </c>
      <c r="R11" s="55"/>
      <c r="S11" s="61"/>
      <c r="T11" s="61"/>
      <c r="U11" s="48"/>
      <c r="V11" s="55"/>
      <c r="W11" s="56"/>
      <c r="X11"/>
      <c r="Y11"/>
      <c r="Z11"/>
      <c r="AA11"/>
      <c r="AB11"/>
      <c r="AC11"/>
      <c r="AD11"/>
      <c r="AE11"/>
      <c r="AF11"/>
      <c r="AG11"/>
      <c r="AH11"/>
      <c r="AI11"/>
      <c r="AJ11"/>
      <c r="AK11" s="56"/>
      <c r="AL11" s="56"/>
      <c r="AN11" s="55"/>
      <c r="AO11" s="55"/>
      <c r="AP11" s="55"/>
      <c r="AQ11" s="55"/>
    </row>
    <row r="12" spans="1:43" s="62" customFormat="1" ht="14.25" customHeight="1" x14ac:dyDescent="0.4">
      <c r="A12" s="39">
        <v>56</v>
      </c>
      <c r="B12" s="62" t="s">
        <v>27</v>
      </c>
      <c r="C12" s="63"/>
      <c r="D12" s="64"/>
      <c r="E12" s="64"/>
      <c r="F12" s="53"/>
      <c r="G12" s="64"/>
      <c r="H12" s="64">
        <f>VLOOKUP($B12,Fire2021!$C$10:$I$57,2,FALSE)</f>
        <v>6</v>
      </c>
      <c r="I12" s="64">
        <f>VLOOKUP($B12,Fire2021!$C$10:$I$57,3,FALSE)</f>
        <v>6</v>
      </c>
      <c r="J12" s="64">
        <f>VLOOKUP($B12,Fire2021!$C$10:$I$57,4,FALSE)</f>
        <v>2</v>
      </c>
      <c r="K12" s="64">
        <f>VLOOKUP($B12,Fire2021!$C$10:$O$58,8,FALSE)</f>
        <v>21</v>
      </c>
      <c r="L12" s="64">
        <f>VLOOKUP($B12,Fire2021!$C$10:$Q$58,9,FALSE)</f>
        <v>2</v>
      </c>
      <c r="M12" s="64">
        <f>VLOOKUP($B12,Fire2021!$C$10:$BA$58,10,FALSE)+VLOOKUP($B12,Fire2021!$C$10:$BA$58,13,FALSE)</f>
        <v>11</v>
      </c>
      <c r="N12" s="64">
        <f>VLOOKUP($B12,Fire2021!$C$10:$BA$58,11,FALSE)+VLOOKUP($B12,Fire2021!$C$10:$BA$58,15,FALSE)</f>
        <v>62</v>
      </c>
      <c r="O12" s="64">
        <f>VLOOKUP($B12,Fire2021!$C$10:$AZ$58,16,FALSE)</f>
        <v>4</v>
      </c>
      <c r="P12" s="64">
        <f>VLOOKUP($B12,Fire2021!$C$10:$AZ$58,17,FALSE)</f>
        <v>3</v>
      </c>
      <c r="R12" s="55"/>
      <c r="S12" s="61"/>
      <c r="T12" s="61"/>
      <c r="U12" s="48"/>
      <c r="V12" s="55"/>
      <c r="W12" s="56"/>
      <c r="X12"/>
      <c r="Y12"/>
      <c r="Z12"/>
      <c r="AA12"/>
      <c r="AB12"/>
      <c r="AC12"/>
      <c r="AD12"/>
      <c r="AE12"/>
      <c r="AF12"/>
      <c r="AG12"/>
      <c r="AH12"/>
      <c r="AI12"/>
      <c r="AJ12"/>
      <c r="AK12" s="56"/>
      <c r="AL12" s="56"/>
      <c r="AN12" s="55"/>
      <c r="AO12" s="55"/>
      <c r="AP12" s="55"/>
      <c r="AQ12" s="55"/>
    </row>
    <row r="13" spans="1:43" s="62" customFormat="1" ht="14.25" customHeight="1" x14ac:dyDescent="0.4">
      <c r="A13" s="39">
        <v>57</v>
      </c>
      <c r="B13" s="62" t="s">
        <v>28</v>
      </c>
      <c r="C13" s="63"/>
      <c r="D13" s="64"/>
      <c r="E13" s="64"/>
      <c r="F13" s="53"/>
      <c r="G13" s="64"/>
      <c r="H13" s="64">
        <f>VLOOKUP($B13,Fire2021!$C$10:$I$57,2,FALSE)</f>
        <v>3</v>
      </c>
      <c r="I13" s="64">
        <f>VLOOKUP($B13,Fire2021!$C$10:$I$57,3,FALSE)</f>
        <v>23</v>
      </c>
      <c r="J13" s="64">
        <f>VLOOKUP($B13,Fire2021!$C$10:$I$57,4,FALSE)</f>
        <v>5</v>
      </c>
      <c r="K13" s="64">
        <f>VLOOKUP($B13,Fire2021!$C$10:$O$58,8,FALSE)</f>
        <v>43</v>
      </c>
      <c r="L13" s="64">
        <f>VLOOKUP($B13,Fire2021!$C$10:$Q$58,9,FALSE)</f>
        <v>2</v>
      </c>
      <c r="M13" s="64">
        <f>VLOOKUP($B13,Fire2021!$C$10:$BA$58,10,FALSE)+VLOOKUP($B13,Fire2021!$C$10:$BA$58,13,FALSE)</f>
        <v>46</v>
      </c>
      <c r="N13" s="64">
        <f>VLOOKUP($B13,Fire2021!$C$10:$BA$58,11,FALSE)+VLOOKUP($B13,Fire2021!$C$10:$BA$58,15,FALSE)</f>
        <v>102</v>
      </c>
      <c r="O13" s="64">
        <f>VLOOKUP($B13,Fire2021!$C$10:$AZ$58,16,FALSE)</f>
        <v>8</v>
      </c>
      <c r="P13" s="64">
        <f>VLOOKUP($B13,Fire2021!$C$10:$AZ$58,17,FALSE)</f>
        <v>4</v>
      </c>
      <c r="R13" s="55"/>
      <c r="S13" s="61"/>
      <c r="T13" s="61"/>
      <c r="U13" s="48"/>
      <c r="V13" s="55"/>
      <c r="W13" s="56"/>
      <c r="X13"/>
      <c r="Y13"/>
      <c r="Z13"/>
      <c r="AA13"/>
      <c r="AB13"/>
      <c r="AC13"/>
      <c r="AD13"/>
      <c r="AE13"/>
      <c r="AF13"/>
      <c r="AG13"/>
      <c r="AH13"/>
      <c r="AI13"/>
      <c r="AJ13"/>
      <c r="AK13" s="56"/>
      <c r="AL13" s="56"/>
      <c r="AN13" s="55"/>
      <c r="AO13" s="55"/>
      <c r="AP13" s="55"/>
      <c r="AQ13" s="55"/>
    </row>
    <row r="14" spans="1:43" s="62" customFormat="1" ht="14.25" customHeight="1" x14ac:dyDescent="0.4">
      <c r="A14" s="39">
        <v>59</v>
      </c>
      <c r="B14" s="62" t="s">
        <v>29</v>
      </c>
      <c r="C14" s="63"/>
      <c r="D14" s="64"/>
      <c r="E14" s="64"/>
      <c r="F14" s="53"/>
      <c r="G14" s="64"/>
      <c r="H14" s="64">
        <f>VLOOKUP($B14,Fire2021!$C$10:$I$57,2,FALSE)</f>
        <v>2</v>
      </c>
      <c r="I14" s="64">
        <f>VLOOKUP($B14,Fire2021!$C$10:$I$57,3,FALSE)</f>
        <v>30</v>
      </c>
      <c r="J14" s="64">
        <f>VLOOKUP($B14,Fire2021!$C$10:$I$57,4,FALSE)</f>
        <v>6</v>
      </c>
      <c r="K14" s="64">
        <f>VLOOKUP($B14,Fire2021!$C$10:$O$58,8,FALSE)</f>
        <v>42</v>
      </c>
      <c r="L14" s="64">
        <f>VLOOKUP($B14,Fire2021!$C$10:$Q$58,9,FALSE)</f>
        <v>2</v>
      </c>
      <c r="M14" s="64">
        <f>VLOOKUP($B14,Fire2021!$C$10:$BA$58,10,FALSE)+VLOOKUP($B14,Fire2021!$C$10:$BA$58,13,FALSE)</f>
        <v>24</v>
      </c>
      <c r="N14" s="64">
        <f>VLOOKUP($B14,Fire2021!$C$10:$BA$58,11,FALSE)+VLOOKUP($B14,Fire2021!$C$10:$BA$58,15,FALSE)</f>
        <v>75</v>
      </c>
      <c r="O14" s="64">
        <f>VLOOKUP($B14,Fire2021!$C$10:$AZ$58,16,FALSE)</f>
        <v>5</v>
      </c>
      <c r="P14" s="64">
        <f>VLOOKUP($B14,Fire2021!$C$10:$AZ$58,17,FALSE)</f>
        <v>5</v>
      </c>
      <c r="R14" s="55"/>
      <c r="S14" s="61"/>
      <c r="T14" s="61"/>
      <c r="U14" s="48"/>
      <c r="V14" s="55"/>
      <c r="W14" s="56"/>
      <c r="X14"/>
      <c r="Y14"/>
      <c r="Z14"/>
      <c r="AA14"/>
      <c r="AB14"/>
      <c r="AC14"/>
      <c r="AD14"/>
      <c r="AE14"/>
      <c r="AF14"/>
      <c r="AG14"/>
      <c r="AH14"/>
      <c r="AI14"/>
      <c r="AJ14"/>
      <c r="AK14" s="56"/>
      <c r="AL14" s="56"/>
      <c r="AN14" s="55"/>
      <c r="AO14" s="55"/>
      <c r="AP14" s="55"/>
      <c r="AQ14" s="55"/>
    </row>
    <row r="15" spans="1:43" s="62" customFormat="1" ht="14.25" customHeight="1" x14ac:dyDescent="0.4">
      <c r="A15" s="39">
        <v>60</v>
      </c>
      <c r="B15" s="62" t="s">
        <v>30</v>
      </c>
      <c r="C15" s="63"/>
      <c r="D15" s="64"/>
      <c r="E15" s="64"/>
      <c r="F15" s="53"/>
      <c r="G15" s="64"/>
      <c r="H15" s="64">
        <f>VLOOKUP($B15,Fire2021!$C$10:$I$57,2,FALSE)</f>
        <v>4</v>
      </c>
      <c r="I15" s="64">
        <f>VLOOKUP($B15,Fire2021!$C$10:$I$57,3,FALSE)</f>
        <v>19</v>
      </c>
      <c r="J15" s="64">
        <f>VLOOKUP($B15,Fire2021!$C$10:$I$57,4,FALSE)</f>
        <v>8</v>
      </c>
      <c r="K15" s="64">
        <f>VLOOKUP($B15,Fire2021!$C$10:$O$58,8,FALSE)</f>
        <v>41</v>
      </c>
      <c r="L15" s="64">
        <f>VLOOKUP($B15,Fire2021!$C$10:$Q$58,9,FALSE)</f>
        <v>2</v>
      </c>
      <c r="M15" s="64">
        <f>VLOOKUP($B15,Fire2021!$C$10:$BA$58,10,FALSE)+VLOOKUP($B15,Fire2021!$C$10:$BA$58,13,FALSE)</f>
        <v>14</v>
      </c>
      <c r="N15" s="64">
        <f>VLOOKUP($B15,Fire2021!$C$10:$BA$58,11,FALSE)+VLOOKUP($B15,Fire2021!$C$10:$BA$58,15,FALSE)</f>
        <v>160</v>
      </c>
      <c r="O15" s="64">
        <f>VLOOKUP($B15,Fire2021!$C$10:$AZ$58,16,FALSE)</f>
        <v>4</v>
      </c>
      <c r="P15" s="64">
        <f>VLOOKUP($B15,Fire2021!$C$10:$AZ$58,17,FALSE)</f>
        <v>6</v>
      </c>
      <c r="R15" s="55"/>
      <c r="S15" s="61"/>
      <c r="T15" s="61"/>
      <c r="U15" s="48"/>
      <c r="V15" s="55"/>
      <c r="W15" s="56"/>
      <c r="X15"/>
      <c r="Y15"/>
      <c r="Z15"/>
      <c r="AA15"/>
      <c r="AB15"/>
      <c r="AC15"/>
      <c r="AD15"/>
      <c r="AE15"/>
      <c r="AF15"/>
      <c r="AG15"/>
      <c r="AH15"/>
      <c r="AI15"/>
      <c r="AJ15"/>
      <c r="AK15" s="56"/>
      <c r="AL15" s="56"/>
      <c r="AN15" s="55"/>
      <c r="AO15" s="55"/>
      <c r="AP15" s="55"/>
      <c r="AQ15" s="55"/>
    </row>
    <row r="16" spans="1:43" s="62" customFormat="1" ht="14.25" customHeight="1" x14ac:dyDescent="0.4">
      <c r="A16" s="39">
        <v>61</v>
      </c>
      <c r="B16" s="62" t="s">
        <v>266</v>
      </c>
      <c r="C16" s="63"/>
      <c r="D16" s="64"/>
      <c r="E16" s="64"/>
      <c r="F16" s="53"/>
      <c r="G16" s="64"/>
      <c r="H16" s="64">
        <f>VLOOKUP($B16,Fire2021!$C$10:$I$57,2,FALSE)</f>
        <v>2</v>
      </c>
      <c r="I16" s="64">
        <f>VLOOKUP($B16,Fire2021!$C$10:$I$57,3,FALSE)</f>
        <v>69</v>
      </c>
      <c r="J16" s="64">
        <f>VLOOKUP($B16,Fire2021!$C$10:$I$57,4,FALSE)</f>
        <v>10</v>
      </c>
      <c r="K16" s="64">
        <f>VLOOKUP($B16,Fire2021!$C$10:$O$58,8,FALSE)</f>
        <v>115</v>
      </c>
      <c r="L16" s="64">
        <f>VLOOKUP($B16,Fire2021!$C$10:$Q$58,9,FALSE)</f>
        <v>7</v>
      </c>
      <c r="M16" s="64">
        <f>VLOOKUP($B16,Fire2021!$C$10:$BA$58,10,FALSE)+VLOOKUP($B16,Fire2021!$C$10:$BA$58,13,FALSE)</f>
        <v>203</v>
      </c>
      <c r="N16" s="64">
        <f>VLOOKUP($B16,Fire2021!$C$10:$BA$58,11,FALSE)+VLOOKUP($B16,Fire2021!$C$10:$BA$58,15,FALSE)</f>
        <v>278</v>
      </c>
      <c r="O16" s="64">
        <f>VLOOKUP($B16,Fire2021!$C$10:$AZ$58,16,FALSE)</f>
        <v>16</v>
      </c>
      <c r="P16" s="64">
        <f>VLOOKUP($B16,Fire2021!$C$10:$AZ$58,17,FALSE)</f>
        <v>9</v>
      </c>
      <c r="R16" s="55"/>
      <c r="S16" s="61"/>
      <c r="T16" s="61"/>
      <c r="U16" s="48"/>
      <c r="V16" s="55"/>
      <c r="W16" s="56"/>
      <c r="X16"/>
      <c r="Y16"/>
      <c r="Z16"/>
      <c r="AA16"/>
      <c r="AB16"/>
      <c r="AC16"/>
      <c r="AD16"/>
      <c r="AE16"/>
      <c r="AF16"/>
      <c r="AG16"/>
      <c r="AH16"/>
      <c r="AI16"/>
      <c r="AJ16"/>
      <c r="AK16" s="56"/>
      <c r="AL16" s="56"/>
      <c r="AN16" s="55"/>
      <c r="AO16" s="55"/>
      <c r="AP16" s="55"/>
      <c r="AQ16" s="55"/>
    </row>
    <row r="17" spans="1:43" s="62" customFormat="1" ht="14.25" customHeight="1" x14ac:dyDescent="0.4">
      <c r="A17" s="39">
        <v>62</v>
      </c>
      <c r="B17" s="62" t="s">
        <v>307</v>
      </c>
      <c r="C17" s="63"/>
      <c r="D17" s="64"/>
      <c r="E17" s="64"/>
      <c r="F17" s="53"/>
      <c r="G17" s="64"/>
      <c r="H17" s="64">
        <f>VLOOKUP($B17,Fire2021!$C$10:$I$57,2,FALSE)</f>
        <v>3</v>
      </c>
      <c r="I17" s="64">
        <f>VLOOKUP($B17,Fire2021!$C$10:$I$57,3,FALSE)</f>
        <v>37</v>
      </c>
      <c r="J17" s="64">
        <f>VLOOKUP($B17,Fire2021!$C$10:$I$57,4,FALSE)</f>
        <v>10</v>
      </c>
      <c r="K17" s="64">
        <f>VLOOKUP($B17,Fire2021!$C$10:$O$58,8,FALSE)</f>
        <v>74</v>
      </c>
      <c r="L17" s="64">
        <f>VLOOKUP($B17,Fire2021!$C$10:$Q$58,9,FALSE)</f>
        <v>4</v>
      </c>
      <c r="M17" s="64">
        <f>VLOOKUP($B17,Fire2021!$C$10:$BA$58,10,FALSE)+VLOOKUP($B17,Fire2021!$C$10:$BA$58,13,FALSE)</f>
        <v>60</v>
      </c>
      <c r="N17" s="64">
        <f>VLOOKUP($B17,Fire2021!$C$10:$BA$58,11,FALSE)+VLOOKUP($B17,Fire2021!$C$10:$BA$58,15,FALSE)</f>
        <v>271</v>
      </c>
      <c r="O17" s="64">
        <f>VLOOKUP($B17,Fire2021!$C$10:$AZ$58,16,FALSE)</f>
        <v>9</v>
      </c>
      <c r="P17" s="64">
        <f>VLOOKUP($B17,Fire2021!$C$10:$AZ$58,17,FALSE)</f>
        <v>8</v>
      </c>
      <c r="R17" s="55"/>
      <c r="S17" s="61"/>
      <c r="T17" s="61"/>
      <c r="U17" s="48"/>
      <c r="V17" s="55"/>
      <c r="W17" s="56"/>
      <c r="X17"/>
      <c r="Y17"/>
      <c r="Z17"/>
      <c r="AA17"/>
      <c r="AB17"/>
      <c r="AC17"/>
      <c r="AD17"/>
      <c r="AE17"/>
      <c r="AF17"/>
      <c r="AG17"/>
      <c r="AH17"/>
      <c r="AI17"/>
      <c r="AJ17"/>
      <c r="AK17" s="56"/>
      <c r="AL17" s="56"/>
      <c r="AN17" s="55"/>
      <c r="AO17" s="55"/>
      <c r="AP17" s="55"/>
      <c r="AQ17" s="55"/>
    </row>
    <row r="18" spans="1:43" s="62" customFormat="1" ht="14.25" customHeight="1" x14ac:dyDescent="0.4">
      <c r="A18" s="39">
        <v>58</v>
      </c>
      <c r="B18" s="62" t="s">
        <v>33</v>
      </c>
      <c r="C18" s="63"/>
      <c r="D18" s="64"/>
      <c r="E18" s="64"/>
      <c r="F18" s="53"/>
      <c r="G18" s="64"/>
      <c r="H18" s="64">
        <f>VLOOKUP($B18,Fire2021!$C$10:$I$57,2,FALSE)</f>
        <v>2</v>
      </c>
      <c r="I18" s="64">
        <f>VLOOKUP($B18,Fire2021!$C$10:$I$57,3,FALSE)</f>
        <v>6</v>
      </c>
      <c r="J18" s="64">
        <f>VLOOKUP($B18,Fire2021!$C$10:$I$57,4,FALSE)</f>
        <v>7</v>
      </c>
      <c r="K18" s="64">
        <f>VLOOKUP($B18,Fire2021!$C$10:$O$58,8,FALSE)</f>
        <v>26</v>
      </c>
      <c r="L18" s="64">
        <f>VLOOKUP($B18,Fire2021!$C$10:$Q$58,9,FALSE)</f>
        <v>2</v>
      </c>
      <c r="M18" s="64">
        <f>VLOOKUP($B18,Fire2021!$C$10:$BA$58,10,FALSE)+VLOOKUP($B18,Fire2021!$C$10:$BA$58,13,FALSE)</f>
        <v>28</v>
      </c>
      <c r="N18" s="64">
        <f>VLOOKUP($B18,Fire2021!$C$10:$BA$58,11,FALSE)+VLOOKUP($B18,Fire2021!$C$10:$BA$58,15,FALSE)</f>
        <v>63</v>
      </c>
      <c r="O18" s="64">
        <f>VLOOKUP($B18,Fire2021!$C$10:$AZ$58,16,FALSE)</f>
        <v>5</v>
      </c>
      <c r="P18" s="64">
        <f>VLOOKUP($B18,Fire2021!$C$10:$AZ$58,17,FALSE)</f>
        <v>3</v>
      </c>
      <c r="R18" s="55"/>
      <c r="S18" s="61"/>
      <c r="T18" s="61"/>
      <c r="U18" s="48"/>
      <c r="V18" s="55"/>
      <c r="W18" s="56"/>
      <c r="X18"/>
      <c r="Y18"/>
      <c r="Z18"/>
      <c r="AA18"/>
      <c r="AB18"/>
      <c r="AC18"/>
      <c r="AD18"/>
      <c r="AE18"/>
      <c r="AF18"/>
      <c r="AG18"/>
      <c r="AH18"/>
      <c r="AI18"/>
      <c r="AJ18"/>
      <c r="AK18" s="56"/>
      <c r="AL18" s="56"/>
      <c r="AN18" s="55"/>
      <c r="AO18" s="55"/>
      <c r="AP18" s="55"/>
      <c r="AQ18" s="55"/>
    </row>
    <row r="19" spans="1:43" s="62" customFormat="1" ht="14.25" customHeight="1" x14ac:dyDescent="0.4">
      <c r="A19" s="39">
        <v>63</v>
      </c>
      <c r="B19" s="62" t="s">
        <v>34</v>
      </c>
      <c r="C19" s="63"/>
      <c r="D19" s="64"/>
      <c r="E19" s="64"/>
      <c r="F19" s="53"/>
      <c r="G19" s="64"/>
      <c r="H19" s="64">
        <f>VLOOKUP($B19,Fire2021!$C$10:$I$57,2,FALSE)</f>
        <v>6</v>
      </c>
      <c r="I19" s="64">
        <f>VLOOKUP($B19,Fire2021!$C$10:$I$57,3,FALSE)</f>
        <v>12</v>
      </c>
      <c r="J19" s="64">
        <f>VLOOKUP($B19,Fire2021!$C$10:$I$57,4,FALSE)</f>
        <v>6</v>
      </c>
      <c r="K19" s="64">
        <f>VLOOKUP($B19,Fire2021!$C$10:$O$58,8,FALSE)</f>
        <v>40</v>
      </c>
      <c r="L19" s="64">
        <f>VLOOKUP($B19,Fire2021!$C$10:$Q$58,9,FALSE)</f>
        <v>3</v>
      </c>
      <c r="M19" s="64">
        <f>VLOOKUP($B19,Fire2021!$C$10:$BA$58,10,FALSE)+VLOOKUP($B19,Fire2021!$C$10:$BA$58,13,FALSE)</f>
        <v>10</v>
      </c>
      <c r="N19" s="64">
        <f>VLOOKUP($B19,Fire2021!$C$10:$BA$58,11,FALSE)+VLOOKUP($B19,Fire2021!$C$10:$BA$58,15,FALSE)</f>
        <v>121</v>
      </c>
      <c r="O19" s="64">
        <f>VLOOKUP($B19,Fire2021!$C$10:$AZ$58,16,FALSE)</f>
        <v>4</v>
      </c>
      <c r="P19" s="64">
        <f>VLOOKUP($B19,Fire2021!$C$10:$AZ$58,17,FALSE)</f>
        <v>2</v>
      </c>
      <c r="R19" s="55"/>
      <c r="S19" s="61"/>
      <c r="T19" s="61"/>
      <c r="U19" s="48"/>
      <c r="V19" s="55"/>
      <c r="W19" s="56"/>
      <c r="X19"/>
      <c r="Y19"/>
      <c r="Z19"/>
      <c r="AA19"/>
      <c r="AB19"/>
      <c r="AC19"/>
      <c r="AD19"/>
      <c r="AE19"/>
      <c r="AF19"/>
      <c r="AG19"/>
      <c r="AH19"/>
      <c r="AI19"/>
      <c r="AJ19"/>
      <c r="AK19" s="56"/>
      <c r="AL19" s="56"/>
      <c r="AN19" s="55"/>
      <c r="AO19" s="55"/>
      <c r="AP19" s="55"/>
      <c r="AQ19" s="55"/>
    </row>
    <row r="20" spans="1:43" s="62" customFormat="1" ht="14.25" customHeight="1" x14ac:dyDescent="0.4">
      <c r="A20" s="39">
        <v>64</v>
      </c>
      <c r="B20" s="62" t="s">
        <v>35</v>
      </c>
      <c r="C20" s="63"/>
      <c r="D20" s="64"/>
      <c r="E20" s="64"/>
      <c r="F20" s="53"/>
      <c r="G20" s="64"/>
      <c r="H20" s="64">
        <f>VLOOKUP($B20,Fire2021!$C$10:$I$57,2,FALSE)</f>
        <v>13</v>
      </c>
      <c r="I20" s="64">
        <f>VLOOKUP($B20,Fire2021!$C$10:$I$57,3,FALSE)</f>
        <v>35</v>
      </c>
      <c r="J20" s="64">
        <f>VLOOKUP($B20,Fire2021!$C$10:$I$57,4,FALSE)</f>
        <v>2</v>
      </c>
      <c r="K20" s="64">
        <f>VLOOKUP($B20,Fire2021!$C$10:$O$58,8,FALSE)</f>
        <v>67</v>
      </c>
      <c r="L20" s="64">
        <f>VLOOKUP($B20,Fire2021!$C$10:$Q$58,9,FALSE)</f>
        <v>4</v>
      </c>
      <c r="M20" s="64">
        <f>VLOOKUP($B20,Fire2021!$C$10:$BA$58,10,FALSE)+VLOOKUP($B20,Fire2021!$C$10:$BA$58,13,FALSE)</f>
        <v>49</v>
      </c>
      <c r="N20" s="64">
        <f>VLOOKUP($B20,Fire2021!$C$10:$BA$58,11,FALSE)+VLOOKUP($B20,Fire2021!$C$10:$BA$58,15,FALSE)</f>
        <v>190</v>
      </c>
      <c r="O20" s="64">
        <f>VLOOKUP($B20,Fire2021!$C$10:$AZ$58,16,FALSE)</f>
        <v>13</v>
      </c>
      <c r="P20" s="64">
        <f>VLOOKUP($B20,Fire2021!$C$10:$AZ$58,17,FALSE)</f>
        <v>6</v>
      </c>
      <c r="R20" s="55"/>
      <c r="S20" s="61"/>
      <c r="T20" s="61"/>
      <c r="U20" s="48"/>
      <c r="V20" s="55"/>
      <c r="W20" s="56"/>
      <c r="X20"/>
      <c r="Y20"/>
      <c r="Z20"/>
      <c r="AA20"/>
      <c r="AB20"/>
      <c r="AC20"/>
      <c r="AD20"/>
      <c r="AE20"/>
      <c r="AF20"/>
      <c r="AG20"/>
      <c r="AH20"/>
      <c r="AI20"/>
      <c r="AJ20"/>
      <c r="AK20" s="56"/>
      <c r="AL20" s="56"/>
      <c r="AN20" s="55"/>
      <c r="AO20" s="55"/>
      <c r="AP20" s="55"/>
      <c r="AQ20" s="55"/>
    </row>
    <row r="21" spans="1:43" s="261" customFormat="1" ht="14.25" customHeight="1" x14ac:dyDescent="0.4">
      <c r="A21" s="260">
        <v>65</v>
      </c>
      <c r="B21" s="261" t="s">
        <v>36</v>
      </c>
      <c r="C21" s="262"/>
      <c r="D21" s="263"/>
      <c r="E21" s="263"/>
      <c r="F21" s="264"/>
      <c r="G21" s="263"/>
      <c r="H21" s="263">
        <f>VLOOKUP($B21,Fire2020!$C$10:$I$57,2,FALSE)</f>
        <v>2</v>
      </c>
      <c r="I21" s="263">
        <f>VLOOKUP($B21,Fire2020!$C$10:$I$57,3,FALSE)</f>
        <v>16</v>
      </c>
      <c r="J21" s="263">
        <f>VLOOKUP($B21,Fire2020!$C$10:$I$57,4,FALSE)</f>
        <v>3</v>
      </c>
      <c r="K21" s="263">
        <f>'(2020)'!K21</f>
        <v>33</v>
      </c>
      <c r="L21" s="263">
        <f>'(2020)'!L21</f>
        <v>2</v>
      </c>
      <c r="M21" s="263">
        <f>'(2020)'!M21</f>
        <v>149</v>
      </c>
      <c r="N21" s="263">
        <f>'(2020)'!N21</f>
        <v>80</v>
      </c>
      <c r="O21" s="263">
        <f>'(2020)'!O21</f>
        <v>4</v>
      </c>
      <c r="P21" s="263">
        <f>'(2020)'!P21</f>
        <v>5</v>
      </c>
      <c r="R21" s="265" t="s">
        <v>747</v>
      </c>
      <c r="S21" s="266"/>
      <c r="T21" s="266"/>
      <c r="U21" s="267"/>
      <c r="V21" s="265"/>
      <c r="W21" s="268"/>
      <c r="X21"/>
      <c r="Y21"/>
      <c r="Z21"/>
      <c r="AA21"/>
      <c r="AB21"/>
      <c r="AC21"/>
      <c r="AD21"/>
      <c r="AE21"/>
      <c r="AF21"/>
      <c r="AG21"/>
      <c r="AH21"/>
      <c r="AI21"/>
      <c r="AJ21"/>
      <c r="AK21" s="268"/>
      <c r="AL21" s="268"/>
      <c r="AN21" s="265"/>
      <c r="AO21" s="265"/>
      <c r="AP21" s="265"/>
      <c r="AQ21" s="265"/>
    </row>
    <row r="22" spans="1:43" s="62" customFormat="1" ht="14.25" customHeight="1" x14ac:dyDescent="0.4">
      <c r="A22" s="220">
        <v>67</v>
      </c>
      <c r="B22" s="217" t="s">
        <v>37</v>
      </c>
      <c r="C22" s="218"/>
      <c r="D22" s="213"/>
      <c r="E22" s="213"/>
      <c r="F22" s="219"/>
      <c r="G22" s="213"/>
      <c r="H22" s="213">
        <f>VLOOKUP($B22,Fire2021!$C$10:$I$57,2,FALSE)-H26</f>
        <v>5</v>
      </c>
      <c r="I22" s="213">
        <f>VLOOKUP($B22,Fire2021!$C$10:$I$57,3,FALSE)-I26</f>
        <v>38</v>
      </c>
      <c r="J22" s="213">
        <f>VLOOKUP($B22,Fire2021!$C$10:$I$57,4,FALSE)-J26</f>
        <v>8</v>
      </c>
      <c r="K22" s="213">
        <f>VLOOKUP($B22,Fire2021!$C$10:$O$58,8,FALSE)-K26</f>
        <v>73</v>
      </c>
      <c r="L22" s="213">
        <f>VLOOKUP($B22,Fire2021!$C$10:$Q$58,9,FALSE)-L26</f>
        <v>1</v>
      </c>
      <c r="M22" s="213">
        <f>VLOOKUP($B22,Fire2021!$C$10:$BA$58,10,FALSE)+VLOOKUP($B22,Fire2021!$C$10:$BA$58,13,FALSE)-M26</f>
        <v>50</v>
      </c>
      <c r="N22" s="213">
        <f>VLOOKUP($B22,Fire2021!$C$10:$BA$58,11,FALSE)+VLOOKUP($B22,Fire2021!$C$10:$BA$58,15,FALSE)-N26</f>
        <v>150</v>
      </c>
      <c r="O22" s="213">
        <f>VLOOKUP($B22,Fire2021!$C$10:$AZ$58,16,FALSE)-O26</f>
        <v>13</v>
      </c>
      <c r="P22" s="213">
        <f>VLOOKUP($B22,Fire2021!$C$10:$AZ$58,17,FALSE)-P26</f>
        <v>4</v>
      </c>
      <c r="R22" s="282" t="s">
        <v>748</v>
      </c>
      <c r="S22" s="283"/>
      <c r="T22" s="61"/>
      <c r="U22" s="48"/>
      <c r="V22" s="55"/>
      <c r="W22" s="56"/>
      <c r="X22"/>
      <c r="Y22"/>
      <c r="Z22"/>
      <c r="AA22"/>
      <c r="AB22"/>
      <c r="AC22"/>
      <c r="AD22"/>
      <c r="AE22"/>
      <c r="AF22"/>
      <c r="AG22"/>
      <c r="AH22"/>
      <c r="AI22"/>
      <c r="AJ22"/>
      <c r="AK22" s="56"/>
      <c r="AL22" s="56"/>
      <c r="AN22" s="55"/>
      <c r="AO22" s="55"/>
      <c r="AP22" s="55"/>
      <c r="AQ22" s="55"/>
    </row>
    <row r="23" spans="1:43" s="62" customFormat="1" ht="14.25" customHeight="1" x14ac:dyDescent="0.4">
      <c r="A23" s="39">
        <v>68</v>
      </c>
      <c r="B23" s="62" t="s">
        <v>273</v>
      </c>
      <c r="C23" s="63"/>
      <c r="D23" s="64"/>
      <c r="E23" s="64"/>
      <c r="F23" s="53"/>
      <c r="G23" s="64"/>
      <c r="H23" s="64">
        <f>VLOOKUP($B23,Fire2021!$C$10:$I$57,2,FALSE)</f>
        <v>5</v>
      </c>
      <c r="I23" s="64">
        <f>VLOOKUP($B23,Fire2021!$C$10:$I$57,3,FALSE)</f>
        <v>17</v>
      </c>
      <c r="J23" s="64">
        <f>VLOOKUP($B23,Fire2021!$C$10:$I$57,4,FALSE)</f>
        <v>3</v>
      </c>
      <c r="K23" s="64">
        <f>VLOOKUP($B23,Fire2021!$C$10:$O$58,8,FALSE)</f>
        <v>41</v>
      </c>
      <c r="L23" s="64">
        <f>VLOOKUP($B23,Fire2021!$C$10:$Q$58,9,FALSE)</f>
        <v>2</v>
      </c>
      <c r="M23" s="64">
        <f>VLOOKUP($B23,Fire2021!$C$10:$BA$58,10,FALSE)+VLOOKUP($B23,Fire2021!$C$10:$BA$58,13,FALSE)</f>
        <v>25</v>
      </c>
      <c r="N23" s="64">
        <f>VLOOKUP($B23,Fire2021!$C$10:$BA$58,11,FALSE)+VLOOKUP($B23,Fire2021!$C$10:$BA$58,15,FALSE)</f>
        <v>93</v>
      </c>
      <c r="O23" s="64">
        <f>VLOOKUP($B23,Fire2021!$C$10:$AZ$58,16,FALSE)</f>
        <v>5</v>
      </c>
      <c r="P23" s="64">
        <f>VLOOKUP($B23,Fire2021!$C$10:$AZ$58,17,FALSE)</f>
        <v>3</v>
      </c>
      <c r="R23" s="55"/>
      <c r="S23" s="61"/>
      <c r="T23" s="61"/>
      <c r="U23" s="48"/>
      <c r="V23" s="55"/>
      <c r="W23" s="56"/>
      <c r="X23"/>
      <c r="Y23"/>
      <c r="Z23"/>
      <c r="AA23"/>
      <c r="AB23"/>
      <c r="AC23"/>
      <c r="AD23"/>
      <c r="AE23"/>
      <c r="AF23"/>
      <c r="AG23"/>
      <c r="AH23"/>
      <c r="AI23"/>
      <c r="AJ23"/>
      <c r="AK23" s="56"/>
      <c r="AL23" s="56"/>
      <c r="AN23" s="55"/>
      <c r="AO23" s="55"/>
      <c r="AP23" s="55"/>
      <c r="AQ23" s="55"/>
    </row>
    <row r="24" spans="1:43" s="62" customFormat="1" ht="14.25" customHeight="1" x14ac:dyDescent="0.4">
      <c r="A24" s="39">
        <v>69</v>
      </c>
      <c r="B24" s="62" t="s">
        <v>39</v>
      </c>
      <c r="C24" s="63"/>
      <c r="D24" s="64"/>
      <c r="E24" s="64"/>
      <c r="F24" s="53"/>
      <c r="G24" s="64"/>
      <c r="H24" s="64">
        <f>VLOOKUP($B24,Fire2021!$C$10:$I$57,2,FALSE)</f>
        <v>9</v>
      </c>
      <c r="I24" s="64">
        <f>VLOOKUP($B24,Fire2021!$C$10:$I$57,3,FALSE)</f>
        <v>13</v>
      </c>
      <c r="J24" s="64">
        <f>VLOOKUP($B24,Fire2021!$C$10:$I$57,4,FALSE)</f>
        <v>7</v>
      </c>
      <c r="K24" s="64">
        <f>VLOOKUP($B24,Fire2021!$C$10:$O$58,8,FALSE)</f>
        <v>40</v>
      </c>
      <c r="L24" s="64">
        <f>VLOOKUP($B24,Fire2021!$C$10:$Q$58,9,FALSE)</f>
        <v>2</v>
      </c>
      <c r="M24" s="64">
        <f>VLOOKUP($B24,Fire2021!$C$10:$BA$58,10,FALSE)+VLOOKUP($B24,Fire2021!$C$10:$BA$58,13,FALSE)</f>
        <v>10</v>
      </c>
      <c r="N24" s="64">
        <f>VLOOKUP($B24,Fire2021!$C$10:$BA$58,11,FALSE)+VLOOKUP($B24,Fire2021!$C$10:$BA$58,15,FALSE)</f>
        <v>98</v>
      </c>
      <c r="O24" s="64">
        <f>VLOOKUP($B24,Fire2021!$C$10:$AZ$58,16,FALSE)</f>
        <v>8</v>
      </c>
      <c r="P24" s="64">
        <f>VLOOKUP($B24,Fire2021!$C$10:$AZ$58,17,FALSE)</f>
        <v>7</v>
      </c>
      <c r="R24" s="55"/>
      <c r="S24" s="61"/>
      <c r="T24" s="61"/>
      <c r="U24" s="48"/>
      <c r="V24" s="55"/>
      <c r="W24" s="56"/>
      <c r="X24"/>
      <c r="Y24"/>
      <c r="Z24"/>
      <c r="AA24"/>
      <c r="AB24"/>
      <c r="AC24"/>
      <c r="AD24"/>
      <c r="AE24"/>
      <c r="AF24"/>
      <c r="AG24"/>
      <c r="AH24"/>
      <c r="AI24"/>
      <c r="AJ24"/>
      <c r="AK24" s="56"/>
      <c r="AL24" s="56"/>
      <c r="AN24" s="55"/>
      <c r="AO24" s="55"/>
      <c r="AP24" s="55"/>
      <c r="AQ24" s="55"/>
    </row>
    <row r="25" spans="1:43" s="62" customFormat="1" ht="14.25" customHeight="1" x14ac:dyDescent="0.4">
      <c r="A25" s="39">
        <v>70</v>
      </c>
      <c r="B25" s="62" t="s">
        <v>40</v>
      </c>
      <c r="C25" s="63"/>
      <c r="D25" s="64"/>
      <c r="E25" s="64"/>
      <c r="F25" s="53"/>
      <c r="G25" s="64"/>
      <c r="H25" s="64">
        <f>VLOOKUP($B25,Fire2021!$C$10:$I$57,2,FALSE)</f>
        <v>9</v>
      </c>
      <c r="I25" s="64">
        <f>VLOOKUP($B25,Fire2021!$C$10:$I$57,3,FALSE)</f>
        <v>19</v>
      </c>
      <c r="J25" s="64">
        <f>VLOOKUP($B25,Fire2021!$C$10:$I$57,4,FALSE)</f>
        <v>3</v>
      </c>
      <c r="K25" s="64">
        <f>VLOOKUP($B25,Fire2021!$C$10:$O$58,8,FALSE)</f>
        <v>43</v>
      </c>
      <c r="L25" s="64">
        <f>VLOOKUP($B25,Fire2021!$C$10:$Q$58,9,FALSE)</f>
        <v>4</v>
      </c>
      <c r="M25" s="64">
        <f>VLOOKUP($B25,Fire2021!$C$10:$BA$58,10,FALSE)+VLOOKUP($B25,Fire2021!$C$10:$BA$58,13,FALSE)</f>
        <v>9</v>
      </c>
      <c r="N25" s="64">
        <f>VLOOKUP($B25,Fire2021!$C$10:$BA$58,11,FALSE)+VLOOKUP($B25,Fire2021!$C$10:$BA$58,15,FALSE)</f>
        <v>148</v>
      </c>
      <c r="O25" s="64">
        <f>VLOOKUP($B25,Fire2021!$C$10:$AZ$58,16,FALSE)</f>
        <v>7</v>
      </c>
      <c r="P25" s="64">
        <f>VLOOKUP($B25,Fire2021!$C$10:$AZ$58,17,FALSE)</f>
        <v>4</v>
      </c>
      <c r="R25" s="55"/>
      <c r="S25" s="61"/>
      <c r="T25" s="61" t="s">
        <v>700</v>
      </c>
      <c r="U25" s="48"/>
      <c r="V25" s="55"/>
      <c r="W25" s="56"/>
      <c r="X25"/>
      <c r="Y25"/>
      <c r="Z25"/>
      <c r="AA25"/>
      <c r="AB25"/>
      <c r="AC25"/>
      <c r="AD25"/>
      <c r="AE25"/>
      <c r="AF25"/>
      <c r="AG25"/>
      <c r="AH25"/>
      <c r="AI25"/>
      <c r="AJ25"/>
      <c r="AK25" s="56"/>
      <c r="AL25" s="56"/>
      <c r="AN25" s="55"/>
      <c r="AO25" s="55"/>
      <c r="AP25" s="55"/>
      <c r="AQ25" s="55"/>
    </row>
    <row r="26" spans="1:43" s="261" customFormat="1" ht="14.25" customHeight="1" x14ac:dyDescent="0.4">
      <c r="A26" s="260">
        <v>71</v>
      </c>
      <c r="B26" s="260" t="s">
        <v>41</v>
      </c>
      <c r="C26" s="262"/>
      <c r="D26" s="263"/>
      <c r="E26" s="263"/>
      <c r="F26" s="264"/>
      <c r="G26" s="263"/>
      <c r="H26" s="263">
        <f>'(2020)'!H26</f>
        <v>0</v>
      </c>
      <c r="I26" s="263">
        <f>'(2020)'!I26</f>
        <v>8</v>
      </c>
      <c r="J26" s="263">
        <f>'(2020)'!J26</f>
        <v>2</v>
      </c>
      <c r="K26" s="263">
        <f>'(2020)'!K26</f>
        <v>13</v>
      </c>
      <c r="L26" s="263">
        <f>'(2020)'!L26</f>
        <v>2</v>
      </c>
      <c r="M26" s="263">
        <f>'(2020)'!M26</f>
        <v>9</v>
      </c>
      <c r="N26" s="263">
        <f>'(2020)'!N26</f>
        <v>26</v>
      </c>
      <c r="O26" s="263">
        <f>'(2020)'!O26</f>
        <v>1</v>
      </c>
      <c r="P26" s="263">
        <f>'(2020)'!P26</f>
        <v>1</v>
      </c>
      <c r="R26" s="265" t="s">
        <v>747</v>
      </c>
      <c r="S26" s="266"/>
      <c r="T26" s="269" t="s">
        <v>475</v>
      </c>
      <c r="U26" s="269" t="s">
        <v>475</v>
      </c>
      <c r="V26" s="270" t="s">
        <v>324</v>
      </c>
      <c r="W26" s="268"/>
      <c r="X26"/>
      <c r="Y26"/>
      <c r="Z26"/>
      <c r="AA26"/>
      <c r="AB26"/>
      <c r="AC26"/>
      <c r="AD26"/>
      <c r="AE26"/>
      <c r="AF26"/>
      <c r="AG26"/>
      <c r="AH26"/>
      <c r="AI26"/>
      <c r="AJ26"/>
      <c r="AK26" s="268"/>
      <c r="AL26" s="268"/>
      <c r="AN26" s="265"/>
      <c r="AO26" s="265"/>
      <c r="AP26" s="265"/>
      <c r="AQ26" s="265"/>
    </row>
    <row r="27" spans="1:43" s="62" customFormat="1" ht="14.25" customHeight="1" x14ac:dyDescent="0.4">
      <c r="A27" s="39">
        <v>73</v>
      </c>
      <c r="B27" s="62" t="s">
        <v>42</v>
      </c>
      <c r="C27" s="63"/>
      <c r="D27" s="64"/>
      <c r="E27" s="64"/>
      <c r="F27" s="53"/>
      <c r="G27" s="64"/>
      <c r="H27" s="64">
        <f>VLOOKUP($B27,Fire2021!$C$10:$I$57,2,FALSE)</f>
        <v>8</v>
      </c>
      <c r="I27" s="64">
        <f>VLOOKUP($B27,Fire2021!$C$10:$I$57,3,FALSE)</f>
        <v>34</v>
      </c>
      <c r="J27" s="64">
        <f>VLOOKUP($B27,Fire2021!$C$10:$I$57,4,FALSE)</f>
        <v>15</v>
      </c>
      <c r="K27" s="64">
        <f>VLOOKUP($B27,Fire2021!$C$10:$O$58,8,FALSE)</f>
        <v>75</v>
      </c>
      <c r="L27" s="64">
        <f>VLOOKUP($B27,Fire2021!$C$10:$Q$58,9,FALSE)</f>
        <v>3</v>
      </c>
      <c r="M27" s="64">
        <f>VLOOKUP($B27,Fire2021!$C$10:$BA$58,10,FALSE)+VLOOKUP($B27,Fire2021!$C$10:$BA$58,13,FALSE)</f>
        <v>40</v>
      </c>
      <c r="N27" s="64">
        <f>VLOOKUP($B27,Fire2021!$C$10:$BA$58,11,FALSE)+VLOOKUP($B27,Fire2021!$C$10:$BA$58,15,FALSE)</f>
        <v>254</v>
      </c>
      <c r="O27" s="64">
        <f>VLOOKUP($B27,Fire2021!$C$10:$AZ$58,16,FALSE)</f>
        <v>13</v>
      </c>
      <c r="P27" s="64">
        <f>VLOOKUP($B27,Fire2021!$C$10:$AZ$58,17,FALSE)</f>
        <v>9</v>
      </c>
      <c r="R27" s="55"/>
      <c r="S27" s="61"/>
      <c r="T27" s="144" t="s">
        <v>484</v>
      </c>
      <c r="U27" s="144" t="s">
        <v>484</v>
      </c>
      <c r="V27" s="201" t="s">
        <v>504</v>
      </c>
      <c r="W27" s="56"/>
      <c r="X27"/>
      <c r="Y27"/>
      <c r="Z27"/>
      <c r="AA27"/>
      <c r="AB27"/>
      <c r="AC27"/>
      <c r="AD27"/>
      <c r="AE27"/>
      <c r="AF27"/>
      <c r="AG27"/>
      <c r="AH27"/>
      <c r="AI27"/>
      <c r="AJ27"/>
      <c r="AK27" s="56"/>
      <c r="AL27" s="56"/>
      <c r="AN27" s="55"/>
      <c r="AO27" s="55"/>
      <c r="AP27" s="55"/>
      <c r="AQ27" s="55"/>
    </row>
    <row r="28" spans="1:43" s="62" customFormat="1" ht="14.25" customHeight="1" x14ac:dyDescent="0.4">
      <c r="A28" s="39">
        <v>74</v>
      </c>
      <c r="B28" s="62" t="s">
        <v>43</v>
      </c>
      <c r="C28" s="63"/>
      <c r="D28" s="64"/>
      <c r="E28" s="64"/>
      <c r="F28" s="53"/>
      <c r="G28" s="64"/>
      <c r="H28" s="64">
        <f>VLOOKUP($B28,Fire2021!$C$10:$I$57,2,FALSE)</f>
        <v>9</v>
      </c>
      <c r="I28" s="64">
        <f>VLOOKUP($B28,Fire2021!$C$10:$I$57,3,FALSE)</f>
        <v>18</v>
      </c>
      <c r="J28" s="64">
        <f>VLOOKUP($B28,Fire2021!$C$10:$I$57,4,FALSE)</f>
        <v>12</v>
      </c>
      <c r="K28" s="64">
        <f>VLOOKUP($B28,Fire2021!$C$10:$O$58,8,FALSE)</f>
        <v>58</v>
      </c>
      <c r="L28" s="64">
        <f>VLOOKUP($B28,Fire2021!$C$10:$Q$58,9,FALSE)</f>
        <v>4</v>
      </c>
      <c r="M28" s="64">
        <f>VLOOKUP($B28,Fire2021!$C$10:$BA$58,10,FALSE)+VLOOKUP($B28,Fire2021!$C$10:$BA$58,13,FALSE)</f>
        <v>35</v>
      </c>
      <c r="N28" s="64">
        <f>VLOOKUP($B28,Fire2021!$C$10:$BA$58,11,FALSE)+VLOOKUP($B28,Fire2021!$C$10:$BA$58,15,FALSE)</f>
        <v>107</v>
      </c>
      <c r="O28" s="64">
        <f>VLOOKUP($B28,Fire2021!$C$10:$AZ$58,16,FALSE)</f>
        <v>7</v>
      </c>
      <c r="P28" s="64">
        <f>VLOOKUP($B28,Fire2021!$C$10:$AZ$58,17,FALSE)</f>
        <v>7</v>
      </c>
      <c r="R28" s="55"/>
      <c r="S28" s="61"/>
      <c r="T28" s="149" t="s">
        <v>503</v>
      </c>
      <c r="U28" s="149" t="s">
        <v>503</v>
      </c>
      <c r="V28" s="144" t="s">
        <v>503</v>
      </c>
      <c r="W28" s="56"/>
      <c r="X28"/>
      <c r="Y28"/>
      <c r="Z28"/>
      <c r="AA28"/>
      <c r="AB28"/>
      <c r="AC28"/>
      <c r="AD28"/>
      <c r="AE28"/>
      <c r="AF28"/>
      <c r="AG28"/>
      <c r="AH28"/>
      <c r="AI28"/>
      <c r="AJ28"/>
      <c r="AK28" s="56"/>
      <c r="AL28" s="56"/>
      <c r="AN28" s="55"/>
      <c r="AO28" s="55"/>
      <c r="AP28" s="55"/>
      <c r="AQ28" s="55"/>
    </row>
    <row r="29" spans="1:43" s="62" customFormat="1" ht="14.25" customHeight="1" x14ac:dyDescent="0.4">
      <c r="A29" s="39">
        <v>75</v>
      </c>
      <c r="B29" s="62" t="s">
        <v>44</v>
      </c>
      <c r="C29" s="63"/>
      <c r="D29" s="64"/>
      <c r="E29" s="64"/>
      <c r="F29" s="53"/>
      <c r="G29" s="64"/>
      <c r="H29" s="64">
        <f>VLOOKUP($B29,Fire2021!$C$10:$I$57,2,FALSE)</f>
        <v>7</v>
      </c>
      <c r="I29" s="64">
        <f>VLOOKUP($B29,Fire2021!$C$10:$I$57,3,FALSE)</f>
        <v>6</v>
      </c>
      <c r="J29" s="64">
        <f>VLOOKUP($B29,Fire2021!$C$10:$I$57,4,FALSE)</f>
        <v>7</v>
      </c>
      <c r="K29" s="64">
        <f>VLOOKUP($B29,Fire2021!$C$10:$O$58,8,FALSE)</f>
        <v>32</v>
      </c>
      <c r="L29" s="64">
        <f>VLOOKUP($B29,Fire2021!$C$10:$Q$58,9,FALSE)</f>
        <v>2</v>
      </c>
      <c r="M29" s="64">
        <f>VLOOKUP($B29,Fire2021!$C$10:$BA$58,10,FALSE)+VLOOKUP($B29,Fire2021!$C$10:$BA$58,13,FALSE)</f>
        <v>47</v>
      </c>
      <c r="N29" s="64">
        <f>VLOOKUP($B29,Fire2021!$C$10:$BA$58,11,FALSE)+VLOOKUP($B29,Fire2021!$C$10:$BA$58,15,FALSE)</f>
        <v>82</v>
      </c>
      <c r="O29" s="64">
        <f>VLOOKUP($B29,Fire2021!$C$10:$AZ$58,16,FALSE)</f>
        <v>4</v>
      </c>
      <c r="P29" s="64">
        <f>VLOOKUP($B29,Fire2021!$C$10:$AZ$58,17,FALSE)</f>
        <v>5</v>
      </c>
      <c r="R29" s="55"/>
      <c r="S29" s="61"/>
      <c r="T29" s="149" t="s">
        <v>550</v>
      </c>
      <c r="U29" s="149" t="s">
        <v>682</v>
      </c>
      <c r="V29" s="55"/>
      <c r="W29" s="56"/>
      <c r="X29"/>
      <c r="Y29"/>
      <c r="Z29"/>
      <c r="AA29"/>
      <c r="AB29"/>
      <c r="AC29"/>
      <c r="AD29"/>
      <c r="AE29"/>
      <c r="AF29"/>
      <c r="AG29"/>
      <c r="AH29"/>
      <c r="AI29"/>
      <c r="AJ29"/>
      <c r="AK29" s="56"/>
      <c r="AL29" s="56"/>
      <c r="AN29" s="55"/>
      <c r="AO29" s="55"/>
      <c r="AP29" s="55"/>
      <c r="AQ29" s="55"/>
    </row>
    <row r="30" spans="1:43" s="62" customFormat="1" ht="14.25" customHeight="1" x14ac:dyDescent="0.4">
      <c r="A30" s="39">
        <v>76</v>
      </c>
      <c r="B30" s="62" t="s">
        <v>45</v>
      </c>
      <c r="C30" s="63"/>
      <c r="D30" s="64"/>
      <c r="E30" s="64"/>
      <c r="F30" s="53"/>
      <c r="G30" s="64"/>
      <c r="H30" s="64">
        <f>VLOOKUP($B30,Fire2021!$C$10:$I$57,2,FALSE)</f>
        <v>0</v>
      </c>
      <c r="I30" s="64">
        <f>VLOOKUP($B30,Fire2021!$C$10:$I$57,3,FALSE)</f>
        <v>29</v>
      </c>
      <c r="J30" s="64">
        <f>VLOOKUP($B30,Fire2021!$C$10:$I$57,4,FALSE)</f>
        <v>9</v>
      </c>
      <c r="K30" s="64">
        <f>VLOOKUP($B30,Fire2021!$C$10:$O$58,8,FALSE)</f>
        <v>48</v>
      </c>
      <c r="L30" s="64">
        <f>VLOOKUP($B30,Fire2021!$C$10:$Q$58,9,FALSE)</f>
        <v>2</v>
      </c>
      <c r="M30" s="64">
        <f>VLOOKUP($B30,Fire2021!$C$10:$BA$58,10,FALSE)+VLOOKUP($B30,Fire2021!$C$10:$BA$58,13,FALSE)</f>
        <v>34</v>
      </c>
      <c r="N30" s="64">
        <f>VLOOKUP($B30,Fire2021!$C$10:$BA$58,11,FALSE)+VLOOKUP($B30,Fire2021!$C$10:$BA$58,15,FALSE)</f>
        <v>93</v>
      </c>
      <c r="O30" s="64">
        <f>VLOOKUP($B30,Fire2021!$C$10:$AZ$58,16,FALSE)</f>
        <v>5</v>
      </c>
      <c r="P30" s="64">
        <f>VLOOKUP($B30,Fire2021!$C$10:$AZ$58,17,FALSE)</f>
        <v>4</v>
      </c>
      <c r="R30" s="55"/>
      <c r="S30" s="61"/>
      <c r="T30" s="61"/>
      <c r="U30" s="48"/>
      <c r="V30" s="55"/>
      <c r="W30" s="56"/>
      <c r="X30"/>
      <c r="Y30"/>
      <c r="Z30"/>
      <c r="AA30"/>
      <c r="AB30"/>
      <c r="AC30"/>
      <c r="AD30"/>
      <c r="AE30"/>
      <c r="AF30"/>
      <c r="AG30"/>
      <c r="AH30"/>
      <c r="AI30"/>
      <c r="AJ30"/>
      <c r="AK30" s="56"/>
      <c r="AL30" s="56"/>
      <c r="AN30" s="55"/>
      <c r="AO30" s="55"/>
      <c r="AP30" s="55"/>
      <c r="AQ30" s="55"/>
    </row>
    <row r="31" spans="1:43" s="62" customFormat="1" ht="14.25" customHeight="1" x14ac:dyDescent="0.4">
      <c r="A31" s="39">
        <v>79</v>
      </c>
      <c r="B31" s="62" t="s">
        <v>46</v>
      </c>
      <c r="C31" s="63"/>
      <c r="D31" s="64"/>
      <c r="E31" s="64"/>
      <c r="F31" s="53"/>
      <c r="G31" s="64"/>
      <c r="H31" s="64">
        <f>VLOOKUP($B31,Fire2021!$C$10:$I$57,2,FALSE)</f>
        <v>3</v>
      </c>
      <c r="I31" s="64">
        <f>VLOOKUP($B31,Fire2021!$C$10:$I$57,3,FALSE)</f>
        <v>34</v>
      </c>
      <c r="J31" s="64">
        <f>VLOOKUP($B31,Fire2021!$C$10:$I$57,4,FALSE)</f>
        <v>5</v>
      </c>
      <c r="K31" s="64">
        <f>VLOOKUP($B31,Fire2021!$C$10:$O$58,8,FALSE)</f>
        <v>50</v>
      </c>
      <c r="L31" s="64">
        <f>VLOOKUP($B31,Fire2021!$C$10:$Q$58,9,FALSE)</f>
        <v>3</v>
      </c>
      <c r="M31" s="64">
        <f>VLOOKUP($B31,Fire2021!$C$10:$BA$58,10,FALSE)+VLOOKUP($B31,Fire2021!$C$10:$BA$58,13,FALSE)</f>
        <v>26</v>
      </c>
      <c r="N31" s="64">
        <f>VLOOKUP($B31,Fire2021!$C$10:$BA$58,11,FALSE)+VLOOKUP($B31,Fire2021!$C$10:$BA$58,15,FALSE)</f>
        <v>95</v>
      </c>
      <c r="O31" s="64">
        <f>VLOOKUP($B31,Fire2021!$C$10:$AZ$58,16,FALSE)</f>
        <v>6</v>
      </c>
      <c r="P31" s="64">
        <f>VLOOKUP($B31,Fire2021!$C$10:$AZ$58,17,FALSE)</f>
        <v>5</v>
      </c>
      <c r="R31" s="55"/>
      <c r="S31" s="61" t="s">
        <v>701</v>
      </c>
      <c r="T31" s="61">
        <v>11</v>
      </c>
      <c r="U31" s="48">
        <v>12</v>
      </c>
      <c r="V31" s="55">
        <v>15</v>
      </c>
      <c r="W31" s="56"/>
      <c r="X31"/>
      <c r="Y31"/>
      <c r="Z31"/>
      <c r="AA31"/>
      <c r="AB31"/>
      <c r="AC31"/>
      <c r="AD31"/>
      <c r="AE31"/>
      <c r="AF31"/>
      <c r="AG31"/>
      <c r="AH31"/>
      <c r="AI31"/>
      <c r="AJ31"/>
      <c r="AK31" s="56"/>
      <c r="AL31" s="56"/>
      <c r="AN31" s="55"/>
      <c r="AO31" s="55"/>
      <c r="AP31" s="55"/>
      <c r="AQ31" s="55"/>
    </row>
    <row r="32" spans="1:43" s="62" customFormat="1" ht="14.25" customHeight="1" x14ac:dyDescent="0.4">
      <c r="A32" s="39">
        <v>80</v>
      </c>
      <c r="B32" s="62" t="s">
        <v>47</v>
      </c>
      <c r="C32" s="63"/>
      <c r="D32" s="64"/>
      <c r="E32" s="64"/>
      <c r="F32" s="53"/>
      <c r="G32" s="64"/>
      <c r="H32" s="64">
        <f>VLOOKUP($B32,Fire2021!$C$10:$I$57,2,FALSE)</f>
        <v>5</v>
      </c>
      <c r="I32" s="64">
        <f>VLOOKUP($B32,Fire2021!$C$10:$I$57,3,FALSE)</f>
        <v>24</v>
      </c>
      <c r="J32" s="64">
        <f>VLOOKUP($B32,Fire2021!$C$10:$I$57,4,FALSE)</f>
        <v>7</v>
      </c>
      <c r="K32" s="64">
        <f>VLOOKUP($B32,Fire2021!$C$10:$O$58,8,FALSE)</f>
        <v>43</v>
      </c>
      <c r="L32" s="64">
        <f>VLOOKUP($B32,Fire2021!$C$10:$Q$58,9,FALSE)</f>
        <v>4</v>
      </c>
      <c r="M32" s="64">
        <f>VLOOKUP($B32,Fire2021!$C$10:$BA$58,10,FALSE)+VLOOKUP($B32,Fire2021!$C$10:$BA$58,13,FALSE)</f>
        <v>29</v>
      </c>
      <c r="N32" s="64">
        <f>VLOOKUP($B32,Fire2021!$C$10:$BA$58,11,FALSE)+VLOOKUP($B32,Fire2021!$C$10:$BA$58,15,FALSE)</f>
        <v>105</v>
      </c>
      <c r="O32" s="64">
        <f>VLOOKUP($B32,Fire2021!$C$10:$AZ$58,16,FALSE)</f>
        <v>4</v>
      </c>
      <c r="P32" s="64">
        <f>VLOOKUP($B32,Fire2021!$C$10:$AZ$58,17,FALSE)</f>
        <v>3</v>
      </c>
      <c r="R32" s="55"/>
      <c r="S32" s="61"/>
      <c r="T32" s="61"/>
      <c r="U32" s="48"/>
      <c r="V32" s="55"/>
      <c r="W32" s="56"/>
      <c r="X32"/>
      <c r="Y32"/>
      <c r="Z32"/>
      <c r="AA32"/>
      <c r="AB32"/>
      <c r="AC32"/>
      <c r="AD32"/>
      <c r="AE32"/>
      <c r="AF32"/>
      <c r="AG32"/>
      <c r="AH32"/>
      <c r="AI32"/>
      <c r="AJ32"/>
      <c r="AK32" s="56"/>
      <c r="AL32" s="56"/>
      <c r="AN32" s="55"/>
      <c r="AO32" s="55"/>
      <c r="AP32" s="55"/>
      <c r="AQ32" s="55"/>
    </row>
    <row r="33" spans="1:43" s="62" customFormat="1" ht="14.25" customHeight="1" x14ac:dyDescent="0.4">
      <c r="A33" s="39">
        <v>81</v>
      </c>
      <c r="B33" s="62" t="s">
        <v>48</v>
      </c>
      <c r="C33" s="63"/>
      <c r="D33" s="64"/>
      <c r="E33" s="64"/>
      <c r="F33" s="53"/>
      <c r="G33" s="64"/>
      <c r="H33" s="64">
        <f>VLOOKUP($B33,Fire2021!$C$10:$I$57,2,FALSE)</f>
        <v>3</v>
      </c>
      <c r="I33" s="64">
        <f>VLOOKUP($B33,Fire2021!$C$10:$I$57,3,FALSE)</f>
        <v>14</v>
      </c>
      <c r="J33" s="64">
        <f>VLOOKUP($B33,Fire2021!$C$10:$I$57,4,FALSE)</f>
        <v>5</v>
      </c>
      <c r="K33" s="64">
        <f>VLOOKUP($B33,Fire2021!$C$10:$O$58,8,FALSE)</f>
        <v>25</v>
      </c>
      <c r="L33" s="64">
        <f>VLOOKUP($B33,Fire2021!$C$10:$Q$58,9,FALSE)</f>
        <v>2</v>
      </c>
      <c r="M33" s="64">
        <f>VLOOKUP($B33,Fire2021!$C$10:$BA$58,10,FALSE)+VLOOKUP($B33,Fire2021!$C$10:$BA$58,13,FALSE)</f>
        <v>30</v>
      </c>
      <c r="N33" s="64">
        <f>VLOOKUP($B33,Fire2021!$C$10:$BA$58,11,FALSE)+VLOOKUP($B33,Fire2021!$C$10:$BA$58,15,FALSE)</f>
        <v>81</v>
      </c>
      <c r="O33" s="64">
        <f>VLOOKUP($B33,Fire2021!$C$10:$AZ$58,16,FALSE)</f>
        <v>2</v>
      </c>
      <c r="P33" s="64">
        <f>VLOOKUP($B33,Fire2021!$C$10:$AZ$58,17,FALSE)</f>
        <v>1</v>
      </c>
      <c r="R33" s="55"/>
      <c r="S33" s="61"/>
      <c r="T33" s="61"/>
      <c r="U33" s="48"/>
      <c r="V33" s="55"/>
      <c r="W33" s="56"/>
      <c r="X33"/>
      <c r="Y33"/>
      <c r="Z33"/>
      <c r="AA33"/>
      <c r="AB33"/>
      <c r="AC33"/>
      <c r="AD33"/>
      <c r="AE33"/>
      <c r="AF33"/>
      <c r="AG33"/>
      <c r="AH33"/>
      <c r="AI33"/>
      <c r="AJ33"/>
      <c r="AK33" s="56"/>
      <c r="AL33" s="56"/>
      <c r="AN33" s="55"/>
      <c r="AO33" s="55"/>
      <c r="AP33" s="55"/>
      <c r="AQ33" s="55"/>
    </row>
    <row r="34" spans="1:43" s="62" customFormat="1" ht="14.25" customHeight="1" x14ac:dyDescent="0.4">
      <c r="A34" s="39">
        <v>83</v>
      </c>
      <c r="B34" s="62" t="s">
        <v>49</v>
      </c>
      <c r="C34" s="63"/>
      <c r="D34" s="64"/>
      <c r="E34" s="64"/>
      <c r="F34" s="53"/>
      <c r="G34" s="64"/>
      <c r="H34" s="64">
        <f>VLOOKUP($B34,Fire2021!$C$10:$I$57,2,FALSE)</f>
        <v>1</v>
      </c>
      <c r="I34" s="64">
        <f>VLOOKUP($B34,Fire2021!$C$10:$I$57,3,FALSE)</f>
        <v>11</v>
      </c>
      <c r="J34" s="64">
        <f>VLOOKUP($B34,Fire2021!$C$10:$I$57,4,FALSE)</f>
        <v>3</v>
      </c>
      <c r="K34" s="64">
        <f>VLOOKUP($B34,Fire2021!$C$10:$O$58,8,FALSE)</f>
        <v>21</v>
      </c>
      <c r="L34" s="64">
        <f>VLOOKUP($B34,Fire2021!$C$10:$Q$58,9,FALSE)</f>
        <v>0</v>
      </c>
      <c r="M34" s="64">
        <f>VLOOKUP($B34,Fire2021!$C$10:$BA$58,10,FALSE)+VLOOKUP($B34,Fire2021!$C$10:$BA$58,13,FALSE)</f>
        <v>14</v>
      </c>
      <c r="N34" s="64">
        <f>VLOOKUP($B34,Fire2021!$C$10:$BA$58,11,FALSE)+VLOOKUP($B34,Fire2021!$C$10:$BA$58,15,FALSE)</f>
        <v>51</v>
      </c>
      <c r="O34" s="64">
        <f>VLOOKUP($B34,Fire2021!$C$10:$AZ$58,16,FALSE)</f>
        <v>3</v>
      </c>
      <c r="P34" s="64">
        <f>VLOOKUP($B34,Fire2021!$C$10:$AZ$58,17,FALSE)</f>
        <v>2</v>
      </c>
      <c r="R34" s="55"/>
      <c r="S34" s="61"/>
      <c r="T34" s="61"/>
      <c r="U34" s="48"/>
      <c r="V34" s="55"/>
      <c r="W34" s="56"/>
      <c r="X34"/>
      <c r="Y34"/>
      <c r="Z34"/>
      <c r="AA34"/>
      <c r="AB34"/>
      <c r="AC34"/>
      <c r="AD34"/>
      <c r="AE34"/>
      <c r="AF34"/>
      <c r="AG34"/>
      <c r="AH34"/>
      <c r="AI34"/>
      <c r="AJ34"/>
      <c r="AK34" s="56"/>
      <c r="AL34" s="56"/>
      <c r="AN34" s="55"/>
      <c r="AO34" s="55"/>
      <c r="AP34" s="55"/>
      <c r="AQ34" s="55"/>
    </row>
    <row r="35" spans="1:43" s="62" customFormat="1" ht="14.25" customHeight="1" x14ac:dyDescent="0.4">
      <c r="A35" s="39">
        <v>84</v>
      </c>
      <c r="B35" s="62" t="s">
        <v>50</v>
      </c>
      <c r="C35" s="63"/>
      <c r="D35" s="64"/>
      <c r="E35" s="64"/>
      <c r="F35" s="53"/>
      <c r="G35" s="64"/>
      <c r="H35" s="64">
        <f>VLOOKUP($B35,Fire2021!$C$10:$I$57,2,FALSE)</f>
        <v>8</v>
      </c>
      <c r="I35" s="64">
        <f>VLOOKUP($B35,Fire2021!$C$10:$I$57,3,FALSE)</f>
        <v>12</v>
      </c>
      <c r="J35" s="64">
        <f>VLOOKUP($B35,Fire2021!$C$10:$I$57,4,FALSE)</f>
        <v>4</v>
      </c>
      <c r="K35" s="64">
        <f>VLOOKUP($B35,Fire2021!$C$10:$O$58,8,FALSE)</f>
        <v>29</v>
      </c>
      <c r="L35" s="64">
        <f>VLOOKUP($B35,Fire2021!$C$10:$Q$58,9,FALSE)</f>
        <v>2</v>
      </c>
      <c r="M35" s="64">
        <f>VLOOKUP($B35,Fire2021!$C$10:$BA$58,10,FALSE)+VLOOKUP($B35,Fire2021!$C$10:$BA$58,13,FALSE)</f>
        <v>12</v>
      </c>
      <c r="N35" s="64">
        <f>VLOOKUP($B35,Fire2021!$C$10:$BA$58,11,FALSE)+VLOOKUP($B35,Fire2021!$C$10:$BA$58,15,FALSE)</f>
        <v>72</v>
      </c>
      <c r="O35" s="64">
        <f>VLOOKUP($B35,Fire2021!$C$10:$AZ$58,16,FALSE)</f>
        <v>6</v>
      </c>
      <c r="P35" s="64">
        <f>VLOOKUP($B35,Fire2021!$C$10:$AZ$58,17,FALSE)</f>
        <v>4</v>
      </c>
      <c r="R35" s="55"/>
      <c r="S35" s="61"/>
      <c r="T35" s="61"/>
      <c r="U35" s="48"/>
      <c r="V35" s="55"/>
      <c r="W35" s="56"/>
      <c r="X35"/>
      <c r="Y35"/>
      <c r="Z35"/>
      <c r="AA35"/>
      <c r="AB35"/>
      <c r="AC35"/>
      <c r="AD35"/>
      <c r="AE35"/>
      <c r="AF35"/>
      <c r="AG35"/>
      <c r="AH35"/>
      <c r="AI35"/>
      <c r="AJ35"/>
      <c r="AK35" s="56"/>
      <c r="AL35" s="56"/>
      <c r="AN35" s="55"/>
      <c r="AO35" s="55"/>
      <c r="AP35" s="55"/>
      <c r="AQ35" s="55"/>
    </row>
    <row r="36" spans="1:43" s="62" customFormat="1" ht="14.25" customHeight="1" x14ac:dyDescent="0.4">
      <c r="A36" s="39">
        <v>85</v>
      </c>
      <c r="B36" s="62" t="s">
        <v>51</v>
      </c>
      <c r="C36" s="63"/>
      <c r="D36" s="64"/>
      <c r="E36" s="64"/>
      <c r="F36" s="53"/>
      <c r="G36" s="64"/>
      <c r="H36" s="64">
        <f>VLOOKUP($B36,Fire2021!$C$10:$I$57,2,FALSE)</f>
        <v>0</v>
      </c>
      <c r="I36" s="64">
        <f>VLOOKUP($B36,Fire2021!$C$10:$I$57,3,FALSE)</f>
        <v>19</v>
      </c>
      <c r="J36" s="64">
        <f>VLOOKUP($B36,Fire2021!$C$10:$I$57,4,FALSE)</f>
        <v>6</v>
      </c>
      <c r="K36" s="64">
        <f>VLOOKUP($B36,Fire2021!$C$10:$O$58,8,FALSE)</f>
        <v>34</v>
      </c>
      <c r="L36" s="64">
        <f>VLOOKUP($B36,Fire2021!$C$10:$Q$58,9,FALSE)</f>
        <v>1</v>
      </c>
      <c r="M36" s="64">
        <f>VLOOKUP($B36,Fire2021!$C$10:$BA$58,10,FALSE)+VLOOKUP($B36,Fire2021!$C$10:$BA$58,13,FALSE)</f>
        <v>3</v>
      </c>
      <c r="N36" s="64">
        <f>VLOOKUP($B36,Fire2021!$C$10:$BA$58,11,FALSE)+VLOOKUP($B36,Fire2021!$C$10:$BA$58,15,FALSE)</f>
        <v>120</v>
      </c>
      <c r="O36" s="64">
        <f>VLOOKUP($B36,Fire2021!$C$10:$AZ$58,16,FALSE)</f>
        <v>6</v>
      </c>
      <c r="P36" s="64">
        <f>VLOOKUP($B36,Fire2021!$C$10:$AZ$58,17,FALSE)</f>
        <v>2</v>
      </c>
      <c r="R36" s="55"/>
      <c r="S36" s="61"/>
      <c r="T36" s="61"/>
      <c r="U36" s="48"/>
      <c r="V36" s="55"/>
      <c r="W36" s="65"/>
      <c r="X36"/>
      <c r="Y36"/>
      <c r="Z36"/>
      <c r="AA36"/>
      <c r="AB36"/>
      <c r="AC36"/>
      <c r="AD36"/>
      <c r="AE36"/>
      <c r="AF36"/>
      <c r="AG36"/>
      <c r="AH36"/>
      <c r="AI36"/>
      <c r="AJ36"/>
      <c r="AK36" s="65"/>
      <c r="AL36" s="65"/>
      <c r="AN36" s="55"/>
      <c r="AO36" s="55"/>
      <c r="AP36" s="55"/>
      <c r="AQ36" s="55"/>
    </row>
    <row r="37" spans="1:43" s="62" customFormat="1" ht="14.25" customHeight="1" x14ac:dyDescent="0.4">
      <c r="A37" s="39">
        <v>87</v>
      </c>
      <c r="B37" s="62" t="s">
        <v>52</v>
      </c>
      <c r="C37" s="63"/>
      <c r="D37" s="64"/>
      <c r="E37" s="64"/>
      <c r="F37" s="53"/>
      <c r="G37" s="64"/>
      <c r="H37" s="64">
        <f>VLOOKUP($B37,Fire2021!$C$10:$I$57,2,FALSE)</f>
        <v>1</v>
      </c>
      <c r="I37" s="64">
        <f>VLOOKUP($B37,Fire2021!$C$10:$I$57,3,FALSE)</f>
        <v>19</v>
      </c>
      <c r="J37" s="64">
        <f>VLOOKUP($B37,Fire2021!$C$10:$I$57,4,FALSE)</f>
        <v>3</v>
      </c>
      <c r="K37" s="64">
        <f>VLOOKUP($B37,Fire2021!$C$10:$O$58,8,FALSE)</f>
        <v>30</v>
      </c>
      <c r="L37" s="64">
        <f>VLOOKUP($B37,Fire2021!$C$10:$Q$58,9,FALSE)</f>
        <v>2</v>
      </c>
      <c r="M37" s="64">
        <f>VLOOKUP($B37,Fire2021!$C$10:$BA$58,10,FALSE)+VLOOKUP($B37,Fire2021!$C$10:$BA$58,13,FALSE)</f>
        <v>24</v>
      </c>
      <c r="N37" s="64">
        <f>VLOOKUP($B37,Fire2021!$C$10:$BA$58,11,FALSE)+VLOOKUP($B37,Fire2021!$C$10:$BA$58,15,FALSE)</f>
        <v>55</v>
      </c>
      <c r="O37" s="64">
        <f>VLOOKUP($B37,Fire2021!$C$10:$AZ$58,16,FALSE)</f>
        <v>7</v>
      </c>
      <c r="P37" s="64">
        <f>VLOOKUP($B37,Fire2021!$C$10:$AZ$58,17,FALSE)</f>
        <v>3</v>
      </c>
      <c r="R37" s="55"/>
      <c r="S37" s="61"/>
      <c r="T37" s="61"/>
      <c r="U37" s="48"/>
      <c r="V37" s="55"/>
      <c r="W37" s="65"/>
      <c r="X37"/>
      <c r="Y37"/>
      <c r="Z37"/>
      <c r="AA37"/>
      <c r="AB37"/>
      <c r="AC37"/>
      <c r="AD37"/>
      <c r="AE37"/>
      <c r="AF37"/>
      <c r="AG37"/>
      <c r="AH37"/>
      <c r="AI37"/>
      <c r="AJ37"/>
      <c r="AK37" s="56"/>
      <c r="AL37" s="56"/>
      <c r="AN37" s="55"/>
      <c r="AO37" s="55"/>
      <c r="AP37" s="55"/>
      <c r="AQ37" s="55"/>
    </row>
    <row r="38" spans="1:43" s="62" customFormat="1" ht="14.25" customHeight="1" x14ac:dyDescent="0.4">
      <c r="A38" s="39">
        <v>90</v>
      </c>
      <c r="B38" s="62" t="s">
        <v>53</v>
      </c>
      <c r="C38" s="63"/>
      <c r="D38" s="64"/>
      <c r="E38" s="64"/>
      <c r="F38" s="53"/>
      <c r="G38" s="64"/>
      <c r="H38" s="64">
        <f>VLOOKUP($B38,Fire2021!$C$10:$I$57,2,FALSE)</f>
        <v>8</v>
      </c>
      <c r="I38" s="64">
        <f>VLOOKUP($B38,Fire2021!$C$10:$I$57,3,FALSE)</f>
        <v>23</v>
      </c>
      <c r="J38" s="64">
        <f>VLOOKUP($B38,Fire2021!$C$10:$I$57,4,FALSE)</f>
        <v>2</v>
      </c>
      <c r="K38" s="64">
        <f>VLOOKUP($B38,Fire2021!$C$10:$O$58,8,FALSE)</f>
        <v>48</v>
      </c>
      <c r="L38" s="64">
        <f>VLOOKUP($B38,Fire2021!$C$10:$Q$58,9,FALSE)</f>
        <v>2</v>
      </c>
      <c r="M38" s="64">
        <f>VLOOKUP($B38,Fire2021!$C$10:$BA$58,10,FALSE)+VLOOKUP($B38,Fire2021!$C$10:$BA$58,13,FALSE)</f>
        <v>17</v>
      </c>
      <c r="N38" s="64">
        <f>VLOOKUP($B38,Fire2021!$C$10:$BA$58,11,FALSE)+VLOOKUP($B38,Fire2021!$C$10:$BA$58,15,FALSE)</f>
        <v>111</v>
      </c>
      <c r="O38" s="64">
        <f>VLOOKUP($B38,Fire2021!$C$10:$AZ$58,16,FALSE)</f>
        <v>6</v>
      </c>
      <c r="P38" s="64">
        <f>VLOOKUP($B38,Fire2021!$C$10:$AZ$58,17,FALSE)</f>
        <v>3</v>
      </c>
      <c r="R38" s="55"/>
      <c r="S38" s="61"/>
      <c r="T38" s="61"/>
      <c r="U38" s="48"/>
      <c r="V38" s="55"/>
      <c r="W38" s="56"/>
      <c r="X38"/>
      <c r="Y38"/>
      <c r="Z38"/>
      <c r="AA38"/>
      <c r="AB38"/>
      <c r="AC38"/>
      <c r="AD38"/>
      <c r="AE38"/>
      <c r="AF38"/>
      <c r="AG38"/>
      <c r="AH38"/>
      <c r="AI38"/>
      <c r="AJ38"/>
      <c r="AK38" s="56"/>
      <c r="AL38" s="56"/>
      <c r="AN38" s="55"/>
      <c r="AO38" s="55"/>
      <c r="AP38" s="55"/>
      <c r="AQ38" s="55"/>
    </row>
    <row r="39" spans="1:43" s="62" customFormat="1" ht="14.25" customHeight="1" x14ac:dyDescent="0.4">
      <c r="A39" s="39">
        <v>91</v>
      </c>
      <c r="B39" s="62" t="s">
        <v>54</v>
      </c>
      <c r="C39" s="63"/>
      <c r="D39" s="64"/>
      <c r="E39" s="64"/>
      <c r="F39" s="53"/>
      <c r="G39" s="64"/>
      <c r="H39" s="64">
        <f>VLOOKUP($B39,Fire2021!$C$10:$I$57,2,FALSE)</f>
        <v>0</v>
      </c>
      <c r="I39" s="64">
        <f>VLOOKUP($B39,Fire2021!$C$10:$I$57,3,FALSE)</f>
        <v>29</v>
      </c>
      <c r="J39" s="64">
        <f>VLOOKUP($B39,Fire2021!$C$10:$I$57,4,FALSE)</f>
        <v>6</v>
      </c>
      <c r="K39" s="64">
        <f>VLOOKUP($B39,Fire2021!$C$10:$O$58,8,FALSE)</f>
        <v>40</v>
      </c>
      <c r="L39" s="64">
        <f>VLOOKUP($B39,Fire2021!$C$10:$Q$58,9,FALSE)</f>
        <v>2</v>
      </c>
      <c r="M39" s="64">
        <f>VLOOKUP($B39,Fire2021!$C$10:$BA$58,10,FALSE)+VLOOKUP($B39,Fire2021!$C$10:$BA$58,13,FALSE)</f>
        <v>18</v>
      </c>
      <c r="N39" s="64">
        <f>VLOOKUP($B39,Fire2021!$C$10:$BA$58,11,FALSE)+VLOOKUP($B39,Fire2021!$C$10:$BA$58,15,FALSE)</f>
        <v>85</v>
      </c>
      <c r="O39" s="64">
        <f>VLOOKUP($B39,Fire2021!$C$10:$AZ$58,16,FALSE)</f>
        <v>3</v>
      </c>
      <c r="P39" s="64">
        <f>VLOOKUP($B39,Fire2021!$C$10:$AZ$58,17,FALSE)</f>
        <v>3</v>
      </c>
      <c r="R39" s="55"/>
      <c r="S39" s="61"/>
      <c r="T39" s="61"/>
      <c r="U39" s="48"/>
      <c r="V39" s="55"/>
      <c r="W39" s="56"/>
      <c r="X39"/>
      <c r="Y39"/>
      <c r="Z39"/>
      <c r="AA39"/>
      <c r="AB39"/>
      <c r="AC39"/>
      <c r="AD39"/>
      <c r="AE39"/>
      <c r="AF39"/>
      <c r="AG39"/>
      <c r="AH39"/>
      <c r="AI39"/>
      <c r="AJ39"/>
      <c r="AK39" s="56"/>
      <c r="AL39" s="56"/>
      <c r="AN39" s="55"/>
      <c r="AO39" s="55"/>
      <c r="AP39" s="55"/>
      <c r="AQ39" s="55"/>
    </row>
    <row r="40" spans="1:43" s="62" customFormat="1" ht="14.25" customHeight="1" x14ac:dyDescent="0.4">
      <c r="A40" s="39">
        <v>92</v>
      </c>
      <c r="B40" s="62" t="s">
        <v>55</v>
      </c>
      <c r="C40" s="63"/>
      <c r="D40" s="64"/>
      <c r="E40" s="64"/>
      <c r="F40" s="53"/>
      <c r="G40" s="64"/>
      <c r="H40" s="64">
        <f>VLOOKUP($B40,Fire2021!$C$10:$I$57,2,FALSE)</f>
        <v>15</v>
      </c>
      <c r="I40" s="64">
        <f>VLOOKUP($B40,Fire2021!$C$10:$I$57,3,FALSE)</f>
        <v>7</v>
      </c>
      <c r="J40" s="64">
        <f>VLOOKUP($B40,Fire2021!$C$10:$I$57,4,FALSE)</f>
        <v>3</v>
      </c>
      <c r="K40" s="64">
        <f>VLOOKUP($B40,Fire2021!$C$10:$O$58,8,FALSE)</f>
        <v>30</v>
      </c>
      <c r="L40" s="64">
        <f>VLOOKUP($B40,Fire2021!$C$10:$Q$58,9,FALSE)</f>
        <v>2</v>
      </c>
      <c r="M40" s="64">
        <f>VLOOKUP($B40,Fire2021!$C$10:$BA$58,10,FALSE)+VLOOKUP($B40,Fire2021!$C$10:$BA$58,13,FALSE)</f>
        <v>46</v>
      </c>
      <c r="N40" s="64">
        <f>VLOOKUP($B40,Fire2021!$C$10:$BA$58,11,FALSE)+VLOOKUP($B40,Fire2021!$C$10:$BA$58,15,FALSE)</f>
        <v>167</v>
      </c>
      <c r="O40" s="64">
        <f>VLOOKUP($B40,Fire2021!$C$10:$AZ$58,16,FALSE)</f>
        <v>7</v>
      </c>
      <c r="P40" s="64">
        <f>VLOOKUP($B40,Fire2021!$C$10:$AZ$58,17,FALSE)</f>
        <v>4</v>
      </c>
      <c r="R40" s="55"/>
      <c r="S40" s="61"/>
      <c r="T40" s="61"/>
      <c r="U40" s="48"/>
      <c r="V40" s="55"/>
      <c r="W40" s="56"/>
      <c r="X40"/>
      <c r="Y40"/>
      <c r="Z40"/>
      <c r="AA40"/>
      <c r="AB40"/>
      <c r="AC40"/>
      <c r="AD40"/>
      <c r="AE40"/>
      <c r="AF40"/>
      <c r="AG40"/>
      <c r="AH40"/>
      <c r="AI40"/>
      <c r="AJ40"/>
      <c r="AK40" s="56"/>
      <c r="AL40" s="56"/>
      <c r="AN40" s="55"/>
      <c r="AO40" s="55"/>
      <c r="AP40" s="55"/>
      <c r="AQ40" s="55"/>
    </row>
    <row r="41" spans="1:43" s="261" customFormat="1" ht="14.25" customHeight="1" x14ac:dyDescent="0.4">
      <c r="A41" s="260">
        <v>94</v>
      </c>
      <c r="B41" s="261" t="s">
        <v>56</v>
      </c>
      <c r="C41" s="262"/>
      <c r="D41" s="263"/>
      <c r="E41" s="263"/>
      <c r="F41" s="264"/>
      <c r="G41" s="263"/>
      <c r="H41" s="263">
        <f>VLOOKUP($B41,Fire2020!$C$10:$I$57,2,FALSE)</f>
        <v>5</v>
      </c>
      <c r="I41" s="263">
        <f>VLOOKUP($B41,Fire2020!$C$10:$I$57,3,FALSE)</f>
        <v>9</v>
      </c>
      <c r="J41" s="263">
        <f>VLOOKUP($B41,Fire2020!$C$10:$I$57,4,FALSE)</f>
        <v>3</v>
      </c>
      <c r="K41" s="263">
        <f>'(2020)'!K41</f>
        <v>23</v>
      </c>
      <c r="L41" s="263">
        <f>'(2020)'!L41</f>
        <v>1</v>
      </c>
      <c r="M41" s="263">
        <f>'(2020)'!M41</f>
        <v>15</v>
      </c>
      <c r="N41" s="263">
        <f>'(2020)'!N41</f>
        <v>70</v>
      </c>
      <c r="O41" s="263">
        <f>'(2020)'!O41</f>
        <v>4</v>
      </c>
      <c r="P41" s="263">
        <f>'(2020)'!P41</f>
        <v>4</v>
      </c>
      <c r="R41" s="265" t="s">
        <v>747</v>
      </c>
      <c r="S41" s="266"/>
      <c r="T41" s="266"/>
      <c r="U41" s="267"/>
      <c r="V41" s="265"/>
      <c r="W41" s="268"/>
      <c r="X41"/>
      <c r="Y41"/>
      <c r="Z41"/>
      <c r="AA41"/>
      <c r="AB41"/>
      <c r="AC41"/>
      <c r="AD41"/>
      <c r="AE41"/>
      <c r="AF41"/>
      <c r="AG41"/>
      <c r="AH41"/>
      <c r="AI41"/>
      <c r="AJ41"/>
      <c r="AK41" s="268"/>
      <c r="AL41" s="268"/>
      <c r="AN41" s="265"/>
      <c r="AO41" s="265"/>
      <c r="AP41" s="265"/>
      <c r="AQ41" s="265"/>
    </row>
    <row r="42" spans="1:43" s="62" customFormat="1" ht="14.25" customHeight="1" x14ac:dyDescent="0.4">
      <c r="A42" s="39">
        <v>96</v>
      </c>
      <c r="B42" s="62" t="s">
        <v>57</v>
      </c>
      <c r="C42" s="63"/>
      <c r="D42" s="64"/>
      <c r="E42" s="64"/>
      <c r="F42" s="53"/>
      <c r="G42" s="64"/>
      <c r="H42" s="64">
        <f>VLOOKUP($B42,Fire2021!$C$10:$I$57,2,FALSE)</f>
        <v>2</v>
      </c>
      <c r="I42" s="64">
        <f>VLOOKUP($B42,Fire2021!$C$10:$I$57,3,FALSE)</f>
        <v>14</v>
      </c>
      <c r="J42" s="64">
        <f>VLOOKUP($B42,Fire2021!$C$10:$I$57,4,FALSE)</f>
        <v>9</v>
      </c>
      <c r="K42" s="64">
        <f>VLOOKUP($B42,Fire2021!$C$10:$O$58,8,FALSE)</f>
        <v>51</v>
      </c>
      <c r="L42" s="64">
        <f>VLOOKUP($B42,Fire2021!$C$10:$Q$58,9,FALSE)</f>
        <v>2</v>
      </c>
      <c r="M42" s="64">
        <f>VLOOKUP($B42,Fire2021!$C$10:$BA$58,10,FALSE)+VLOOKUP($B42,Fire2021!$C$10:$BA$58,13,FALSE)</f>
        <v>28</v>
      </c>
      <c r="N42" s="64">
        <f>VLOOKUP($B42,Fire2021!$C$10:$BA$58,11,FALSE)+VLOOKUP($B42,Fire2021!$C$10:$BA$58,15,FALSE)</f>
        <v>101</v>
      </c>
      <c r="O42" s="64">
        <f>VLOOKUP($B42,Fire2021!$C$10:$AZ$58,16,FALSE)</f>
        <v>6</v>
      </c>
      <c r="P42" s="64">
        <f>VLOOKUP($B42,Fire2021!$C$10:$AZ$58,17,FALSE)</f>
        <v>4</v>
      </c>
      <c r="R42" s="55"/>
      <c r="S42" s="61"/>
      <c r="T42" s="61"/>
      <c r="U42" s="48"/>
      <c r="V42" s="55"/>
      <c r="W42" s="65"/>
      <c r="X42"/>
      <c r="Y42"/>
      <c r="Z42"/>
      <c r="AA42"/>
      <c r="AB42"/>
      <c r="AC42"/>
      <c r="AD42"/>
      <c r="AE42"/>
      <c r="AF42"/>
      <c r="AG42"/>
      <c r="AH42"/>
      <c r="AI42"/>
      <c r="AJ42"/>
      <c r="AK42" s="65"/>
      <c r="AL42" s="65"/>
      <c r="AN42" s="55"/>
      <c r="AO42" s="55"/>
      <c r="AP42" s="55"/>
      <c r="AQ42" s="55"/>
    </row>
    <row r="43" spans="1:43" s="277" customFormat="1" ht="14.25" customHeight="1" x14ac:dyDescent="0.4">
      <c r="A43" s="274">
        <v>72</v>
      </c>
      <c r="B43" s="274" t="s">
        <v>160</v>
      </c>
      <c r="C43" s="275"/>
      <c r="D43" s="276"/>
      <c r="E43" s="276"/>
      <c r="F43" s="276"/>
      <c r="G43" s="276"/>
      <c r="H43" s="276">
        <f>'(2019)'!H43</f>
        <v>0</v>
      </c>
      <c r="I43" s="276">
        <f>'(2019)'!I43</f>
        <v>5</v>
      </c>
      <c r="J43" s="276">
        <f>'(2019)'!J43</f>
        <v>0</v>
      </c>
      <c r="K43" s="276">
        <f>'(2019)'!K43</f>
        <v>7</v>
      </c>
      <c r="L43" s="276">
        <f>'(2019)'!L43</f>
        <v>0</v>
      </c>
      <c r="M43" s="276">
        <f>'(2019)'!M43</f>
        <v>0</v>
      </c>
      <c r="N43" s="276">
        <f>'(2019)'!N43</f>
        <v>3</v>
      </c>
      <c r="O43" s="276">
        <f>'(2019)'!O43</f>
        <v>1</v>
      </c>
      <c r="P43" s="276">
        <f>'(2019)'!P43</f>
        <v>0</v>
      </c>
      <c r="R43" s="280" t="s">
        <v>749</v>
      </c>
      <c r="S43" s="278"/>
      <c r="T43" s="278"/>
      <c r="U43" s="279"/>
      <c r="V43" s="280"/>
      <c r="W43" s="281"/>
      <c r="X43"/>
      <c r="Y43"/>
      <c r="Z43"/>
      <c r="AA43"/>
      <c r="AB43"/>
      <c r="AC43"/>
      <c r="AD43"/>
      <c r="AE43"/>
      <c r="AF43"/>
      <c r="AG43"/>
      <c r="AH43"/>
      <c r="AI43"/>
      <c r="AJ43"/>
      <c r="AK43" s="281"/>
      <c r="AL43" s="281"/>
      <c r="AN43" s="280"/>
      <c r="AO43" s="280"/>
      <c r="AP43" s="280"/>
      <c r="AQ43" s="280"/>
    </row>
    <row r="44" spans="1:43" s="53" customFormat="1" ht="14.25" customHeight="1" x14ac:dyDescent="0.4">
      <c r="A44" s="57"/>
      <c r="B44" s="53" t="s">
        <v>59</v>
      </c>
      <c r="C44" s="59"/>
      <c r="D44" s="59"/>
      <c r="E44" s="59"/>
      <c r="F44" s="59"/>
      <c r="G44" s="64"/>
      <c r="H44" s="59">
        <f>SUM(H45:H51)</f>
        <v>238</v>
      </c>
      <c r="I44" s="59">
        <f t="shared" ref="I44:P44" si="2">SUM(I45:I51)</f>
        <v>15</v>
      </c>
      <c r="J44" s="59">
        <f t="shared" si="2"/>
        <v>29</v>
      </c>
      <c r="K44" s="59">
        <f t="shared" si="2"/>
        <v>361</v>
      </c>
      <c r="L44" s="59">
        <f t="shared" si="2"/>
        <v>35</v>
      </c>
      <c r="M44" s="59">
        <f t="shared" si="2"/>
        <v>353</v>
      </c>
      <c r="N44" s="59">
        <f t="shared" si="2"/>
        <v>1004</v>
      </c>
      <c r="O44" s="59">
        <f t="shared" si="2"/>
        <v>102</v>
      </c>
      <c r="P44" s="59">
        <f t="shared" si="2"/>
        <v>96</v>
      </c>
      <c r="R44" s="55"/>
      <c r="S44" s="61"/>
      <c r="T44" s="61"/>
      <c r="U44" s="48"/>
      <c r="V44" s="55"/>
      <c r="W44" s="56"/>
      <c r="X44"/>
      <c r="Y44"/>
      <c r="Z44"/>
      <c r="AA44"/>
      <c r="AB44"/>
      <c r="AC44"/>
      <c r="AD44"/>
      <c r="AE44"/>
      <c r="AF44"/>
      <c r="AG44"/>
      <c r="AH44"/>
      <c r="AI44"/>
      <c r="AJ44"/>
      <c r="AK44" s="56"/>
      <c r="AL44" s="56"/>
      <c r="AN44" s="55"/>
      <c r="AO44" s="55"/>
      <c r="AP44" s="55"/>
      <c r="AQ44" s="55"/>
    </row>
    <row r="45" spans="1:43" s="62" customFormat="1" ht="14.25" customHeight="1" x14ac:dyDescent="0.4">
      <c r="A45" s="39">
        <v>66</v>
      </c>
      <c r="B45" s="62" t="s">
        <v>60</v>
      </c>
      <c r="C45" s="63"/>
      <c r="D45" s="64"/>
      <c r="E45" s="64"/>
      <c r="F45" s="64"/>
      <c r="G45" s="64"/>
      <c r="H45" s="64">
        <f>VLOOKUP($B45,Fire2021!$C$10:$I$57,2,FALSE)</f>
        <v>35</v>
      </c>
      <c r="I45" s="64">
        <f>VLOOKUP($B45,Fire2021!$C$10:$I$57,3,FALSE)</f>
        <v>0</v>
      </c>
      <c r="J45" s="64">
        <f>VLOOKUP($B45,Fire2021!$C$10:$I$57,4,FALSE)</f>
        <v>6</v>
      </c>
      <c r="K45" s="64">
        <f>VLOOKUP($B45,Fire2021!$C$10:$O$58,8,FALSE)</f>
        <v>48</v>
      </c>
      <c r="L45" s="64">
        <f>VLOOKUP($B45,Fire2021!$C$10:$Q$58,9,FALSE)</f>
        <v>6</v>
      </c>
      <c r="M45" s="64">
        <f>VLOOKUP($B45,Fire2021!$C$10:$BA$58,10,FALSE)+VLOOKUP($B45,Fire2021!$C$10:$BA$58,13,FALSE)</f>
        <v>22</v>
      </c>
      <c r="N45" s="64">
        <f>VLOOKUP($B45,Fire2021!$C$10:$BA$58,11,FALSE)+VLOOKUP($B45,Fire2021!$C$10:$BA$58,15,FALSE)</f>
        <v>97</v>
      </c>
      <c r="O45" s="64">
        <f>VLOOKUP($B45,Fire2021!$C$10:$AZ$58,16,FALSE)</f>
        <v>14</v>
      </c>
      <c r="P45" s="64">
        <f>VLOOKUP($B45,Fire2021!$C$10:$AZ$58,17,FALSE)</f>
        <v>14</v>
      </c>
      <c r="R45" s="55"/>
      <c r="S45" s="61"/>
      <c r="T45" s="61"/>
      <c r="U45" s="48"/>
      <c r="V45" s="55"/>
      <c r="W45" s="56"/>
      <c r="X45"/>
      <c r="Y45"/>
      <c r="Z45"/>
      <c r="AA45"/>
      <c r="AB45"/>
      <c r="AC45"/>
      <c r="AD45"/>
      <c r="AE45"/>
      <c r="AF45"/>
      <c r="AG45"/>
      <c r="AH45"/>
      <c r="AI45"/>
      <c r="AJ45"/>
      <c r="AK45" s="56"/>
      <c r="AL45" s="56"/>
      <c r="AN45" s="55"/>
      <c r="AO45" s="55"/>
      <c r="AP45" s="55"/>
      <c r="AQ45" s="55"/>
    </row>
    <row r="46" spans="1:43" s="62" customFormat="1" ht="14.25" customHeight="1" x14ac:dyDescent="0.4">
      <c r="A46" s="39">
        <v>78</v>
      </c>
      <c r="B46" s="62" t="s">
        <v>61</v>
      </c>
      <c r="C46" s="63"/>
      <c r="D46" s="64"/>
      <c r="E46" s="64"/>
      <c r="F46" s="64"/>
      <c r="G46" s="64"/>
      <c r="H46" s="64">
        <f>VLOOKUP($B46,Fire2021!$C$10:$I$57,2,FALSE)</f>
        <v>11</v>
      </c>
      <c r="I46" s="64">
        <f>VLOOKUP($B46,Fire2021!$C$10:$I$57,3,FALSE)</f>
        <v>0</v>
      </c>
      <c r="J46" s="64">
        <f>VLOOKUP($B46,Fire2021!$C$10:$I$57,4,FALSE)</f>
        <v>11</v>
      </c>
      <c r="K46" s="64">
        <f>VLOOKUP($B46,Fire2021!$C$10:$O$58,8,FALSE)</f>
        <v>31</v>
      </c>
      <c r="L46" s="64">
        <f>VLOOKUP($B46,Fire2021!$C$10:$Q$58,9,FALSE)</f>
        <v>4</v>
      </c>
      <c r="M46" s="64">
        <f>VLOOKUP($B46,Fire2021!$C$10:$BA$58,10,FALSE)+VLOOKUP($B46,Fire2021!$C$10:$BA$58,13,FALSE)</f>
        <v>49</v>
      </c>
      <c r="N46" s="64">
        <f>VLOOKUP($B46,Fire2021!$C$10:$BA$58,11,FALSE)+VLOOKUP($B46,Fire2021!$C$10:$BA$58,15,FALSE)</f>
        <v>162</v>
      </c>
      <c r="O46" s="64">
        <f>VLOOKUP($B46,Fire2021!$C$10:$AZ$58,16,FALSE)</f>
        <v>14</v>
      </c>
      <c r="P46" s="64">
        <f>VLOOKUP($B46,Fire2021!$C$10:$AZ$58,17,FALSE)</f>
        <v>10</v>
      </c>
      <c r="R46" s="55"/>
      <c r="S46" s="61"/>
      <c r="T46" s="61"/>
      <c r="U46" s="48"/>
      <c r="V46" s="55"/>
      <c r="W46" s="56"/>
      <c r="X46"/>
      <c r="Y46"/>
      <c r="Z46"/>
      <c r="AA46"/>
      <c r="AB46"/>
      <c r="AC46"/>
      <c r="AD46"/>
      <c r="AE46"/>
      <c r="AF46"/>
      <c r="AG46"/>
      <c r="AH46"/>
      <c r="AI46"/>
      <c r="AJ46"/>
      <c r="AK46" s="56"/>
      <c r="AL46" s="56"/>
      <c r="AN46" s="55"/>
      <c r="AO46" s="55"/>
      <c r="AP46" s="55"/>
      <c r="AQ46" s="55"/>
    </row>
    <row r="47" spans="1:43" s="62" customFormat="1" ht="14.25" customHeight="1" x14ac:dyDescent="0.4">
      <c r="A47" s="39">
        <v>89</v>
      </c>
      <c r="B47" s="62" t="s">
        <v>62</v>
      </c>
      <c r="C47" s="63"/>
      <c r="D47" s="64"/>
      <c r="E47" s="64"/>
      <c r="F47" s="64"/>
      <c r="G47" s="64"/>
      <c r="H47" s="64">
        <f>VLOOKUP($B47,Fire2021!$C$10:$I$57,2,FALSE)</f>
        <v>14</v>
      </c>
      <c r="I47" s="64">
        <f>VLOOKUP($B47,Fire2021!$C$10:$I$57,3,FALSE)</f>
        <v>4</v>
      </c>
      <c r="J47" s="64">
        <f>VLOOKUP($B47,Fire2021!$C$10:$I$57,4,FALSE)</f>
        <v>3</v>
      </c>
      <c r="K47" s="64">
        <f>VLOOKUP($B47,Fire2021!$C$10:$O$58,8,FALSE)</f>
        <v>27</v>
      </c>
      <c r="L47" s="64">
        <f>VLOOKUP($B47,Fire2021!$C$10:$Q$58,9,FALSE)</f>
        <v>2</v>
      </c>
      <c r="M47" s="64">
        <f>VLOOKUP($B47,Fire2021!$C$10:$BA$58,10,FALSE)+VLOOKUP($B47,Fire2021!$C$10:$BA$58,13,FALSE)</f>
        <v>13</v>
      </c>
      <c r="N47" s="64">
        <f>VLOOKUP($B47,Fire2021!$C$10:$BA$58,11,FALSE)+VLOOKUP($B47,Fire2021!$C$10:$BA$58,15,FALSE)</f>
        <v>164</v>
      </c>
      <c r="O47" s="64">
        <f>VLOOKUP($B47,Fire2021!$C$10:$AZ$58,16,FALSE)</f>
        <v>4</v>
      </c>
      <c r="P47" s="64">
        <f>VLOOKUP($B47,Fire2021!$C$10:$AZ$58,17,FALSE)</f>
        <v>3</v>
      </c>
      <c r="R47" s="55"/>
      <c r="S47" s="61"/>
      <c r="T47" s="61"/>
      <c r="U47" s="48"/>
      <c r="V47" s="55"/>
      <c r="W47" s="56"/>
      <c r="X47"/>
      <c r="Y47"/>
      <c r="Z47"/>
      <c r="AA47"/>
      <c r="AB47"/>
      <c r="AC47"/>
      <c r="AD47"/>
      <c r="AE47"/>
      <c r="AF47"/>
      <c r="AG47"/>
      <c r="AH47"/>
      <c r="AI47"/>
      <c r="AJ47"/>
      <c r="AK47" s="56"/>
      <c r="AL47" s="56"/>
      <c r="AN47" s="55"/>
      <c r="AO47" s="55"/>
      <c r="AP47" s="55"/>
      <c r="AQ47" s="55"/>
    </row>
    <row r="48" spans="1:43" s="62" customFormat="1" ht="14.25" customHeight="1" x14ac:dyDescent="0.4">
      <c r="A48" s="39">
        <v>93</v>
      </c>
      <c r="B48" s="62" t="s">
        <v>288</v>
      </c>
      <c r="C48" s="63"/>
      <c r="D48" s="64"/>
      <c r="E48" s="64"/>
      <c r="F48" s="64"/>
      <c r="G48" s="64"/>
      <c r="H48" s="64">
        <f>VLOOKUP($B48,Fire2021!$C$10:$I$57,2,FALSE)</f>
        <v>16</v>
      </c>
      <c r="I48" s="64">
        <f>VLOOKUP($B48,Fire2021!$C$10:$I$57,3,FALSE)</f>
        <v>1</v>
      </c>
      <c r="J48" s="64">
        <f>VLOOKUP($B48,Fire2021!$C$10:$I$57,4,FALSE)</f>
        <v>0</v>
      </c>
      <c r="K48" s="64">
        <f>VLOOKUP($B48,Fire2021!$C$10:$O$58,8,FALSE)</f>
        <v>25</v>
      </c>
      <c r="L48" s="64">
        <f>VLOOKUP($B48,Fire2021!$C$10:$Q$58,9,FALSE)</f>
        <v>3</v>
      </c>
      <c r="M48" s="64">
        <f>VLOOKUP($B48,Fire2021!$C$10:$BA$58,10,FALSE)+VLOOKUP($B48,Fire2021!$C$10:$BA$58,13,FALSE)</f>
        <v>27</v>
      </c>
      <c r="N48" s="64">
        <f>VLOOKUP($B48,Fire2021!$C$10:$BA$58,11,FALSE)+VLOOKUP($B48,Fire2021!$C$10:$BA$58,15,FALSE)</f>
        <v>66</v>
      </c>
      <c r="O48" s="64">
        <f>VLOOKUP($B48,Fire2021!$C$10:$AZ$58,16,FALSE)</f>
        <v>6</v>
      </c>
      <c r="P48" s="64">
        <f>VLOOKUP($B48,Fire2021!$C$10:$AZ$58,17,FALSE)</f>
        <v>11</v>
      </c>
      <c r="R48" s="55"/>
      <c r="S48" s="61"/>
      <c r="T48" s="61"/>
      <c r="U48" s="48"/>
      <c r="V48" s="55"/>
      <c r="W48" s="56"/>
      <c r="X48"/>
      <c r="Y48"/>
      <c r="Z48"/>
      <c r="AA48"/>
      <c r="AB48"/>
      <c r="AC48"/>
      <c r="AD48"/>
      <c r="AE48"/>
      <c r="AF48"/>
      <c r="AG48"/>
      <c r="AH48"/>
      <c r="AI48"/>
      <c r="AJ48"/>
      <c r="AK48" s="56"/>
      <c r="AL48" s="56"/>
      <c r="AN48" s="55"/>
      <c r="AO48" s="55"/>
      <c r="AP48" s="55"/>
      <c r="AQ48" s="55"/>
    </row>
    <row r="49" spans="1:43" s="62" customFormat="1" ht="14.15" customHeight="1" x14ac:dyDescent="0.4">
      <c r="A49" s="39">
        <v>95</v>
      </c>
      <c r="B49" s="62" t="s">
        <v>64</v>
      </c>
      <c r="C49" s="63"/>
      <c r="D49" s="64"/>
      <c r="E49" s="64"/>
      <c r="F49" s="64"/>
      <c r="G49" s="64"/>
      <c r="H49" s="64">
        <f>VLOOKUP($B49,Fire2021!$C$10:$I$57,2,FALSE)</f>
        <v>38</v>
      </c>
      <c r="I49" s="64">
        <f>VLOOKUP($B49,Fire2021!$C$10:$I$57,3,FALSE)</f>
        <v>0</v>
      </c>
      <c r="J49" s="64">
        <f>VLOOKUP($B49,Fire2021!$C$10:$I$57,4,FALSE)</f>
        <v>0</v>
      </c>
      <c r="K49" s="64">
        <f>VLOOKUP($B49,Fire2021!$C$10:$O$58,8,FALSE)</f>
        <v>41</v>
      </c>
      <c r="L49" s="64">
        <f>VLOOKUP($B49,Fire2021!$C$10:$Q$58,9,FALSE)</f>
        <v>4</v>
      </c>
      <c r="M49" s="64">
        <f>VLOOKUP($B49,Fire2021!$C$10:$BA$58,10,FALSE)+VLOOKUP($B49,Fire2021!$C$10:$BA$58,13,FALSE)</f>
        <v>34</v>
      </c>
      <c r="N49" s="64">
        <f>VLOOKUP($B49,Fire2021!$C$10:$BA$58,11,FALSE)+VLOOKUP($B49,Fire2021!$C$10:$BA$58,15,FALSE)</f>
        <v>114</v>
      </c>
      <c r="O49" s="64">
        <f>VLOOKUP($B49,Fire2021!$C$10:$AZ$58,16,FALSE)</f>
        <v>14</v>
      </c>
      <c r="P49" s="64">
        <f>VLOOKUP($B49,Fire2021!$C$10:$AZ$58,17,FALSE)</f>
        <v>10</v>
      </c>
      <c r="R49" s="55"/>
      <c r="S49" s="61"/>
      <c r="T49" s="61"/>
      <c r="U49" s="48"/>
      <c r="V49" s="55"/>
      <c r="W49" s="56"/>
      <c r="X49"/>
      <c r="Y49"/>
      <c r="Z49"/>
      <c r="AA49"/>
      <c r="AB49"/>
      <c r="AC49"/>
      <c r="AD49"/>
      <c r="AE49"/>
      <c r="AF49"/>
      <c r="AG49"/>
      <c r="AH49"/>
      <c r="AI49"/>
      <c r="AJ49"/>
      <c r="AK49" s="56"/>
      <c r="AL49" s="56"/>
      <c r="AN49" s="55"/>
      <c r="AO49" s="55"/>
      <c r="AP49" s="55"/>
      <c r="AQ49" s="55"/>
    </row>
    <row r="50" spans="1:43" s="62" customFormat="1" ht="14.25" customHeight="1" x14ac:dyDescent="0.4">
      <c r="A50" s="39">
        <v>97</v>
      </c>
      <c r="B50" s="62" t="s">
        <v>65</v>
      </c>
      <c r="C50" s="63"/>
      <c r="D50" s="64"/>
      <c r="E50" s="64"/>
      <c r="F50" s="64"/>
      <c r="G50" s="64"/>
      <c r="H50" s="64">
        <f>VLOOKUP($B50,Fire2021!$C$10:$I$57,2,FALSE)</f>
        <v>21</v>
      </c>
      <c r="I50" s="64">
        <f>VLOOKUP($B50,Fire2021!$C$10:$I$57,3,FALSE)</f>
        <v>10</v>
      </c>
      <c r="J50" s="64">
        <f>VLOOKUP($B50,Fire2021!$C$10:$I$57,4,FALSE)</f>
        <v>9</v>
      </c>
      <c r="K50" s="64">
        <f>VLOOKUP($B50,Fire2021!$C$10:$O$58,8,FALSE)</f>
        <v>46</v>
      </c>
      <c r="L50" s="64">
        <f>VLOOKUP($B50,Fire2021!$C$10:$Q$58,9,FALSE)</f>
        <v>5</v>
      </c>
      <c r="M50" s="64">
        <f>VLOOKUP($B50,Fire2021!$C$10:$BA$58,10,FALSE)+VLOOKUP($B50,Fire2021!$C$10:$BA$58,13,FALSE)</f>
        <v>59</v>
      </c>
      <c r="N50" s="64">
        <f>VLOOKUP($B50,Fire2021!$C$10:$BA$58,11,FALSE)+VLOOKUP($B50,Fire2021!$C$10:$BA$58,15,FALSE)</f>
        <v>192</v>
      </c>
      <c r="O50" s="64">
        <f>VLOOKUP($B50,Fire2021!$C$10:$AZ$58,16,FALSE)</f>
        <v>9</v>
      </c>
      <c r="P50" s="64">
        <f>VLOOKUP($B50,Fire2021!$C$10:$AZ$58,17,FALSE)</f>
        <v>5</v>
      </c>
      <c r="R50" s="55"/>
      <c r="S50" s="61"/>
      <c r="T50" s="61"/>
      <c r="U50" s="48"/>
      <c r="V50" s="55"/>
      <c r="W50" s="56"/>
      <c r="X50"/>
      <c r="Y50"/>
      <c r="Z50"/>
      <c r="AA50"/>
      <c r="AB50"/>
      <c r="AC50"/>
      <c r="AD50"/>
      <c r="AE50"/>
      <c r="AF50"/>
      <c r="AG50"/>
      <c r="AH50"/>
      <c r="AI50"/>
      <c r="AJ50"/>
      <c r="AK50" s="56"/>
      <c r="AL50" s="56"/>
      <c r="AN50" s="55"/>
      <c r="AO50" s="55"/>
      <c r="AP50" s="55"/>
      <c r="AQ50" s="55"/>
    </row>
    <row r="51" spans="1:43" s="261" customFormat="1" ht="14.25" customHeight="1" x14ac:dyDescent="0.4">
      <c r="A51" s="284">
        <v>77</v>
      </c>
      <c r="B51" s="285" t="s">
        <v>586</v>
      </c>
      <c r="C51" s="286"/>
      <c r="D51" s="287"/>
      <c r="E51" s="287"/>
      <c r="F51" s="287"/>
      <c r="G51" s="263"/>
      <c r="H51" s="263">
        <f>VLOOKUP($B51,Fire2020!$C$10:$I$57,2,FALSE)</f>
        <v>103</v>
      </c>
      <c r="I51" s="263">
        <f>VLOOKUP($B51,Fire2020!$C$10:$I$57,3,FALSE)</f>
        <v>0</v>
      </c>
      <c r="J51" s="263">
        <f>VLOOKUP($B51,Fire2020!$C$10:$I$57,4,FALSE)</f>
        <v>0</v>
      </c>
      <c r="K51" s="64">
        <f>VLOOKUP($B51,Fire2021!$C$10:$O$58,8,FALSE)</f>
        <v>143</v>
      </c>
      <c r="L51" s="64">
        <f>VLOOKUP($B51,Fire2021!$C$10:$Q$58,9,FALSE)</f>
        <v>11</v>
      </c>
      <c r="M51" s="64">
        <f>VLOOKUP($B51,Fire2021!$C$10:$BA$58,10,FALSE)+VLOOKUP($B51,Fire2021!$C$10:$BA$58,13,FALSE)</f>
        <v>149</v>
      </c>
      <c r="N51" s="64">
        <f>VLOOKUP($B51,Fire2021!$C$10:$BA$58,11,FALSE)+VLOOKUP($B51,Fire2021!$C$10:$BA$58,15,FALSE)</f>
        <v>209</v>
      </c>
      <c r="O51" s="64">
        <f>VLOOKUP($B51,Fire2021!$C$10:$AZ$58,16,FALSE)</f>
        <v>41</v>
      </c>
      <c r="P51" s="64">
        <f>VLOOKUP($B51,Fire2021!$C$10:$AZ$58,17,FALSE)</f>
        <v>43</v>
      </c>
      <c r="R51" s="265" t="s">
        <v>747</v>
      </c>
      <c r="S51" s="266"/>
      <c r="T51" s="266"/>
      <c r="U51" s="267"/>
      <c r="V51" s="265"/>
      <c r="W51" s="268"/>
      <c r="X51"/>
      <c r="Y51"/>
      <c r="Z51"/>
      <c r="AA51"/>
      <c r="AB51"/>
      <c r="AC51"/>
      <c r="AD51"/>
      <c r="AE51"/>
      <c r="AF51"/>
      <c r="AG51"/>
      <c r="AH51"/>
      <c r="AI51"/>
      <c r="AJ51"/>
      <c r="AK51" s="268"/>
      <c r="AL51" s="268"/>
      <c r="AN51" s="265"/>
      <c r="AO51" s="265"/>
      <c r="AP51" s="265"/>
      <c r="AQ51" s="265"/>
    </row>
    <row r="52" spans="1:43" s="55" customFormat="1" ht="6" customHeight="1" x14ac:dyDescent="0.4">
      <c r="A52" s="39"/>
      <c r="D52" s="73"/>
      <c r="E52" s="74"/>
      <c r="F52" s="74"/>
      <c r="G52" s="74"/>
      <c r="L52" s="64"/>
      <c r="S52" s="75"/>
      <c r="T52" s="75"/>
      <c r="U52" s="62"/>
      <c r="V52" s="62"/>
      <c r="W52" s="62"/>
      <c r="X52" s="62"/>
      <c r="Y52" s="62"/>
      <c r="Z52" s="62"/>
      <c r="AB52" s="56"/>
      <c r="AC52" s="56"/>
      <c r="AD52" s="56"/>
    </row>
    <row r="53" spans="1:43" s="62" customFormat="1" ht="14.15" x14ac:dyDescent="0.4">
      <c r="A53" s="39"/>
      <c r="B53" s="62" t="s">
        <v>176</v>
      </c>
      <c r="D53" s="76"/>
      <c r="E53" s="76"/>
      <c r="F53" s="64"/>
      <c r="G53" s="64"/>
      <c r="R53" s="55"/>
      <c r="S53" s="61"/>
      <c r="T53" s="75"/>
    </row>
    <row r="54" spans="1:43" s="62" customFormat="1" ht="14.15" x14ac:dyDescent="0.4">
      <c r="A54" s="39"/>
      <c r="B54" s="129" t="s">
        <v>745</v>
      </c>
      <c r="D54" s="76"/>
      <c r="E54" s="76"/>
      <c r="F54" s="64"/>
      <c r="G54" s="64"/>
      <c r="R54" s="55"/>
      <c r="S54" s="61"/>
      <c r="T54" s="75"/>
    </row>
    <row r="55" spans="1:43" s="62" customFormat="1" ht="24" customHeight="1" x14ac:dyDescent="0.4">
      <c r="A55" s="39"/>
      <c r="B55" s="331" t="s">
        <v>309</v>
      </c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R55" s="55"/>
      <c r="S55" s="61"/>
      <c r="T55" s="75"/>
    </row>
    <row r="56" spans="1:43" s="62" customFormat="1" ht="14.15" x14ac:dyDescent="0.4">
      <c r="A56" s="39"/>
      <c r="B56" s="62" t="s">
        <v>179</v>
      </c>
      <c r="D56" s="76"/>
      <c r="E56" s="76"/>
      <c r="F56" s="64"/>
      <c r="G56" s="64"/>
      <c r="R56" s="55"/>
      <c r="S56" s="61"/>
      <c r="T56" s="75"/>
    </row>
    <row r="57" spans="1:43" s="62" customFormat="1" ht="14.15" x14ac:dyDescent="0.4">
      <c r="A57" s="39"/>
      <c r="D57" s="76"/>
      <c r="E57" s="76"/>
      <c r="F57" s="64"/>
      <c r="G57" s="64"/>
      <c r="R57" s="55"/>
      <c r="S57" s="61"/>
      <c r="T57" s="75"/>
    </row>
    <row r="58" spans="1:43" s="62" customFormat="1" ht="14.15" x14ac:dyDescent="0.4">
      <c r="A58" s="39"/>
      <c r="B58" s="77" t="s">
        <v>180</v>
      </c>
      <c r="D58" s="76"/>
      <c r="E58" s="76"/>
      <c r="F58" s="64"/>
      <c r="G58" s="64"/>
      <c r="R58" s="55"/>
      <c r="S58" s="61"/>
      <c r="T58" s="75"/>
    </row>
    <row r="59" spans="1:43" s="62" customFormat="1" ht="14.15" x14ac:dyDescent="0.4">
      <c r="A59" s="39"/>
      <c r="B59" s="62" t="s">
        <v>181</v>
      </c>
      <c r="D59" s="76"/>
      <c r="E59" s="76"/>
      <c r="F59" s="64"/>
      <c r="G59" s="64"/>
      <c r="R59" s="55"/>
      <c r="S59" s="61"/>
      <c r="T59" s="75"/>
    </row>
    <row r="60" spans="1:43" s="62" customFormat="1" ht="14.15" x14ac:dyDescent="0.4">
      <c r="A60" s="39"/>
      <c r="D60" s="76"/>
      <c r="E60" s="76"/>
      <c r="F60" s="64"/>
      <c r="G60" s="64"/>
      <c r="R60" s="55"/>
      <c r="S60" s="61"/>
      <c r="T60" s="75"/>
    </row>
    <row r="61" spans="1:43" s="62" customFormat="1" ht="14.15" x14ac:dyDescent="0.4">
      <c r="A61" s="39"/>
      <c r="B61" s="62" t="s">
        <v>182</v>
      </c>
      <c r="D61" s="76"/>
      <c r="E61" s="76"/>
      <c r="F61" s="64"/>
      <c r="G61" s="64"/>
      <c r="R61" s="55"/>
      <c r="S61" s="61"/>
      <c r="T61" s="75"/>
    </row>
    <row r="62" spans="1:43" s="62" customFormat="1" ht="14.15" x14ac:dyDescent="0.4">
      <c r="A62" s="39"/>
      <c r="D62" s="76"/>
      <c r="E62" s="76"/>
      <c r="F62" s="64"/>
      <c r="G62" s="64"/>
      <c r="R62" s="55"/>
      <c r="S62" s="61"/>
      <c r="T62" s="75"/>
    </row>
    <row r="63" spans="1:43" s="62" customFormat="1" ht="15" customHeight="1" x14ac:dyDescent="0.4">
      <c r="A63" s="39"/>
      <c r="B63" s="78"/>
      <c r="D63" s="76"/>
      <c r="E63" s="76"/>
      <c r="F63" s="64"/>
      <c r="G63" s="64"/>
      <c r="R63" s="55"/>
      <c r="S63" s="61"/>
      <c r="T63" s="75"/>
    </row>
    <row r="64" spans="1:43" s="62" customFormat="1" ht="15" customHeight="1" x14ac:dyDescent="0.4">
      <c r="A64" s="39"/>
      <c r="B64" s="78"/>
      <c r="D64" s="76"/>
      <c r="E64" s="76"/>
      <c r="F64" s="64"/>
      <c r="G64" s="64"/>
      <c r="R64" s="55"/>
      <c r="S64" s="61"/>
      <c r="T64" s="75"/>
    </row>
    <row r="65" spans="1:26" s="62" customFormat="1" ht="14.15" x14ac:dyDescent="0.4">
      <c r="A65" s="39"/>
      <c r="D65" s="76"/>
      <c r="E65" s="64"/>
      <c r="F65" s="64"/>
      <c r="G65" s="64"/>
      <c r="R65" s="55"/>
      <c r="S65" s="61"/>
      <c r="T65" s="61"/>
      <c r="U65" s="55"/>
      <c r="V65" s="55"/>
      <c r="W65" s="55"/>
      <c r="X65" s="55"/>
      <c r="Y65" s="55"/>
      <c r="Z65" s="55"/>
    </row>
    <row r="66" spans="1:26" s="55" customFormat="1" ht="14.15" x14ac:dyDescent="0.4">
      <c r="A66" s="39"/>
      <c r="D66" s="79"/>
      <c r="E66" s="74"/>
      <c r="F66" s="74"/>
      <c r="G66" s="74"/>
      <c r="S66" s="61"/>
      <c r="T66" s="61"/>
    </row>
    <row r="67" spans="1:26" s="55" customFormat="1" ht="14.15" x14ac:dyDescent="0.4">
      <c r="A67" s="39"/>
      <c r="D67" s="73"/>
      <c r="E67" s="74"/>
      <c r="F67" s="74"/>
      <c r="G67" s="74"/>
      <c r="S67" s="61"/>
      <c r="T67" s="61"/>
    </row>
    <row r="68" spans="1:26" s="55" customFormat="1" ht="14.15" x14ac:dyDescent="0.4">
      <c r="A68" s="39"/>
      <c r="D68" s="73"/>
      <c r="E68" s="74"/>
      <c r="F68" s="74"/>
      <c r="G68" s="74"/>
      <c r="S68" s="61"/>
      <c r="T68" s="61"/>
    </row>
    <row r="69" spans="1:26" s="55" customFormat="1" ht="14.15" x14ac:dyDescent="0.4">
      <c r="A69" s="39"/>
      <c r="D69" s="73"/>
      <c r="E69" s="74"/>
      <c r="F69" s="74"/>
      <c r="G69" s="74"/>
      <c r="S69" s="61"/>
      <c r="T69" s="61"/>
    </row>
    <row r="70" spans="1:26" s="55" customFormat="1" ht="14.15" x14ac:dyDescent="0.4">
      <c r="A70" s="39"/>
      <c r="D70" s="73"/>
      <c r="E70" s="74"/>
      <c r="F70" s="74"/>
      <c r="G70" s="74"/>
      <c r="S70" s="61"/>
      <c r="T70" s="61"/>
    </row>
    <row r="71" spans="1:26" s="55" customFormat="1" ht="14.15" x14ac:dyDescent="0.4">
      <c r="A71" s="39"/>
      <c r="D71" s="73"/>
      <c r="E71" s="74"/>
      <c r="F71" s="74"/>
      <c r="G71" s="74"/>
      <c r="S71" s="61"/>
      <c r="T71" s="61"/>
    </row>
    <row r="72" spans="1:26" s="55" customFormat="1" ht="14.15" x14ac:dyDescent="0.4">
      <c r="A72" s="39"/>
      <c r="D72" s="73"/>
      <c r="E72" s="74"/>
      <c r="F72" s="74"/>
      <c r="G72" s="74"/>
      <c r="S72" s="61"/>
      <c r="T72" s="61"/>
    </row>
    <row r="73" spans="1:26" s="55" customFormat="1" ht="14.15" x14ac:dyDescent="0.4">
      <c r="A73" s="39"/>
      <c r="E73" s="74"/>
      <c r="F73" s="74"/>
      <c r="G73" s="74"/>
      <c r="S73" s="61"/>
      <c r="T73" s="61"/>
    </row>
    <row r="74" spans="1:26" s="55" customFormat="1" ht="14.15" x14ac:dyDescent="0.4">
      <c r="A74" s="39"/>
      <c r="E74" s="74"/>
      <c r="F74" s="74"/>
      <c r="G74" s="74"/>
      <c r="S74" s="61"/>
      <c r="T74" s="61"/>
    </row>
    <row r="75" spans="1:26" s="55" customFormat="1" ht="14.15" x14ac:dyDescent="0.4">
      <c r="A75" s="39"/>
      <c r="E75" s="74"/>
      <c r="F75" s="74"/>
      <c r="G75" s="74"/>
      <c r="S75" s="61"/>
      <c r="T75" s="61"/>
    </row>
    <row r="76" spans="1:26" s="55" customFormat="1" ht="14.15" x14ac:dyDescent="0.4">
      <c r="A76" s="39"/>
      <c r="E76" s="74"/>
      <c r="F76" s="74"/>
      <c r="G76" s="74"/>
      <c r="S76" s="61"/>
      <c r="T76" s="61"/>
    </row>
    <row r="77" spans="1:26" s="55" customFormat="1" ht="14.15" x14ac:dyDescent="0.4">
      <c r="A77" s="39"/>
      <c r="E77" s="74"/>
      <c r="F77" s="74"/>
      <c r="G77" s="74"/>
      <c r="S77" s="61"/>
      <c r="T77" s="61"/>
    </row>
    <row r="78" spans="1:26" s="55" customFormat="1" ht="14.15" x14ac:dyDescent="0.4">
      <c r="A78" s="39"/>
      <c r="E78" s="74"/>
      <c r="F78" s="74"/>
      <c r="G78" s="74"/>
      <c r="S78" s="61"/>
      <c r="T78" s="61"/>
    </row>
    <row r="79" spans="1:26" s="55" customFormat="1" ht="14.15" x14ac:dyDescent="0.4">
      <c r="A79" s="39"/>
      <c r="E79" s="74"/>
      <c r="F79" s="74"/>
      <c r="G79" s="74"/>
      <c r="S79" s="61"/>
      <c r="T79" s="61"/>
    </row>
    <row r="80" spans="1:26" s="55" customFormat="1" ht="14.15" x14ac:dyDescent="0.4">
      <c r="A80" s="39"/>
      <c r="E80" s="74"/>
      <c r="F80" s="74"/>
      <c r="G80" s="74"/>
      <c r="S80" s="61"/>
      <c r="T80" s="61"/>
    </row>
    <row r="81" spans="1:20" s="55" customFormat="1" ht="14.15" x14ac:dyDescent="0.4">
      <c r="A81" s="39"/>
      <c r="E81" s="74"/>
      <c r="F81" s="74"/>
      <c r="G81" s="74"/>
      <c r="S81" s="61"/>
      <c r="T81" s="61"/>
    </row>
    <row r="82" spans="1:20" s="55" customFormat="1" ht="14.15" x14ac:dyDescent="0.4">
      <c r="A82" s="39"/>
      <c r="E82" s="74"/>
      <c r="F82" s="74"/>
      <c r="G82" s="74"/>
      <c r="S82" s="61"/>
      <c r="T82" s="61"/>
    </row>
    <row r="83" spans="1:20" s="55" customFormat="1" ht="14.15" x14ac:dyDescent="0.4">
      <c r="A83" s="39"/>
      <c r="E83" s="74"/>
      <c r="F83" s="74"/>
      <c r="G83" s="74"/>
      <c r="S83" s="61"/>
      <c r="T83" s="61"/>
    </row>
    <row r="84" spans="1:20" s="55" customFormat="1" ht="14.15" x14ac:dyDescent="0.4">
      <c r="A84" s="39"/>
      <c r="E84" s="74"/>
      <c r="F84" s="74"/>
      <c r="G84" s="74"/>
      <c r="S84" s="61"/>
      <c r="T84" s="61"/>
    </row>
    <row r="85" spans="1:20" s="55" customFormat="1" ht="14.15" x14ac:dyDescent="0.4">
      <c r="A85" s="39"/>
      <c r="E85" s="74"/>
      <c r="F85" s="74"/>
      <c r="G85" s="74"/>
      <c r="S85" s="61"/>
      <c r="T85" s="61"/>
    </row>
    <row r="86" spans="1:20" s="55" customFormat="1" ht="14.15" x14ac:dyDescent="0.4">
      <c r="A86" s="39"/>
      <c r="E86" s="74"/>
      <c r="F86" s="74"/>
      <c r="G86" s="74"/>
      <c r="S86" s="61"/>
      <c r="T86" s="61"/>
    </row>
    <row r="87" spans="1:20" s="55" customFormat="1" ht="14.15" x14ac:dyDescent="0.4">
      <c r="A87" s="39"/>
      <c r="E87" s="74"/>
      <c r="F87" s="74"/>
      <c r="G87" s="74"/>
      <c r="S87" s="61"/>
      <c r="T87" s="61"/>
    </row>
    <row r="88" spans="1:20" s="55" customFormat="1" ht="14.15" x14ac:dyDescent="0.4">
      <c r="A88" s="39"/>
      <c r="E88" s="74"/>
      <c r="F88" s="74"/>
      <c r="G88" s="74"/>
      <c r="S88" s="61"/>
      <c r="T88" s="61"/>
    </row>
    <row r="89" spans="1:20" s="55" customFormat="1" ht="14.15" x14ac:dyDescent="0.4">
      <c r="A89" s="39"/>
      <c r="E89" s="74"/>
      <c r="F89" s="74"/>
      <c r="G89" s="74"/>
      <c r="S89" s="61"/>
      <c r="T89" s="61"/>
    </row>
    <row r="90" spans="1:20" s="55" customFormat="1" ht="14.15" x14ac:dyDescent="0.4">
      <c r="A90" s="39"/>
      <c r="E90" s="74"/>
      <c r="F90" s="74"/>
      <c r="G90" s="74"/>
      <c r="S90" s="61"/>
      <c r="T90" s="61"/>
    </row>
    <row r="91" spans="1:20" s="55" customFormat="1" ht="14.15" x14ac:dyDescent="0.4">
      <c r="A91" s="39"/>
      <c r="E91" s="74"/>
      <c r="F91" s="74"/>
      <c r="G91" s="74"/>
      <c r="S91" s="61"/>
      <c r="T91" s="61"/>
    </row>
    <row r="92" spans="1:20" s="55" customFormat="1" ht="14.15" x14ac:dyDescent="0.4">
      <c r="A92" s="39"/>
      <c r="E92" s="74"/>
      <c r="F92" s="74"/>
      <c r="G92" s="74"/>
      <c r="S92" s="61"/>
      <c r="T92" s="61"/>
    </row>
    <row r="93" spans="1:20" s="55" customFormat="1" ht="14.15" x14ac:dyDescent="0.4">
      <c r="A93" s="39"/>
      <c r="E93" s="74"/>
      <c r="F93" s="74"/>
      <c r="G93" s="74"/>
      <c r="S93" s="61"/>
      <c r="T93" s="61"/>
    </row>
    <row r="94" spans="1:20" s="55" customFormat="1" ht="14.15" x14ac:dyDescent="0.4">
      <c r="A94" s="39"/>
      <c r="E94" s="74"/>
      <c r="F94" s="74"/>
      <c r="G94" s="74"/>
      <c r="S94" s="61"/>
      <c r="T94" s="61"/>
    </row>
    <row r="95" spans="1:20" s="55" customFormat="1" ht="14.15" x14ac:dyDescent="0.4">
      <c r="A95" s="39"/>
      <c r="E95" s="74"/>
      <c r="F95" s="74"/>
      <c r="G95" s="74"/>
      <c r="S95" s="61"/>
      <c r="T95" s="61"/>
    </row>
    <row r="96" spans="1:20" s="55" customFormat="1" ht="14.15" x14ac:dyDescent="0.4">
      <c r="A96" s="39"/>
      <c r="E96" s="74"/>
      <c r="F96" s="74"/>
      <c r="G96" s="74"/>
      <c r="S96" s="61"/>
      <c r="T96" s="61"/>
    </row>
    <row r="97" spans="1:20" s="55" customFormat="1" ht="14.15" x14ac:dyDescent="0.4">
      <c r="A97" s="39"/>
      <c r="E97" s="74"/>
      <c r="F97" s="74"/>
      <c r="G97" s="74"/>
      <c r="S97" s="61"/>
      <c r="T97" s="61"/>
    </row>
    <row r="98" spans="1:20" s="55" customFormat="1" ht="14.15" x14ac:dyDescent="0.4">
      <c r="A98" s="39"/>
      <c r="E98" s="74"/>
      <c r="F98" s="74"/>
      <c r="G98" s="74"/>
      <c r="S98" s="61"/>
      <c r="T98" s="61"/>
    </row>
    <row r="99" spans="1:20" s="55" customFormat="1" ht="14.15" x14ac:dyDescent="0.4">
      <c r="A99" s="39"/>
      <c r="E99" s="74"/>
      <c r="F99" s="74"/>
      <c r="G99" s="74"/>
      <c r="S99" s="61"/>
      <c r="T99" s="61"/>
    </row>
    <row r="100" spans="1:20" s="55" customFormat="1" ht="14.15" x14ac:dyDescent="0.4">
      <c r="A100" s="39"/>
      <c r="E100" s="74"/>
      <c r="F100" s="74"/>
      <c r="G100" s="74"/>
      <c r="S100" s="61"/>
      <c r="T100" s="61"/>
    </row>
    <row r="101" spans="1:20" s="55" customFormat="1" ht="14.15" x14ac:dyDescent="0.4">
      <c r="A101" s="39"/>
      <c r="E101" s="74"/>
      <c r="F101" s="74"/>
      <c r="G101" s="74"/>
      <c r="S101" s="61"/>
      <c r="T101" s="61"/>
    </row>
    <row r="102" spans="1:20" s="55" customFormat="1" ht="14.15" x14ac:dyDescent="0.4">
      <c r="A102" s="39"/>
      <c r="E102" s="74"/>
      <c r="F102" s="74"/>
      <c r="G102" s="74"/>
      <c r="S102" s="61"/>
      <c r="T102" s="61"/>
    </row>
    <row r="103" spans="1:20" s="55" customFormat="1" ht="14.15" x14ac:dyDescent="0.4">
      <c r="A103" s="39"/>
      <c r="E103" s="74"/>
      <c r="F103" s="74"/>
      <c r="G103" s="74"/>
      <c r="S103" s="61"/>
      <c r="T103" s="61"/>
    </row>
    <row r="104" spans="1:20" s="55" customFormat="1" ht="14.15" x14ac:dyDescent="0.4">
      <c r="A104" s="39"/>
      <c r="E104" s="74"/>
      <c r="F104" s="74"/>
      <c r="G104" s="74"/>
      <c r="S104" s="61"/>
      <c r="T104" s="61"/>
    </row>
    <row r="105" spans="1:20" s="55" customFormat="1" ht="14.15" x14ac:dyDescent="0.4">
      <c r="A105" s="39"/>
      <c r="E105" s="74"/>
      <c r="F105" s="74"/>
      <c r="G105" s="74"/>
      <c r="S105" s="61"/>
      <c r="T105" s="61"/>
    </row>
    <row r="106" spans="1:20" s="55" customFormat="1" ht="14.15" x14ac:dyDescent="0.4">
      <c r="A106" s="39"/>
      <c r="E106" s="74"/>
      <c r="F106" s="74"/>
      <c r="G106" s="74"/>
      <c r="S106" s="61"/>
      <c r="T106" s="61"/>
    </row>
    <row r="107" spans="1:20" s="55" customFormat="1" ht="14.15" x14ac:dyDescent="0.4">
      <c r="A107" s="39"/>
      <c r="E107" s="74"/>
      <c r="F107" s="74"/>
      <c r="G107" s="74"/>
      <c r="S107" s="61"/>
      <c r="T107" s="61"/>
    </row>
    <row r="108" spans="1:20" s="55" customFormat="1" ht="14.15" x14ac:dyDescent="0.4">
      <c r="A108" s="39"/>
      <c r="E108" s="74"/>
      <c r="F108" s="74"/>
      <c r="G108" s="74"/>
      <c r="S108" s="61"/>
      <c r="T108" s="61"/>
    </row>
    <row r="109" spans="1:20" s="55" customFormat="1" ht="14.15" x14ac:dyDescent="0.4">
      <c r="A109" s="39"/>
      <c r="E109" s="74"/>
      <c r="F109" s="74"/>
      <c r="G109" s="74"/>
      <c r="S109" s="61"/>
      <c r="T109" s="61"/>
    </row>
    <row r="110" spans="1:20" s="55" customFormat="1" ht="14.15" x14ac:dyDescent="0.4">
      <c r="A110" s="39"/>
      <c r="E110" s="74"/>
      <c r="F110" s="74"/>
      <c r="G110" s="74"/>
      <c r="S110" s="61"/>
      <c r="T110" s="61"/>
    </row>
    <row r="111" spans="1:20" s="55" customFormat="1" ht="14.15" x14ac:dyDescent="0.4">
      <c r="A111" s="39"/>
      <c r="E111" s="74"/>
      <c r="F111" s="74"/>
      <c r="G111" s="74"/>
      <c r="S111" s="61"/>
      <c r="T111" s="61"/>
    </row>
    <row r="112" spans="1:20" s="55" customFormat="1" ht="14.15" x14ac:dyDescent="0.4">
      <c r="A112" s="39"/>
      <c r="E112" s="74"/>
      <c r="F112" s="74"/>
      <c r="G112" s="74"/>
      <c r="S112" s="61"/>
      <c r="T112" s="61"/>
    </row>
    <row r="113" spans="1:20" s="55" customFormat="1" ht="14.15" x14ac:dyDescent="0.4">
      <c r="A113" s="39"/>
      <c r="E113" s="74"/>
      <c r="F113" s="74"/>
      <c r="G113" s="74"/>
      <c r="S113" s="61"/>
      <c r="T113" s="61"/>
    </row>
    <row r="114" spans="1:20" s="55" customFormat="1" ht="14.15" x14ac:dyDescent="0.4">
      <c r="A114" s="39"/>
      <c r="E114" s="74"/>
      <c r="F114" s="74"/>
      <c r="G114" s="74"/>
      <c r="S114" s="61"/>
      <c r="T114" s="61"/>
    </row>
    <row r="115" spans="1:20" s="55" customFormat="1" ht="14.15" x14ac:dyDescent="0.4">
      <c r="A115" s="39"/>
      <c r="E115" s="74"/>
      <c r="F115" s="74"/>
      <c r="G115" s="74"/>
      <c r="S115" s="61"/>
      <c r="T115" s="61"/>
    </row>
    <row r="116" spans="1:20" s="55" customFormat="1" ht="14.15" x14ac:dyDescent="0.4">
      <c r="A116" s="39"/>
      <c r="E116" s="74"/>
      <c r="F116" s="74"/>
      <c r="G116" s="74"/>
      <c r="S116" s="61"/>
      <c r="T116" s="61"/>
    </row>
    <row r="117" spans="1:20" s="55" customFormat="1" ht="14.15" x14ac:dyDescent="0.4">
      <c r="A117" s="39"/>
      <c r="E117" s="74"/>
      <c r="F117" s="74"/>
      <c r="G117" s="74"/>
      <c r="S117" s="61"/>
      <c r="T117" s="61"/>
    </row>
    <row r="118" spans="1:20" s="55" customFormat="1" ht="14.15" x14ac:dyDescent="0.4">
      <c r="A118" s="39"/>
      <c r="E118" s="74"/>
      <c r="F118" s="74"/>
      <c r="G118" s="74"/>
      <c r="S118" s="61"/>
      <c r="T118" s="61"/>
    </row>
    <row r="119" spans="1:20" s="55" customFormat="1" ht="14.15" x14ac:dyDescent="0.4">
      <c r="A119" s="39"/>
      <c r="E119" s="74"/>
      <c r="F119" s="74"/>
      <c r="G119" s="74"/>
      <c r="S119" s="61"/>
      <c r="T119" s="61"/>
    </row>
    <row r="120" spans="1:20" s="55" customFormat="1" ht="14.15" x14ac:dyDescent="0.4">
      <c r="A120" s="39"/>
      <c r="E120" s="74"/>
      <c r="F120" s="74"/>
      <c r="G120" s="74"/>
      <c r="S120" s="61"/>
      <c r="T120" s="61"/>
    </row>
    <row r="121" spans="1:20" s="55" customFormat="1" ht="14.15" x14ac:dyDescent="0.4">
      <c r="A121" s="39"/>
      <c r="E121" s="74"/>
      <c r="F121" s="74"/>
      <c r="G121" s="74"/>
      <c r="S121" s="61"/>
      <c r="T121" s="61"/>
    </row>
    <row r="122" spans="1:20" s="55" customFormat="1" ht="14.15" x14ac:dyDescent="0.4">
      <c r="A122" s="39"/>
      <c r="E122" s="74"/>
      <c r="F122" s="74"/>
      <c r="G122" s="74"/>
      <c r="S122" s="61"/>
      <c r="T122" s="61"/>
    </row>
    <row r="123" spans="1:20" s="55" customFormat="1" ht="14.15" x14ac:dyDescent="0.4">
      <c r="A123" s="39"/>
      <c r="E123" s="74"/>
      <c r="F123" s="74"/>
      <c r="G123" s="74"/>
      <c r="S123" s="61"/>
      <c r="T123" s="61"/>
    </row>
    <row r="124" spans="1:20" s="55" customFormat="1" ht="14.15" x14ac:dyDescent="0.4">
      <c r="A124" s="39"/>
      <c r="E124" s="74"/>
      <c r="F124" s="74"/>
      <c r="G124" s="74"/>
      <c r="S124" s="61"/>
      <c r="T124" s="61"/>
    </row>
    <row r="125" spans="1:20" s="55" customFormat="1" ht="14.15" x14ac:dyDescent="0.4">
      <c r="A125" s="39"/>
      <c r="E125" s="74"/>
      <c r="F125" s="74"/>
      <c r="G125" s="74"/>
      <c r="S125" s="61"/>
      <c r="T125" s="61"/>
    </row>
    <row r="126" spans="1:20" s="55" customFormat="1" ht="14.15" x14ac:dyDescent="0.4">
      <c r="A126" s="39"/>
      <c r="E126" s="74"/>
      <c r="F126" s="74"/>
      <c r="G126" s="74"/>
      <c r="S126" s="61"/>
      <c r="T126" s="61"/>
    </row>
    <row r="127" spans="1:20" s="55" customFormat="1" ht="14.15" x14ac:dyDescent="0.4">
      <c r="A127" s="39"/>
      <c r="E127" s="74"/>
      <c r="F127" s="74"/>
      <c r="G127" s="74"/>
      <c r="S127" s="61"/>
      <c r="T127" s="61"/>
    </row>
    <row r="128" spans="1:20" s="55" customFormat="1" ht="14.15" x14ac:dyDescent="0.4">
      <c r="A128" s="39"/>
      <c r="E128" s="74"/>
      <c r="F128" s="74"/>
      <c r="G128" s="74"/>
      <c r="S128" s="61"/>
      <c r="T128" s="61"/>
    </row>
    <row r="129" spans="1:20" s="55" customFormat="1" ht="14.15" x14ac:dyDescent="0.4">
      <c r="A129" s="39"/>
      <c r="E129" s="74"/>
      <c r="F129" s="74"/>
      <c r="G129" s="74"/>
      <c r="S129" s="61"/>
      <c r="T129" s="61"/>
    </row>
    <row r="130" spans="1:20" s="55" customFormat="1" ht="14.15" x14ac:dyDescent="0.4">
      <c r="A130" s="39"/>
      <c r="E130" s="74"/>
      <c r="F130" s="74"/>
      <c r="G130" s="74"/>
      <c r="S130" s="61"/>
      <c r="T130" s="61"/>
    </row>
    <row r="131" spans="1:20" s="55" customFormat="1" ht="14.15" x14ac:dyDescent="0.4">
      <c r="A131" s="39"/>
      <c r="E131" s="74"/>
      <c r="F131" s="74"/>
      <c r="G131" s="74"/>
      <c r="S131" s="61"/>
      <c r="T131" s="61"/>
    </row>
    <row r="132" spans="1:20" s="55" customFormat="1" ht="14.15" x14ac:dyDescent="0.4">
      <c r="A132" s="39"/>
      <c r="E132" s="74"/>
      <c r="F132" s="74"/>
      <c r="G132" s="74"/>
      <c r="S132" s="61"/>
      <c r="T132" s="61"/>
    </row>
    <row r="133" spans="1:20" s="55" customFormat="1" ht="14.15" x14ac:dyDescent="0.4">
      <c r="A133" s="39"/>
      <c r="E133" s="74"/>
      <c r="F133" s="74"/>
      <c r="G133" s="74"/>
      <c r="S133" s="61"/>
      <c r="T133" s="61"/>
    </row>
    <row r="134" spans="1:20" s="55" customFormat="1" ht="14.15" x14ac:dyDescent="0.4">
      <c r="A134" s="39"/>
      <c r="E134" s="74"/>
      <c r="F134" s="74"/>
      <c r="G134" s="74"/>
      <c r="S134" s="61"/>
      <c r="T134" s="61"/>
    </row>
    <row r="135" spans="1:20" s="55" customFormat="1" ht="14.15" x14ac:dyDescent="0.4">
      <c r="A135" s="39"/>
      <c r="E135" s="74"/>
      <c r="F135" s="74"/>
      <c r="G135" s="74"/>
      <c r="S135" s="61"/>
      <c r="T135" s="61"/>
    </row>
    <row r="136" spans="1:20" s="55" customFormat="1" ht="14.15" x14ac:dyDescent="0.4">
      <c r="A136" s="39"/>
      <c r="E136" s="74"/>
      <c r="F136" s="74"/>
      <c r="G136" s="74"/>
      <c r="S136" s="61"/>
      <c r="T136" s="61"/>
    </row>
    <row r="137" spans="1:20" s="55" customFormat="1" ht="14.15" x14ac:dyDescent="0.4">
      <c r="A137" s="39"/>
      <c r="E137" s="74"/>
      <c r="F137" s="74"/>
      <c r="G137" s="74"/>
      <c r="S137" s="61"/>
      <c r="T137" s="61"/>
    </row>
    <row r="138" spans="1:20" s="55" customFormat="1" ht="14.15" x14ac:dyDescent="0.4">
      <c r="A138" s="39"/>
      <c r="E138" s="74"/>
      <c r="F138" s="74"/>
      <c r="G138" s="74"/>
      <c r="S138" s="61"/>
      <c r="T138" s="61"/>
    </row>
    <row r="139" spans="1:20" s="55" customFormat="1" ht="14.15" x14ac:dyDescent="0.4">
      <c r="A139" s="39"/>
      <c r="E139" s="74"/>
      <c r="F139" s="74"/>
      <c r="G139" s="74"/>
      <c r="S139" s="61"/>
      <c r="T139" s="61"/>
    </row>
    <row r="140" spans="1:20" s="55" customFormat="1" ht="14.15" x14ac:dyDescent="0.4">
      <c r="A140" s="39"/>
      <c r="E140" s="74"/>
      <c r="F140" s="74"/>
      <c r="G140" s="74"/>
      <c r="S140" s="61"/>
      <c r="T140" s="61"/>
    </row>
    <row r="141" spans="1:20" s="55" customFormat="1" ht="14.15" x14ac:dyDescent="0.4">
      <c r="A141" s="39"/>
      <c r="E141" s="74"/>
      <c r="F141" s="74"/>
      <c r="G141" s="74"/>
      <c r="S141" s="61"/>
      <c r="T141" s="61"/>
    </row>
    <row r="142" spans="1:20" s="55" customFormat="1" ht="14.15" x14ac:dyDescent="0.4">
      <c r="A142" s="39"/>
      <c r="E142" s="74"/>
      <c r="F142" s="74"/>
      <c r="G142" s="74"/>
      <c r="S142" s="61"/>
      <c r="T142" s="61"/>
    </row>
    <row r="143" spans="1:20" s="55" customFormat="1" ht="14.15" x14ac:dyDescent="0.4">
      <c r="A143" s="39"/>
      <c r="E143" s="74"/>
      <c r="F143" s="74"/>
      <c r="G143" s="74"/>
      <c r="S143" s="61"/>
      <c r="T143" s="61"/>
    </row>
    <row r="144" spans="1:20" s="55" customFormat="1" ht="14.15" x14ac:dyDescent="0.4">
      <c r="A144" s="39"/>
      <c r="E144" s="74"/>
      <c r="F144" s="74"/>
      <c r="G144" s="74"/>
      <c r="S144" s="61"/>
      <c r="T144" s="61"/>
    </row>
    <row r="145" spans="1:20" s="55" customFormat="1" ht="14.15" x14ac:dyDescent="0.4">
      <c r="A145" s="39"/>
      <c r="E145" s="74"/>
      <c r="F145" s="74"/>
      <c r="G145" s="74"/>
      <c r="S145" s="61"/>
      <c r="T145" s="61"/>
    </row>
    <row r="146" spans="1:20" s="55" customFormat="1" ht="14.15" x14ac:dyDescent="0.4">
      <c r="A146" s="39"/>
      <c r="E146" s="74"/>
      <c r="F146" s="74"/>
      <c r="G146" s="74"/>
      <c r="S146" s="61"/>
      <c r="T146" s="61"/>
    </row>
    <row r="147" spans="1:20" s="55" customFormat="1" ht="14.15" x14ac:dyDescent="0.4">
      <c r="A147" s="39"/>
      <c r="E147" s="74"/>
      <c r="F147" s="74"/>
      <c r="G147" s="74"/>
      <c r="S147" s="61"/>
      <c r="T147" s="61"/>
    </row>
    <row r="148" spans="1:20" s="55" customFormat="1" ht="14.15" x14ac:dyDescent="0.4">
      <c r="A148" s="39"/>
      <c r="E148" s="74"/>
      <c r="F148" s="74"/>
      <c r="G148" s="74"/>
      <c r="S148" s="61"/>
      <c r="T148" s="61"/>
    </row>
    <row r="149" spans="1:20" s="55" customFormat="1" ht="14.15" x14ac:dyDescent="0.4">
      <c r="A149" s="39"/>
      <c r="E149" s="74"/>
      <c r="F149" s="74"/>
      <c r="G149" s="74"/>
      <c r="S149" s="61"/>
      <c r="T149" s="61"/>
    </row>
    <row r="150" spans="1:20" s="55" customFormat="1" ht="14.15" x14ac:dyDescent="0.4">
      <c r="A150" s="39"/>
      <c r="E150" s="74"/>
      <c r="F150" s="74"/>
      <c r="G150" s="74"/>
      <c r="S150" s="61"/>
      <c r="T150" s="61"/>
    </row>
    <row r="151" spans="1:20" s="55" customFormat="1" ht="14.15" x14ac:dyDescent="0.4">
      <c r="A151" s="39"/>
      <c r="E151" s="74"/>
      <c r="F151" s="74"/>
      <c r="G151" s="74"/>
      <c r="S151" s="61"/>
      <c r="T151" s="61"/>
    </row>
    <row r="152" spans="1:20" s="55" customFormat="1" ht="14.15" x14ac:dyDescent="0.4">
      <c r="A152" s="39"/>
      <c r="E152" s="74"/>
      <c r="F152" s="74"/>
      <c r="G152" s="74"/>
      <c r="S152" s="61"/>
      <c r="T152" s="61"/>
    </row>
    <row r="153" spans="1:20" s="55" customFormat="1" ht="14.15" x14ac:dyDescent="0.4">
      <c r="A153" s="39"/>
      <c r="E153" s="74"/>
      <c r="F153" s="74"/>
      <c r="G153" s="74"/>
      <c r="S153" s="61"/>
      <c r="T153" s="61"/>
    </row>
    <row r="154" spans="1:20" s="55" customFormat="1" ht="14.15" x14ac:dyDescent="0.4">
      <c r="A154" s="39"/>
      <c r="E154" s="74"/>
      <c r="F154" s="74"/>
      <c r="G154" s="74"/>
      <c r="S154" s="61"/>
      <c r="T154" s="61"/>
    </row>
    <row r="155" spans="1:20" s="55" customFormat="1" ht="14.15" x14ac:dyDescent="0.4">
      <c r="A155" s="39"/>
      <c r="E155" s="74"/>
      <c r="F155" s="74"/>
      <c r="G155" s="74"/>
      <c r="S155" s="61"/>
      <c r="T155" s="61"/>
    </row>
    <row r="156" spans="1:20" s="55" customFormat="1" ht="14.15" x14ac:dyDescent="0.4">
      <c r="A156" s="39"/>
      <c r="E156" s="74"/>
      <c r="F156" s="74"/>
      <c r="G156" s="74"/>
      <c r="S156" s="61"/>
      <c r="T156" s="61"/>
    </row>
    <row r="157" spans="1:20" s="55" customFormat="1" ht="14.15" x14ac:dyDescent="0.4">
      <c r="A157" s="39"/>
      <c r="E157" s="74"/>
      <c r="F157" s="74"/>
      <c r="G157" s="74"/>
      <c r="S157" s="61"/>
      <c r="T157" s="61"/>
    </row>
    <row r="158" spans="1:20" s="55" customFormat="1" ht="14.15" x14ac:dyDescent="0.4">
      <c r="A158" s="39"/>
      <c r="E158" s="74"/>
      <c r="F158" s="74"/>
      <c r="G158" s="74"/>
      <c r="S158" s="61"/>
      <c r="T158" s="61"/>
    </row>
    <row r="159" spans="1:20" s="55" customFormat="1" ht="14.15" x14ac:dyDescent="0.4">
      <c r="A159" s="39"/>
      <c r="E159" s="74"/>
      <c r="F159" s="74"/>
      <c r="G159" s="74"/>
      <c r="S159" s="61"/>
      <c r="T159" s="61"/>
    </row>
    <row r="160" spans="1:20" s="55" customFormat="1" ht="14.15" x14ac:dyDescent="0.4">
      <c r="A160" s="39"/>
      <c r="E160" s="74"/>
      <c r="F160" s="74"/>
      <c r="G160" s="74"/>
      <c r="S160" s="61"/>
      <c r="T160" s="61"/>
    </row>
    <row r="161" spans="1:20" s="55" customFormat="1" ht="14.15" x14ac:dyDescent="0.4">
      <c r="A161" s="39"/>
      <c r="E161" s="74"/>
      <c r="F161" s="74"/>
      <c r="G161" s="74"/>
      <c r="S161" s="61"/>
      <c r="T161" s="61"/>
    </row>
    <row r="162" spans="1:20" s="55" customFormat="1" ht="14.15" x14ac:dyDescent="0.4">
      <c r="A162" s="39"/>
      <c r="E162" s="74"/>
      <c r="F162" s="74"/>
      <c r="G162" s="74"/>
      <c r="S162" s="61"/>
      <c r="T162" s="61"/>
    </row>
    <row r="163" spans="1:20" s="55" customFormat="1" ht="14.15" x14ac:dyDescent="0.4">
      <c r="A163" s="39"/>
      <c r="E163" s="74"/>
      <c r="F163" s="74"/>
      <c r="G163" s="74"/>
      <c r="S163" s="61"/>
      <c r="T163" s="61"/>
    </row>
    <row r="164" spans="1:20" s="55" customFormat="1" ht="14.15" x14ac:dyDescent="0.4">
      <c r="A164" s="39"/>
      <c r="E164" s="74"/>
      <c r="F164" s="74"/>
      <c r="G164" s="74"/>
      <c r="S164" s="61"/>
      <c r="T164" s="61"/>
    </row>
    <row r="165" spans="1:20" s="55" customFormat="1" ht="14.15" x14ac:dyDescent="0.4">
      <c r="A165" s="39"/>
      <c r="E165" s="74"/>
      <c r="F165" s="74"/>
      <c r="G165" s="74"/>
      <c r="S165" s="61"/>
      <c r="T165" s="61"/>
    </row>
    <row r="166" spans="1:20" s="55" customFormat="1" ht="14.15" x14ac:dyDescent="0.4">
      <c r="A166" s="39"/>
      <c r="E166" s="74"/>
      <c r="F166" s="74"/>
      <c r="G166" s="74"/>
      <c r="S166" s="61"/>
      <c r="T166" s="61"/>
    </row>
    <row r="167" spans="1:20" s="55" customFormat="1" ht="14.15" x14ac:dyDescent="0.4">
      <c r="A167" s="39"/>
      <c r="E167" s="74"/>
      <c r="F167" s="74"/>
      <c r="G167" s="74"/>
      <c r="S167" s="61"/>
      <c r="T167" s="61"/>
    </row>
    <row r="168" spans="1:20" s="55" customFormat="1" ht="14.15" x14ac:dyDescent="0.4">
      <c r="A168" s="39"/>
      <c r="E168" s="74"/>
      <c r="F168" s="74"/>
      <c r="G168" s="74"/>
      <c r="S168" s="61"/>
      <c r="T168" s="61"/>
    </row>
    <row r="169" spans="1:20" s="55" customFormat="1" ht="14.15" x14ac:dyDescent="0.4">
      <c r="A169" s="39"/>
      <c r="E169" s="74"/>
      <c r="F169" s="74"/>
      <c r="G169" s="74"/>
      <c r="S169" s="61"/>
      <c r="T169" s="61"/>
    </row>
    <row r="170" spans="1:20" s="55" customFormat="1" ht="14.15" x14ac:dyDescent="0.4">
      <c r="A170" s="39"/>
      <c r="E170" s="74"/>
      <c r="F170" s="74"/>
      <c r="G170" s="74"/>
      <c r="S170" s="61"/>
      <c r="T170" s="61"/>
    </row>
    <row r="171" spans="1:20" s="55" customFormat="1" ht="14.15" x14ac:dyDescent="0.4">
      <c r="A171" s="39"/>
      <c r="E171" s="74"/>
      <c r="F171" s="74"/>
      <c r="G171" s="74"/>
      <c r="S171" s="61"/>
      <c r="T171" s="61"/>
    </row>
    <row r="172" spans="1:20" s="55" customFormat="1" ht="14.15" x14ac:dyDescent="0.4">
      <c r="A172" s="39"/>
      <c r="E172" s="74"/>
      <c r="F172" s="74"/>
      <c r="G172" s="74"/>
      <c r="S172" s="61"/>
      <c r="T172" s="61"/>
    </row>
    <row r="173" spans="1:20" s="55" customFormat="1" ht="14.15" x14ac:dyDescent="0.4">
      <c r="A173" s="39"/>
      <c r="E173" s="74"/>
      <c r="F173" s="74"/>
      <c r="G173" s="74"/>
      <c r="S173" s="61"/>
      <c r="T173" s="61"/>
    </row>
    <row r="174" spans="1:20" s="55" customFormat="1" ht="14.15" x14ac:dyDescent="0.4">
      <c r="A174" s="39"/>
      <c r="E174" s="74"/>
      <c r="F174" s="74"/>
      <c r="G174" s="74"/>
      <c r="S174" s="61"/>
      <c r="T174" s="61"/>
    </row>
    <row r="175" spans="1:20" s="55" customFormat="1" ht="14.15" x14ac:dyDescent="0.4">
      <c r="A175" s="39"/>
      <c r="E175" s="74"/>
      <c r="F175" s="74"/>
      <c r="G175" s="74"/>
      <c r="S175" s="61"/>
      <c r="T175" s="61"/>
    </row>
    <row r="176" spans="1:20" s="55" customFormat="1" ht="14.15" x14ac:dyDescent="0.4">
      <c r="A176" s="39"/>
      <c r="E176" s="74"/>
      <c r="F176" s="74"/>
      <c r="G176" s="74"/>
      <c r="S176" s="61"/>
      <c r="T176" s="61"/>
    </row>
    <row r="177" spans="1:20" s="55" customFormat="1" ht="14.15" x14ac:dyDescent="0.4">
      <c r="A177" s="39"/>
      <c r="E177" s="74"/>
      <c r="F177" s="74"/>
      <c r="G177" s="74"/>
      <c r="S177" s="61"/>
      <c r="T177" s="61"/>
    </row>
    <row r="178" spans="1:20" s="55" customFormat="1" ht="14.15" x14ac:dyDescent="0.4">
      <c r="A178" s="39"/>
      <c r="E178" s="74"/>
      <c r="F178" s="74"/>
      <c r="G178" s="74"/>
      <c r="S178" s="61"/>
      <c r="T178" s="61"/>
    </row>
    <row r="179" spans="1:20" s="55" customFormat="1" ht="14.15" x14ac:dyDescent="0.4">
      <c r="A179" s="39"/>
      <c r="E179" s="74"/>
      <c r="F179" s="74"/>
      <c r="G179" s="74"/>
      <c r="S179" s="61"/>
      <c r="T179" s="61"/>
    </row>
    <row r="180" spans="1:20" s="55" customFormat="1" ht="14.15" x14ac:dyDescent="0.4">
      <c r="A180" s="39"/>
      <c r="E180" s="74"/>
      <c r="F180" s="74"/>
      <c r="G180" s="74"/>
      <c r="S180" s="61"/>
      <c r="T180" s="61"/>
    </row>
    <row r="181" spans="1:20" s="55" customFormat="1" ht="14.15" x14ac:dyDescent="0.4">
      <c r="A181" s="39"/>
      <c r="E181" s="74"/>
      <c r="F181" s="74"/>
      <c r="G181" s="74"/>
      <c r="S181" s="61"/>
      <c r="T181" s="61"/>
    </row>
    <row r="182" spans="1:20" s="55" customFormat="1" ht="14.15" x14ac:dyDescent="0.4">
      <c r="A182" s="39"/>
      <c r="E182" s="74"/>
      <c r="F182" s="74"/>
      <c r="G182" s="74"/>
      <c r="S182" s="61"/>
      <c r="T182" s="61"/>
    </row>
    <row r="183" spans="1:20" s="55" customFormat="1" ht="14.15" x14ac:dyDescent="0.4">
      <c r="A183" s="39"/>
      <c r="E183" s="74"/>
      <c r="F183" s="74"/>
      <c r="G183" s="74"/>
      <c r="S183" s="61"/>
      <c r="T183" s="61"/>
    </row>
    <row r="184" spans="1:20" s="55" customFormat="1" ht="14.15" x14ac:dyDescent="0.4">
      <c r="A184" s="39"/>
      <c r="E184" s="74"/>
      <c r="F184" s="74"/>
      <c r="G184" s="74"/>
      <c r="S184" s="61"/>
      <c r="T184" s="61"/>
    </row>
    <row r="185" spans="1:20" s="55" customFormat="1" ht="14.15" x14ac:dyDescent="0.4">
      <c r="A185" s="39"/>
      <c r="E185" s="74"/>
      <c r="F185" s="74"/>
      <c r="G185" s="74"/>
      <c r="S185" s="61"/>
      <c r="T185" s="61"/>
    </row>
    <row r="186" spans="1:20" s="55" customFormat="1" ht="14.15" x14ac:dyDescent="0.4">
      <c r="A186" s="39"/>
      <c r="E186" s="74"/>
      <c r="F186" s="74"/>
      <c r="G186" s="74"/>
      <c r="S186" s="61"/>
      <c r="T186" s="61"/>
    </row>
    <row r="187" spans="1:20" s="55" customFormat="1" ht="14.15" x14ac:dyDescent="0.4">
      <c r="A187" s="39"/>
      <c r="E187" s="74"/>
      <c r="F187" s="74"/>
      <c r="G187" s="74"/>
      <c r="S187" s="61"/>
      <c r="T187" s="61"/>
    </row>
    <row r="188" spans="1:20" s="55" customFormat="1" ht="14.15" x14ac:dyDescent="0.4">
      <c r="A188" s="39"/>
      <c r="E188" s="74"/>
      <c r="F188" s="74"/>
      <c r="G188" s="74"/>
      <c r="S188" s="61"/>
      <c r="T188" s="61"/>
    </row>
    <row r="189" spans="1:20" s="55" customFormat="1" ht="14.15" x14ac:dyDescent="0.4">
      <c r="A189" s="39"/>
      <c r="E189" s="74"/>
      <c r="F189" s="74"/>
      <c r="G189" s="74"/>
      <c r="S189" s="61"/>
      <c r="T189" s="61"/>
    </row>
    <row r="190" spans="1:20" s="55" customFormat="1" ht="14.15" x14ac:dyDescent="0.4">
      <c r="A190" s="39"/>
      <c r="E190" s="74"/>
      <c r="F190" s="74"/>
      <c r="G190" s="74"/>
      <c r="S190" s="61"/>
      <c r="T190" s="61"/>
    </row>
    <row r="191" spans="1:20" s="55" customFormat="1" ht="14.15" x14ac:dyDescent="0.4">
      <c r="A191" s="39"/>
      <c r="E191" s="74"/>
      <c r="F191" s="74"/>
      <c r="G191" s="74"/>
      <c r="S191" s="61"/>
      <c r="T191" s="61"/>
    </row>
    <row r="192" spans="1:20" s="55" customFormat="1" ht="14.15" x14ac:dyDescent="0.4">
      <c r="A192" s="39"/>
      <c r="E192" s="74"/>
      <c r="F192" s="74"/>
      <c r="G192" s="74"/>
      <c r="S192" s="61"/>
      <c r="T192" s="61"/>
    </row>
    <row r="193" spans="1:20" s="55" customFormat="1" ht="14.15" x14ac:dyDescent="0.4">
      <c r="A193" s="39"/>
      <c r="E193" s="74"/>
      <c r="F193" s="74"/>
      <c r="G193" s="74"/>
      <c r="S193" s="61"/>
      <c r="T193" s="61"/>
    </row>
    <row r="194" spans="1:20" s="55" customFormat="1" ht="14.15" x14ac:dyDescent="0.4">
      <c r="A194" s="39"/>
      <c r="E194" s="74"/>
      <c r="F194" s="74"/>
      <c r="G194" s="74"/>
      <c r="S194" s="61"/>
      <c r="T194" s="61"/>
    </row>
    <row r="195" spans="1:20" s="55" customFormat="1" ht="14.15" x14ac:dyDescent="0.4">
      <c r="A195" s="39"/>
      <c r="E195" s="74"/>
      <c r="F195" s="74"/>
      <c r="G195" s="74"/>
      <c r="S195" s="61"/>
      <c r="T195" s="61"/>
    </row>
    <row r="196" spans="1:20" s="55" customFormat="1" ht="14.15" x14ac:dyDescent="0.4">
      <c r="A196" s="39"/>
      <c r="E196" s="74"/>
      <c r="F196" s="74"/>
      <c r="G196" s="74"/>
      <c r="S196" s="61"/>
      <c r="T196" s="61"/>
    </row>
    <row r="197" spans="1:20" s="55" customFormat="1" ht="14.15" x14ac:dyDescent="0.4">
      <c r="A197" s="39"/>
      <c r="E197" s="74"/>
      <c r="F197" s="74"/>
      <c r="G197" s="74"/>
      <c r="S197" s="61"/>
      <c r="T197" s="61"/>
    </row>
    <row r="198" spans="1:20" s="55" customFormat="1" ht="14.15" x14ac:dyDescent="0.4">
      <c r="A198" s="39"/>
      <c r="E198" s="74"/>
      <c r="F198" s="74"/>
      <c r="G198" s="74"/>
      <c r="S198" s="61"/>
      <c r="T198" s="61"/>
    </row>
    <row r="199" spans="1:20" s="55" customFormat="1" ht="14.15" x14ac:dyDescent="0.4">
      <c r="A199" s="39"/>
      <c r="E199" s="74"/>
      <c r="F199" s="74"/>
      <c r="G199" s="74"/>
      <c r="S199" s="61"/>
      <c r="T199" s="61"/>
    </row>
    <row r="200" spans="1:20" s="55" customFormat="1" ht="14.15" x14ac:dyDescent="0.4">
      <c r="A200" s="39"/>
      <c r="E200" s="74"/>
      <c r="F200" s="74"/>
      <c r="G200" s="74"/>
      <c r="S200" s="61"/>
      <c r="T200" s="61"/>
    </row>
    <row r="201" spans="1:20" s="55" customFormat="1" ht="14.15" x14ac:dyDescent="0.4">
      <c r="A201" s="39"/>
      <c r="E201" s="74"/>
      <c r="F201" s="74"/>
      <c r="G201" s="74"/>
      <c r="S201" s="61"/>
      <c r="T201" s="61"/>
    </row>
    <row r="202" spans="1:20" s="55" customFormat="1" ht="14.15" x14ac:dyDescent="0.4">
      <c r="A202" s="39"/>
      <c r="E202" s="74"/>
      <c r="F202" s="74"/>
      <c r="G202" s="74"/>
      <c r="S202" s="61"/>
      <c r="T202" s="61"/>
    </row>
    <row r="203" spans="1:20" s="55" customFormat="1" ht="14.15" x14ac:dyDescent="0.4">
      <c r="A203" s="39"/>
      <c r="E203" s="74"/>
      <c r="F203" s="74"/>
      <c r="G203" s="74"/>
      <c r="S203" s="61"/>
      <c r="T203" s="61"/>
    </row>
    <row r="204" spans="1:20" s="55" customFormat="1" ht="14.15" x14ac:dyDescent="0.4">
      <c r="A204" s="39"/>
      <c r="E204" s="74"/>
      <c r="F204" s="74"/>
      <c r="G204" s="74"/>
      <c r="S204" s="61"/>
      <c r="T204" s="61"/>
    </row>
    <row r="205" spans="1:20" s="55" customFormat="1" ht="14.15" x14ac:dyDescent="0.4">
      <c r="A205" s="39"/>
      <c r="E205" s="74"/>
      <c r="F205" s="74"/>
      <c r="G205" s="74"/>
      <c r="S205" s="61"/>
      <c r="T205" s="61"/>
    </row>
    <row r="206" spans="1:20" s="55" customFormat="1" ht="14.15" x14ac:dyDescent="0.4">
      <c r="A206" s="39"/>
      <c r="E206" s="74"/>
      <c r="F206" s="74"/>
      <c r="G206" s="74"/>
      <c r="S206" s="61"/>
      <c r="T206" s="61"/>
    </row>
    <row r="207" spans="1:20" s="55" customFormat="1" ht="14.15" x14ac:dyDescent="0.4">
      <c r="A207" s="39"/>
      <c r="E207" s="74"/>
      <c r="F207" s="74"/>
      <c r="G207" s="74"/>
      <c r="S207" s="61"/>
      <c r="T207" s="61"/>
    </row>
    <row r="208" spans="1:20" s="55" customFormat="1" ht="14.15" x14ac:dyDescent="0.4">
      <c r="A208" s="39"/>
      <c r="E208" s="74"/>
      <c r="F208" s="74"/>
      <c r="G208" s="74"/>
      <c r="S208" s="61"/>
      <c r="T208" s="61"/>
    </row>
    <row r="209" spans="1:20" s="55" customFormat="1" ht="14.15" x14ac:dyDescent="0.4">
      <c r="A209" s="39"/>
      <c r="E209" s="74"/>
      <c r="F209" s="74"/>
      <c r="G209" s="74"/>
      <c r="S209" s="61"/>
      <c r="T209" s="61"/>
    </row>
    <row r="210" spans="1:20" s="55" customFormat="1" ht="14.15" x14ac:dyDescent="0.4">
      <c r="A210" s="39"/>
      <c r="E210" s="74"/>
      <c r="F210" s="74"/>
      <c r="G210" s="74"/>
      <c r="S210" s="61"/>
      <c r="T210" s="61"/>
    </row>
    <row r="211" spans="1:20" s="55" customFormat="1" ht="14.15" x14ac:dyDescent="0.4">
      <c r="A211" s="39"/>
      <c r="E211" s="74"/>
      <c r="F211" s="74"/>
      <c r="G211" s="74"/>
      <c r="S211" s="61"/>
      <c r="T211" s="61"/>
    </row>
    <row r="212" spans="1:20" s="55" customFormat="1" ht="14.15" x14ac:dyDescent="0.4">
      <c r="A212" s="39"/>
      <c r="E212" s="74"/>
      <c r="F212" s="74"/>
      <c r="G212" s="74"/>
      <c r="S212" s="61"/>
      <c r="T212" s="61"/>
    </row>
    <row r="213" spans="1:20" s="55" customFormat="1" ht="14.15" x14ac:dyDescent="0.4">
      <c r="A213" s="39"/>
      <c r="E213" s="74"/>
      <c r="F213" s="74"/>
      <c r="G213" s="74"/>
      <c r="S213" s="61"/>
      <c r="T213" s="61"/>
    </row>
    <row r="214" spans="1:20" s="55" customFormat="1" ht="14.15" x14ac:dyDescent="0.4">
      <c r="A214" s="39"/>
      <c r="E214" s="74"/>
      <c r="F214" s="74"/>
      <c r="G214" s="74"/>
      <c r="S214" s="61"/>
      <c r="T214" s="61"/>
    </row>
    <row r="215" spans="1:20" s="55" customFormat="1" ht="14.15" x14ac:dyDescent="0.4">
      <c r="A215" s="39"/>
      <c r="E215" s="74"/>
      <c r="F215" s="74"/>
      <c r="G215" s="74"/>
      <c r="S215" s="61"/>
      <c r="T215" s="61"/>
    </row>
    <row r="216" spans="1:20" s="55" customFormat="1" ht="14.15" x14ac:dyDescent="0.4">
      <c r="A216" s="39"/>
      <c r="E216" s="74"/>
      <c r="F216" s="74"/>
      <c r="G216" s="74"/>
      <c r="S216" s="61"/>
      <c r="T216" s="61"/>
    </row>
    <row r="217" spans="1:20" s="55" customFormat="1" ht="14.15" x14ac:dyDescent="0.4">
      <c r="A217" s="39"/>
      <c r="E217" s="74"/>
      <c r="F217" s="74"/>
      <c r="G217" s="74"/>
      <c r="S217" s="61"/>
      <c r="T217" s="61"/>
    </row>
    <row r="218" spans="1:20" s="55" customFormat="1" ht="14.15" x14ac:dyDescent="0.4">
      <c r="A218" s="39"/>
      <c r="E218" s="74"/>
      <c r="F218" s="74"/>
      <c r="G218" s="74"/>
      <c r="S218" s="61"/>
      <c r="T218" s="61"/>
    </row>
    <row r="219" spans="1:20" s="55" customFormat="1" ht="14.15" x14ac:dyDescent="0.4">
      <c r="A219" s="39"/>
      <c r="E219" s="74"/>
      <c r="F219" s="74"/>
      <c r="G219" s="74"/>
      <c r="S219" s="61"/>
      <c r="T219" s="61"/>
    </row>
    <row r="220" spans="1:20" s="55" customFormat="1" ht="14.15" x14ac:dyDescent="0.4">
      <c r="A220" s="39"/>
      <c r="E220" s="74"/>
      <c r="F220" s="74"/>
      <c r="G220" s="74"/>
      <c r="S220" s="61"/>
      <c r="T220" s="61"/>
    </row>
    <row r="221" spans="1:20" s="55" customFormat="1" ht="14.15" x14ac:dyDescent="0.4">
      <c r="A221" s="39"/>
      <c r="E221" s="74"/>
      <c r="F221" s="74"/>
      <c r="G221" s="74"/>
      <c r="S221" s="61"/>
      <c r="T221" s="61"/>
    </row>
    <row r="222" spans="1:20" s="55" customFormat="1" ht="14.15" x14ac:dyDescent="0.4">
      <c r="A222" s="39"/>
      <c r="E222" s="74"/>
      <c r="F222" s="74"/>
      <c r="G222" s="74"/>
      <c r="S222" s="61"/>
      <c r="T222" s="61"/>
    </row>
    <row r="223" spans="1:20" s="55" customFormat="1" ht="14.15" x14ac:dyDescent="0.4">
      <c r="A223" s="39"/>
      <c r="E223" s="74"/>
      <c r="F223" s="74"/>
      <c r="G223" s="74"/>
      <c r="S223" s="61"/>
      <c r="T223" s="61"/>
    </row>
    <row r="224" spans="1:20" s="55" customFormat="1" ht="14.15" x14ac:dyDescent="0.4">
      <c r="A224" s="39"/>
      <c r="E224" s="74"/>
      <c r="F224" s="74"/>
      <c r="G224" s="74"/>
      <c r="S224" s="61"/>
      <c r="T224" s="61"/>
    </row>
    <row r="225" spans="1:20" s="55" customFormat="1" ht="14.15" x14ac:dyDescent="0.4">
      <c r="A225" s="39"/>
      <c r="E225" s="74"/>
      <c r="F225" s="74"/>
      <c r="G225" s="74"/>
      <c r="S225" s="61"/>
      <c r="T225" s="61"/>
    </row>
    <row r="226" spans="1:20" s="55" customFormat="1" ht="14.15" x14ac:dyDescent="0.4">
      <c r="A226" s="39"/>
      <c r="E226" s="74"/>
      <c r="F226" s="74"/>
      <c r="G226" s="74"/>
      <c r="S226" s="61"/>
      <c r="T226" s="61"/>
    </row>
    <row r="227" spans="1:20" s="55" customFormat="1" ht="14.15" x14ac:dyDescent="0.4">
      <c r="A227" s="39"/>
      <c r="E227" s="74"/>
      <c r="F227" s="74"/>
      <c r="G227" s="74"/>
      <c r="S227" s="61"/>
      <c r="T227" s="61"/>
    </row>
    <row r="228" spans="1:20" s="55" customFormat="1" ht="14.15" x14ac:dyDescent="0.4">
      <c r="A228" s="39"/>
      <c r="E228" s="74"/>
      <c r="F228" s="74"/>
      <c r="G228" s="74"/>
      <c r="S228" s="61"/>
      <c r="T228" s="61"/>
    </row>
    <row r="229" spans="1:20" s="55" customFormat="1" ht="14.15" x14ac:dyDescent="0.4">
      <c r="A229" s="39"/>
      <c r="E229" s="74"/>
      <c r="F229" s="74"/>
      <c r="G229" s="74"/>
      <c r="S229" s="61"/>
      <c r="T229" s="61"/>
    </row>
    <row r="230" spans="1:20" s="55" customFormat="1" ht="14.15" x14ac:dyDescent="0.4">
      <c r="A230" s="39"/>
      <c r="E230" s="74"/>
      <c r="F230" s="74"/>
      <c r="G230" s="74"/>
      <c r="S230" s="61"/>
      <c r="T230" s="61"/>
    </row>
    <row r="231" spans="1:20" s="55" customFormat="1" ht="14.15" x14ac:dyDescent="0.4">
      <c r="A231" s="39"/>
      <c r="E231" s="74"/>
      <c r="F231" s="74"/>
      <c r="G231" s="74"/>
      <c r="S231" s="61"/>
      <c r="T231" s="61"/>
    </row>
    <row r="232" spans="1:20" s="55" customFormat="1" ht="14.15" x14ac:dyDescent="0.4">
      <c r="A232" s="39"/>
      <c r="E232" s="74"/>
      <c r="F232" s="74"/>
      <c r="G232" s="74"/>
      <c r="S232" s="61"/>
      <c r="T232" s="61"/>
    </row>
    <row r="233" spans="1:20" s="55" customFormat="1" ht="14.15" x14ac:dyDescent="0.4">
      <c r="A233" s="39"/>
      <c r="E233" s="74"/>
      <c r="F233" s="74"/>
      <c r="G233" s="74"/>
      <c r="S233" s="61"/>
      <c r="T233" s="61"/>
    </row>
    <row r="234" spans="1:20" s="55" customFormat="1" ht="14.15" x14ac:dyDescent="0.4">
      <c r="A234" s="39"/>
      <c r="E234" s="74"/>
      <c r="F234" s="74"/>
      <c r="G234" s="74"/>
      <c r="S234" s="61"/>
      <c r="T234" s="61"/>
    </row>
    <row r="235" spans="1:20" s="55" customFormat="1" ht="14.15" x14ac:dyDescent="0.4">
      <c r="A235" s="39"/>
      <c r="E235" s="74"/>
      <c r="F235" s="74"/>
      <c r="G235" s="74"/>
      <c r="S235" s="61"/>
      <c r="T235" s="61"/>
    </row>
    <row r="236" spans="1:20" s="55" customFormat="1" ht="14.15" x14ac:dyDescent="0.4">
      <c r="A236" s="39"/>
      <c r="E236" s="74"/>
      <c r="F236" s="74"/>
      <c r="G236" s="74"/>
      <c r="S236" s="61"/>
      <c r="T236" s="61"/>
    </row>
    <row r="237" spans="1:20" s="55" customFormat="1" ht="14.15" x14ac:dyDescent="0.4">
      <c r="A237" s="39"/>
      <c r="E237" s="74"/>
      <c r="F237" s="74"/>
      <c r="G237" s="74"/>
      <c r="S237" s="61"/>
      <c r="T237" s="61"/>
    </row>
    <row r="238" spans="1:20" s="55" customFormat="1" ht="14.15" x14ac:dyDescent="0.4">
      <c r="A238" s="39"/>
      <c r="E238" s="74"/>
      <c r="F238" s="74"/>
      <c r="G238" s="74"/>
      <c r="S238" s="61"/>
      <c r="T238" s="61"/>
    </row>
    <row r="239" spans="1:20" s="55" customFormat="1" ht="14.15" x14ac:dyDescent="0.4">
      <c r="A239" s="39"/>
      <c r="E239" s="74"/>
      <c r="F239" s="74"/>
      <c r="G239" s="74"/>
      <c r="S239" s="61"/>
      <c r="T239" s="61"/>
    </row>
    <row r="240" spans="1:20" s="55" customFormat="1" ht="14.15" x14ac:dyDescent="0.4">
      <c r="A240" s="39"/>
      <c r="E240" s="74"/>
      <c r="F240" s="74"/>
      <c r="G240" s="74"/>
      <c r="S240" s="61"/>
      <c r="T240" s="61"/>
    </row>
    <row r="241" spans="1:20" s="55" customFormat="1" ht="14.15" x14ac:dyDescent="0.4">
      <c r="A241" s="39"/>
      <c r="E241" s="74"/>
      <c r="F241" s="74"/>
      <c r="G241" s="74"/>
      <c r="S241" s="61"/>
      <c r="T241" s="61"/>
    </row>
    <row r="242" spans="1:20" s="55" customFormat="1" ht="14.15" x14ac:dyDescent="0.4">
      <c r="A242" s="39"/>
      <c r="E242" s="74"/>
      <c r="F242" s="74"/>
      <c r="G242" s="74"/>
      <c r="S242" s="61"/>
      <c r="T242" s="61"/>
    </row>
    <row r="243" spans="1:20" s="55" customFormat="1" ht="14.15" x14ac:dyDescent="0.4">
      <c r="A243" s="39"/>
      <c r="E243" s="74"/>
      <c r="F243" s="74"/>
      <c r="G243" s="74"/>
      <c r="S243" s="61"/>
      <c r="T243" s="61"/>
    </row>
    <row r="244" spans="1:20" s="55" customFormat="1" ht="14.15" x14ac:dyDescent="0.4">
      <c r="A244" s="39"/>
      <c r="E244" s="74"/>
      <c r="F244" s="74"/>
      <c r="G244" s="74"/>
      <c r="S244" s="61"/>
      <c r="T244" s="61"/>
    </row>
    <row r="245" spans="1:20" s="55" customFormat="1" ht="14.15" x14ac:dyDescent="0.4">
      <c r="A245" s="39"/>
      <c r="E245" s="74"/>
      <c r="F245" s="74"/>
      <c r="G245" s="74"/>
      <c r="S245" s="61"/>
      <c r="T245" s="61"/>
    </row>
    <row r="246" spans="1:20" s="55" customFormat="1" ht="14.15" x14ac:dyDescent="0.4">
      <c r="A246" s="39"/>
      <c r="E246" s="74"/>
      <c r="F246" s="74"/>
      <c r="G246" s="74"/>
      <c r="S246" s="61"/>
      <c r="T246" s="61"/>
    </row>
    <row r="247" spans="1:20" s="55" customFormat="1" ht="14.15" x14ac:dyDescent="0.4">
      <c r="A247" s="39"/>
      <c r="E247" s="74"/>
      <c r="F247" s="74"/>
      <c r="G247" s="74"/>
      <c r="S247" s="61"/>
      <c r="T247" s="61"/>
    </row>
    <row r="248" spans="1:20" s="55" customFormat="1" ht="14.15" x14ac:dyDescent="0.4">
      <c r="A248" s="39"/>
      <c r="E248" s="74"/>
      <c r="F248" s="74"/>
      <c r="G248" s="74"/>
      <c r="S248" s="61"/>
      <c r="T248" s="61"/>
    </row>
    <row r="249" spans="1:20" s="55" customFormat="1" ht="14.15" x14ac:dyDescent="0.4">
      <c r="A249" s="39"/>
      <c r="E249" s="74"/>
      <c r="F249" s="74"/>
      <c r="G249" s="74"/>
      <c r="S249" s="61"/>
      <c r="T249" s="61"/>
    </row>
    <row r="250" spans="1:20" s="55" customFormat="1" ht="14.15" x14ac:dyDescent="0.4">
      <c r="A250" s="39"/>
      <c r="E250" s="74"/>
      <c r="F250" s="74"/>
      <c r="G250" s="74"/>
      <c r="S250" s="61"/>
      <c r="T250" s="61"/>
    </row>
    <row r="251" spans="1:20" s="55" customFormat="1" ht="14.15" x14ac:dyDescent="0.4">
      <c r="A251" s="39"/>
      <c r="E251" s="74"/>
      <c r="F251" s="74"/>
      <c r="G251" s="74"/>
      <c r="S251" s="61"/>
      <c r="T251" s="61"/>
    </row>
    <row r="252" spans="1:20" s="55" customFormat="1" ht="14.15" x14ac:dyDescent="0.4">
      <c r="A252" s="39"/>
      <c r="E252" s="74"/>
      <c r="F252" s="74"/>
      <c r="G252" s="74"/>
      <c r="S252" s="61"/>
      <c r="T252" s="61"/>
    </row>
    <row r="253" spans="1:20" s="55" customFormat="1" ht="14.15" x14ac:dyDescent="0.4">
      <c r="A253" s="39"/>
      <c r="E253" s="74"/>
      <c r="F253" s="74"/>
      <c r="G253" s="74"/>
      <c r="S253" s="61"/>
      <c r="T253" s="61"/>
    </row>
    <row r="254" spans="1:20" s="55" customFormat="1" ht="14.15" x14ac:dyDescent="0.4">
      <c r="A254" s="39"/>
      <c r="E254" s="74"/>
      <c r="F254" s="74"/>
      <c r="G254" s="74"/>
      <c r="S254" s="61"/>
      <c r="T254" s="61"/>
    </row>
    <row r="255" spans="1:20" s="55" customFormat="1" ht="14.15" x14ac:dyDescent="0.4">
      <c r="A255" s="39"/>
      <c r="E255" s="74"/>
      <c r="F255" s="74"/>
      <c r="G255" s="74"/>
      <c r="S255" s="61"/>
      <c r="T255" s="61"/>
    </row>
    <row r="256" spans="1:20" s="55" customFormat="1" ht="14.15" x14ac:dyDescent="0.4">
      <c r="A256" s="39"/>
      <c r="E256" s="74"/>
      <c r="F256" s="74"/>
      <c r="G256" s="74"/>
      <c r="S256" s="61"/>
      <c r="T256" s="61"/>
    </row>
    <row r="257" spans="1:20" s="55" customFormat="1" ht="14.15" x14ac:dyDescent="0.4">
      <c r="A257" s="39"/>
      <c r="E257" s="74"/>
      <c r="F257" s="74"/>
      <c r="G257" s="74"/>
      <c r="S257" s="61"/>
      <c r="T257" s="61"/>
    </row>
    <row r="258" spans="1:20" s="55" customFormat="1" ht="14.15" x14ac:dyDescent="0.4">
      <c r="A258" s="39"/>
      <c r="E258" s="74"/>
      <c r="F258" s="74"/>
      <c r="G258" s="74"/>
      <c r="S258" s="61"/>
      <c r="T258" s="61"/>
    </row>
    <row r="259" spans="1:20" s="55" customFormat="1" ht="14.15" x14ac:dyDescent="0.4">
      <c r="A259" s="39"/>
      <c r="E259" s="74"/>
      <c r="F259" s="74"/>
      <c r="G259" s="74"/>
      <c r="S259" s="61"/>
      <c r="T259" s="61"/>
    </row>
    <row r="260" spans="1:20" s="55" customFormat="1" ht="14.15" x14ac:dyDescent="0.4">
      <c r="A260" s="39"/>
      <c r="E260" s="74"/>
      <c r="F260" s="74"/>
      <c r="G260" s="74"/>
      <c r="S260" s="61"/>
      <c r="T260" s="61"/>
    </row>
    <row r="261" spans="1:20" s="55" customFormat="1" ht="14.15" x14ac:dyDescent="0.4">
      <c r="A261" s="39"/>
      <c r="E261" s="74"/>
      <c r="F261" s="74"/>
      <c r="G261" s="74"/>
      <c r="S261" s="61"/>
      <c r="T261" s="61"/>
    </row>
    <row r="262" spans="1:20" s="55" customFormat="1" ht="14.15" x14ac:dyDescent="0.4">
      <c r="A262" s="39"/>
      <c r="E262" s="74"/>
      <c r="F262" s="74"/>
      <c r="G262" s="74"/>
      <c r="S262" s="61"/>
      <c r="T262" s="61"/>
    </row>
    <row r="263" spans="1:20" s="55" customFormat="1" ht="14.15" x14ac:dyDescent="0.4">
      <c r="A263" s="39"/>
      <c r="E263" s="74"/>
      <c r="F263" s="74"/>
      <c r="G263" s="74"/>
      <c r="S263" s="61"/>
      <c r="T263" s="61"/>
    </row>
    <row r="264" spans="1:20" s="55" customFormat="1" ht="14.15" x14ac:dyDescent="0.4">
      <c r="A264" s="39"/>
      <c r="E264" s="74"/>
      <c r="F264" s="74"/>
      <c r="G264" s="74"/>
      <c r="S264" s="61"/>
      <c r="T264" s="61"/>
    </row>
    <row r="265" spans="1:20" s="55" customFormat="1" ht="14.15" x14ac:dyDescent="0.4">
      <c r="A265" s="39"/>
      <c r="E265" s="74"/>
      <c r="F265" s="74"/>
      <c r="G265" s="74"/>
      <c r="S265" s="61"/>
      <c r="T265" s="61"/>
    </row>
    <row r="266" spans="1:20" s="55" customFormat="1" ht="14.15" x14ac:dyDescent="0.4">
      <c r="A266" s="39"/>
      <c r="E266" s="74"/>
      <c r="F266" s="74"/>
      <c r="G266" s="74"/>
      <c r="S266" s="61"/>
      <c r="T266" s="61"/>
    </row>
    <row r="267" spans="1:20" s="55" customFormat="1" ht="14.15" x14ac:dyDescent="0.4">
      <c r="A267" s="39"/>
      <c r="E267" s="74"/>
      <c r="F267" s="74"/>
      <c r="G267" s="74"/>
      <c r="S267" s="61"/>
      <c r="T267" s="61"/>
    </row>
    <row r="268" spans="1:20" s="55" customFormat="1" ht="14.15" x14ac:dyDescent="0.4">
      <c r="A268" s="39"/>
      <c r="E268" s="74"/>
      <c r="F268" s="74"/>
      <c r="G268" s="74"/>
      <c r="S268" s="61"/>
      <c r="T268" s="61"/>
    </row>
    <row r="269" spans="1:20" s="55" customFormat="1" ht="14.15" x14ac:dyDescent="0.4">
      <c r="A269" s="39"/>
      <c r="E269" s="74"/>
      <c r="F269" s="74"/>
      <c r="G269" s="74"/>
      <c r="S269" s="61"/>
      <c r="T269" s="61"/>
    </row>
    <row r="270" spans="1:20" s="55" customFormat="1" ht="14.15" x14ac:dyDescent="0.4">
      <c r="A270" s="39"/>
      <c r="E270" s="74"/>
      <c r="F270" s="74"/>
      <c r="G270" s="74"/>
      <c r="S270" s="61"/>
      <c r="T270" s="61"/>
    </row>
    <row r="271" spans="1:20" s="55" customFormat="1" ht="14.15" x14ac:dyDescent="0.4">
      <c r="A271" s="39"/>
      <c r="E271" s="74"/>
      <c r="F271" s="74"/>
      <c r="G271" s="74"/>
      <c r="S271" s="61"/>
      <c r="T271" s="61"/>
    </row>
    <row r="272" spans="1:20" s="55" customFormat="1" ht="14.15" x14ac:dyDescent="0.4">
      <c r="A272" s="39"/>
      <c r="E272" s="74"/>
      <c r="F272" s="74"/>
      <c r="G272" s="74"/>
      <c r="S272" s="61"/>
      <c r="T272" s="61"/>
    </row>
    <row r="273" spans="1:20" s="55" customFormat="1" ht="14.15" x14ac:dyDescent="0.4">
      <c r="A273" s="39"/>
      <c r="E273" s="74"/>
      <c r="F273" s="74"/>
      <c r="G273" s="74"/>
      <c r="S273" s="61"/>
      <c r="T273" s="61"/>
    </row>
    <row r="274" spans="1:20" s="55" customFormat="1" ht="14.15" x14ac:dyDescent="0.4">
      <c r="A274" s="39"/>
      <c r="E274" s="74"/>
      <c r="F274" s="74"/>
      <c r="G274" s="74"/>
      <c r="S274" s="61"/>
      <c r="T274" s="61"/>
    </row>
    <row r="275" spans="1:20" s="55" customFormat="1" ht="14.15" x14ac:dyDescent="0.4">
      <c r="A275" s="39"/>
      <c r="E275" s="74"/>
      <c r="F275" s="74"/>
      <c r="G275" s="74"/>
      <c r="S275" s="61"/>
      <c r="T275" s="61"/>
    </row>
    <row r="276" spans="1:20" s="55" customFormat="1" ht="14.15" x14ac:dyDescent="0.4">
      <c r="A276" s="39"/>
      <c r="E276" s="74"/>
      <c r="F276" s="74"/>
      <c r="G276" s="74"/>
      <c r="S276" s="61"/>
      <c r="T276" s="61"/>
    </row>
    <row r="277" spans="1:20" s="55" customFormat="1" ht="14.15" x14ac:dyDescent="0.4">
      <c r="A277" s="39"/>
      <c r="E277" s="74"/>
      <c r="F277" s="74"/>
      <c r="G277" s="74"/>
      <c r="S277" s="61"/>
      <c r="T277" s="61"/>
    </row>
    <row r="278" spans="1:20" s="55" customFormat="1" ht="14.15" x14ac:dyDescent="0.4">
      <c r="A278" s="39"/>
      <c r="E278" s="74"/>
      <c r="F278" s="74"/>
      <c r="G278" s="74"/>
      <c r="S278" s="61"/>
      <c r="T278" s="61"/>
    </row>
    <row r="279" spans="1:20" s="55" customFormat="1" ht="14.15" x14ac:dyDescent="0.4">
      <c r="A279" s="39"/>
      <c r="E279" s="74"/>
      <c r="F279" s="74"/>
      <c r="G279" s="74"/>
      <c r="S279" s="61"/>
      <c r="T279" s="61"/>
    </row>
    <row r="280" spans="1:20" s="55" customFormat="1" ht="14.15" x14ac:dyDescent="0.4">
      <c r="A280" s="39"/>
      <c r="E280" s="74"/>
      <c r="F280" s="74"/>
      <c r="G280" s="74"/>
      <c r="S280" s="61"/>
      <c r="T280" s="61"/>
    </row>
    <row r="281" spans="1:20" s="55" customFormat="1" ht="14.15" x14ac:dyDescent="0.4">
      <c r="A281" s="39"/>
      <c r="E281" s="74"/>
      <c r="F281" s="74"/>
      <c r="G281" s="74"/>
      <c r="S281" s="61"/>
      <c r="T281" s="61"/>
    </row>
    <row r="282" spans="1:20" s="55" customFormat="1" ht="14.15" x14ac:dyDescent="0.4">
      <c r="A282" s="39"/>
      <c r="E282" s="74"/>
      <c r="F282" s="74"/>
      <c r="G282" s="74"/>
      <c r="S282" s="61"/>
      <c r="T282" s="61"/>
    </row>
    <row r="283" spans="1:20" s="55" customFormat="1" ht="14.15" x14ac:dyDescent="0.4">
      <c r="A283" s="39"/>
      <c r="E283" s="74"/>
      <c r="F283" s="74"/>
      <c r="G283" s="74"/>
      <c r="S283" s="61"/>
      <c r="T283" s="61"/>
    </row>
    <row r="284" spans="1:20" s="55" customFormat="1" ht="14.15" x14ac:dyDescent="0.4">
      <c r="A284" s="39"/>
      <c r="E284" s="74"/>
      <c r="F284" s="74"/>
      <c r="G284" s="74"/>
      <c r="S284" s="61"/>
      <c r="T284" s="61"/>
    </row>
    <row r="285" spans="1:20" s="55" customFormat="1" ht="14.15" x14ac:dyDescent="0.4">
      <c r="A285" s="39"/>
      <c r="E285" s="74"/>
      <c r="F285" s="74"/>
      <c r="G285" s="74"/>
      <c r="S285" s="61"/>
      <c r="T285" s="61"/>
    </row>
    <row r="286" spans="1:20" s="55" customFormat="1" ht="14.15" x14ac:dyDescent="0.4">
      <c r="A286" s="39"/>
      <c r="E286" s="74"/>
      <c r="F286" s="74"/>
      <c r="G286" s="74"/>
      <c r="S286" s="61"/>
      <c r="T286" s="61"/>
    </row>
    <row r="287" spans="1:20" s="55" customFormat="1" ht="14.15" x14ac:dyDescent="0.4">
      <c r="A287" s="39"/>
      <c r="E287" s="74"/>
      <c r="F287" s="74"/>
      <c r="G287" s="74"/>
      <c r="S287" s="61"/>
      <c r="T287" s="61"/>
    </row>
    <row r="288" spans="1:20" s="55" customFormat="1" ht="14.15" x14ac:dyDescent="0.4">
      <c r="A288" s="39"/>
      <c r="E288" s="74"/>
      <c r="F288" s="74"/>
      <c r="G288" s="74"/>
      <c r="S288" s="61"/>
      <c r="T288" s="61"/>
    </row>
    <row r="289" spans="1:20" s="55" customFormat="1" ht="14.15" x14ac:dyDescent="0.4">
      <c r="A289" s="39"/>
      <c r="E289" s="74"/>
      <c r="F289" s="74"/>
      <c r="G289" s="74"/>
      <c r="S289" s="61"/>
      <c r="T289" s="61"/>
    </row>
    <row r="290" spans="1:20" s="55" customFormat="1" ht="14.15" x14ac:dyDescent="0.4">
      <c r="A290" s="39"/>
      <c r="E290" s="74"/>
      <c r="F290" s="74"/>
      <c r="G290" s="74"/>
      <c r="S290" s="61"/>
      <c r="T290" s="61"/>
    </row>
    <row r="291" spans="1:20" s="55" customFormat="1" ht="14.15" x14ac:dyDescent="0.4">
      <c r="A291" s="39"/>
      <c r="E291" s="74"/>
      <c r="F291" s="74"/>
      <c r="G291" s="74"/>
      <c r="S291" s="61"/>
      <c r="T291" s="61"/>
    </row>
    <row r="292" spans="1:20" s="55" customFormat="1" ht="14.15" x14ac:dyDescent="0.4">
      <c r="A292" s="39"/>
      <c r="E292" s="74"/>
      <c r="F292" s="74"/>
      <c r="G292" s="74"/>
      <c r="S292" s="61"/>
      <c r="T292" s="61"/>
    </row>
    <row r="293" spans="1:20" s="55" customFormat="1" ht="14.15" x14ac:dyDescent="0.4">
      <c r="A293" s="39"/>
      <c r="E293" s="74"/>
      <c r="F293" s="74"/>
      <c r="G293" s="74"/>
      <c r="S293" s="61"/>
      <c r="T293" s="61"/>
    </row>
    <row r="294" spans="1:20" s="55" customFormat="1" ht="14.15" x14ac:dyDescent="0.4">
      <c r="A294" s="39"/>
      <c r="E294" s="74"/>
      <c r="F294" s="74"/>
      <c r="G294" s="74"/>
      <c r="S294" s="61"/>
      <c r="T294" s="61"/>
    </row>
    <row r="295" spans="1:20" s="55" customFormat="1" ht="14.15" x14ac:dyDescent="0.4">
      <c r="A295" s="39"/>
      <c r="E295" s="74"/>
      <c r="F295" s="74"/>
      <c r="G295" s="74"/>
      <c r="S295" s="61"/>
      <c r="T295" s="61"/>
    </row>
    <row r="296" spans="1:20" s="55" customFormat="1" ht="14.15" x14ac:dyDescent="0.4">
      <c r="A296" s="39"/>
      <c r="E296" s="74"/>
      <c r="F296" s="74"/>
      <c r="G296" s="74"/>
      <c r="S296" s="61"/>
      <c r="T296" s="61"/>
    </row>
    <row r="297" spans="1:20" s="55" customFormat="1" ht="14.15" x14ac:dyDescent="0.4">
      <c r="A297" s="39"/>
      <c r="E297" s="74"/>
      <c r="F297" s="74"/>
      <c r="G297" s="74"/>
      <c r="S297" s="61"/>
      <c r="T297" s="61"/>
    </row>
    <row r="298" spans="1:20" s="55" customFormat="1" ht="14.15" x14ac:dyDescent="0.4">
      <c r="A298" s="39"/>
      <c r="E298" s="74"/>
      <c r="F298" s="74"/>
      <c r="G298" s="74"/>
      <c r="S298" s="61"/>
      <c r="T298" s="61"/>
    </row>
    <row r="299" spans="1:20" s="55" customFormat="1" ht="14.15" x14ac:dyDescent="0.4">
      <c r="A299" s="39"/>
      <c r="E299" s="74"/>
      <c r="F299" s="74"/>
      <c r="G299" s="74"/>
      <c r="S299" s="61"/>
      <c r="T299" s="61"/>
    </row>
    <row r="300" spans="1:20" s="55" customFormat="1" ht="14.15" x14ac:dyDescent="0.4">
      <c r="A300" s="39"/>
      <c r="E300" s="74"/>
      <c r="F300" s="74"/>
      <c r="G300" s="74"/>
      <c r="S300" s="61"/>
      <c r="T300" s="61"/>
    </row>
    <row r="301" spans="1:20" s="55" customFormat="1" ht="14.15" x14ac:dyDescent="0.4">
      <c r="A301" s="39"/>
      <c r="E301" s="74"/>
      <c r="F301" s="74"/>
      <c r="G301" s="74"/>
      <c r="S301" s="61"/>
      <c r="T301" s="61"/>
    </row>
    <row r="302" spans="1:20" s="55" customFormat="1" ht="14.15" x14ac:dyDescent="0.4">
      <c r="A302" s="39"/>
      <c r="E302" s="74"/>
      <c r="F302" s="74"/>
      <c r="G302" s="74"/>
      <c r="S302" s="61"/>
      <c r="T302" s="61"/>
    </row>
    <row r="303" spans="1:20" s="55" customFormat="1" ht="14.15" x14ac:dyDescent="0.4">
      <c r="A303" s="39"/>
      <c r="E303" s="74"/>
      <c r="F303" s="74"/>
      <c r="G303" s="74"/>
      <c r="S303" s="61"/>
      <c r="T303" s="61"/>
    </row>
    <row r="304" spans="1:20" s="55" customFormat="1" ht="14.15" x14ac:dyDescent="0.4">
      <c r="A304" s="39"/>
      <c r="E304" s="74"/>
      <c r="F304" s="74"/>
      <c r="G304" s="74"/>
      <c r="S304" s="61"/>
      <c r="T304" s="61"/>
    </row>
    <row r="305" spans="1:20" s="55" customFormat="1" ht="14.15" x14ac:dyDescent="0.4">
      <c r="A305" s="39"/>
      <c r="E305" s="74"/>
      <c r="F305" s="74"/>
      <c r="G305" s="74"/>
      <c r="S305" s="61"/>
      <c r="T305" s="61"/>
    </row>
    <row r="306" spans="1:20" s="55" customFormat="1" ht="14.15" x14ac:dyDescent="0.4">
      <c r="A306" s="39"/>
      <c r="E306" s="74"/>
      <c r="F306" s="74"/>
      <c r="G306" s="74"/>
      <c r="S306" s="61"/>
      <c r="T306" s="61"/>
    </row>
    <row r="307" spans="1:20" s="55" customFormat="1" ht="14.15" x14ac:dyDescent="0.4">
      <c r="A307" s="39"/>
      <c r="E307" s="74"/>
      <c r="F307" s="74"/>
      <c r="G307" s="74"/>
      <c r="S307" s="61"/>
      <c r="T307" s="61"/>
    </row>
    <row r="308" spans="1:20" s="55" customFormat="1" ht="14.15" x14ac:dyDescent="0.4">
      <c r="A308" s="39"/>
      <c r="E308" s="74"/>
      <c r="F308" s="74"/>
      <c r="G308" s="74"/>
      <c r="S308" s="61"/>
      <c r="T308" s="61"/>
    </row>
    <row r="309" spans="1:20" s="55" customFormat="1" ht="14.15" x14ac:dyDescent="0.4">
      <c r="A309" s="39"/>
      <c r="E309" s="74"/>
      <c r="F309" s="74"/>
      <c r="G309" s="74"/>
      <c r="S309" s="61"/>
      <c r="T309" s="61"/>
    </row>
    <row r="310" spans="1:20" s="55" customFormat="1" ht="14.15" x14ac:dyDescent="0.4">
      <c r="A310" s="39"/>
      <c r="E310" s="74"/>
      <c r="F310" s="74"/>
      <c r="G310" s="74"/>
      <c r="S310" s="61"/>
      <c r="T310" s="61"/>
    </row>
    <row r="311" spans="1:20" s="55" customFormat="1" ht="14.15" x14ac:dyDescent="0.4">
      <c r="A311" s="39"/>
      <c r="E311" s="74"/>
      <c r="F311" s="74"/>
      <c r="G311" s="74"/>
      <c r="S311" s="61"/>
      <c r="T311" s="61"/>
    </row>
    <row r="312" spans="1:20" s="55" customFormat="1" ht="14.15" x14ac:dyDescent="0.4">
      <c r="A312" s="39"/>
      <c r="E312" s="74"/>
      <c r="F312" s="74"/>
      <c r="G312" s="74"/>
      <c r="S312" s="61"/>
      <c r="T312" s="61"/>
    </row>
    <row r="313" spans="1:20" s="55" customFormat="1" ht="14.15" x14ac:dyDescent="0.4">
      <c r="A313" s="39"/>
      <c r="E313" s="74"/>
      <c r="F313" s="74"/>
      <c r="G313" s="74"/>
      <c r="S313" s="61"/>
      <c r="T313" s="61"/>
    </row>
    <row r="314" spans="1:20" s="55" customFormat="1" ht="14.15" x14ac:dyDescent="0.4">
      <c r="A314" s="39"/>
      <c r="E314" s="74"/>
      <c r="F314" s="74"/>
      <c r="G314" s="74"/>
      <c r="S314" s="61"/>
      <c r="T314" s="61"/>
    </row>
    <row r="315" spans="1:20" s="55" customFormat="1" ht="14.15" x14ac:dyDescent="0.4">
      <c r="A315" s="39"/>
      <c r="E315" s="74"/>
      <c r="F315" s="74"/>
      <c r="G315" s="74"/>
      <c r="S315" s="61"/>
      <c r="T315" s="61"/>
    </row>
    <row r="316" spans="1:20" s="55" customFormat="1" ht="14.15" x14ac:dyDescent="0.4">
      <c r="A316" s="39"/>
      <c r="E316" s="74"/>
      <c r="F316" s="74"/>
      <c r="G316" s="74"/>
      <c r="S316" s="61"/>
      <c r="T316" s="61"/>
    </row>
    <row r="317" spans="1:20" s="55" customFormat="1" ht="14.15" x14ac:dyDescent="0.4">
      <c r="A317" s="39"/>
      <c r="E317" s="74"/>
      <c r="F317" s="74"/>
      <c r="G317" s="74"/>
      <c r="S317" s="61"/>
      <c r="T317" s="61"/>
    </row>
    <row r="318" spans="1:20" s="55" customFormat="1" ht="14.15" x14ac:dyDescent="0.4">
      <c r="A318" s="39"/>
      <c r="E318" s="74"/>
      <c r="F318" s="74"/>
      <c r="G318" s="74"/>
      <c r="S318" s="61"/>
      <c r="T318" s="61"/>
    </row>
    <row r="319" spans="1:20" s="55" customFormat="1" ht="14.15" x14ac:dyDescent="0.4">
      <c r="A319" s="39"/>
      <c r="E319" s="74"/>
      <c r="F319" s="74"/>
      <c r="G319" s="74"/>
      <c r="S319" s="61"/>
      <c r="T319" s="61"/>
    </row>
    <row r="320" spans="1:20" s="55" customFormat="1" ht="14.15" x14ac:dyDescent="0.4">
      <c r="A320" s="39"/>
      <c r="E320" s="74"/>
      <c r="F320" s="74"/>
      <c r="G320" s="74"/>
      <c r="S320" s="61"/>
      <c r="T320" s="61"/>
    </row>
    <row r="321" spans="1:20" s="55" customFormat="1" ht="14.15" x14ac:dyDescent="0.4">
      <c r="A321" s="39"/>
      <c r="E321" s="74"/>
      <c r="F321" s="74"/>
      <c r="G321" s="74"/>
      <c r="S321" s="61"/>
      <c r="T321" s="61"/>
    </row>
    <row r="322" spans="1:20" s="55" customFormat="1" ht="14.15" x14ac:dyDescent="0.4">
      <c r="A322" s="39"/>
      <c r="E322" s="74"/>
      <c r="F322" s="74"/>
      <c r="G322" s="74"/>
      <c r="S322" s="61"/>
      <c r="T322" s="61"/>
    </row>
    <row r="323" spans="1:20" s="55" customFormat="1" ht="14.15" x14ac:dyDescent="0.4">
      <c r="A323" s="39"/>
      <c r="E323" s="74"/>
      <c r="F323" s="74"/>
      <c r="G323" s="74"/>
      <c r="S323" s="61"/>
      <c r="T323" s="61"/>
    </row>
    <row r="324" spans="1:20" s="55" customFormat="1" ht="14.15" x14ac:dyDescent="0.4">
      <c r="A324" s="39"/>
      <c r="E324" s="74"/>
      <c r="F324" s="74"/>
      <c r="G324" s="74"/>
      <c r="S324" s="61"/>
      <c r="T324" s="61"/>
    </row>
    <row r="325" spans="1:20" s="55" customFormat="1" ht="14.15" x14ac:dyDescent="0.4">
      <c r="A325" s="39"/>
      <c r="E325" s="74"/>
      <c r="F325" s="74"/>
      <c r="G325" s="74"/>
      <c r="S325" s="61"/>
      <c r="T325" s="61"/>
    </row>
    <row r="326" spans="1:20" s="55" customFormat="1" ht="14.15" x14ac:dyDescent="0.4">
      <c r="A326" s="39"/>
      <c r="E326" s="74"/>
      <c r="F326" s="74"/>
      <c r="G326" s="74"/>
      <c r="S326" s="61"/>
      <c r="T326" s="61"/>
    </row>
    <row r="327" spans="1:20" s="55" customFormat="1" ht="14.15" x14ac:dyDescent="0.4">
      <c r="A327" s="39"/>
      <c r="E327" s="74"/>
      <c r="F327" s="74"/>
      <c r="G327" s="74"/>
      <c r="S327" s="61"/>
      <c r="T327" s="61"/>
    </row>
    <row r="328" spans="1:20" s="55" customFormat="1" ht="14.15" x14ac:dyDescent="0.4">
      <c r="A328" s="39"/>
      <c r="E328" s="74"/>
      <c r="F328" s="74"/>
      <c r="G328" s="74"/>
      <c r="S328" s="61"/>
      <c r="T328" s="61"/>
    </row>
    <row r="329" spans="1:20" s="55" customFormat="1" ht="14.15" x14ac:dyDescent="0.4">
      <c r="A329" s="39"/>
      <c r="E329" s="74"/>
      <c r="F329" s="74"/>
      <c r="G329" s="74"/>
      <c r="S329" s="61"/>
      <c r="T329" s="61"/>
    </row>
    <row r="330" spans="1:20" s="55" customFormat="1" ht="14.15" x14ac:dyDescent="0.4">
      <c r="A330" s="39"/>
      <c r="E330" s="74"/>
      <c r="F330" s="74"/>
      <c r="G330" s="74"/>
      <c r="S330" s="61"/>
      <c r="T330" s="61"/>
    </row>
    <row r="331" spans="1:20" s="55" customFormat="1" ht="14.15" x14ac:dyDescent="0.4">
      <c r="A331" s="39"/>
      <c r="E331" s="74"/>
      <c r="F331" s="74"/>
      <c r="G331" s="74"/>
      <c r="S331" s="61"/>
      <c r="T331" s="61"/>
    </row>
    <row r="332" spans="1:20" s="55" customFormat="1" ht="14.15" x14ac:dyDescent="0.4">
      <c r="A332" s="39"/>
      <c r="E332" s="74"/>
      <c r="F332" s="74"/>
      <c r="G332" s="74"/>
      <c r="S332" s="61"/>
      <c r="T332" s="61"/>
    </row>
    <row r="333" spans="1:20" s="55" customFormat="1" ht="14.15" x14ac:dyDescent="0.4">
      <c r="A333" s="39"/>
      <c r="E333" s="74"/>
      <c r="F333" s="74"/>
      <c r="G333" s="74"/>
      <c r="S333" s="61"/>
      <c r="T333" s="61"/>
    </row>
    <row r="334" spans="1:20" s="55" customFormat="1" ht="14.15" x14ac:dyDescent="0.4">
      <c r="A334" s="39"/>
      <c r="E334" s="74"/>
      <c r="F334" s="74"/>
      <c r="G334" s="74"/>
      <c r="S334" s="61"/>
      <c r="T334" s="61"/>
    </row>
    <row r="335" spans="1:20" s="55" customFormat="1" ht="14.15" x14ac:dyDescent="0.4">
      <c r="A335" s="39"/>
      <c r="E335" s="74"/>
      <c r="F335" s="74"/>
      <c r="G335" s="74"/>
      <c r="S335" s="61"/>
      <c r="T335" s="61"/>
    </row>
    <row r="336" spans="1:20" s="55" customFormat="1" ht="14.15" x14ac:dyDescent="0.4">
      <c r="A336" s="39"/>
      <c r="E336" s="74"/>
      <c r="F336" s="74"/>
      <c r="G336" s="74"/>
      <c r="S336" s="61"/>
      <c r="T336" s="61"/>
    </row>
    <row r="337" spans="1:20" s="55" customFormat="1" ht="14.15" x14ac:dyDescent="0.4">
      <c r="A337" s="39"/>
      <c r="E337" s="74"/>
      <c r="F337" s="74"/>
      <c r="G337" s="74"/>
      <c r="S337" s="61"/>
      <c r="T337" s="61"/>
    </row>
    <row r="338" spans="1:20" s="55" customFormat="1" ht="14.15" x14ac:dyDescent="0.4">
      <c r="A338" s="39"/>
      <c r="E338" s="74"/>
      <c r="F338" s="74"/>
      <c r="G338" s="74"/>
      <c r="S338" s="61"/>
      <c r="T338" s="61"/>
    </row>
    <row r="339" spans="1:20" s="55" customFormat="1" ht="14.15" x14ac:dyDescent="0.4">
      <c r="A339" s="39"/>
      <c r="E339" s="74"/>
      <c r="F339" s="74"/>
      <c r="G339" s="74"/>
      <c r="S339" s="61"/>
      <c r="T339" s="61"/>
    </row>
    <row r="340" spans="1:20" s="55" customFormat="1" ht="14.15" x14ac:dyDescent="0.4">
      <c r="A340" s="39"/>
      <c r="E340" s="74"/>
      <c r="F340" s="74"/>
      <c r="G340" s="74"/>
      <c r="S340" s="61"/>
      <c r="T340" s="61"/>
    </row>
    <row r="341" spans="1:20" s="55" customFormat="1" ht="14.15" x14ac:dyDescent="0.4">
      <c r="A341" s="39"/>
      <c r="E341" s="74"/>
      <c r="F341" s="74"/>
      <c r="G341" s="74"/>
      <c r="S341" s="61"/>
      <c r="T341" s="61"/>
    </row>
    <row r="342" spans="1:20" s="55" customFormat="1" ht="14.15" x14ac:dyDescent="0.4">
      <c r="A342" s="39"/>
      <c r="E342" s="74"/>
      <c r="F342" s="74"/>
      <c r="G342" s="74"/>
      <c r="S342" s="61"/>
      <c r="T342" s="61"/>
    </row>
    <row r="343" spans="1:20" s="55" customFormat="1" ht="14.15" x14ac:dyDescent="0.4">
      <c r="A343" s="39"/>
      <c r="E343" s="74"/>
      <c r="F343" s="74"/>
      <c r="G343" s="74"/>
      <c r="S343" s="61"/>
      <c r="T343" s="61"/>
    </row>
    <row r="344" spans="1:20" s="55" customFormat="1" ht="14.15" x14ac:dyDescent="0.4">
      <c r="A344" s="39"/>
      <c r="E344" s="74"/>
      <c r="F344" s="74"/>
      <c r="G344" s="74"/>
      <c r="S344" s="61"/>
      <c r="T344" s="61"/>
    </row>
    <row r="345" spans="1:20" s="55" customFormat="1" ht="14.15" x14ac:dyDescent="0.4">
      <c r="A345" s="39"/>
      <c r="E345" s="74"/>
      <c r="F345" s="74"/>
      <c r="G345" s="74"/>
      <c r="S345" s="61"/>
      <c r="T345" s="61"/>
    </row>
    <row r="346" spans="1:20" s="55" customFormat="1" ht="14.15" x14ac:dyDescent="0.4">
      <c r="A346" s="39"/>
      <c r="E346" s="74"/>
      <c r="F346" s="74"/>
      <c r="G346" s="74"/>
      <c r="S346" s="61"/>
      <c r="T346" s="61"/>
    </row>
    <row r="347" spans="1:20" s="55" customFormat="1" ht="14.15" x14ac:dyDescent="0.4">
      <c r="A347" s="39"/>
      <c r="E347" s="74"/>
      <c r="F347" s="74"/>
      <c r="G347" s="74"/>
      <c r="S347" s="61"/>
      <c r="T347" s="61"/>
    </row>
    <row r="348" spans="1:20" s="55" customFormat="1" ht="14.15" x14ac:dyDescent="0.4">
      <c r="A348" s="39"/>
      <c r="E348" s="74"/>
      <c r="F348" s="74"/>
      <c r="G348" s="74"/>
      <c r="S348" s="61"/>
      <c r="T348" s="61"/>
    </row>
    <row r="349" spans="1:20" s="55" customFormat="1" ht="14.15" x14ac:dyDescent="0.4">
      <c r="A349" s="39"/>
      <c r="E349" s="74"/>
      <c r="F349" s="74"/>
      <c r="G349" s="74"/>
      <c r="S349" s="61"/>
      <c r="T349" s="61"/>
    </row>
    <row r="350" spans="1:20" s="55" customFormat="1" ht="14.15" x14ac:dyDescent="0.4">
      <c r="A350" s="39"/>
      <c r="E350" s="74"/>
      <c r="F350" s="74"/>
      <c r="G350" s="74"/>
      <c r="S350" s="61"/>
      <c r="T350" s="61"/>
    </row>
    <row r="351" spans="1:20" s="55" customFormat="1" ht="14.15" x14ac:dyDescent="0.4">
      <c r="A351" s="39"/>
      <c r="E351" s="74"/>
      <c r="F351" s="74"/>
      <c r="G351" s="74"/>
      <c r="S351" s="61"/>
      <c r="T351" s="61"/>
    </row>
    <row r="352" spans="1:20" s="55" customFormat="1" ht="14.15" x14ac:dyDescent="0.4">
      <c r="A352" s="39"/>
      <c r="E352" s="74"/>
      <c r="F352" s="74"/>
      <c r="G352" s="74"/>
      <c r="S352" s="61"/>
      <c r="T352" s="61"/>
    </row>
    <row r="353" spans="1:20" s="55" customFormat="1" ht="14.15" x14ac:dyDescent="0.4">
      <c r="A353" s="39"/>
      <c r="E353" s="74"/>
      <c r="F353" s="74"/>
      <c r="G353" s="74"/>
      <c r="S353" s="61"/>
      <c r="T353" s="61"/>
    </row>
    <row r="354" spans="1:20" s="55" customFormat="1" ht="14.15" x14ac:dyDescent="0.4">
      <c r="A354" s="39"/>
      <c r="E354" s="74"/>
      <c r="F354" s="74"/>
      <c r="G354" s="74"/>
      <c r="S354" s="61"/>
      <c r="T354" s="61"/>
    </row>
    <row r="355" spans="1:20" s="55" customFormat="1" ht="14.15" x14ac:dyDescent="0.4">
      <c r="A355" s="39"/>
      <c r="E355" s="74"/>
      <c r="F355" s="74"/>
      <c r="G355" s="74"/>
      <c r="S355" s="61"/>
      <c r="T355" s="61"/>
    </row>
    <row r="356" spans="1:20" s="55" customFormat="1" ht="14.15" x14ac:dyDescent="0.4">
      <c r="A356" s="39"/>
      <c r="E356" s="74"/>
      <c r="F356" s="74"/>
      <c r="G356" s="74"/>
      <c r="S356" s="61"/>
      <c r="T356" s="61"/>
    </row>
    <row r="357" spans="1:20" s="55" customFormat="1" ht="14.15" x14ac:dyDescent="0.4">
      <c r="A357" s="39"/>
      <c r="E357" s="74"/>
      <c r="F357" s="74"/>
      <c r="G357" s="74"/>
      <c r="S357" s="61"/>
      <c r="T357" s="61"/>
    </row>
    <row r="358" spans="1:20" s="55" customFormat="1" ht="14.15" x14ac:dyDescent="0.4">
      <c r="A358" s="39"/>
      <c r="E358" s="74"/>
      <c r="F358" s="74"/>
      <c r="G358" s="74"/>
      <c r="S358" s="61"/>
      <c r="T358" s="61"/>
    </row>
    <row r="359" spans="1:20" s="55" customFormat="1" ht="14.15" x14ac:dyDescent="0.4">
      <c r="A359" s="39"/>
      <c r="E359" s="74"/>
      <c r="F359" s="74"/>
      <c r="G359" s="74"/>
      <c r="S359" s="61"/>
      <c r="T359" s="61"/>
    </row>
    <row r="360" spans="1:20" s="55" customFormat="1" ht="14.15" x14ac:dyDescent="0.4">
      <c r="A360" s="39"/>
      <c r="E360" s="74"/>
      <c r="F360" s="74"/>
      <c r="G360" s="74"/>
      <c r="S360" s="61"/>
      <c r="T360" s="61"/>
    </row>
    <row r="361" spans="1:20" s="55" customFormat="1" ht="14.15" x14ac:dyDescent="0.4">
      <c r="A361" s="39"/>
      <c r="E361" s="74"/>
      <c r="F361" s="74"/>
      <c r="G361" s="74"/>
      <c r="S361" s="61"/>
      <c r="T361" s="61"/>
    </row>
    <row r="362" spans="1:20" s="55" customFormat="1" ht="14.15" x14ac:dyDescent="0.4">
      <c r="A362" s="39"/>
      <c r="E362" s="74"/>
      <c r="F362" s="74"/>
      <c r="G362" s="74"/>
      <c r="S362" s="61"/>
      <c r="T362" s="61"/>
    </row>
    <row r="363" spans="1:20" s="55" customFormat="1" ht="14.15" x14ac:dyDescent="0.4">
      <c r="A363" s="39"/>
      <c r="E363" s="74"/>
      <c r="F363" s="74"/>
      <c r="G363" s="74"/>
      <c r="S363" s="61"/>
      <c r="T363" s="61"/>
    </row>
    <row r="364" spans="1:20" s="55" customFormat="1" ht="14.15" x14ac:dyDescent="0.4">
      <c r="A364" s="39"/>
      <c r="E364" s="74"/>
      <c r="F364" s="74"/>
      <c r="G364" s="74"/>
      <c r="S364" s="61"/>
      <c r="T364" s="61"/>
    </row>
    <row r="365" spans="1:20" s="55" customFormat="1" ht="14.15" x14ac:dyDescent="0.4">
      <c r="A365" s="39"/>
      <c r="E365" s="74"/>
      <c r="F365" s="74"/>
      <c r="G365" s="74"/>
      <c r="S365" s="61"/>
      <c r="T365" s="61"/>
    </row>
    <row r="366" spans="1:20" s="55" customFormat="1" ht="14.15" x14ac:dyDescent="0.4">
      <c r="A366" s="39"/>
      <c r="E366" s="74"/>
      <c r="F366" s="74"/>
      <c r="G366" s="74"/>
      <c r="S366" s="61"/>
      <c r="T366" s="61"/>
    </row>
    <row r="367" spans="1:20" s="55" customFormat="1" ht="14.15" x14ac:dyDescent="0.4">
      <c r="A367" s="39"/>
      <c r="E367" s="74"/>
      <c r="F367" s="74"/>
      <c r="G367" s="74"/>
      <c r="S367" s="61"/>
      <c r="T367" s="61"/>
    </row>
    <row r="368" spans="1:20" s="55" customFormat="1" ht="14.15" x14ac:dyDescent="0.4">
      <c r="A368" s="39"/>
      <c r="E368" s="74"/>
      <c r="F368" s="74"/>
      <c r="G368" s="74"/>
      <c r="S368" s="61"/>
      <c r="T368" s="61"/>
    </row>
    <row r="369" spans="1:20" s="55" customFormat="1" ht="14.15" x14ac:dyDescent="0.4">
      <c r="A369" s="39"/>
      <c r="E369" s="74"/>
      <c r="F369" s="74"/>
      <c r="G369" s="74"/>
      <c r="S369" s="61"/>
      <c r="T369" s="61"/>
    </row>
    <row r="370" spans="1:20" s="55" customFormat="1" ht="14.15" x14ac:dyDescent="0.4">
      <c r="A370" s="39"/>
      <c r="E370" s="74"/>
      <c r="F370" s="74"/>
      <c r="G370" s="74"/>
      <c r="S370" s="61"/>
      <c r="T370" s="61"/>
    </row>
    <row r="371" spans="1:20" s="55" customFormat="1" ht="14.15" x14ac:dyDescent="0.4">
      <c r="A371" s="39"/>
      <c r="E371" s="74"/>
      <c r="F371" s="74"/>
      <c r="G371" s="74"/>
      <c r="S371" s="61"/>
      <c r="T371" s="61"/>
    </row>
    <row r="372" spans="1:20" s="55" customFormat="1" ht="14.15" x14ac:dyDescent="0.4">
      <c r="A372" s="39"/>
      <c r="E372" s="74"/>
      <c r="F372" s="74"/>
      <c r="G372" s="74"/>
      <c r="S372" s="61"/>
      <c r="T372" s="61"/>
    </row>
    <row r="373" spans="1:20" s="55" customFormat="1" ht="14.15" x14ac:dyDescent="0.4">
      <c r="A373" s="39"/>
      <c r="E373" s="74"/>
      <c r="F373" s="74"/>
      <c r="G373" s="74"/>
      <c r="S373" s="61"/>
      <c r="T373" s="61"/>
    </row>
    <row r="374" spans="1:20" s="55" customFormat="1" ht="14.15" x14ac:dyDescent="0.4">
      <c r="A374" s="39"/>
      <c r="E374" s="74"/>
      <c r="F374" s="74"/>
      <c r="G374" s="74"/>
      <c r="S374" s="61"/>
      <c r="T374" s="61"/>
    </row>
    <row r="375" spans="1:20" s="55" customFormat="1" ht="14.15" x14ac:dyDescent="0.4">
      <c r="A375" s="39"/>
      <c r="E375" s="74"/>
      <c r="F375" s="74"/>
      <c r="G375" s="74"/>
      <c r="S375" s="61"/>
      <c r="T375" s="61"/>
    </row>
    <row r="376" spans="1:20" s="55" customFormat="1" ht="14.15" x14ac:dyDescent="0.4">
      <c r="A376" s="39"/>
      <c r="E376" s="74"/>
      <c r="F376" s="74"/>
      <c r="G376" s="74"/>
      <c r="S376" s="61"/>
      <c r="T376" s="61"/>
    </row>
    <row r="377" spans="1:20" s="55" customFormat="1" ht="14.15" x14ac:dyDescent="0.4">
      <c r="A377" s="39"/>
      <c r="E377" s="74"/>
      <c r="F377" s="74"/>
      <c r="G377" s="74"/>
      <c r="S377" s="61"/>
      <c r="T377" s="61"/>
    </row>
    <row r="378" spans="1:20" s="55" customFormat="1" ht="14.15" x14ac:dyDescent="0.4">
      <c r="A378" s="39"/>
      <c r="E378" s="74"/>
      <c r="F378" s="74"/>
      <c r="G378" s="74"/>
      <c r="S378" s="61"/>
      <c r="T378" s="61"/>
    </row>
    <row r="379" spans="1:20" s="55" customFormat="1" ht="14.15" x14ac:dyDescent="0.4">
      <c r="A379" s="39"/>
      <c r="E379" s="74"/>
      <c r="F379" s="74"/>
      <c r="G379" s="74"/>
      <c r="S379" s="61"/>
      <c r="T379" s="61"/>
    </row>
    <row r="380" spans="1:20" s="55" customFormat="1" ht="14.15" x14ac:dyDescent="0.4">
      <c r="A380" s="39"/>
      <c r="E380" s="74"/>
      <c r="F380" s="74"/>
      <c r="G380" s="74"/>
      <c r="S380" s="61"/>
      <c r="T380" s="61"/>
    </row>
    <row r="381" spans="1:20" s="55" customFormat="1" ht="14.15" x14ac:dyDescent="0.4">
      <c r="A381" s="39"/>
      <c r="E381" s="74"/>
      <c r="F381" s="74"/>
      <c r="G381" s="74"/>
      <c r="S381" s="61"/>
      <c r="T381" s="61"/>
    </row>
    <row r="382" spans="1:20" s="55" customFormat="1" ht="14.15" x14ac:dyDescent="0.4">
      <c r="A382" s="39"/>
      <c r="E382" s="74"/>
      <c r="F382" s="74"/>
      <c r="G382" s="74"/>
      <c r="S382" s="61"/>
      <c r="T382" s="61"/>
    </row>
    <row r="383" spans="1:20" s="55" customFormat="1" ht="14.15" x14ac:dyDescent="0.4">
      <c r="A383" s="39"/>
      <c r="E383" s="74"/>
      <c r="F383" s="74"/>
      <c r="G383" s="74"/>
      <c r="S383" s="61"/>
      <c r="T383" s="61"/>
    </row>
    <row r="384" spans="1:20" s="55" customFormat="1" ht="14.15" x14ac:dyDescent="0.4">
      <c r="A384" s="39"/>
      <c r="E384" s="74"/>
      <c r="F384" s="74"/>
      <c r="G384" s="74"/>
      <c r="S384" s="61"/>
      <c r="T384" s="61"/>
    </row>
    <row r="385" spans="1:20" s="55" customFormat="1" ht="14.15" x14ac:dyDescent="0.4">
      <c r="A385" s="39"/>
      <c r="E385" s="74"/>
      <c r="F385" s="74"/>
      <c r="G385" s="74"/>
      <c r="S385" s="61"/>
      <c r="T385" s="61"/>
    </row>
    <row r="386" spans="1:20" s="55" customFormat="1" ht="14.15" x14ac:dyDescent="0.4">
      <c r="A386" s="39"/>
      <c r="E386" s="74"/>
      <c r="F386" s="74"/>
      <c r="G386" s="74"/>
      <c r="S386" s="61"/>
      <c r="T386" s="61"/>
    </row>
    <row r="387" spans="1:20" s="55" customFormat="1" ht="14.15" x14ac:dyDescent="0.4">
      <c r="A387" s="39"/>
      <c r="E387" s="74"/>
      <c r="F387" s="74"/>
      <c r="G387" s="74"/>
      <c r="S387" s="61"/>
      <c r="T387" s="61"/>
    </row>
    <row r="388" spans="1:20" s="55" customFormat="1" ht="14.15" x14ac:dyDescent="0.4">
      <c r="A388" s="39"/>
      <c r="E388" s="74"/>
      <c r="F388" s="74"/>
      <c r="G388" s="74"/>
      <c r="S388" s="61"/>
      <c r="T388" s="61"/>
    </row>
    <row r="389" spans="1:20" s="55" customFormat="1" ht="14.15" x14ac:dyDescent="0.4">
      <c r="A389" s="39"/>
      <c r="E389" s="74"/>
      <c r="F389" s="74"/>
      <c r="G389" s="74"/>
      <c r="S389" s="61"/>
      <c r="T389" s="61"/>
    </row>
    <row r="390" spans="1:20" s="55" customFormat="1" ht="14.15" x14ac:dyDescent="0.4">
      <c r="A390" s="39"/>
      <c r="E390" s="74"/>
      <c r="F390" s="74"/>
      <c r="G390" s="74"/>
      <c r="S390" s="61"/>
      <c r="T390" s="61"/>
    </row>
    <row r="391" spans="1:20" s="55" customFormat="1" ht="14.15" x14ac:dyDescent="0.4">
      <c r="A391" s="39"/>
      <c r="E391" s="74"/>
      <c r="F391" s="74"/>
      <c r="G391" s="74"/>
      <c r="S391" s="61"/>
      <c r="T391" s="61"/>
    </row>
    <row r="392" spans="1:20" s="55" customFormat="1" ht="14.15" x14ac:dyDescent="0.4">
      <c r="A392" s="39"/>
      <c r="E392" s="74"/>
      <c r="F392" s="74"/>
      <c r="G392" s="74"/>
      <c r="S392" s="61"/>
      <c r="T392" s="61"/>
    </row>
    <row r="393" spans="1:20" s="55" customFormat="1" ht="14.15" x14ac:dyDescent="0.4">
      <c r="A393" s="39"/>
      <c r="E393" s="74"/>
      <c r="F393" s="74"/>
      <c r="G393" s="74"/>
      <c r="S393" s="61"/>
      <c r="T393" s="61"/>
    </row>
    <row r="394" spans="1:20" s="55" customFormat="1" ht="14.15" x14ac:dyDescent="0.4">
      <c r="A394" s="39"/>
      <c r="E394" s="74"/>
      <c r="F394" s="74"/>
      <c r="G394" s="74"/>
      <c r="S394" s="61"/>
      <c r="T394" s="61"/>
    </row>
    <row r="395" spans="1:20" s="55" customFormat="1" ht="14.15" x14ac:dyDescent="0.4">
      <c r="A395" s="39"/>
      <c r="E395" s="74"/>
      <c r="F395" s="74"/>
      <c r="G395" s="74"/>
      <c r="S395" s="61"/>
      <c r="T395" s="61"/>
    </row>
    <row r="396" spans="1:20" s="55" customFormat="1" ht="14.15" x14ac:dyDescent="0.4">
      <c r="A396" s="39"/>
      <c r="E396" s="74"/>
      <c r="F396" s="74"/>
      <c r="G396" s="74"/>
      <c r="S396" s="61"/>
      <c r="T396" s="61"/>
    </row>
    <row r="397" spans="1:20" s="55" customFormat="1" ht="14.15" x14ac:dyDescent="0.4">
      <c r="A397" s="39"/>
      <c r="E397" s="74"/>
      <c r="F397" s="74"/>
      <c r="G397" s="74"/>
      <c r="S397" s="61"/>
      <c r="T397" s="61"/>
    </row>
    <row r="398" spans="1:20" s="55" customFormat="1" ht="14.15" x14ac:dyDescent="0.4">
      <c r="A398" s="39"/>
      <c r="E398" s="74"/>
      <c r="F398" s="74"/>
      <c r="G398" s="74"/>
      <c r="S398" s="61"/>
      <c r="T398" s="61"/>
    </row>
    <row r="399" spans="1:20" s="55" customFormat="1" ht="14.15" x14ac:dyDescent="0.4">
      <c r="A399" s="39"/>
      <c r="E399" s="74"/>
      <c r="F399" s="74"/>
      <c r="G399" s="74"/>
      <c r="S399" s="61"/>
      <c r="T399" s="61"/>
    </row>
    <row r="400" spans="1:20" s="55" customFormat="1" ht="14.15" x14ac:dyDescent="0.4">
      <c r="A400" s="39"/>
      <c r="E400" s="74"/>
      <c r="F400" s="74"/>
      <c r="G400" s="74"/>
      <c r="S400" s="61"/>
      <c r="T400" s="61"/>
    </row>
    <row r="401" spans="1:20" s="55" customFormat="1" ht="14.15" x14ac:dyDescent="0.4">
      <c r="A401" s="39"/>
      <c r="E401" s="74"/>
      <c r="F401" s="74"/>
      <c r="G401" s="74"/>
      <c r="S401" s="61"/>
      <c r="T401" s="61"/>
    </row>
    <row r="402" spans="1:20" s="55" customFormat="1" ht="14.15" x14ac:dyDescent="0.4">
      <c r="A402" s="39"/>
      <c r="E402" s="74"/>
      <c r="F402" s="74"/>
      <c r="G402" s="74"/>
      <c r="S402" s="61"/>
      <c r="T402" s="61"/>
    </row>
    <row r="403" spans="1:20" s="55" customFormat="1" ht="14.15" x14ac:dyDescent="0.4">
      <c r="A403" s="39"/>
      <c r="E403" s="74"/>
      <c r="F403" s="74"/>
      <c r="G403" s="74"/>
      <c r="S403" s="61"/>
      <c r="T403" s="61"/>
    </row>
    <row r="404" spans="1:20" s="55" customFormat="1" ht="14.15" x14ac:dyDescent="0.4">
      <c r="A404" s="39"/>
      <c r="E404" s="74"/>
      <c r="F404" s="74"/>
      <c r="G404" s="74"/>
      <c r="S404" s="61"/>
      <c r="T404" s="61"/>
    </row>
    <row r="405" spans="1:20" s="55" customFormat="1" ht="14.15" x14ac:dyDescent="0.4">
      <c r="A405" s="39"/>
      <c r="E405" s="74"/>
      <c r="F405" s="74"/>
      <c r="G405" s="74"/>
      <c r="S405" s="61"/>
      <c r="T405" s="61"/>
    </row>
    <row r="406" spans="1:20" s="55" customFormat="1" ht="14.15" x14ac:dyDescent="0.4">
      <c r="A406" s="39"/>
      <c r="E406" s="74"/>
      <c r="F406" s="74"/>
      <c r="G406" s="74"/>
      <c r="S406" s="61"/>
      <c r="T406" s="61"/>
    </row>
    <row r="407" spans="1:20" s="55" customFormat="1" ht="14.15" x14ac:dyDescent="0.4">
      <c r="A407" s="39"/>
      <c r="E407" s="74"/>
      <c r="F407" s="74"/>
      <c r="G407" s="74"/>
      <c r="S407" s="61"/>
      <c r="T407" s="61"/>
    </row>
    <row r="408" spans="1:20" s="55" customFormat="1" ht="14.15" x14ac:dyDescent="0.4">
      <c r="A408" s="39"/>
      <c r="E408" s="74"/>
      <c r="F408" s="74"/>
      <c r="G408" s="74"/>
      <c r="S408" s="61"/>
      <c r="T408" s="61"/>
    </row>
    <row r="409" spans="1:20" s="55" customFormat="1" ht="14.15" x14ac:dyDescent="0.4">
      <c r="A409" s="39"/>
      <c r="E409" s="74"/>
      <c r="F409" s="74"/>
      <c r="G409" s="74"/>
      <c r="S409" s="61"/>
      <c r="T409" s="61"/>
    </row>
    <row r="410" spans="1:20" s="55" customFormat="1" ht="14.15" x14ac:dyDescent="0.4">
      <c r="A410" s="39"/>
      <c r="E410" s="74"/>
      <c r="F410" s="74"/>
      <c r="G410" s="74"/>
      <c r="S410" s="61"/>
      <c r="T410" s="61"/>
    </row>
    <row r="411" spans="1:20" s="55" customFormat="1" ht="14.15" x14ac:dyDescent="0.4">
      <c r="A411" s="39"/>
      <c r="E411" s="74"/>
      <c r="F411" s="74"/>
      <c r="G411" s="74"/>
      <c r="S411" s="61"/>
      <c r="T411" s="61"/>
    </row>
    <row r="412" spans="1:20" s="55" customFormat="1" ht="14.15" x14ac:dyDescent="0.4">
      <c r="A412" s="39"/>
      <c r="E412" s="74"/>
      <c r="F412" s="74"/>
      <c r="G412" s="74"/>
      <c r="S412" s="61"/>
      <c r="T412" s="61"/>
    </row>
    <row r="413" spans="1:20" s="55" customFormat="1" ht="14.15" x14ac:dyDescent="0.4">
      <c r="A413" s="39"/>
      <c r="E413" s="74"/>
      <c r="F413" s="74"/>
      <c r="G413" s="74"/>
      <c r="S413" s="61"/>
      <c r="T413" s="61"/>
    </row>
    <row r="414" spans="1:20" s="55" customFormat="1" ht="14.15" x14ac:dyDescent="0.4">
      <c r="A414" s="39"/>
      <c r="E414" s="74"/>
      <c r="F414" s="74"/>
      <c r="G414" s="74"/>
      <c r="S414" s="61"/>
      <c r="T414" s="61"/>
    </row>
    <row r="415" spans="1:20" s="55" customFormat="1" ht="14.15" x14ac:dyDescent="0.4">
      <c r="A415" s="39"/>
      <c r="E415" s="74"/>
      <c r="F415" s="74"/>
      <c r="G415" s="74"/>
      <c r="S415" s="61"/>
      <c r="T415" s="61"/>
    </row>
    <row r="416" spans="1:20" s="55" customFormat="1" ht="14.15" x14ac:dyDescent="0.4">
      <c r="A416" s="39"/>
      <c r="E416" s="74"/>
      <c r="F416" s="74"/>
      <c r="G416" s="74"/>
      <c r="S416" s="61"/>
      <c r="T416" s="61"/>
    </row>
    <row r="417" spans="1:20" s="55" customFormat="1" ht="14.15" x14ac:dyDescent="0.4">
      <c r="A417" s="39"/>
      <c r="E417" s="74"/>
      <c r="F417" s="74"/>
      <c r="G417" s="74"/>
      <c r="S417" s="61"/>
      <c r="T417" s="61"/>
    </row>
    <row r="418" spans="1:20" s="55" customFormat="1" ht="14.15" x14ac:dyDescent="0.4">
      <c r="A418" s="39"/>
      <c r="E418" s="74"/>
      <c r="F418" s="74"/>
      <c r="G418" s="74"/>
      <c r="S418" s="61"/>
      <c r="T418" s="61"/>
    </row>
    <row r="419" spans="1:20" s="55" customFormat="1" ht="14.15" x14ac:dyDescent="0.4">
      <c r="A419" s="39"/>
      <c r="E419" s="74"/>
      <c r="F419" s="74"/>
      <c r="G419" s="74"/>
      <c r="S419" s="61"/>
      <c r="T419" s="61"/>
    </row>
    <row r="420" spans="1:20" s="55" customFormat="1" ht="14.15" x14ac:dyDescent="0.4">
      <c r="A420" s="39"/>
      <c r="E420" s="74"/>
      <c r="F420" s="74"/>
      <c r="G420" s="74"/>
      <c r="S420" s="61"/>
      <c r="T420" s="61"/>
    </row>
    <row r="421" spans="1:20" s="55" customFormat="1" ht="14.15" x14ac:dyDescent="0.4">
      <c r="A421" s="39"/>
      <c r="E421" s="74"/>
      <c r="F421" s="74"/>
      <c r="G421" s="74"/>
      <c r="S421" s="61"/>
      <c r="T421" s="61"/>
    </row>
    <row r="422" spans="1:20" s="55" customFormat="1" ht="14.15" x14ac:dyDescent="0.4">
      <c r="A422" s="39"/>
      <c r="E422" s="74"/>
      <c r="F422" s="74"/>
      <c r="G422" s="74"/>
      <c r="S422" s="61"/>
      <c r="T422" s="61"/>
    </row>
    <row r="423" spans="1:20" s="55" customFormat="1" ht="14.15" x14ac:dyDescent="0.4">
      <c r="A423" s="39"/>
      <c r="E423" s="74"/>
      <c r="F423" s="74"/>
      <c r="G423" s="74"/>
      <c r="S423" s="61"/>
      <c r="T423" s="61"/>
    </row>
    <row r="424" spans="1:20" s="55" customFormat="1" ht="14.15" x14ac:dyDescent="0.4">
      <c r="A424" s="39"/>
      <c r="E424" s="74"/>
      <c r="F424" s="74"/>
      <c r="G424" s="74"/>
      <c r="S424" s="61"/>
      <c r="T424" s="61"/>
    </row>
    <row r="425" spans="1:20" s="55" customFormat="1" ht="14.15" x14ac:dyDescent="0.4">
      <c r="A425" s="39"/>
      <c r="E425" s="74"/>
      <c r="F425" s="74"/>
      <c r="G425" s="74"/>
      <c r="S425" s="61"/>
      <c r="T425" s="61"/>
    </row>
    <row r="426" spans="1:20" s="55" customFormat="1" ht="14.15" x14ac:dyDescent="0.4">
      <c r="A426" s="39"/>
      <c r="E426" s="74"/>
      <c r="F426" s="74"/>
      <c r="G426" s="74"/>
      <c r="S426" s="61"/>
      <c r="T426" s="61"/>
    </row>
    <row r="427" spans="1:20" s="55" customFormat="1" ht="14.15" x14ac:dyDescent="0.4">
      <c r="A427" s="39"/>
      <c r="E427" s="74"/>
      <c r="F427" s="74"/>
      <c r="G427" s="74"/>
      <c r="S427" s="61"/>
      <c r="T427" s="61"/>
    </row>
    <row r="428" spans="1:20" s="55" customFormat="1" ht="14.15" x14ac:dyDescent="0.4">
      <c r="A428" s="39"/>
      <c r="E428" s="74"/>
      <c r="F428" s="74"/>
      <c r="G428" s="74"/>
      <c r="S428" s="61"/>
      <c r="T428" s="61"/>
    </row>
    <row r="429" spans="1:20" s="55" customFormat="1" ht="14.15" x14ac:dyDescent="0.4">
      <c r="A429" s="39"/>
      <c r="E429" s="74"/>
      <c r="F429" s="74"/>
      <c r="G429" s="74"/>
      <c r="S429" s="61"/>
      <c r="T429" s="61"/>
    </row>
    <row r="430" spans="1:20" s="55" customFormat="1" ht="14.15" x14ac:dyDescent="0.4">
      <c r="A430" s="39"/>
      <c r="E430" s="74"/>
      <c r="F430" s="74"/>
      <c r="G430" s="74"/>
      <c r="S430" s="61"/>
      <c r="T430" s="61"/>
    </row>
    <row r="431" spans="1:20" s="55" customFormat="1" ht="14.15" x14ac:dyDescent="0.4">
      <c r="A431" s="39"/>
      <c r="E431" s="74"/>
      <c r="F431" s="74"/>
      <c r="G431" s="74"/>
      <c r="S431" s="61"/>
      <c r="T431" s="61"/>
    </row>
    <row r="432" spans="1:20" s="55" customFormat="1" ht="14.15" x14ac:dyDescent="0.4">
      <c r="A432" s="39"/>
      <c r="E432" s="74"/>
      <c r="F432" s="74"/>
      <c r="G432" s="74"/>
      <c r="S432" s="61"/>
      <c r="T432" s="61"/>
    </row>
    <row r="433" spans="1:20" s="55" customFormat="1" ht="14.15" x14ac:dyDescent="0.4">
      <c r="A433" s="39"/>
      <c r="E433" s="74"/>
      <c r="F433" s="74"/>
      <c r="G433" s="74"/>
      <c r="S433" s="61"/>
      <c r="T433" s="61"/>
    </row>
    <row r="434" spans="1:20" s="55" customFormat="1" ht="14.15" x14ac:dyDescent="0.4">
      <c r="A434" s="39"/>
      <c r="E434" s="74"/>
      <c r="F434" s="74"/>
      <c r="G434" s="74"/>
      <c r="S434" s="61"/>
      <c r="T434" s="61"/>
    </row>
    <row r="435" spans="1:20" s="55" customFormat="1" ht="14.15" x14ac:dyDescent="0.4">
      <c r="A435" s="39"/>
      <c r="E435" s="74"/>
      <c r="F435" s="74"/>
      <c r="G435" s="74"/>
      <c r="S435" s="61"/>
      <c r="T435" s="61"/>
    </row>
    <row r="436" spans="1:20" s="55" customFormat="1" ht="14.15" x14ac:dyDescent="0.4">
      <c r="A436" s="39"/>
      <c r="E436" s="74"/>
      <c r="F436" s="74"/>
      <c r="G436" s="74"/>
      <c r="S436" s="61"/>
      <c r="T436" s="61"/>
    </row>
    <row r="437" spans="1:20" s="55" customFormat="1" ht="14.15" x14ac:dyDescent="0.4">
      <c r="A437" s="39"/>
      <c r="E437" s="74"/>
      <c r="F437" s="74"/>
      <c r="G437" s="74"/>
      <c r="S437" s="61"/>
      <c r="T437" s="61"/>
    </row>
    <row r="438" spans="1:20" s="55" customFormat="1" ht="14.15" x14ac:dyDescent="0.4">
      <c r="A438" s="39"/>
      <c r="E438" s="74"/>
      <c r="F438" s="74"/>
      <c r="G438" s="74"/>
      <c r="S438" s="61"/>
      <c r="T438" s="61"/>
    </row>
    <row r="439" spans="1:20" s="55" customFormat="1" ht="14.15" x14ac:dyDescent="0.4">
      <c r="A439" s="39"/>
      <c r="E439" s="74"/>
      <c r="F439" s="74"/>
      <c r="G439" s="74"/>
      <c r="S439" s="61"/>
      <c r="T439" s="61"/>
    </row>
    <row r="440" spans="1:20" s="55" customFormat="1" ht="14.15" x14ac:dyDescent="0.4">
      <c r="A440" s="39"/>
      <c r="E440" s="74"/>
      <c r="F440" s="74"/>
      <c r="G440" s="74"/>
      <c r="S440" s="61"/>
      <c r="T440" s="61"/>
    </row>
    <row r="441" spans="1:20" s="55" customFormat="1" ht="14.15" x14ac:dyDescent="0.4">
      <c r="A441" s="39"/>
      <c r="E441" s="74"/>
      <c r="F441" s="74"/>
      <c r="G441" s="74"/>
      <c r="S441" s="61"/>
      <c r="T441" s="61"/>
    </row>
    <row r="442" spans="1:20" s="55" customFormat="1" ht="14.15" x14ac:dyDescent="0.4">
      <c r="A442" s="39"/>
      <c r="E442" s="74"/>
      <c r="F442" s="74"/>
      <c r="G442" s="74"/>
      <c r="S442" s="61"/>
      <c r="T442" s="61"/>
    </row>
    <row r="443" spans="1:20" s="55" customFormat="1" ht="14.15" x14ac:dyDescent="0.4">
      <c r="A443" s="39"/>
      <c r="E443" s="74"/>
      <c r="F443" s="74"/>
      <c r="G443" s="74"/>
      <c r="S443" s="61"/>
      <c r="T443" s="61"/>
    </row>
    <row r="444" spans="1:20" s="55" customFormat="1" ht="14.15" x14ac:dyDescent="0.4">
      <c r="A444" s="39"/>
      <c r="E444" s="74"/>
      <c r="F444" s="74"/>
      <c r="G444" s="74"/>
      <c r="S444" s="61"/>
      <c r="T444" s="61"/>
    </row>
    <row r="445" spans="1:20" s="55" customFormat="1" ht="14.15" x14ac:dyDescent="0.4">
      <c r="A445" s="39"/>
      <c r="E445" s="74"/>
      <c r="F445" s="74"/>
      <c r="G445" s="74"/>
      <c r="S445" s="61"/>
      <c r="T445" s="61"/>
    </row>
    <row r="446" spans="1:20" s="55" customFormat="1" ht="14.15" x14ac:dyDescent="0.4">
      <c r="A446" s="39"/>
      <c r="E446" s="74"/>
      <c r="F446" s="74"/>
      <c r="G446" s="74"/>
      <c r="S446" s="61"/>
      <c r="T446" s="61"/>
    </row>
    <row r="447" spans="1:20" s="55" customFormat="1" ht="14.15" x14ac:dyDescent="0.4">
      <c r="A447" s="39"/>
      <c r="E447" s="74"/>
      <c r="F447" s="74"/>
      <c r="G447" s="74"/>
      <c r="S447" s="61"/>
      <c r="T447" s="61"/>
    </row>
    <row r="448" spans="1:20" s="55" customFormat="1" ht="14.15" x14ac:dyDescent="0.4">
      <c r="A448" s="39"/>
      <c r="E448" s="74"/>
      <c r="F448" s="74"/>
      <c r="G448" s="74"/>
      <c r="S448" s="61"/>
      <c r="T448" s="61"/>
    </row>
    <row r="449" spans="1:20" s="55" customFormat="1" ht="14.15" x14ac:dyDescent="0.4">
      <c r="A449" s="39"/>
      <c r="E449" s="74"/>
      <c r="F449" s="74"/>
      <c r="G449" s="74"/>
      <c r="S449" s="61"/>
      <c r="T449" s="61"/>
    </row>
    <row r="450" spans="1:20" s="55" customFormat="1" ht="14.15" x14ac:dyDescent="0.4">
      <c r="A450" s="39"/>
      <c r="E450" s="74"/>
      <c r="F450" s="74"/>
      <c r="G450" s="74"/>
      <c r="S450" s="61"/>
      <c r="T450" s="61"/>
    </row>
    <row r="451" spans="1:20" s="55" customFormat="1" ht="14.15" x14ac:dyDescent="0.4">
      <c r="A451" s="39"/>
      <c r="E451" s="74"/>
      <c r="F451" s="74"/>
      <c r="G451" s="74"/>
      <c r="S451" s="61"/>
      <c r="T451" s="61"/>
    </row>
    <row r="452" spans="1:20" s="55" customFormat="1" ht="14.15" x14ac:dyDescent="0.4">
      <c r="A452" s="39"/>
      <c r="E452" s="74"/>
      <c r="F452" s="74"/>
      <c r="G452" s="74"/>
      <c r="S452" s="61"/>
      <c r="T452" s="61"/>
    </row>
    <row r="453" spans="1:20" s="55" customFormat="1" ht="14.15" x14ac:dyDescent="0.4">
      <c r="A453" s="39"/>
      <c r="E453" s="74"/>
      <c r="F453" s="74"/>
      <c r="G453" s="74"/>
      <c r="S453" s="61"/>
      <c r="T453" s="61"/>
    </row>
    <row r="454" spans="1:20" s="55" customFormat="1" ht="14.15" x14ac:dyDescent="0.4">
      <c r="A454" s="39"/>
      <c r="E454" s="74"/>
      <c r="F454" s="74"/>
      <c r="G454" s="74"/>
      <c r="S454" s="61"/>
      <c r="T454" s="61"/>
    </row>
    <row r="455" spans="1:20" s="55" customFormat="1" ht="14.15" x14ac:dyDescent="0.4">
      <c r="A455" s="39"/>
      <c r="E455" s="74"/>
      <c r="F455" s="74"/>
      <c r="G455" s="74"/>
      <c r="S455" s="61"/>
      <c r="T455" s="61"/>
    </row>
    <row r="456" spans="1:20" s="55" customFormat="1" ht="14.15" x14ac:dyDescent="0.4">
      <c r="A456" s="39"/>
      <c r="E456" s="74"/>
      <c r="F456" s="74"/>
      <c r="G456" s="74"/>
      <c r="S456" s="61"/>
      <c r="T456" s="61"/>
    </row>
    <row r="457" spans="1:20" s="55" customFormat="1" ht="14.15" x14ac:dyDescent="0.4">
      <c r="A457" s="39"/>
      <c r="E457" s="74"/>
      <c r="F457" s="74"/>
      <c r="G457" s="74"/>
      <c r="S457" s="61"/>
      <c r="T457" s="61"/>
    </row>
    <row r="458" spans="1:20" s="55" customFormat="1" ht="14.15" x14ac:dyDescent="0.4">
      <c r="A458" s="39"/>
      <c r="E458" s="74"/>
      <c r="F458" s="74"/>
      <c r="G458" s="74"/>
      <c r="S458" s="61"/>
      <c r="T458" s="61"/>
    </row>
    <row r="459" spans="1:20" s="55" customFormat="1" ht="14.15" x14ac:dyDescent="0.4">
      <c r="A459" s="39"/>
      <c r="E459" s="74"/>
      <c r="F459" s="74"/>
      <c r="G459" s="74"/>
      <c r="S459" s="61"/>
      <c r="T459" s="61"/>
    </row>
    <row r="460" spans="1:20" s="55" customFormat="1" ht="14.15" x14ac:dyDescent="0.4">
      <c r="A460" s="39"/>
      <c r="E460" s="74"/>
      <c r="F460" s="74"/>
      <c r="G460" s="74"/>
      <c r="S460" s="61"/>
      <c r="T460" s="61"/>
    </row>
    <row r="461" spans="1:20" s="55" customFormat="1" ht="14.15" x14ac:dyDescent="0.4">
      <c r="A461" s="39"/>
      <c r="E461" s="74"/>
      <c r="F461" s="74"/>
      <c r="G461" s="74"/>
      <c r="S461" s="61"/>
      <c r="T461" s="61"/>
    </row>
    <row r="462" spans="1:20" s="55" customFormat="1" ht="14.15" x14ac:dyDescent="0.4">
      <c r="A462" s="39"/>
      <c r="E462" s="74"/>
      <c r="F462" s="74"/>
      <c r="G462" s="74"/>
      <c r="S462" s="61"/>
      <c r="T462" s="61"/>
    </row>
    <row r="463" spans="1:20" s="55" customFormat="1" ht="14.15" x14ac:dyDescent="0.4">
      <c r="A463" s="39"/>
      <c r="E463" s="74"/>
      <c r="F463" s="74"/>
      <c r="G463" s="74"/>
      <c r="S463" s="61"/>
      <c r="T463" s="61"/>
    </row>
    <row r="464" spans="1:20" s="55" customFormat="1" ht="14.15" x14ac:dyDescent="0.4">
      <c r="A464" s="39"/>
      <c r="E464" s="74"/>
      <c r="F464" s="74"/>
      <c r="G464" s="74"/>
      <c r="S464" s="61"/>
      <c r="T464" s="61"/>
    </row>
    <row r="465" spans="1:20" s="55" customFormat="1" ht="14.15" x14ac:dyDescent="0.4">
      <c r="A465" s="39"/>
      <c r="E465" s="74"/>
      <c r="F465" s="74"/>
      <c r="G465" s="74"/>
      <c r="S465" s="61"/>
      <c r="T465" s="61"/>
    </row>
    <row r="466" spans="1:20" s="55" customFormat="1" ht="14.15" x14ac:dyDescent="0.4">
      <c r="A466" s="39"/>
      <c r="E466" s="74"/>
      <c r="F466" s="74"/>
      <c r="G466" s="74"/>
      <c r="S466" s="61"/>
      <c r="T466" s="61"/>
    </row>
    <row r="467" spans="1:20" s="55" customFormat="1" ht="14.15" x14ac:dyDescent="0.4">
      <c r="A467" s="39"/>
      <c r="E467" s="74"/>
      <c r="F467" s="74"/>
      <c r="G467" s="74"/>
      <c r="S467" s="61"/>
      <c r="T467" s="61"/>
    </row>
    <row r="468" spans="1:20" s="55" customFormat="1" ht="14.15" x14ac:dyDescent="0.4">
      <c r="A468" s="39"/>
      <c r="E468" s="74"/>
      <c r="F468" s="74"/>
      <c r="G468" s="74"/>
      <c r="S468" s="61"/>
      <c r="T468" s="61"/>
    </row>
    <row r="469" spans="1:20" s="55" customFormat="1" ht="14.15" x14ac:dyDescent="0.4">
      <c r="A469" s="39"/>
      <c r="E469" s="74"/>
      <c r="F469" s="74"/>
      <c r="G469" s="74"/>
      <c r="S469" s="61"/>
      <c r="T469" s="61"/>
    </row>
    <row r="470" spans="1:20" s="55" customFormat="1" ht="14.15" x14ac:dyDescent="0.4">
      <c r="A470" s="39"/>
      <c r="E470" s="74"/>
      <c r="F470" s="74"/>
      <c r="G470" s="74"/>
      <c r="S470" s="61"/>
      <c r="T470" s="61"/>
    </row>
    <row r="471" spans="1:20" s="55" customFormat="1" ht="14.15" x14ac:dyDescent="0.4">
      <c r="A471" s="39"/>
      <c r="E471" s="74"/>
      <c r="F471" s="74"/>
      <c r="G471" s="74"/>
      <c r="S471" s="61"/>
      <c r="T471" s="61"/>
    </row>
    <row r="472" spans="1:20" s="55" customFormat="1" ht="14.15" x14ac:dyDescent="0.4">
      <c r="A472" s="39"/>
      <c r="E472" s="74"/>
      <c r="F472" s="74"/>
      <c r="G472" s="74"/>
      <c r="S472" s="61"/>
      <c r="T472" s="61"/>
    </row>
    <row r="473" spans="1:20" s="55" customFormat="1" ht="14.15" x14ac:dyDescent="0.4">
      <c r="A473" s="39"/>
      <c r="E473" s="74"/>
      <c r="F473" s="74"/>
      <c r="G473" s="74"/>
      <c r="S473" s="61"/>
      <c r="T473" s="61"/>
    </row>
    <row r="474" spans="1:20" s="55" customFormat="1" ht="14.15" x14ac:dyDescent="0.4">
      <c r="A474" s="39"/>
      <c r="E474" s="74"/>
      <c r="F474" s="74"/>
      <c r="G474" s="74"/>
      <c r="S474" s="61"/>
      <c r="T474" s="61"/>
    </row>
    <row r="475" spans="1:20" s="55" customFormat="1" ht="14.15" x14ac:dyDescent="0.4">
      <c r="A475" s="39"/>
      <c r="E475" s="74"/>
      <c r="F475" s="74"/>
      <c r="G475" s="74"/>
      <c r="S475" s="61"/>
      <c r="T475" s="61"/>
    </row>
    <row r="476" spans="1:20" s="55" customFormat="1" ht="14.15" x14ac:dyDescent="0.4">
      <c r="A476" s="39"/>
      <c r="E476" s="74"/>
      <c r="F476" s="74"/>
      <c r="G476" s="74"/>
      <c r="S476" s="61"/>
      <c r="T476" s="61"/>
    </row>
    <row r="477" spans="1:20" s="55" customFormat="1" ht="14.15" x14ac:dyDescent="0.4">
      <c r="A477" s="39"/>
      <c r="E477" s="74"/>
      <c r="F477" s="74"/>
      <c r="G477" s="74"/>
      <c r="S477" s="61"/>
      <c r="T477" s="61"/>
    </row>
    <row r="478" spans="1:20" s="55" customFormat="1" ht="14.15" x14ac:dyDescent="0.4">
      <c r="A478" s="39"/>
      <c r="E478" s="74"/>
      <c r="F478" s="74"/>
      <c r="G478" s="74"/>
      <c r="S478" s="61"/>
      <c r="T478" s="61"/>
    </row>
    <row r="479" spans="1:20" s="55" customFormat="1" ht="14.15" x14ac:dyDescent="0.4">
      <c r="A479" s="39"/>
      <c r="E479" s="74"/>
      <c r="F479" s="74"/>
      <c r="G479" s="74"/>
      <c r="S479" s="61"/>
      <c r="T479" s="61"/>
    </row>
    <row r="480" spans="1:20" s="55" customFormat="1" ht="14.15" x14ac:dyDescent="0.4">
      <c r="A480" s="39"/>
      <c r="E480" s="74"/>
      <c r="F480" s="74"/>
      <c r="G480" s="74"/>
      <c r="S480" s="61"/>
      <c r="T480" s="61"/>
    </row>
    <row r="481" spans="1:20" s="55" customFormat="1" ht="14.15" x14ac:dyDescent="0.4">
      <c r="A481" s="39"/>
      <c r="E481" s="74"/>
      <c r="F481" s="74"/>
      <c r="G481" s="74"/>
      <c r="S481" s="61"/>
      <c r="T481" s="61"/>
    </row>
    <row r="482" spans="1:20" s="55" customFormat="1" ht="14.15" x14ac:dyDescent="0.4">
      <c r="A482" s="39"/>
      <c r="E482" s="74"/>
      <c r="F482" s="74"/>
      <c r="G482" s="74"/>
      <c r="S482" s="61"/>
      <c r="T482" s="61"/>
    </row>
    <row r="483" spans="1:20" s="55" customFormat="1" ht="14.15" x14ac:dyDescent="0.4">
      <c r="A483" s="39"/>
      <c r="E483" s="74"/>
      <c r="F483" s="74"/>
      <c r="G483" s="74"/>
      <c r="S483" s="61"/>
      <c r="T483" s="61"/>
    </row>
    <row r="484" spans="1:20" s="55" customFormat="1" ht="14.15" x14ac:dyDescent="0.4">
      <c r="A484" s="39"/>
      <c r="E484" s="74"/>
      <c r="F484" s="74"/>
      <c r="G484" s="74"/>
      <c r="S484" s="61"/>
      <c r="T484" s="61"/>
    </row>
    <row r="485" spans="1:20" s="55" customFormat="1" ht="14.15" x14ac:dyDescent="0.4">
      <c r="A485" s="39"/>
      <c r="E485" s="74"/>
      <c r="F485" s="74"/>
      <c r="G485" s="74"/>
      <c r="S485" s="61"/>
      <c r="T485" s="61"/>
    </row>
    <row r="486" spans="1:20" s="55" customFormat="1" ht="14.15" x14ac:dyDescent="0.4">
      <c r="A486" s="39"/>
      <c r="E486" s="74"/>
      <c r="F486" s="74"/>
      <c r="G486" s="74"/>
      <c r="S486" s="61"/>
      <c r="T486" s="61"/>
    </row>
    <row r="487" spans="1:20" s="55" customFormat="1" ht="14.15" x14ac:dyDescent="0.4">
      <c r="A487" s="39"/>
      <c r="E487" s="74"/>
      <c r="F487" s="74"/>
      <c r="G487" s="74"/>
      <c r="S487" s="61"/>
      <c r="T487" s="61"/>
    </row>
    <row r="488" spans="1:20" s="55" customFormat="1" ht="14.15" x14ac:dyDescent="0.4">
      <c r="A488" s="39"/>
      <c r="E488" s="74"/>
      <c r="F488" s="74"/>
      <c r="G488" s="74"/>
      <c r="S488" s="61"/>
      <c r="T488" s="61"/>
    </row>
    <row r="489" spans="1:20" s="55" customFormat="1" ht="14.15" x14ac:dyDescent="0.4">
      <c r="A489" s="39"/>
      <c r="E489" s="74"/>
      <c r="F489" s="74"/>
      <c r="G489" s="74"/>
      <c r="S489" s="61"/>
      <c r="T489" s="61"/>
    </row>
    <row r="490" spans="1:20" s="55" customFormat="1" ht="14.15" x14ac:dyDescent="0.4">
      <c r="A490" s="39"/>
      <c r="E490" s="74"/>
      <c r="F490" s="74"/>
      <c r="G490" s="74"/>
      <c r="S490" s="61"/>
      <c r="T490" s="61"/>
    </row>
    <row r="491" spans="1:20" s="55" customFormat="1" ht="14.15" x14ac:dyDescent="0.4">
      <c r="A491" s="39"/>
      <c r="E491" s="74"/>
      <c r="F491" s="74"/>
      <c r="G491" s="74"/>
      <c r="S491" s="61"/>
      <c r="T491" s="61"/>
    </row>
    <row r="492" spans="1:20" s="55" customFormat="1" ht="14.15" x14ac:dyDescent="0.4">
      <c r="A492" s="39"/>
      <c r="E492" s="74"/>
      <c r="F492" s="74"/>
      <c r="G492" s="74"/>
      <c r="S492" s="61"/>
      <c r="T492" s="61"/>
    </row>
    <row r="493" spans="1:20" s="55" customFormat="1" ht="14.15" x14ac:dyDescent="0.4">
      <c r="A493" s="39"/>
      <c r="E493" s="74"/>
      <c r="F493" s="74"/>
      <c r="G493" s="74"/>
      <c r="S493" s="61"/>
      <c r="T493" s="61"/>
    </row>
    <row r="494" spans="1:20" s="55" customFormat="1" ht="14.15" x14ac:dyDescent="0.4">
      <c r="A494" s="39"/>
      <c r="E494" s="74"/>
      <c r="F494" s="74"/>
      <c r="G494" s="74"/>
      <c r="S494" s="61"/>
      <c r="T494" s="61"/>
    </row>
    <row r="495" spans="1:20" s="55" customFormat="1" ht="14.15" x14ac:dyDescent="0.4">
      <c r="A495" s="39"/>
      <c r="E495" s="74"/>
      <c r="F495" s="74"/>
      <c r="G495" s="74"/>
      <c r="S495" s="61"/>
      <c r="T495" s="61"/>
    </row>
    <row r="496" spans="1:20" s="55" customFormat="1" ht="14.15" x14ac:dyDescent="0.4">
      <c r="A496" s="39"/>
      <c r="E496" s="74"/>
      <c r="F496" s="74"/>
      <c r="G496" s="74"/>
      <c r="S496" s="61"/>
      <c r="T496" s="61"/>
    </row>
    <row r="497" spans="1:20" s="55" customFormat="1" ht="14.15" x14ac:dyDescent="0.4">
      <c r="A497" s="39"/>
      <c r="E497" s="74"/>
      <c r="F497" s="74"/>
      <c r="G497" s="74"/>
      <c r="S497" s="61"/>
      <c r="T497" s="61"/>
    </row>
    <row r="498" spans="1:20" s="55" customFormat="1" ht="14.15" x14ac:dyDescent="0.4">
      <c r="A498" s="39"/>
      <c r="E498" s="74"/>
      <c r="F498" s="74"/>
      <c r="G498" s="74"/>
      <c r="S498" s="61"/>
      <c r="T498" s="61"/>
    </row>
    <row r="499" spans="1:20" s="55" customFormat="1" ht="14.15" x14ac:dyDescent="0.4">
      <c r="A499" s="39"/>
      <c r="E499" s="74"/>
      <c r="F499" s="74"/>
      <c r="G499" s="74"/>
      <c r="S499" s="61"/>
      <c r="T499" s="61"/>
    </row>
    <row r="500" spans="1:20" s="55" customFormat="1" ht="14.15" x14ac:dyDescent="0.4">
      <c r="A500" s="39"/>
      <c r="E500" s="74"/>
      <c r="F500" s="74"/>
      <c r="G500" s="74"/>
      <c r="S500" s="61"/>
      <c r="T500" s="61"/>
    </row>
    <row r="501" spans="1:20" s="55" customFormat="1" ht="14.15" x14ac:dyDescent="0.4">
      <c r="A501" s="39"/>
      <c r="E501" s="74"/>
      <c r="F501" s="74"/>
      <c r="G501" s="74"/>
      <c r="S501" s="61"/>
      <c r="T501" s="61"/>
    </row>
    <row r="502" spans="1:20" s="55" customFormat="1" ht="14.15" x14ac:dyDescent="0.4">
      <c r="A502" s="39"/>
      <c r="E502" s="74"/>
      <c r="F502" s="74"/>
      <c r="G502" s="74"/>
      <c r="S502" s="61"/>
      <c r="T502" s="61"/>
    </row>
    <row r="503" spans="1:20" s="55" customFormat="1" ht="14.15" x14ac:dyDescent="0.4">
      <c r="A503" s="39"/>
      <c r="E503" s="74"/>
      <c r="F503" s="74"/>
      <c r="G503" s="74"/>
      <c r="S503" s="61"/>
      <c r="T503" s="61"/>
    </row>
    <row r="504" spans="1:20" s="55" customFormat="1" ht="14.15" x14ac:dyDescent="0.4">
      <c r="A504" s="39"/>
      <c r="E504" s="74"/>
      <c r="F504" s="74"/>
      <c r="G504" s="74"/>
      <c r="S504" s="61"/>
      <c r="T504" s="61"/>
    </row>
    <row r="505" spans="1:20" s="55" customFormat="1" ht="14.15" x14ac:dyDescent="0.4">
      <c r="A505" s="39"/>
      <c r="E505" s="74"/>
      <c r="F505" s="74"/>
      <c r="G505" s="74"/>
      <c r="S505" s="61"/>
      <c r="T505" s="61"/>
    </row>
    <row r="506" spans="1:20" s="55" customFormat="1" ht="14.15" x14ac:dyDescent="0.4">
      <c r="A506" s="39"/>
      <c r="E506" s="74"/>
      <c r="F506" s="74"/>
      <c r="G506" s="74"/>
      <c r="S506" s="61"/>
      <c r="T506" s="61"/>
    </row>
    <row r="507" spans="1:20" s="55" customFormat="1" ht="14.15" x14ac:dyDescent="0.4">
      <c r="A507" s="39"/>
      <c r="E507" s="74"/>
      <c r="F507" s="74"/>
      <c r="G507" s="74"/>
      <c r="S507" s="61"/>
      <c r="T507" s="61"/>
    </row>
    <row r="508" spans="1:20" s="55" customFormat="1" ht="14.15" x14ac:dyDescent="0.4">
      <c r="A508" s="39"/>
      <c r="E508" s="74"/>
      <c r="F508" s="74"/>
      <c r="G508" s="74"/>
      <c r="S508" s="61"/>
      <c r="T508" s="61"/>
    </row>
    <row r="509" spans="1:20" s="55" customFormat="1" ht="14.15" x14ac:dyDescent="0.4">
      <c r="A509" s="39"/>
      <c r="E509" s="74"/>
      <c r="F509" s="74"/>
      <c r="G509" s="74"/>
      <c r="S509" s="61"/>
      <c r="T509" s="61"/>
    </row>
    <row r="510" spans="1:20" s="55" customFormat="1" ht="14.15" x14ac:dyDescent="0.4">
      <c r="A510" s="39"/>
      <c r="E510" s="74"/>
      <c r="F510" s="74"/>
      <c r="G510" s="74"/>
      <c r="S510" s="61"/>
      <c r="T510" s="61"/>
    </row>
    <row r="511" spans="1:20" s="55" customFormat="1" ht="14.15" x14ac:dyDescent="0.4">
      <c r="A511" s="39"/>
      <c r="E511" s="74"/>
      <c r="F511" s="74"/>
      <c r="G511" s="74"/>
      <c r="S511" s="61"/>
      <c r="T511" s="61"/>
    </row>
    <row r="512" spans="1:20" s="55" customFormat="1" ht="14.15" x14ac:dyDescent="0.4">
      <c r="A512" s="39"/>
      <c r="E512" s="74"/>
      <c r="F512" s="74"/>
      <c r="G512" s="74"/>
      <c r="S512" s="61"/>
      <c r="T512" s="61"/>
    </row>
    <row r="513" spans="1:20" s="55" customFormat="1" ht="14.15" x14ac:dyDescent="0.4">
      <c r="A513" s="39"/>
      <c r="E513" s="74"/>
      <c r="F513" s="74"/>
      <c r="G513" s="74"/>
      <c r="S513" s="61"/>
      <c r="T513" s="61"/>
    </row>
    <row r="514" spans="1:20" s="55" customFormat="1" ht="14.15" x14ac:dyDescent="0.4">
      <c r="A514" s="39"/>
      <c r="E514" s="74"/>
      <c r="F514" s="74"/>
      <c r="G514" s="74"/>
      <c r="S514" s="61"/>
      <c r="T514" s="61"/>
    </row>
    <row r="515" spans="1:20" s="55" customFormat="1" ht="14.15" x14ac:dyDescent="0.4">
      <c r="A515" s="39"/>
      <c r="E515" s="74"/>
      <c r="F515" s="74"/>
      <c r="G515" s="74"/>
      <c r="S515" s="61"/>
      <c r="T515" s="61"/>
    </row>
    <row r="516" spans="1:20" s="55" customFormat="1" ht="14.15" x14ac:dyDescent="0.4">
      <c r="A516" s="39"/>
      <c r="E516" s="74"/>
      <c r="F516" s="74"/>
      <c r="G516" s="74"/>
      <c r="S516" s="61"/>
      <c r="T516" s="61"/>
    </row>
    <row r="517" spans="1:20" s="55" customFormat="1" ht="14.15" x14ac:dyDescent="0.4">
      <c r="A517" s="39"/>
      <c r="E517" s="74"/>
      <c r="F517" s="74"/>
      <c r="G517" s="74"/>
      <c r="S517" s="61"/>
      <c r="T517" s="61"/>
    </row>
    <row r="518" spans="1:20" s="55" customFormat="1" ht="14.15" x14ac:dyDescent="0.4">
      <c r="A518" s="39"/>
      <c r="E518" s="74"/>
      <c r="F518" s="74"/>
      <c r="G518" s="74"/>
      <c r="S518" s="61"/>
      <c r="T518" s="61"/>
    </row>
    <row r="519" spans="1:20" s="55" customFormat="1" ht="14.15" x14ac:dyDescent="0.4">
      <c r="A519" s="39"/>
      <c r="E519" s="74"/>
      <c r="F519" s="74"/>
      <c r="G519" s="74"/>
      <c r="S519" s="61"/>
      <c r="T519" s="61"/>
    </row>
    <row r="520" spans="1:20" s="55" customFormat="1" ht="14.15" x14ac:dyDescent="0.4">
      <c r="A520" s="39"/>
      <c r="E520" s="74"/>
      <c r="F520" s="74"/>
      <c r="G520" s="74"/>
      <c r="S520" s="61"/>
      <c r="T520" s="61"/>
    </row>
    <row r="521" spans="1:20" s="55" customFormat="1" ht="14.15" x14ac:dyDescent="0.4">
      <c r="A521" s="39"/>
      <c r="E521" s="74"/>
      <c r="F521" s="74"/>
      <c r="G521" s="74"/>
      <c r="S521" s="61"/>
      <c r="T521" s="61"/>
    </row>
    <row r="522" spans="1:20" s="55" customFormat="1" ht="14.15" x14ac:dyDescent="0.4">
      <c r="A522" s="39"/>
      <c r="E522" s="74"/>
      <c r="F522" s="74"/>
      <c r="G522" s="74"/>
      <c r="S522" s="61"/>
      <c r="T522" s="61"/>
    </row>
    <row r="523" spans="1:20" s="55" customFormat="1" ht="14.15" x14ac:dyDescent="0.4">
      <c r="A523" s="39"/>
      <c r="E523" s="74"/>
      <c r="F523" s="74"/>
      <c r="G523" s="74"/>
      <c r="S523" s="61"/>
      <c r="T523" s="61"/>
    </row>
    <row r="524" spans="1:20" s="55" customFormat="1" ht="14.15" x14ac:dyDescent="0.4">
      <c r="A524" s="39"/>
      <c r="E524" s="74"/>
      <c r="F524" s="74"/>
      <c r="G524" s="74"/>
      <c r="S524" s="61"/>
      <c r="T524" s="61"/>
    </row>
    <row r="525" spans="1:20" s="55" customFormat="1" ht="14.15" x14ac:dyDescent="0.4">
      <c r="A525" s="39"/>
      <c r="E525" s="74"/>
      <c r="F525" s="74"/>
      <c r="G525" s="74"/>
      <c r="S525" s="61"/>
      <c r="T525" s="61"/>
    </row>
    <row r="526" spans="1:20" s="55" customFormat="1" ht="14.15" x14ac:dyDescent="0.4">
      <c r="A526" s="39"/>
      <c r="E526" s="74"/>
      <c r="F526" s="74"/>
      <c r="G526" s="74"/>
      <c r="S526" s="61"/>
      <c r="T526" s="61"/>
    </row>
    <row r="527" spans="1:20" s="55" customFormat="1" ht="14.15" x14ac:dyDescent="0.4">
      <c r="A527" s="39"/>
      <c r="E527" s="74"/>
      <c r="F527" s="74"/>
      <c r="G527" s="74"/>
      <c r="S527" s="61"/>
      <c r="T527" s="61"/>
    </row>
    <row r="528" spans="1:20" s="55" customFormat="1" ht="14.15" x14ac:dyDescent="0.4">
      <c r="A528" s="39"/>
      <c r="E528" s="74"/>
      <c r="F528" s="74"/>
      <c r="G528" s="74"/>
      <c r="S528" s="61"/>
      <c r="T528" s="61"/>
    </row>
    <row r="529" spans="1:20" s="55" customFormat="1" ht="14.15" x14ac:dyDescent="0.4">
      <c r="A529" s="39"/>
      <c r="E529" s="74"/>
      <c r="F529" s="74"/>
      <c r="G529" s="74"/>
      <c r="S529" s="61"/>
      <c r="T529" s="61"/>
    </row>
    <row r="530" spans="1:20" s="55" customFormat="1" ht="14.15" x14ac:dyDescent="0.4">
      <c r="A530" s="39"/>
      <c r="E530" s="74"/>
      <c r="F530" s="74"/>
      <c r="G530" s="74"/>
      <c r="S530" s="61"/>
      <c r="T530" s="61"/>
    </row>
    <row r="531" spans="1:20" s="55" customFormat="1" ht="14.15" x14ac:dyDescent="0.4">
      <c r="A531" s="39"/>
      <c r="E531" s="74"/>
      <c r="F531" s="74"/>
      <c r="G531" s="74"/>
      <c r="S531" s="61"/>
      <c r="T531" s="61"/>
    </row>
    <row r="532" spans="1:20" s="55" customFormat="1" ht="14.15" x14ac:dyDescent="0.4">
      <c r="A532" s="39"/>
      <c r="E532" s="74"/>
      <c r="F532" s="74"/>
      <c r="G532" s="74"/>
      <c r="S532" s="61"/>
      <c r="T532" s="61"/>
    </row>
    <row r="533" spans="1:20" s="55" customFormat="1" ht="14.15" x14ac:dyDescent="0.4">
      <c r="A533" s="39"/>
      <c r="E533" s="74"/>
      <c r="F533" s="74"/>
      <c r="G533" s="74"/>
      <c r="S533" s="61"/>
      <c r="T533" s="61"/>
    </row>
    <row r="534" spans="1:20" s="55" customFormat="1" ht="14.15" x14ac:dyDescent="0.4">
      <c r="A534" s="39"/>
      <c r="E534" s="74"/>
      <c r="F534" s="74"/>
      <c r="G534" s="74"/>
      <c r="S534" s="61"/>
      <c r="T534" s="61"/>
    </row>
    <row r="535" spans="1:20" s="55" customFormat="1" ht="14.15" x14ac:dyDescent="0.4">
      <c r="A535" s="39"/>
      <c r="E535" s="74"/>
      <c r="F535" s="74"/>
      <c r="G535" s="74"/>
      <c r="S535" s="61"/>
      <c r="T535" s="61"/>
    </row>
    <row r="536" spans="1:20" s="55" customFormat="1" ht="14.15" x14ac:dyDescent="0.4">
      <c r="A536" s="39"/>
      <c r="E536" s="74"/>
      <c r="F536" s="74"/>
      <c r="G536" s="74"/>
      <c r="S536" s="61"/>
      <c r="T536" s="61"/>
    </row>
    <row r="537" spans="1:20" s="55" customFormat="1" ht="14.15" x14ac:dyDescent="0.4">
      <c r="A537" s="39"/>
      <c r="E537" s="74"/>
      <c r="F537" s="74"/>
      <c r="G537" s="74"/>
      <c r="S537" s="61"/>
      <c r="T537" s="61"/>
    </row>
    <row r="538" spans="1:20" s="55" customFormat="1" ht="14.15" x14ac:dyDescent="0.4">
      <c r="A538" s="39"/>
      <c r="E538" s="74"/>
      <c r="F538" s="74"/>
      <c r="G538" s="74"/>
      <c r="S538" s="61"/>
      <c r="T538" s="61"/>
    </row>
    <row r="539" spans="1:20" s="55" customFormat="1" ht="14.15" x14ac:dyDescent="0.4">
      <c r="A539" s="39"/>
      <c r="E539" s="74"/>
      <c r="F539" s="74"/>
      <c r="G539" s="74"/>
      <c r="S539" s="61"/>
      <c r="T539" s="61"/>
    </row>
    <row r="540" spans="1:20" s="55" customFormat="1" ht="14.15" x14ac:dyDescent="0.4">
      <c r="A540" s="39"/>
      <c r="E540" s="74"/>
      <c r="F540" s="74"/>
      <c r="G540" s="74"/>
      <c r="S540" s="61"/>
      <c r="T540" s="61"/>
    </row>
    <row r="541" spans="1:20" s="55" customFormat="1" ht="14.15" x14ac:dyDescent="0.4">
      <c r="A541" s="39"/>
      <c r="E541" s="74"/>
      <c r="F541" s="74"/>
      <c r="G541" s="74"/>
      <c r="S541" s="61"/>
      <c r="T541" s="61"/>
    </row>
    <row r="542" spans="1:20" s="55" customFormat="1" ht="14.15" x14ac:dyDescent="0.4">
      <c r="A542" s="39"/>
      <c r="E542" s="74"/>
      <c r="F542" s="74"/>
      <c r="G542" s="74"/>
      <c r="S542" s="61"/>
      <c r="T542" s="61"/>
    </row>
    <row r="543" spans="1:20" s="55" customFormat="1" ht="14.15" x14ac:dyDescent="0.4">
      <c r="A543" s="39"/>
      <c r="E543" s="74"/>
      <c r="F543" s="74"/>
      <c r="G543" s="74"/>
      <c r="S543" s="61"/>
      <c r="T543" s="61"/>
    </row>
    <row r="544" spans="1:20" s="55" customFormat="1" ht="14.15" x14ac:dyDescent="0.4">
      <c r="A544" s="39"/>
      <c r="E544" s="74"/>
      <c r="F544" s="74"/>
      <c r="G544" s="74"/>
      <c r="S544" s="61"/>
      <c r="T544" s="61"/>
    </row>
    <row r="545" spans="1:20" s="55" customFormat="1" ht="14.15" x14ac:dyDescent="0.4">
      <c r="A545" s="39"/>
      <c r="E545" s="74"/>
      <c r="F545" s="74"/>
      <c r="G545" s="74"/>
      <c r="S545" s="61"/>
      <c r="T545" s="61"/>
    </row>
    <row r="546" spans="1:20" s="55" customFormat="1" ht="14.15" x14ac:dyDescent="0.4">
      <c r="A546" s="39"/>
      <c r="E546" s="74"/>
      <c r="F546" s="74"/>
      <c r="G546" s="74"/>
      <c r="S546" s="61"/>
      <c r="T546" s="61"/>
    </row>
    <row r="547" spans="1:20" s="55" customFormat="1" ht="14.15" x14ac:dyDescent="0.4">
      <c r="A547" s="39"/>
      <c r="E547" s="74"/>
      <c r="F547" s="74"/>
      <c r="G547" s="74"/>
      <c r="S547" s="61"/>
      <c r="T547" s="61"/>
    </row>
    <row r="548" spans="1:20" s="55" customFormat="1" ht="14.15" x14ac:dyDescent="0.4">
      <c r="A548" s="39"/>
      <c r="E548" s="74"/>
      <c r="F548" s="74"/>
      <c r="G548" s="74"/>
      <c r="S548" s="61"/>
      <c r="T548" s="61"/>
    </row>
    <row r="549" spans="1:20" s="55" customFormat="1" ht="14.15" x14ac:dyDescent="0.4">
      <c r="A549" s="39"/>
      <c r="E549" s="74"/>
      <c r="F549" s="74"/>
      <c r="G549" s="74"/>
      <c r="S549" s="61"/>
      <c r="T549" s="61"/>
    </row>
    <row r="550" spans="1:20" s="55" customFormat="1" ht="14.15" x14ac:dyDescent="0.4">
      <c r="A550" s="39"/>
      <c r="E550" s="74"/>
      <c r="F550" s="74"/>
      <c r="G550" s="74"/>
      <c r="S550" s="61"/>
      <c r="T550" s="61"/>
    </row>
    <row r="551" spans="1:20" s="55" customFormat="1" ht="14.15" x14ac:dyDescent="0.4">
      <c r="A551" s="39"/>
      <c r="E551" s="74"/>
      <c r="F551" s="74"/>
      <c r="G551" s="74"/>
      <c r="S551" s="61"/>
      <c r="T551" s="61"/>
    </row>
    <row r="552" spans="1:20" s="55" customFormat="1" ht="14.15" x14ac:dyDescent="0.4">
      <c r="A552" s="39"/>
      <c r="E552" s="74"/>
      <c r="F552" s="74"/>
      <c r="G552" s="74"/>
      <c r="S552" s="61"/>
      <c r="T552" s="61"/>
    </row>
    <row r="553" spans="1:20" s="55" customFormat="1" ht="14.15" x14ac:dyDescent="0.4">
      <c r="A553" s="39"/>
      <c r="E553" s="74"/>
      <c r="F553" s="74"/>
      <c r="G553" s="74"/>
      <c r="S553" s="61"/>
      <c r="T553" s="61"/>
    </row>
    <row r="554" spans="1:20" s="55" customFormat="1" ht="14.15" x14ac:dyDescent="0.4">
      <c r="A554" s="39"/>
      <c r="E554" s="74"/>
      <c r="F554" s="74"/>
      <c r="G554" s="74"/>
      <c r="S554" s="61"/>
      <c r="T554" s="61"/>
    </row>
    <row r="555" spans="1:20" s="55" customFormat="1" ht="14.15" x14ac:dyDescent="0.4">
      <c r="A555" s="39"/>
      <c r="E555" s="74"/>
      <c r="F555" s="74"/>
      <c r="G555" s="74"/>
      <c r="S555" s="61"/>
      <c r="T555" s="61"/>
    </row>
    <row r="556" spans="1:20" s="55" customFormat="1" ht="14.15" x14ac:dyDescent="0.4">
      <c r="A556" s="39"/>
      <c r="E556" s="74"/>
      <c r="F556" s="74"/>
      <c r="G556" s="74"/>
      <c r="S556" s="61"/>
      <c r="T556" s="61"/>
    </row>
    <row r="557" spans="1:20" s="55" customFormat="1" ht="14.15" x14ac:dyDescent="0.4">
      <c r="A557" s="39"/>
      <c r="E557" s="74"/>
      <c r="F557" s="74"/>
      <c r="G557" s="74"/>
      <c r="S557" s="61"/>
      <c r="T557" s="61"/>
    </row>
    <row r="558" spans="1:20" s="55" customFormat="1" ht="14.15" x14ac:dyDescent="0.4">
      <c r="A558" s="39"/>
      <c r="E558" s="74"/>
      <c r="F558" s="74"/>
      <c r="G558" s="74"/>
      <c r="S558" s="61"/>
      <c r="T558" s="61"/>
    </row>
    <row r="559" spans="1:20" s="55" customFormat="1" ht="14.15" x14ac:dyDescent="0.4">
      <c r="A559" s="39"/>
      <c r="E559" s="74"/>
      <c r="F559" s="74"/>
      <c r="G559" s="74"/>
      <c r="S559" s="61"/>
      <c r="T559" s="61"/>
    </row>
    <row r="560" spans="1:20" s="55" customFormat="1" ht="14.15" x14ac:dyDescent="0.4">
      <c r="A560" s="39"/>
      <c r="E560" s="74"/>
      <c r="F560" s="74"/>
      <c r="G560" s="74"/>
      <c r="S560" s="61"/>
      <c r="T560" s="61"/>
    </row>
    <row r="561" spans="1:20" s="55" customFormat="1" ht="14.15" x14ac:dyDescent="0.4">
      <c r="A561" s="39"/>
      <c r="E561" s="74"/>
      <c r="F561" s="74"/>
      <c r="G561" s="74"/>
      <c r="S561" s="61"/>
      <c r="T561" s="61"/>
    </row>
    <row r="562" spans="1:20" s="55" customFormat="1" ht="14.15" x14ac:dyDescent="0.4">
      <c r="A562" s="39"/>
      <c r="E562" s="74"/>
      <c r="F562" s="74"/>
      <c r="G562" s="74"/>
      <c r="S562" s="61"/>
      <c r="T562" s="61"/>
    </row>
    <row r="563" spans="1:20" s="55" customFormat="1" ht="14.15" x14ac:dyDescent="0.4">
      <c r="A563" s="39"/>
      <c r="E563" s="74"/>
      <c r="F563" s="74"/>
      <c r="G563" s="74"/>
      <c r="S563" s="61"/>
      <c r="T563" s="61"/>
    </row>
    <row r="564" spans="1:20" s="55" customFormat="1" ht="14.15" x14ac:dyDescent="0.4">
      <c r="A564" s="39"/>
      <c r="E564" s="74"/>
      <c r="F564" s="74"/>
      <c r="G564" s="74"/>
      <c r="S564" s="61"/>
      <c r="T564" s="61"/>
    </row>
    <row r="565" spans="1:20" s="55" customFormat="1" ht="14.15" x14ac:dyDescent="0.4">
      <c r="A565" s="39"/>
      <c r="E565" s="74"/>
      <c r="F565" s="74"/>
      <c r="G565" s="74"/>
      <c r="S565" s="61"/>
      <c r="T565" s="61"/>
    </row>
    <row r="566" spans="1:20" s="55" customFormat="1" ht="14.15" x14ac:dyDescent="0.4">
      <c r="A566" s="39"/>
      <c r="E566" s="74"/>
      <c r="F566" s="74"/>
      <c r="G566" s="74"/>
      <c r="S566" s="61"/>
      <c r="T566" s="61"/>
    </row>
    <row r="567" spans="1:20" s="55" customFormat="1" ht="14.15" x14ac:dyDescent="0.4">
      <c r="A567" s="39"/>
      <c r="E567" s="74"/>
      <c r="F567" s="74"/>
      <c r="G567" s="74"/>
      <c r="S567" s="61"/>
      <c r="T567" s="61"/>
    </row>
    <row r="568" spans="1:20" s="55" customFormat="1" ht="14.15" x14ac:dyDescent="0.4">
      <c r="A568" s="39"/>
      <c r="E568" s="74"/>
      <c r="F568" s="74"/>
      <c r="G568" s="74"/>
      <c r="S568" s="61"/>
      <c r="T568" s="61"/>
    </row>
    <row r="569" spans="1:20" s="55" customFormat="1" ht="14.15" x14ac:dyDescent="0.4">
      <c r="A569" s="39"/>
      <c r="E569" s="74"/>
      <c r="F569" s="74"/>
      <c r="G569" s="74"/>
      <c r="S569" s="61"/>
      <c r="T569" s="61"/>
    </row>
    <row r="570" spans="1:20" s="55" customFormat="1" ht="14.15" x14ac:dyDescent="0.4">
      <c r="A570" s="39"/>
      <c r="E570" s="74"/>
      <c r="F570" s="74"/>
      <c r="G570" s="74"/>
      <c r="S570" s="61"/>
      <c r="T570" s="61"/>
    </row>
    <row r="571" spans="1:20" s="55" customFormat="1" ht="14.15" x14ac:dyDescent="0.4">
      <c r="A571" s="39"/>
      <c r="E571" s="74"/>
      <c r="F571" s="74"/>
      <c r="G571" s="74"/>
      <c r="S571" s="61"/>
      <c r="T571" s="61"/>
    </row>
    <row r="572" spans="1:20" s="55" customFormat="1" ht="14.15" x14ac:dyDescent="0.4">
      <c r="A572" s="39"/>
      <c r="E572" s="74"/>
      <c r="F572" s="74"/>
      <c r="G572" s="74"/>
      <c r="S572" s="61"/>
      <c r="T572" s="61"/>
    </row>
    <row r="573" spans="1:20" s="55" customFormat="1" ht="14.15" x14ac:dyDescent="0.4">
      <c r="A573" s="39"/>
      <c r="E573" s="74"/>
      <c r="F573" s="74"/>
      <c r="G573" s="74"/>
      <c r="S573" s="61"/>
      <c r="T573" s="61"/>
    </row>
    <row r="574" spans="1:20" s="55" customFormat="1" ht="14.15" x14ac:dyDescent="0.4">
      <c r="A574" s="39"/>
      <c r="E574" s="74"/>
      <c r="F574" s="74"/>
      <c r="G574" s="74"/>
      <c r="S574" s="61"/>
      <c r="T574" s="61"/>
    </row>
    <row r="575" spans="1:20" s="55" customFormat="1" ht="14.15" x14ac:dyDescent="0.4">
      <c r="A575" s="39"/>
      <c r="E575" s="74"/>
      <c r="F575" s="74"/>
      <c r="G575" s="74"/>
      <c r="S575" s="61"/>
      <c r="T575" s="61"/>
    </row>
    <row r="576" spans="1:20" s="55" customFormat="1" ht="14.15" x14ac:dyDescent="0.4">
      <c r="A576" s="39"/>
      <c r="E576" s="74"/>
      <c r="F576" s="74"/>
      <c r="G576" s="74"/>
      <c r="S576" s="61"/>
      <c r="T576" s="61"/>
    </row>
    <row r="577" spans="1:20" s="55" customFormat="1" ht="14.15" x14ac:dyDescent="0.4">
      <c r="A577" s="39"/>
      <c r="E577" s="74"/>
      <c r="F577" s="74"/>
      <c r="G577" s="74"/>
      <c r="S577" s="61"/>
      <c r="T577" s="61"/>
    </row>
    <row r="578" spans="1:20" s="55" customFormat="1" ht="14.15" x14ac:dyDescent="0.4">
      <c r="A578" s="39"/>
      <c r="E578" s="74"/>
      <c r="F578" s="74"/>
      <c r="G578" s="74"/>
      <c r="S578" s="61"/>
      <c r="T578" s="61"/>
    </row>
    <row r="579" spans="1:20" s="55" customFormat="1" ht="14.15" x14ac:dyDescent="0.4">
      <c r="A579" s="39"/>
      <c r="E579" s="74"/>
      <c r="F579" s="74"/>
      <c r="G579" s="74"/>
      <c r="S579" s="61"/>
      <c r="T579" s="61"/>
    </row>
    <row r="580" spans="1:20" s="55" customFormat="1" ht="14.15" x14ac:dyDescent="0.4">
      <c r="A580" s="39"/>
      <c r="E580" s="74"/>
      <c r="F580" s="74"/>
      <c r="G580" s="74"/>
      <c r="S580" s="61"/>
      <c r="T580" s="61"/>
    </row>
    <row r="581" spans="1:20" s="55" customFormat="1" ht="14.15" x14ac:dyDescent="0.4">
      <c r="A581" s="39"/>
      <c r="E581" s="74"/>
      <c r="F581" s="74"/>
      <c r="G581" s="74"/>
      <c r="S581" s="61"/>
      <c r="T581" s="61"/>
    </row>
    <row r="582" spans="1:20" s="55" customFormat="1" ht="14.15" x14ac:dyDescent="0.4">
      <c r="A582" s="39"/>
      <c r="E582" s="74"/>
      <c r="F582" s="74"/>
      <c r="G582" s="74"/>
      <c r="S582" s="61"/>
      <c r="T582" s="61"/>
    </row>
    <row r="583" spans="1:20" s="55" customFormat="1" ht="14.15" x14ac:dyDescent="0.4">
      <c r="A583" s="39"/>
      <c r="E583" s="74"/>
      <c r="F583" s="74"/>
      <c r="G583" s="74"/>
      <c r="S583" s="61"/>
      <c r="T583" s="61"/>
    </row>
    <row r="584" spans="1:20" s="55" customFormat="1" ht="14.15" x14ac:dyDescent="0.4">
      <c r="A584" s="39"/>
      <c r="E584" s="74"/>
      <c r="F584" s="74"/>
      <c r="G584" s="74"/>
      <c r="S584" s="61"/>
      <c r="T584" s="61"/>
    </row>
    <row r="585" spans="1:20" s="55" customFormat="1" ht="14.15" x14ac:dyDescent="0.4">
      <c r="A585" s="39"/>
      <c r="E585" s="74"/>
      <c r="F585" s="74"/>
      <c r="G585" s="74"/>
      <c r="S585" s="61"/>
      <c r="T585" s="61"/>
    </row>
    <row r="586" spans="1:20" s="55" customFormat="1" ht="14.15" x14ac:dyDescent="0.4">
      <c r="A586" s="39"/>
      <c r="E586" s="74"/>
      <c r="F586" s="74"/>
      <c r="G586" s="74"/>
      <c r="S586" s="61"/>
      <c r="T586" s="61"/>
    </row>
    <row r="587" spans="1:20" s="55" customFormat="1" ht="14.15" x14ac:dyDescent="0.4">
      <c r="A587" s="39"/>
      <c r="E587" s="74"/>
      <c r="F587" s="74"/>
      <c r="G587" s="74"/>
      <c r="S587" s="61"/>
      <c r="T587" s="61"/>
    </row>
    <row r="588" spans="1:20" s="55" customFormat="1" ht="14.15" x14ac:dyDescent="0.4">
      <c r="A588" s="39"/>
      <c r="E588" s="74"/>
      <c r="F588" s="74"/>
      <c r="G588" s="74"/>
      <c r="S588" s="61"/>
      <c r="T588" s="61"/>
    </row>
    <row r="589" spans="1:20" s="55" customFormat="1" ht="14.15" x14ac:dyDescent="0.4">
      <c r="A589" s="39"/>
      <c r="E589" s="74"/>
      <c r="F589" s="74"/>
      <c r="G589" s="74"/>
      <c r="S589" s="61"/>
      <c r="T589" s="61"/>
    </row>
    <row r="590" spans="1:20" s="55" customFormat="1" ht="14.15" x14ac:dyDescent="0.4">
      <c r="A590" s="39"/>
      <c r="E590" s="74"/>
      <c r="F590" s="74"/>
      <c r="G590" s="74"/>
      <c r="S590" s="61"/>
      <c r="T590" s="61"/>
    </row>
    <row r="591" spans="1:20" s="55" customFormat="1" ht="14.15" x14ac:dyDescent="0.4">
      <c r="A591" s="39"/>
      <c r="E591" s="74"/>
      <c r="F591" s="74"/>
      <c r="G591" s="74"/>
      <c r="S591" s="61"/>
      <c r="T591" s="61"/>
    </row>
    <row r="592" spans="1:20" s="55" customFormat="1" ht="14.15" x14ac:dyDescent="0.4">
      <c r="A592" s="39"/>
      <c r="E592" s="74"/>
      <c r="F592" s="74"/>
      <c r="G592" s="74"/>
      <c r="S592" s="61"/>
      <c r="T592" s="61"/>
    </row>
    <row r="593" spans="1:20" s="55" customFormat="1" ht="14.15" x14ac:dyDescent="0.4">
      <c r="A593" s="39"/>
      <c r="E593" s="74"/>
      <c r="F593" s="74"/>
      <c r="G593" s="74"/>
      <c r="S593" s="61"/>
      <c r="T593" s="61"/>
    </row>
    <row r="594" spans="1:20" s="55" customFormat="1" ht="14.15" x14ac:dyDescent="0.4">
      <c r="A594" s="39"/>
      <c r="E594" s="74"/>
      <c r="F594" s="74"/>
      <c r="G594" s="74"/>
      <c r="S594" s="61"/>
      <c r="T594" s="61"/>
    </row>
    <row r="595" spans="1:20" s="55" customFormat="1" ht="14.15" x14ac:dyDescent="0.4">
      <c r="A595" s="39"/>
      <c r="E595" s="74"/>
      <c r="F595" s="74"/>
      <c r="G595" s="74"/>
      <c r="S595" s="61"/>
      <c r="T595" s="61"/>
    </row>
    <row r="596" spans="1:20" s="55" customFormat="1" ht="14.15" x14ac:dyDescent="0.4">
      <c r="A596" s="39"/>
      <c r="E596" s="74"/>
      <c r="F596" s="74"/>
      <c r="G596" s="74"/>
      <c r="S596" s="61"/>
      <c r="T596" s="61"/>
    </row>
    <row r="597" spans="1:20" s="55" customFormat="1" ht="14.15" x14ac:dyDescent="0.4">
      <c r="A597" s="39"/>
      <c r="E597" s="74"/>
      <c r="F597" s="74"/>
      <c r="G597" s="74"/>
      <c r="S597" s="61"/>
      <c r="T597" s="61"/>
    </row>
    <row r="598" spans="1:20" s="55" customFormat="1" ht="14.15" x14ac:dyDescent="0.4">
      <c r="A598" s="39"/>
      <c r="E598" s="74"/>
      <c r="F598" s="74"/>
      <c r="G598" s="74"/>
      <c r="S598" s="61"/>
      <c r="T598" s="61"/>
    </row>
    <row r="599" spans="1:20" s="55" customFormat="1" ht="14.15" x14ac:dyDescent="0.4">
      <c r="A599" s="39"/>
      <c r="E599" s="74"/>
      <c r="F599" s="74"/>
      <c r="G599" s="74"/>
      <c r="S599" s="61"/>
      <c r="T599" s="61"/>
    </row>
    <row r="600" spans="1:20" s="55" customFormat="1" ht="14.15" x14ac:dyDescent="0.4">
      <c r="A600" s="39"/>
      <c r="E600" s="74"/>
      <c r="F600" s="74"/>
      <c r="G600" s="74"/>
      <c r="S600" s="61"/>
      <c r="T600" s="61"/>
    </row>
    <row r="601" spans="1:20" s="55" customFormat="1" ht="14.15" x14ac:dyDescent="0.4">
      <c r="A601" s="39"/>
      <c r="E601" s="74"/>
      <c r="F601" s="74"/>
      <c r="G601" s="74"/>
      <c r="S601" s="61"/>
      <c r="T601" s="61"/>
    </row>
    <row r="602" spans="1:20" s="55" customFormat="1" ht="14.15" x14ac:dyDescent="0.4">
      <c r="A602" s="39"/>
      <c r="E602" s="74"/>
      <c r="F602" s="74"/>
      <c r="G602" s="74"/>
      <c r="S602" s="61"/>
      <c r="T602" s="61"/>
    </row>
    <row r="603" spans="1:20" s="55" customFormat="1" ht="14.15" x14ac:dyDescent="0.4">
      <c r="A603" s="39"/>
      <c r="E603" s="74"/>
      <c r="F603" s="74"/>
      <c r="G603" s="74"/>
      <c r="S603" s="61"/>
      <c r="T603" s="61"/>
    </row>
    <row r="604" spans="1:20" s="55" customFormat="1" ht="14.15" x14ac:dyDescent="0.4">
      <c r="A604" s="39"/>
      <c r="E604" s="74"/>
      <c r="F604" s="74"/>
      <c r="G604" s="74"/>
      <c r="S604" s="61"/>
      <c r="T604" s="61"/>
    </row>
    <row r="605" spans="1:20" s="55" customFormat="1" ht="14.15" x14ac:dyDescent="0.4">
      <c r="A605" s="39"/>
      <c r="E605" s="74"/>
      <c r="F605" s="74"/>
      <c r="G605" s="74"/>
      <c r="S605" s="61"/>
      <c r="T605" s="61"/>
    </row>
    <row r="606" spans="1:20" s="55" customFormat="1" ht="14.15" x14ac:dyDescent="0.4">
      <c r="A606" s="39"/>
      <c r="E606" s="74"/>
      <c r="F606" s="74"/>
      <c r="G606" s="74"/>
      <c r="S606" s="61"/>
      <c r="T606" s="61"/>
    </row>
    <row r="607" spans="1:20" s="55" customFormat="1" ht="14.15" x14ac:dyDescent="0.4">
      <c r="A607" s="39"/>
      <c r="E607" s="74"/>
      <c r="F607" s="74"/>
      <c r="G607" s="74"/>
      <c r="S607" s="61"/>
      <c r="T607" s="61"/>
    </row>
    <row r="608" spans="1:20" s="55" customFormat="1" ht="14.15" x14ac:dyDescent="0.4">
      <c r="A608" s="39"/>
      <c r="E608" s="74"/>
      <c r="F608" s="74"/>
      <c r="G608" s="74"/>
      <c r="S608" s="61"/>
      <c r="T608" s="61"/>
    </row>
    <row r="609" spans="1:20" s="55" customFormat="1" ht="14.15" x14ac:dyDescent="0.4">
      <c r="A609" s="39"/>
      <c r="E609" s="74"/>
      <c r="F609" s="74"/>
      <c r="G609" s="74"/>
      <c r="S609" s="61"/>
      <c r="T609" s="61"/>
    </row>
    <row r="610" spans="1:20" s="55" customFormat="1" ht="14.15" x14ac:dyDescent="0.4">
      <c r="A610" s="39"/>
      <c r="E610" s="74"/>
      <c r="F610" s="74"/>
      <c r="G610" s="74"/>
      <c r="S610" s="61"/>
      <c r="T610" s="61"/>
    </row>
    <row r="611" spans="1:20" s="55" customFormat="1" ht="14.15" x14ac:dyDescent="0.4">
      <c r="A611" s="39"/>
      <c r="E611" s="74"/>
      <c r="F611" s="74"/>
      <c r="G611" s="74"/>
      <c r="S611" s="61"/>
      <c r="T611" s="61"/>
    </row>
    <row r="612" spans="1:20" s="55" customFormat="1" ht="14.15" x14ac:dyDescent="0.4">
      <c r="A612" s="39"/>
      <c r="E612" s="74"/>
      <c r="F612" s="74"/>
      <c r="G612" s="74"/>
      <c r="S612" s="61"/>
      <c r="T612" s="61"/>
    </row>
    <row r="613" spans="1:20" s="55" customFormat="1" ht="14.15" x14ac:dyDescent="0.4">
      <c r="A613" s="39"/>
      <c r="E613" s="74"/>
      <c r="F613" s="74"/>
      <c r="G613" s="74"/>
      <c r="S613" s="61"/>
      <c r="T613" s="61"/>
    </row>
    <row r="614" spans="1:20" s="55" customFormat="1" ht="14.15" x14ac:dyDescent="0.4">
      <c r="A614" s="39"/>
      <c r="E614" s="74"/>
      <c r="F614" s="74"/>
      <c r="G614" s="74"/>
      <c r="S614" s="61"/>
      <c r="T614" s="61"/>
    </row>
    <row r="615" spans="1:20" s="55" customFormat="1" ht="14.15" x14ac:dyDescent="0.4">
      <c r="A615" s="39"/>
      <c r="E615" s="74"/>
      <c r="F615" s="74"/>
      <c r="G615" s="74"/>
      <c r="S615" s="61"/>
      <c r="T615" s="61"/>
    </row>
    <row r="616" spans="1:20" s="55" customFormat="1" ht="14.15" x14ac:dyDescent="0.4">
      <c r="A616" s="39"/>
      <c r="E616" s="74"/>
      <c r="F616" s="74"/>
      <c r="G616" s="74"/>
      <c r="S616" s="61"/>
      <c r="T616" s="61"/>
    </row>
    <row r="617" spans="1:20" s="55" customFormat="1" ht="14.15" x14ac:dyDescent="0.4">
      <c r="A617" s="39"/>
      <c r="E617" s="74"/>
      <c r="F617" s="74"/>
      <c r="G617" s="74"/>
      <c r="S617" s="61"/>
      <c r="T617" s="61"/>
    </row>
    <row r="618" spans="1:20" s="55" customFormat="1" ht="14.15" x14ac:dyDescent="0.4">
      <c r="A618" s="39"/>
      <c r="E618" s="74"/>
      <c r="F618" s="74"/>
      <c r="G618" s="74"/>
      <c r="S618" s="61"/>
      <c r="T618" s="61"/>
    </row>
    <row r="619" spans="1:20" s="55" customFormat="1" ht="14.15" x14ac:dyDescent="0.4">
      <c r="A619" s="39"/>
      <c r="E619" s="74"/>
      <c r="F619" s="74"/>
      <c r="G619" s="74"/>
      <c r="S619" s="61"/>
      <c r="T619" s="61"/>
    </row>
    <row r="620" spans="1:20" s="55" customFormat="1" ht="14.15" x14ac:dyDescent="0.4">
      <c r="A620" s="39"/>
      <c r="E620" s="74"/>
      <c r="F620" s="74"/>
      <c r="G620" s="74"/>
      <c r="S620" s="61"/>
      <c r="T620" s="61"/>
    </row>
    <row r="621" spans="1:20" s="55" customFormat="1" ht="14.15" x14ac:dyDescent="0.4">
      <c r="A621" s="39"/>
      <c r="E621" s="74"/>
      <c r="F621" s="74"/>
      <c r="G621" s="74"/>
      <c r="S621" s="61"/>
      <c r="T621" s="61"/>
    </row>
    <row r="622" spans="1:20" s="55" customFormat="1" ht="14.15" x14ac:dyDescent="0.4">
      <c r="A622" s="39"/>
      <c r="E622" s="74"/>
      <c r="F622" s="74"/>
      <c r="G622" s="74"/>
      <c r="S622" s="61"/>
      <c r="T622" s="61"/>
    </row>
    <row r="623" spans="1:20" s="55" customFormat="1" ht="14.15" x14ac:dyDescent="0.4">
      <c r="A623" s="39"/>
      <c r="E623" s="74"/>
      <c r="F623" s="74"/>
      <c r="G623" s="74"/>
      <c r="S623" s="61"/>
      <c r="T623" s="61"/>
    </row>
    <row r="624" spans="1:20" s="55" customFormat="1" ht="14.15" x14ac:dyDescent="0.4">
      <c r="A624" s="39"/>
      <c r="E624" s="74"/>
      <c r="F624" s="74"/>
      <c r="G624" s="74"/>
      <c r="S624" s="61"/>
      <c r="T624" s="61"/>
    </row>
    <row r="625" spans="1:20" s="55" customFormat="1" ht="14.15" x14ac:dyDescent="0.4">
      <c r="A625" s="39"/>
      <c r="E625" s="74"/>
      <c r="F625" s="74"/>
      <c r="G625" s="74"/>
      <c r="S625" s="61"/>
      <c r="T625" s="61"/>
    </row>
    <row r="626" spans="1:20" s="55" customFormat="1" ht="14.15" x14ac:dyDescent="0.4">
      <c r="A626" s="39"/>
      <c r="E626" s="74"/>
      <c r="F626" s="74"/>
      <c r="G626" s="74"/>
      <c r="S626" s="61"/>
      <c r="T626" s="61"/>
    </row>
    <row r="627" spans="1:20" s="55" customFormat="1" ht="14.15" x14ac:dyDescent="0.4">
      <c r="A627" s="39"/>
      <c r="E627" s="74"/>
      <c r="F627" s="74"/>
      <c r="G627" s="74"/>
      <c r="S627" s="61"/>
      <c r="T627" s="61"/>
    </row>
    <row r="628" spans="1:20" s="55" customFormat="1" ht="14.15" x14ac:dyDescent="0.4">
      <c r="A628" s="39"/>
      <c r="E628" s="74"/>
      <c r="F628" s="74"/>
      <c r="G628" s="74"/>
      <c r="S628" s="61"/>
      <c r="T628" s="61"/>
    </row>
    <row r="629" spans="1:20" s="55" customFormat="1" ht="14.15" x14ac:dyDescent="0.4">
      <c r="A629" s="39"/>
      <c r="E629" s="74"/>
      <c r="F629" s="74"/>
      <c r="G629" s="74"/>
      <c r="S629" s="61"/>
      <c r="T629" s="61"/>
    </row>
    <row r="630" spans="1:20" s="55" customFormat="1" ht="14.15" x14ac:dyDescent="0.4">
      <c r="A630" s="39"/>
      <c r="E630" s="74"/>
      <c r="F630" s="74"/>
      <c r="G630" s="74"/>
      <c r="S630" s="61"/>
      <c r="T630" s="61"/>
    </row>
    <row r="631" spans="1:20" s="55" customFormat="1" ht="14.15" x14ac:dyDescent="0.4">
      <c r="A631" s="39"/>
      <c r="E631" s="74"/>
      <c r="F631" s="74"/>
      <c r="G631" s="74"/>
      <c r="S631" s="61"/>
      <c r="T631" s="61"/>
    </row>
    <row r="632" spans="1:20" s="55" customFormat="1" ht="14.15" x14ac:dyDescent="0.4">
      <c r="A632" s="39"/>
      <c r="E632" s="74"/>
      <c r="F632" s="74"/>
      <c r="G632" s="74"/>
      <c r="S632" s="61"/>
      <c r="T632" s="61"/>
    </row>
    <row r="633" spans="1:20" s="55" customFormat="1" ht="14.15" x14ac:dyDescent="0.4">
      <c r="A633" s="39"/>
      <c r="E633" s="74"/>
      <c r="F633" s="74"/>
      <c r="G633" s="74"/>
      <c r="S633" s="61"/>
      <c r="T633" s="61"/>
    </row>
    <row r="634" spans="1:20" s="55" customFormat="1" ht="14.15" x14ac:dyDescent="0.4">
      <c r="A634" s="39"/>
      <c r="E634" s="74"/>
      <c r="F634" s="74"/>
      <c r="G634" s="74"/>
      <c r="S634" s="61"/>
      <c r="T634" s="61"/>
    </row>
    <row r="635" spans="1:20" s="55" customFormat="1" ht="14.15" x14ac:dyDescent="0.4">
      <c r="A635" s="39"/>
      <c r="E635" s="74"/>
      <c r="F635" s="74"/>
      <c r="G635" s="74"/>
      <c r="S635" s="61"/>
      <c r="T635" s="61"/>
    </row>
    <row r="636" spans="1:20" s="55" customFormat="1" ht="14.15" x14ac:dyDescent="0.4">
      <c r="A636" s="39"/>
      <c r="E636" s="74"/>
      <c r="F636" s="74"/>
      <c r="G636" s="74"/>
      <c r="S636" s="61"/>
      <c r="T636" s="61"/>
    </row>
    <row r="637" spans="1:20" s="55" customFormat="1" ht="14.15" x14ac:dyDescent="0.4">
      <c r="A637" s="39"/>
      <c r="E637" s="74"/>
      <c r="F637" s="74"/>
      <c r="G637" s="74"/>
      <c r="S637" s="61"/>
      <c r="T637" s="61"/>
    </row>
    <row r="638" spans="1:20" s="55" customFormat="1" ht="14.15" x14ac:dyDescent="0.4">
      <c r="A638" s="39"/>
      <c r="E638" s="74"/>
      <c r="F638" s="74"/>
      <c r="G638" s="74"/>
      <c r="S638" s="61"/>
      <c r="T638" s="61"/>
    </row>
    <row r="639" spans="1:20" s="55" customFormat="1" ht="14.15" x14ac:dyDescent="0.4">
      <c r="A639" s="39"/>
      <c r="E639" s="74"/>
      <c r="F639" s="74"/>
      <c r="G639" s="74"/>
      <c r="S639" s="61"/>
      <c r="T639" s="61"/>
    </row>
    <row r="640" spans="1:20" s="55" customFormat="1" ht="14.15" x14ac:dyDescent="0.4">
      <c r="A640" s="39"/>
      <c r="E640" s="74"/>
      <c r="F640" s="74"/>
      <c r="G640" s="74"/>
      <c r="S640" s="61"/>
      <c r="T640" s="61"/>
    </row>
    <row r="641" spans="1:20" s="55" customFormat="1" ht="14.15" x14ac:dyDescent="0.4">
      <c r="A641" s="39"/>
      <c r="E641" s="74"/>
      <c r="F641" s="74"/>
      <c r="G641" s="74"/>
      <c r="S641" s="61"/>
      <c r="T641" s="61"/>
    </row>
    <row r="642" spans="1:20" s="55" customFormat="1" ht="14.15" x14ac:dyDescent="0.4">
      <c r="A642" s="39"/>
      <c r="E642" s="74"/>
      <c r="F642" s="74"/>
      <c r="G642" s="74"/>
      <c r="S642" s="61"/>
      <c r="T642" s="61"/>
    </row>
    <row r="643" spans="1:20" s="55" customFormat="1" ht="14.15" x14ac:dyDescent="0.4">
      <c r="A643" s="39"/>
      <c r="E643" s="74"/>
      <c r="F643" s="74"/>
      <c r="G643" s="74"/>
      <c r="S643" s="61"/>
      <c r="T643" s="61"/>
    </row>
    <row r="644" spans="1:20" s="55" customFormat="1" ht="14.15" x14ac:dyDescent="0.4">
      <c r="A644" s="39"/>
      <c r="E644" s="74"/>
      <c r="F644" s="74"/>
      <c r="G644" s="74"/>
      <c r="S644" s="61"/>
      <c r="T644" s="61"/>
    </row>
    <row r="645" spans="1:20" s="55" customFormat="1" ht="14.15" x14ac:dyDescent="0.4">
      <c r="A645" s="39"/>
      <c r="E645" s="74"/>
      <c r="F645" s="74"/>
      <c r="G645" s="74"/>
      <c r="S645" s="61"/>
      <c r="T645" s="61"/>
    </row>
    <row r="646" spans="1:20" s="55" customFormat="1" ht="14.15" x14ac:dyDescent="0.4">
      <c r="A646" s="39"/>
      <c r="E646" s="74"/>
      <c r="F646" s="74"/>
      <c r="G646" s="74"/>
      <c r="S646" s="61"/>
      <c r="T646" s="61"/>
    </row>
    <row r="647" spans="1:20" s="55" customFormat="1" ht="14.15" x14ac:dyDescent="0.4">
      <c r="A647" s="39"/>
      <c r="E647" s="74"/>
      <c r="F647" s="74"/>
      <c r="G647" s="74"/>
      <c r="S647" s="61"/>
      <c r="T647" s="61"/>
    </row>
    <row r="648" spans="1:20" s="55" customFormat="1" ht="14.15" x14ac:dyDescent="0.4">
      <c r="A648" s="39"/>
      <c r="E648" s="74"/>
      <c r="F648" s="74"/>
      <c r="G648" s="74"/>
      <c r="S648" s="61"/>
      <c r="T648" s="61"/>
    </row>
    <row r="649" spans="1:20" s="55" customFormat="1" ht="14.15" x14ac:dyDescent="0.4">
      <c r="A649" s="39"/>
      <c r="E649" s="74"/>
      <c r="F649" s="74"/>
      <c r="G649" s="74"/>
      <c r="S649" s="61"/>
      <c r="T649" s="61"/>
    </row>
    <row r="650" spans="1:20" s="55" customFormat="1" ht="14.15" x14ac:dyDescent="0.4">
      <c r="A650" s="39"/>
      <c r="E650" s="74"/>
      <c r="F650" s="74"/>
      <c r="G650" s="74"/>
      <c r="S650" s="61"/>
      <c r="T650" s="61"/>
    </row>
    <row r="651" spans="1:20" s="55" customFormat="1" ht="14.15" x14ac:dyDescent="0.4">
      <c r="A651" s="39"/>
      <c r="E651" s="74"/>
      <c r="F651" s="74"/>
      <c r="G651" s="74"/>
      <c r="S651" s="61"/>
      <c r="T651" s="61"/>
    </row>
    <row r="652" spans="1:20" s="55" customFormat="1" ht="14.15" x14ac:dyDescent="0.4">
      <c r="A652" s="39"/>
      <c r="E652" s="74"/>
      <c r="F652" s="74"/>
      <c r="G652" s="74"/>
      <c r="S652" s="61"/>
      <c r="T652" s="61"/>
    </row>
    <row r="653" spans="1:20" s="55" customFormat="1" ht="14.15" x14ac:dyDescent="0.4">
      <c r="A653" s="39"/>
      <c r="E653" s="74"/>
      <c r="F653" s="74"/>
      <c r="G653" s="74"/>
      <c r="S653" s="61"/>
      <c r="T653" s="61"/>
    </row>
    <row r="654" spans="1:20" s="55" customFormat="1" ht="14.15" x14ac:dyDescent="0.4">
      <c r="A654" s="39"/>
      <c r="E654" s="74"/>
      <c r="F654" s="74"/>
      <c r="G654" s="74"/>
      <c r="S654" s="61"/>
      <c r="T654" s="61"/>
    </row>
    <row r="655" spans="1:20" s="55" customFormat="1" ht="14.15" x14ac:dyDescent="0.4">
      <c r="A655" s="39"/>
      <c r="E655" s="74"/>
      <c r="F655" s="74"/>
      <c r="G655" s="74"/>
      <c r="S655" s="61"/>
      <c r="T655" s="61"/>
    </row>
    <row r="656" spans="1:20" s="55" customFormat="1" ht="14.15" x14ac:dyDescent="0.4">
      <c r="A656" s="39"/>
      <c r="E656" s="74"/>
      <c r="F656" s="74"/>
      <c r="G656" s="74"/>
      <c r="S656" s="61"/>
      <c r="T656" s="61"/>
    </row>
    <row r="657" spans="1:20" s="55" customFormat="1" ht="14.15" x14ac:dyDescent="0.4">
      <c r="A657" s="39"/>
      <c r="E657" s="74"/>
      <c r="F657" s="74"/>
      <c r="G657" s="74"/>
      <c r="S657" s="61"/>
      <c r="T657" s="61"/>
    </row>
    <row r="658" spans="1:20" s="55" customFormat="1" ht="14.15" x14ac:dyDescent="0.4">
      <c r="A658" s="39"/>
      <c r="E658" s="74"/>
      <c r="F658" s="74"/>
      <c r="G658" s="74"/>
      <c r="S658" s="61"/>
      <c r="T658" s="61"/>
    </row>
    <row r="659" spans="1:20" s="55" customFormat="1" ht="14.15" x14ac:dyDescent="0.4">
      <c r="A659" s="39"/>
      <c r="E659" s="74"/>
      <c r="F659" s="74"/>
      <c r="G659" s="74"/>
      <c r="S659" s="61"/>
      <c r="T659" s="61"/>
    </row>
    <row r="660" spans="1:20" s="55" customFormat="1" ht="14.15" x14ac:dyDescent="0.4">
      <c r="A660" s="39"/>
      <c r="E660" s="74"/>
      <c r="F660" s="74"/>
      <c r="G660" s="74"/>
      <c r="S660" s="61"/>
      <c r="T660" s="61"/>
    </row>
    <row r="661" spans="1:20" s="55" customFormat="1" ht="14.15" x14ac:dyDescent="0.4">
      <c r="A661" s="39"/>
      <c r="E661" s="74"/>
      <c r="F661" s="74"/>
      <c r="G661" s="74"/>
      <c r="S661" s="61"/>
      <c r="T661" s="61"/>
    </row>
    <row r="662" spans="1:20" s="55" customFormat="1" ht="14.15" x14ac:dyDescent="0.4">
      <c r="A662" s="39"/>
      <c r="E662" s="74"/>
      <c r="F662" s="74"/>
      <c r="G662" s="74"/>
      <c r="S662" s="61"/>
      <c r="T662" s="61"/>
    </row>
    <row r="663" spans="1:20" s="55" customFormat="1" ht="14.15" x14ac:dyDescent="0.4">
      <c r="A663" s="39"/>
      <c r="E663" s="74"/>
      <c r="F663" s="74"/>
      <c r="G663" s="74"/>
      <c r="S663" s="61"/>
      <c r="T663" s="61"/>
    </row>
    <row r="664" spans="1:20" s="55" customFormat="1" ht="14.15" x14ac:dyDescent="0.4">
      <c r="A664" s="39"/>
      <c r="E664" s="74"/>
      <c r="F664" s="74"/>
      <c r="G664" s="74"/>
      <c r="S664" s="61"/>
      <c r="T664" s="61"/>
    </row>
    <row r="665" spans="1:20" s="55" customFormat="1" ht="14.15" x14ac:dyDescent="0.4">
      <c r="A665" s="39"/>
      <c r="E665" s="74"/>
      <c r="F665" s="74"/>
      <c r="G665" s="74"/>
      <c r="S665" s="61"/>
      <c r="T665" s="61"/>
    </row>
    <row r="666" spans="1:20" s="55" customFormat="1" ht="14.15" x14ac:dyDescent="0.4">
      <c r="A666" s="39"/>
      <c r="E666" s="74"/>
      <c r="F666" s="74"/>
      <c r="G666" s="74"/>
      <c r="S666" s="61"/>
      <c r="T666" s="61"/>
    </row>
    <row r="667" spans="1:20" s="55" customFormat="1" ht="14.15" x14ac:dyDescent="0.4">
      <c r="A667" s="39"/>
      <c r="E667" s="74"/>
      <c r="F667" s="74"/>
      <c r="G667" s="74"/>
      <c r="S667" s="61"/>
      <c r="T667" s="61"/>
    </row>
    <row r="668" spans="1:20" s="55" customFormat="1" ht="14.15" x14ac:dyDescent="0.4">
      <c r="A668" s="39"/>
      <c r="E668" s="74"/>
      <c r="F668" s="74"/>
      <c r="G668" s="74"/>
      <c r="S668" s="61"/>
      <c r="T668" s="61"/>
    </row>
    <row r="669" spans="1:20" s="55" customFormat="1" ht="14.15" x14ac:dyDescent="0.4">
      <c r="A669" s="39"/>
      <c r="E669" s="74"/>
      <c r="F669" s="74"/>
      <c r="G669" s="74"/>
      <c r="S669" s="61"/>
      <c r="T669" s="61"/>
    </row>
    <row r="670" spans="1:20" s="55" customFormat="1" ht="14.15" x14ac:dyDescent="0.4">
      <c r="A670" s="39"/>
      <c r="E670" s="74"/>
      <c r="F670" s="74"/>
      <c r="G670" s="74"/>
      <c r="S670" s="61"/>
      <c r="T670" s="61"/>
    </row>
    <row r="671" spans="1:20" s="55" customFormat="1" ht="14.15" x14ac:dyDescent="0.4">
      <c r="A671" s="39"/>
      <c r="E671" s="74"/>
      <c r="F671" s="74"/>
      <c r="G671" s="74"/>
      <c r="S671" s="61"/>
      <c r="T671" s="61"/>
    </row>
    <row r="672" spans="1:20" s="55" customFormat="1" ht="14.15" x14ac:dyDescent="0.4">
      <c r="A672" s="39"/>
      <c r="E672" s="74"/>
      <c r="F672" s="74"/>
      <c r="G672" s="74"/>
      <c r="S672" s="61"/>
      <c r="T672" s="61"/>
    </row>
    <row r="673" spans="1:20" s="55" customFormat="1" ht="14.15" x14ac:dyDescent="0.4">
      <c r="A673" s="39"/>
      <c r="E673" s="74"/>
      <c r="F673" s="74"/>
      <c r="G673" s="74"/>
      <c r="S673" s="61"/>
      <c r="T673" s="61"/>
    </row>
    <row r="674" spans="1:20" s="55" customFormat="1" ht="14.15" x14ac:dyDescent="0.4">
      <c r="A674" s="39"/>
      <c r="E674" s="74"/>
      <c r="F674" s="74"/>
      <c r="G674" s="74"/>
      <c r="S674" s="61"/>
      <c r="T674" s="61"/>
    </row>
    <row r="675" spans="1:20" s="55" customFormat="1" ht="14.15" x14ac:dyDescent="0.4">
      <c r="A675" s="39"/>
      <c r="E675" s="74"/>
      <c r="F675" s="74"/>
      <c r="G675" s="74"/>
      <c r="S675" s="61"/>
      <c r="T675" s="61"/>
    </row>
    <row r="676" spans="1:20" s="55" customFormat="1" ht="14.15" x14ac:dyDescent="0.4">
      <c r="A676" s="39"/>
      <c r="E676" s="74"/>
      <c r="F676" s="74"/>
      <c r="G676" s="74"/>
      <c r="S676" s="61"/>
      <c r="T676" s="61"/>
    </row>
    <row r="677" spans="1:20" s="55" customFormat="1" ht="14.15" x14ac:dyDescent="0.4">
      <c r="A677" s="39"/>
      <c r="E677" s="74"/>
      <c r="F677" s="74"/>
      <c r="G677" s="74"/>
      <c r="S677" s="61"/>
      <c r="T677" s="61"/>
    </row>
    <row r="678" spans="1:20" s="55" customFormat="1" ht="14.15" x14ac:dyDescent="0.4">
      <c r="A678" s="39"/>
      <c r="E678" s="74"/>
      <c r="F678" s="74"/>
      <c r="G678" s="74"/>
      <c r="S678" s="61"/>
      <c r="T678" s="61"/>
    </row>
    <row r="679" spans="1:20" s="55" customFormat="1" ht="14.15" x14ac:dyDescent="0.4">
      <c r="A679" s="39"/>
      <c r="E679" s="74"/>
      <c r="F679" s="74"/>
      <c r="G679" s="74"/>
      <c r="S679" s="61"/>
      <c r="T679" s="61"/>
    </row>
    <row r="680" spans="1:20" s="55" customFormat="1" ht="14.15" x14ac:dyDescent="0.4">
      <c r="A680" s="39"/>
      <c r="E680" s="74"/>
      <c r="F680" s="74"/>
      <c r="G680" s="74"/>
      <c r="S680" s="61"/>
      <c r="T680" s="61"/>
    </row>
    <row r="681" spans="1:20" s="55" customFormat="1" ht="14.15" x14ac:dyDescent="0.4">
      <c r="A681" s="39"/>
      <c r="E681" s="74"/>
      <c r="F681" s="74"/>
      <c r="G681" s="74"/>
      <c r="S681" s="61"/>
      <c r="T681" s="61"/>
    </row>
    <row r="682" spans="1:20" s="55" customFormat="1" ht="14.15" x14ac:dyDescent="0.4">
      <c r="A682" s="39"/>
      <c r="E682" s="74"/>
      <c r="F682" s="74"/>
      <c r="G682" s="74"/>
      <c r="S682" s="61"/>
      <c r="T682" s="61"/>
    </row>
    <row r="683" spans="1:20" s="55" customFormat="1" ht="14.15" x14ac:dyDescent="0.4">
      <c r="A683" s="39"/>
      <c r="E683" s="74"/>
      <c r="F683" s="74"/>
      <c r="G683" s="74"/>
      <c r="S683" s="61"/>
      <c r="T683" s="61"/>
    </row>
    <row r="684" spans="1:20" s="55" customFormat="1" ht="14.15" x14ac:dyDescent="0.4">
      <c r="A684" s="39"/>
      <c r="E684" s="74"/>
      <c r="F684" s="74"/>
      <c r="G684" s="74"/>
      <c r="S684" s="61"/>
      <c r="T684" s="61"/>
    </row>
    <row r="685" spans="1:20" s="55" customFormat="1" ht="14.15" x14ac:dyDescent="0.4">
      <c r="A685" s="39"/>
      <c r="E685" s="74"/>
      <c r="F685" s="74"/>
      <c r="G685" s="74"/>
      <c r="S685" s="61"/>
      <c r="T685" s="61"/>
    </row>
    <row r="686" spans="1:20" s="55" customFormat="1" ht="14.15" x14ac:dyDescent="0.4">
      <c r="A686" s="39"/>
      <c r="E686" s="74"/>
      <c r="F686" s="74"/>
      <c r="G686" s="74"/>
      <c r="S686" s="61"/>
      <c r="T686" s="61"/>
    </row>
    <row r="687" spans="1:20" s="55" customFormat="1" ht="14.15" x14ac:dyDescent="0.4">
      <c r="A687" s="39"/>
      <c r="E687" s="74"/>
      <c r="F687" s="74"/>
      <c r="G687" s="74"/>
      <c r="S687" s="61"/>
      <c r="T687" s="61"/>
    </row>
    <row r="688" spans="1:20" s="55" customFormat="1" ht="14.15" x14ac:dyDescent="0.4">
      <c r="A688" s="39"/>
      <c r="E688" s="74"/>
      <c r="F688" s="74"/>
      <c r="G688" s="74"/>
      <c r="S688" s="61"/>
      <c r="T688" s="61"/>
    </row>
    <row r="689" spans="1:20" s="55" customFormat="1" ht="14.15" x14ac:dyDescent="0.4">
      <c r="A689" s="39"/>
      <c r="E689" s="74"/>
      <c r="F689" s="74"/>
      <c r="G689" s="74"/>
      <c r="S689" s="61"/>
      <c r="T689" s="61"/>
    </row>
    <row r="690" spans="1:20" s="55" customFormat="1" ht="14.15" x14ac:dyDescent="0.4">
      <c r="A690" s="39"/>
      <c r="E690" s="74"/>
      <c r="F690" s="74"/>
      <c r="G690" s="74"/>
      <c r="S690" s="61"/>
      <c r="T690" s="61"/>
    </row>
    <row r="691" spans="1:20" s="55" customFormat="1" ht="14.15" x14ac:dyDescent="0.4">
      <c r="A691" s="39"/>
      <c r="E691" s="74"/>
      <c r="F691" s="74"/>
      <c r="G691" s="74"/>
      <c r="S691" s="61"/>
      <c r="T691" s="61"/>
    </row>
    <row r="692" spans="1:20" s="55" customFormat="1" ht="14.15" x14ac:dyDescent="0.4">
      <c r="A692" s="39"/>
      <c r="E692" s="74"/>
      <c r="F692" s="74"/>
      <c r="G692" s="74"/>
      <c r="S692" s="61"/>
      <c r="T692" s="61"/>
    </row>
    <row r="693" spans="1:20" s="55" customFormat="1" ht="14.15" x14ac:dyDescent="0.4">
      <c r="A693" s="39"/>
      <c r="E693" s="74"/>
      <c r="F693" s="74"/>
      <c r="G693" s="74"/>
      <c r="S693" s="61"/>
      <c r="T693" s="61"/>
    </row>
    <row r="694" spans="1:20" s="55" customFormat="1" ht="14.15" x14ac:dyDescent="0.4">
      <c r="A694" s="39"/>
      <c r="E694" s="74"/>
      <c r="F694" s="74"/>
      <c r="G694" s="74"/>
      <c r="S694" s="61"/>
      <c r="T694" s="61"/>
    </row>
    <row r="695" spans="1:20" s="55" customFormat="1" ht="14.15" x14ac:dyDescent="0.4">
      <c r="A695" s="39"/>
      <c r="E695" s="74"/>
      <c r="F695" s="74"/>
      <c r="G695" s="74"/>
      <c r="S695" s="61"/>
      <c r="T695" s="61"/>
    </row>
    <row r="696" spans="1:20" s="55" customFormat="1" ht="14.15" x14ac:dyDescent="0.4">
      <c r="A696" s="39"/>
      <c r="E696" s="74"/>
      <c r="F696" s="74"/>
      <c r="G696" s="74"/>
      <c r="S696" s="61"/>
      <c r="T696" s="61"/>
    </row>
    <row r="697" spans="1:20" s="55" customFormat="1" ht="14.15" x14ac:dyDescent="0.4">
      <c r="A697" s="39"/>
      <c r="E697" s="74"/>
      <c r="F697" s="74"/>
      <c r="G697" s="74"/>
      <c r="S697" s="61"/>
      <c r="T697" s="61"/>
    </row>
    <row r="698" spans="1:20" s="55" customFormat="1" ht="14.15" x14ac:dyDescent="0.4">
      <c r="A698" s="39"/>
      <c r="E698" s="74"/>
      <c r="F698" s="74"/>
      <c r="G698" s="74"/>
      <c r="S698" s="61"/>
      <c r="T698" s="61"/>
    </row>
    <row r="699" spans="1:20" s="55" customFormat="1" ht="14.15" x14ac:dyDescent="0.4">
      <c r="A699" s="39"/>
      <c r="E699" s="74"/>
      <c r="F699" s="74"/>
      <c r="G699" s="74"/>
      <c r="S699" s="61"/>
      <c r="T699" s="61"/>
    </row>
    <row r="700" spans="1:20" s="55" customFormat="1" ht="14.15" x14ac:dyDescent="0.4">
      <c r="A700" s="39"/>
      <c r="E700" s="74"/>
      <c r="F700" s="74"/>
      <c r="G700" s="74"/>
      <c r="S700" s="61"/>
      <c r="T700" s="61"/>
    </row>
    <row r="701" spans="1:20" s="55" customFormat="1" ht="14.15" x14ac:dyDescent="0.4">
      <c r="A701" s="39"/>
      <c r="E701" s="74"/>
      <c r="F701" s="74"/>
      <c r="G701" s="74"/>
      <c r="S701" s="61"/>
      <c r="T701" s="61"/>
    </row>
    <row r="702" spans="1:20" s="55" customFormat="1" ht="14.15" x14ac:dyDescent="0.4">
      <c r="A702" s="39"/>
      <c r="E702" s="74"/>
      <c r="F702" s="74"/>
      <c r="G702" s="74"/>
      <c r="S702" s="61"/>
      <c r="T702" s="61"/>
    </row>
    <row r="703" spans="1:20" s="55" customFormat="1" ht="14.15" x14ac:dyDescent="0.4">
      <c r="A703" s="39"/>
      <c r="E703" s="74"/>
      <c r="F703" s="74"/>
      <c r="G703" s="74"/>
      <c r="S703" s="61"/>
      <c r="T703" s="61"/>
    </row>
    <row r="704" spans="1:20" s="55" customFormat="1" ht="14.15" x14ac:dyDescent="0.4">
      <c r="A704" s="39"/>
      <c r="E704" s="74"/>
      <c r="F704" s="74"/>
      <c r="G704" s="74"/>
      <c r="S704" s="61"/>
      <c r="T704" s="61"/>
    </row>
    <row r="705" spans="1:20" s="55" customFormat="1" ht="14.15" x14ac:dyDescent="0.4">
      <c r="A705" s="39"/>
      <c r="E705" s="74"/>
      <c r="F705" s="74"/>
      <c r="G705" s="74"/>
      <c r="S705" s="61"/>
      <c r="T705" s="61"/>
    </row>
    <row r="706" spans="1:20" s="55" customFormat="1" ht="14.15" x14ac:dyDescent="0.4">
      <c r="A706" s="39"/>
      <c r="E706" s="74"/>
      <c r="F706" s="74"/>
      <c r="G706" s="74"/>
      <c r="S706" s="61"/>
      <c r="T706" s="61"/>
    </row>
    <row r="707" spans="1:20" s="55" customFormat="1" ht="14.15" x14ac:dyDescent="0.4">
      <c r="A707" s="39"/>
      <c r="E707" s="74"/>
      <c r="F707" s="74"/>
      <c r="G707" s="74"/>
      <c r="S707" s="61"/>
      <c r="T707" s="61"/>
    </row>
    <row r="708" spans="1:20" s="55" customFormat="1" ht="14.15" x14ac:dyDescent="0.4">
      <c r="A708" s="39"/>
      <c r="E708" s="74"/>
      <c r="F708" s="74"/>
      <c r="G708" s="74"/>
      <c r="S708" s="61"/>
      <c r="T708" s="61"/>
    </row>
    <row r="709" spans="1:20" s="55" customFormat="1" ht="14.15" x14ac:dyDescent="0.4">
      <c r="A709" s="39"/>
      <c r="E709" s="74"/>
      <c r="F709" s="74"/>
      <c r="G709" s="74"/>
      <c r="S709" s="61"/>
      <c r="T709" s="61"/>
    </row>
    <row r="710" spans="1:20" s="55" customFormat="1" ht="14.15" x14ac:dyDescent="0.4">
      <c r="A710" s="39"/>
      <c r="E710" s="74"/>
      <c r="F710" s="74"/>
      <c r="G710" s="74"/>
      <c r="S710" s="61"/>
      <c r="T710" s="61"/>
    </row>
    <row r="711" spans="1:20" s="55" customFormat="1" ht="14.15" x14ac:dyDescent="0.4">
      <c r="A711" s="39"/>
      <c r="E711" s="74"/>
      <c r="F711" s="74"/>
      <c r="G711" s="74"/>
      <c r="S711" s="61"/>
      <c r="T711" s="61"/>
    </row>
    <row r="712" spans="1:20" s="55" customFormat="1" ht="14.15" x14ac:dyDescent="0.4">
      <c r="A712" s="39"/>
      <c r="E712" s="74"/>
      <c r="F712" s="74"/>
      <c r="G712" s="74"/>
      <c r="S712" s="61"/>
      <c r="T712" s="61"/>
    </row>
    <row r="713" spans="1:20" s="55" customFormat="1" ht="14.15" x14ac:dyDescent="0.4">
      <c r="A713" s="39"/>
      <c r="E713" s="74"/>
      <c r="F713" s="74"/>
      <c r="G713" s="74"/>
      <c r="S713" s="61"/>
      <c r="T713" s="61"/>
    </row>
    <row r="714" spans="1:20" s="55" customFormat="1" ht="14.15" x14ac:dyDescent="0.4">
      <c r="A714" s="39"/>
      <c r="E714" s="74"/>
      <c r="F714" s="74"/>
      <c r="G714" s="74"/>
      <c r="S714" s="61"/>
      <c r="T714" s="61"/>
    </row>
    <row r="715" spans="1:20" s="55" customFormat="1" ht="14.15" x14ac:dyDescent="0.4">
      <c r="A715" s="39"/>
      <c r="E715" s="74"/>
      <c r="F715" s="74"/>
      <c r="G715" s="74"/>
      <c r="S715" s="61"/>
      <c r="T715" s="61"/>
    </row>
    <row r="716" spans="1:20" s="55" customFormat="1" ht="14.15" x14ac:dyDescent="0.4">
      <c r="A716" s="39"/>
      <c r="E716" s="74"/>
      <c r="F716" s="74"/>
      <c r="G716" s="74"/>
      <c r="S716" s="61"/>
      <c r="T716" s="61"/>
    </row>
    <row r="717" spans="1:20" s="55" customFormat="1" ht="14.15" x14ac:dyDescent="0.4">
      <c r="A717" s="39"/>
      <c r="E717" s="74"/>
      <c r="F717" s="74"/>
      <c r="G717" s="74"/>
      <c r="S717" s="61"/>
      <c r="T717" s="61"/>
    </row>
    <row r="718" spans="1:20" s="55" customFormat="1" ht="14.15" x14ac:dyDescent="0.4">
      <c r="A718" s="39"/>
      <c r="E718" s="74"/>
      <c r="F718" s="74"/>
      <c r="G718" s="74"/>
      <c r="S718" s="61"/>
      <c r="T718" s="61"/>
    </row>
    <row r="719" spans="1:20" s="55" customFormat="1" ht="14.15" x14ac:dyDescent="0.4">
      <c r="A719" s="39"/>
      <c r="E719" s="74"/>
      <c r="F719" s="74"/>
      <c r="G719" s="74"/>
      <c r="S719" s="61"/>
      <c r="T719" s="61"/>
    </row>
    <row r="720" spans="1:20" s="55" customFormat="1" ht="14.15" x14ac:dyDescent="0.4">
      <c r="A720" s="39"/>
      <c r="E720" s="74"/>
      <c r="F720" s="74"/>
      <c r="G720" s="74"/>
      <c r="S720" s="61"/>
      <c r="T720" s="61"/>
    </row>
    <row r="721" spans="1:20" s="55" customFormat="1" ht="14.15" x14ac:dyDescent="0.4">
      <c r="A721" s="39"/>
      <c r="E721" s="74"/>
      <c r="F721" s="74"/>
      <c r="G721" s="74"/>
      <c r="S721" s="61"/>
      <c r="T721" s="61"/>
    </row>
    <row r="722" spans="1:20" s="55" customFormat="1" ht="14.15" x14ac:dyDescent="0.4">
      <c r="A722" s="39"/>
      <c r="E722" s="74"/>
      <c r="F722" s="74"/>
      <c r="G722" s="74"/>
      <c r="S722" s="61"/>
      <c r="T722" s="61"/>
    </row>
    <row r="723" spans="1:20" s="55" customFormat="1" ht="14.15" x14ac:dyDescent="0.4">
      <c r="A723" s="39"/>
      <c r="E723" s="74"/>
      <c r="F723" s="74"/>
      <c r="G723" s="74"/>
      <c r="S723" s="61"/>
      <c r="T723" s="61"/>
    </row>
    <row r="724" spans="1:20" s="55" customFormat="1" ht="14.15" x14ac:dyDescent="0.4">
      <c r="A724" s="39"/>
      <c r="E724" s="74"/>
      <c r="F724" s="74"/>
      <c r="G724" s="74"/>
      <c r="S724" s="61"/>
      <c r="T724" s="61"/>
    </row>
    <row r="725" spans="1:20" s="55" customFormat="1" ht="14.15" x14ac:dyDescent="0.4">
      <c r="A725" s="39"/>
      <c r="E725" s="74"/>
      <c r="F725" s="74"/>
      <c r="G725" s="74"/>
      <c r="S725" s="61"/>
      <c r="T725" s="61"/>
    </row>
    <row r="726" spans="1:20" s="55" customFormat="1" ht="14.15" x14ac:dyDescent="0.4">
      <c r="A726" s="39"/>
      <c r="E726" s="74"/>
      <c r="F726" s="74"/>
      <c r="G726" s="74"/>
      <c r="S726" s="61"/>
      <c r="T726" s="61"/>
    </row>
    <row r="727" spans="1:20" s="55" customFormat="1" ht="14.15" x14ac:dyDescent="0.4">
      <c r="A727" s="39"/>
      <c r="E727" s="74"/>
      <c r="F727" s="74"/>
      <c r="G727" s="74"/>
      <c r="S727" s="61"/>
      <c r="T727" s="61"/>
    </row>
    <row r="728" spans="1:20" s="55" customFormat="1" ht="14.15" x14ac:dyDescent="0.4">
      <c r="A728" s="39"/>
      <c r="E728" s="74"/>
      <c r="F728" s="74"/>
      <c r="G728" s="74"/>
      <c r="S728" s="61"/>
      <c r="T728" s="61"/>
    </row>
    <row r="729" spans="1:20" s="55" customFormat="1" ht="14.15" x14ac:dyDescent="0.4">
      <c r="A729" s="39"/>
      <c r="E729" s="74"/>
      <c r="F729" s="74"/>
      <c r="G729" s="74"/>
      <c r="S729" s="61"/>
      <c r="T729" s="61"/>
    </row>
    <row r="730" spans="1:20" s="55" customFormat="1" ht="14.15" x14ac:dyDescent="0.4">
      <c r="A730" s="39"/>
      <c r="E730" s="74"/>
      <c r="F730" s="74"/>
      <c r="G730" s="74"/>
      <c r="S730" s="61"/>
      <c r="T730" s="61"/>
    </row>
    <row r="731" spans="1:20" s="55" customFormat="1" ht="14.15" x14ac:dyDescent="0.4">
      <c r="A731" s="39"/>
      <c r="E731" s="74"/>
      <c r="F731" s="74"/>
      <c r="G731" s="74"/>
      <c r="S731" s="61"/>
      <c r="T731" s="61"/>
    </row>
    <row r="732" spans="1:20" s="55" customFormat="1" ht="14.15" x14ac:dyDescent="0.4">
      <c r="A732" s="39"/>
      <c r="E732" s="74"/>
      <c r="F732" s="74"/>
      <c r="G732" s="74"/>
      <c r="S732" s="61"/>
      <c r="T732" s="61"/>
    </row>
    <row r="733" spans="1:20" s="55" customFormat="1" ht="14.15" x14ac:dyDescent="0.4">
      <c r="A733" s="39"/>
      <c r="E733" s="74"/>
      <c r="F733" s="74"/>
      <c r="G733" s="74"/>
      <c r="S733" s="61"/>
      <c r="T733" s="61"/>
    </row>
    <row r="734" spans="1:20" s="55" customFormat="1" ht="14.15" x14ac:dyDescent="0.4">
      <c r="A734" s="39"/>
      <c r="E734" s="74"/>
      <c r="F734" s="74"/>
      <c r="G734" s="74"/>
      <c r="S734" s="61"/>
      <c r="T734" s="61"/>
    </row>
    <row r="735" spans="1:20" s="55" customFormat="1" ht="14.15" x14ac:dyDescent="0.4">
      <c r="A735" s="39"/>
      <c r="E735" s="74"/>
      <c r="F735" s="74"/>
      <c r="G735" s="74"/>
      <c r="S735" s="61"/>
      <c r="T735" s="61"/>
    </row>
    <row r="736" spans="1:20" s="55" customFormat="1" ht="14.15" x14ac:dyDescent="0.4">
      <c r="A736" s="39"/>
      <c r="E736" s="74"/>
      <c r="F736" s="74"/>
      <c r="G736" s="74"/>
      <c r="S736" s="61"/>
      <c r="T736" s="61"/>
    </row>
    <row r="737" spans="1:20" s="55" customFormat="1" ht="14.15" x14ac:dyDescent="0.4">
      <c r="A737" s="39"/>
      <c r="E737" s="74"/>
      <c r="F737" s="74"/>
      <c r="G737" s="74"/>
      <c r="S737" s="61"/>
      <c r="T737" s="61"/>
    </row>
    <row r="738" spans="1:20" s="55" customFormat="1" ht="14.15" x14ac:dyDescent="0.4">
      <c r="A738" s="39"/>
      <c r="E738" s="74"/>
      <c r="F738" s="74"/>
      <c r="G738" s="74"/>
      <c r="S738" s="61"/>
      <c r="T738" s="61"/>
    </row>
    <row r="739" spans="1:20" s="55" customFormat="1" ht="14.15" x14ac:dyDescent="0.4">
      <c r="A739" s="39"/>
      <c r="E739" s="74"/>
      <c r="F739" s="74"/>
      <c r="G739" s="74"/>
      <c r="S739" s="61"/>
      <c r="T739" s="61"/>
    </row>
    <row r="740" spans="1:20" s="55" customFormat="1" ht="14.15" x14ac:dyDescent="0.4">
      <c r="A740" s="39"/>
      <c r="E740" s="74"/>
      <c r="F740" s="74"/>
      <c r="G740" s="74"/>
      <c r="S740" s="61"/>
      <c r="T740" s="61"/>
    </row>
    <row r="741" spans="1:20" s="55" customFormat="1" ht="14.15" x14ac:dyDescent="0.4">
      <c r="A741" s="39"/>
      <c r="E741" s="74"/>
      <c r="F741" s="74"/>
      <c r="G741" s="74"/>
      <c r="S741" s="61"/>
      <c r="T741" s="61"/>
    </row>
    <row r="742" spans="1:20" s="55" customFormat="1" ht="14.15" x14ac:dyDescent="0.4">
      <c r="A742" s="39"/>
      <c r="E742" s="74"/>
      <c r="F742" s="74"/>
      <c r="G742" s="74"/>
      <c r="S742" s="61"/>
      <c r="T742" s="61"/>
    </row>
    <row r="743" spans="1:20" s="55" customFormat="1" ht="14.15" x14ac:dyDescent="0.4">
      <c r="A743" s="39"/>
      <c r="E743" s="74"/>
      <c r="F743" s="74"/>
      <c r="G743" s="74"/>
      <c r="S743" s="61"/>
      <c r="T743" s="61"/>
    </row>
    <row r="744" spans="1:20" s="55" customFormat="1" ht="14.15" x14ac:dyDescent="0.4">
      <c r="A744" s="39"/>
      <c r="E744" s="74"/>
      <c r="F744" s="74"/>
      <c r="G744" s="74"/>
      <c r="S744" s="61"/>
      <c r="T744" s="61"/>
    </row>
    <row r="745" spans="1:20" s="55" customFormat="1" ht="14.15" x14ac:dyDescent="0.4">
      <c r="A745" s="39"/>
      <c r="E745" s="74"/>
      <c r="F745" s="74"/>
      <c r="G745" s="74"/>
      <c r="S745" s="61"/>
      <c r="T745" s="61"/>
    </row>
    <row r="746" spans="1:20" s="55" customFormat="1" ht="14.15" x14ac:dyDescent="0.4">
      <c r="A746" s="39"/>
      <c r="E746" s="74"/>
      <c r="F746" s="74"/>
      <c r="G746" s="74"/>
      <c r="S746" s="61"/>
      <c r="T746" s="61"/>
    </row>
    <row r="747" spans="1:20" s="55" customFormat="1" ht="14.15" x14ac:dyDescent="0.4">
      <c r="A747" s="39"/>
      <c r="E747" s="74"/>
      <c r="F747" s="74"/>
      <c r="G747" s="74"/>
      <c r="S747" s="61"/>
      <c r="T747" s="61"/>
    </row>
    <row r="748" spans="1:20" s="55" customFormat="1" ht="14.15" x14ac:dyDescent="0.4">
      <c r="A748" s="39"/>
      <c r="E748" s="74"/>
      <c r="F748" s="74"/>
      <c r="G748" s="74"/>
      <c r="S748" s="61"/>
      <c r="T748" s="61"/>
    </row>
    <row r="749" spans="1:20" s="55" customFormat="1" ht="14.15" x14ac:dyDescent="0.4">
      <c r="A749" s="39"/>
      <c r="E749" s="74"/>
      <c r="F749" s="74"/>
      <c r="G749" s="74"/>
      <c r="S749" s="61"/>
      <c r="T749" s="61"/>
    </row>
    <row r="750" spans="1:20" s="55" customFormat="1" ht="14.15" x14ac:dyDescent="0.4">
      <c r="A750" s="39"/>
      <c r="E750" s="74"/>
      <c r="F750" s="74"/>
      <c r="G750" s="74"/>
      <c r="S750" s="61"/>
      <c r="T750" s="61"/>
    </row>
    <row r="751" spans="1:20" s="55" customFormat="1" ht="14.15" x14ac:dyDescent="0.4">
      <c r="A751" s="39"/>
      <c r="E751" s="74"/>
      <c r="F751" s="74"/>
      <c r="G751" s="74"/>
      <c r="S751" s="61"/>
      <c r="T751" s="61"/>
    </row>
    <row r="752" spans="1:20" s="55" customFormat="1" ht="14.15" x14ac:dyDescent="0.4">
      <c r="A752" s="39"/>
      <c r="E752" s="74"/>
      <c r="F752" s="74"/>
      <c r="G752" s="74"/>
      <c r="S752" s="61"/>
      <c r="T752" s="61"/>
    </row>
    <row r="753" spans="1:20" s="55" customFormat="1" ht="14.15" x14ac:dyDescent="0.4">
      <c r="A753" s="39"/>
      <c r="E753" s="74"/>
      <c r="F753" s="74"/>
      <c r="G753" s="74"/>
      <c r="S753" s="61"/>
      <c r="T753" s="61"/>
    </row>
    <row r="754" spans="1:20" s="55" customFormat="1" ht="14.15" x14ac:dyDescent="0.4">
      <c r="A754" s="39"/>
      <c r="E754" s="74"/>
      <c r="F754" s="74"/>
      <c r="G754" s="74"/>
      <c r="S754" s="61"/>
      <c r="T754" s="61"/>
    </row>
    <row r="755" spans="1:20" s="55" customFormat="1" ht="14.15" x14ac:dyDescent="0.4">
      <c r="A755" s="39"/>
      <c r="E755" s="74"/>
      <c r="F755" s="74"/>
      <c r="G755" s="74"/>
      <c r="S755" s="61"/>
      <c r="T755" s="61"/>
    </row>
    <row r="756" spans="1:20" s="55" customFormat="1" ht="14.15" x14ac:dyDescent="0.4">
      <c r="A756" s="39"/>
      <c r="E756" s="74"/>
      <c r="F756" s="74"/>
      <c r="G756" s="74"/>
      <c r="S756" s="61"/>
      <c r="T756" s="61"/>
    </row>
    <row r="757" spans="1:20" s="55" customFormat="1" ht="14.15" x14ac:dyDescent="0.4">
      <c r="A757" s="39"/>
      <c r="E757" s="74"/>
      <c r="F757" s="74"/>
      <c r="G757" s="74"/>
      <c r="S757" s="61"/>
      <c r="T757" s="61"/>
    </row>
    <row r="758" spans="1:20" s="55" customFormat="1" ht="14.15" x14ac:dyDescent="0.4">
      <c r="A758" s="39"/>
      <c r="E758" s="74"/>
      <c r="F758" s="74"/>
      <c r="G758" s="74"/>
      <c r="S758" s="61"/>
      <c r="T758" s="61"/>
    </row>
    <row r="759" spans="1:20" s="55" customFormat="1" ht="14.15" x14ac:dyDescent="0.4">
      <c r="A759" s="39"/>
      <c r="E759" s="74"/>
      <c r="F759" s="74"/>
      <c r="G759" s="74"/>
      <c r="S759" s="61"/>
      <c r="T759" s="61"/>
    </row>
    <row r="760" spans="1:20" s="55" customFormat="1" ht="14.15" x14ac:dyDescent="0.4">
      <c r="A760" s="39"/>
      <c r="E760" s="74"/>
      <c r="F760" s="74"/>
      <c r="G760" s="74"/>
      <c r="S760" s="61"/>
      <c r="T760" s="61"/>
    </row>
    <row r="761" spans="1:20" s="55" customFormat="1" ht="14.15" x14ac:dyDescent="0.4">
      <c r="A761" s="39"/>
      <c r="E761" s="74"/>
      <c r="F761" s="74"/>
      <c r="G761" s="74"/>
      <c r="S761" s="61"/>
      <c r="T761" s="61"/>
    </row>
    <row r="762" spans="1:20" s="55" customFormat="1" ht="14.15" x14ac:dyDescent="0.4">
      <c r="A762" s="39"/>
      <c r="E762" s="74"/>
      <c r="F762" s="74"/>
      <c r="G762" s="74"/>
      <c r="S762" s="61"/>
      <c r="T762" s="61"/>
    </row>
    <row r="763" spans="1:20" s="55" customFormat="1" ht="14.15" x14ac:dyDescent="0.4">
      <c r="A763" s="39"/>
      <c r="E763" s="74"/>
      <c r="F763" s="74"/>
      <c r="G763" s="74"/>
      <c r="S763" s="61"/>
      <c r="T763" s="61"/>
    </row>
    <row r="764" spans="1:20" s="55" customFormat="1" ht="14.15" x14ac:dyDescent="0.4">
      <c r="A764" s="39"/>
      <c r="E764" s="74"/>
      <c r="F764" s="74"/>
      <c r="G764" s="74"/>
      <c r="S764" s="61"/>
      <c r="T764" s="61"/>
    </row>
    <row r="765" spans="1:20" s="55" customFormat="1" ht="14.15" x14ac:dyDescent="0.4">
      <c r="A765" s="39"/>
      <c r="E765" s="74"/>
      <c r="F765" s="74"/>
      <c r="G765" s="74"/>
      <c r="S765" s="61"/>
      <c r="T765" s="61"/>
    </row>
    <row r="766" spans="1:20" s="55" customFormat="1" ht="14.15" x14ac:dyDescent="0.4">
      <c r="A766" s="39"/>
      <c r="E766" s="74"/>
      <c r="F766" s="74"/>
      <c r="G766" s="74"/>
      <c r="S766" s="61"/>
      <c r="T766" s="61"/>
    </row>
    <row r="767" spans="1:20" s="55" customFormat="1" ht="14.15" x14ac:dyDescent="0.4">
      <c r="A767" s="39"/>
      <c r="E767" s="74"/>
      <c r="F767" s="74"/>
      <c r="G767" s="74"/>
      <c r="S767" s="61"/>
      <c r="T767" s="61"/>
    </row>
    <row r="768" spans="1:20" s="55" customFormat="1" ht="14.15" x14ac:dyDescent="0.4">
      <c r="A768" s="39"/>
      <c r="E768" s="74"/>
      <c r="F768" s="74"/>
      <c r="G768" s="74"/>
      <c r="S768" s="61"/>
      <c r="T768" s="61"/>
    </row>
    <row r="769" spans="1:20" s="55" customFormat="1" ht="14.15" x14ac:dyDescent="0.4">
      <c r="A769" s="39"/>
      <c r="E769" s="74"/>
      <c r="F769" s="74"/>
      <c r="G769" s="74"/>
      <c r="S769" s="61"/>
      <c r="T769" s="61"/>
    </row>
    <row r="770" spans="1:20" s="55" customFormat="1" ht="14.15" x14ac:dyDescent="0.4">
      <c r="A770" s="39"/>
      <c r="E770" s="74"/>
      <c r="F770" s="74"/>
      <c r="G770" s="74"/>
      <c r="S770" s="61"/>
      <c r="T770" s="61"/>
    </row>
    <row r="771" spans="1:20" s="55" customFormat="1" ht="14.15" x14ac:dyDescent="0.4">
      <c r="A771" s="39"/>
      <c r="E771" s="74"/>
      <c r="F771" s="74"/>
      <c r="G771" s="74"/>
      <c r="S771" s="61"/>
      <c r="T771" s="61"/>
    </row>
    <row r="772" spans="1:20" s="55" customFormat="1" ht="14.15" x14ac:dyDescent="0.4">
      <c r="A772" s="39"/>
      <c r="E772" s="74"/>
      <c r="F772" s="74"/>
      <c r="G772" s="74"/>
      <c r="S772" s="61"/>
      <c r="T772" s="61"/>
    </row>
    <row r="773" spans="1:20" s="55" customFormat="1" ht="14.15" x14ac:dyDescent="0.4">
      <c r="A773" s="39"/>
      <c r="E773" s="74"/>
      <c r="F773" s="74"/>
      <c r="G773" s="74"/>
      <c r="S773" s="61"/>
      <c r="T773" s="61"/>
    </row>
    <row r="774" spans="1:20" s="55" customFormat="1" ht="14.15" x14ac:dyDescent="0.4">
      <c r="A774" s="39"/>
      <c r="E774" s="74"/>
      <c r="F774" s="74"/>
      <c r="G774" s="74"/>
      <c r="S774" s="61"/>
      <c r="T774" s="61"/>
    </row>
    <row r="775" spans="1:20" s="55" customFormat="1" ht="14.15" x14ac:dyDescent="0.4">
      <c r="A775" s="39"/>
      <c r="E775" s="74"/>
      <c r="F775" s="74"/>
      <c r="G775" s="74"/>
      <c r="S775" s="61"/>
      <c r="T775" s="61"/>
    </row>
    <row r="776" spans="1:20" s="55" customFormat="1" ht="14.15" x14ac:dyDescent="0.4">
      <c r="A776" s="39"/>
      <c r="E776" s="74"/>
      <c r="F776" s="74"/>
      <c r="G776" s="74"/>
      <c r="S776" s="61"/>
      <c r="T776" s="61"/>
    </row>
    <row r="777" spans="1:20" s="55" customFormat="1" ht="14.15" x14ac:dyDescent="0.4">
      <c r="A777" s="39"/>
      <c r="E777" s="74"/>
      <c r="F777" s="74"/>
      <c r="G777" s="74"/>
      <c r="S777" s="61"/>
      <c r="T777" s="61"/>
    </row>
    <row r="778" spans="1:20" s="55" customFormat="1" ht="14.15" x14ac:dyDescent="0.4">
      <c r="A778" s="39"/>
      <c r="E778" s="74"/>
      <c r="F778" s="74"/>
      <c r="G778" s="74"/>
      <c r="S778" s="61"/>
      <c r="T778" s="61"/>
    </row>
    <row r="779" spans="1:20" s="55" customFormat="1" ht="14.15" x14ac:dyDescent="0.4">
      <c r="A779" s="39"/>
      <c r="E779" s="74"/>
      <c r="F779" s="74"/>
      <c r="G779" s="74"/>
      <c r="S779" s="61"/>
      <c r="T779" s="61"/>
    </row>
    <row r="780" spans="1:20" s="55" customFormat="1" ht="14.15" x14ac:dyDescent="0.4">
      <c r="A780" s="39"/>
      <c r="E780" s="74"/>
      <c r="F780" s="74"/>
      <c r="G780" s="74"/>
      <c r="S780" s="61"/>
      <c r="T780" s="61"/>
    </row>
    <row r="781" spans="1:20" s="55" customFormat="1" ht="14.15" x14ac:dyDescent="0.4">
      <c r="A781" s="39"/>
      <c r="E781" s="74"/>
      <c r="F781" s="74"/>
      <c r="G781" s="74"/>
      <c r="S781" s="61"/>
      <c r="T781" s="61"/>
    </row>
    <row r="782" spans="1:20" s="55" customFormat="1" ht="14.15" x14ac:dyDescent="0.4">
      <c r="A782" s="39"/>
      <c r="E782" s="74"/>
      <c r="F782" s="74"/>
      <c r="G782" s="74"/>
      <c r="S782" s="61"/>
      <c r="T782" s="61"/>
    </row>
    <row r="783" spans="1:20" s="55" customFormat="1" ht="14.15" x14ac:dyDescent="0.4">
      <c r="A783" s="39"/>
      <c r="E783" s="74"/>
      <c r="F783" s="74"/>
      <c r="G783" s="74"/>
      <c r="S783" s="61"/>
      <c r="T783" s="61"/>
    </row>
    <row r="784" spans="1:20" s="55" customFormat="1" ht="14.15" x14ac:dyDescent="0.4">
      <c r="A784" s="39"/>
      <c r="E784" s="74"/>
      <c r="F784" s="74"/>
      <c r="G784" s="74"/>
      <c r="S784" s="61"/>
      <c r="T784" s="61"/>
    </row>
    <row r="785" spans="1:20" s="55" customFormat="1" ht="14.15" x14ac:dyDescent="0.4">
      <c r="A785" s="39"/>
      <c r="E785" s="74"/>
      <c r="F785" s="74"/>
      <c r="G785" s="74"/>
      <c r="S785" s="61"/>
      <c r="T785" s="61"/>
    </row>
    <row r="786" spans="1:20" s="55" customFormat="1" ht="14.15" x14ac:dyDescent="0.4">
      <c r="A786" s="39"/>
      <c r="E786" s="74"/>
      <c r="F786" s="74"/>
      <c r="G786" s="74"/>
      <c r="S786" s="61"/>
      <c r="T786" s="61"/>
    </row>
    <row r="787" spans="1:20" s="55" customFormat="1" ht="14.15" x14ac:dyDescent="0.4">
      <c r="A787" s="39"/>
      <c r="E787" s="74"/>
      <c r="F787" s="74"/>
      <c r="G787" s="74"/>
      <c r="S787" s="61"/>
      <c r="T787" s="61"/>
    </row>
    <row r="788" spans="1:20" s="55" customFormat="1" ht="14.15" x14ac:dyDescent="0.4">
      <c r="A788" s="39"/>
      <c r="E788" s="74"/>
      <c r="F788" s="74"/>
      <c r="G788" s="74"/>
      <c r="S788" s="61"/>
      <c r="T788" s="61"/>
    </row>
    <row r="789" spans="1:20" s="55" customFormat="1" ht="14.15" x14ac:dyDescent="0.4">
      <c r="A789" s="39"/>
      <c r="E789" s="74"/>
      <c r="F789" s="74"/>
      <c r="G789" s="74"/>
      <c r="S789" s="61"/>
      <c r="T789" s="61"/>
    </row>
    <row r="790" spans="1:20" s="55" customFormat="1" ht="14.15" x14ac:dyDescent="0.4">
      <c r="A790" s="39"/>
      <c r="E790" s="74"/>
      <c r="F790" s="74"/>
      <c r="G790" s="74"/>
      <c r="S790" s="61"/>
      <c r="T790" s="61"/>
    </row>
    <row r="791" spans="1:20" s="55" customFormat="1" ht="14.15" x14ac:dyDescent="0.4">
      <c r="A791" s="39"/>
      <c r="E791" s="74"/>
      <c r="F791" s="74"/>
      <c r="G791" s="74"/>
      <c r="S791" s="61"/>
      <c r="T791" s="61"/>
    </row>
    <row r="792" spans="1:20" s="55" customFormat="1" ht="14.15" x14ac:dyDescent="0.4">
      <c r="A792" s="39"/>
      <c r="E792" s="74"/>
      <c r="F792" s="74"/>
      <c r="G792" s="74"/>
      <c r="S792" s="61"/>
      <c r="T792" s="61"/>
    </row>
    <row r="793" spans="1:20" s="55" customFormat="1" ht="14.15" x14ac:dyDescent="0.4">
      <c r="A793" s="39"/>
      <c r="E793" s="74"/>
      <c r="F793" s="74"/>
      <c r="G793" s="74"/>
      <c r="S793" s="61"/>
      <c r="T793" s="61"/>
    </row>
    <row r="794" spans="1:20" s="55" customFormat="1" ht="14.15" x14ac:dyDescent="0.4">
      <c r="A794" s="39"/>
      <c r="E794" s="74"/>
      <c r="F794" s="74"/>
      <c r="G794" s="74"/>
      <c r="S794" s="61"/>
      <c r="T794" s="61"/>
    </row>
    <row r="795" spans="1:20" s="55" customFormat="1" ht="14.15" x14ac:dyDescent="0.4">
      <c r="A795" s="39"/>
      <c r="E795" s="74"/>
      <c r="F795" s="74"/>
      <c r="G795" s="74"/>
      <c r="S795" s="61"/>
      <c r="T795" s="61"/>
    </row>
    <row r="796" spans="1:20" s="55" customFormat="1" ht="14.15" x14ac:dyDescent="0.4">
      <c r="A796" s="39"/>
      <c r="E796" s="74"/>
      <c r="F796" s="74"/>
      <c r="G796" s="74"/>
      <c r="S796" s="61"/>
      <c r="T796" s="61"/>
    </row>
    <row r="797" spans="1:20" s="55" customFormat="1" ht="14.15" x14ac:dyDescent="0.4">
      <c r="A797" s="39"/>
      <c r="E797" s="74"/>
      <c r="F797" s="74"/>
      <c r="G797" s="74"/>
      <c r="S797" s="61"/>
      <c r="T797" s="61"/>
    </row>
    <row r="798" spans="1:20" s="55" customFormat="1" ht="14.15" x14ac:dyDescent="0.4">
      <c r="A798" s="39"/>
      <c r="E798" s="74"/>
      <c r="F798" s="74"/>
      <c r="G798" s="74"/>
      <c r="S798" s="61"/>
      <c r="T798" s="61"/>
    </row>
    <row r="799" spans="1:20" s="55" customFormat="1" ht="14.15" x14ac:dyDescent="0.4">
      <c r="A799" s="39"/>
      <c r="E799" s="74"/>
      <c r="F799" s="74"/>
      <c r="G799" s="74"/>
      <c r="S799" s="61"/>
      <c r="T799" s="61"/>
    </row>
    <row r="800" spans="1:20" s="55" customFormat="1" ht="14.15" x14ac:dyDescent="0.4">
      <c r="A800" s="39"/>
      <c r="E800" s="74"/>
      <c r="F800" s="74"/>
      <c r="G800" s="74"/>
      <c r="S800" s="61"/>
      <c r="T800" s="61"/>
    </row>
    <row r="801" spans="1:20" s="55" customFormat="1" ht="14.15" x14ac:dyDescent="0.4">
      <c r="A801" s="39"/>
      <c r="E801" s="74"/>
      <c r="F801" s="74"/>
      <c r="G801" s="74"/>
      <c r="S801" s="61"/>
      <c r="T801" s="61"/>
    </row>
    <row r="802" spans="1:20" s="55" customFormat="1" ht="14.15" x14ac:dyDescent="0.4">
      <c r="A802" s="39"/>
      <c r="E802" s="74"/>
      <c r="F802" s="74"/>
      <c r="G802" s="74"/>
      <c r="S802" s="61"/>
      <c r="T802" s="61"/>
    </row>
    <row r="803" spans="1:20" s="55" customFormat="1" ht="14.15" x14ac:dyDescent="0.4">
      <c r="A803" s="39"/>
      <c r="E803" s="74"/>
      <c r="F803" s="74"/>
      <c r="G803" s="74"/>
      <c r="S803" s="61"/>
      <c r="T803" s="61"/>
    </row>
    <row r="804" spans="1:20" s="55" customFormat="1" ht="14.15" x14ac:dyDescent="0.4">
      <c r="A804" s="39"/>
      <c r="E804" s="74"/>
      <c r="F804" s="74"/>
      <c r="G804" s="74"/>
      <c r="S804" s="61"/>
      <c r="T804" s="61"/>
    </row>
    <row r="805" spans="1:20" s="55" customFormat="1" ht="14.15" x14ac:dyDescent="0.4">
      <c r="A805" s="39"/>
      <c r="E805" s="74"/>
      <c r="F805" s="74"/>
      <c r="G805" s="74"/>
      <c r="S805" s="61"/>
      <c r="T805" s="61"/>
    </row>
    <row r="806" spans="1:20" s="55" customFormat="1" ht="14.15" x14ac:dyDescent="0.4">
      <c r="A806" s="39"/>
      <c r="E806" s="74"/>
      <c r="F806" s="74"/>
      <c r="G806" s="74"/>
      <c r="S806" s="61"/>
      <c r="T806" s="61"/>
    </row>
    <row r="807" spans="1:20" s="55" customFormat="1" ht="14.15" x14ac:dyDescent="0.4">
      <c r="A807" s="39"/>
      <c r="E807" s="74"/>
      <c r="F807" s="74"/>
      <c r="G807" s="74"/>
      <c r="S807" s="61"/>
      <c r="T807" s="61"/>
    </row>
    <row r="808" spans="1:20" s="55" customFormat="1" ht="14.15" x14ac:dyDescent="0.4">
      <c r="A808" s="39"/>
      <c r="E808" s="74"/>
      <c r="F808" s="74"/>
      <c r="G808" s="74"/>
      <c r="S808" s="61"/>
      <c r="T808" s="61"/>
    </row>
    <row r="809" spans="1:20" s="55" customFormat="1" ht="14.15" x14ac:dyDescent="0.4">
      <c r="A809" s="39"/>
      <c r="E809" s="74"/>
      <c r="F809" s="74"/>
      <c r="G809" s="74"/>
      <c r="S809" s="61"/>
      <c r="T809" s="61"/>
    </row>
    <row r="810" spans="1:20" s="55" customFormat="1" ht="14.15" x14ac:dyDescent="0.4">
      <c r="A810" s="39"/>
      <c r="E810" s="74"/>
      <c r="F810" s="74"/>
      <c r="G810" s="74"/>
      <c r="S810" s="61"/>
      <c r="T810" s="61"/>
    </row>
    <row r="811" spans="1:20" s="55" customFormat="1" ht="14.15" x14ac:dyDescent="0.4">
      <c r="A811" s="39"/>
      <c r="E811" s="74"/>
      <c r="F811" s="74"/>
      <c r="G811" s="74"/>
      <c r="S811" s="61"/>
      <c r="T811" s="61"/>
    </row>
    <row r="812" spans="1:20" s="55" customFormat="1" ht="14.15" x14ac:dyDescent="0.4">
      <c r="A812" s="39"/>
      <c r="E812" s="74"/>
      <c r="F812" s="74"/>
      <c r="G812" s="74"/>
      <c r="S812" s="61"/>
      <c r="T812" s="61"/>
    </row>
    <row r="813" spans="1:20" s="55" customFormat="1" ht="14.15" x14ac:dyDescent="0.4">
      <c r="A813" s="39"/>
      <c r="E813" s="74"/>
      <c r="F813" s="74"/>
      <c r="G813" s="74"/>
      <c r="S813" s="61"/>
      <c r="T813" s="61"/>
    </row>
    <row r="814" spans="1:20" s="55" customFormat="1" ht="14.15" x14ac:dyDescent="0.4">
      <c r="A814" s="39"/>
      <c r="E814" s="74"/>
      <c r="F814" s="74"/>
      <c r="G814" s="74"/>
      <c r="S814" s="61"/>
      <c r="T814" s="61"/>
    </row>
    <row r="815" spans="1:20" s="55" customFormat="1" ht="14.15" x14ac:dyDescent="0.4">
      <c r="A815" s="39"/>
      <c r="E815" s="74"/>
      <c r="F815" s="74"/>
      <c r="G815" s="74"/>
      <c r="S815" s="61"/>
      <c r="T815" s="61"/>
    </row>
    <row r="816" spans="1:20" s="55" customFormat="1" ht="14.15" x14ac:dyDescent="0.4">
      <c r="A816" s="39"/>
      <c r="E816" s="74"/>
      <c r="F816" s="74"/>
      <c r="G816" s="74"/>
      <c r="S816" s="61"/>
      <c r="T816" s="61"/>
    </row>
    <row r="817" spans="1:20" s="55" customFormat="1" ht="14.15" x14ac:dyDescent="0.4">
      <c r="A817" s="39"/>
      <c r="E817" s="74"/>
      <c r="F817" s="74"/>
      <c r="G817" s="74"/>
      <c r="S817" s="61"/>
      <c r="T817" s="61"/>
    </row>
    <row r="818" spans="1:20" s="55" customFormat="1" ht="14.15" x14ac:dyDescent="0.4">
      <c r="A818" s="39"/>
      <c r="E818" s="74"/>
      <c r="F818" s="74"/>
      <c r="G818" s="74"/>
      <c r="S818" s="61"/>
      <c r="T818" s="61"/>
    </row>
    <row r="819" spans="1:20" s="55" customFormat="1" ht="14.15" x14ac:dyDescent="0.4">
      <c r="A819" s="39"/>
      <c r="E819" s="74"/>
      <c r="F819" s="74"/>
      <c r="G819" s="74"/>
      <c r="S819" s="61"/>
      <c r="T819" s="61"/>
    </row>
    <row r="820" spans="1:20" s="55" customFormat="1" ht="14.15" x14ac:dyDescent="0.4">
      <c r="A820" s="39"/>
      <c r="E820" s="74"/>
      <c r="F820" s="74"/>
      <c r="G820" s="74"/>
      <c r="S820" s="61"/>
      <c r="T820" s="61"/>
    </row>
    <row r="821" spans="1:20" s="55" customFormat="1" ht="14.15" x14ac:dyDescent="0.4">
      <c r="A821" s="39"/>
      <c r="E821" s="74"/>
      <c r="F821" s="74"/>
      <c r="G821" s="74"/>
      <c r="S821" s="61"/>
      <c r="T821" s="61"/>
    </row>
    <row r="822" spans="1:20" s="55" customFormat="1" ht="14.15" x14ac:dyDescent="0.4">
      <c r="A822" s="39"/>
      <c r="E822" s="74"/>
      <c r="F822" s="74"/>
      <c r="G822" s="74"/>
      <c r="S822" s="61"/>
      <c r="T822" s="61"/>
    </row>
    <row r="823" spans="1:20" s="55" customFormat="1" ht="14.15" x14ac:dyDescent="0.4">
      <c r="A823" s="39"/>
      <c r="E823" s="74"/>
      <c r="F823" s="74"/>
      <c r="G823" s="74"/>
      <c r="S823" s="61"/>
      <c r="T823" s="61"/>
    </row>
    <row r="824" spans="1:20" s="55" customFormat="1" ht="14.15" x14ac:dyDescent="0.4">
      <c r="A824" s="39"/>
      <c r="E824" s="74"/>
      <c r="F824" s="74"/>
      <c r="G824" s="74"/>
      <c r="S824" s="61"/>
      <c r="T824" s="61"/>
    </row>
    <row r="825" spans="1:20" s="55" customFormat="1" ht="14.15" x14ac:dyDescent="0.4">
      <c r="A825" s="39"/>
      <c r="E825" s="74"/>
      <c r="F825" s="74"/>
      <c r="G825" s="74"/>
      <c r="S825" s="61"/>
      <c r="T825" s="61"/>
    </row>
    <row r="826" spans="1:20" s="55" customFormat="1" ht="14.15" x14ac:dyDescent="0.4">
      <c r="A826" s="39"/>
      <c r="E826" s="74"/>
      <c r="F826" s="74"/>
      <c r="G826" s="74"/>
      <c r="S826" s="61"/>
      <c r="T826" s="61"/>
    </row>
    <row r="827" spans="1:20" s="55" customFormat="1" ht="14.15" x14ac:dyDescent="0.4">
      <c r="A827" s="39"/>
      <c r="E827" s="74"/>
      <c r="F827" s="74"/>
      <c r="G827" s="74"/>
      <c r="S827" s="61"/>
      <c r="T827" s="61"/>
    </row>
    <row r="828" spans="1:20" s="55" customFormat="1" ht="14.15" x14ac:dyDescent="0.4">
      <c r="A828" s="39"/>
      <c r="E828" s="74"/>
      <c r="F828" s="74"/>
      <c r="G828" s="74"/>
      <c r="S828" s="61"/>
      <c r="T828" s="61"/>
    </row>
    <row r="829" spans="1:20" s="55" customFormat="1" ht="14.15" x14ac:dyDescent="0.4">
      <c r="A829" s="39"/>
      <c r="E829" s="74"/>
      <c r="F829" s="74"/>
      <c r="G829" s="74"/>
      <c r="S829" s="61"/>
      <c r="T829" s="61"/>
    </row>
    <row r="830" spans="1:20" s="55" customFormat="1" ht="14.15" x14ac:dyDescent="0.4">
      <c r="A830" s="39"/>
      <c r="E830" s="74"/>
      <c r="F830" s="74"/>
      <c r="G830" s="74"/>
      <c r="S830" s="61"/>
      <c r="T830" s="61"/>
    </row>
    <row r="831" spans="1:20" s="55" customFormat="1" ht="14.15" x14ac:dyDescent="0.4">
      <c r="A831" s="39"/>
      <c r="E831" s="74"/>
      <c r="F831" s="74"/>
      <c r="G831" s="74"/>
      <c r="S831" s="61"/>
      <c r="T831" s="61"/>
    </row>
    <row r="832" spans="1:20" s="55" customFormat="1" ht="14.15" x14ac:dyDescent="0.4">
      <c r="A832" s="39"/>
      <c r="E832" s="74"/>
      <c r="F832" s="74"/>
      <c r="G832" s="74"/>
      <c r="S832" s="61"/>
      <c r="T832" s="61"/>
    </row>
    <row r="833" spans="1:20" s="55" customFormat="1" ht="14.15" x14ac:dyDescent="0.4">
      <c r="A833" s="39"/>
      <c r="E833" s="74"/>
      <c r="F833" s="74"/>
      <c r="G833" s="74"/>
      <c r="S833" s="61"/>
      <c r="T833" s="61"/>
    </row>
    <row r="834" spans="1:20" s="55" customFormat="1" ht="14.15" x14ac:dyDescent="0.4">
      <c r="A834" s="39"/>
      <c r="E834" s="74"/>
      <c r="F834" s="74"/>
      <c r="G834" s="74"/>
      <c r="S834" s="61"/>
      <c r="T834" s="61"/>
    </row>
    <row r="835" spans="1:20" s="55" customFormat="1" ht="14.15" x14ac:dyDescent="0.4">
      <c r="A835" s="39"/>
      <c r="E835" s="74"/>
      <c r="F835" s="74"/>
      <c r="G835" s="74"/>
      <c r="S835" s="61"/>
      <c r="T835" s="61"/>
    </row>
    <row r="836" spans="1:20" s="55" customFormat="1" ht="14.15" x14ac:dyDescent="0.4">
      <c r="A836" s="39"/>
      <c r="E836" s="74"/>
      <c r="F836" s="74"/>
      <c r="G836" s="74"/>
      <c r="S836" s="61"/>
      <c r="T836" s="61"/>
    </row>
    <row r="837" spans="1:20" s="55" customFormat="1" ht="14.15" x14ac:dyDescent="0.4">
      <c r="A837" s="39"/>
      <c r="E837" s="74"/>
      <c r="F837" s="74"/>
      <c r="G837" s="74"/>
      <c r="S837" s="61"/>
      <c r="T837" s="61"/>
    </row>
    <row r="838" spans="1:20" s="55" customFormat="1" ht="14.15" x14ac:dyDescent="0.4">
      <c r="A838" s="39"/>
      <c r="E838" s="74"/>
      <c r="F838" s="74"/>
      <c r="G838" s="74"/>
      <c r="S838" s="61"/>
      <c r="T838" s="61"/>
    </row>
    <row r="839" spans="1:20" s="55" customFormat="1" ht="14.15" x14ac:dyDescent="0.4">
      <c r="A839" s="39"/>
      <c r="E839" s="74"/>
      <c r="F839" s="74"/>
      <c r="G839" s="74"/>
      <c r="S839" s="61"/>
      <c r="T839" s="61"/>
    </row>
    <row r="840" spans="1:20" s="55" customFormat="1" ht="14.15" x14ac:dyDescent="0.4">
      <c r="A840" s="39"/>
      <c r="E840" s="74"/>
      <c r="F840" s="74"/>
      <c r="G840" s="74"/>
      <c r="S840" s="61"/>
      <c r="T840" s="61"/>
    </row>
    <row r="841" spans="1:20" s="55" customFormat="1" ht="14.15" x14ac:dyDescent="0.4">
      <c r="A841" s="39"/>
      <c r="E841" s="74"/>
      <c r="F841" s="74"/>
      <c r="G841" s="74"/>
      <c r="S841" s="61"/>
      <c r="T841" s="61"/>
    </row>
    <row r="842" spans="1:20" s="55" customFormat="1" ht="14.15" x14ac:dyDescent="0.4">
      <c r="A842" s="39"/>
      <c r="E842" s="74"/>
      <c r="F842" s="74"/>
      <c r="G842" s="74"/>
      <c r="S842" s="61"/>
      <c r="T842" s="61"/>
    </row>
    <row r="843" spans="1:20" s="55" customFormat="1" ht="14.15" x14ac:dyDescent="0.4">
      <c r="A843" s="39"/>
      <c r="E843" s="74"/>
      <c r="F843" s="74"/>
      <c r="G843" s="74"/>
      <c r="S843" s="61"/>
      <c r="T843" s="61"/>
    </row>
    <row r="844" spans="1:20" s="55" customFormat="1" ht="14.15" x14ac:dyDescent="0.4">
      <c r="A844" s="39"/>
      <c r="E844" s="74"/>
      <c r="F844" s="74"/>
      <c r="G844" s="74"/>
      <c r="S844" s="61"/>
      <c r="T844" s="61"/>
    </row>
    <row r="845" spans="1:20" s="55" customFormat="1" ht="14.15" x14ac:dyDescent="0.4">
      <c r="A845" s="39"/>
      <c r="E845" s="74"/>
      <c r="F845" s="74"/>
      <c r="G845" s="74"/>
      <c r="S845" s="61"/>
      <c r="T845" s="61"/>
    </row>
    <row r="846" spans="1:20" s="55" customFormat="1" ht="14.15" x14ac:dyDescent="0.4">
      <c r="A846" s="39"/>
      <c r="E846" s="74"/>
      <c r="F846" s="74"/>
      <c r="G846" s="74"/>
      <c r="S846" s="61"/>
      <c r="T846" s="61"/>
    </row>
    <row r="847" spans="1:20" s="55" customFormat="1" ht="14.15" x14ac:dyDescent="0.4">
      <c r="A847" s="39"/>
      <c r="E847" s="74"/>
      <c r="F847" s="74"/>
      <c r="G847" s="74"/>
      <c r="S847" s="61"/>
      <c r="T847" s="61"/>
    </row>
    <row r="848" spans="1:20" s="55" customFormat="1" ht="14.15" x14ac:dyDescent="0.4">
      <c r="A848" s="39"/>
      <c r="E848" s="74"/>
      <c r="F848" s="74"/>
      <c r="G848" s="74"/>
      <c r="S848" s="61"/>
      <c r="T848" s="61"/>
    </row>
    <row r="849" spans="1:20" s="55" customFormat="1" ht="14.15" x14ac:dyDescent="0.4">
      <c r="A849" s="39"/>
      <c r="E849" s="74"/>
      <c r="F849" s="74"/>
      <c r="G849" s="74"/>
      <c r="S849" s="61"/>
      <c r="T849" s="61"/>
    </row>
    <row r="850" spans="1:20" s="55" customFormat="1" ht="14.15" x14ac:dyDescent="0.4">
      <c r="A850" s="39"/>
      <c r="E850" s="74"/>
      <c r="F850" s="74"/>
      <c r="G850" s="74"/>
      <c r="S850" s="61"/>
      <c r="T850" s="61"/>
    </row>
    <row r="851" spans="1:20" s="55" customFormat="1" ht="14.15" x14ac:dyDescent="0.4">
      <c r="A851" s="39"/>
      <c r="E851" s="74"/>
      <c r="F851" s="74"/>
      <c r="G851" s="74"/>
      <c r="S851" s="61"/>
      <c r="T851" s="61"/>
    </row>
    <row r="852" spans="1:20" s="55" customFormat="1" ht="14.15" x14ac:dyDescent="0.4">
      <c r="A852" s="39"/>
      <c r="E852" s="74"/>
      <c r="F852" s="74"/>
      <c r="G852" s="74"/>
      <c r="S852" s="61"/>
      <c r="T852" s="61"/>
    </row>
    <row r="853" spans="1:20" s="55" customFormat="1" ht="14.15" x14ac:dyDescent="0.4">
      <c r="A853" s="39"/>
      <c r="E853" s="74"/>
      <c r="F853" s="74"/>
      <c r="G853" s="74"/>
      <c r="S853" s="61"/>
      <c r="T853" s="61"/>
    </row>
    <row r="854" spans="1:20" s="55" customFormat="1" ht="14.15" x14ac:dyDescent="0.4">
      <c r="A854" s="39"/>
      <c r="E854" s="74"/>
      <c r="F854" s="74"/>
      <c r="G854" s="74"/>
      <c r="S854" s="61"/>
      <c r="T854" s="61"/>
    </row>
    <row r="855" spans="1:20" s="55" customFormat="1" ht="14.15" x14ac:dyDescent="0.4">
      <c r="A855" s="39"/>
      <c r="E855" s="74"/>
      <c r="F855" s="74"/>
      <c r="G855" s="74"/>
      <c r="S855" s="61"/>
      <c r="T855" s="61"/>
    </row>
    <row r="856" spans="1:20" s="55" customFormat="1" ht="14.15" x14ac:dyDescent="0.4">
      <c r="A856" s="39"/>
      <c r="E856" s="74"/>
      <c r="F856" s="74"/>
      <c r="G856" s="74"/>
      <c r="S856" s="61"/>
      <c r="T856" s="61"/>
    </row>
    <row r="857" spans="1:20" s="55" customFormat="1" ht="14.15" x14ac:dyDescent="0.4">
      <c r="A857" s="39"/>
      <c r="E857" s="74"/>
      <c r="F857" s="74"/>
      <c r="G857" s="74"/>
      <c r="S857" s="61"/>
      <c r="T857" s="61"/>
    </row>
    <row r="858" spans="1:20" s="55" customFormat="1" ht="14.15" x14ac:dyDescent="0.4">
      <c r="A858" s="39"/>
      <c r="E858" s="74"/>
      <c r="F858" s="74"/>
      <c r="G858" s="74"/>
      <c r="S858" s="61"/>
      <c r="T858" s="61"/>
    </row>
    <row r="859" spans="1:20" s="55" customFormat="1" ht="14.15" x14ac:dyDescent="0.4">
      <c r="A859" s="39"/>
      <c r="E859" s="74"/>
      <c r="F859" s="74"/>
      <c r="G859" s="74"/>
      <c r="S859" s="61"/>
      <c r="T859" s="61"/>
    </row>
    <row r="860" spans="1:20" s="55" customFormat="1" ht="14.15" x14ac:dyDescent="0.4">
      <c r="A860" s="39"/>
      <c r="E860" s="74"/>
      <c r="F860" s="74"/>
      <c r="G860" s="74"/>
      <c r="S860" s="61"/>
      <c r="T860" s="61"/>
    </row>
    <row r="861" spans="1:20" s="55" customFormat="1" ht="14.15" x14ac:dyDescent="0.4">
      <c r="A861" s="39"/>
      <c r="E861" s="74"/>
      <c r="F861" s="74"/>
      <c r="G861" s="74"/>
      <c r="S861" s="61"/>
      <c r="T861" s="61"/>
    </row>
    <row r="862" spans="1:20" s="55" customFormat="1" ht="14.15" x14ac:dyDescent="0.4">
      <c r="A862" s="39"/>
      <c r="E862" s="74"/>
      <c r="F862" s="74"/>
      <c r="G862" s="74"/>
      <c r="S862" s="61"/>
      <c r="T862" s="61"/>
    </row>
    <row r="863" spans="1:20" s="55" customFormat="1" ht="14.15" x14ac:dyDescent="0.4">
      <c r="A863" s="39"/>
      <c r="E863" s="74"/>
      <c r="F863" s="74"/>
      <c r="G863" s="74"/>
      <c r="S863" s="61"/>
      <c r="T863" s="61"/>
    </row>
    <row r="864" spans="1:20" s="55" customFormat="1" ht="14.15" x14ac:dyDescent="0.4">
      <c r="A864" s="39"/>
      <c r="E864" s="74"/>
      <c r="F864" s="74"/>
      <c r="G864" s="74"/>
      <c r="S864" s="61"/>
      <c r="T864" s="61"/>
    </row>
    <row r="865" spans="1:20" s="55" customFormat="1" ht="14.15" x14ac:dyDescent="0.4">
      <c r="A865" s="39"/>
      <c r="E865" s="74"/>
      <c r="F865" s="74"/>
      <c r="G865" s="74"/>
      <c r="S865" s="61"/>
      <c r="T865" s="61"/>
    </row>
    <row r="866" spans="1:20" s="55" customFormat="1" ht="14.15" x14ac:dyDescent="0.4">
      <c r="A866" s="39"/>
      <c r="E866" s="74"/>
      <c r="F866" s="74"/>
      <c r="G866" s="74"/>
      <c r="S866" s="61"/>
      <c r="T866" s="61"/>
    </row>
    <row r="867" spans="1:20" s="55" customFormat="1" ht="14.15" x14ac:dyDescent="0.4">
      <c r="A867" s="39"/>
      <c r="E867" s="74"/>
      <c r="F867" s="74"/>
      <c r="G867" s="74"/>
      <c r="S867" s="61"/>
      <c r="T867" s="61"/>
    </row>
    <row r="868" spans="1:20" s="55" customFormat="1" ht="14.15" x14ac:dyDescent="0.4">
      <c r="A868" s="39"/>
      <c r="E868" s="74"/>
      <c r="F868" s="74"/>
      <c r="G868" s="74"/>
      <c r="S868" s="61"/>
      <c r="T868" s="61"/>
    </row>
    <row r="869" spans="1:20" s="55" customFormat="1" ht="14.15" x14ac:dyDescent="0.4">
      <c r="A869" s="39"/>
      <c r="E869" s="74"/>
      <c r="F869" s="74"/>
      <c r="G869" s="74"/>
      <c r="S869" s="61"/>
      <c r="T869" s="61"/>
    </row>
    <row r="870" spans="1:20" s="55" customFormat="1" ht="14.15" x14ac:dyDescent="0.4">
      <c r="A870" s="39"/>
      <c r="E870" s="74"/>
      <c r="F870" s="74"/>
      <c r="G870" s="74"/>
      <c r="S870" s="61"/>
      <c r="T870" s="61"/>
    </row>
    <row r="871" spans="1:20" s="55" customFormat="1" ht="14.15" x14ac:dyDescent="0.4">
      <c r="A871" s="39"/>
      <c r="E871" s="74"/>
      <c r="F871" s="74"/>
      <c r="G871" s="74"/>
      <c r="S871" s="61"/>
      <c r="T871" s="61"/>
    </row>
    <row r="872" spans="1:20" s="55" customFormat="1" ht="14.15" x14ac:dyDescent="0.4">
      <c r="A872" s="39"/>
      <c r="E872" s="74"/>
      <c r="F872" s="74"/>
      <c r="G872" s="74"/>
      <c r="S872" s="61"/>
      <c r="T872" s="61"/>
    </row>
    <row r="873" spans="1:20" s="55" customFormat="1" ht="14.15" x14ac:dyDescent="0.4">
      <c r="A873" s="39"/>
      <c r="E873" s="74"/>
      <c r="F873" s="74"/>
      <c r="G873" s="74"/>
      <c r="S873" s="61"/>
      <c r="T873" s="61"/>
    </row>
    <row r="874" spans="1:20" s="55" customFormat="1" ht="14.15" x14ac:dyDescent="0.4">
      <c r="A874" s="39"/>
      <c r="E874" s="74"/>
      <c r="F874" s="74"/>
      <c r="G874" s="74"/>
      <c r="S874" s="61"/>
      <c r="T874" s="61"/>
    </row>
    <row r="875" spans="1:20" s="55" customFormat="1" ht="14.15" x14ac:dyDescent="0.4">
      <c r="A875" s="39"/>
      <c r="E875" s="74"/>
      <c r="F875" s="74"/>
      <c r="G875" s="74"/>
      <c r="S875" s="61"/>
      <c r="T875" s="61"/>
    </row>
    <row r="876" spans="1:20" s="55" customFormat="1" ht="14.15" x14ac:dyDescent="0.4">
      <c r="A876" s="39"/>
      <c r="E876" s="74"/>
      <c r="F876" s="74"/>
      <c r="G876" s="74"/>
      <c r="S876" s="61"/>
      <c r="T876" s="61"/>
    </row>
    <row r="877" spans="1:20" s="55" customFormat="1" ht="14.15" x14ac:dyDescent="0.4">
      <c r="A877" s="39"/>
      <c r="E877" s="74"/>
      <c r="F877" s="74"/>
      <c r="G877" s="74"/>
      <c r="S877" s="61"/>
      <c r="T877" s="61"/>
    </row>
    <row r="878" spans="1:20" s="55" customFormat="1" ht="14.15" x14ac:dyDescent="0.4">
      <c r="A878" s="39"/>
      <c r="E878" s="74"/>
      <c r="F878" s="74"/>
      <c r="G878" s="74"/>
      <c r="S878" s="61"/>
      <c r="T878" s="61"/>
    </row>
    <row r="879" spans="1:20" s="55" customFormat="1" ht="14.15" x14ac:dyDescent="0.4">
      <c r="A879" s="39"/>
      <c r="E879" s="74"/>
      <c r="F879" s="74"/>
      <c r="G879" s="74"/>
      <c r="S879" s="61"/>
      <c r="T879" s="61"/>
    </row>
    <row r="880" spans="1:20" s="55" customFormat="1" ht="14.15" x14ac:dyDescent="0.4">
      <c r="A880" s="39"/>
      <c r="E880" s="74"/>
      <c r="F880" s="74"/>
      <c r="G880" s="74"/>
      <c r="S880" s="61"/>
      <c r="T880" s="61"/>
    </row>
    <row r="881" spans="1:20" s="55" customFormat="1" ht="14.15" x14ac:dyDescent="0.4">
      <c r="A881" s="39"/>
      <c r="E881" s="74"/>
      <c r="F881" s="74"/>
      <c r="G881" s="74"/>
      <c r="S881" s="61"/>
      <c r="T881" s="61"/>
    </row>
    <row r="882" spans="1:20" s="55" customFormat="1" ht="14.15" x14ac:dyDescent="0.4">
      <c r="A882" s="39"/>
      <c r="E882" s="74"/>
      <c r="F882" s="74"/>
      <c r="G882" s="74"/>
      <c r="S882" s="61"/>
      <c r="T882" s="61"/>
    </row>
    <row r="883" spans="1:20" s="55" customFormat="1" ht="14.15" x14ac:dyDescent="0.4">
      <c r="A883" s="39"/>
      <c r="E883" s="74"/>
      <c r="F883" s="74"/>
      <c r="G883" s="74"/>
      <c r="S883" s="61"/>
      <c r="T883" s="61"/>
    </row>
    <row r="884" spans="1:20" s="55" customFormat="1" ht="14.15" x14ac:dyDescent="0.4">
      <c r="A884" s="39"/>
      <c r="E884" s="74"/>
      <c r="F884" s="74"/>
      <c r="G884" s="74"/>
      <c r="S884" s="61"/>
      <c r="T884" s="61"/>
    </row>
    <row r="885" spans="1:20" s="55" customFormat="1" ht="14.15" x14ac:dyDescent="0.4">
      <c r="A885" s="39"/>
      <c r="E885" s="74"/>
      <c r="F885" s="74"/>
      <c r="G885" s="74"/>
      <c r="S885" s="61"/>
      <c r="T885" s="61"/>
    </row>
    <row r="886" spans="1:20" s="55" customFormat="1" ht="14.15" x14ac:dyDescent="0.4">
      <c r="A886" s="39"/>
      <c r="E886" s="74"/>
      <c r="F886" s="74"/>
      <c r="G886" s="74"/>
      <c r="S886" s="61"/>
      <c r="T886" s="61"/>
    </row>
    <row r="887" spans="1:20" s="55" customFormat="1" ht="14.15" x14ac:dyDescent="0.4">
      <c r="A887" s="39"/>
      <c r="E887" s="74"/>
      <c r="F887" s="74"/>
      <c r="G887" s="74"/>
      <c r="S887" s="61"/>
      <c r="T887" s="61"/>
    </row>
    <row r="888" spans="1:20" s="55" customFormat="1" ht="14.15" x14ac:dyDescent="0.4">
      <c r="A888" s="39"/>
      <c r="E888" s="74"/>
      <c r="F888" s="74"/>
      <c r="G888" s="74"/>
      <c r="S888" s="61"/>
      <c r="T888" s="61"/>
    </row>
    <row r="889" spans="1:20" s="55" customFormat="1" ht="14.15" x14ac:dyDescent="0.4">
      <c r="A889" s="39"/>
      <c r="E889" s="74"/>
      <c r="F889" s="74"/>
      <c r="G889" s="74"/>
      <c r="S889" s="61"/>
      <c r="T889" s="61"/>
    </row>
    <row r="890" spans="1:20" s="55" customFormat="1" ht="14.15" x14ac:dyDescent="0.4">
      <c r="A890" s="39"/>
      <c r="E890" s="74"/>
      <c r="F890" s="74"/>
      <c r="G890" s="74"/>
      <c r="S890" s="61"/>
      <c r="T890" s="61"/>
    </row>
    <row r="891" spans="1:20" s="55" customFormat="1" ht="14.15" x14ac:dyDescent="0.4">
      <c r="A891" s="39"/>
      <c r="E891" s="74"/>
      <c r="F891" s="74"/>
      <c r="G891" s="74"/>
      <c r="S891" s="61"/>
      <c r="T891" s="61"/>
    </row>
    <row r="892" spans="1:20" s="55" customFormat="1" ht="14.15" x14ac:dyDescent="0.4">
      <c r="A892" s="39"/>
      <c r="E892" s="74"/>
      <c r="F892" s="74"/>
      <c r="G892" s="74"/>
      <c r="S892" s="61"/>
      <c r="T892" s="61"/>
    </row>
    <row r="893" spans="1:20" s="55" customFormat="1" ht="14.15" x14ac:dyDescent="0.4">
      <c r="A893" s="39"/>
      <c r="E893" s="74"/>
      <c r="F893" s="74"/>
      <c r="G893" s="74"/>
      <c r="S893" s="61"/>
      <c r="T893" s="61"/>
    </row>
    <row r="894" spans="1:20" s="55" customFormat="1" ht="14.15" x14ac:dyDescent="0.4">
      <c r="A894" s="39"/>
      <c r="E894" s="74"/>
      <c r="F894" s="74"/>
      <c r="G894" s="74"/>
      <c r="S894" s="61"/>
      <c r="T894" s="61"/>
    </row>
    <row r="895" spans="1:20" s="55" customFormat="1" ht="14.15" x14ac:dyDescent="0.4">
      <c r="A895" s="39"/>
      <c r="E895" s="74"/>
      <c r="F895" s="74"/>
      <c r="G895" s="74"/>
      <c r="S895" s="61"/>
      <c r="T895" s="61"/>
    </row>
    <row r="896" spans="1:20" s="55" customFormat="1" ht="14.15" x14ac:dyDescent="0.4">
      <c r="A896" s="39"/>
      <c r="E896" s="74"/>
      <c r="F896" s="74"/>
      <c r="G896" s="74"/>
      <c r="S896" s="61"/>
      <c r="T896" s="61"/>
    </row>
    <row r="897" spans="1:20" s="55" customFormat="1" ht="14.15" x14ac:dyDescent="0.4">
      <c r="A897" s="39"/>
      <c r="E897" s="74"/>
      <c r="F897" s="74"/>
      <c r="G897" s="74"/>
      <c r="S897" s="61"/>
      <c r="T897" s="61"/>
    </row>
    <row r="898" spans="1:20" s="55" customFormat="1" ht="14.15" x14ac:dyDescent="0.4">
      <c r="A898" s="39"/>
      <c r="E898" s="74"/>
      <c r="F898" s="74"/>
      <c r="G898" s="74"/>
      <c r="S898" s="61"/>
      <c r="T898" s="61"/>
    </row>
    <row r="899" spans="1:20" s="55" customFormat="1" ht="14.15" x14ac:dyDescent="0.4">
      <c r="A899" s="39"/>
      <c r="E899" s="74"/>
      <c r="F899" s="74"/>
      <c r="G899" s="74"/>
      <c r="S899" s="61"/>
      <c r="T899" s="61"/>
    </row>
    <row r="900" spans="1:20" s="55" customFormat="1" ht="14.15" x14ac:dyDescent="0.4">
      <c r="A900" s="39"/>
      <c r="E900" s="74"/>
      <c r="F900" s="74"/>
      <c r="G900" s="74"/>
      <c r="S900" s="61"/>
      <c r="T900" s="61"/>
    </row>
    <row r="901" spans="1:20" s="55" customFormat="1" ht="14.15" x14ac:dyDescent="0.4">
      <c r="A901" s="39"/>
      <c r="E901" s="74"/>
      <c r="F901" s="74"/>
      <c r="G901" s="74"/>
      <c r="S901" s="61"/>
      <c r="T901" s="61"/>
    </row>
    <row r="902" spans="1:20" s="55" customFormat="1" ht="14.15" x14ac:dyDescent="0.4">
      <c r="A902" s="39"/>
      <c r="E902" s="74"/>
      <c r="F902" s="74"/>
      <c r="G902" s="74"/>
      <c r="S902" s="61"/>
      <c r="T902" s="61"/>
    </row>
    <row r="903" spans="1:20" s="55" customFormat="1" ht="14.15" x14ac:dyDescent="0.4">
      <c r="A903" s="39"/>
      <c r="E903" s="74"/>
      <c r="F903" s="74"/>
      <c r="G903" s="74"/>
      <c r="S903" s="61"/>
      <c r="T903" s="61"/>
    </row>
    <row r="904" spans="1:20" s="55" customFormat="1" ht="14.15" x14ac:dyDescent="0.4">
      <c r="A904" s="39"/>
      <c r="E904" s="74"/>
      <c r="F904" s="74"/>
      <c r="G904" s="74"/>
      <c r="S904" s="61"/>
      <c r="T904" s="61"/>
    </row>
    <row r="905" spans="1:20" s="55" customFormat="1" ht="14.15" x14ac:dyDescent="0.4">
      <c r="A905" s="39"/>
      <c r="E905" s="74"/>
      <c r="F905" s="74"/>
      <c r="G905" s="74"/>
      <c r="S905" s="61"/>
      <c r="T905" s="61"/>
    </row>
    <row r="906" spans="1:20" s="55" customFormat="1" ht="14.15" x14ac:dyDescent="0.4">
      <c r="A906" s="39"/>
      <c r="E906" s="74"/>
      <c r="F906" s="74"/>
      <c r="G906" s="74"/>
      <c r="S906" s="61"/>
      <c r="T906" s="61"/>
    </row>
    <row r="907" spans="1:20" s="55" customFormat="1" ht="14.15" x14ac:dyDescent="0.4">
      <c r="A907" s="39"/>
      <c r="E907" s="74"/>
      <c r="F907" s="74"/>
      <c r="G907" s="74"/>
      <c r="S907" s="61"/>
      <c r="T907" s="61"/>
    </row>
    <row r="908" spans="1:20" s="55" customFormat="1" ht="14.15" x14ac:dyDescent="0.4">
      <c r="A908" s="39"/>
      <c r="E908" s="74"/>
      <c r="F908" s="74"/>
      <c r="G908" s="74"/>
      <c r="S908" s="61"/>
      <c r="T908" s="61"/>
    </row>
    <row r="909" spans="1:20" s="55" customFormat="1" ht="14.15" x14ac:dyDescent="0.4">
      <c r="A909" s="39"/>
      <c r="E909" s="74"/>
      <c r="F909" s="74"/>
      <c r="G909" s="74"/>
      <c r="S909" s="61"/>
      <c r="T909" s="61"/>
    </row>
    <row r="910" spans="1:20" s="55" customFormat="1" ht="14.15" x14ac:dyDescent="0.4">
      <c r="A910" s="39"/>
      <c r="E910" s="74"/>
      <c r="F910" s="74"/>
      <c r="G910" s="74"/>
      <c r="S910" s="61"/>
      <c r="T910" s="61"/>
    </row>
    <row r="911" spans="1:20" s="55" customFormat="1" ht="14.15" x14ac:dyDescent="0.4">
      <c r="A911" s="39"/>
      <c r="E911" s="74"/>
      <c r="F911" s="74"/>
      <c r="G911" s="74"/>
      <c r="S911" s="61"/>
      <c r="T911" s="61"/>
    </row>
    <row r="912" spans="1:20" s="55" customFormat="1" ht="14.15" x14ac:dyDescent="0.4">
      <c r="A912" s="39"/>
      <c r="E912" s="74"/>
      <c r="F912" s="74"/>
      <c r="G912" s="74"/>
      <c r="S912" s="61"/>
      <c r="T912" s="61"/>
    </row>
    <row r="913" spans="1:20" s="55" customFormat="1" ht="14.15" x14ac:dyDescent="0.4">
      <c r="A913" s="39"/>
      <c r="E913" s="74"/>
      <c r="F913" s="74"/>
      <c r="G913" s="74"/>
      <c r="S913" s="61"/>
      <c r="T913" s="61"/>
    </row>
    <row r="914" spans="1:20" s="55" customFormat="1" ht="14.15" x14ac:dyDescent="0.4">
      <c r="A914" s="39"/>
      <c r="E914" s="74"/>
      <c r="F914" s="74"/>
      <c r="G914" s="74"/>
      <c r="S914" s="61"/>
      <c r="T914" s="61"/>
    </row>
    <row r="915" spans="1:20" s="55" customFormat="1" ht="14.15" x14ac:dyDescent="0.4">
      <c r="A915" s="39"/>
      <c r="E915" s="74"/>
      <c r="F915" s="74"/>
      <c r="G915" s="74"/>
      <c r="S915" s="61"/>
      <c r="T915" s="61"/>
    </row>
    <row r="916" spans="1:20" s="55" customFormat="1" ht="14.15" x14ac:dyDescent="0.4">
      <c r="A916" s="39"/>
      <c r="E916" s="74"/>
      <c r="F916" s="74"/>
      <c r="G916" s="74"/>
      <c r="S916" s="61"/>
      <c r="T916" s="61"/>
    </row>
    <row r="917" spans="1:20" s="55" customFormat="1" ht="14.15" x14ac:dyDescent="0.4">
      <c r="A917" s="39"/>
      <c r="E917" s="74"/>
      <c r="F917" s="74"/>
      <c r="G917" s="74"/>
      <c r="S917" s="61"/>
      <c r="T917" s="61"/>
    </row>
    <row r="918" spans="1:20" s="55" customFormat="1" ht="14.15" x14ac:dyDescent="0.4">
      <c r="A918" s="39"/>
      <c r="E918" s="74"/>
      <c r="F918" s="74"/>
      <c r="G918" s="74"/>
      <c r="S918" s="61"/>
      <c r="T918" s="61"/>
    </row>
    <row r="919" spans="1:20" s="55" customFormat="1" ht="14.15" x14ac:dyDescent="0.4">
      <c r="A919" s="39"/>
      <c r="E919" s="74"/>
      <c r="F919" s="74"/>
      <c r="G919" s="74"/>
      <c r="S919" s="61"/>
      <c r="T919" s="61"/>
    </row>
    <row r="920" spans="1:20" s="55" customFormat="1" ht="14.15" x14ac:dyDescent="0.4">
      <c r="A920" s="39"/>
      <c r="E920" s="74"/>
      <c r="F920" s="74"/>
      <c r="G920" s="74"/>
      <c r="S920" s="61"/>
      <c r="T920" s="61"/>
    </row>
    <row r="921" spans="1:20" s="55" customFormat="1" ht="14.15" x14ac:dyDescent="0.4">
      <c r="A921" s="39"/>
      <c r="E921" s="74"/>
      <c r="F921" s="74"/>
      <c r="G921" s="74"/>
      <c r="S921" s="61"/>
      <c r="T921" s="61"/>
    </row>
    <row r="922" spans="1:20" s="55" customFormat="1" ht="14.15" x14ac:dyDescent="0.4">
      <c r="A922" s="39"/>
      <c r="E922" s="74"/>
      <c r="F922" s="74"/>
      <c r="G922" s="74"/>
      <c r="S922" s="61"/>
      <c r="T922" s="61"/>
    </row>
    <row r="923" spans="1:20" s="55" customFormat="1" ht="14.15" x14ac:dyDescent="0.4">
      <c r="A923" s="39"/>
      <c r="E923" s="74"/>
      <c r="F923" s="74"/>
      <c r="G923" s="74"/>
      <c r="S923" s="61"/>
      <c r="T923" s="61"/>
    </row>
    <row r="924" spans="1:20" s="55" customFormat="1" ht="14.15" x14ac:dyDescent="0.4">
      <c r="A924" s="39"/>
      <c r="E924" s="74"/>
      <c r="F924" s="74"/>
      <c r="G924" s="74"/>
      <c r="S924" s="61"/>
      <c r="T924" s="61"/>
    </row>
    <row r="925" spans="1:20" s="55" customFormat="1" ht="14.15" x14ac:dyDescent="0.4">
      <c r="A925" s="39"/>
      <c r="E925" s="74"/>
      <c r="F925" s="74"/>
      <c r="G925" s="74"/>
      <c r="S925" s="61"/>
      <c r="T925" s="61"/>
    </row>
    <row r="926" spans="1:20" s="55" customFormat="1" ht="14.15" x14ac:dyDescent="0.4">
      <c r="A926" s="39"/>
      <c r="E926" s="74"/>
      <c r="F926" s="74"/>
      <c r="G926" s="74"/>
      <c r="S926" s="61"/>
      <c r="T926" s="61"/>
    </row>
    <row r="927" spans="1:20" s="55" customFormat="1" ht="14.15" x14ac:dyDescent="0.4">
      <c r="A927" s="39"/>
      <c r="E927" s="74"/>
      <c r="F927" s="74"/>
      <c r="G927" s="74"/>
      <c r="S927" s="61"/>
      <c r="T927" s="61"/>
    </row>
    <row r="928" spans="1:20" s="55" customFormat="1" ht="14.15" x14ac:dyDescent="0.4">
      <c r="A928" s="39"/>
      <c r="E928" s="74"/>
      <c r="F928" s="74"/>
      <c r="G928" s="74"/>
      <c r="S928" s="61"/>
      <c r="T928" s="61"/>
    </row>
    <row r="929" spans="1:20" s="55" customFormat="1" ht="14.15" x14ac:dyDescent="0.4">
      <c r="A929" s="39"/>
      <c r="E929" s="74"/>
      <c r="F929" s="74"/>
      <c r="G929" s="74"/>
      <c r="S929" s="61"/>
      <c r="T929" s="61"/>
    </row>
    <row r="930" spans="1:20" s="55" customFormat="1" ht="14.15" x14ac:dyDescent="0.4">
      <c r="A930" s="39"/>
      <c r="E930" s="74"/>
      <c r="F930" s="74"/>
      <c r="G930" s="74"/>
      <c r="S930" s="61"/>
      <c r="T930" s="61"/>
    </row>
    <row r="931" spans="1:20" s="55" customFormat="1" ht="14.15" x14ac:dyDescent="0.4">
      <c r="A931" s="39"/>
      <c r="E931" s="74"/>
      <c r="F931" s="74"/>
      <c r="G931" s="74"/>
      <c r="S931" s="61"/>
      <c r="T931" s="61"/>
    </row>
    <row r="932" spans="1:20" s="55" customFormat="1" ht="14.15" x14ac:dyDescent="0.4">
      <c r="A932" s="39"/>
      <c r="E932" s="74"/>
      <c r="F932" s="74"/>
      <c r="G932" s="74"/>
      <c r="S932" s="61"/>
      <c r="T932" s="61"/>
    </row>
    <row r="933" spans="1:20" s="55" customFormat="1" ht="14.15" x14ac:dyDescent="0.4">
      <c r="A933" s="39"/>
      <c r="E933" s="74"/>
      <c r="F933" s="74"/>
      <c r="G933" s="74"/>
      <c r="S933" s="61"/>
      <c r="T933" s="61"/>
    </row>
    <row r="934" spans="1:20" s="55" customFormat="1" ht="14.15" x14ac:dyDescent="0.4">
      <c r="A934" s="39"/>
      <c r="E934" s="74"/>
      <c r="F934" s="74"/>
      <c r="G934" s="74"/>
      <c r="S934" s="61"/>
      <c r="T934" s="61"/>
    </row>
    <row r="935" spans="1:20" s="55" customFormat="1" ht="14.15" x14ac:dyDescent="0.4">
      <c r="A935" s="39"/>
      <c r="E935" s="74"/>
      <c r="F935" s="74"/>
      <c r="G935" s="74"/>
      <c r="S935" s="61"/>
      <c r="T935" s="61"/>
    </row>
    <row r="936" spans="1:20" s="55" customFormat="1" ht="14.15" x14ac:dyDescent="0.4">
      <c r="A936" s="39"/>
      <c r="E936" s="74"/>
      <c r="F936" s="74"/>
      <c r="G936" s="74"/>
      <c r="S936" s="61"/>
      <c r="T936" s="61"/>
    </row>
    <row r="937" spans="1:20" s="55" customFormat="1" ht="14.15" x14ac:dyDescent="0.4">
      <c r="A937" s="39"/>
      <c r="E937" s="74"/>
      <c r="F937" s="74"/>
      <c r="G937" s="74"/>
      <c r="S937" s="61"/>
      <c r="T937" s="61"/>
    </row>
    <row r="938" spans="1:20" s="55" customFormat="1" ht="14.15" x14ac:dyDescent="0.4">
      <c r="A938" s="39"/>
      <c r="E938" s="74"/>
      <c r="F938" s="74"/>
      <c r="G938" s="74"/>
      <c r="S938" s="61"/>
      <c r="T938" s="61"/>
    </row>
    <row r="939" spans="1:20" s="55" customFormat="1" ht="14.15" x14ac:dyDescent="0.4">
      <c r="A939" s="39"/>
      <c r="E939" s="74"/>
      <c r="F939" s="74"/>
      <c r="G939" s="74"/>
      <c r="S939" s="61"/>
      <c r="T939" s="61"/>
    </row>
    <row r="940" spans="1:20" s="55" customFormat="1" ht="14.15" x14ac:dyDescent="0.4">
      <c r="A940" s="39"/>
      <c r="E940" s="74"/>
      <c r="F940" s="74"/>
      <c r="G940" s="74"/>
      <c r="S940" s="61"/>
      <c r="T940" s="61"/>
    </row>
    <row r="941" spans="1:20" s="55" customFormat="1" ht="14.15" x14ac:dyDescent="0.4">
      <c r="A941" s="39"/>
      <c r="E941" s="74"/>
      <c r="F941" s="74"/>
      <c r="G941" s="74"/>
      <c r="S941" s="61"/>
      <c r="T941" s="61"/>
    </row>
    <row r="942" spans="1:20" s="55" customFormat="1" ht="14.15" x14ac:dyDescent="0.4">
      <c r="A942" s="39"/>
      <c r="E942" s="74"/>
      <c r="F942" s="74"/>
      <c r="G942" s="74"/>
      <c r="S942" s="61"/>
      <c r="T942" s="61"/>
    </row>
    <row r="943" spans="1:20" s="55" customFormat="1" ht="14.15" x14ac:dyDescent="0.4">
      <c r="A943" s="39"/>
      <c r="E943" s="74"/>
      <c r="F943" s="74"/>
      <c r="G943" s="74"/>
      <c r="S943" s="61"/>
      <c r="T943" s="61"/>
    </row>
    <row r="944" spans="1:20" s="55" customFormat="1" ht="14.15" x14ac:dyDescent="0.4">
      <c r="A944" s="39"/>
      <c r="E944" s="74"/>
      <c r="F944" s="74"/>
      <c r="G944" s="74"/>
      <c r="S944" s="61"/>
      <c r="T944" s="61"/>
    </row>
    <row r="945" spans="1:20" s="55" customFormat="1" ht="14.15" x14ac:dyDescent="0.4">
      <c r="A945" s="39"/>
      <c r="E945" s="74"/>
      <c r="F945" s="74"/>
      <c r="G945" s="74"/>
      <c r="S945" s="61"/>
      <c r="T945" s="61"/>
    </row>
    <row r="946" spans="1:20" s="55" customFormat="1" ht="14.15" x14ac:dyDescent="0.4">
      <c r="A946" s="39"/>
      <c r="E946" s="74"/>
      <c r="F946" s="74"/>
      <c r="G946" s="74"/>
      <c r="S946" s="61"/>
      <c r="T946" s="61"/>
    </row>
    <row r="947" spans="1:20" s="55" customFormat="1" ht="14.15" x14ac:dyDescent="0.4">
      <c r="A947" s="39"/>
      <c r="E947" s="74"/>
      <c r="F947" s="74"/>
      <c r="G947" s="74"/>
      <c r="S947" s="61"/>
      <c r="T947" s="61"/>
    </row>
    <row r="948" spans="1:20" s="55" customFormat="1" ht="14.15" x14ac:dyDescent="0.4">
      <c r="A948" s="39"/>
      <c r="E948" s="74"/>
      <c r="F948" s="74"/>
      <c r="G948" s="74"/>
      <c r="S948" s="61"/>
      <c r="T948" s="61"/>
    </row>
    <row r="949" spans="1:20" s="55" customFormat="1" ht="14.15" x14ac:dyDescent="0.4">
      <c r="A949" s="39"/>
      <c r="E949" s="74"/>
      <c r="F949" s="74"/>
      <c r="G949" s="74"/>
      <c r="S949" s="61"/>
      <c r="T949" s="61"/>
    </row>
    <row r="950" spans="1:20" s="55" customFormat="1" ht="14.15" x14ac:dyDescent="0.4">
      <c r="A950" s="39"/>
      <c r="E950" s="74"/>
      <c r="F950" s="74"/>
      <c r="G950" s="74"/>
      <c r="S950" s="61"/>
      <c r="T950" s="61"/>
    </row>
    <row r="951" spans="1:20" s="55" customFormat="1" ht="14.15" x14ac:dyDescent="0.4">
      <c r="A951" s="39"/>
      <c r="E951" s="74"/>
      <c r="F951" s="74"/>
      <c r="G951" s="74"/>
      <c r="S951" s="61"/>
      <c r="T951" s="61"/>
    </row>
    <row r="952" spans="1:20" s="55" customFormat="1" ht="14.15" x14ac:dyDescent="0.4">
      <c r="A952" s="39"/>
      <c r="E952" s="74"/>
      <c r="F952" s="74"/>
      <c r="G952" s="74"/>
      <c r="S952" s="61"/>
      <c r="T952" s="61"/>
    </row>
    <row r="953" spans="1:20" s="55" customFormat="1" ht="14.15" x14ac:dyDescent="0.4">
      <c r="A953" s="39"/>
      <c r="E953" s="74"/>
      <c r="F953" s="74"/>
      <c r="G953" s="74"/>
      <c r="S953" s="61"/>
      <c r="T953" s="61"/>
    </row>
    <row r="954" spans="1:20" s="55" customFormat="1" ht="14.15" x14ac:dyDescent="0.4">
      <c r="A954" s="39"/>
      <c r="E954" s="74"/>
      <c r="F954" s="74"/>
      <c r="G954" s="74"/>
      <c r="S954" s="61"/>
      <c r="T954" s="61"/>
    </row>
    <row r="955" spans="1:20" s="55" customFormat="1" ht="14.15" x14ac:dyDescent="0.4">
      <c r="A955" s="39"/>
      <c r="E955" s="74"/>
      <c r="F955" s="74"/>
      <c r="G955" s="74"/>
      <c r="S955" s="61"/>
      <c r="T955" s="61"/>
    </row>
    <row r="956" spans="1:20" s="55" customFormat="1" ht="14.15" x14ac:dyDescent="0.4">
      <c r="A956" s="39"/>
      <c r="E956" s="74"/>
      <c r="F956" s="74"/>
      <c r="G956" s="74"/>
      <c r="S956" s="61"/>
      <c r="T956" s="61"/>
    </row>
    <row r="957" spans="1:20" s="55" customFormat="1" ht="14.15" x14ac:dyDescent="0.4">
      <c r="A957" s="39"/>
      <c r="E957" s="74"/>
      <c r="F957" s="74"/>
      <c r="G957" s="74"/>
      <c r="S957" s="61"/>
      <c r="T957" s="61"/>
    </row>
    <row r="958" spans="1:20" s="55" customFormat="1" ht="14.15" x14ac:dyDescent="0.4">
      <c r="A958" s="39"/>
      <c r="E958" s="74"/>
      <c r="F958" s="74"/>
      <c r="G958" s="74"/>
      <c r="S958" s="61"/>
      <c r="T958" s="61"/>
    </row>
    <row r="959" spans="1:20" s="55" customFormat="1" ht="14.15" x14ac:dyDescent="0.4">
      <c r="A959" s="39"/>
      <c r="E959" s="74"/>
      <c r="F959" s="74"/>
      <c r="G959" s="74"/>
      <c r="S959" s="61"/>
      <c r="T959" s="61"/>
    </row>
    <row r="960" spans="1:20" s="55" customFormat="1" ht="14.15" x14ac:dyDescent="0.4">
      <c r="A960" s="39"/>
      <c r="E960" s="74"/>
      <c r="F960" s="74"/>
      <c r="G960" s="74"/>
      <c r="S960" s="61"/>
      <c r="T960" s="61"/>
    </row>
    <row r="961" spans="1:20" s="55" customFormat="1" ht="14.15" x14ac:dyDescent="0.4">
      <c r="A961" s="39"/>
      <c r="E961" s="74"/>
      <c r="F961" s="74"/>
      <c r="G961" s="74"/>
      <c r="S961" s="61"/>
      <c r="T961" s="61"/>
    </row>
    <row r="962" spans="1:20" s="55" customFormat="1" ht="14.15" x14ac:dyDescent="0.4">
      <c r="A962" s="39"/>
      <c r="E962" s="74"/>
      <c r="F962" s="74"/>
      <c r="G962" s="74"/>
      <c r="S962" s="61"/>
      <c r="T962" s="61"/>
    </row>
    <row r="963" spans="1:20" s="55" customFormat="1" ht="14.15" x14ac:dyDescent="0.4">
      <c r="A963" s="39"/>
      <c r="E963" s="74"/>
      <c r="F963" s="74"/>
      <c r="G963" s="74"/>
      <c r="S963" s="61"/>
      <c r="T963" s="61"/>
    </row>
    <row r="964" spans="1:20" s="55" customFormat="1" ht="14.15" x14ac:dyDescent="0.4">
      <c r="A964" s="39"/>
      <c r="E964" s="74"/>
      <c r="F964" s="74"/>
      <c r="G964" s="74"/>
      <c r="S964" s="61"/>
      <c r="T964" s="61"/>
    </row>
    <row r="965" spans="1:20" s="55" customFormat="1" ht="14.15" x14ac:dyDescent="0.4">
      <c r="A965" s="39"/>
      <c r="E965" s="74"/>
      <c r="F965" s="74"/>
      <c r="G965" s="74"/>
      <c r="S965" s="61"/>
      <c r="T965" s="61"/>
    </row>
    <row r="966" spans="1:20" s="55" customFormat="1" ht="14.15" x14ac:dyDescent="0.4">
      <c r="A966" s="39"/>
      <c r="E966" s="74"/>
      <c r="F966" s="74"/>
      <c r="G966" s="74"/>
      <c r="S966" s="61"/>
      <c r="T966" s="61"/>
    </row>
    <row r="967" spans="1:20" s="55" customFormat="1" ht="14.15" x14ac:dyDescent="0.4">
      <c r="A967" s="39"/>
      <c r="E967" s="74"/>
      <c r="F967" s="74"/>
      <c r="G967" s="74"/>
      <c r="S967" s="61"/>
      <c r="T967" s="61"/>
    </row>
    <row r="968" spans="1:20" s="55" customFormat="1" ht="14.15" x14ac:dyDescent="0.4">
      <c r="A968" s="39"/>
      <c r="E968" s="74"/>
      <c r="F968" s="74"/>
      <c r="G968" s="74"/>
      <c r="S968" s="61"/>
      <c r="T968" s="61"/>
    </row>
    <row r="969" spans="1:20" s="55" customFormat="1" ht="14.15" x14ac:dyDescent="0.4">
      <c r="A969" s="39"/>
      <c r="E969" s="74"/>
      <c r="F969" s="74"/>
      <c r="G969" s="74"/>
      <c r="S969" s="61"/>
      <c r="T969" s="61"/>
    </row>
    <row r="970" spans="1:20" s="55" customFormat="1" ht="14.15" x14ac:dyDescent="0.4">
      <c r="A970" s="39"/>
      <c r="E970" s="74"/>
      <c r="F970" s="74"/>
      <c r="G970" s="74"/>
      <c r="S970" s="61"/>
      <c r="T970" s="61"/>
    </row>
    <row r="971" spans="1:20" s="55" customFormat="1" ht="14.15" x14ac:dyDescent="0.4">
      <c r="A971" s="39"/>
      <c r="E971" s="74"/>
      <c r="F971" s="74"/>
      <c r="G971" s="74"/>
      <c r="S971" s="61"/>
      <c r="T971" s="61"/>
    </row>
    <row r="972" spans="1:20" s="55" customFormat="1" ht="14.15" x14ac:dyDescent="0.4">
      <c r="A972" s="39"/>
      <c r="E972" s="74"/>
      <c r="F972" s="74"/>
      <c r="G972" s="74"/>
      <c r="S972" s="61"/>
      <c r="T972" s="61"/>
    </row>
    <row r="973" spans="1:20" s="55" customFormat="1" ht="14.15" x14ac:dyDescent="0.4">
      <c r="A973" s="39"/>
      <c r="E973" s="74"/>
      <c r="F973" s="74"/>
      <c r="G973" s="74"/>
      <c r="S973" s="61"/>
      <c r="T973" s="61"/>
    </row>
    <row r="974" spans="1:20" s="55" customFormat="1" ht="14.15" x14ac:dyDescent="0.4">
      <c r="A974" s="39"/>
      <c r="E974" s="74"/>
      <c r="F974" s="74"/>
      <c r="G974" s="74"/>
      <c r="S974" s="61"/>
      <c r="T974" s="61"/>
    </row>
    <row r="975" spans="1:20" s="55" customFormat="1" ht="14.15" x14ac:dyDescent="0.4">
      <c r="A975" s="39"/>
      <c r="E975" s="74"/>
      <c r="F975" s="74"/>
      <c r="G975" s="74"/>
      <c r="S975" s="61"/>
      <c r="T975" s="61"/>
    </row>
    <row r="976" spans="1:20" s="55" customFormat="1" ht="14.15" x14ac:dyDescent="0.4">
      <c r="A976" s="39"/>
      <c r="E976" s="74"/>
      <c r="F976" s="74"/>
      <c r="G976" s="74"/>
      <c r="S976" s="61"/>
      <c r="T976" s="61"/>
    </row>
    <row r="977" spans="1:20" s="55" customFormat="1" ht="14.15" x14ac:dyDescent="0.4">
      <c r="A977" s="39"/>
      <c r="E977" s="74"/>
      <c r="F977" s="74"/>
      <c r="G977" s="74"/>
      <c r="S977" s="61"/>
      <c r="T977" s="61"/>
    </row>
    <row r="978" spans="1:20" s="55" customFormat="1" ht="14.15" x14ac:dyDescent="0.4">
      <c r="A978" s="39"/>
      <c r="E978" s="74"/>
      <c r="F978" s="74"/>
      <c r="G978" s="74"/>
      <c r="S978" s="61"/>
      <c r="T978" s="61"/>
    </row>
    <row r="979" spans="1:20" s="55" customFormat="1" ht="14.15" x14ac:dyDescent="0.4">
      <c r="A979" s="39"/>
      <c r="E979" s="74"/>
      <c r="F979" s="74"/>
      <c r="G979" s="74"/>
      <c r="S979" s="61"/>
      <c r="T979" s="61"/>
    </row>
    <row r="980" spans="1:20" s="55" customFormat="1" ht="14.15" x14ac:dyDescent="0.4">
      <c r="A980" s="39"/>
      <c r="E980" s="74"/>
      <c r="F980" s="74"/>
      <c r="G980" s="74"/>
      <c r="S980" s="61"/>
      <c r="T980" s="61"/>
    </row>
    <row r="981" spans="1:20" s="55" customFormat="1" ht="14.15" x14ac:dyDescent="0.4">
      <c r="A981" s="39"/>
      <c r="E981" s="74"/>
      <c r="F981" s="74"/>
      <c r="G981" s="74"/>
      <c r="S981" s="61"/>
      <c r="T981" s="61"/>
    </row>
    <row r="982" spans="1:20" s="55" customFormat="1" ht="14.15" x14ac:dyDescent="0.4">
      <c r="A982" s="39"/>
      <c r="E982" s="74"/>
      <c r="F982" s="74"/>
      <c r="G982" s="74"/>
      <c r="S982" s="61"/>
      <c r="T982" s="61"/>
    </row>
    <row r="983" spans="1:20" s="55" customFormat="1" ht="14.15" x14ac:dyDescent="0.4">
      <c r="A983" s="39"/>
      <c r="E983" s="74"/>
      <c r="F983" s="74"/>
      <c r="G983" s="74"/>
      <c r="S983" s="61"/>
      <c r="T983" s="61"/>
    </row>
    <row r="984" spans="1:20" s="55" customFormat="1" ht="14.15" x14ac:dyDescent="0.4">
      <c r="A984" s="39"/>
      <c r="E984" s="74"/>
      <c r="F984" s="74"/>
      <c r="G984" s="74"/>
      <c r="S984" s="61"/>
      <c r="T984" s="61"/>
    </row>
    <row r="985" spans="1:20" s="55" customFormat="1" ht="14.15" x14ac:dyDescent="0.4">
      <c r="A985" s="39"/>
      <c r="E985" s="74"/>
      <c r="F985" s="74"/>
      <c r="G985" s="74"/>
      <c r="S985" s="61"/>
      <c r="T985" s="61"/>
    </row>
    <row r="986" spans="1:20" s="55" customFormat="1" ht="14.15" x14ac:dyDescent="0.4">
      <c r="A986" s="39"/>
      <c r="E986" s="74"/>
      <c r="F986" s="74"/>
      <c r="G986" s="74"/>
      <c r="S986" s="61"/>
      <c r="T986" s="61"/>
    </row>
    <row r="987" spans="1:20" s="55" customFormat="1" ht="14.15" x14ac:dyDescent="0.4">
      <c r="A987" s="39"/>
      <c r="E987" s="74"/>
      <c r="F987" s="74"/>
      <c r="G987" s="74"/>
      <c r="S987" s="61"/>
      <c r="T987" s="61"/>
    </row>
    <row r="988" spans="1:20" s="55" customFormat="1" ht="14.15" x14ac:dyDescent="0.4">
      <c r="A988" s="39"/>
      <c r="E988" s="74"/>
      <c r="F988" s="74"/>
      <c r="G988" s="74"/>
      <c r="S988" s="61"/>
      <c r="T988" s="61"/>
    </row>
    <row r="989" spans="1:20" s="55" customFormat="1" ht="14.15" x14ac:dyDescent="0.4">
      <c r="A989" s="39"/>
      <c r="E989" s="74"/>
      <c r="F989" s="74"/>
      <c r="G989" s="74"/>
      <c r="S989" s="61"/>
      <c r="T989" s="61"/>
    </row>
    <row r="990" spans="1:20" s="55" customFormat="1" ht="14.15" x14ac:dyDescent="0.4">
      <c r="A990" s="39"/>
      <c r="E990" s="74"/>
      <c r="F990" s="74"/>
      <c r="G990" s="74"/>
      <c r="S990" s="61"/>
      <c r="T990" s="61"/>
    </row>
    <row r="991" spans="1:20" s="55" customFormat="1" ht="14.15" x14ac:dyDescent="0.4">
      <c r="A991" s="39"/>
      <c r="E991" s="74"/>
      <c r="F991" s="74"/>
      <c r="G991" s="74"/>
      <c r="S991" s="61"/>
      <c r="T991" s="61"/>
    </row>
    <row r="992" spans="1:20" s="55" customFormat="1" ht="14.15" x14ac:dyDescent="0.4">
      <c r="A992" s="39"/>
      <c r="E992" s="74"/>
      <c r="F992" s="74"/>
      <c r="G992" s="74"/>
      <c r="S992" s="61"/>
      <c r="T992" s="61"/>
    </row>
    <row r="993" spans="1:20" s="55" customFormat="1" ht="14.15" x14ac:dyDescent="0.4">
      <c r="A993" s="39"/>
      <c r="E993" s="74"/>
      <c r="F993" s="74"/>
      <c r="G993" s="74"/>
      <c r="S993" s="61"/>
      <c r="T993" s="61"/>
    </row>
    <row r="994" spans="1:20" s="55" customFormat="1" ht="14.15" x14ac:dyDescent="0.4">
      <c r="A994" s="39"/>
      <c r="E994" s="74"/>
      <c r="F994" s="74"/>
      <c r="G994" s="74"/>
      <c r="S994" s="61"/>
      <c r="T994" s="61"/>
    </row>
    <row r="995" spans="1:20" s="55" customFormat="1" ht="14.15" x14ac:dyDescent="0.4">
      <c r="A995" s="39"/>
      <c r="E995" s="74"/>
      <c r="F995" s="74"/>
      <c r="G995" s="74"/>
      <c r="S995" s="61"/>
      <c r="T995" s="61"/>
    </row>
    <row r="996" spans="1:20" s="55" customFormat="1" ht="14.15" x14ac:dyDescent="0.4">
      <c r="A996" s="39"/>
      <c r="E996" s="74"/>
      <c r="F996" s="74"/>
      <c r="G996" s="74"/>
      <c r="S996" s="61"/>
      <c r="T996" s="61"/>
    </row>
    <row r="997" spans="1:20" s="55" customFormat="1" ht="14.15" x14ac:dyDescent="0.4">
      <c r="A997" s="39"/>
      <c r="E997" s="74"/>
      <c r="F997" s="74"/>
      <c r="G997" s="74"/>
      <c r="S997" s="61"/>
      <c r="T997" s="61"/>
    </row>
    <row r="998" spans="1:20" s="55" customFormat="1" ht="14.15" x14ac:dyDescent="0.4">
      <c r="A998" s="39"/>
      <c r="E998" s="74"/>
      <c r="F998" s="74"/>
      <c r="G998" s="74"/>
      <c r="S998" s="61"/>
      <c r="T998" s="61"/>
    </row>
    <row r="999" spans="1:20" s="55" customFormat="1" ht="14.15" x14ac:dyDescent="0.4">
      <c r="A999" s="39"/>
      <c r="E999" s="74"/>
      <c r="F999" s="74"/>
      <c r="G999" s="74"/>
      <c r="S999" s="61"/>
      <c r="T999" s="61"/>
    </row>
    <row r="1000" spans="1:20" s="55" customFormat="1" ht="14.15" x14ac:dyDescent="0.4">
      <c r="A1000" s="39"/>
      <c r="E1000" s="74"/>
      <c r="F1000" s="74"/>
      <c r="G1000" s="74"/>
      <c r="S1000" s="61"/>
      <c r="T1000" s="61"/>
    </row>
    <row r="1001" spans="1:20" s="55" customFormat="1" ht="14.15" x14ac:dyDescent="0.4">
      <c r="A1001" s="39"/>
      <c r="E1001" s="74"/>
      <c r="F1001" s="74"/>
      <c r="G1001" s="74"/>
      <c r="S1001" s="61"/>
      <c r="T1001" s="61"/>
    </row>
    <row r="1002" spans="1:20" s="55" customFormat="1" ht="14.15" x14ac:dyDescent="0.4">
      <c r="A1002" s="39"/>
      <c r="E1002" s="74"/>
      <c r="F1002" s="74"/>
      <c r="G1002" s="74"/>
      <c r="S1002" s="61"/>
      <c r="T1002" s="61"/>
    </row>
    <row r="1003" spans="1:20" s="55" customFormat="1" ht="14.15" x14ac:dyDescent="0.4">
      <c r="A1003" s="39"/>
      <c r="E1003" s="74"/>
      <c r="F1003" s="74"/>
      <c r="G1003" s="74"/>
      <c r="S1003" s="61"/>
      <c r="T1003" s="61"/>
    </row>
    <row r="1004" spans="1:20" s="55" customFormat="1" ht="14.15" x14ac:dyDescent="0.4">
      <c r="A1004" s="39"/>
      <c r="E1004" s="74"/>
      <c r="F1004" s="74"/>
      <c r="G1004" s="74"/>
      <c r="S1004" s="61"/>
      <c r="T1004" s="61"/>
    </row>
    <row r="1005" spans="1:20" s="55" customFormat="1" ht="14.15" x14ac:dyDescent="0.4">
      <c r="A1005" s="39"/>
      <c r="E1005" s="74"/>
      <c r="F1005" s="74"/>
      <c r="G1005" s="74"/>
      <c r="S1005" s="61"/>
      <c r="T1005" s="61"/>
    </row>
    <row r="1006" spans="1:20" s="55" customFormat="1" ht="14.15" x14ac:dyDescent="0.4">
      <c r="A1006" s="39"/>
      <c r="E1006" s="74"/>
      <c r="F1006" s="74"/>
      <c r="G1006" s="74"/>
      <c r="S1006" s="61"/>
      <c r="T1006" s="61"/>
    </row>
    <row r="1007" spans="1:20" s="55" customFormat="1" ht="14.15" x14ac:dyDescent="0.4">
      <c r="A1007" s="39"/>
      <c r="E1007" s="74"/>
      <c r="F1007" s="74"/>
      <c r="G1007" s="74"/>
      <c r="S1007" s="61"/>
      <c r="T1007" s="61"/>
    </row>
    <row r="1008" spans="1:20" s="55" customFormat="1" ht="14.15" x14ac:dyDescent="0.4">
      <c r="A1008" s="39"/>
      <c r="E1008" s="74"/>
      <c r="F1008" s="74"/>
      <c r="G1008" s="74"/>
      <c r="S1008" s="61"/>
      <c r="T1008" s="61"/>
    </row>
    <row r="1009" spans="1:20" s="55" customFormat="1" ht="14.15" x14ac:dyDescent="0.4">
      <c r="A1009" s="39"/>
      <c r="E1009" s="74"/>
      <c r="F1009" s="74"/>
      <c r="G1009" s="74"/>
      <c r="S1009" s="61"/>
      <c r="T1009" s="61"/>
    </row>
    <row r="1010" spans="1:20" s="55" customFormat="1" ht="14.15" x14ac:dyDescent="0.4">
      <c r="A1010" s="39"/>
      <c r="E1010" s="74"/>
      <c r="F1010" s="74"/>
      <c r="G1010" s="74"/>
      <c r="S1010" s="61"/>
      <c r="T1010" s="61"/>
    </row>
    <row r="1011" spans="1:20" s="55" customFormat="1" ht="14.15" x14ac:dyDescent="0.4">
      <c r="A1011" s="39"/>
      <c r="E1011" s="74"/>
      <c r="F1011" s="74"/>
      <c r="G1011" s="74"/>
      <c r="S1011" s="61"/>
      <c r="T1011" s="61"/>
    </row>
    <row r="1012" spans="1:20" s="55" customFormat="1" ht="14.15" x14ac:dyDescent="0.4">
      <c r="A1012" s="39"/>
      <c r="E1012" s="74"/>
      <c r="F1012" s="74"/>
      <c r="G1012" s="74"/>
      <c r="S1012" s="61"/>
      <c r="T1012" s="61"/>
    </row>
    <row r="1013" spans="1:20" s="55" customFormat="1" ht="14.15" x14ac:dyDescent="0.4">
      <c r="A1013" s="39"/>
      <c r="E1013" s="74"/>
      <c r="F1013" s="74"/>
      <c r="G1013" s="74"/>
      <c r="S1013" s="61"/>
      <c r="T1013" s="61"/>
    </row>
    <row r="1014" spans="1:20" s="55" customFormat="1" ht="14.15" x14ac:dyDescent="0.4">
      <c r="A1014" s="39"/>
      <c r="E1014" s="74"/>
      <c r="F1014" s="74"/>
      <c r="G1014" s="74"/>
      <c r="S1014" s="61"/>
      <c r="T1014" s="61"/>
    </row>
    <row r="1015" spans="1:20" s="55" customFormat="1" ht="14.15" x14ac:dyDescent="0.4">
      <c r="A1015" s="39"/>
      <c r="E1015" s="74"/>
      <c r="F1015" s="74"/>
      <c r="G1015" s="74"/>
      <c r="S1015" s="61"/>
      <c r="T1015" s="61"/>
    </row>
    <row r="1016" spans="1:20" s="55" customFormat="1" ht="14.15" x14ac:dyDescent="0.4">
      <c r="A1016" s="39"/>
      <c r="E1016" s="74"/>
      <c r="F1016" s="74"/>
      <c r="G1016" s="74"/>
      <c r="S1016" s="61"/>
      <c r="T1016" s="61"/>
    </row>
    <row r="1017" spans="1:20" s="55" customFormat="1" ht="14.15" x14ac:dyDescent="0.4">
      <c r="A1017" s="39"/>
      <c r="E1017" s="74"/>
      <c r="F1017" s="74"/>
      <c r="G1017" s="74"/>
      <c r="S1017" s="61"/>
      <c r="T1017" s="61"/>
    </row>
    <row r="1018" spans="1:20" s="55" customFormat="1" ht="14.15" x14ac:dyDescent="0.4">
      <c r="A1018" s="39"/>
      <c r="E1018" s="74"/>
      <c r="F1018" s="74"/>
      <c r="G1018" s="74"/>
      <c r="S1018" s="61"/>
      <c r="T1018" s="61"/>
    </row>
    <row r="1019" spans="1:20" s="55" customFormat="1" ht="14.15" x14ac:dyDescent="0.4">
      <c r="A1019" s="39"/>
      <c r="E1019" s="74"/>
      <c r="F1019" s="74"/>
      <c r="G1019" s="74"/>
      <c r="S1019" s="61"/>
      <c r="T1019" s="61"/>
    </row>
    <row r="1020" spans="1:20" s="55" customFormat="1" ht="14.15" x14ac:dyDescent="0.4">
      <c r="A1020" s="39"/>
      <c r="E1020" s="74"/>
      <c r="F1020" s="74"/>
      <c r="G1020" s="74"/>
      <c r="S1020" s="61"/>
      <c r="T1020" s="61"/>
    </row>
    <row r="1021" spans="1:20" s="55" customFormat="1" ht="14.15" x14ac:dyDescent="0.4">
      <c r="A1021" s="39"/>
      <c r="E1021" s="74"/>
      <c r="F1021" s="74"/>
      <c r="G1021" s="74"/>
      <c r="S1021" s="61"/>
      <c r="T1021" s="61"/>
    </row>
    <row r="1022" spans="1:20" s="55" customFormat="1" ht="14.15" x14ac:dyDescent="0.4">
      <c r="A1022" s="39"/>
      <c r="E1022" s="74"/>
      <c r="F1022" s="74"/>
      <c r="G1022" s="74"/>
      <c r="S1022" s="61"/>
      <c r="T1022" s="61"/>
    </row>
    <row r="1023" spans="1:20" s="55" customFormat="1" ht="14.15" x14ac:dyDescent="0.4">
      <c r="A1023" s="39"/>
      <c r="E1023" s="74"/>
      <c r="F1023" s="74"/>
      <c r="G1023" s="74"/>
      <c r="S1023" s="61"/>
      <c r="T1023" s="61"/>
    </row>
    <row r="1024" spans="1:20" s="55" customFormat="1" ht="14.15" x14ac:dyDescent="0.4">
      <c r="A1024" s="39"/>
      <c r="E1024" s="74"/>
      <c r="F1024" s="74"/>
      <c r="G1024" s="74"/>
      <c r="S1024" s="61"/>
      <c r="T1024" s="61"/>
    </row>
    <row r="1025" spans="1:20" s="55" customFormat="1" ht="14.15" x14ac:dyDescent="0.4">
      <c r="A1025" s="39"/>
      <c r="E1025" s="74"/>
      <c r="F1025" s="74"/>
      <c r="G1025" s="74"/>
      <c r="S1025" s="61"/>
      <c r="T1025" s="61"/>
    </row>
    <row r="1026" spans="1:20" s="55" customFormat="1" ht="14.15" x14ac:dyDescent="0.4">
      <c r="A1026" s="39"/>
      <c r="E1026" s="74"/>
      <c r="F1026" s="74"/>
      <c r="G1026" s="74"/>
      <c r="S1026" s="61"/>
      <c r="T1026" s="61"/>
    </row>
    <row r="1027" spans="1:20" s="55" customFormat="1" ht="14.15" x14ac:dyDescent="0.4">
      <c r="A1027" s="39"/>
      <c r="E1027" s="74"/>
      <c r="F1027" s="74"/>
      <c r="G1027" s="74"/>
      <c r="S1027" s="61"/>
      <c r="T1027" s="61"/>
    </row>
    <row r="1028" spans="1:20" s="55" customFormat="1" ht="14.15" x14ac:dyDescent="0.4">
      <c r="A1028" s="39"/>
      <c r="E1028" s="74"/>
      <c r="F1028" s="74"/>
      <c r="G1028" s="74"/>
      <c r="S1028" s="61"/>
      <c r="T1028" s="61"/>
    </row>
    <row r="1029" spans="1:20" s="55" customFormat="1" ht="14.15" x14ac:dyDescent="0.4">
      <c r="A1029" s="39"/>
      <c r="E1029" s="74"/>
      <c r="F1029" s="74"/>
      <c r="G1029" s="74"/>
      <c r="S1029" s="61"/>
      <c r="T1029" s="61"/>
    </row>
    <row r="1030" spans="1:20" s="55" customFormat="1" ht="14.15" x14ac:dyDescent="0.4">
      <c r="A1030" s="39"/>
      <c r="E1030" s="74"/>
      <c r="F1030" s="74"/>
      <c r="G1030" s="74"/>
      <c r="S1030" s="61"/>
      <c r="T1030" s="61"/>
    </row>
    <row r="1031" spans="1:20" s="55" customFormat="1" ht="14.15" x14ac:dyDescent="0.4">
      <c r="A1031" s="39"/>
      <c r="E1031" s="74"/>
      <c r="F1031" s="74"/>
      <c r="G1031" s="74"/>
      <c r="S1031" s="61"/>
      <c r="T1031" s="61"/>
    </row>
    <row r="1032" spans="1:20" s="55" customFormat="1" ht="14.15" x14ac:dyDescent="0.4">
      <c r="A1032" s="39"/>
      <c r="E1032" s="74"/>
      <c r="F1032" s="74"/>
      <c r="G1032" s="74"/>
      <c r="S1032" s="61"/>
      <c r="T1032" s="61"/>
    </row>
    <row r="1033" spans="1:20" s="55" customFormat="1" ht="14.15" x14ac:dyDescent="0.4">
      <c r="A1033" s="39"/>
      <c r="E1033" s="74"/>
      <c r="F1033" s="74"/>
      <c r="G1033" s="74"/>
      <c r="S1033" s="61"/>
      <c r="T1033" s="61"/>
    </row>
    <row r="1034" spans="1:20" s="55" customFormat="1" ht="14.15" x14ac:dyDescent="0.4">
      <c r="A1034" s="39"/>
      <c r="E1034" s="74"/>
      <c r="F1034" s="74"/>
      <c r="G1034" s="74"/>
      <c r="S1034" s="61"/>
      <c r="T1034" s="61"/>
    </row>
    <row r="1035" spans="1:20" s="55" customFormat="1" ht="14.15" x14ac:dyDescent="0.4">
      <c r="A1035" s="39"/>
      <c r="E1035" s="74"/>
      <c r="F1035" s="74"/>
      <c r="G1035" s="74"/>
      <c r="S1035" s="61"/>
      <c r="T1035" s="61"/>
    </row>
    <row r="1036" spans="1:20" s="55" customFormat="1" ht="14.15" x14ac:dyDescent="0.4">
      <c r="A1036" s="39"/>
      <c r="E1036" s="74"/>
      <c r="F1036" s="74"/>
      <c r="G1036" s="74"/>
      <c r="S1036" s="61"/>
      <c r="T1036" s="61"/>
    </row>
    <row r="1037" spans="1:20" s="55" customFormat="1" ht="14.15" x14ac:dyDescent="0.4">
      <c r="A1037" s="39"/>
      <c r="E1037" s="74"/>
      <c r="F1037" s="74"/>
      <c r="G1037" s="74"/>
      <c r="S1037" s="61"/>
      <c r="T1037" s="61"/>
    </row>
    <row r="1038" spans="1:20" s="55" customFormat="1" ht="14.15" x14ac:dyDescent="0.4">
      <c r="A1038" s="39"/>
      <c r="E1038" s="74"/>
      <c r="F1038" s="74"/>
      <c r="G1038" s="74"/>
      <c r="S1038" s="61"/>
      <c r="T1038" s="61"/>
    </row>
    <row r="1039" spans="1:20" s="55" customFormat="1" ht="14.15" x14ac:dyDescent="0.4">
      <c r="A1039" s="39"/>
      <c r="E1039" s="74"/>
      <c r="F1039" s="74"/>
      <c r="G1039" s="74"/>
      <c r="S1039" s="61"/>
      <c r="T1039" s="61"/>
    </row>
    <row r="1040" spans="1:20" s="55" customFormat="1" ht="14.15" x14ac:dyDescent="0.4">
      <c r="A1040" s="39"/>
      <c r="E1040" s="74"/>
      <c r="F1040" s="74"/>
      <c r="G1040" s="74"/>
      <c r="S1040" s="61"/>
      <c r="T1040" s="61"/>
    </row>
    <row r="1041" spans="1:20" s="55" customFormat="1" ht="14.15" x14ac:dyDescent="0.4">
      <c r="A1041" s="39"/>
      <c r="E1041" s="74"/>
      <c r="F1041" s="74"/>
      <c r="G1041" s="74"/>
      <c r="S1041" s="61"/>
      <c r="T1041" s="61"/>
    </row>
    <row r="1042" spans="1:20" s="55" customFormat="1" ht="14.15" x14ac:dyDescent="0.4">
      <c r="A1042" s="39"/>
      <c r="E1042" s="74"/>
      <c r="F1042" s="74"/>
      <c r="G1042" s="74"/>
      <c r="S1042" s="61"/>
      <c r="T1042" s="61"/>
    </row>
    <row r="1043" spans="1:20" s="55" customFormat="1" ht="14.15" x14ac:dyDescent="0.4">
      <c r="A1043" s="39"/>
      <c r="E1043" s="74"/>
      <c r="F1043" s="74"/>
      <c r="G1043" s="74"/>
      <c r="S1043" s="61"/>
      <c r="T1043" s="61"/>
    </row>
    <row r="1044" spans="1:20" s="55" customFormat="1" ht="14.15" x14ac:dyDescent="0.4">
      <c r="A1044" s="39"/>
      <c r="E1044" s="74"/>
      <c r="F1044" s="74"/>
      <c r="G1044" s="74"/>
      <c r="S1044" s="61"/>
      <c r="T1044" s="61"/>
    </row>
    <row r="1045" spans="1:20" s="55" customFormat="1" ht="14.15" x14ac:dyDescent="0.4">
      <c r="A1045" s="39"/>
      <c r="E1045" s="74"/>
      <c r="F1045" s="74"/>
      <c r="G1045" s="74"/>
      <c r="S1045" s="61"/>
      <c r="T1045" s="61"/>
    </row>
    <row r="1046" spans="1:20" s="55" customFormat="1" ht="14.15" x14ac:dyDescent="0.4">
      <c r="A1046" s="39"/>
      <c r="E1046" s="74"/>
      <c r="F1046" s="74"/>
      <c r="G1046" s="74"/>
      <c r="S1046" s="61"/>
      <c r="T1046" s="61"/>
    </row>
    <row r="1047" spans="1:20" s="55" customFormat="1" ht="14.15" x14ac:dyDescent="0.4">
      <c r="A1047" s="39"/>
      <c r="E1047" s="74"/>
      <c r="F1047" s="74"/>
      <c r="G1047" s="74"/>
      <c r="S1047" s="61"/>
      <c r="T1047" s="61"/>
    </row>
    <row r="1048" spans="1:20" s="55" customFormat="1" ht="14.15" x14ac:dyDescent="0.4">
      <c r="A1048" s="39"/>
      <c r="E1048" s="74"/>
      <c r="F1048" s="74"/>
      <c r="G1048" s="74"/>
      <c r="S1048" s="61"/>
      <c r="T1048" s="61"/>
    </row>
    <row r="1049" spans="1:20" s="55" customFormat="1" ht="14.15" x14ac:dyDescent="0.4">
      <c r="A1049" s="39"/>
      <c r="E1049" s="74"/>
      <c r="F1049" s="74"/>
      <c r="G1049" s="74"/>
      <c r="S1049" s="61"/>
      <c r="T1049" s="61"/>
    </row>
    <row r="1050" spans="1:20" s="55" customFormat="1" ht="14.15" x14ac:dyDescent="0.4">
      <c r="A1050" s="39"/>
      <c r="E1050" s="74"/>
      <c r="F1050" s="74"/>
      <c r="G1050" s="74"/>
      <c r="S1050" s="61"/>
      <c r="T1050" s="61"/>
    </row>
    <row r="1051" spans="1:20" s="55" customFormat="1" ht="14.15" x14ac:dyDescent="0.4">
      <c r="A1051" s="39"/>
      <c r="E1051" s="74"/>
      <c r="F1051" s="74"/>
      <c r="G1051" s="74"/>
      <c r="S1051" s="61"/>
      <c r="T1051" s="61"/>
    </row>
    <row r="1052" spans="1:20" s="55" customFormat="1" ht="14.15" x14ac:dyDescent="0.4">
      <c r="A1052" s="39"/>
      <c r="E1052" s="74"/>
      <c r="F1052" s="74"/>
      <c r="G1052" s="74"/>
      <c r="S1052" s="61"/>
      <c r="T1052" s="61"/>
    </row>
    <row r="1053" spans="1:20" s="55" customFormat="1" ht="14.15" x14ac:dyDescent="0.4">
      <c r="A1053" s="39"/>
      <c r="E1053" s="74"/>
      <c r="F1053" s="74"/>
      <c r="G1053" s="74"/>
      <c r="S1053" s="61"/>
      <c r="T1053" s="61"/>
    </row>
    <row r="1054" spans="1:20" s="55" customFormat="1" ht="14.15" x14ac:dyDescent="0.4">
      <c r="A1054" s="39"/>
      <c r="E1054" s="74"/>
      <c r="F1054" s="74"/>
      <c r="G1054" s="74"/>
      <c r="S1054" s="61"/>
      <c r="T1054" s="61"/>
    </row>
    <row r="1055" spans="1:20" s="55" customFormat="1" ht="14.15" x14ac:dyDescent="0.4">
      <c r="A1055" s="39"/>
      <c r="E1055" s="74"/>
      <c r="F1055" s="74"/>
      <c r="G1055" s="74"/>
      <c r="S1055" s="61"/>
      <c r="T1055" s="61"/>
    </row>
    <row r="1056" spans="1:20" s="55" customFormat="1" ht="14.15" x14ac:dyDescent="0.4">
      <c r="A1056" s="39"/>
      <c r="E1056" s="74"/>
      <c r="F1056" s="74"/>
      <c r="G1056" s="74"/>
      <c r="S1056" s="61"/>
      <c r="T1056" s="61"/>
    </row>
    <row r="1057" spans="1:20" s="55" customFormat="1" ht="14.15" x14ac:dyDescent="0.4">
      <c r="A1057" s="39"/>
      <c r="E1057" s="74"/>
      <c r="F1057" s="74"/>
      <c r="G1057" s="74"/>
      <c r="S1057" s="61"/>
      <c r="T1057" s="61"/>
    </row>
    <row r="1058" spans="1:20" s="55" customFormat="1" ht="14.15" x14ac:dyDescent="0.4">
      <c r="A1058" s="39"/>
      <c r="E1058" s="74"/>
      <c r="F1058" s="74"/>
      <c r="G1058" s="74"/>
      <c r="S1058" s="61"/>
      <c r="T1058" s="61"/>
    </row>
    <row r="1059" spans="1:20" s="55" customFormat="1" ht="14.15" x14ac:dyDescent="0.4">
      <c r="A1059" s="39"/>
      <c r="E1059" s="74"/>
      <c r="F1059" s="74"/>
      <c r="G1059" s="74"/>
      <c r="S1059" s="61"/>
      <c r="T1059" s="61"/>
    </row>
    <row r="1060" spans="1:20" s="55" customFormat="1" ht="14.15" x14ac:dyDescent="0.4">
      <c r="A1060" s="39"/>
      <c r="E1060" s="74"/>
      <c r="F1060" s="74"/>
      <c r="G1060" s="74"/>
      <c r="S1060" s="61"/>
      <c r="T1060" s="61"/>
    </row>
    <row r="1061" spans="1:20" s="55" customFormat="1" ht="14.15" x14ac:dyDescent="0.4">
      <c r="A1061" s="39"/>
      <c r="E1061" s="74"/>
      <c r="F1061" s="74"/>
      <c r="G1061" s="74"/>
      <c r="S1061" s="61"/>
      <c r="T1061" s="61"/>
    </row>
    <row r="1062" spans="1:20" s="55" customFormat="1" ht="14.15" x14ac:dyDescent="0.4">
      <c r="A1062" s="39"/>
      <c r="E1062" s="74"/>
      <c r="F1062" s="74"/>
      <c r="G1062" s="74"/>
      <c r="S1062" s="61"/>
      <c r="T1062" s="61"/>
    </row>
    <row r="1063" spans="1:20" s="55" customFormat="1" ht="14.15" x14ac:dyDescent="0.4">
      <c r="A1063" s="39"/>
      <c r="E1063" s="74"/>
      <c r="F1063" s="74"/>
      <c r="G1063" s="74"/>
      <c r="S1063" s="61"/>
      <c r="T1063" s="61"/>
    </row>
    <row r="1064" spans="1:20" s="55" customFormat="1" ht="14.15" x14ac:dyDescent="0.4">
      <c r="A1064" s="39"/>
      <c r="E1064" s="74"/>
      <c r="F1064" s="74"/>
      <c r="G1064" s="74"/>
      <c r="S1064" s="61"/>
      <c r="T1064" s="61"/>
    </row>
    <row r="1065" spans="1:20" s="55" customFormat="1" ht="14.15" x14ac:dyDescent="0.4">
      <c r="A1065" s="39"/>
      <c r="E1065" s="74"/>
      <c r="F1065" s="74"/>
      <c r="G1065" s="74"/>
      <c r="S1065" s="61"/>
      <c r="T1065" s="61"/>
    </row>
    <row r="1066" spans="1:20" s="55" customFormat="1" ht="14.15" x14ac:dyDescent="0.4">
      <c r="A1066" s="39"/>
      <c r="E1066" s="74"/>
      <c r="F1066" s="74"/>
      <c r="G1066" s="74"/>
      <c r="S1066" s="61"/>
      <c r="T1066" s="61"/>
    </row>
    <row r="1067" spans="1:20" s="55" customFormat="1" ht="14.15" x14ac:dyDescent="0.4">
      <c r="A1067" s="39"/>
      <c r="E1067" s="74"/>
      <c r="F1067" s="74"/>
      <c r="G1067" s="74"/>
      <c r="S1067" s="61"/>
      <c r="T1067" s="61"/>
    </row>
    <row r="1068" spans="1:20" s="55" customFormat="1" ht="14.15" x14ac:dyDescent="0.4">
      <c r="A1068" s="39"/>
      <c r="E1068" s="74"/>
      <c r="F1068" s="74"/>
      <c r="G1068" s="74"/>
      <c r="S1068" s="61"/>
      <c r="T1068" s="61"/>
    </row>
    <row r="1069" spans="1:20" s="55" customFormat="1" ht="14.15" x14ac:dyDescent="0.4">
      <c r="A1069" s="39"/>
      <c r="E1069" s="74"/>
      <c r="F1069" s="74"/>
      <c r="G1069" s="74"/>
      <c r="S1069" s="61"/>
      <c r="T1069" s="61"/>
    </row>
    <row r="1070" spans="1:20" s="55" customFormat="1" ht="14.15" x14ac:dyDescent="0.4">
      <c r="A1070" s="39"/>
      <c r="E1070" s="74"/>
      <c r="F1070" s="74"/>
      <c r="G1070" s="74"/>
      <c r="S1070" s="61"/>
      <c r="T1070" s="61"/>
    </row>
    <row r="1071" spans="1:20" s="55" customFormat="1" ht="14.15" x14ac:dyDescent="0.4">
      <c r="A1071" s="39"/>
      <c r="E1071" s="74"/>
      <c r="F1071" s="74"/>
      <c r="G1071" s="74"/>
      <c r="S1071" s="61"/>
      <c r="T1071" s="61"/>
    </row>
    <row r="1072" spans="1:20" s="55" customFormat="1" ht="14.15" x14ac:dyDescent="0.4">
      <c r="A1072" s="39"/>
      <c r="E1072" s="74"/>
      <c r="F1072" s="74"/>
      <c r="G1072" s="74"/>
      <c r="S1072" s="61"/>
      <c r="T1072" s="61"/>
    </row>
    <row r="1073" spans="1:20" s="55" customFormat="1" ht="14.15" x14ac:dyDescent="0.4">
      <c r="A1073" s="39"/>
      <c r="E1073" s="74"/>
      <c r="F1073" s="74"/>
      <c r="G1073" s="74"/>
      <c r="S1073" s="61"/>
      <c r="T1073" s="61"/>
    </row>
    <row r="1074" spans="1:20" s="55" customFormat="1" ht="14.15" x14ac:dyDescent="0.4">
      <c r="A1074" s="39"/>
      <c r="E1074" s="74"/>
      <c r="F1074" s="74"/>
      <c r="G1074" s="74"/>
      <c r="S1074" s="61"/>
      <c r="T1074" s="61"/>
    </row>
    <row r="1075" spans="1:20" s="55" customFormat="1" ht="14.15" x14ac:dyDescent="0.4">
      <c r="A1075" s="39"/>
      <c r="E1075" s="74"/>
      <c r="F1075" s="74"/>
      <c r="G1075" s="74"/>
      <c r="S1075" s="61"/>
      <c r="T1075" s="61"/>
    </row>
    <row r="1076" spans="1:20" s="55" customFormat="1" ht="14.15" x14ac:dyDescent="0.4">
      <c r="A1076" s="39"/>
      <c r="E1076" s="74"/>
      <c r="F1076" s="74"/>
      <c r="G1076" s="74"/>
      <c r="S1076" s="61"/>
      <c r="T1076" s="61"/>
    </row>
    <row r="1077" spans="1:20" s="55" customFormat="1" ht="14.15" x14ac:dyDescent="0.4">
      <c r="A1077" s="39"/>
      <c r="E1077" s="74"/>
      <c r="F1077" s="74"/>
      <c r="G1077" s="74"/>
      <c r="S1077" s="61"/>
      <c r="T1077" s="61"/>
    </row>
    <row r="1078" spans="1:20" s="55" customFormat="1" ht="14.15" x14ac:dyDescent="0.4">
      <c r="A1078" s="39"/>
      <c r="E1078" s="74"/>
      <c r="F1078" s="74"/>
      <c r="G1078" s="74"/>
      <c r="S1078" s="61"/>
      <c r="T1078" s="61"/>
    </row>
    <row r="1079" spans="1:20" s="55" customFormat="1" ht="14.15" x14ac:dyDescent="0.4">
      <c r="A1079" s="39"/>
      <c r="E1079" s="74"/>
      <c r="F1079" s="74"/>
      <c r="G1079" s="74"/>
      <c r="S1079" s="61"/>
      <c r="T1079" s="61"/>
    </row>
    <row r="1080" spans="1:20" s="55" customFormat="1" ht="14.15" x14ac:dyDescent="0.4">
      <c r="A1080" s="39"/>
      <c r="E1080" s="74"/>
      <c r="F1080" s="74"/>
      <c r="G1080" s="74"/>
      <c r="S1080" s="61"/>
      <c r="T1080" s="61"/>
    </row>
    <row r="1081" spans="1:20" s="55" customFormat="1" ht="14.15" x14ac:dyDescent="0.4">
      <c r="A1081" s="39"/>
      <c r="E1081" s="74"/>
      <c r="F1081" s="74"/>
      <c r="G1081" s="74"/>
      <c r="S1081" s="61"/>
      <c r="T1081" s="61"/>
    </row>
    <row r="1082" spans="1:20" s="55" customFormat="1" ht="14.15" x14ac:dyDescent="0.4">
      <c r="A1082" s="39"/>
      <c r="E1082" s="74"/>
      <c r="F1082" s="74"/>
      <c r="G1082" s="74"/>
      <c r="S1082" s="61"/>
      <c r="T1082" s="61"/>
    </row>
    <row r="1083" spans="1:20" s="55" customFormat="1" ht="14.15" x14ac:dyDescent="0.4">
      <c r="A1083" s="39"/>
      <c r="E1083" s="74"/>
      <c r="F1083" s="74"/>
      <c r="G1083" s="74"/>
      <c r="S1083" s="61"/>
      <c r="T1083" s="61"/>
    </row>
    <row r="1084" spans="1:20" s="55" customFormat="1" ht="14.15" x14ac:dyDescent="0.4">
      <c r="A1084" s="39"/>
      <c r="E1084" s="74"/>
      <c r="F1084" s="74"/>
      <c r="G1084" s="74"/>
      <c r="S1084" s="61"/>
      <c r="T1084" s="61"/>
    </row>
    <row r="1085" spans="1:20" s="55" customFormat="1" ht="14.15" x14ac:dyDescent="0.4">
      <c r="A1085" s="39"/>
      <c r="E1085" s="74"/>
      <c r="F1085" s="74"/>
      <c r="G1085" s="74"/>
      <c r="S1085" s="61"/>
      <c r="T1085" s="61"/>
    </row>
    <row r="1086" spans="1:20" s="55" customFormat="1" ht="14.15" x14ac:dyDescent="0.4">
      <c r="A1086" s="39"/>
      <c r="E1086" s="74"/>
      <c r="F1086" s="74"/>
      <c r="G1086" s="74"/>
      <c r="S1086" s="61"/>
      <c r="T1086" s="61"/>
    </row>
    <row r="1087" spans="1:20" s="55" customFormat="1" ht="14.15" x14ac:dyDescent="0.4">
      <c r="A1087" s="39"/>
      <c r="E1087" s="74"/>
      <c r="F1087" s="74"/>
      <c r="G1087" s="74"/>
      <c r="S1087" s="61"/>
      <c r="T1087" s="61"/>
    </row>
    <row r="1088" spans="1:20" s="55" customFormat="1" ht="14.15" x14ac:dyDescent="0.4">
      <c r="A1088" s="39"/>
      <c r="E1088" s="74"/>
      <c r="F1088" s="74"/>
      <c r="G1088" s="74"/>
      <c r="S1088" s="61"/>
      <c r="T1088" s="61"/>
    </row>
    <row r="1089" spans="1:20" s="55" customFormat="1" ht="14.15" x14ac:dyDescent="0.4">
      <c r="A1089" s="39"/>
      <c r="E1089" s="74"/>
      <c r="F1089" s="74"/>
      <c r="G1089" s="74"/>
      <c r="S1089" s="61"/>
      <c r="T1089" s="61"/>
    </row>
    <row r="1090" spans="1:20" s="55" customFormat="1" ht="14.15" x14ac:dyDescent="0.4">
      <c r="A1090" s="39"/>
      <c r="E1090" s="74"/>
      <c r="F1090" s="74"/>
      <c r="G1090" s="74"/>
      <c r="S1090" s="61"/>
      <c r="T1090" s="61"/>
    </row>
    <row r="1091" spans="1:20" s="55" customFormat="1" ht="14.15" x14ac:dyDescent="0.4">
      <c r="A1091" s="39"/>
      <c r="E1091" s="74"/>
      <c r="F1091" s="74"/>
      <c r="G1091" s="74"/>
      <c r="S1091" s="61"/>
      <c r="T1091" s="61"/>
    </row>
    <row r="1092" spans="1:20" s="55" customFormat="1" ht="14.15" x14ac:dyDescent="0.4">
      <c r="A1092" s="39"/>
      <c r="E1092" s="74"/>
      <c r="F1092" s="74"/>
      <c r="G1092" s="74"/>
      <c r="S1092" s="61"/>
      <c r="T1092" s="61"/>
    </row>
    <row r="1093" spans="1:20" s="55" customFormat="1" ht="14.15" x14ac:dyDescent="0.4">
      <c r="A1093" s="39"/>
      <c r="E1093" s="74"/>
      <c r="F1093" s="74"/>
      <c r="G1093" s="74"/>
      <c r="S1093" s="61"/>
      <c r="T1093" s="61"/>
    </row>
    <row r="1094" spans="1:20" s="55" customFormat="1" ht="14.15" x14ac:dyDescent="0.4">
      <c r="A1094" s="39"/>
      <c r="E1094" s="74"/>
      <c r="F1094" s="74"/>
      <c r="G1094" s="74"/>
      <c r="S1094" s="61"/>
      <c r="T1094" s="61"/>
    </row>
    <row r="1095" spans="1:20" s="55" customFormat="1" ht="14.15" x14ac:dyDescent="0.4">
      <c r="A1095" s="39"/>
      <c r="E1095" s="74"/>
      <c r="F1095" s="74"/>
      <c r="G1095" s="74"/>
      <c r="S1095" s="61"/>
      <c r="T1095" s="61"/>
    </row>
    <row r="1096" spans="1:20" s="55" customFormat="1" ht="14.15" x14ac:dyDescent="0.4">
      <c r="A1096" s="39"/>
      <c r="E1096" s="74"/>
      <c r="F1096" s="74"/>
      <c r="G1096" s="74"/>
      <c r="S1096" s="61"/>
      <c r="T1096" s="61"/>
    </row>
    <row r="1097" spans="1:20" s="55" customFormat="1" ht="14.15" x14ac:dyDescent="0.4">
      <c r="A1097" s="39"/>
      <c r="E1097" s="74"/>
      <c r="F1097" s="74"/>
      <c r="G1097" s="74"/>
      <c r="S1097" s="61"/>
      <c r="T1097" s="61"/>
    </row>
    <row r="1098" spans="1:20" s="55" customFormat="1" ht="14.15" x14ac:dyDescent="0.4">
      <c r="A1098" s="39"/>
      <c r="E1098" s="74"/>
      <c r="F1098" s="74"/>
      <c r="G1098" s="74"/>
      <c r="S1098" s="61"/>
      <c r="T1098" s="61"/>
    </row>
    <row r="1099" spans="1:20" s="55" customFormat="1" ht="14.15" x14ac:dyDescent="0.4">
      <c r="A1099" s="39"/>
      <c r="E1099" s="74"/>
      <c r="F1099" s="74"/>
      <c r="G1099" s="74"/>
      <c r="S1099" s="61"/>
      <c r="T1099" s="61"/>
    </row>
    <row r="1100" spans="1:20" s="55" customFormat="1" ht="14.15" x14ac:dyDescent="0.4">
      <c r="A1100" s="39"/>
      <c r="E1100" s="74"/>
      <c r="F1100" s="74"/>
      <c r="G1100" s="74"/>
      <c r="S1100" s="61"/>
      <c r="T1100" s="61"/>
    </row>
    <row r="1101" spans="1:20" s="55" customFormat="1" ht="14.15" x14ac:dyDescent="0.4">
      <c r="A1101" s="39"/>
      <c r="E1101" s="74"/>
      <c r="F1101" s="74"/>
      <c r="G1101" s="74"/>
      <c r="S1101" s="61"/>
      <c r="T1101" s="61"/>
    </row>
    <row r="1102" spans="1:20" s="55" customFormat="1" ht="14.15" x14ac:dyDescent="0.4">
      <c r="A1102" s="39"/>
      <c r="E1102" s="74"/>
      <c r="F1102" s="74"/>
      <c r="G1102" s="74"/>
      <c r="S1102" s="61"/>
      <c r="T1102" s="61"/>
    </row>
    <row r="1103" spans="1:20" s="55" customFormat="1" ht="14.15" x14ac:dyDescent="0.4">
      <c r="A1103" s="39"/>
      <c r="E1103" s="74"/>
      <c r="F1103" s="74"/>
      <c r="G1103" s="74"/>
      <c r="S1103" s="61"/>
      <c r="T1103" s="61"/>
    </row>
    <row r="1104" spans="1:20" s="55" customFormat="1" ht="14.15" x14ac:dyDescent="0.4">
      <c r="A1104" s="39"/>
      <c r="E1104" s="74"/>
      <c r="F1104" s="74"/>
      <c r="G1104" s="74"/>
      <c r="S1104" s="61"/>
      <c r="T1104" s="61"/>
    </row>
    <row r="1105" spans="1:20" s="55" customFormat="1" ht="14.15" x14ac:dyDescent="0.4">
      <c r="A1105" s="39"/>
      <c r="E1105" s="74"/>
      <c r="F1105" s="74"/>
      <c r="G1105" s="74"/>
      <c r="S1105" s="61"/>
      <c r="T1105" s="61"/>
    </row>
    <row r="1106" spans="1:20" s="55" customFormat="1" ht="14.15" x14ac:dyDescent="0.4">
      <c r="A1106" s="39"/>
      <c r="E1106" s="74"/>
      <c r="F1106" s="74"/>
      <c r="G1106" s="74"/>
      <c r="S1106" s="61"/>
      <c r="T1106" s="61"/>
    </row>
    <row r="1107" spans="1:20" s="55" customFormat="1" ht="14.15" x14ac:dyDescent="0.4">
      <c r="A1107" s="39"/>
      <c r="E1107" s="74"/>
      <c r="F1107" s="74"/>
      <c r="G1107" s="74"/>
      <c r="S1107" s="61"/>
      <c r="T1107" s="61"/>
    </row>
    <row r="1108" spans="1:20" s="55" customFormat="1" ht="14.15" x14ac:dyDescent="0.4">
      <c r="A1108" s="39"/>
      <c r="E1108" s="74"/>
      <c r="F1108" s="74"/>
      <c r="G1108" s="74"/>
      <c r="S1108" s="61"/>
      <c r="T1108" s="61"/>
    </row>
    <row r="1109" spans="1:20" s="55" customFormat="1" ht="14.15" x14ac:dyDescent="0.4">
      <c r="A1109" s="39"/>
      <c r="E1109" s="74"/>
      <c r="F1109" s="74"/>
      <c r="G1109" s="74"/>
      <c r="S1109" s="61"/>
      <c r="T1109" s="61"/>
    </row>
    <row r="1110" spans="1:20" s="55" customFormat="1" ht="14.15" x14ac:dyDescent="0.4">
      <c r="A1110" s="39"/>
      <c r="E1110" s="74"/>
      <c r="F1110" s="74"/>
      <c r="G1110" s="74"/>
      <c r="S1110" s="61"/>
      <c r="T1110" s="61"/>
    </row>
    <row r="1111" spans="1:20" s="55" customFormat="1" ht="14.15" x14ac:dyDescent="0.4">
      <c r="A1111" s="39"/>
      <c r="E1111" s="74"/>
      <c r="F1111" s="74"/>
      <c r="G1111" s="74"/>
      <c r="S1111" s="61"/>
      <c r="T1111" s="61"/>
    </row>
    <row r="1112" spans="1:20" s="55" customFormat="1" ht="14.15" x14ac:dyDescent="0.4">
      <c r="A1112" s="39"/>
      <c r="E1112" s="74"/>
      <c r="F1112" s="74"/>
      <c r="G1112" s="74"/>
      <c r="S1112" s="61"/>
      <c r="T1112" s="61"/>
    </row>
    <row r="1113" spans="1:20" s="55" customFormat="1" ht="14.15" x14ac:dyDescent="0.4">
      <c r="A1113" s="39"/>
      <c r="E1113" s="74"/>
      <c r="F1113" s="74"/>
      <c r="G1113" s="74"/>
      <c r="S1113" s="61"/>
      <c r="T1113" s="61"/>
    </row>
    <row r="1114" spans="1:20" s="55" customFormat="1" ht="14.15" x14ac:dyDescent="0.4">
      <c r="A1114" s="39"/>
      <c r="E1114" s="74"/>
      <c r="F1114" s="74"/>
      <c r="G1114" s="74"/>
      <c r="S1114" s="61"/>
      <c r="T1114" s="61"/>
    </row>
    <row r="1115" spans="1:20" s="55" customFormat="1" ht="14.15" x14ac:dyDescent="0.4">
      <c r="A1115" s="39"/>
      <c r="E1115" s="74"/>
      <c r="F1115" s="74"/>
      <c r="G1115" s="74"/>
      <c r="S1115" s="61"/>
      <c r="T1115" s="61"/>
    </row>
    <row r="1116" spans="1:20" s="55" customFormat="1" ht="14.15" x14ac:dyDescent="0.4">
      <c r="A1116" s="39"/>
      <c r="E1116" s="74"/>
      <c r="F1116" s="74"/>
      <c r="G1116" s="74"/>
      <c r="S1116" s="61"/>
      <c r="T1116" s="61"/>
    </row>
    <row r="1117" spans="1:20" s="55" customFormat="1" ht="14.15" x14ac:dyDescent="0.4">
      <c r="A1117" s="39"/>
      <c r="E1117" s="74"/>
      <c r="F1117" s="74"/>
      <c r="G1117" s="74"/>
      <c r="S1117" s="61"/>
      <c r="T1117" s="61"/>
    </row>
    <row r="1118" spans="1:20" s="55" customFormat="1" ht="14.15" x14ac:dyDescent="0.4">
      <c r="A1118" s="39"/>
      <c r="E1118" s="74"/>
      <c r="F1118" s="74"/>
      <c r="G1118" s="74"/>
      <c r="S1118" s="61"/>
      <c r="T1118" s="61"/>
    </row>
    <row r="1119" spans="1:20" s="55" customFormat="1" ht="14.15" x14ac:dyDescent="0.4">
      <c r="A1119" s="39"/>
      <c r="E1119" s="74"/>
      <c r="F1119" s="74"/>
      <c r="G1119" s="74"/>
      <c r="S1119" s="61"/>
      <c r="T1119" s="61"/>
    </row>
    <row r="1120" spans="1:20" s="55" customFormat="1" ht="14.15" x14ac:dyDescent="0.4">
      <c r="A1120" s="39"/>
      <c r="E1120" s="74"/>
      <c r="F1120" s="74"/>
      <c r="G1120" s="74"/>
      <c r="S1120" s="61"/>
      <c r="T1120" s="61"/>
    </row>
    <row r="1121" spans="1:20" s="55" customFormat="1" ht="14.15" x14ac:dyDescent="0.4">
      <c r="A1121" s="39"/>
      <c r="E1121" s="74"/>
      <c r="F1121" s="74"/>
      <c r="G1121" s="74"/>
      <c r="S1121" s="61"/>
      <c r="T1121" s="61"/>
    </row>
    <row r="1122" spans="1:20" s="55" customFormat="1" ht="14.15" x14ac:dyDescent="0.4">
      <c r="A1122" s="39"/>
      <c r="E1122" s="74"/>
      <c r="F1122" s="74"/>
      <c r="G1122" s="74"/>
      <c r="S1122" s="61"/>
      <c r="T1122" s="61"/>
    </row>
    <row r="1123" spans="1:20" s="55" customFormat="1" ht="14.15" x14ac:dyDescent="0.4">
      <c r="A1123" s="39"/>
      <c r="E1123" s="74"/>
      <c r="F1123" s="74"/>
      <c r="G1123" s="74"/>
      <c r="S1123" s="61"/>
      <c r="T1123" s="61"/>
    </row>
    <row r="1124" spans="1:20" s="55" customFormat="1" ht="14.15" x14ac:dyDescent="0.4">
      <c r="A1124" s="39"/>
      <c r="E1124" s="74"/>
      <c r="F1124" s="74"/>
      <c r="G1124" s="74"/>
      <c r="S1124" s="61"/>
      <c r="T1124" s="61"/>
    </row>
    <row r="1125" spans="1:20" s="55" customFormat="1" ht="14.15" x14ac:dyDescent="0.4">
      <c r="A1125" s="39"/>
      <c r="E1125" s="74"/>
      <c r="F1125" s="74"/>
      <c r="G1125" s="74"/>
      <c r="S1125" s="61"/>
      <c r="T1125" s="61"/>
    </row>
    <row r="1126" spans="1:20" s="55" customFormat="1" ht="14.15" x14ac:dyDescent="0.4">
      <c r="A1126" s="39"/>
      <c r="E1126" s="74"/>
      <c r="F1126" s="74"/>
      <c r="G1126" s="74"/>
      <c r="S1126" s="61"/>
      <c r="T1126" s="61"/>
    </row>
    <row r="1127" spans="1:20" s="55" customFormat="1" ht="14.15" x14ac:dyDescent="0.4">
      <c r="A1127" s="39"/>
      <c r="E1127" s="74"/>
      <c r="F1127" s="74"/>
      <c r="G1127" s="74"/>
      <c r="S1127" s="61"/>
      <c r="T1127" s="61"/>
    </row>
    <row r="1128" spans="1:20" s="55" customFormat="1" ht="14.15" x14ac:dyDescent="0.4">
      <c r="A1128" s="39"/>
      <c r="E1128" s="74"/>
      <c r="F1128" s="74"/>
      <c r="G1128" s="74"/>
      <c r="S1128" s="61"/>
      <c r="T1128" s="61"/>
    </row>
    <row r="1129" spans="1:20" s="55" customFormat="1" ht="14.15" x14ac:dyDescent="0.4">
      <c r="A1129" s="39"/>
      <c r="E1129" s="74"/>
      <c r="F1129" s="74"/>
      <c r="G1129" s="74"/>
      <c r="S1129" s="61"/>
      <c r="T1129" s="61"/>
    </row>
    <row r="1130" spans="1:20" s="55" customFormat="1" ht="14.15" x14ac:dyDescent="0.4">
      <c r="A1130" s="39"/>
      <c r="E1130" s="74"/>
      <c r="F1130" s="74"/>
      <c r="G1130" s="74"/>
      <c r="S1130" s="61"/>
      <c r="T1130" s="61"/>
    </row>
    <row r="1131" spans="1:20" s="55" customFormat="1" ht="14.15" x14ac:dyDescent="0.4">
      <c r="A1131" s="39"/>
      <c r="E1131" s="74"/>
      <c r="F1131" s="74"/>
      <c r="G1131" s="74"/>
      <c r="S1131" s="61"/>
      <c r="T1131" s="61"/>
    </row>
    <row r="1132" spans="1:20" s="55" customFormat="1" ht="14.15" x14ac:dyDescent="0.4">
      <c r="A1132" s="39"/>
      <c r="E1132" s="74"/>
      <c r="F1132" s="74"/>
      <c r="G1132" s="74"/>
      <c r="S1132" s="61"/>
      <c r="T1132" s="61"/>
    </row>
    <row r="1133" spans="1:20" s="55" customFormat="1" ht="14.15" x14ac:dyDescent="0.4">
      <c r="A1133" s="39"/>
      <c r="E1133" s="74"/>
      <c r="F1133" s="74"/>
      <c r="G1133" s="74"/>
      <c r="S1133" s="61"/>
      <c r="T1133" s="61"/>
    </row>
    <row r="1134" spans="1:20" s="55" customFormat="1" ht="14.15" x14ac:dyDescent="0.4">
      <c r="A1134" s="39"/>
      <c r="E1134" s="74"/>
      <c r="F1134" s="74"/>
      <c r="G1134" s="74"/>
      <c r="S1134" s="61"/>
      <c r="T1134" s="61"/>
    </row>
    <row r="1135" spans="1:20" s="55" customFormat="1" ht="14.15" x14ac:dyDescent="0.4">
      <c r="A1135" s="39"/>
      <c r="E1135" s="74"/>
      <c r="F1135" s="74"/>
      <c r="G1135" s="74"/>
      <c r="S1135" s="61"/>
      <c r="T1135" s="61"/>
    </row>
    <row r="1136" spans="1:20" s="55" customFormat="1" ht="14.15" x14ac:dyDescent="0.4">
      <c r="A1136" s="39"/>
      <c r="E1136" s="74"/>
      <c r="F1136" s="74"/>
      <c r="G1136" s="74"/>
      <c r="S1136" s="61"/>
      <c r="T1136" s="61"/>
    </row>
    <row r="1137" spans="1:20" s="55" customFormat="1" ht="14.15" x14ac:dyDescent="0.4">
      <c r="A1137" s="39"/>
      <c r="E1137" s="74"/>
      <c r="F1137" s="74"/>
      <c r="G1137" s="74"/>
      <c r="S1137" s="61"/>
      <c r="T1137" s="61"/>
    </row>
    <row r="1138" spans="1:20" s="55" customFormat="1" ht="14.15" x14ac:dyDescent="0.4">
      <c r="A1138" s="39"/>
      <c r="E1138" s="74"/>
      <c r="F1138" s="74"/>
      <c r="G1138" s="74"/>
      <c r="S1138" s="61"/>
      <c r="T1138" s="61"/>
    </row>
    <row r="1139" spans="1:20" s="55" customFormat="1" ht="14.15" x14ac:dyDescent="0.4">
      <c r="A1139" s="39"/>
      <c r="E1139" s="74"/>
      <c r="F1139" s="74"/>
      <c r="G1139" s="74"/>
      <c r="S1139" s="61"/>
      <c r="T1139" s="61"/>
    </row>
    <row r="1140" spans="1:20" s="55" customFormat="1" ht="14.15" x14ac:dyDescent="0.4">
      <c r="A1140" s="39"/>
      <c r="E1140" s="74"/>
      <c r="F1140" s="74"/>
      <c r="G1140" s="74"/>
      <c r="S1140" s="61"/>
      <c r="T1140" s="61"/>
    </row>
    <row r="1141" spans="1:20" s="55" customFormat="1" ht="14.15" x14ac:dyDescent="0.4">
      <c r="A1141" s="39"/>
      <c r="E1141" s="74"/>
      <c r="F1141" s="74"/>
      <c r="G1141" s="74"/>
      <c r="S1141" s="61"/>
      <c r="T1141" s="61"/>
    </row>
    <row r="1142" spans="1:20" s="55" customFormat="1" ht="14.15" x14ac:dyDescent="0.4">
      <c r="A1142" s="39"/>
      <c r="E1142" s="74"/>
      <c r="F1142" s="74"/>
      <c r="G1142" s="74"/>
      <c r="S1142" s="61"/>
      <c r="T1142" s="61"/>
    </row>
    <row r="1143" spans="1:20" s="55" customFormat="1" ht="14.15" x14ac:dyDescent="0.4">
      <c r="A1143" s="39"/>
      <c r="E1143" s="74"/>
      <c r="F1143" s="74"/>
      <c r="G1143" s="74"/>
      <c r="S1143" s="61"/>
      <c r="T1143" s="61"/>
    </row>
    <row r="1144" spans="1:20" s="55" customFormat="1" ht="14.15" x14ac:dyDescent="0.4">
      <c r="A1144" s="39"/>
      <c r="E1144" s="74"/>
      <c r="F1144" s="74"/>
      <c r="G1144" s="74"/>
      <c r="S1144" s="61"/>
      <c r="T1144" s="61"/>
    </row>
    <row r="1145" spans="1:20" s="55" customFormat="1" ht="14.15" x14ac:dyDescent="0.4">
      <c r="A1145" s="39"/>
      <c r="E1145" s="74"/>
      <c r="F1145" s="74"/>
      <c r="G1145" s="74"/>
      <c r="S1145" s="61"/>
      <c r="T1145" s="61"/>
    </row>
    <row r="1146" spans="1:20" s="55" customFormat="1" ht="14.15" x14ac:dyDescent="0.4">
      <c r="A1146" s="39"/>
      <c r="E1146" s="74"/>
      <c r="F1146" s="74"/>
      <c r="G1146" s="74"/>
      <c r="S1146" s="61"/>
      <c r="T1146" s="61"/>
    </row>
    <row r="1147" spans="1:20" s="55" customFormat="1" ht="14.15" x14ac:dyDescent="0.4">
      <c r="A1147" s="39"/>
      <c r="E1147" s="74"/>
      <c r="F1147" s="74"/>
      <c r="G1147" s="74"/>
      <c r="S1147" s="61"/>
      <c r="T1147" s="61"/>
    </row>
    <row r="1148" spans="1:20" s="55" customFormat="1" ht="14.15" x14ac:dyDescent="0.4">
      <c r="A1148" s="39"/>
      <c r="E1148" s="74"/>
      <c r="F1148" s="74"/>
      <c r="G1148" s="74"/>
      <c r="S1148" s="61"/>
      <c r="T1148" s="61"/>
    </row>
    <row r="1149" spans="1:20" s="55" customFormat="1" ht="14.15" x14ac:dyDescent="0.4">
      <c r="A1149" s="39"/>
      <c r="E1149" s="74"/>
      <c r="F1149" s="74"/>
      <c r="G1149" s="74"/>
      <c r="S1149" s="61"/>
      <c r="T1149" s="61"/>
    </row>
    <row r="1150" spans="1:20" s="55" customFormat="1" ht="14.15" x14ac:dyDescent="0.4">
      <c r="A1150" s="39"/>
      <c r="E1150" s="74"/>
      <c r="F1150" s="74"/>
      <c r="G1150" s="74"/>
      <c r="S1150" s="61"/>
      <c r="T1150" s="61"/>
    </row>
    <row r="1151" spans="1:20" s="55" customFormat="1" ht="14.15" x14ac:dyDescent="0.4">
      <c r="A1151" s="39"/>
      <c r="E1151" s="74"/>
      <c r="F1151" s="74"/>
      <c r="G1151" s="74"/>
      <c r="S1151" s="61"/>
      <c r="T1151" s="61"/>
    </row>
    <row r="1152" spans="1:20" s="55" customFormat="1" ht="14.15" x14ac:dyDescent="0.4">
      <c r="A1152" s="39"/>
      <c r="E1152" s="74"/>
      <c r="F1152" s="74"/>
      <c r="G1152" s="74"/>
      <c r="S1152" s="61"/>
      <c r="T1152" s="61"/>
    </row>
    <row r="1153" spans="1:20" s="55" customFormat="1" ht="14.15" x14ac:dyDescent="0.4">
      <c r="A1153" s="39"/>
      <c r="E1153" s="74"/>
      <c r="F1153" s="74"/>
      <c r="G1153" s="74"/>
      <c r="S1153" s="61"/>
      <c r="T1153" s="61"/>
    </row>
    <row r="1154" spans="1:20" s="55" customFormat="1" ht="14.15" x14ac:dyDescent="0.4">
      <c r="A1154" s="39"/>
      <c r="E1154" s="74"/>
      <c r="F1154" s="74"/>
      <c r="G1154" s="74"/>
      <c r="S1154" s="61"/>
      <c r="T1154" s="61"/>
    </row>
    <row r="1155" spans="1:20" s="55" customFormat="1" ht="14.15" x14ac:dyDescent="0.4">
      <c r="A1155" s="39"/>
      <c r="E1155" s="74"/>
      <c r="F1155" s="74"/>
      <c r="G1155" s="74"/>
      <c r="S1155" s="61"/>
      <c r="T1155" s="61"/>
    </row>
    <row r="1156" spans="1:20" s="55" customFormat="1" ht="14.15" x14ac:dyDescent="0.4">
      <c r="A1156" s="39"/>
      <c r="E1156" s="74"/>
      <c r="F1156" s="74"/>
      <c r="G1156" s="74"/>
      <c r="S1156" s="61"/>
      <c r="T1156" s="61"/>
    </row>
    <row r="1157" spans="1:20" s="55" customFormat="1" ht="14.15" x14ac:dyDescent="0.4">
      <c r="A1157" s="39"/>
      <c r="E1157" s="74"/>
      <c r="F1157" s="74"/>
      <c r="G1157" s="74"/>
      <c r="S1157" s="61"/>
      <c r="T1157" s="61"/>
    </row>
    <row r="1158" spans="1:20" s="55" customFormat="1" ht="14.15" x14ac:dyDescent="0.4">
      <c r="A1158" s="39"/>
      <c r="E1158" s="74"/>
      <c r="F1158" s="74"/>
      <c r="G1158" s="74"/>
      <c r="S1158" s="61"/>
      <c r="T1158" s="61"/>
    </row>
    <row r="1159" spans="1:20" s="55" customFormat="1" ht="14.15" x14ac:dyDescent="0.4">
      <c r="A1159" s="39"/>
      <c r="E1159" s="74"/>
      <c r="F1159" s="74"/>
      <c r="G1159" s="74"/>
      <c r="S1159" s="61"/>
      <c r="T1159" s="61"/>
    </row>
    <row r="1160" spans="1:20" s="55" customFormat="1" ht="14.15" x14ac:dyDescent="0.4">
      <c r="A1160" s="39"/>
      <c r="E1160" s="74"/>
      <c r="F1160" s="74"/>
      <c r="G1160" s="74"/>
      <c r="S1160" s="61"/>
      <c r="T1160" s="61"/>
    </row>
    <row r="1161" spans="1:20" s="55" customFormat="1" ht="14.15" x14ac:dyDescent="0.4">
      <c r="A1161" s="39"/>
      <c r="E1161" s="74"/>
      <c r="F1161" s="74"/>
      <c r="G1161" s="74"/>
      <c r="S1161" s="61"/>
      <c r="T1161" s="61"/>
    </row>
    <row r="1162" spans="1:20" s="55" customFormat="1" ht="14.15" x14ac:dyDescent="0.4">
      <c r="A1162" s="39"/>
      <c r="E1162" s="74"/>
      <c r="F1162" s="74"/>
      <c r="G1162" s="74"/>
      <c r="S1162" s="61"/>
      <c r="T1162" s="61"/>
    </row>
    <row r="1163" spans="1:20" s="55" customFormat="1" ht="14.15" x14ac:dyDescent="0.4">
      <c r="A1163" s="39"/>
      <c r="E1163" s="74"/>
      <c r="F1163" s="74"/>
      <c r="G1163" s="74"/>
      <c r="S1163" s="61"/>
      <c r="T1163" s="61"/>
    </row>
    <row r="1164" spans="1:20" s="55" customFormat="1" ht="14.15" x14ac:dyDescent="0.4">
      <c r="A1164" s="39"/>
      <c r="E1164" s="74"/>
      <c r="F1164" s="74"/>
      <c r="G1164" s="74"/>
      <c r="S1164" s="61"/>
      <c r="T1164" s="61"/>
    </row>
    <row r="1165" spans="1:20" s="55" customFormat="1" ht="14.15" x14ac:dyDescent="0.4">
      <c r="A1165" s="39"/>
      <c r="E1165" s="74"/>
      <c r="F1165" s="74"/>
      <c r="G1165" s="74"/>
      <c r="S1165" s="61"/>
      <c r="T1165" s="61"/>
    </row>
    <row r="1166" spans="1:20" s="55" customFormat="1" ht="14.15" x14ac:dyDescent="0.4">
      <c r="A1166" s="39"/>
      <c r="E1166" s="74"/>
      <c r="F1166" s="74"/>
      <c r="G1166" s="74"/>
      <c r="S1166" s="61"/>
      <c r="T1166" s="61"/>
    </row>
    <row r="1167" spans="1:20" s="55" customFormat="1" ht="14.15" x14ac:dyDescent="0.4">
      <c r="A1167" s="39"/>
      <c r="E1167" s="74"/>
      <c r="F1167" s="74"/>
      <c r="G1167" s="74"/>
      <c r="S1167" s="61"/>
      <c r="T1167" s="61"/>
    </row>
    <row r="1168" spans="1:20" s="55" customFormat="1" ht="14.15" x14ac:dyDescent="0.4">
      <c r="A1168" s="39"/>
      <c r="E1168" s="74"/>
      <c r="F1168" s="74"/>
      <c r="G1168" s="74"/>
      <c r="S1168" s="61"/>
      <c r="T1168" s="61"/>
    </row>
    <row r="1169" spans="1:20" s="55" customFormat="1" ht="14.15" x14ac:dyDescent="0.4">
      <c r="A1169" s="39"/>
      <c r="E1169" s="74"/>
      <c r="F1169" s="74"/>
      <c r="G1169" s="74"/>
      <c r="S1169" s="61"/>
      <c r="T1169" s="61"/>
    </row>
    <row r="1170" spans="1:20" s="55" customFormat="1" ht="14.15" x14ac:dyDescent="0.4">
      <c r="A1170" s="39"/>
      <c r="E1170" s="74"/>
      <c r="F1170" s="74"/>
      <c r="G1170" s="74"/>
      <c r="S1170" s="61"/>
      <c r="T1170" s="61"/>
    </row>
    <row r="1171" spans="1:20" s="55" customFormat="1" ht="14.15" x14ac:dyDescent="0.4">
      <c r="A1171" s="39"/>
      <c r="E1171" s="74"/>
      <c r="F1171" s="74"/>
      <c r="G1171" s="74"/>
      <c r="S1171" s="61"/>
      <c r="T1171" s="61"/>
    </row>
    <row r="1172" spans="1:20" s="55" customFormat="1" ht="14.15" x14ac:dyDescent="0.4">
      <c r="A1172" s="39"/>
      <c r="E1172" s="74"/>
      <c r="F1172" s="74"/>
      <c r="G1172" s="74"/>
      <c r="S1172" s="61"/>
      <c r="T1172" s="61"/>
    </row>
    <row r="1173" spans="1:20" s="55" customFormat="1" ht="14.15" x14ac:dyDescent="0.4">
      <c r="A1173" s="39"/>
      <c r="E1173" s="74"/>
      <c r="F1173" s="74"/>
      <c r="G1173" s="74"/>
      <c r="S1173" s="61"/>
      <c r="T1173" s="61"/>
    </row>
    <row r="1174" spans="1:20" s="55" customFormat="1" ht="14.15" x14ac:dyDescent="0.4">
      <c r="A1174" s="39"/>
      <c r="E1174" s="74"/>
      <c r="F1174" s="74"/>
      <c r="G1174" s="74"/>
      <c r="S1174" s="61"/>
      <c r="T1174" s="61"/>
    </row>
    <row r="1175" spans="1:20" s="55" customFormat="1" ht="14.15" x14ac:dyDescent="0.4">
      <c r="A1175" s="39"/>
      <c r="E1175" s="74"/>
      <c r="F1175" s="74"/>
      <c r="G1175" s="74"/>
      <c r="S1175" s="61"/>
      <c r="T1175" s="61"/>
    </row>
    <row r="1176" spans="1:20" s="55" customFormat="1" ht="14.15" x14ac:dyDescent="0.4">
      <c r="A1176" s="39"/>
      <c r="E1176" s="74"/>
      <c r="F1176" s="74"/>
      <c r="G1176" s="74"/>
      <c r="S1176" s="61"/>
      <c r="T1176" s="61"/>
    </row>
    <row r="1177" spans="1:20" s="55" customFormat="1" ht="14.15" x14ac:dyDescent="0.4">
      <c r="A1177" s="39"/>
      <c r="E1177" s="74"/>
      <c r="F1177" s="74"/>
      <c r="G1177" s="74"/>
      <c r="S1177" s="61"/>
      <c r="T1177" s="61"/>
    </row>
    <row r="1178" spans="1:20" s="55" customFormat="1" ht="14.15" x14ac:dyDescent="0.4">
      <c r="A1178" s="39"/>
      <c r="E1178" s="74"/>
      <c r="F1178" s="74"/>
      <c r="G1178" s="74"/>
      <c r="S1178" s="61"/>
      <c r="T1178" s="61"/>
    </row>
    <row r="1179" spans="1:20" s="55" customFormat="1" ht="14.15" x14ac:dyDescent="0.4">
      <c r="A1179" s="39"/>
      <c r="E1179" s="74"/>
      <c r="F1179" s="74"/>
      <c r="G1179" s="74"/>
      <c r="S1179" s="61"/>
      <c r="T1179" s="61"/>
    </row>
    <row r="1180" spans="1:20" s="55" customFormat="1" ht="14.15" x14ac:dyDescent="0.4">
      <c r="A1180" s="39"/>
      <c r="E1180" s="74"/>
      <c r="F1180" s="74"/>
      <c r="G1180" s="74"/>
      <c r="S1180" s="61"/>
      <c r="T1180" s="61"/>
    </row>
    <row r="1181" spans="1:20" s="55" customFormat="1" ht="14.15" x14ac:dyDescent="0.4">
      <c r="A1181" s="39"/>
      <c r="E1181" s="74"/>
      <c r="F1181" s="74"/>
      <c r="G1181" s="74"/>
      <c r="S1181" s="61"/>
      <c r="T1181" s="61"/>
    </row>
    <row r="1182" spans="1:20" s="55" customFormat="1" ht="14.15" x14ac:dyDescent="0.4">
      <c r="A1182" s="39"/>
      <c r="E1182" s="74"/>
      <c r="F1182" s="74"/>
      <c r="G1182" s="74"/>
      <c r="S1182" s="61"/>
      <c r="T1182" s="61"/>
    </row>
    <row r="1183" spans="1:20" s="55" customFormat="1" ht="14.15" x14ac:dyDescent="0.4">
      <c r="A1183" s="39"/>
      <c r="E1183" s="74"/>
      <c r="F1183" s="74"/>
      <c r="G1183" s="74"/>
      <c r="S1183" s="61"/>
      <c r="T1183" s="61"/>
    </row>
    <row r="1184" spans="1:20" s="55" customFormat="1" ht="14.15" x14ac:dyDescent="0.4">
      <c r="A1184" s="39"/>
      <c r="E1184" s="74"/>
      <c r="F1184" s="74"/>
      <c r="G1184" s="74"/>
      <c r="S1184" s="61"/>
      <c r="T1184" s="61"/>
    </row>
    <row r="1185" spans="1:20" s="55" customFormat="1" ht="14.15" x14ac:dyDescent="0.4">
      <c r="A1185" s="39"/>
      <c r="E1185" s="74"/>
      <c r="F1185" s="74"/>
      <c r="G1185" s="74"/>
      <c r="S1185" s="61"/>
      <c r="T1185" s="61"/>
    </row>
    <row r="1186" spans="1:20" s="55" customFormat="1" ht="14.15" x14ac:dyDescent="0.4">
      <c r="A1186" s="39"/>
      <c r="E1186" s="74"/>
      <c r="F1186" s="74"/>
      <c r="G1186" s="74"/>
      <c r="S1186" s="61"/>
      <c r="T1186" s="61"/>
    </row>
    <row r="1187" spans="1:20" s="55" customFormat="1" ht="14.15" x14ac:dyDescent="0.4">
      <c r="A1187" s="39"/>
      <c r="E1187" s="74"/>
      <c r="F1187" s="74"/>
      <c r="G1187" s="74"/>
      <c r="S1187" s="61"/>
      <c r="T1187" s="61"/>
    </row>
    <row r="1188" spans="1:20" s="55" customFormat="1" ht="14.15" x14ac:dyDescent="0.4">
      <c r="A1188" s="39"/>
      <c r="E1188" s="74"/>
      <c r="F1188" s="74"/>
      <c r="G1188" s="74"/>
      <c r="S1188" s="61"/>
      <c r="T1188" s="61"/>
    </row>
    <row r="1189" spans="1:20" s="55" customFormat="1" ht="14.15" x14ac:dyDescent="0.4">
      <c r="A1189" s="39"/>
      <c r="E1189" s="74"/>
      <c r="F1189" s="74"/>
      <c r="G1189" s="74"/>
      <c r="S1189" s="61"/>
      <c r="T1189" s="61"/>
    </row>
    <row r="1190" spans="1:20" s="55" customFormat="1" ht="14.15" x14ac:dyDescent="0.4">
      <c r="A1190" s="39"/>
      <c r="E1190" s="74"/>
      <c r="F1190" s="74"/>
      <c r="G1190" s="74"/>
      <c r="S1190" s="61"/>
      <c r="T1190" s="61"/>
    </row>
    <row r="1191" spans="1:20" s="55" customFormat="1" ht="14.15" x14ac:dyDescent="0.4">
      <c r="A1191" s="39"/>
      <c r="E1191" s="74"/>
      <c r="F1191" s="74"/>
      <c r="G1191" s="74"/>
      <c r="S1191" s="61"/>
      <c r="T1191" s="61"/>
    </row>
    <row r="1192" spans="1:20" s="55" customFormat="1" ht="14.15" x14ac:dyDescent="0.4">
      <c r="A1192" s="39"/>
      <c r="E1192" s="74"/>
      <c r="F1192" s="74"/>
      <c r="G1192" s="74"/>
      <c r="S1192" s="61"/>
      <c r="T1192" s="61"/>
    </row>
    <row r="1193" spans="1:20" s="55" customFormat="1" ht="14.15" x14ac:dyDescent="0.4">
      <c r="A1193" s="39"/>
      <c r="E1193" s="74"/>
      <c r="F1193" s="74"/>
      <c r="G1193" s="74"/>
      <c r="S1193" s="61"/>
      <c r="T1193" s="61"/>
    </row>
    <row r="1194" spans="1:20" s="55" customFormat="1" ht="14.15" x14ac:dyDescent="0.4">
      <c r="A1194" s="39"/>
      <c r="E1194" s="74"/>
      <c r="F1194" s="74"/>
      <c r="G1194" s="74"/>
      <c r="S1194" s="61"/>
      <c r="T1194" s="61"/>
    </row>
    <row r="1195" spans="1:20" s="55" customFormat="1" ht="14.15" x14ac:dyDescent="0.4">
      <c r="A1195" s="39"/>
      <c r="E1195" s="74"/>
      <c r="F1195" s="74"/>
      <c r="G1195" s="74"/>
      <c r="S1195" s="61"/>
      <c r="T1195" s="61"/>
    </row>
    <row r="1196" spans="1:20" s="55" customFormat="1" ht="14.15" x14ac:dyDescent="0.4">
      <c r="A1196" s="39"/>
      <c r="E1196" s="74"/>
      <c r="F1196" s="74"/>
      <c r="G1196" s="74"/>
      <c r="S1196" s="61"/>
      <c r="T1196" s="61"/>
    </row>
    <row r="1197" spans="1:20" s="55" customFormat="1" ht="14.15" x14ac:dyDescent="0.4">
      <c r="A1197" s="39"/>
      <c r="E1197" s="74"/>
      <c r="F1197" s="74"/>
      <c r="G1197" s="74"/>
      <c r="S1197" s="61"/>
      <c r="T1197" s="61"/>
    </row>
    <row r="1198" spans="1:20" s="55" customFormat="1" ht="14.15" x14ac:dyDescent="0.4">
      <c r="A1198" s="39"/>
      <c r="E1198" s="74"/>
      <c r="F1198" s="74"/>
      <c r="G1198" s="74"/>
      <c r="S1198" s="61"/>
      <c r="T1198" s="61"/>
    </row>
    <row r="1199" spans="1:20" s="55" customFormat="1" ht="14.15" x14ac:dyDescent="0.4">
      <c r="A1199" s="39"/>
      <c r="E1199" s="74"/>
      <c r="F1199" s="74"/>
      <c r="G1199" s="74"/>
      <c r="S1199" s="61"/>
      <c r="T1199" s="61"/>
    </row>
    <row r="1200" spans="1:20" s="55" customFormat="1" ht="14.15" x14ac:dyDescent="0.4">
      <c r="A1200" s="39"/>
      <c r="E1200" s="74"/>
      <c r="F1200" s="74"/>
      <c r="G1200" s="74"/>
      <c r="S1200" s="61"/>
      <c r="T1200" s="61"/>
    </row>
    <row r="1201" spans="1:20" s="55" customFormat="1" ht="14.15" x14ac:dyDescent="0.4">
      <c r="A1201" s="39"/>
      <c r="E1201" s="74"/>
      <c r="F1201" s="74"/>
      <c r="G1201" s="74"/>
      <c r="S1201" s="61"/>
      <c r="T1201" s="61"/>
    </row>
    <row r="1202" spans="1:20" s="55" customFormat="1" ht="14.15" x14ac:dyDescent="0.4">
      <c r="A1202" s="39"/>
      <c r="E1202" s="74"/>
      <c r="F1202" s="74"/>
      <c r="G1202" s="74"/>
      <c r="S1202" s="61"/>
      <c r="T1202" s="61"/>
    </row>
    <row r="1203" spans="1:20" s="55" customFormat="1" ht="14.15" x14ac:dyDescent="0.4">
      <c r="A1203" s="39"/>
      <c r="E1203" s="74"/>
      <c r="F1203" s="74"/>
      <c r="G1203" s="74"/>
      <c r="S1203" s="61"/>
      <c r="T1203" s="61"/>
    </row>
    <row r="1204" spans="1:20" s="55" customFormat="1" ht="14.15" x14ac:dyDescent="0.4">
      <c r="A1204" s="39"/>
      <c r="E1204" s="74"/>
      <c r="F1204" s="74"/>
      <c r="G1204" s="74"/>
      <c r="S1204" s="61"/>
      <c r="T1204" s="61"/>
    </row>
    <row r="1205" spans="1:20" s="55" customFormat="1" ht="14.15" x14ac:dyDescent="0.4">
      <c r="A1205" s="39"/>
      <c r="E1205" s="74"/>
      <c r="F1205" s="74"/>
      <c r="G1205" s="74"/>
      <c r="S1205" s="61"/>
      <c r="T1205" s="61"/>
    </row>
    <row r="1206" spans="1:20" s="55" customFormat="1" ht="14.15" x14ac:dyDescent="0.4">
      <c r="A1206" s="39"/>
      <c r="E1206" s="74"/>
      <c r="F1206" s="74"/>
      <c r="G1206" s="74"/>
      <c r="S1206" s="61"/>
      <c r="T1206" s="61"/>
    </row>
    <row r="1207" spans="1:20" s="55" customFormat="1" ht="14.15" x14ac:dyDescent="0.4">
      <c r="A1207" s="39"/>
      <c r="E1207" s="74"/>
      <c r="F1207" s="74"/>
      <c r="G1207" s="74"/>
      <c r="S1207" s="61"/>
      <c r="T1207" s="61"/>
    </row>
    <row r="1208" spans="1:20" s="55" customFormat="1" ht="14.15" x14ac:dyDescent="0.4">
      <c r="A1208" s="39"/>
      <c r="E1208" s="74"/>
      <c r="F1208" s="74"/>
      <c r="G1208" s="74"/>
      <c r="S1208" s="61"/>
      <c r="T1208" s="61"/>
    </row>
    <row r="1209" spans="1:20" s="55" customFormat="1" ht="14.15" x14ac:dyDescent="0.4">
      <c r="A1209" s="39"/>
      <c r="E1209" s="74"/>
      <c r="F1209" s="74"/>
      <c r="G1209" s="74"/>
      <c r="S1209" s="61"/>
      <c r="T1209" s="61"/>
    </row>
    <row r="1210" spans="1:20" s="55" customFormat="1" ht="14.15" x14ac:dyDescent="0.4">
      <c r="A1210" s="39"/>
      <c r="E1210" s="74"/>
      <c r="F1210" s="74"/>
      <c r="G1210" s="74"/>
      <c r="S1210" s="61"/>
      <c r="T1210" s="61"/>
    </row>
    <row r="1211" spans="1:20" s="55" customFormat="1" ht="14.15" x14ac:dyDescent="0.4">
      <c r="A1211" s="39"/>
      <c r="E1211" s="74"/>
      <c r="F1211" s="74"/>
      <c r="G1211" s="74"/>
      <c r="S1211" s="61"/>
      <c r="T1211" s="61"/>
    </row>
    <row r="1212" spans="1:20" s="55" customFormat="1" ht="14.15" x14ac:dyDescent="0.4">
      <c r="A1212" s="39"/>
      <c r="E1212" s="74"/>
      <c r="F1212" s="74"/>
      <c r="G1212" s="74"/>
      <c r="S1212" s="61"/>
      <c r="T1212" s="61"/>
    </row>
    <row r="1213" spans="1:20" s="55" customFormat="1" ht="14.15" x14ac:dyDescent="0.4">
      <c r="A1213" s="39"/>
      <c r="E1213" s="74"/>
      <c r="F1213" s="74"/>
      <c r="G1213" s="74"/>
      <c r="S1213" s="61"/>
      <c r="T1213" s="61"/>
    </row>
    <row r="1214" spans="1:20" s="55" customFormat="1" ht="14.15" x14ac:dyDescent="0.4">
      <c r="A1214" s="39"/>
      <c r="E1214" s="74"/>
      <c r="F1214" s="74"/>
      <c r="G1214" s="74"/>
      <c r="S1214" s="61"/>
      <c r="T1214" s="61"/>
    </row>
    <row r="1215" spans="1:20" s="55" customFormat="1" ht="14.15" x14ac:dyDescent="0.4">
      <c r="A1215" s="39"/>
      <c r="E1215" s="74"/>
      <c r="F1215" s="74"/>
      <c r="G1215" s="74"/>
      <c r="S1215" s="61"/>
      <c r="T1215" s="61"/>
    </row>
    <row r="1216" spans="1:20" s="55" customFormat="1" ht="14.15" x14ac:dyDescent="0.4">
      <c r="A1216" s="39"/>
      <c r="E1216" s="74"/>
      <c r="F1216" s="74"/>
      <c r="G1216" s="74"/>
      <c r="S1216" s="61"/>
      <c r="T1216" s="61"/>
    </row>
    <row r="1217" spans="1:20" s="55" customFormat="1" ht="14.15" x14ac:dyDescent="0.4">
      <c r="A1217" s="39"/>
      <c r="E1217" s="74"/>
      <c r="F1217" s="74"/>
      <c r="G1217" s="74"/>
      <c r="S1217" s="61"/>
      <c r="T1217" s="61"/>
    </row>
    <row r="1218" spans="1:20" s="55" customFormat="1" ht="14.15" x14ac:dyDescent="0.4">
      <c r="A1218" s="39"/>
      <c r="E1218" s="74"/>
      <c r="F1218" s="74"/>
      <c r="G1218" s="74"/>
      <c r="S1218" s="61"/>
      <c r="T1218" s="61"/>
    </row>
    <row r="1219" spans="1:20" s="55" customFormat="1" ht="14.15" x14ac:dyDescent="0.4">
      <c r="A1219" s="39"/>
      <c r="E1219" s="74"/>
      <c r="F1219" s="74"/>
      <c r="G1219" s="74"/>
      <c r="S1219" s="61"/>
      <c r="T1219" s="61"/>
    </row>
    <row r="1220" spans="1:20" s="55" customFormat="1" ht="14.15" x14ac:dyDescent="0.4">
      <c r="A1220" s="39"/>
      <c r="E1220" s="74"/>
      <c r="F1220" s="74"/>
      <c r="G1220" s="74"/>
      <c r="S1220" s="61"/>
      <c r="T1220" s="61"/>
    </row>
    <row r="1221" spans="1:20" s="55" customFormat="1" ht="14.15" x14ac:dyDescent="0.4">
      <c r="A1221" s="39"/>
      <c r="E1221" s="74"/>
      <c r="F1221" s="74"/>
      <c r="G1221" s="74"/>
      <c r="S1221" s="61"/>
      <c r="T1221" s="61"/>
    </row>
    <row r="1222" spans="1:20" s="55" customFormat="1" ht="14.15" x14ac:dyDescent="0.4">
      <c r="A1222" s="39"/>
      <c r="E1222" s="74"/>
      <c r="F1222" s="74"/>
      <c r="G1222" s="74"/>
      <c r="S1222" s="61"/>
      <c r="T1222" s="61"/>
    </row>
    <row r="1223" spans="1:20" s="55" customFormat="1" ht="14.15" x14ac:dyDescent="0.4">
      <c r="A1223" s="39"/>
      <c r="E1223" s="74"/>
      <c r="F1223" s="74"/>
      <c r="G1223" s="74"/>
      <c r="S1223" s="61"/>
      <c r="T1223" s="61"/>
    </row>
    <row r="1224" spans="1:20" s="55" customFormat="1" ht="14.15" x14ac:dyDescent="0.4">
      <c r="A1224" s="39"/>
      <c r="E1224" s="74"/>
      <c r="F1224" s="74"/>
      <c r="G1224" s="74"/>
      <c r="S1224" s="61"/>
      <c r="T1224" s="61"/>
    </row>
    <row r="1225" spans="1:20" s="55" customFormat="1" ht="14.15" x14ac:dyDescent="0.4">
      <c r="A1225" s="39"/>
      <c r="E1225" s="74"/>
      <c r="F1225" s="74"/>
      <c r="G1225" s="74"/>
      <c r="S1225" s="61"/>
      <c r="T1225" s="61"/>
    </row>
    <row r="1226" spans="1:20" s="55" customFormat="1" ht="14.15" x14ac:dyDescent="0.4">
      <c r="A1226" s="39"/>
      <c r="E1226" s="74"/>
      <c r="F1226" s="74"/>
      <c r="G1226" s="74"/>
      <c r="S1226" s="61"/>
      <c r="T1226" s="61"/>
    </row>
    <row r="1227" spans="1:20" s="55" customFormat="1" ht="14.15" x14ac:dyDescent="0.4">
      <c r="A1227" s="39"/>
      <c r="E1227" s="74"/>
      <c r="F1227" s="74"/>
      <c r="G1227" s="74"/>
      <c r="S1227" s="61"/>
      <c r="T1227" s="61"/>
    </row>
    <row r="1228" spans="1:20" s="55" customFormat="1" ht="14.15" x14ac:dyDescent="0.4">
      <c r="A1228" s="39"/>
      <c r="E1228" s="74"/>
      <c r="F1228" s="74"/>
      <c r="G1228" s="74"/>
      <c r="S1228" s="61"/>
      <c r="T1228" s="61"/>
    </row>
    <row r="1229" spans="1:20" s="55" customFormat="1" ht="14.15" x14ac:dyDescent="0.4">
      <c r="A1229" s="39"/>
      <c r="E1229" s="74"/>
      <c r="F1229" s="74"/>
      <c r="G1229" s="74"/>
      <c r="S1229" s="61"/>
      <c r="T1229" s="61"/>
    </row>
    <row r="1230" spans="1:20" s="55" customFormat="1" ht="14.15" x14ac:dyDescent="0.4">
      <c r="A1230" s="39"/>
      <c r="E1230" s="74"/>
      <c r="F1230" s="74"/>
      <c r="G1230" s="74"/>
      <c r="S1230" s="61"/>
      <c r="T1230" s="61"/>
    </row>
    <row r="1231" spans="1:20" s="55" customFormat="1" ht="14.15" x14ac:dyDescent="0.4">
      <c r="A1231" s="39"/>
      <c r="E1231" s="74"/>
      <c r="F1231" s="74"/>
      <c r="G1231" s="74"/>
      <c r="S1231" s="61"/>
      <c r="T1231" s="61"/>
    </row>
    <row r="1232" spans="1:20" s="55" customFormat="1" ht="14.15" x14ac:dyDescent="0.4">
      <c r="A1232" s="39"/>
      <c r="E1232" s="74"/>
      <c r="F1232" s="74"/>
      <c r="G1232" s="74"/>
      <c r="S1232" s="61"/>
      <c r="T1232" s="61"/>
    </row>
    <row r="1233" spans="1:20" s="55" customFormat="1" ht="14.15" x14ac:dyDescent="0.4">
      <c r="A1233" s="39"/>
      <c r="E1233" s="74"/>
      <c r="F1233" s="74"/>
      <c r="G1233" s="74"/>
      <c r="S1233" s="61"/>
      <c r="T1233" s="61"/>
    </row>
    <row r="1234" spans="1:20" s="55" customFormat="1" ht="14.15" x14ac:dyDescent="0.4">
      <c r="A1234" s="39"/>
      <c r="E1234" s="74"/>
      <c r="F1234" s="74"/>
      <c r="G1234" s="74"/>
      <c r="S1234" s="61"/>
      <c r="T1234" s="61"/>
    </row>
    <row r="1235" spans="1:20" s="55" customFormat="1" ht="14.15" x14ac:dyDescent="0.4">
      <c r="A1235" s="39"/>
      <c r="E1235" s="74"/>
      <c r="F1235" s="74"/>
      <c r="G1235" s="74"/>
      <c r="S1235" s="61"/>
      <c r="T1235" s="61"/>
    </row>
    <row r="1236" spans="1:20" s="55" customFormat="1" ht="14.15" x14ac:dyDescent="0.4">
      <c r="A1236" s="39"/>
      <c r="E1236" s="74"/>
      <c r="F1236" s="74"/>
      <c r="G1236" s="74"/>
      <c r="S1236" s="61"/>
      <c r="T1236" s="61"/>
    </row>
    <row r="1237" spans="1:20" s="55" customFormat="1" ht="14.15" x14ac:dyDescent="0.4">
      <c r="A1237" s="39"/>
      <c r="E1237" s="74"/>
      <c r="F1237" s="74"/>
      <c r="G1237" s="74"/>
      <c r="S1237" s="61"/>
      <c r="T1237" s="61"/>
    </row>
    <row r="1238" spans="1:20" s="55" customFormat="1" ht="14.15" x14ac:dyDescent="0.4">
      <c r="A1238" s="39"/>
      <c r="E1238" s="74"/>
      <c r="F1238" s="74"/>
      <c r="G1238" s="74"/>
      <c r="S1238" s="61"/>
      <c r="T1238" s="61"/>
    </row>
    <row r="1239" spans="1:20" s="55" customFormat="1" ht="14.15" x14ac:dyDescent="0.4">
      <c r="A1239" s="39"/>
      <c r="E1239" s="74"/>
      <c r="F1239" s="74"/>
      <c r="G1239" s="74"/>
      <c r="S1239" s="61"/>
      <c r="T1239" s="61"/>
    </row>
    <row r="1240" spans="1:20" s="55" customFormat="1" ht="14.15" x14ac:dyDescent="0.4">
      <c r="A1240" s="39"/>
      <c r="E1240" s="74"/>
      <c r="F1240" s="74"/>
      <c r="G1240" s="74"/>
      <c r="S1240" s="61"/>
      <c r="T1240" s="61"/>
    </row>
    <row r="1241" spans="1:20" s="55" customFormat="1" ht="14.15" x14ac:dyDescent="0.4">
      <c r="A1241" s="39"/>
      <c r="E1241" s="74"/>
      <c r="F1241" s="74"/>
      <c r="G1241" s="74"/>
      <c r="S1241" s="61"/>
      <c r="T1241" s="61"/>
    </row>
    <row r="1242" spans="1:20" s="55" customFormat="1" ht="14.15" x14ac:dyDescent="0.4">
      <c r="A1242" s="39"/>
      <c r="E1242" s="74"/>
      <c r="F1242" s="74"/>
      <c r="G1242" s="74"/>
      <c r="S1242" s="61"/>
      <c r="T1242" s="61"/>
    </row>
    <row r="1243" spans="1:20" s="55" customFormat="1" ht="14.15" x14ac:dyDescent="0.4">
      <c r="A1243" s="39"/>
      <c r="E1243" s="74"/>
      <c r="F1243" s="74"/>
      <c r="G1243" s="74"/>
      <c r="S1243" s="61"/>
      <c r="T1243" s="61"/>
    </row>
    <row r="1244" spans="1:20" s="55" customFormat="1" ht="14.15" x14ac:dyDescent="0.4">
      <c r="A1244" s="39"/>
      <c r="E1244" s="74"/>
      <c r="F1244" s="74"/>
      <c r="G1244" s="74"/>
      <c r="S1244" s="61"/>
      <c r="T1244" s="61"/>
    </row>
    <row r="1245" spans="1:20" s="55" customFormat="1" ht="14.15" x14ac:dyDescent="0.4">
      <c r="A1245" s="39"/>
      <c r="E1245" s="74"/>
      <c r="F1245" s="74"/>
      <c r="G1245" s="74"/>
      <c r="S1245" s="61"/>
      <c r="T1245" s="61"/>
    </row>
    <row r="1246" spans="1:20" s="55" customFormat="1" ht="14.15" x14ac:dyDescent="0.4">
      <c r="A1246" s="39"/>
      <c r="E1246" s="74"/>
      <c r="F1246" s="74"/>
      <c r="G1246" s="74"/>
      <c r="S1246" s="61"/>
      <c r="T1246" s="61"/>
    </row>
    <row r="1247" spans="1:20" s="55" customFormat="1" ht="14.15" x14ac:dyDescent="0.4">
      <c r="A1247" s="39"/>
      <c r="E1247" s="74"/>
      <c r="F1247" s="74"/>
      <c r="G1247" s="74"/>
      <c r="S1247" s="61"/>
      <c r="T1247" s="61"/>
    </row>
    <row r="1248" spans="1:20" s="55" customFormat="1" ht="14.15" x14ac:dyDescent="0.4">
      <c r="A1248" s="39"/>
      <c r="E1248" s="74"/>
      <c r="F1248" s="74"/>
      <c r="G1248" s="74"/>
      <c r="S1248" s="61"/>
      <c r="T1248" s="61"/>
    </row>
    <row r="1249" spans="1:20" s="55" customFormat="1" ht="14.15" x14ac:dyDescent="0.4">
      <c r="A1249" s="39"/>
      <c r="E1249" s="74"/>
      <c r="F1249" s="74"/>
      <c r="G1249" s="74"/>
      <c r="S1249" s="61"/>
      <c r="T1249" s="61"/>
    </row>
    <row r="1250" spans="1:20" s="55" customFormat="1" ht="14.15" x14ac:dyDescent="0.4">
      <c r="A1250" s="39"/>
      <c r="E1250" s="74"/>
      <c r="F1250" s="74"/>
      <c r="G1250" s="74"/>
      <c r="S1250" s="61"/>
      <c r="T1250" s="61"/>
    </row>
    <row r="1251" spans="1:20" s="55" customFormat="1" ht="14.15" x14ac:dyDescent="0.4">
      <c r="A1251" s="39"/>
      <c r="E1251" s="74"/>
      <c r="F1251" s="74"/>
      <c r="G1251" s="74"/>
      <c r="S1251" s="61"/>
      <c r="T1251" s="61"/>
    </row>
    <row r="1252" spans="1:20" s="55" customFormat="1" ht="14.15" x14ac:dyDescent="0.4">
      <c r="A1252" s="39"/>
      <c r="E1252" s="74"/>
      <c r="F1252" s="74"/>
      <c r="G1252" s="74"/>
      <c r="S1252" s="61"/>
      <c r="T1252" s="61"/>
    </row>
    <row r="1253" spans="1:20" s="55" customFormat="1" ht="14.15" x14ac:dyDescent="0.4">
      <c r="A1253" s="39"/>
      <c r="E1253" s="74"/>
      <c r="F1253" s="74"/>
      <c r="G1253" s="74"/>
      <c r="S1253" s="61"/>
      <c r="T1253" s="61"/>
    </row>
    <row r="1254" spans="1:20" s="55" customFormat="1" ht="14.15" x14ac:dyDescent="0.4">
      <c r="A1254" s="39"/>
      <c r="E1254" s="74"/>
      <c r="F1254" s="74"/>
      <c r="G1254" s="74"/>
      <c r="S1254" s="61"/>
      <c r="T1254" s="61"/>
    </row>
    <row r="1255" spans="1:20" s="55" customFormat="1" ht="14.15" x14ac:dyDescent="0.4">
      <c r="A1255" s="39"/>
      <c r="E1255" s="74"/>
      <c r="F1255" s="74"/>
      <c r="G1255" s="74"/>
      <c r="S1255" s="61"/>
      <c r="T1255" s="61"/>
    </row>
    <row r="1256" spans="1:20" s="55" customFormat="1" ht="14.15" x14ac:dyDescent="0.4">
      <c r="A1256" s="39"/>
      <c r="E1256" s="74"/>
      <c r="F1256" s="74"/>
      <c r="G1256" s="74"/>
      <c r="S1256" s="61"/>
      <c r="T1256" s="61"/>
    </row>
    <row r="1257" spans="1:20" s="55" customFormat="1" ht="14.15" x14ac:dyDescent="0.4">
      <c r="A1257" s="39"/>
      <c r="E1257" s="74"/>
      <c r="F1257" s="74"/>
      <c r="G1257" s="74"/>
      <c r="S1257" s="61"/>
      <c r="T1257" s="61"/>
    </row>
    <row r="1258" spans="1:20" s="55" customFormat="1" ht="14.15" x14ac:dyDescent="0.4">
      <c r="A1258" s="39"/>
      <c r="E1258" s="74"/>
      <c r="F1258" s="74"/>
      <c r="G1258" s="74"/>
      <c r="S1258" s="61"/>
      <c r="T1258" s="61"/>
    </row>
    <row r="1259" spans="1:20" s="55" customFormat="1" ht="14.15" x14ac:dyDescent="0.4">
      <c r="A1259" s="39"/>
      <c r="E1259" s="74"/>
      <c r="F1259" s="74"/>
      <c r="G1259" s="74"/>
      <c r="S1259" s="61"/>
      <c r="T1259" s="61"/>
    </row>
    <row r="1260" spans="1:20" s="55" customFormat="1" ht="14.15" x14ac:dyDescent="0.4">
      <c r="A1260" s="39"/>
      <c r="E1260" s="74"/>
      <c r="F1260" s="74"/>
      <c r="G1260" s="74"/>
      <c r="S1260" s="61"/>
      <c r="T1260" s="61"/>
    </row>
    <row r="1261" spans="1:20" s="55" customFormat="1" ht="14.15" x14ac:dyDescent="0.4">
      <c r="A1261" s="39"/>
      <c r="E1261" s="74"/>
      <c r="F1261" s="74"/>
      <c r="G1261" s="74"/>
      <c r="S1261" s="61"/>
      <c r="T1261" s="61"/>
    </row>
    <row r="1262" spans="1:20" s="55" customFormat="1" ht="14.15" x14ac:dyDescent="0.4">
      <c r="A1262" s="39"/>
      <c r="E1262" s="74"/>
      <c r="F1262" s="74"/>
      <c r="G1262" s="74"/>
      <c r="S1262" s="61"/>
      <c r="T1262" s="61"/>
    </row>
    <row r="1263" spans="1:20" s="55" customFormat="1" ht="14.15" x14ac:dyDescent="0.4">
      <c r="A1263" s="39"/>
      <c r="E1263" s="74"/>
      <c r="F1263" s="74"/>
      <c r="G1263" s="74"/>
      <c r="S1263" s="61"/>
      <c r="T1263" s="61"/>
    </row>
    <row r="1264" spans="1:20" s="55" customFormat="1" ht="14.15" x14ac:dyDescent="0.4">
      <c r="A1264" s="39"/>
      <c r="E1264" s="74"/>
      <c r="F1264" s="74"/>
      <c r="G1264" s="74"/>
      <c r="S1264" s="61"/>
      <c r="T1264" s="61"/>
    </row>
    <row r="1265" spans="1:20" s="55" customFormat="1" ht="14.15" x14ac:dyDescent="0.4">
      <c r="A1265" s="39"/>
      <c r="E1265" s="74"/>
      <c r="F1265" s="74"/>
      <c r="G1265" s="74"/>
      <c r="S1265" s="61"/>
      <c r="T1265" s="61"/>
    </row>
    <row r="1266" spans="1:20" s="55" customFormat="1" ht="14.15" x14ac:dyDescent="0.4">
      <c r="A1266" s="39"/>
      <c r="E1266" s="74"/>
      <c r="F1266" s="74"/>
      <c r="G1266" s="74"/>
      <c r="S1266" s="61"/>
      <c r="T1266" s="61"/>
    </row>
    <row r="1267" spans="1:20" s="55" customFormat="1" ht="14.15" x14ac:dyDescent="0.4">
      <c r="A1267" s="39"/>
      <c r="E1267" s="74"/>
      <c r="F1267" s="74"/>
      <c r="G1267" s="74"/>
      <c r="S1267" s="61"/>
      <c r="T1267" s="61"/>
    </row>
    <row r="1268" spans="1:20" s="55" customFormat="1" ht="14.15" x14ac:dyDescent="0.4">
      <c r="A1268" s="39"/>
      <c r="E1268" s="74"/>
      <c r="F1268" s="74"/>
      <c r="G1268" s="74"/>
      <c r="S1268" s="61"/>
      <c r="T1268" s="61"/>
    </row>
    <row r="1269" spans="1:20" s="55" customFormat="1" ht="14.15" x14ac:dyDescent="0.4">
      <c r="A1269" s="39"/>
      <c r="E1269" s="74"/>
      <c r="F1269" s="74"/>
      <c r="G1269" s="74"/>
      <c r="S1269" s="61"/>
      <c r="T1269" s="61"/>
    </row>
    <row r="1270" spans="1:20" s="55" customFormat="1" ht="14.15" x14ac:dyDescent="0.4">
      <c r="A1270" s="39"/>
      <c r="E1270" s="74"/>
      <c r="F1270" s="74"/>
      <c r="G1270" s="74"/>
      <c r="S1270" s="61"/>
      <c r="T1270" s="61"/>
    </row>
    <row r="1271" spans="1:20" s="55" customFormat="1" ht="14.15" x14ac:dyDescent="0.4">
      <c r="A1271" s="39"/>
      <c r="E1271" s="74"/>
      <c r="F1271" s="74"/>
      <c r="G1271" s="74"/>
      <c r="S1271" s="61"/>
      <c r="T1271" s="61"/>
    </row>
    <row r="1272" spans="1:20" s="55" customFormat="1" ht="14.15" x14ac:dyDescent="0.4">
      <c r="A1272" s="39"/>
      <c r="E1272" s="74"/>
      <c r="F1272" s="74"/>
      <c r="G1272" s="74"/>
      <c r="S1272" s="61"/>
      <c r="T1272" s="61"/>
    </row>
    <row r="1273" spans="1:20" s="55" customFormat="1" ht="14.15" x14ac:dyDescent="0.4">
      <c r="A1273" s="39"/>
      <c r="E1273" s="74"/>
      <c r="F1273" s="74"/>
      <c r="G1273" s="74"/>
      <c r="S1273" s="61"/>
      <c r="T1273" s="61"/>
    </row>
    <row r="1274" spans="1:20" s="55" customFormat="1" ht="14.15" x14ac:dyDescent="0.4">
      <c r="A1274" s="39"/>
      <c r="E1274" s="74"/>
      <c r="F1274" s="74"/>
      <c r="G1274" s="74"/>
      <c r="S1274" s="61"/>
      <c r="T1274" s="61"/>
    </row>
    <row r="1275" spans="1:20" s="55" customFormat="1" ht="14.15" x14ac:dyDescent="0.4">
      <c r="A1275" s="39"/>
      <c r="E1275" s="74"/>
      <c r="F1275" s="74"/>
      <c r="G1275" s="74"/>
      <c r="S1275" s="61"/>
      <c r="T1275" s="61"/>
    </row>
    <row r="1276" spans="1:20" s="55" customFormat="1" ht="14.15" x14ac:dyDescent="0.4">
      <c r="A1276" s="39"/>
      <c r="E1276" s="74"/>
      <c r="F1276" s="74"/>
      <c r="G1276" s="74"/>
      <c r="S1276" s="61"/>
      <c r="T1276" s="61"/>
    </row>
    <row r="1277" spans="1:20" s="55" customFormat="1" ht="14.15" x14ac:dyDescent="0.4">
      <c r="A1277" s="39"/>
      <c r="E1277" s="74"/>
      <c r="F1277" s="74"/>
      <c r="G1277" s="74"/>
      <c r="S1277" s="61"/>
      <c r="T1277" s="61"/>
    </row>
    <row r="1278" spans="1:20" s="55" customFormat="1" ht="14.15" x14ac:dyDescent="0.4">
      <c r="A1278" s="39"/>
      <c r="E1278" s="74"/>
      <c r="F1278" s="74"/>
      <c r="G1278" s="74"/>
      <c r="S1278" s="61"/>
      <c r="T1278" s="61"/>
    </row>
    <row r="1279" spans="1:20" s="55" customFormat="1" ht="14.15" x14ac:dyDescent="0.4">
      <c r="A1279" s="39"/>
      <c r="E1279" s="74"/>
      <c r="F1279" s="74"/>
      <c r="G1279" s="74"/>
      <c r="S1279" s="61"/>
      <c r="T1279" s="61"/>
    </row>
    <row r="1280" spans="1:20" s="55" customFormat="1" ht="14.15" x14ac:dyDescent="0.4">
      <c r="A1280" s="39"/>
      <c r="E1280" s="74"/>
      <c r="F1280" s="74"/>
      <c r="G1280" s="74"/>
      <c r="S1280" s="61"/>
      <c r="T1280" s="61"/>
    </row>
    <row r="1281" spans="1:20" s="55" customFormat="1" ht="14.15" x14ac:dyDescent="0.4">
      <c r="A1281" s="39"/>
      <c r="E1281" s="74"/>
      <c r="F1281" s="74"/>
      <c r="G1281" s="74"/>
      <c r="S1281" s="61"/>
      <c r="T1281" s="61"/>
    </row>
    <row r="1282" spans="1:20" s="55" customFormat="1" ht="14.15" x14ac:dyDescent="0.4">
      <c r="A1282" s="39"/>
      <c r="E1282" s="74"/>
      <c r="F1282" s="74"/>
      <c r="G1282" s="74"/>
      <c r="S1282" s="61"/>
      <c r="T1282" s="61"/>
    </row>
    <row r="1283" spans="1:20" s="55" customFormat="1" ht="14.15" x14ac:dyDescent="0.4">
      <c r="A1283" s="39"/>
      <c r="E1283" s="74"/>
      <c r="F1283" s="74"/>
      <c r="G1283" s="74"/>
      <c r="S1283" s="61"/>
      <c r="T1283" s="61"/>
    </row>
    <row r="1284" spans="1:20" s="55" customFormat="1" ht="14.15" x14ac:dyDescent="0.4">
      <c r="A1284" s="39"/>
      <c r="E1284" s="74"/>
      <c r="F1284" s="74"/>
      <c r="G1284" s="74"/>
      <c r="S1284" s="61"/>
      <c r="T1284" s="61"/>
    </row>
    <row r="1285" spans="1:20" s="55" customFormat="1" ht="14.15" x14ac:dyDescent="0.4">
      <c r="A1285" s="39"/>
      <c r="E1285" s="74"/>
      <c r="F1285" s="74"/>
      <c r="G1285" s="74"/>
      <c r="S1285" s="61"/>
      <c r="T1285" s="61"/>
    </row>
    <row r="1286" spans="1:20" s="55" customFormat="1" ht="14.15" x14ac:dyDescent="0.4">
      <c r="A1286" s="39"/>
      <c r="E1286" s="74"/>
      <c r="F1286" s="74"/>
      <c r="G1286" s="74"/>
      <c r="S1286" s="61"/>
      <c r="T1286" s="61"/>
    </row>
    <row r="1287" spans="1:20" s="55" customFormat="1" ht="14.15" x14ac:dyDescent="0.4">
      <c r="A1287" s="39"/>
      <c r="E1287" s="74"/>
      <c r="F1287" s="74"/>
      <c r="G1287" s="74"/>
      <c r="S1287" s="61"/>
      <c r="T1287" s="61"/>
    </row>
    <row r="1288" spans="1:20" s="55" customFormat="1" ht="14.15" x14ac:dyDescent="0.4">
      <c r="A1288" s="39"/>
      <c r="E1288" s="74"/>
      <c r="F1288" s="74"/>
      <c r="G1288" s="74"/>
      <c r="S1288" s="61"/>
      <c r="T1288" s="61"/>
    </row>
    <row r="1289" spans="1:20" s="55" customFormat="1" ht="14.15" x14ac:dyDescent="0.4">
      <c r="A1289" s="39"/>
      <c r="E1289" s="74"/>
      <c r="F1289" s="74"/>
      <c r="G1289" s="74"/>
      <c r="S1289" s="61"/>
      <c r="T1289" s="61"/>
    </row>
    <row r="1290" spans="1:20" s="55" customFormat="1" ht="14.15" x14ac:dyDescent="0.4">
      <c r="A1290" s="39"/>
      <c r="E1290" s="74"/>
      <c r="F1290" s="74"/>
      <c r="G1290" s="74"/>
      <c r="S1290" s="61"/>
      <c r="T1290" s="61"/>
    </row>
    <row r="1291" spans="1:20" s="55" customFormat="1" ht="14.15" x14ac:dyDescent="0.4">
      <c r="A1291" s="39"/>
      <c r="E1291" s="74"/>
      <c r="F1291" s="74"/>
      <c r="G1291" s="74"/>
      <c r="S1291" s="61"/>
      <c r="T1291" s="61"/>
    </row>
    <row r="1292" spans="1:20" s="55" customFormat="1" ht="14.15" x14ac:dyDescent="0.4">
      <c r="A1292" s="39"/>
      <c r="E1292" s="74"/>
      <c r="F1292" s="74"/>
      <c r="G1292" s="74"/>
      <c r="S1292" s="61"/>
      <c r="T1292" s="61"/>
    </row>
    <row r="1293" spans="1:20" s="55" customFormat="1" ht="14.15" x14ac:dyDescent="0.4">
      <c r="A1293" s="39"/>
      <c r="E1293" s="74"/>
      <c r="F1293" s="74"/>
      <c r="G1293" s="74"/>
      <c r="S1293" s="61"/>
      <c r="T1293" s="61"/>
    </row>
    <row r="1294" spans="1:20" s="55" customFormat="1" ht="14.15" x14ac:dyDescent="0.4">
      <c r="A1294" s="39"/>
      <c r="E1294" s="74"/>
      <c r="F1294" s="74"/>
      <c r="G1294" s="74"/>
      <c r="S1294" s="61"/>
      <c r="T1294" s="61"/>
    </row>
    <row r="1295" spans="1:20" s="55" customFormat="1" ht="14.15" x14ac:dyDescent="0.4">
      <c r="A1295" s="39"/>
      <c r="E1295" s="74"/>
      <c r="F1295" s="74"/>
      <c r="G1295" s="74"/>
      <c r="S1295" s="61"/>
      <c r="T1295" s="61"/>
    </row>
    <row r="1296" spans="1:20" s="55" customFormat="1" ht="14.15" x14ac:dyDescent="0.4">
      <c r="A1296" s="39"/>
      <c r="E1296" s="74"/>
      <c r="F1296" s="74"/>
      <c r="G1296" s="74"/>
      <c r="S1296" s="61"/>
      <c r="T1296" s="61"/>
    </row>
    <row r="1297" spans="1:20" s="55" customFormat="1" ht="14.15" x14ac:dyDescent="0.4">
      <c r="A1297" s="39"/>
      <c r="E1297" s="74"/>
      <c r="F1297" s="74"/>
      <c r="G1297" s="74"/>
      <c r="S1297" s="61"/>
      <c r="T1297" s="61"/>
    </row>
    <row r="1298" spans="1:20" s="55" customFormat="1" ht="14.15" x14ac:dyDescent="0.4">
      <c r="A1298" s="39"/>
      <c r="E1298" s="74"/>
      <c r="F1298" s="74"/>
      <c r="G1298" s="74"/>
      <c r="S1298" s="61"/>
      <c r="T1298" s="61"/>
    </row>
    <row r="1299" spans="1:20" s="55" customFormat="1" ht="14.15" x14ac:dyDescent="0.4">
      <c r="A1299" s="39"/>
      <c r="E1299" s="74"/>
      <c r="F1299" s="74"/>
      <c r="G1299" s="74"/>
      <c r="S1299" s="61"/>
      <c r="T1299" s="61"/>
    </row>
    <row r="1300" spans="1:20" s="55" customFormat="1" ht="14.15" x14ac:dyDescent="0.4">
      <c r="A1300" s="39"/>
      <c r="E1300" s="74"/>
      <c r="F1300" s="74"/>
      <c r="G1300" s="74"/>
      <c r="S1300" s="61"/>
      <c r="T1300" s="61"/>
    </row>
    <row r="1301" spans="1:20" s="55" customFormat="1" ht="14.15" x14ac:dyDescent="0.4">
      <c r="A1301" s="39"/>
      <c r="E1301" s="74"/>
      <c r="F1301" s="74"/>
      <c r="G1301" s="74"/>
      <c r="S1301" s="61"/>
      <c r="T1301" s="61"/>
    </row>
    <row r="1302" spans="1:20" s="55" customFormat="1" ht="14.15" x14ac:dyDescent="0.4">
      <c r="A1302" s="39"/>
      <c r="E1302" s="74"/>
      <c r="F1302" s="74"/>
      <c r="G1302" s="74"/>
      <c r="S1302" s="61"/>
      <c r="T1302" s="61"/>
    </row>
    <row r="1303" spans="1:20" s="55" customFormat="1" ht="14.15" x14ac:dyDescent="0.4">
      <c r="A1303" s="39"/>
      <c r="E1303" s="74"/>
      <c r="F1303" s="74"/>
      <c r="G1303" s="74"/>
      <c r="S1303" s="61"/>
      <c r="T1303" s="61"/>
    </row>
    <row r="1304" spans="1:20" s="55" customFormat="1" ht="14.15" x14ac:dyDescent="0.4">
      <c r="A1304" s="39"/>
      <c r="E1304" s="74"/>
      <c r="F1304" s="74"/>
      <c r="G1304" s="74"/>
      <c r="S1304" s="61"/>
      <c r="T1304" s="61"/>
    </row>
    <row r="1305" spans="1:20" s="55" customFormat="1" ht="14.15" x14ac:dyDescent="0.4">
      <c r="A1305" s="39"/>
      <c r="E1305" s="74"/>
      <c r="F1305" s="74"/>
      <c r="G1305" s="74"/>
      <c r="S1305" s="61"/>
      <c r="T1305" s="61"/>
    </row>
    <row r="1306" spans="1:20" s="55" customFormat="1" ht="14.15" x14ac:dyDescent="0.4">
      <c r="A1306" s="39"/>
      <c r="E1306" s="74"/>
      <c r="F1306" s="74"/>
      <c r="G1306" s="74"/>
      <c r="S1306" s="61"/>
      <c r="T1306" s="61"/>
    </row>
    <row r="1307" spans="1:20" s="55" customFormat="1" ht="14.15" x14ac:dyDescent="0.4">
      <c r="A1307" s="39"/>
      <c r="E1307" s="74"/>
      <c r="F1307" s="74"/>
      <c r="G1307" s="74"/>
      <c r="S1307" s="61"/>
      <c r="T1307" s="61"/>
    </row>
    <row r="1308" spans="1:20" s="55" customFormat="1" ht="14.15" x14ac:dyDescent="0.4">
      <c r="A1308" s="39"/>
      <c r="E1308" s="74"/>
      <c r="F1308" s="74"/>
      <c r="G1308" s="74"/>
      <c r="S1308" s="61"/>
      <c r="T1308" s="61"/>
    </row>
    <row r="1309" spans="1:20" s="55" customFormat="1" ht="14.15" x14ac:dyDescent="0.4">
      <c r="A1309" s="39"/>
      <c r="E1309" s="74"/>
      <c r="F1309" s="74"/>
      <c r="G1309" s="74"/>
      <c r="S1309" s="61"/>
      <c r="T1309" s="61"/>
    </row>
    <row r="1310" spans="1:20" s="55" customFormat="1" ht="14.15" x14ac:dyDescent="0.4">
      <c r="A1310" s="39"/>
      <c r="E1310" s="74"/>
      <c r="F1310" s="74"/>
      <c r="G1310" s="74"/>
      <c r="S1310" s="61"/>
      <c r="T1310" s="61"/>
    </row>
    <row r="1311" spans="1:20" s="55" customFormat="1" ht="14.15" x14ac:dyDescent="0.4">
      <c r="A1311" s="39"/>
      <c r="E1311" s="74"/>
      <c r="F1311" s="74"/>
      <c r="G1311" s="74"/>
      <c r="S1311" s="61"/>
      <c r="T1311" s="61"/>
    </row>
    <row r="1312" spans="1:20" s="55" customFormat="1" ht="14.15" x14ac:dyDescent="0.4">
      <c r="A1312" s="39"/>
      <c r="E1312" s="74"/>
      <c r="F1312" s="74"/>
      <c r="G1312" s="74"/>
      <c r="S1312" s="61"/>
      <c r="T1312" s="61"/>
    </row>
    <row r="1313" spans="1:20" s="55" customFormat="1" ht="14.15" x14ac:dyDescent="0.4">
      <c r="A1313" s="39"/>
      <c r="E1313" s="74"/>
      <c r="F1313" s="74"/>
      <c r="G1313" s="74"/>
      <c r="S1313" s="61"/>
      <c r="T1313" s="61"/>
    </row>
    <row r="1314" spans="1:20" s="55" customFormat="1" ht="14.15" x14ac:dyDescent="0.4">
      <c r="A1314" s="39"/>
      <c r="E1314" s="74"/>
      <c r="F1314" s="74"/>
      <c r="G1314" s="74"/>
      <c r="S1314" s="61"/>
      <c r="T1314" s="61"/>
    </row>
    <row r="1315" spans="1:20" s="55" customFormat="1" ht="14.15" x14ac:dyDescent="0.4">
      <c r="A1315" s="39"/>
      <c r="E1315" s="74"/>
      <c r="F1315" s="74"/>
      <c r="G1315" s="74"/>
      <c r="S1315" s="61"/>
      <c r="T1315" s="61"/>
    </row>
    <row r="1316" spans="1:20" s="55" customFormat="1" ht="14.15" x14ac:dyDescent="0.4">
      <c r="A1316" s="39"/>
      <c r="E1316" s="74"/>
      <c r="F1316" s="74"/>
      <c r="G1316" s="74"/>
      <c r="S1316" s="61"/>
      <c r="T1316" s="61"/>
    </row>
    <row r="1317" spans="1:20" s="55" customFormat="1" ht="14.15" x14ac:dyDescent="0.4">
      <c r="A1317" s="39"/>
      <c r="E1317" s="74"/>
      <c r="F1317" s="74"/>
      <c r="G1317" s="74"/>
      <c r="S1317" s="61"/>
      <c r="T1317" s="61"/>
    </row>
    <row r="1318" spans="1:20" s="55" customFormat="1" ht="14.15" x14ac:dyDescent="0.4">
      <c r="A1318" s="39"/>
      <c r="E1318" s="74"/>
      <c r="F1318" s="74"/>
      <c r="G1318" s="74"/>
      <c r="S1318" s="61"/>
      <c r="T1318" s="61"/>
    </row>
    <row r="1319" spans="1:20" s="55" customFormat="1" ht="14.15" x14ac:dyDescent="0.4">
      <c r="A1319" s="39"/>
      <c r="E1319" s="74"/>
      <c r="F1319" s="74"/>
      <c r="G1319" s="74"/>
      <c r="S1319" s="61"/>
      <c r="T1319" s="61"/>
    </row>
    <row r="1320" spans="1:20" s="55" customFormat="1" ht="14.15" x14ac:dyDescent="0.4">
      <c r="A1320" s="39"/>
      <c r="E1320" s="74"/>
      <c r="F1320" s="74"/>
      <c r="G1320" s="74"/>
      <c r="S1320" s="61"/>
      <c r="T1320" s="61"/>
    </row>
    <row r="1321" spans="1:20" s="55" customFormat="1" ht="14.15" x14ac:dyDescent="0.4">
      <c r="A1321" s="39"/>
      <c r="E1321" s="74"/>
      <c r="F1321" s="74"/>
      <c r="G1321" s="74"/>
      <c r="S1321" s="61"/>
      <c r="T1321" s="61"/>
    </row>
    <row r="1322" spans="1:20" s="55" customFormat="1" ht="14.15" x14ac:dyDescent="0.4">
      <c r="A1322" s="39"/>
      <c r="E1322" s="74"/>
      <c r="F1322" s="74"/>
      <c r="G1322" s="74"/>
      <c r="S1322" s="61"/>
      <c r="T1322" s="61"/>
    </row>
    <row r="1323" spans="1:20" s="55" customFormat="1" ht="14.15" x14ac:dyDescent="0.4">
      <c r="A1323" s="39"/>
      <c r="E1323" s="74"/>
      <c r="F1323" s="74"/>
      <c r="G1323" s="74"/>
      <c r="S1323" s="61"/>
      <c r="T1323" s="61"/>
    </row>
    <row r="1324" spans="1:20" s="55" customFormat="1" ht="14.15" x14ac:dyDescent="0.4">
      <c r="A1324" s="39"/>
      <c r="E1324" s="74"/>
      <c r="F1324" s="74"/>
      <c r="G1324" s="74"/>
      <c r="S1324" s="61"/>
      <c r="T1324" s="61"/>
    </row>
    <row r="1325" spans="1:20" s="55" customFormat="1" ht="14.15" x14ac:dyDescent="0.4">
      <c r="A1325" s="39"/>
      <c r="E1325" s="74"/>
      <c r="F1325" s="74"/>
      <c r="G1325" s="74"/>
      <c r="S1325" s="61"/>
      <c r="T1325" s="61"/>
    </row>
    <row r="1326" spans="1:20" s="55" customFormat="1" ht="14.15" x14ac:dyDescent="0.4">
      <c r="A1326" s="39"/>
      <c r="E1326" s="74"/>
      <c r="F1326" s="74"/>
      <c r="G1326" s="74"/>
      <c r="S1326" s="61"/>
      <c r="T1326" s="61"/>
    </row>
    <row r="1327" spans="1:20" s="55" customFormat="1" ht="14.15" x14ac:dyDescent="0.4">
      <c r="A1327" s="39"/>
      <c r="E1327" s="74"/>
      <c r="F1327" s="74"/>
      <c r="G1327" s="74"/>
      <c r="S1327" s="61"/>
      <c r="T1327" s="61"/>
    </row>
    <row r="1328" spans="1:20" s="55" customFormat="1" ht="14.15" x14ac:dyDescent="0.4">
      <c r="A1328" s="39"/>
      <c r="E1328" s="74"/>
      <c r="F1328" s="74"/>
      <c r="G1328" s="74"/>
      <c r="S1328" s="61"/>
      <c r="T1328" s="61"/>
    </row>
    <row r="1329" spans="1:20" s="55" customFormat="1" ht="14.15" x14ac:dyDescent="0.4">
      <c r="A1329" s="39"/>
      <c r="E1329" s="74"/>
      <c r="F1329" s="74"/>
      <c r="G1329" s="74"/>
      <c r="S1329" s="61"/>
      <c r="T1329" s="61"/>
    </row>
    <row r="1330" spans="1:20" s="55" customFormat="1" ht="14.15" x14ac:dyDescent="0.4">
      <c r="A1330" s="39"/>
      <c r="E1330" s="74"/>
      <c r="F1330" s="74"/>
      <c r="G1330" s="74"/>
      <c r="S1330" s="61"/>
      <c r="T1330" s="61"/>
    </row>
    <row r="1331" spans="1:20" s="55" customFormat="1" ht="14.15" x14ac:dyDescent="0.4">
      <c r="A1331" s="39"/>
      <c r="E1331" s="74"/>
      <c r="F1331" s="74"/>
      <c r="G1331" s="74"/>
      <c r="S1331" s="61"/>
      <c r="T1331" s="61"/>
    </row>
    <row r="1332" spans="1:20" s="55" customFormat="1" ht="14.15" x14ac:dyDescent="0.4">
      <c r="A1332" s="39"/>
      <c r="E1332" s="74"/>
      <c r="F1332" s="74"/>
      <c r="G1332" s="74"/>
      <c r="S1332" s="61"/>
      <c r="T1332" s="61"/>
    </row>
    <row r="1333" spans="1:20" s="55" customFormat="1" ht="14.15" x14ac:dyDescent="0.4">
      <c r="A1333" s="39"/>
      <c r="E1333" s="74"/>
      <c r="F1333" s="74"/>
      <c r="G1333" s="74"/>
      <c r="S1333" s="61"/>
      <c r="T1333" s="61"/>
    </row>
    <row r="1334" spans="1:20" s="55" customFormat="1" ht="14.15" x14ac:dyDescent="0.4">
      <c r="A1334" s="39"/>
      <c r="E1334" s="74"/>
      <c r="F1334" s="74"/>
      <c r="G1334" s="74"/>
      <c r="S1334" s="61"/>
      <c r="T1334" s="61"/>
    </row>
    <row r="1335" spans="1:20" s="55" customFormat="1" ht="14.15" x14ac:dyDescent="0.4">
      <c r="A1335" s="39"/>
      <c r="E1335" s="74"/>
      <c r="F1335" s="74"/>
      <c r="G1335" s="74"/>
      <c r="S1335" s="61"/>
      <c r="T1335" s="61"/>
    </row>
    <row r="1336" spans="1:20" s="55" customFormat="1" ht="14.15" x14ac:dyDescent="0.4">
      <c r="A1336" s="39"/>
      <c r="E1336" s="74"/>
      <c r="F1336" s="74"/>
      <c r="G1336" s="74"/>
      <c r="S1336" s="61"/>
      <c r="T1336" s="61"/>
    </row>
    <row r="1337" spans="1:20" s="55" customFormat="1" ht="14.15" x14ac:dyDescent="0.4">
      <c r="A1337" s="39"/>
      <c r="E1337" s="74"/>
      <c r="F1337" s="74"/>
      <c r="G1337" s="74"/>
      <c r="S1337" s="61"/>
      <c r="T1337" s="61"/>
    </row>
    <row r="1338" spans="1:20" s="55" customFormat="1" ht="14.15" x14ac:dyDescent="0.4">
      <c r="A1338" s="39"/>
      <c r="E1338" s="74"/>
      <c r="F1338" s="74"/>
      <c r="G1338" s="74"/>
      <c r="S1338" s="61"/>
      <c r="T1338" s="61"/>
    </row>
    <row r="1339" spans="1:20" s="55" customFormat="1" ht="14.15" x14ac:dyDescent="0.4">
      <c r="A1339" s="39"/>
      <c r="E1339" s="74"/>
      <c r="F1339" s="74"/>
      <c r="G1339" s="74"/>
      <c r="S1339" s="61"/>
      <c r="T1339" s="61"/>
    </row>
    <row r="1340" spans="1:20" s="55" customFormat="1" ht="14.15" x14ac:dyDescent="0.4">
      <c r="A1340" s="39"/>
      <c r="E1340" s="74"/>
      <c r="F1340" s="74"/>
      <c r="G1340" s="74"/>
      <c r="S1340" s="61"/>
      <c r="T1340" s="61"/>
    </row>
    <row r="1341" spans="1:20" s="55" customFormat="1" ht="14.15" x14ac:dyDescent="0.4">
      <c r="A1341" s="39"/>
      <c r="E1341" s="74"/>
      <c r="F1341" s="74"/>
      <c r="G1341" s="74"/>
      <c r="S1341" s="61"/>
      <c r="T1341" s="61"/>
    </row>
    <row r="1342" spans="1:20" s="55" customFormat="1" ht="14.15" x14ac:dyDescent="0.4">
      <c r="A1342" s="39"/>
      <c r="E1342" s="74"/>
      <c r="F1342" s="74"/>
      <c r="G1342" s="74"/>
      <c r="S1342" s="61"/>
      <c r="T1342" s="61"/>
    </row>
    <row r="1343" spans="1:20" s="55" customFormat="1" ht="14.15" x14ac:dyDescent="0.4">
      <c r="A1343" s="39"/>
      <c r="E1343" s="74"/>
      <c r="F1343" s="74"/>
      <c r="G1343" s="74"/>
      <c r="S1343" s="61"/>
      <c r="T1343" s="61"/>
    </row>
    <row r="1344" spans="1:20" s="55" customFormat="1" ht="14.15" x14ac:dyDescent="0.4">
      <c r="A1344" s="39"/>
      <c r="E1344" s="74"/>
      <c r="F1344" s="74"/>
      <c r="G1344" s="74"/>
      <c r="S1344" s="61"/>
      <c r="T1344" s="61"/>
    </row>
    <row r="1345" spans="1:20" s="55" customFormat="1" ht="14.15" x14ac:dyDescent="0.4">
      <c r="A1345" s="39"/>
      <c r="E1345" s="74"/>
      <c r="F1345" s="74"/>
      <c r="G1345" s="74"/>
      <c r="S1345" s="61"/>
      <c r="T1345" s="61"/>
    </row>
    <row r="1346" spans="1:20" s="55" customFormat="1" ht="14.15" x14ac:dyDescent="0.4">
      <c r="A1346" s="39"/>
      <c r="E1346" s="74"/>
      <c r="F1346" s="74"/>
      <c r="G1346" s="74"/>
      <c r="S1346" s="61"/>
      <c r="T1346" s="61"/>
    </row>
    <row r="1347" spans="1:20" s="55" customFormat="1" ht="14.15" x14ac:dyDescent="0.4">
      <c r="A1347" s="39"/>
      <c r="E1347" s="74"/>
      <c r="F1347" s="74"/>
      <c r="G1347" s="74"/>
      <c r="S1347" s="61"/>
      <c r="T1347" s="61"/>
    </row>
    <row r="1348" spans="1:20" s="55" customFormat="1" ht="14.15" x14ac:dyDescent="0.4">
      <c r="A1348" s="39"/>
      <c r="E1348" s="74"/>
      <c r="F1348" s="74"/>
      <c r="G1348" s="74"/>
      <c r="S1348" s="61"/>
      <c r="T1348" s="61"/>
    </row>
    <row r="1349" spans="1:20" s="55" customFormat="1" ht="14.15" x14ac:dyDescent="0.4">
      <c r="A1349" s="39"/>
      <c r="E1349" s="74"/>
      <c r="F1349" s="74"/>
      <c r="G1349" s="74"/>
      <c r="S1349" s="61"/>
      <c r="T1349" s="61"/>
    </row>
    <row r="1350" spans="1:20" s="55" customFormat="1" ht="14.15" x14ac:dyDescent="0.4">
      <c r="A1350" s="39"/>
      <c r="E1350" s="74"/>
      <c r="F1350" s="74"/>
      <c r="G1350" s="74"/>
      <c r="S1350" s="61"/>
      <c r="T1350" s="61"/>
    </row>
    <row r="1351" spans="1:20" s="55" customFormat="1" ht="14.15" x14ac:dyDescent="0.4">
      <c r="A1351" s="39"/>
      <c r="E1351" s="74"/>
      <c r="F1351" s="74"/>
      <c r="G1351" s="74"/>
      <c r="S1351" s="61"/>
      <c r="T1351" s="61"/>
    </row>
    <row r="1352" spans="1:20" s="55" customFormat="1" ht="14.15" x14ac:dyDescent="0.4">
      <c r="A1352" s="39"/>
      <c r="E1352" s="74"/>
      <c r="F1352" s="74"/>
      <c r="G1352" s="74"/>
      <c r="S1352" s="61"/>
      <c r="T1352" s="61"/>
    </row>
    <row r="1353" spans="1:20" s="55" customFormat="1" ht="14.15" x14ac:dyDescent="0.4">
      <c r="A1353" s="39"/>
      <c r="E1353" s="74"/>
      <c r="F1353" s="74"/>
      <c r="G1353" s="74"/>
      <c r="S1353" s="61"/>
      <c r="T1353" s="61"/>
    </row>
    <row r="1354" spans="1:20" s="55" customFormat="1" ht="14.15" x14ac:dyDescent="0.4">
      <c r="A1354" s="39"/>
      <c r="E1354" s="74"/>
      <c r="F1354" s="74"/>
      <c r="G1354" s="74"/>
      <c r="S1354" s="61"/>
      <c r="T1354" s="61"/>
    </row>
    <row r="1355" spans="1:20" s="55" customFormat="1" ht="14.15" x14ac:dyDescent="0.4">
      <c r="A1355" s="39"/>
      <c r="E1355" s="74"/>
      <c r="F1355" s="74"/>
      <c r="G1355" s="74"/>
      <c r="S1355" s="61"/>
      <c r="T1355" s="61"/>
    </row>
    <row r="1356" spans="1:20" s="55" customFormat="1" ht="14.15" x14ac:dyDescent="0.4">
      <c r="A1356" s="39"/>
      <c r="E1356" s="74"/>
      <c r="F1356" s="74"/>
      <c r="G1356" s="74"/>
      <c r="S1356" s="61"/>
      <c r="T1356" s="61"/>
    </row>
    <row r="1357" spans="1:20" s="55" customFormat="1" ht="14.15" x14ac:dyDescent="0.4">
      <c r="A1357" s="39"/>
      <c r="E1357" s="74"/>
      <c r="F1357" s="74"/>
      <c r="G1357" s="74"/>
      <c r="S1357" s="61"/>
      <c r="T1357" s="61"/>
    </row>
    <row r="1358" spans="1:20" s="55" customFormat="1" ht="14.15" x14ac:dyDescent="0.4">
      <c r="A1358" s="39"/>
      <c r="E1358" s="74"/>
      <c r="F1358" s="74"/>
      <c r="G1358" s="74"/>
      <c r="S1358" s="61"/>
      <c r="T1358" s="61"/>
    </row>
    <row r="1359" spans="1:20" s="55" customFormat="1" ht="14.15" x14ac:dyDescent="0.4">
      <c r="A1359" s="39"/>
      <c r="E1359" s="74"/>
      <c r="F1359" s="74"/>
      <c r="G1359" s="74"/>
      <c r="S1359" s="61"/>
      <c r="T1359" s="61"/>
    </row>
    <row r="1360" spans="1:20" s="55" customFormat="1" ht="14.15" x14ac:dyDescent="0.4">
      <c r="A1360" s="39"/>
      <c r="E1360" s="74"/>
      <c r="F1360" s="74"/>
      <c r="G1360" s="74"/>
      <c r="S1360" s="61"/>
      <c r="T1360" s="61"/>
    </row>
    <row r="1361" spans="1:20" s="55" customFormat="1" ht="14.15" x14ac:dyDescent="0.4">
      <c r="A1361" s="39"/>
      <c r="E1361" s="74"/>
      <c r="F1361" s="74"/>
      <c r="G1361" s="74"/>
      <c r="S1361" s="61"/>
      <c r="T1361" s="61"/>
    </row>
    <row r="1362" spans="1:20" s="55" customFormat="1" ht="14.15" x14ac:dyDescent="0.4">
      <c r="A1362" s="39"/>
      <c r="E1362" s="74"/>
      <c r="F1362" s="74"/>
      <c r="G1362" s="74"/>
      <c r="S1362" s="61"/>
      <c r="T1362" s="61"/>
    </row>
    <row r="1363" spans="1:20" s="55" customFormat="1" ht="14.15" x14ac:dyDescent="0.4">
      <c r="A1363" s="39"/>
      <c r="E1363" s="74"/>
      <c r="F1363" s="74"/>
      <c r="G1363" s="74"/>
      <c r="S1363" s="61"/>
      <c r="T1363" s="61"/>
    </row>
    <row r="1364" spans="1:20" s="55" customFormat="1" ht="14.15" x14ac:dyDescent="0.4">
      <c r="A1364" s="39"/>
      <c r="E1364" s="74"/>
      <c r="F1364" s="74"/>
      <c r="G1364" s="74"/>
      <c r="S1364" s="61"/>
      <c r="T1364" s="61"/>
    </row>
    <row r="1365" spans="1:20" s="55" customFormat="1" ht="14.15" x14ac:dyDescent="0.4">
      <c r="A1365" s="39"/>
      <c r="E1365" s="74"/>
      <c r="F1365" s="74"/>
      <c r="G1365" s="74"/>
      <c r="S1365" s="61"/>
      <c r="T1365" s="61"/>
    </row>
    <row r="1366" spans="1:20" s="55" customFormat="1" ht="14.15" x14ac:dyDescent="0.4">
      <c r="A1366" s="39"/>
      <c r="E1366" s="74"/>
      <c r="F1366" s="74"/>
      <c r="G1366" s="74"/>
      <c r="S1366" s="61"/>
      <c r="T1366" s="61"/>
    </row>
    <row r="1367" spans="1:20" s="55" customFormat="1" ht="14.15" x14ac:dyDescent="0.4">
      <c r="A1367" s="39"/>
      <c r="E1367" s="74"/>
      <c r="F1367" s="74"/>
      <c r="G1367" s="74"/>
      <c r="S1367" s="61"/>
      <c r="T1367" s="61"/>
    </row>
    <row r="1368" spans="1:20" s="55" customFormat="1" ht="14.15" x14ac:dyDescent="0.4">
      <c r="A1368" s="39"/>
      <c r="E1368" s="74"/>
      <c r="F1368" s="74"/>
      <c r="G1368" s="74"/>
      <c r="S1368" s="61"/>
      <c r="T1368" s="61"/>
    </row>
    <row r="1369" spans="1:20" s="55" customFormat="1" ht="14.15" x14ac:dyDescent="0.4">
      <c r="A1369" s="39"/>
      <c r="E1369" s="74"/>
      <c r="F1369" s="74"/>
      <c r="G1369" s="74"/>
      <c r="S1369" s="61"/>
      <c r="T1369" s="61"/>
    </row>
    <row r="1370" spans="1:20" s="55" customFormat="1" ht="14.15" x14ac:dyDescent="0.4">
      <c r="A1370" s="39"/>
      <c r="E1370" s="74"/>
      <c r="F1370" s="74"/>
      <c r="G1370" s="74"/>
      <c r="S1370" s="61"/>
      <c r="T1370" s="61"/>
    </row>
    <row r="1371" spans="1:20" s="55" customFormat="1" ht="14.15" x14ac:dyDescent="0.4">
      <c r="A1371" s="39"/>
      <c r="E1371" s="74"/>
      <c r="F1371" s="74"/>
      <c r="G1371" s="74"/>
      <c r="S1371" s="61"/>
      <c r="T1371" s="61"/>
    </row>
    <row r="1372" spans="1:20" s="55" customFormat="1" ht="14.15" x14ac:dyDescent="0.4">
      <c r="A1372" s="39"/>
      <c r="E1372" s="74"/>
      <c r="F1372" s="74"/>
      <c r="G1372" s="74"/>
      <c r="S1372" s="61"/>
      <c r="T1372" s="61"/>
    </row>
    <row r="1373" spans="1:20" s="55" customFormat="1" ht="14.15" x14ac:dyDescent="0.4">
      <c r="A1373" s="39"/>
      <c r="E1373" s="74"/>
      <c r="F1373" s="74"/>
      <c r="G1373" s="74"/>
      <c r="S1373" s="61"/>
      <c r="T1373" s="61"/>
    </row>
    <row r="1374" spans="1:20" s="55" customFormat="1" ht="14.15" x14ac:dyDescent="0.4">
      <c r="A1374" s="39"/>
      <c r="E1374" s="74"/>
      <c r="F1374" s="74"/>
      <c r="G1374" s="74"/>
      <c r="S1374" s="61"/>
      <c r="T1374" s="61"/>
    </row>
    <row r="1375" spans="1:20" s="55" customFormat="1" ht="14.15" x14ac:dyDescent="0.4">
      <c r="A1375" s="39"/>
      <c r="E1375" s="74"/>
      <c r="F1375" s="74"/>
      <c r="G1375" s="74"/>
      <c r="S1375" s="61"/>
      <c r="T1375" s="61"/>
    </row>
    <row r="1376" spans="1:20" s="55" customFormat="1" ht="14.15" x14ac:dyDescent="0.4">
      <c r="A1376" s="39"/>
      <c r="E1376" s="74"/>
      <c r="F1376" s="74"/>
      <c r="G1376" s="74"/>
      <c r="S1376" s="61"/>
      <c r="T1376" s="61"/>
    </row>
    <row r="1377" spans="1:20" s="55" customFormat="1" ht="14.15" x14ac:dyDescent="0.4">
      <c r="A1377" s="39"/>
      <c r="E1377" s="74"/>
      <c r="F1377" s="74"/>
      <c r="G1377" s="74"/>
      <c r="S1377" s="61"/>
      <c r="T1377" s="61"/>
    </row>
    <row r="1378" spans="1:20" s="55" customFormat="1" ht="14.15" x14ac:dyDescent="0.4">
      <c r="A1378" s="39"/>
      <c r="E1378" s="74"/>
      <c r="F1378" s="74"/>
      <c r="G1378" s="74"/>
      <c r="S1378" s="61"/>
      <c r="T1378" s="61"/>
    </row>
    <row r="1379" spans="1:20" s="55" customFormat="1" ht="14.15" x14ac:dyDescent="0.4">
      <c r="A1379" s="39"/>
      <c r="E1379" s="74"/>
      <c r="F1379" s="74"/>
      <c r="G1379" s="74"/>
      <c r="S1379" s="61"/>
      <c r="T1379" s="61"/>
    </row>
    <row r="1380" spans="1:20" s="55" customFormat="1" ht="14.15" x14ac:dyDescent="0.4">
      <c r="A1380" s="39"/>
      <c r="E1380" s="74"/>
      <c r="F1380" s="74"/>
      <c r="G1380" s="74"/>
      <c r="S1380" s="61"/>
      <c r="T1380" s="61"/>
    </row>
    <row r="1381" spans="1:20" s="55" customFormat="1" ht="14.15" x14ac:dyDescent="0.4">
      <c r="A1381" s="39"/>
      <c r="E1381" s="74"/>
      <c r="F1381" s="74"/>
      <c r="G1381" s="74"/>
      <c r="S1381" s="61"/>
      <c r="T1381" s="61"/>
    </row>
    <row r="1382" spans="1:20" s="55" customFormat="1" ht="14.15" x14ac:dyDescent="0.4">
      <c r="A1382" s="39"/>
      <c r="E1382" s="74"/>
      <c r="F1382" s="74"/>
      <c r="G1382" s="74"/>
      <c r="S1382" s="61"/>
      <c r="T1382" s="61"/>
    </row>
    <row r="1383" spans="1:20" s="55" customFormat="1" ht="14.15" x14ac:dyDescent="0.4">
      <c r="A1383" s="39"/>
      <c r="E1383" s="74"/>
      <c r="F1383" s="74"/>
      <c r="G1383" s="74"/>
      <c r="S1383" s="61"/>
      <c r="T1383" s="61"/>
    </row>
    <row r="1384" spans="1:20" s="55" customFormat="1" ht="14.15" x14ac:dyDescent="0.4">
      <c r="A1384" s="39"/>
      <c r="E1384" s="74"/>
      <c r="F1384" s="74"/>
      <c r="G1384" s="74"/>
      <c r="S1384" s="61"/>
      <c r="T1384" s="61"/>
    </row>
    <row r="1385" spans="1:20" s="55" customFormat="1" ht="14.15" x14ac:dyDescent="0.4">
      <c r="A1385" s="39"/>
      <c r="E1385" s="74"/>
      <c r="F1385" s="74"/>
      <c r="G1385" s="74"/>
      <c r="S1385" s="61"/>
      <c r="T1385" s="61"/>
    </row>
    <row r="1386" spans="1:20" s="55" customFormat="1" ht="14.15" x14ac:dyDescent="0.4">
      <c r="A1386" s="39"/>
      <c r="E1386" s="74"/>
      <c r="F1386" s="74"/>
      <c r="G1386" s="74"/>
      <c r="S1386" s="61"/>
      <c r="T1386" s="61"/>
    </row>
    <row r="1387" spans="1:20" s="55" customFormat="1" ht="14.15" x14ac:dyDescent="0.4">
      <c r="A1387" s="39"/>
      <c r="E1387" s="74"/>
      <c r="F1387" s="74"/>
      <c r="G1387" s="74"/>
      <c r="S1387" s="61"/>
      <c r="T1387" s="61"/>
    </row>
    <row r="1388" spans="1:20" s="55" customFormat="1" ht="14.15" x14ac:dyDescent="0.4">
      <c r="A1388" s="39"/>
      <c r="E1388" s="74"/>
      <c r="F1388" s="74"/>
      <c r="G1388" s="74"/>
      <c r="S1388" s="61"/>
      <c r="T1388" s="61"/>
    </row>
    <row r="1389" spans="1:20" s="55" customFormat="1" ht="14.15" x14ac:dyDescent="0.4">
      <c r="A1389" s="39"/>
      <c r="E1389" s="74"/>
      <c r="F1389" s="74"/>
      <c r="G1389" s="74"/>
      <c r="S1389" s="61"/>
      <c r="T1389" s="61"/>
    </row>
    <row r="1390" spans="1:20" s="55" customFormat="1" ht="14.15" x14ac:dyDescent="0.4">
      <c r="A1390" s="39"/>
      <c r="E1390" s="74"/>
      <c r="F1390" s="74"/>
      <c r="G1390" s="74"/>
      <c r="S1390" s="61"/>
      <c r="T1390" s="61"/>
    </row>
    <row r="1391" spans="1:20" s="55" customFormat="1" ht="14.15" x14ac:dyDescent="0.4">
      <c r="A1391" s="39"/>
      <c r="E1391" s="74"/>
      <c r="F1391" s="74"/>
      <c r="G1391" s="74"/>
      <c r="S1391" s="61"/>
      <c r="T1391" s="61"/>
    </row>
    <row r="1392" spans="1:20" s="55" customFormat="1" ht="14.15" x14ac:dyDescent="0.4">
      <c r="A1392" s="39"/>
      <c r="E1392" s="74"/>
      <c r="F1392" s="74"/>
      <c r="G1392" s="74"/>
      <c r="S1392" s="61"/>
      <c r="T1392" s="61"/>
    </row>
    <row r="1393" spans="1:20" s="55" customFormat="1" ht="14.15" x14ac:dyDescent="0.4">
      <c r="A1393" s="39"/>
      <c r="E1393" s="74"/>
      <c r="F1393" s="74"/>
      <c r="G1393" s="74"/>
      <c r="S1393" s="61"/>
      <c r="T1393" s="61"/>
    </row>
    <row r="1394" spans="1:20" s="55" customFormat="1" ht="14.15" x14ac:dyDescent="0.4">
      <c r="A1394" s="39"/>
      <c r="E1394" s="74"/>
      <c r="F1394" s="74"/>
      <c r="G1394" s="74"/>
      <c r="S1394" s="61"/>
      <c r="T1394" s="61"/>
    </row>
    <row r="1395" spans="1:20" s="55" customFormat="1" ht="14.15" x14ac:dyDescent="0.4">
      <c r="A1395" s="39"/>
      <c r="E1395" s="74"/>
      <c r="F1395" s="74"/>
      <c r="G1395" s="74"/>
      <c r="S1395" s="61"/>
      <c r="T1395" s="61"/>
    </row>
    <row r="1396" spans="1:20" s="55" customFormat="1" ht="14.15" x14ac:dyDescent="0.4">
      <c r="A1396" s="39"/>
      <c r="E1396" s="74"/>
      <c r="F1396" s="74"/>
      <c r="G1396" s="74"/>
      <c r="S1396" s="61"/>
      <c r="T1396" s="61"/>
    </row>
    <row r="1397" spans="1:20" s="55" customFormat="1" ht="14.15" x14ac:dyDescent="0.4">
      <c r="A1397" s="39"/>
      <c r="E1397" s="74"/>
      <c r="F1397" s="74"/>
      <c r="G1397" s="74"/>
      <c r="S1397" s="61"/>
      <c r="T1397" s="61"/>
    </row>
    <row r="1398" spans="1:20" s="55" customFormat="1" ht="14.15" x14ac:dyDescent="0.4">
      <c r="A1398" s="39"/>
      <c r="E1398" s="74"/>
      <c r="F1398" s="74"/>
      <c r="G1398" s="74"/>
      <c r="S1398" s="61"/>
      <c r="T1398" s="61"/>
    </row>
    <row r="1399" spans="1:20" s="55" customFormat="1" ht="14.15" x14ac:dyDescent="0.4">
      <c r="A1399" s="39"/>
      <c r="E1399" s="74"/>
      <c r="F1399" s="74"/>
      <c r="G1399" s="74"/>
      <c r="S1399" s="61"/>
      <c r="T1399" s="61"/>
    </row>
    <row r="1400" spans="1:20" s="55" customFormat="1" ht="14.15" x14ac:dyDescent="0.4">
      <c r="A1400" s="39"/>
      <c r="E1400" s="74"/>
      <c r="F1400" s="74"/>
      <c r="G1400" s="74"/>
      <c r="S1400" s="61"/>
      <c r="T1400" s="61"/>
    </row>
    <row r="1401" spans="1:20" s="55" customFormat="1" ht="14.15" x14ac:dyDescent="0.4">
      <c r="A1401" s="39"/>
      <c r="E1401" s="74"/>
      <c r="F1401" s="74"/>
      <c r="G1401" s="74"/>
      <c r="S1401" s="61"/>
      <c r="T1401" s="61"/>
    </row>
    <row r="1402" spans="1:20" s="55" customFormat="1" ht="14.15" x14ac:dyDescent="0.4">
      <c r="A1402" s="39"/>
      <c r="E1402" s="74"/>
      <c r="F1402" s="74"/>
      <c r="G1402" s="74"/>
      <c r="S1402" s="61"/>
      <c r="T1402" s="61"/>
    </row>
    <row r="1403" spans="1:20" s="55" customFormat="1" ht="14.15" x14ac:dyDescent="0.4">
      <c r="A1403" s="39"/>
      <c r="E1403" s="74"/>
      <c r="F1403" s="74"/>
      <c r="G1403" s="74"/>
      <c r="S1403" s="61"/>
      <c r="T1403" s="61"/>
    </row>
    <row r="1404" spans="1:20" s="55" customFormat="1" ht="14.15" x14ac:dyDescent="0.4">
      <c r="A1404" s="39"/>
      <c r="E1404" s="74"/>
      <c r="F1404" s="74"/>
      <c r="G1404" s="74"/>
      <c r="S1404" s="61"/>
      <c r="T1404" s="61"/>
    </row>
    <row r="1405" spans="1:20" s="55" customFormat="1" ht="14.15" x14ac:dyDescent="0.4">
      <c r="A1405" s="39"/>
      <c r="E1405" s="74"/>
      <c r="F1405" s="74"/>
      <c r="G1405" s="74"/>
      <c r="S1405" s="61"/>
      <c r="T1405" s="61"/>
    </row>
    <row r="1406" spans="1:20" s="55" customFormat="1" ht="14.15" x14ac:dyDescent="0.4">
      <c r="A1406" s="39"/>
      <c r="E1406" s="74"/>
      <c r="F1406" s="74"/>
      <c r="G1406" s="74"/>
      <c r="S1406" s="61"/>
      <c r="T1406" s="61"/>
    </row>
    <row r="1407" spans="1:20" s="55" customFormat="1" ht="14.15" x14ac:dyDescent="0.4">
      <c r="A1407" s="39"/>
      <c r="E1407" s="74"/>
      <c r="F1407" s="74"/>
      <c r="G1407" s="74"/>
      <c r="S1407" s="61"/>
      <c r="T1407" s="61"/>
    </row>
    <row r="1408" spans="1:20" s="55" customFormat="1" ht="14.15" x14ac:dyDescent="0.4">
      <c r="A1408" s="39"/>
      <c r="E1408" s="74"/>
      <c r="F1408" s="74"/>
      <c r="G1408" s="74"/>
      <c r="S1408" s="61"/>
      <c r="T1408" s="61"/>
    </row>
    <row r="1409" spans="1:20" s="55" customFormat="1" ht="14.15" x14ac:dyDescent="0.4">
      <c r="A1409" s="39"/>
      <c r="E1409" s="74"/>
      <c r="F1409" s="74"/>
      <c r="G1409" s="74"/>
      <c r="S1409" s="61"/>
      <c r="T1409" s="61"/>
    </row>
    <row r="1410" spans="1:20" s="55" customFormat="1" ht="14.15" x14ac:dyDescent="0.4">
      <c r="A1410" s="39"/>
      <c r="E1410" s="74"/>
      <c r="F1410" s="74"/>
      <c r="G1410" s="74"/>
      <c r="S1410" s="61"/>
      <c r="T1410" s="61"/>
    </row>
    <row r="1411" spans="1:20" s="55" customFormat="1" ht="14.15" x14ac:dyDescent="0.4">
      <c r="A1411" s="39"/>
      <c r="E1411" s="74"/>
      <c r="F1411" s="74"/>
      <c r="G1411" s="74"/>
      <c r="S1411" s="61"/>
      <c r="T1411" s="61"/>
    </row>
    <row r="1412" spans="1:20" s="55" customFormat="1" ht="14.15" x14ac:dyDescent="0.4">
      <c r="A1412" s="39"/>
      <c r="E1412" s="74"/>
      <c r="F1412" s="74"/>
      <c r="G1412" s="74"/>
      <c r="S1412" s="61"/>
      <c r="T1412" s="61"/>
    </row>
    <row r="1413" spans="1:20" s="55" customFormat="1" ht="14.15" x14ac:dyDescent="0.4">
      <c r="A1413" s="39"/>
      <c r="E1413" s="74"/>
      <c r="F1413" s="74"/>
      <c r="G1413" s="74"/>
      <c r="S1413" s="61"/>
      <c r="T1413" s="61"/>
    </row>
    <row r="1414" spans="1:20" s="55" customFormat="1" ht="14.15" x14ac:dyDescent="0.4">
      <c r="A1414" s="39"/>
      <c r="E1414" s="74"/>
      <c r="F1414" s="74"/>
      <c r="G1414" s="74"/>
      <c r="S1414" s="61"/>
      <c r="T1414" s="61"/>
    </row>
    <row r="1415" spans="1:20" s="55" customFormat="1" ht="14.15" x14ac:dyDescent="0.4">
      <c r="A1415" s="39"/>
      <c r="E1415" s="74"/>
      <c r="F1415" s="74"/>
      <c r="G1415" s="74"/>
      <c r="S1415" s="61"/>
      <c r="T1415" s="61"/>
    </row>
    <row r="1416" spans="1:20" s="55" customFormat="1" ht="14.15" x14ac:dyDescent="0.4">
      <c r="A1416" s="39"/>
      <c r="E1416" s="74"/>
      <c r="F1416" s="74"/>
      <c r="G1416" s="74"/>
      <c r="S1416" s="61"/>
      <c r="T1416" s="61"/>
    </row>
    <row r="1417" spans="1:20" s="55" customFormat="1" ht="14.15" x14ac:dyDescent="0.4">
      <c r="A1417" s="39"/>
      <c r="E1417" s="74"/>
      <c r="F1417" s="74"/>
      <c r="G1417" s="74"/>
      <c r="S1417" s="61"/>
      <c r="T1417" s="61"/>
    </row>
    <row r="1418" spans="1:20" s="55" customFormat="1" ht="14.15" x14ac:dyDescent="0.4">
      <c r="A1418" s="39"/>
      <c r="E1418" s="74"/>
      <c r="F1418" s="74"/>
      <c r="G1418" s="74"/>
      <c r="S1418" s="61"/>
      <c r="T1418" s="61"/>
    </row>
    <row r="1419" spans="1:20" s="55" customFormat="1" ht="14.15" x14ac:dyDescent="0.4">
      <c r="A1419" s="39"/>
      <c r="E1419" s="74"/>
      <c r="F1419" s="74"/>
      <c r="G1419" s="74"/>
      <c r="S1419" s="61"/>
      <c r="T1419" s="61"/>
    </row>
    <row r="1420" spans="1:20" s="55" customFormat="1" ht="14.15" x14ac:dyDescent="0.4">
      <c r="A1420" s="39"/>
      <c r="E1420" s="74"/>
      <c r="F1420" s="74"/>
      <c r="G1420" s="74"/>
      <c r="S1420" s="61"/>
      <c r="T1420" s="61"/>
    </row>
    <row r="1421" spans="1:20" s="55" customFormat="1" ht="14.15" x14ac:dyDescent="0.4">
      <c r="A1421" s="39"/>
      <c r="E1421" s="74"/>
      <c r="F1421" s="74"/>
      <c r="G1421" s="74"/>
      <c r="S1421" s="61"/>
      <c r="T1421" s="61"/>
    </row>
    <row r="1422" spans="1:20" s="55" customFormat="1" ht="14.15" x14ac:dyDescent="0.4">
      <c r="A1422" s="39"/>
      <c r="E1422" s="74"/>
      <c r="F1422" s="74"/>
      <c r="G1422" s="74"/>
      <c r="S1422" s="61"/>
      <c r="T1422" s="61"/>
    </row>
    <row r="1423" spans="1:20" s="55" customFormat="1" ht="14.15" x14ac:dyDescent="0.4">
      <c r="A1423" s="39"/>
      <c r="E1423" s="74"/>
      <c r="F1423" s="74"/>
      <c r="G1423" s="74"/>
      <c r="S1423" s="61"/>
      <c r="T1423" s="61"/>
    </row>
    <row r="1424" spans="1:20" s="55" customFormat="1" ht="14.15" x14ac:dyDescent="0.4">
      <c r="A1424" s="39"/>
      <c r="E1424" s="74"/>
      <c r="F1424" s="74"/>
      <c r="G1424" s="74"/>
      <c r="S1424" s="61"/>
      <c r="T1424" s="61"/>
    </row>
    <row r="1425" spans="1:20" s="55" customFormat="1" ht="14.15" x14ac:dyDescent="0.4">
      <c r="A1425" s="39"/>
      <c r="E1425" s="74"/>
      <c r="F1425" s="74"/>
      <c r="G1425" s="74"/>
      <c r="S1425" s="61"/>
      <c r="T1425" s="61"/>
    </row>
    <row r="1426" spans="1:20" s="55" customFormat="1" ht="14.15" x14ac:dyDescent="0.4">
      <c r="A1426" s="39"/>
      <c r="E1426" s="74"/>
      <c r="F1426" s="74"/>
      <c r="G1426" s="74"/>
      <c r="S1426" s="61"/>
      <c r="T1426" s="61"/>
    </row>
    <row r="1427" spans="1:20" s="55" customFormat="1" ht="14.15" x14ac:dyDescent="0.4">
      <c r="A1427" s="39"/>
      <c r="E1427" s="74"/>
      <c r="F1427" s="74"/>
      <c r="G1427" s="74"/>
      <c r="S1427" s="61"/>
      <c r="T1427" s="61"/>
    </row>
    <row r="1428" spans="1:20" s="55" customFormat="1" ht="14.15" x14ac:dyDescent="0.4">
      <c r="A1428" s="39"/>
      <c r="E1428" s="74"/>
      <c r="F1428" s="74"/>
      <c r="G1428" s="74"/>
      <c r="S1428" s="61"/>
      <c r="T1428" s="61"/>
    </row>
    <row r="1429" spans="1:20" s="55" customFormat="1" ht="14.15" x14ac:dyDescent="0.4">
      <c r="A1429" s="39"/>
      <c r="E1429" s="74"/>
      <c r="F1429" s="74"/>
      <c r="G1429" s="74"/>
      <c r="S1429" s="61"/>
      <c r="T1429" s="61"/>
    </row>
    <row r="1430" spans="1:20" s="55" customFormat="1" ht="14.15" x14ac:dyDescent="0.4">
      <c r="A1430" s="39"/>
      <c r="E1430" s="74"/>
      <c r="F1430" s="74"/>
      <c r="G1430" s="74"/>
      <c r="S1430" s="61"/>
      <c r="T1430" s="61"/>
    </row>
    <row r="1431" spans="1:20" s="55" customFormat="1" ht="14.15" x14ac:dyDescent="0.4">
      <c r="A1431" s="39"/>
      <c r="E1431" s="74"/>
      <c r="F1431" s="74"/>
      <c r="G1431" s="74"/>
      <c r="S1431" s="61"/>
      <c r="T1431" s="61"/>
    </row>
    <row r="1432" spans="1:20" s="55" customFormat="1" ht="14.15" x14ac:dyDescent="0.4">
      <c r="A1432" s="39"/>
      <c r="E1432" s="74"/>
      <c r="F1432" s="74"/>
      <c r="G1432" s="74"/>
      <c r="S1432" s="61"/>
      <c r="T1432" s="61"/>
    </row>
    <row r="1433" spans="1:20" s="55" customFormat="1" ht="14.15" x14ac:dyDescent="0.4">
      <c r="A1433" s="39"/>
      <c r="E1433" s="74"/>
      <c r="F1433" s="74"/>
      <c r="G1433" s="74"/>
      <c r="S1433" s="61"/>
      <c r="T1433" s="61"/>
    </row>
    <row r="1434" spans="1:20" s="55" customFormat="1" ht="14.15" x14ac:dyDescent="0.4">
      <c r="A1434" s="39"/>
      <c r="E1434" s="74"/>
      <c r="F1434" s="74"/>
      <c r="G1434" s="74"/>
      <c r="S1434" s="61"/>
      <c r="T1434" s="61"/>
    </row>
    <row r="1435" spans="1:20" s="55" customFormat="1" ht="14.15" x14ac:dyDescent="0.4">
      <c r="A1435" s="39"/>
      <c r="E1435" s="74"/>
      <c r="F1435" s="74"/>
      <c r="G1435" s="74"/>
      <c r="S1435" s="61"/>
      <c r="T1435" s="61"/>
    </row>
    <row r="1436" spans="1:20" s="55" customFormat="1" ht="14.15" x14ac:dyDescent="0.4">
      <c r="A1436" s="39"/>
      <c r="E1436" s="74"/>
      <c r="F1436" s="74"/>
      <c r="G1436" s="74"/>
      <c r="S1436" s="61"/>
      <c r="T1436" s="61"/>
    </row>
    <row r="1437" spans="1:20" s="55" customFormat="1" ht="14.15" x14ac:dyDescent="0.4">
      <c r="A1437" s="39"/>
      <c r="E1437" s="74"/>
      <c r="F1437" s="74"/>
      <c r="G1437" s="74"/>
      <c r="S1437" s="61"/>
      <c r="T1437" s="61"/>
    </row>
    <row r="1438" spans="1:20" s="55" customFormat="1" ht="14.15" x14ac:dyDescent="0.4">
      <c r="A1438" s="39"/>
      <c r="E1438" s="74"/>
      <c r="F1438" s="74"/>
      <c r="G1438" s="74"/>
      <c r="S1438" s="61"/>
      <c r="T1438" s="61"/>
    </row>
    <row r="1439" spans="1:20" s="55" customFormat="1" ht="14.15" x14ac:dyDescent="0.4">
      <c r="A1439" s="39"/>
      <c r="E1439" s="74"/>
      <c r="F1439" s="74"/>
      <c r="G1439" s="74"/>
      <c r="S1439" s="61"/>
      <c r="T1439" s="61"/>
    </row>
    <row r="1440" spans="1:20" s="55" customFormat="1" ht="14.15" x14ac:dyDescent="0.4">
      <c r="A1440" s="39"/>
      <c r="E1440" s="74"/>
      <c r="F1440" s="74"/>
      <c r="G1440" s="74"/>
      <c r="S1440" s="61"/>
      <c r="T1440" s="61"/>
    </row>
    <row r="1441" spans="1:20" s="55" customFormat="1" ht="14.15" x14ac:dyDescent="0.4">
      <c r="A1441" s="39"/>
      <c r="E1441" s="74"/>
      <c r="F1441" s="74"/>
      <c r="G1441" s="74"/>
      <c r="S1441" s="61"/>
      <c r="T1441" s="61"/>
    </row>
    <row r="1442" spans="1:20" s="55" customFormat="1" ht="14.15" x14ac:dyDescent="0.4">
      <c r="A1442" s="39"/>
      <c r="E1442" s="74"/>
      <c r="F1442" s="74"/>
      <c r="G1442" s="74"/>
      <c r="S1442" s="61"/>
      <c r="T1442" s="61"/>
    </row>
    <row r="1443" spans="1:20" s="55" customFormat="1" ht="14.15" x14ac:dyDescent="0.4">
      <c r="A1443" s="39"/>
      <c r="E1443" s="74"/>
      <c r="F1443" s="74"/>
      <c r="G1443" s="74"/>
      <c r="S1443" s="61"/>
      <c r="T1443" s="61"/>
    </row>
    <row r="1444" spans="1:20" s="55" customFormat="1" ht="14.15" x14ac:dyDescent="0.4">
      <c r="A1444" s="39"/>
      <c r="E1444" s="74"/>
      <c r="F1444" s="74"/>
      <c r="G1444" s="74"/>
      <c r="S1444" s="61"/>
      <c r="T1444" s="61"/>
    </row>
    <row r="1445" spans="1:20" s="55" customFormat="1" ht="14.15" x14ac:dyDescent="0.4">
      <c r="A1445" s="39"/>
      <c r="E1445" s="74"/>
      <c r="F1445" s="74"/>
      <c r="G1445" s="74"/>
      <c r="S1445" s="61"/>
      <c r="T1445" s="61"/>
    </row>
    <row r="1446" spans="1:20" s="55" customFormat="1" ht="14.15" x14ac:dyDescent="0.4">
      <c r="A1446" s="39"/>
      <c r="E1446" s="74"/>
      <c r="F1446" s="74"/>
      <c r="G1446" s="74"/>
      <c r="S1446" s="61"/>
      <c r="T1446" s="61"/>
    </row>
    <row r="1447" spans="1:20" s="55" customFormat="1" ht="14.15" x14ac:dyDescent="0.4">
      <c r="A1447" s="39"/>
      <c r="E1447" s="74"/>
      <c r="F1447" s="74"/>
      <c r="G1447" s="74"/>
      <c r="S1447" s="61"/>
      <c r="T1447" s="61"/>
    </row>
    <row r="1448" spans="1:20" s="55" customFormat="1" ht="14.15" x14ac:dyDescent="0.4">
      <c r="A1448" s="39"/>
      <c r="E1448" s="74"/>
      <c r="F1448" s="74"/>
      <c r="G1448" s="74"/>
      <c r="S1448" s="61"/>
      <c r="T1448" s="61"/>
    </row>
    <row r="1449" spans="1:20" s="55" customFormat="1" ht="14.15" x14ac:dyDescent="0.4">
      <c r="A1449" s="39"/>
      <c r="E1449" s="74"/>
      <c r="F1449" s="74"/>
      <c r="G1449" s="74"/>
      <c r="S1449" s="61"/>
      <c r="T1449" s="61"/>
    </row>
    <row r="1450" spans="1:20" s="55" customFormat="1" ht="14.15" x14ac:dyDescent="0.4">
      <c r="A1450" s="39"/>
      <c r="E1450" s="74"/>
      <c r="F1450" s="74"/>
      <c r="G1450" s="74"/>
      <c r="S1450" s="61"/>
      <c r="T1450" s="61"/>
    </row>
    <row r="1451" spans="1:20" s="55" customFormat="1" ht="14.15" x14ac:dyDescent="0.4">
      <c r="A1451" s="39"/>
      <c r="E1451" s="74"/>
      <c r="F1451" s="74"/>
      <c r="G1451" s="74"/>
      <c r="S1451" s="61"/>
      <c r="T1451" s="61"/>
    </row>
    <row r="1452" spans="1:20" s="55" customFormat="1" ht="14.15" x14ac:dyDescent="0.4">
      <c r="A1452" s="39"/>
      <c r="E1452" s="74"/>
      <c r="F1452" s="74"/>
      <c r="G1452" s="74"/>
      <c r="S1452" s="61"/>
      <c r="T1452" s="61"/>
    </row>
    <row r="1453" spans="1:20" s="55" customFormat="1" ht="14.15" x14ac:dyDescent="0.4">
      <c r="A1453" s="39"/>
      <c r="E1453" s="74"/>
      <c r="F1453" s="74"/>
      <c r="G1453" s="74"/>
      <c r="S1453" s="61"/>
      <c r="T1453" s="61"/>
    </row>
    <row r="1454" spans="1:20" s="55" customFormat="1" ht="14.15" x14ac:dyDescent="0.4">
      <c r="A1454" s="39"/>
      <c r="E1454" s="74"/>
      <c r="F1454" s="74"/>
      <c r="G1454" s="74"/>
      <c r="S1454" s="61"/>
      <c r="T1454" s="61"/>
    </row>
    <row r="1455" spans="1:20" s="55" customFormat="1" ht="14.15" x14ac:dyDescent="0.4">
      <c r="A1455" s="39"/>
      <c r="E1455" s="74"/>
      <c r="F1455" s="74"/>
      <c r="G1455" s="74"/>
      <c r="S1455" s="61"/>
      <c r="T1455" s="61"/>
    </row>
    <row r="1456" spans="1:20" s="55" customFormat="1" ht="14.15" x14ac:dyDescent="0.4">
      <c r="A1456" s="39"/>
      <c r="E1456" s="74"/>
      <c r="F1456" s="74"/>
      <c r="G1456" s="74"/>
      <c r="S1456" s="61"/>
      <c r="T1456" s="61"/>
    </row>
    <row r="1457" spans="1:20" s="55" customFormat="1" ht="14.15" x14ac:dyDescent="0.4">
      <c r="A1457" s="39"/>
      <c r="E1457" s="74"/>
      <c r="F1457" s="74"/>
      <c r="G1457" s="74"/>
      <c r="S1457" s="61"/>
      <c r="T1457" s="61"/>
    </row>
    <row r="1458" spans="1:20" s="55" customFormat="1" ht="14.15" x14ac:dyDescent="0.4">
      <c r="A1458" s="39"/>
      <c r="E1458" s="74"/>
      <c r="F1458" s="74"/>
      <c r="G1458" s="74"/>
      <c r="S1458" s="61"/>
      <c r="T1458" s="61"/>
    </row>
    <row r="1459" spans="1:20" s="55" customFormat="1" ht="14.15" x14ac:dyDescent="0.4">
      <c r="A1459" s="39"/>
      <c r="E1459" s="74"/>
      <c r="F1459" s="74"/>
      <c r="G1459" s="74"/>
      <c r="S1459" s="61"/>
      <c r="T1459" s="61"/>
    </row>
    <row r="1460" spans="1:20" s="55" customFormat="1" ht="14.15" x14ac:dyDescent="0.4">
      <c r="A1460" s="39"/>
      <c r="E1460" s="74"/>
      <c r="F1460" s="74"/>
      <c r="G1460" s="74"/>
      <c r="S1460" s="61"/>
      <c r="T1460" s="61"/>
    </row>
    <row r="1461" spans="1:20" s="55" customFormat="1" ht="14.15" x14ac:dyDescent="0.4">
      <c r="A1461" s="39"/>
      <c r="E1461" s="74"/>
      <c r="F1461" s="74"/>
      <c r="G1461" s="74"/>
      <c r="S1461" s="61"/>
      <c r="T1461" s="61"/>
    </row>
    <row r="1462" spans="1:20" s="55" customFormat="1" ht="14.15" x14ac:dyDescent="0.4">
      <c r="A1462" s="39"/>
      <c r="E1462" s="74"/>
      <c r="F1462" s="74"/>
      <c r="G1462" s="74"/>
      <c r="S1462" s="61"/>
      <c r="T1462" s="61"/>
    </row>
    <row r="1463" spans="1:20" s="55" customFormat="1" ht="14.15" x14ac:dyDescent="0.4">
      <c r="A1463" s="39"/>
      <c r="E1463" s="74"/>
      <c r="F1463" s="74"/>
      <c r="G1463" s="74"/>
      <c r="S1463" s="61"/>
      <c r="T1463" s="61"/>
    </row>
    <row r="1464" spans="1:20" s="55" customFormat="1" ht="14.15" x14ac:dyDescent="0.4">
      <c r="A1464" s="39"/>
      <c r="E1464" s="74"/>
      <c r="F1464" s="74"/>
      <c r="G1464" s="74"/>
      <c r="S1464" s="61"/>
      <c r="T1464" s="61"/>
    </row>
    <row r="1465" spans="1:20" s="55" customFormat="1" ht="14.15" x14ac:dyDescent="0.4">
      <c r="A1465" s="39"/>
      <c r="E1465" s="74"/>
      <c r="F1465" s="74"/>
      <c r="G1465" s="74"/>
      <c r="S1465" s="61"/>
      <c r="T1465" s="61"/>
    </row>
    <row r="1466" spans="1:20" s="55" customFormat="1" ht="14.15" x14ac:dyDescent="0.4">
      <c r="A1466" s="39"/>
      <c r="E1466" s="74"/>
      <c r="F1466" s="74"/>
      <c r="G1466" s="74"/>
      <c r="S1466" s="61"/>
      <c r="T1466" s="61"/>
    </row>
    <row r="1467" spans="1:20" s="55" customFormat="1" ht="14.15" x14ac:dyDescent="0.4">
      <c r="A1467" s="39"/>
      <c r="E1467" s="74"/>
      <c r="F1467" s="74"/>
      <c r="G1467" s="74"/>
      <c r="S1467" s="61"/>
      <c r="T1467" s="61"/>
    </row>
    <row r="1468" spans="1:20" s="55" customFormat="1" ht="14.15" x14ac:dyDescent="0.4">
      <c r="A1468" s="39"/>
      <c r="E1468" s="74"/>
      <c r="F1468" s="74"/>
      <c r="G1468" s="74"/>
      <c r="S1468" s="61"/>
      <c r="T1468" s="61"/>
    </row>
    <row r="1469" spans="1:20" s="55" customFormat="1" ht="14.15" x14ac:dyDescent="0.4">
      <c r="A1469" s="39"/>
      <c r="E1469" s="74"/>
      <c r="F1469" s="74"/>
      <c r="G1469" s="74"/>
      <c r="S1469" s="61"/>
      <c r="T1469" s="61"/>
    </row>
    <row r="1470" spans="1:20" s="55" customFormat="1" ht="14.15" x14ac:dyDescent="0.4">
      <c r="A1470" s="39"/>
      <c r="E1470" s="74"/>
      <c r="F1470" s="74"/>
      <c r="G1470" s="74"/>
      <c r="S1470" s="61"/>
      <c r="T1470" s="61"/>
    </row>
    <row r="1471" spans="1:20" s="55" customFormat="1" ht="14.15" x14ac:dyDescent="0.4">
      <c r="A1471" s="39"/>
      <c r="E1471" s="74"/>
      <c r="F1471" s="74"/>
      <c r="G1471" s="74"/>
      <c r="S1471" s="61"/>
      <c r="T1471" s="61"/>
    </row>
    <row r="1472" spans="1:20" s="55" customFormat="1" ht="14.15" x14ac:dyDescent="0.4">
      <c r="A1472" s="39"/>
      <c r="E1472" s="74"/>
      <c r="F1472" s="74"/>
      <c r="G1472" s="74"/>
      <c r="S1472" s="61"/>
      <c r="T1472" s="61"/>
    </row>
    <row r="1473" spans="1:20" s="55" customFormat="1" ht="14.15" x14ac:dyDescent="0.4">
      <c r="A1473" s="39"/>
      <c r="E1473" s="74"/>
      <c r="F1473" s="74"/>
      <c r="G1473" s="74"/>
      <c r="S1473" s="61"/>
      <c r="T1473" s="61"/>
    </row>
    <row r="1474" spans="1:20" s="55" customFormat="1" ht="14.15" x14ac:dyDescent="0.4">
      <c r="A1474" s="39"/>
      <c r="E1474" s="74"/>
      <c r="F1474" s="74"/>
      <c r="G1474" s="74"/>
      <c r="S1474" s="61"/>
      <c r="T1474" s="61"/>
    </row>
    <row r="1475" spans="1:20" s="55" customFormat="1" ht="14.15" x14ac:dyDescent="0.4">
      <c r="A1475" s="39"/>
      <c r="E1475" s="74"/>
      <c r="F1475" s="74"/>
      <c r="G1475" s="74"/>
      <c r="S1475" s="61"/>
      <c r="T1475" s="61"/>
    </row>
    <row r="1476" spans="1:20" s="55" customFormat="1" ht="14.15" x14ac:dyDescent="0.4">
      <c r="A1476" s="39"/>
      <c r="E1476" s="74"/>
      <c r="F1476" s="74"/>
      <c r="G1476" s="74"/>
      <c r="S1476" s="61"/>
      <c r="T1476" s="61"/>
    </row>
    <row r="1477" spans="1:20" s="55" customFormat="1" ht="14.15" x14ac:dyDescent="0.4">
      <c r="A1477" s="39"/>
      <c r="E1477" s="74"/>
      <c r="F1477" s="74"/>
      <c r="G1477" s="74"/>
      <c r="S1477" s="61"/>
      <c r="T1477" s="61"/>
    </row>
    <row r="1478" spans="1:20" s="55" customFormat="1" ht="14.15" x14ac:dyDescent="0.4">
      <c r="A1478" s="39"/>
      <c r="E1478" s="74"/>
      <c r="F1478" s="74"/>
      <c r="G1478" s="74"/>
      <c r="S1478" s="61"/>
      <c r="T1478" s="61"/>
    </row>
    <row r="1479" spans="1:20" s="55" customFormat="1" ht="14.15" x14ac:dyDescent="0.4">
      <c r="A1479" s="39"/>
      <c r="E1479" s="74"/>
      <c r="F1479" s="74"/>
      <c r="G1479" s="74"/>
      <c r="S1479" s="61"/>
      <c r="T1479" s="61"/>
    </row>
    <row r="1480" spans="1:20" s="55" customFormat="1" ht="14.15" x14ac:dyDescent="0.4">
      <c r="A1480" s="39"/>
      <c r="E1480" s="74"/>
      <c r="F1480" s="74"/>
      <c r="G1480" s="74"/>
      <c r="S1480" s="61"/>
      <c r="T1480" s="61"/>
    </row>
    <row r="1481" spans="1:20" s="55" customFormat="1" ht="14.15" x14ac:dyDescent="0.4">
      <c r="A1481" s="39"/>
      <c r="E1481" s="74"/>
      <c r="F1481" s="74"/>
      <c r="G1481" s="74"/>
      <c r="S1481" s="61"/>
      <c r="T1481" s="61"/>
    </row>
    <row r="1482" spans="1:20" s="55" customFormat="1" ht="14.15" x14ac:dyDescent="0.4">
      <c r="A1482" s="39"/>
      <c r="E1482" s="74"/>
      <c r="F1482" s="74"/>
      <c r="G1482" s="74"/>
      <c r="S1482" s="61"/>
      <c r="T1482" s="61"/>
    </row>
    <row r="1483" spans="1:20" s="55" customFormat="1" ht="14.15" x14ac:dyDescent="0.4">
      <c r="A1483" s="39"/>
      <c r="E1483" s="74"/>
      <c r="F1483" s="74"/>
      <c r="G1483" s="74"/>
      <c r="S1483" s="61"/>
      <c r="T1483" s="61"/>
    </row>
    <row r="1484" spans="1:20" s="55" customFormat="1" ht="14.15" x14ac:dyDescent="0.4">
      <c r="A1484" s="39"/>
      <c r="E1484" s="74"/>
      <c r="F1484" s="74"/>
      <c r="G1484" s="74"/>
      <c r="S1484" s="61"/>
      <c r="T1484" s="61"/>
    </row>
    <row r="1485" spans="1:20" s="55" customFormat="1" ht="14.15" x14ac:dyDescent="0.4">
      <c r="A1485" s="39"/>
      <c r="E1485" s="74"/>
      <c r="F1485" s="74"/>
      <c r="G1485" s="74"/>
      <c r="S1485" s="61"/>
      <c r="T1485" s="61"/>
    </row>
    <row r="1486" spans="1:20" s="55" customFormat="1" ht="14.15" x14ac:dyDescent="0.4">
      <c r="A1486" s="39"/>
      <c r="E1486" s="74"/>
      <c r="F1486" s="74"/>
      <c r="G1486" s="74"/>
      <c r="S1486" s="61"/>
      <c r="T1486" s="61"/>
    </row>
    <row r="1487" spans="1:20" s="55" customFormat="1" ht="14.15" x14ac:dyDescent="0.4">
      <c r="A1487" s="39"/>
      <c r="E1487" s="74"/>
      <c r="F1487" s="74"/>
      <c r="G1487" s="74"/>
      <c r="S1487" s="61"/>
      <c r="T1487" s="61"/>
    </row>
    <row r="1488" spans="1:20" s="55" customFormat="1" ht="14.15" x14ac:dyDescent="0.4">
      <c r="A1488" s="39"/>
      <c r="E1488" s="74"/>
      <c r="F1488" s="74"/>
      <c r="G1488" s="74"/>
      <c r="S1488" s="61"/>
      <c r="T1488" s="61"/>
    </row>
    <row r="1489" spans="1:20" s="55" customFormat="1" ht="14.15" x14ac:dyDescent="0.4">
      <c r="A1489" s="39"/>
      <c r="E1489" s="74"/>
      <c r="F1489" s="74"/>
      <c r="G1489" s="74"/>
      <c r="S1489" s="61"/>
      <c r="T1489" s="61"/>
    </row>
    <row r="1490" spans="1:20" s="55" customFormat="1" ht="14.15" x14ac:dyDescent="0.4">
      <c r="A1490" s="39"/>
      <c r="E1490" s="74"/>
      <c r="F1490" s="74"/>
      <c r="G1490" s="74"/>
      <c r="S1490" s="61"/>
      <c r="T1490" s="61"/>
    </row>
    <row r="1491" spans="1:20" s="55" customFormat="1" ht="14.15" x14ac:dyDescent="0.4">
      <c r="A1491" s="39"/>
      <c r="E1491" s="74"/>
      <c r="F1491" s="74"/>
      <c r="G1491" s="74"/>
      <c r="S1491" s="61"/>
      <c r="T1491" s="61"/>
    </row>
    <row r="1492" spans="1:20" s="55" customFormat="1" ht="14.15" x14ac:dyDescent="0.4">
      <c r="A1492" s="39"/>
      <c r="E1492" s="74"/>
      <c r="F1492" s="74"/>
      <c r="G1492" s="74"/>
      <c r="S1492" s="61"/>
      <c r="T1492" s="61"/>
    </row>
    <row r="1493" spans="1:20" s="55" customFormat="1" ht="14.15" x14ac:dyDescent="0.4">
      <c r="A1493" s="39"/>
      <c r="E1493" s="74"/>
      <c r="F1493" s="74"/>
      <c r="G1493" s="74"/>
      <c r="S1493" s="61"/>
      <c r="T1493" s="61"/>
    </row>
    <row r="1494" spans="1:20" s="55" customFormat="1" ht="14.15" x14ac:dyDescent="0.4">
      <c r="A1494" s="39"/>
      <c r="E1494" s="74"/>
      <c r="F1494" s="74"/>
      <c r="G1494" s="74"/>
      <c r="S1494" s="61"/>
      <c r="T1494" s="61"/>
    </row>
    <row r="1495" spans="1:20" s="55" customFormat="1" ht="14.15" x14ac:dyDescent="0.4">
      <c r="A1495" s="39"/>
      <c r="E1495" s="74"/>
      <c r="F1495" s="74"/>
      <c r="G1495" s="74"/>
      <c r="S1495" s="61"/>
      <c r="T1495" s="61"/>
    </row>
    <row r="1496" spans="1:20" s="55" customFormat="1" ht="14.15" x14ac:dyDescent="0.4">
      <c r="A1496" s="39"/>
      <c r="E1496" s="74"/>
      <c r="F1496" s="74"/>
      <c r="G1496" s="74"/>
      <c r="S1496" s="61"/>
      <c r="T1496" s="61"/>
    </row>
    <row r="1497" spans="1:20" s="55" customFormat="1" ht="14.15" x14ac:dyDescent="0.4">
      <c r="A1497" s="39"/>
      <c r="E1497" s="74"/>
      <c r="F1497" s="74"/>
      <c r="G1497" s="74"/>
      <c r="S1497" s="61"/>
      <c r="T1497" s="61"/>
    </row>
    <row r="1498" spans="1:20" s="55" customFormat="1" ht="14.15" x14ac:dyDescent="0.4">
      <c r="A1498" s="39"/>
      <c r="E1498" s="74"/>
      <c r="F1498" s="74"/>
      <c r="G1498" s="74"/>
      <c r="S1498" s="61"/>
      <c r="T1498" s="61"/>
    </row>
    <row r="1499" spans="1:20" s="55" customFormat="1" ht="14.15" x14ac:dyDescent="0.4">
      <c r="A1499" s="39"/>
      <c r="E1499" s="74"/>
      <c r="F1499" s="74"/>
      <c r="G1499" s="74"/>
      <c r="S1499" s="61"/>
      <c r="T1499" s="61"/>
    </row>
    <row r="1500" spans="1:20" s="55" customFormat="1" ht="14.15" x14ac:dyDescent="0.4">
      <c r="A1500" s="39"/>
      <c r="E1500" s="74"/>
      <c r="F1500" s="74"/>
      <c r="G1500" s="74"/>
      <c r="S1500" s="61"/>
      <c r="T1500" s="61"/>
    </row>
    <row r="1501" spans="1:20" s="55" customFormat="1" ht="14.15" x14ac:dyDescent="0.4">
      <c r="A1501" s="39"/>
      <c r="E1501" s="74"/>
      <c r="F1501" s="74"/>
      <c r="G1501" s="74"/>
      <c r="S1501" s="61"/>
      <c r="T1501" s="61"/>
    </row>
    <row r="1502" spans="1:20" s="55" customFormat="1" ht="14.15" x14ac:dyDescent="0.4">
      <c r="A1502" s="39"/>
      <c r="E1502" s="74"/>
      <c r="F1502" s="74"/>
      <c r="G1502" s="74"/>
      <c r="S1502" s="61"/>
      <c r="T1502" s="61"/>
    </row>
    <row r="1503" spans="1:20" s="55" customFormat="1" ht="14.15" x14ac:dyDescent="0.4">
      <c r="A1503" s="39"/>
      <c r="E1503" s="74"/>
      <c r="F1503" s="74"/>
      <c r="G1503" s="74"/>
      <c r="S1503" s="61"/>
      <c r="T1503" s="61"/>
    </row>
    <row r="1504" spans="1:20" s="55" customFormat="1" ht="14.15" x14ac:dyDescent="0.4">
      <c r="A1504" s="39"/>
      <c r="E1504" s="74"/>
      <c r="F1504" s="74"/>
      <c r="G1504" s="74"/>
      <c r="S1504" s="61"/>
      <c r="T1504" s="61"/>
    </row>
    <row r="1505" spans="1:20" s="55" customFormat="1" ht="14.15" x14ac:dyDescent="0.4">
      <c r="A1505" s="39"/>
      <c r="E1505" s="74"/>
      <c r="F1505" s="74"/>
      <c r="G1505" s="74"/>
      <c r="S1505" s="61"/>
      <c r="T1505" s="61"/>
    </row>
    <row r="1506" spans="1:20" s="55" customFormat="1" ht="14.15" x14ac:dyDescent="0.4">
      <c r="A1506" s="39"/>
      <c r="E1506" s="74"/>
      <c r="F1506" s="74"/>
      <c r="G1506" s="74"/>
      <c r="S1506" s="61"/>
      <c r="T1506" s="61"/>
    </row>
    <row r="1507" spans="1:20" s="55" customFormat="1" ht="14.15" x14ac:dyDescent="0.4">
      <c r="A1507" s="39"/>
      <c r="E1507" s="74"/>
      <c r="F1507" s="74"/>
      <c r="G1507" s="74"/>
      <c r="S1507" s="61"/>
      <c r="T1507" s="61"/>
    </row>
    <row r="1508" spans="1:20" s="55" customFormat="1" ht="14.15" x14ac:dyDescent="0.4">
      <c r="A1508" s="39"/>
      <c r="E1508" s="74"/>
      <c r="F1508" s="74"/>
      <c r="G1508" s="74"/>
      <c r="S1508" s="61"/>
      <c r="T1508" s="61"/>
    </row>
    <row r="1509" spans="1:20" s="55" customFormat="1" ht="14.15" x14ac:dyDescent="0.4">
      <c r="A1509" s="39"/>
      <c r="E1509" s="74"/>
      <c r="F1509" s="74"/>
      <c r="G1509" s="74"/>
      <c r="S1509" s="61"/>
      <c r="T1509" s="61"/>
    </row>
    <row r="1510" spans="1:20" s="55" customFormat="1" ht="14.15" x14ac:dyDescent="0.4">
      <c r="A1510" s="39"/>
      <c r="E1510" s="74"/>
      <c r="F1510" s="74"/>
      <c r="G1510" s="74"/>
      <c r="S1510" s="61"/>
      <c r="T1510" s="61"/>
    </row>
    <row r="1511" spans="1:20" s="55" customFormat="1" ht="14.15" x14ac:dyDescent="0.4">
      <c r="A1511" s="39"/>
      <c r="E1511" s="74"/>
      <c r="F1511" s="74"/>
      <c r="G1511" s="74"/>
      <c r="S1511" s="61"/>
      <c r="T1511" s="61"/>
    </row>
    <row r="1512" spans="1:20" s="55" customFormat="1" ht="14.15" x14ac:dyDescent="0.4">
      <c r="A1512" s="39"/>
      <c r="E1512" s="74"/>
      <c r="F1512" s="74"/>
      <c r="G1512" s="74"/>
      <c r="S1512" s="61"/>
      <c r="T1512" s="61"/>
    </row>
    <row r="1513" spans="1:20" s="55" customFormat="1" ht="14.15" x14ac:dyDescent="0.4">
      <c r="A1513" s="39"/>
      <c r="E1513" s="74"/>
      <c r="F1513" s="74"/>
      <c r="G1513" s="74"/>
      <c r="S1513" s="61"/>
      <c r="T1513" s="61"/>
    </row>
    <row r="1514" spans="1:20" s="55" customFormat="1" ht="14.15" x14ac:dyDescent="0.4">
      <c r="A1514" s="39"/>
      <c r="E1514" s="74"/>
      <c r="F1514" s="74"/>
      <c r="G1514" s="74"/>
      <c r="S1514" s="61"/>
      <c r="T1514" s="61"/>
    </row>
    <row r="1515" spans="1:20" s="55" customFormat="1" ht="14.15" x14ac:dyDescent="0.4">
      <c r="A1515" s="39"/>
      <c r="E1515" s="74"/>
      <c r="F1515" s="74"/>
      <c r="G1515" s="74"/>
      <c r="S1515" s="61"/>
      <c r="T1515" s="61"/>
    </row>
    <row r="1516" spans="1:20" s="55" customFormat="1" ht="14.15" x14ac:dyDescent="0.4">
      <c r="A1516" s="39"/>
      <c r="E1516" s="74"/>
      <c r="F1516" s="74"/>
      <c r="G1516" s="74"/>
      <c r="S1516" s="61"/>
      <c r="T1516" s="61"/>
    </row>
    <row r="1517" spans="1:20" s="55" customFormat="1" ht="14.15" x14ac:dyDescent="0.4">
      <c r="A1517" s="39"/>
      <c r="E1517" s="74"/>
      <c r="F1517" s="74"/>
      <c r="G1517" s="74"/>
      <c r="S1517" s="61"/>
      <c r="T1517" s="61"/>
    </row>
    <row r="1518" spans="1:20" s="55" customFormat="1" ht="14.15" x14ac:dyDescent="0.4">
      <c r="A1518" s="39"/>
      <c r="E1518" s="74"/>
      <c r="F1518" s="74"/>
      <c r="G1518" s="74"/>
      <c r="S1518" s="61"/>
      <c r="T1518" s="61"/>
    </row>
    <row r="1519" spans="1:20" s="55" customFormat="1" ht="14.15" x14ac:dyDescent="0.4">
      <c r="A1519" s="39"/>
      <c r="E1519" s="74"/>
      <c r="F1519" s="74"/>
      <c r="G1519" s="74"/>
      <c r="S1519" s="61"/>
      <c r="T1519" s="61"/>
    </row>
    <row r="1520" spans="1:20" s="55" customFormat="1" ht="14.15" x14ac:dyDescent="0.4">
      <c r="A1520" s="39"/>
      <c r="E1520" s="74"/>
      <c r="F1520" s="74"/>
      <c r="G1520" s="74"/>
      <c r="S1520" s="61"/>
      <c r="T1520" s="61"/>
    </row>
    <row r="1521" spans="1:20" s="55" customFormat="1" ht="14.15" x14ac:dyDescent="0.4">
      <c r="A1521" s="39"/>
      <c r="E1521" s="74"/>
      <c r="F1521" s="74"/>
      <c r="G1521" s="74"/>
      <c r="S1521" s="61"/>
      <c r="T1521" s="61"/>
    </row>
    <row r="1522" spans="1:20" s="55" customFormat="1" ht="14.15" x14ac:dyDescent="0.4">
      <c r="A1522" s="39"/>
      <c r="E1522" s="74"/>
      <c r="F1522" s="74"/>
      <c r="G1522" s="74"/>
      <c r="S1522" s="61"/>
      <c r="T1522" s="61"/>
    </row>
    <row r="1523" spans="1:20" s="55" customFormat="1" ht="14.15" x14ac:dyDescent="0.4">
      <c r="A1523" s="39"/>
      <c r="E1523" s="74"/>
      <c r="F1523" s="74"/>
      <c r="G1523" s="74"/>
      <c r="S1523" s="61"/>
      <c r="T1523" s="61"/>
    </row>
    <row r="1524" spans="1:20" s="55" customFormat="1" ht="14.15" x14ac:dyDescent="0.4">
      <c r="A1524" s="39"/>
      <c r="E1524" s="74"/>
      <c r="F1524" s="74"/>
      <c r="G1524" s="74"/>
      <c r="S1524" s="61"/>
      <c r="T1524" s="61"/>
    </row>
    <row r="1525" spans="1:20" s="55" customFormat="1" ht="14.15" x14ac:dyDescent="0.4">
      <c r="A1525" s="39"/>
      <c r="E1525" s="74"/>
      <c r="F1525" s="74"/>
      <c r="G1525" s="74"/>
      <c r="S1525" s="61"/>
      <c r="T1525" s="61"/>
    </row>
    <row r="1526" spans="1:20" s="55" customFormat="1" ht="14.15" x14ac:dyDescent="0.4">
      <c r="A1526" s="39"/>
      <c r="E1526" s="74"/>
      <c r="F1526" s="74"/>
      <c r="G1526" s="74"/>
      <c r="S1526" s="61"/>
      <c r="T1526" s="61"/>
    </row>
    <row r="1527" spans="1:20" s="55" customFormat="1" ht="14.15" x14ac:dyDescent="0.4">
      <c r="A1527" s="39"/>
      <c r="E1527" s="74"/>
      <c r="F1527" s="74"/>
      <c r="G1527" s="74"/>
      <c r="S1527" s="61"/>
      <c r="T1527" s="61"/>
    </row>
    <row r="1528" spans="1:20" s="55" customFormat="1" ht="14.15" x14ac:dyDescent="0.4">
      <c r="A1528" s="39"/>
      <c r="E1528" s="74"/>
      <c r="F1528" s="74"/>
      <c r="G1528" s="74"/>
      <c r="S1528" s="61"/>
      <c r="T1528" s="61"/>
    </row>
    <row r="1529" spans="1:20" s="55" customFormat="1" ht="14.15" x14ac:dyDescent="0.4">
      <c r="A1529" s="39"/>
      <c r="E1529" s="74"/>
      <c r="F1529" s="74"/>
      <c r="G1529" s="74"/>
      <c r="S1529" s="61"/>
      <c r="T1529" s="61"/>
    </row>
    <row r="1530" spans="1:20" s="55" customFormat="1" ht="14.15" x14ac:dyDescent="0.4">
      <c r="A1530" s="39"/>
      <c r="E1530" s="74"/>
      <c r="F1530" s="74"/>
      <c r="G1530" s="74"/>
      <c r="S1530" s="61"/>
      <c r="T1530" s="61"/>
    </row>
    <row r="1531" spans="1:20" s="55" customFormat="1" ht="14.15" x14ac:dyDescent="0.4">
      <c r="A1531" s="39"/>
      <c r="E1531" s="74"/>
      <c r="F1531" s="74"/>
      <c r="G1531" s="74"/>
      <c r="S1531" s="61"/>
      <c r="T1531" s="61"/>
    </row>
    <row r="1532" spans="1:20" s="55" customFormat="1" ht="14.15" x14ac:dyDescent="0.4">
      <c r="A1532" s="39"/>
      <c r="E1532" s="74"/>
      <c r="F1532" s="74"/>
      <c r="G1532" s="74"/>
      <c r="S1532" s="61"/>
      <c r="T1532" s="61"/>
    </row>
    <row r="1533" spans="1:20" s="55" customFormat="1" ht="14.15" x14ac:dyDescent="0.4">
      <c r="A1533" s="39"/>
      <c r="E1533" s="74"/>
      <c r="F1533" s="74"/>
      <c r="G1533" s="74"/>
      <c r="S1533" s="61"/>
      <c r="T1533" s="61"/>
    </row>
    <row r="1534" spans="1:20" s="55" customFormat="1" ht="14.15" x14ac:dyDescent="0.4">
      <c r="A1534" s="39"/>
      <c r="E1534" s="74"/>
      <c r="F1534" s="74"/>
      <c r="G1534" s="74"/>
      <c r="S1534" s="61"/>
      <c r="T1534" s="61"/>
    </row>
    <row r="1535" spans="1:20" s="55" customFormat="1" ht="14.15" x14ac:dyDescent="0.4">
      <c r="A1535" s="39"/>
      <c r="E1535" s="74"/>
      <c r="F1535" s="74"/>
      <c r="G1535" s="74"/>
      <c r="S1535" s="61"/>
      <c r="T1535" s="61"/>
    </row>
    <row r="1536" spans="1:20" s="55" customFormat="1" ht="14.15" x14ac:dyDescent="0.4">
      <c r="A1536" s="39"/>
      <c r="E1536" s="74"/>
      <c r="F1536" s="74"/>
      <c r="G1536" s="74"/>
      <c r="S1536" s="61"/>
      <c r="T1536" s="61"/>
    </row>
    <row r="1537" spans="1:20" s="55" customFormat="1" ht="14.15" x14ac:dyDescent="0.4">
      <c r="A1537" s="39"/>
      <c r="E1537" s="74"/>
      <c r="F1537" s="74"/>
      <c r="G1537" s="74"/>
      <c r="S1537" s="61"/>
      <c r="T1537" s="61"/>
    </row>
    <row r="1538" spans="1:20" s="55" customFormat="1" ht="14.15" x14ac:dyDescent="0.4">
      <c r="A1538" s="39"/>
      <c r="E1538" s="74"/>
      <c r="F1538" s="74"/>
      <c r="G1538" s="74"/>
      <c r="S1538" s="61"/>
      <c r="T1538" s="61"/>
    </row>
    <row r="1539" spans="1:20" s="55" customFormat="1" ht="14.15" x14ac:dyDescent="0.4">
      <c r="A1539" s="39"/>
      <c r="E1539" s="74"/>
      <c r="F1539" s="74"/>
      <c r="G1539" s="74"/>
      <c r="S1539" s="61"/>
      <c r="T1539" s="61"/>
    </row>
    <row r="1540" spans="1:20" s="55" customFormat="1" ht="14.15" x14ac:dyDescent="0.4">
      <c r="A1540" s="39"/>
      <c r="E1540" s="74"/>
      <c r="F1540" s="74"/>
      <c r="G1540" s="74"/>
      <c r="S1540" s="61"/>
      <c r="T1540" s="61"/>
    </row>
    <row r="1541" spans="1:20" s="55" customFormat="1" ht="14.15" x14ac:dyDescent="0.4">
      <c r="A1541" s="39"/>
      <c r="E1541" s="74"/>
      <c r="F1541" s="74"/>
      <c r="G1541" s="74"/>
      <c r="S1541" s="61"/>
      <c r="T1541" s="61"/>
    </row>
    <row r="1542" spans="1:20" s="55" customFormat="1" ht="14.15" x14ac:dyDescent="0.4">
      <c r="A1542" s="39"/>
      <c r="E1542" s="74"/>
      <c r="F1542" s="74"/>
      <c r="G1542" s="74"/>
      <c r="S1542" s="61"/>
      <c r="T1542" s="61"/>
    </row>
    <row r="1543" spans="1:20" s="55" customFormat="1" ht="14.15" x14ac:dyDescent="0.4">
      <c r="A1543" s="39"/>
      <c r="E1543" s="74"/>
      <c r="F1543" s="74"/>
      <c r="G1543" s="74"/>
      <c r="S1543" s="61"/>
      <c r="T1543" s="61"/>
    </row>
    <row r="1544" spans="1:20" s="55" customFormat="1" ht="14.15" x14ac:dyDescent="0.4">
      <c r="A1544" s="39"/>
      <c r="E1544" s="74"/>
      <c r="F1544" s="74"/>
      <c r="G1544" s="74"/>
      <c r="S1544" s="61"/>
      <c r="T1544" s="61"/>
    </row>
    <row r="1545" spans="1:20" s="55" customFormat="1" ht="14.15" x14ac:dyDescent="0.4">
      <c r="A1545" s="39"/>
      <c r="E1545" s="74"/>
      <c r="F1545" s="74"/>
      <c r="G1545" s="74"/>
      <c r="S1545" s="61"/>
      <c r="T1545" s="61"/>
    </row>
    <row r="1546" spans="1:20" s="55" customFormat="1" ht="14.15" x14ac:dyDescent="0.4">
      <c r="A1546" s="39"/>
      <c r="E1546" s="74"/>
      <c r="F1546" s="74"/>
      <c r="G1546" s="74"/>
      <c r="S1546" s="61"/>
      <c r="T1546" s="61"/>
    </row>
    <row r="1547" spans="1:20" s="55" customFormat="1" ht="14.15" x14ac:dyDescent="0.4">
      <c r="A1547" s="39"/>
      <c r="E1547" s="74"/>
      <c r="F1547" s="74"/>
      <c r="G1547" s="74"/>
      <c r="S1547" s="61"/>
      <c r="T1547" s="61"/>
    </row>
    <row r="1548" spans="1:20" s="55" customFormat="1" ht="14.15" x14ac:dyDescent="0.4">
      <c r="A1548" s="39"/>
      <c r="E1548" s="74"/>
      <c r="F1548" s="74"/>
      <c r="G1548" s="74"/>
      <c r="S1548" s="61"/>
      <c r="T1548" s="61"/>
    </row>
    <row r="1549" spans="1:20" s="55" customFormat="1" ht="14.15" x14ac:dyDescent="0.4">
      <c r="A1549" s="39"/>
      <c r="E1549" s="74"/>
      <c r="F1549" s="74"/>
      <c r="G1549" s="74"/>
      <c r="S1549" s="61"/>
      <c r="T1549" s="61"/>
    </row>
    <row r="1550" spans="1:20" s="55" customFormat="1" ht="14.15" x14ac:dyDescent="0.4">
      <c r="A1550" s="39"/>
      <c r="E1550" s="74"/>
      <c r="F1550" s="74"/>
      <c r="G1550" s="74"/>
      <c r="S1550" s="61"/>
      <c r="T1550" s="61"/>
    </row>
    <row r="1551" spans="1:20" s="55" customFormat="1" ht="14.15" x14ac:dyDescent="0.4">
      <c r="A1551" s="39"/>
      <c r="E1551" s="74"/>
      <c r="F1551" s="74"/>
      <c r="G1551" s="74"/>
      <c r="S1551" s="61"/>
      <c r="T1551" s="61"/>
    </row>
    <row r="1552" spans="1:20" s="55" customFormat="1" ht="14.15" x14ac:dyDescent="0.4">
      <c r="A1552" s="39"/>
      <c r="E1552" s="74"/>
      <c r="F1552" s="74"/>
      <c r="G1552" s="74"/>
      <c r="S1552" s="61"/>
      <c r="T1552" s="61"/>
    </row>
    <row r="1553" spans="1:20" s="55" customFormat="1" ht="14.15" x14ac:dyDescent="0.4">
      <c r="A1553" s="39"/>
      <c r="E1553" s="74"/>
      <c r="F1553" s="74"/>
      <c r="G1553" s="74"/>
      <c r="S1553" s="61"/>
      <c r="T1553" s="61"/>
    </row>
    <row r="1554" spans="1:20" s="55" customFormat="1" ht="14.15" x14ac:dyDescent="0.4">
      <c r="A1554" s="39"/>
      <c r="E1554" s="74"/>
      <c r="F1554" s="74"/>
      <c r="G1554" s="74"/>
      <c r="S1554" s="61"/>
      <c r="T1554" s="61"/>
    </row>
    <row r="1555" spans="1:20" s="55" customFormat="1" ht="14.15" x14ac:dyDescent="0.4">
      <c r="A1555" s="39"/>
      <c r="E1555" s="74"/>
      <c r="F1555" s="74"/>
      <c r="G1555" s="74"/>
      <c r="S1555" s="61"/>
      <c r="T1555" s="61"/>
    </row>
    <row r="1556" spans="1:20" s="55" customFormat="1" ht="14.15" x14ac:dyDescent="0.4">
      <c r="A1556" s="39"/>
      <c r="E1556" s="74"/>
      <c r="F1556" s="74"/>
      <c r="G1556" s="74"/>
      <c r="S1556" s="61"/>
      <c r="T1556" s="61"/>
    </row>
    <row r="1557" spans="1:20" s="55" customFormat="1" ht="14.15" x14ac:dyDescent="0.4">
      <c r="A1557" s="39"/>
      <c r="E1557" s="74"/>
      <c r="F1557" s="74"/>
      <c r="G1557" s="74"/>
      <c r="S1557" s="61"/>
      <c r="T1557" s="61"/>
    </row>
    <row r="1558" spans="1:20" s="55" customFormat="1" ht="14.15" x14ac:dyDescent="0.4">
      <c r="A1558" s="39"/>
      <c r="E1558" s="74"/>
      <c r="F1558" s="74"/>
      <c r="G1558" s="74"/>
      <c r="S1558" s="61"/>
      <c r="T1558" s="61"/>
    </row>
    <row r="1559" spans="1:20" s="55" customFormat="1" ht="14.15" x14ac:dyDescent="0.4">
      <c r="A1559" s="39"/>
      <c r="E1559" s="74"/>
      <c r="F1559" s="74"/>
      <c r="G1559" s="74"/>
      <c r="S1559" s="61"/>
      <c r="T1559" s="61"/>
    </row>
    <row r="1560" spans="1:20" s="55" customFormat="1" ht="14.15" x14ac:dyDescent="0.4">
      <c r="A1560" s="39"/>
      <c r="E1560" s="74"/>
      <c r="F1560" s="74"/>
      <c r="G1560" s="74"/>
      <c r="S1560" s="61"/>
      <c r="T1560" s="61"/>
    </row>
    <row r="1561" spans="1:20" s="55" customFormat="1" ht="14.15" x14ac:dyDescent="0.4">
      <c r="A1561" s="39"/>
      <c r="E1561" s="74"/>
      <c r="F1561" s="74"/>
      <c r="G1561" s="74"/>
      <c r="S1561" s="61"/>
      <c r="T1561" s="61"/>
    </row>
    <row r="1562" spans="1:20" s="55" customFormat="1" ht="14.15" x14ac:dyDescent="0.4">
      <c r="A1562" s="39"/>
      <c r="E1562" s="74"/>
      <c r="F1562" s="74"/>
      <c r="G1562" s="74"/>
      <c r="S1562" s="61"/>
      <c r="T1562" s="61"/>
    </row>
    <row r="1563" spans="1:20" s="55" customFormat="1" ht="14.15" x14ac:dyDescent="0.4">
      <c r="A1563" s="39"/>
      <c r="E1563" s="74"/>
      <c r="F1563" s="74"/>
      <c r="G1563" s="74"/>
      <c r="S1563" s="61"/>
      <c r="T1563" s="61"/>
    </row>
    <row r="1564" spans="1:20" s="55" customFormat="1" ht="14.15" x14ac:dyDescent="0.4">
      <c r="A1564" s="39"/>
      <c r="E1564" s="74"/>
      <c r="F1564" s="74"/>
      <c r="G1564" s="74"/>
      <c r="S1564" s="61"/>
      <c r="T1564" s="61"/>
    </row>
    <row r="1565" spans="1:20" s="55" customFormat="1" ht="14.15" x14ac:dyDescent="0.4">
      <c r="A1565" s="39"/>
      <c r="E1565" s="74"/>
      <c r="F1565" s="74"/>
      <c r="G1565" s="74"/>
      <c r="S1565" s="61"/>
      <c r="T1565" s="61"/>
    </row>
    <row r="1566" spans="1:20" s="55" customFormat="1" ht="14.15" x14ac:dyDescent="0.4">
      <c r="A1566" s="39"/>
      <c r="E1566" s="74"/>
      <c r="F1566" s="74"/>
      <c r="G1566" s="74"/>
      <c r="S1566" s="61"/>
      <c r="T1566" s="61"/>
    </row>
    <row r="1567" spans="1:20" s="55" customFormat="1" ht="14.15" x14ac:dyDescent="0.4">
      <c r="A1567" s="39"/>
      <c r="E1567" s="74"/>
      <c r="F1567" s="74"/>
      <c r="G1567" s="74"/>
      <c r="S1567" s="61"/>
      <c r="T1567" s="61"/>
    </row>
    <row r="1568" spans="1:20" s="55" customFormat="1" ht="14.15" x14ac:dyDescent="0.4">
      <c r="A1568" s="39"/>
      <c r="E1568" s="74"/>
      <c r="F1568" s="74"/>
      <c r="G1568" s="74"/>
      <c r="S1568" s="61"/>
      <c r="T1568" s="61"/>
    </row>
    <row r="1569" spans="1:20" s="55" customFormat="1" ht="14.15" x14ac:dyDescent="0.4">
      <c r="A1569" s="39"/>
      <c r="E1569" s="74"/>
      <c r="F1569" s="74"/>
      <c r="G1569" s="74"/>
      <c r="S1569" s="61"/>
      <c r="T1569" s="61"/>
    </row>
    <row r="1570" spans="1:20" s="55" customFormat="1" ht="14.15" x14ac:dyDescent="0.4">
      <c r="A1570" s="39"/>
      <c r="E1570" s="74"/>
      <c r="F1570" s="74"/>
      <c r="G1570" s="74"/>
      <c r="S1570" s="61"/>
      <c r="T1570" s="61"/>
    </row>
    <row r="1571" spans="1:20" s="55" customFormat="1" ht="14.15" x14ac:dyDescent="0.4">
      <c r="A1571" s="39"/>
      <c r="E1571" s="74"/>
      <c r="F1571" s="74"/>
      <c r="G1571" s="74"/>
      <c r="S1571" s="61"/>
      <c r="T1571" s="61"/>
    </row>
    <row r="1572" spans="1:20" s="55" customFormat="1" ht="14.15" x14ac:dyDescent="0.4">
      <c r="A1572" s="39"/>
      <c r="E1572" s="74"/>
      <c r="F1572" s="74"/>
      <c r="G1572" s="74"/>
      <c r="S1572" s="61"/>
      <c r="T1572" s="61"/>
    </row>
    <row r="1573" spans="1:20" s="55" customFormat="1" ht="14.15" x14ac:dyDescent="0.4">
      <c r="A1573" s="39"/>
      <c r="E1573" s="74"/>
      <c r="F1573" s="74"/>
      <c r="G1573" s="74"/>
      <c r="S1573" s="61"/>
      <c r="T1573" s="61"/>
    </row>
    <row r="1574" spans="1:20" s="55" customFormat="1" ht="14.15" x14ac:dyDescent="0.4">
      <c r="A1574" s="39"/>
      <c r="E1574" s="74"/>
      <c r="F1574" s="74"/>
      <c r="G1574" s="74"/>
      <c r="S1574" s="61"/>
      <c r="T1574" s="61"/>
    </row>
    <row r="1575" spans="1:20" s="55" customFormat="1" ht="14.15" x14ac:dyDescent="0.4">
      <c r="A1575" s="39"/>
      <c r="E1575" s="74"/>
      <c r="F1575" s="74"/>
      <c r="G1575" s="74"/>
      <c r="S1575" s="61"/>
      <c r="T1575" s="61"/>
    </row>
    <row r="1576" spans="1:20" s="55" customFormat="1" ht="14.15" x14ac:dyDescent="0.4">
      <c r="A1576" s="39"/>
      <c r="E1576" s="74"/>
      <c r="F1576" s="74"/>
      <c r="G1576" s="74"/>
      <c r="S1576" s="61"/>
      <c r="T1576" s="61"/>
    </row>
    <row r="1577" spans="1:20" s="55" customFormat="1" ht="14.15" x14ac:dyDescent="0.4">
      <c r="A1577" s="39"/>
      <c r="E1577" s="74"/>
      <c r="F1577" s="74"/>
      <c r="G1577" s="74"/>
      <c r="S1577" s="61"/>
      <c r="T1577" s="61"/>
    </row>
    <row r="1578" spans="1:20" s="55" customFormat="1" ht="14.15" x14ac:dyDescent="0.4">
      <c r="A1578" s="39"/>
      <c r="E1578" s="74"/>
      <c r="F1578" s="74"/>
      <c r="G1578" s="74"/>
      <c r="S1578" s="61"/>
      <c r="T1578" s="61"/>
    </row>
    <row r="1579" spans="1:20" s="55" customFormat="1" ht="14.15" x14ac:dyDescent="0.4">
      <c r="A1579" s="39"/>
      <c r="E1579" s="74"/>
      <c r="F1579" s="74"/>
      <c r="G1579" s="74"/>
      <c r="S1579" s="61"/>
      <c r="T1579" s="61"/>
    </row>
    <row r="1580" spans="1:20" s="55" customFormat="1" ht="14.15" x14ac:dyDescent="0.4">
      <c r="A1580" s="39"/>
      <c r="E1580" s="74"/>
      <c r="F1580" s="74"/>
      <c r="G1580" s="74"/>
      <c r="S1580" s="61"/>
      <c r="T1580" s="61"/>
    </row>
    <row r="1581" spans="1:20" s="55" customFormat="1" ht="14.15" x14ac:dyDescent="0.4">
      <c r="A1581" s="39"/>
      <c r="E1581" s="74"/>
      <c r="F1581" s="74"/>
      <c r="G1581" s="74"/>
      <c r="S1581" s="61"/>
      <c r="T1581" s="61"/>
    </row>
    <row r="1582" spans="1:20" s="55" customFormat="1" ht="14.15" x14ac:dyDescent="0.4">
      <c r="A1582" s="39"/>
      <c r="E1582" s="74"/>
      <c r="F1582" s="74"/>
      <c r="G1582" s="74"/>
      <c r="S1582" s="61"/>
      <c r="T1582" s="61"/>
    </row>
    <row r="1583" spans="1:20" s="55" customFormat="1" ht="14.15" x14ac:dyDescent="0.4">
      <c r="A1583" s="39"/>
      <c r="E1583" s="74"/>
      <c r="F1583" s="74"/>
      <c r="G1583" s="74"/>
      <c r="S1583" s="61"/>
      <c r="T1583" s="61"/>
    </row>
    <row r="1584" spans="1:20" s="55" customFormat="1" ht="14.15" x14ac:dyDescent="0.4">
      <c r="A1584" s="39"/>
      <c r="E1584" s="74"/>
      <c r="F1584" s="74"/>
      <c r="G1584" s="74"/>
      <c r="S1584" s="61"/>
      <c r="T1584" s="61"/>
    </row>
    <row r="1585" spans="1:20" s="55" customFormat="1" ht="14.15" x14ac:dyDescent="0.4">
      <c r="A1585" s="39"/>
      <c r="E1585" s="74"/>
      <c r="F1585" s="74"/>
      <c r="G1585" s="74"/>
      <c r="S1585" s="61"/>
      <c r="T1585" s="61"/>
    </row>
    <row r="1586" spans="1:20" s="55" customFormat="1" ht="14.15" x14ac:dyDescent="0.4">
      <c r="A1586" s="39"/>
      <c r="E1586" s="74"/>
      <c r="F1586" s="74"/>
      <c r="G1586" s="74"/>
      <c r="S1586" s="61"/>
      <c r="T1586" s="61"/>
    </row>
    <row r="1587" spans="1:20" s="55" customFormat="1" ht="14.15" x14ac:dyDescent="0.4">
      <c r="A1587" s="39"/>
      <c r="E1587" s="74"/>
      <c r="F1587" s="74"/>
      <c r="G1587" s="74"/>
      <c r="S1587" s="61"/>
      <c r="T1587" s="61"/>
    </row>
    <row r="1588" spans="1:20" s="55" customFormat="1" ht="14.15" x14ac:dyDescent="0.4">
      <c r="A1588" s="39"/>
      <c r="E1588" s="74"/>
      <c r="F1588" s="74"/>
      <c r="G1588" s="74"/>
      <c r="S1588" s="61"/>
      <c r="T1588" s="61"/>
    </row>
    <row r="1589" spans="1:20" s="55" customFormat="1" ht="14.15" x14ac:dyDescent="0.4">
      <c r="A1589" s="39"/>
      <c r="E1589" s="74"/>
      <c r="F1589" s="74"/>
      <c r="G1589" s="74"/>
      <c r="S1589" s="61"/>
      <c r="T1589" s="61"/>
    </row>
    <row r="1590" spans="1:20" s="55" customFormat="1" ht="14.15" x14ac:dyDescent="0.4">
      <c r="A1590" s="39"/>
      <c r="E1590" s="74"/>
      <c r="F1590" s="74"/>
      <c r="G1590" s="74"/>
      <c r="S1590" s="61"/>
      <c r="T1590" s="61"/>
    </row>
    <row r="1591" spans="1:20" s="55" customFormat="1" ht="14.15" x14ac:dyDescent="0.4">
      <c r="A1591" s="39"/>
      <c r="E1591" s="74"/>
      <c r="F1591" s="74"/>
      <c r="G1591" s="74"/>
      <c r="S1591" s="61"/>
      <c r="T1591" s="61"/>
    </row>
    <row r="1592" spans="1:20" s="55" customFormat="1" ht="14.15" x14ac:dyDescent="0.4">
      <c r="A1592" s="39"/>
      <c r="E1592" s="74"/>
      <c r="F1592" s="74"/>
      <c r="G1592" s="74"/>
      <c r="S1592" s="61"/>
      <c r="T1592" s="61"/>
    </row>
    <row r="1593" spans="1:20" s="55" customFormat="1" ht="14.15" x14ac:dyDescent="0.4">
      <c r="A1593" s="39"/>
      <c r="E1593" s="74"/>
      <c r="F1593" s="74"/>
      <c r="G1593" s="74"/>
      <c r="S1593" s="61"/>
      <c r="T1593" s="61"/>
    </row>
    <row r="1594" spans="1:20" s="55" customFormat="1" ht="14.15" x14ac:dyDescent="0.4">
      <c r="A1594" s="39"/>
      <c r="E1594" s="74"/>
      <c r="F1594" s="74"/>
      <c r="G1594" s="74"/>
      <c r="S1594" s="61"/>
      <c r="T1594" s="61"/>
    </row>
    <row r="1595" spans="1:20" s="55" customFormat="1" ht="14.15" x14ac:dyDescent="0.4">
      <c r="A1595" s="39"/>
      <c r="E1595" s="74"/>
      <c r="F1595" s="74"/>
      <c r="G1595" s="74"/>
      <c r="S1595" s="61"/>
      <c r="T1595" s="61"/>
    </row>
    <row r="1596" spans="1:20" s="55" customFormat="1" ht="14.15" x14ac:dyDescent="0.4">
      <c r="A1596" s="39"/>
      <c r="E1596" s="74"/>
      <c r="F1596" s="74"/>
      <c r="G1596" s="74"/>
      <c r="S1596" s="61"/>
      <c r="T1596" s="61"/>
    </row>
    <row r="1597" spans="1:20" s="55" customFormat="1" ht="14.15" x14ac:dyDescent="0.4">
      <c r="A1597" s="39"/>
      <c r="E1597" s="74"/>
      <c r="F1597" s="74"/>
      <c r="G1597" s="74"/>
      <c r="S1597" s="61"/>
      <c r="T1597" s="61"/>
    </row>
    <row r="1598" spans="1:20" s="55" customFormat="1" ht="14.15" x14ac:dyDescent="0.4">
      <c r="A1598" s="39"/>
      <c r="E1598" s="74"/>
      <c r="F1598" s="74"/>
      <c r="G1598" s="74"/>
      <c r="S1598" s="61"/>
      <c r="T1598" s="61"/>
    </row>
    <row r="1599" spans="1:20" s="55" customFormat="1" ht="14.15" x14ac:dyDescent="0.4">
      <c r="A1599" s="39"/>
      <c r="E1599" s="74"/>
      <c r="F1599" s="74"/>
      <c r="G1599" s="74"/>
      <c r="S1599" s="61"/>
      <c r="T1599" s="61"/>
    </row>
    <row r="1600" spans="1:20" s="55" customFormat="1" ht="14.15" x14ac:dyDescent="0.4">
      <c r="A1600" s="39"/>
      <c r="E1600" s="74"/>
      <c r="F1600" s="74"/>
      <c r="G1600" s="74"/>
      <c r="S1600" s="61"/>
      <c r="T1600" s="61"/>
    </row>
    <row r="1601" spans="1:20" s="55" customFormat="1" ht="14.15" x14ac:dyDescent="0.4">
      <c r="A1601" s="39"/>
      <c r="E1601" s="74"/>
      <c r="F1601" s="74"/>
      <c r="G1601" s="74"/>
      <c r="S1601" s="61"/>
      <c r="T1601" s="61"/>
    </row>
    <row r="1602" spans="1:20" s="55" customFormat="1" ht="14.15" x14ac:dyDescent="0.4">
      <c r="A1602" s="39"/>
      <c r="E1602" s="74"/>
      <c r="F1602" s="74"/>
      <c r="G1602" s="74"/>
      <c r="S1602" s="61"/>
      <c r="T1602" s="61"/>
    </row>
    <row r="1603" spans="1:20" s="55" customFormat="1" ht="14.15" x14ac:dyDescent="0.4">
      <c r="A1603" s="39"/>
      <c r="E1603" s="74"/>
      <c r="F1603" s="74"/>
      <c r="G1603" s="74"/>
      <c r="S1603" s="61"/>
      <c r="T1603" s="61"/>
    </row>
    <row r="1604" spans="1:20" s="55" customFormat="1" ht="14.15" x14ac:dyDescent="0.4">
      <c r="A1604" s="39"/>
      <c r="E1604" s="74"/>
      <c r="F1604" s="74"/>
      <c r="G1604" s="74"/>
      <c r="S1604" s="61"/>
      <c r="T1604" s="61"/>
    </row>
    <row r="1605" spans="1:20" s="55" customFormat="1" ht="14.15" x14ac:dyDescent="0.4">
      <c r="A1605" s="39"/>
      <c r="E1605" s="74"/>
      <c r="F1605" s="74"/>
      <c r="G1605" s="74"/>
      <c r="S1605" s="61"/>
      <c r="T1605" s="61"/>
    </row>
    <row r="1606" spans="1:20" s="55" customFormat="1" ht="14.15" x14ac:dyDescent="0.4">
      <c r="A1606" s="39"/>
      <c r="E1606" s="74"/>
      <c r="F1606" s="74"/>
      <c r="G1606" s="74"/>
      <c r="S1606" s="61"/>
      <c r="T1606" s="61"/>
    </row>
    <row r="1607" spans="1:20" s="55" customFormat="1" ht="14.15" x14ac:dyDescent="0.4">
      <c r="A1607" s="39"/>
      <c r="E1607" s="74"/>
      <c r="F1607" s="74"/>
      <c r="G1607" s="74"/>
      <c r="S1607" s="61"/>
      <c r="T1607" s="61"/>
    </row>
    <row r="1608" spans="1:20" s="55" customFormat="1" ht="14.15" x14ac:dyDescent="0.4">
      <c r="A1608" s="39"/>
      <c r="E1608" s="74"/>
      <c r="F1608" s="74"/>
      <c r="G1608" s="74"/>
      <c r="S1608" s="61"/>
      <c r="T1608" s="61"/>
    </row>
    <row r="1609" spans="1:20" s="55" customFormat="1" ht="14.15" x14ac:dyDescent="0.4">
      <c r="A1609" s="39"/>
      <c r="E1609" s="74"/>
      <c r="F1609" s="74"/>
      <c r="G1609" s="74"/>
      <c r="S1609" s="61"/>
      <c r="T1609" s="61"/>
    </row>
    <row r="1610" spans="1:20" s="55" customFormat="1" ht="14.15" x14ac:dyDescent="0.4">
      <c r="A1610" s="39"/>
      <c r="E1610" s="74"/>
      <c r="F1610" s="74"/>
      <c r="G1610" s="74"/>
      <c r="S1610" s="61"/>
      <c r="T1610" s="61"/>
    </row>
    <row r="1611" spans="1:20" s="55" customFormat="1" ht="14.15" x14ac:dyDescent="0.4">
      <c r="A1611" s="39"/>
      <c r="E1611" s="74"/>
      <c r="F1611" s="74"/>
      <c r="G1611" s="74"/>
      <c r="S1611" s="61"/>
      <c r="T1611" s="61"/>
    </row>
    <row r="1612" spans="1:20" s="55" customFormat="1" ht="14.15" x14ac:dyDescent="0.4">
      <c r="A1612" s="39"/>
      <c r="E1612" s="74"/>
      <c r="F1612" s="74"/>
      <c r="G1612" s="74"/>
      <c r="S1612" s="61"/>
      <c r="T1612" s="61"/>
    </row>
    <row r="1613" spans="1:20" s="55" customFormat="1" ht="14.15" x14ac:dyDescent="0.4">
      <c r="A1613" s="39"/>
      <c r="E1613" s="74"/>
      <c r="F1613" s="74"/>
      <c r="G1613" s="74"/>
      <c r="S1613" s="61"/>
      <c r="T1613" s="61"/>
    </row>
    <row r="1614" spans="1:20" s="55" customFormat="1" ht="14.15" x14ac:dyDescent="0.4">
      <c r="A1614" s="39"/>
      <c r="E1614" s="74"/>
      <c r="F1614" s="74"/>
      <c r="G1614" s="74"/>
      <c r="S1614" s="61"/>
      <c r="T1614" s="61"/>
    </row>
    <row r="1615" spans="1:20" s="55" customFormat="1" ht="14.15" x14ac:dyDescent="0.4">
      <c r="A1615" s="39"/>
      <c r="E1615" s="74"/>
      <c r="F1615" s="74"/>
      <c r="G1615" s="74"/>
      <c r="S1615" s="61"/>
      <c r="T1615" s="61"/>
    </row>
    <row r="1616" spans="1:20" s="55" customFormat="1" ht="14.15" x14ac:dyDescent="0.4">
      <c r="A1616" s="39"/>
      <c r="E1616" s="74"/>
      <c r="F1616" s="74"/>
      <c r="G1616" s="74"/>
      <c r="S1616" s="61"/>
      <c r="T1616" s="61"/>
    </row>
    <row r="1617" spans="1:20" s="55" customFormat="1" ht="14.15" x14ac:dyDescent="0.4">
      <c r="A1617" s="39"/>
      <c r="E1617" s="74"/>
      <c r="F1617" s="74"/>
      <c r="G1617" s="74"/>
      <c r="S1617" s="61"/>
      <c r="T1617" s="61"/>
    </row>
    <row r="1618" spans="1:20" s="55" customFormat="1" ht="14.15" x14ac:dyDescent="0.4">
      <c r="A1618" s="39"/>
      <c r="E1618" s="74"/>
      <c r="F1618" s="74"/>
      <c r="G1618" s="74"/>
      <c r="S1618" s="61"/>
      <c r="T1618" s="61"/>
    </row>
    <row r="1619" spans="1:20" s="55" customFormat="1" ht="14.15" x14ac:dyDescent="0.4">
      <c r="A1619" s="39"/>
      <c r="E1619" s="74"/>
      <c r="F1619" s="74"/>
      <c r="G1619" s="74"/>
      <c r="S1619" s="61"/>
      <c r="T1619" s="61"/>
    </row>
    <row r="1620" spans="1:20" s="55" customFormat="1" ht="14.15" x14ac:dyDescent="0.4">
      <c r="A1620" s="39"/>
      <c r="E1620" s="74"/>
      <c r="F1620" s="74"/>
      <c r="G1620" s="74"/>
      <c r="S1620" s="61"/>
      <c r="T1620" s="61"/>
    </row>
    <row r="1621" spans="1:20" s="55" customFormat="1" ht="14.15" x14ac:dyDescent="0.4">
      <c r="A1621" s="39"/>
      <c r="E1621" s="74"/>
      <c r="F1621" s="74"/>
      <c r="G1621" s="74"/>
      <c r="S1621" s="61"/>
      <c r="T1621" s="61"/>
    </row>
    <row r="1622" spans="1:20" s="55" customFormat="1" ht="14.15" x14ac:dyDescent="0.4">
      <c r="A1622" s="39"/>
      <c r="E1622" s="74"/>
      <c r="F1622" s="74"/>
      <c r="G1622" s="74"/>
      <c r="S1622" s="61"/>
      <c r="T1622" s="61"/>
    </row>
    <row r="1623" spans="1:20" s="55" customFormat="1" ht="14.15" x14ac:dyDescent="0.4">
      <c r="A1623" s="39"/>
      <c r="E1623" s="74"/>
      <c r="F1623" s="74"/>
      <c r="G1623" s="74"/>
      <c r="S1623" s="61"/>
      <c r="T1623" s="61"/>
    </row>
    <row r="1624" spans="1:20" s="55" customFormat="1" ht="14.15" x14ac:dyDescent="0.4">
      <c r="A1624" s="39"/>
      <c r="E1624" s="74"/>
      <c r="F1624" s="74"/>
      <c r="G1624" s="74"/>
      <c r="S1624" s="61"/>
      <c r="T1624" s="61"/>
    </row>
    <row r="1625" spans="1:20" s="55" customFormat="1" ht="14.15" x14ac:dyDescent="0.4">
      <c r="A1625" s="39"/>
      <c r="E1625" s="74"/>
      <c r="F1625" s="74"/>
      <c r="G1625" s="74"/>
      <c r="S1625" s="61"/>
      <c r="T1625" s="61"/>
    </row>
    <row r="1626" spans="1:20" s="55" customFormat="1" ht="14.15" x14ac:dyDescent="0.4">
      <c r="A1626" s="39"/>
      <c r="E1626" s="74"/>
      <c r="F1626" s="74"/>
      <c r="G1626" s="74"/>
      <c r="S1626" s="61"/>
      <c r="T1626" s="61"/>
    </row>
    <row r="1627" spans="1:20" s="55" customFormat="1" ht="14.15" x14ac:dyDescent="0.4">
      <c r="A1627" s="39"/>
      <c r="E1627" s="74"/>
      <c r="F1627" s="74"/>
      <c r="G1627" s="74"/>
      <c r="S1627" s="61"/>
      <c r="T1627" s="61"/>
    </row>
    <row r="1628" spans="1:20" s="55" customFormat="1" ht="14.15" x14ac:dyDescent="0.4">
      <c r="A1628" s="39"/>
      <c r="E1628" s="74"/>
      <c r="F1628" s="74"/>
      <c r="G1628" s="74"/>
      <c r="S1628" s="61"/>
      <c r="T1628" s="61"/>
    </row>
    <row r="1629" spans="1:20" s="55" customFormat="1" ht="14.15" x14ac:dyDescent="0.4">
      <c r="A1629" s="39"/>
      <c r="E1629" s="74"/>
      <c r="F1629" s="74"/>
      <c r="G1629" s="74"/>
      <c r="S1629" s="61"/>
      <c r="T1629" s="61"/>
    </row>
    <row r="1630" spans="1:20" s="55" customFormat="1" ht="14.15" x14ac:dyDescent="0.4">
      <c r="A1630" s="39"/>
      <c r="E1630" s="74"/>
      <c r="F1630" s="74"/>
      <c r="G1630" s="74"/>
      <c r="S1630" s="61"/>
      <c r="T1630" s="61"/>
    </row>
    <row r="1631" spans="1:20" s="55" customFormat="1" ht="14.15" x14ac:dyDescent="0.4">
      <c r="A1631" s="39"/>
      <c r="E1631" s="74"/>
      <c r="F1631" s="74"/>
      <c r="G1631" s="74"/>
      <c r="S1631" s="61"/>
      <c r="T1631" s="61"/>
    </row>
    <row r="1632" spans="1:20" s="55" customFormat="1" ht="14.15" x14ac:dyDescent="0.4">
      <c r="A1632" s="39"/>
      <c r="E1632" s="74"/>
      <c r="F1632" s="74"/>
      <c r="G1632" s="74"/>
      <c r="S1632" s="61"/>
      <c r="T1632" s="61"/>
    </row>
    <row r="1633" spans="1:20" s="55" customFormat="1" ht="14.15" x14ac:dyDescent="0.4">
      <c r="A1633" s="39"/>
      <c r="E1633" s="74"/>
      <c r="F1633" s="74"/>
      <c r="G1633" s="74"/>
      <c r="S1633" s="61"/>
      <c r="T1633" s="61"/>
    </row>
    <row r="1634" spans="1:20" s="55" customFormat="1" ht="14.15" x14ac:dyDescent="0.4">
      <c r="A1634" s="39"/>
      <c r="E1634" s="74"/>
      <c r="F1634" s="74"/>
      <c r="G1634" s="74"/>
      <c r="S1634" s="61"/>
      <c r="T1634" s="61"/>
    </row>
    <row r="1635" spans="1:20" s="55" customFormat="1" ht="14.15" x14ac:dyDescent="0.4">
      <c r="A1635" s="39"/>
      <c r="E1635" s="74"/>
      <c r="F1635" s="74"/>
      <c r="G1635" s="74"/>
      <c r="S1635" s="61"/>
      <c r="T1635" s="61"/>
    </row>
    <row r="1636" spans="1:20" s="55" customFormat="1" ht="14.15" x14ac:dyDescent="0.4">
      <c r="A1636" s="39"/>
      <c r="E1636" s="74"/>
      <c r="F1636" s="74"/>
      <c r="G1636" s="74"/>
      <c r="S1636" s="61"/>
      <c r="T1636" s="61"/>
    </row>
    <row r="1637" spans="1:20" s="55" customFormat="1" ht="14.15" x14ac:dyDescent="0.4">
      <c r="A1637" s="39"/>
      <c r="E1637" s="74"/>
      <c r="F1637" s="74"/>
      <c r="G1637" s="74"/>
      <c r="S1637" s="61"/>
      <c r="T1637" s="61"/>
    </row>
    <row r="1638" spans="1:20" s="55" customFormat="1" ht="14.15" x14ac:dyDescent="0.4">
      <c r="A1638" s="39"/>
      <c r="E1638" s="74"/>
      <c r="F1638" s="74"/>
      <c r="G1638" s="74"/>
      <c r="S1638" s="61"/>
      <c r="T1638" s="61"/>
    </row>
    <row r="1639" spans="1:20" s="55" customFormat="1" ht="14.15" x14ac:dyDescent="0.4">
      <c r="A1639" s="39"/>
      <c r="E1639" s="74"/>
      <c r="F1639" s="74"/>
      <c r="G1639" s="74"/>
      <c r="S1639" s="61"/>
      <c r="T1639" s="61"/>
    </row>
    <row r="1640" spans="1:20" s="55" customFormat="1" ht="14.15" x14ac:dyDescent="0.4">
      <c r="A1640" s="39"/>
      <c r="E1640" s="74"/>
      <c r="F1640" s="74"/>
      <c r="G1640" s="74"/>
      <c r="S1640" s="61"/>
      <c r="T1640" s="61"/>
    </row>
    <row r="1641" spans="1:20" s="55" customFormat="1" ht="14.15" x14ac:dyDescent="0.4">
      <c r="A1641" s="39"/>
      <c r="E1641" s="74"/>
      <c r="F1641" s="74"/>
      <c r="G1641" s="74"/>
      <c r="S1641" s="61"/>
      <c r="T1641" s="61"/>
    </row>
    <row r="1642" spans="1:20" s="55" customFormat="1" ht="14.15" x14ac:dyDescent="0.4">
      <c r="A1642" s="39"/>
      <c r="E1642" s="74"/>
      <c r="F1642" s="74"/>
      <c r="G1642" s="74"/>
      <c r="S1642" s="61"/>
      <c r="T1642" s="61"/>
    </row>
    <row r="1643" spans="1:20" s="55" customFormat="1" ht="14.15" x14ac:dyDescent="0.4">
      <c r="A1643" s="39"/>
      <c r="E1643" s="74"/>
      <c r="F1643" s="74"/>
      <c r="G1643" s="74"/>
      <c r="S1643" s="61"/>
      <c r="T1643" s="61"/>
    </row>
    <row r="1644" spans="1:20" s="55" customFormat="1" ht="14.15" x14ac:dyDescent="0.4">
      <c r="A1644" s="39"/>
      <c r="E1644" s="74"/>
      <c r="F1644" s="74"/>
      <c r="G1644" s="74"/>
      <c r="S1644" s="61"/>
      <c r="T1644" s="61"/>
    </row>
    <row r="1645" spans="1:20" s="55" customFormat="1" ht="14.15" x14ac:dyDescent="0.4">
      <c r="A1645" s="39"/>
      <c r="E1645" s="74"/>
      <c r="F1645" s="74"/>
      <c r="G1645" s="74"/>
      <c r="S1645" s="61"/>
      <c r="T1645" s="61"/>
    </row>
    <row r="1646" spans="1:20" s="55" customFormat="1" ht="14.15" x14ac:dyDescent="0.4">
      <c r="A1646" s="39"/>
      <c r="E1646" s="74"/>
      <c r="F1646" s="74"/>
      <c r="G1646" s="74"/>
      <c r="S1646" s="61"/>
      <c r="T1646" s="61"/>
    </row>
    <row r="1647" spans="1:20" s="55" customFormat="1" ht="14.15" x14ac:dyDescent="0.4">
      <c r="A1647" s="39"/>
      <c r="E1647" s="74"/>
      <c r="F1647" s="74"/>
      <c r="G1647" s="74"/>
      <c r="S1647" s="61"/>
      <c r="T1647" s="61"/>
    </row>
    <row r="1648" spans="1:20" s="55" customFormat="1" ht="14.15" x14ac:dyDescent="0.4">
      <c r="A1648" s="39"/>
      <c r="E1648" s="74"/>
      <c r="F1648" s="74"/>
      <c r="G1648" s="74"/>
      <c r="S1648" s="61"/>
      <c r="T1648" s="61"/>
    </row>
    <row r="1649" spans="1:20" s="55" customFormat="1" ht="14.15" x14ac:dyDescent="0.4">
      <c r="A1649" s="39"/>
      <c r="E1649" s="74"/>
      <c r="F1649" s="74"/>
      <c r="G1649" s="74"/>
      <c r="S1649" s="61"/>
      <c r="T1649" s="61"/>
    </row>
    <row r="1650" spans="1:20" s="55" customFormat="1" ht="14.15" x14ac:dyDescent="0.4">
      <c r="A1650" s="39"/>
      <c r="E1650" s="74"/>
      <c r="F1650" s="74"/>
      <c r="G1650" s="74"/>
      <c r="S1650" s="61"/>
      <c r="T1650" s="61"/>
    </row>
    <row r="1651" spans="1:20" s="55" customFormat="1" ht="14.15" x14ac:dyDescent="0.4">
      <c r="A1651" s="39"/>
      <c r="E1651" s="74"/>
      <c r="F1651" s="74"/>
      <c r="G1651" s="74"/>
      <c r="S1651" s="61"/>
      <c r="T1651" s="61"/>
    </row>
    <row r="1652" spans="1:20" s="55" customFormat="1" ht="14.15" x14ac:dyDescent="0.4">
      <c r="A1652" s="39"/>
      <c r="E1652" s="74"/>
      <c r="F1652" s="74"/>
      <c r="G1652" s="74"/>
      <c r="S1652" s="61"/>
      <c r="T1652" s="61"/>
    </row>
    <row r="1653" spans="1:20" s="55" customFormat="1" ht="14.15" x14ac:dyDescent="0.4">
      <c r="A1653" s="39"/>
      <c r="E1653" s="74"/>
      <c r="F1653" s="74"/>
      <c r="G1653" s="74"/>
      <c r="S1653" s="61"/>
      <c r="T1653" s="61"/>
    </row>
    <row r="1654" spans="1:20" s="55" customFormat="1" ht="14.15" x14ac:dyDescent="0.4">
      <c r="A1654" s="39"/>
      <c r="E1654" s="74"/>
      <c r="F1654" s="74"/>
      <c r="G1654" s="74"/>
      <c r="S1654" s="61"/>
      <c r="T1654" s="61"/>
    </row>
    <row r="1655" spans="1:20" s="55" customFormat="1" ht="14.15" x14ac:dyDescent="0.4">
      <c r="A1655" s="39"/>
      <c r="E1655" s="74"/>
      <c r="F1655" s="74"/>
      <c r="G1655" s="74"/>
      <c r="S1655" s="61"/>
      <c r="T1655" s="61"/>
    </row>
    <row r="1656" spans="1:20" s="55" customFormat="1" ht="14.15" x14ac:dyDescent="0.4">
      <c r="A1656" s="39"/>
      <c r="E1656" s="74"/>
      <c r="F1656" s="74"/>
      <c r="G1656" s="74"/>
      <c r="S1656" s="61"/>
      <c r="T1656" s="61"/>
    </row>
    <row r="1657" spans="1:20" s="55" customFormat="1" ht="14.15" x14ac:dyDescent="0.4">
      <c r="A1657" s="39"/>
      <c r="E1657" s="74"/>
      <c r="F1657" s="74"/>
      <c r="G1657" s="74"/>
      <c r="S1657" s="61"/>
      <c r="T1657" s="61"/>
    </row>
    <row r="1658" spans="1:20" s="55" customFormat="1" ht="14.15" x14ac:dyDescent="0.4">
      <c r="A1658" s="39"/>
      <c r="E1658" s="74"/>
      <c r="F1658" s="74"/>
      <c r="G1658" s="74"/>
      <c r="S1658" s="61"/>
      <c r="T1658" s="61"/>
    </row>
    <row r="1659" spans="1:20" s="55" customFormat="1" ht="14.15" x14ac:dyDescent="0.4">
      <c r="A1659" s="39"/>
      <c r="E1659" s="74"/>
      <c r="F1659" s="74"/>
      <c r="G1659" s="74"/>
      <c r="S1659" s="61"/>
      <c r="T1659" s="61"/>
    </row>
    <row r="1660" spans="1:20" s="55" customFormat="1" ht="14.15" x14ac:dyDescent="0.4">
      <c r="A1660" s="39"/>
      <c r="E1660" s="74"/>
      <c r="F1660" s="74"/>
      <c r="G1660" s="74"/>
      <c r="S1660" s="61"/>
      <c r="T1660" s="61"/>
    </row>
    <row r="1661" spans="1:20" s="55" customFormat="1" ht="14.15" x14ac:dyDescent="0.4">
      <c r="A1661" s="39"/>
      <c r="E1661" s="74"/>
      <c r="F1661" s="74"/>
      <c r="G1661" s="74"/>
      <c r="S1661" s="61"/>
      <c r="T1661" s="61"/>
    </row>
    <row r="1662" spans="1:20" s="55" customFormat="1" ht="14.15" x14ac:dyDescent="0.4">
      <c r="A1662" s="39"/>
      <c r="E1662" s="74"/>
      <c r="F1662" s="74"/>
      <c r="G1662" s="74"/>
      <c r="S1662" s="61"/>
      <c r="T1662" s="61"/>
    </row>
    <row r="1663" spans="1:20" s="55" customFormat="1" ht="14.15" x14ac:dyDescent="0.4">
      <c r="A1663" s="39"/>
      <c r="E1663" s="74"/>
      <c r="F1663" s="74"/>
      <c r="G1663" s="74"/>
      <c r="S1663" s="61"/>
      <c r="T1663" s="61"/>
    </row>
    <row r="1664" spans="1:20" s="55" customFormat="1" ht="14.15" x14ac:dyDescent="0.4">
      <c r="A1664" s="39"/>
      <c r="E1664" s="74"/>
      <c r="F1664" s="74"/>
      <c r="G1664" s="74"/>
      <c r="S1664" s="61"/>
      <c r="T1664" s="61"/>
    </row>
    <row r="1665" spans="1:20" s="55" customFormat="1" ht="14.15" x14ac:dyDescent="0.4">
      <c r="A1665" s="39"/>
      <c r="E1665" s="74"/>
      <c r="F1665" s="74"/>
      <c r="G1665" s="74"/>
      <c r="S1665" s="61"/>
      <c r="T1665" s="61"/>
    </row>
    <row r="1666" spans="1:20" s="55" customFormat="1" ht="14.15" x14ac:dyDescent="0.4">
      <c r="A1666" s="39"/>
      <c r="E1666" s="74"/>
      <c r="F1666" s="74"/>
      <c r="G1666" s="74"/>
      <c r="S1666" s="61"/>
      <c r="T1666" s="61"/>
    </row>
    <row r="1667" spans="1:20" s="55" customFormat="1" ht="14.15" x14ac:dyDescent="0.4">
      <c r="A1667" s="39"/>
      <c r="E1667" s="74"/>
      <c r="F1667" s="74"/>
      <c r="G1667" s="74"/>
      <c r="S1667" s="61"/>
      <c r="T1667" s="61"/>
    </row>
    <row r="1668" spans="1:20" s="55" customFormat="1" ht="14.15" x14ac:dyDescent="0.4">
      <c r="A1668" s="39"/>
      <c r="E1668" s="74"/>
      <c r="F1668" s="74"/>
      <c r="G1668" s="74"/>
      <c r="S1668" s="61"/>
      <c r="T1668" s="61"/>
    </row>
    <row r="1669" spans="1:20" s="55" customFormat="1" ht="14.15" x14ac:dyDescent="0.4">
      <c r="A1669" s="39"/>
      <c r="E1669" s="74"/>
      <c r="F1669" s="74"/>
      <c r="G1669" s="74"/>
      <c r="S1669" s="61"/>
      <c r="T1669" s="61"/>
    </row>
    <row r="1670" spans="1:20" s="55" customFormat="1" ht="14.15" x14ac:dyDescent="0.4">
      <c r="A1670" s="39"/>
      <c r="E1670" s="74"/>
      <c r="F1670" s="74"/>
      <c r="G1670" s="74"/>
      <c r="S1670" s="61"/>
      <c r="T1670" s="61"/>
    </row>
    <row r="1671" spans="1:20" s="55" customFormat="1" ht="14.15" x14ac:dyDescent="0.4">
      <c r="A1671" s="39"/>
      <c r="E1671" s="74"/>
      <c r="F1671" s="74"/>
      <c r="G1671" s="74"/>
      <c r="S1671" s="61"/>
      <c r="T1671" s="61"/>
    </row>
    <row r="1672" spans="1:20" s="55" customFormat="1" ht="14.15" x14ac:dyDescent="0.4">
      <c r="A1672" s="39"/>
      <c r="E1672" s="74"/>
      <c r="F1672" s="74"/>
      <c r="G1672" s="74"/>
      <c r="S1672" s="61"/>
      <c r="T1672" s="61"/>
    </row>
    <row r="1673" spans="1:20" s="55" customFormat="1" ht="14.15" x14ac:dyDescent="0.4">
      <c r="A1673" s="39"/>
      <c r="E1673" s="74"/>
      <c r="F1673" s="74"/>
      <c r="G1673" s="74"/>
      <c r="S1673" s="61"/>
      <c r="T1673" s="61"/>
    </row>
    <row r="1674" spans="1:20" s="55" customFormat="1" ht="14.15" x14ac:dyDescent="0.4">
      <c r="A1674" s="39"/>
      <c r="E1674" s="74"/>
      <c r="F1674" s="74"/>
      <c r="G1674" s="74"/>
      <c r="S1674" s="61"/>
      <c r="T1674" s="61"/>
    </row>
    <row r="1675" spans="1:20" s="55" customFormat="1" ht="14.15" x14ac:dyDescent="0.4">
      <c r="A1675" s="39"/>
      <c r="E1675" s="74"/>
      <c r="F1675" s="74"/>
      <c r="G1675" s="74"/>
      <c r="S1675" s="61"/>
      <c r="T1675" s="61"/>
    </row>
    <row r="1676" spans="1:20" s="55" customFormat="1" ht="14.15" x14ac:dyDescent="0.4">
      <c r="A1676" s="39"/>
      <c r="E1676" s="74"/>
      <c r="F1676" s="74"/>
      <c r="G1676" s="74"/>
      <c r="S1676" s="61"/>
      <c r="T1676" s="61"/>
    </row>
    <row r="1677" spans="1:20" s="55" customFormat="1" ht="14.15" x14ac:dyDescent="0.4">
      <c r="A1677" s="39"/>
      <c r="E1677" s="74"/>
      <c r="F1677" s="74"/>
      <c r="G1677" s="74"/>
      <c r="S1677" s="61"/>
      <c r="T1677" s="61"/>
    </row>
    <row r="1678" spans="1:20" s="55" customFormat="1" ht="14.15" x14ac:dyDescent="0.4">
      <c r="A1678" s="39"/>
      <c r="E1678" s="74"/>
      <c r="F1678" s="74"/>
      <c r="G1678" s="74"/>
      <c r="S1678" s="61"/>
      <c r="T1678" s="61"/>
    </row>
    <row r="1679" spans="1:20" s="55" customFormat="1" ht="14.15" x14ac:dyDescent="0.4">
      <c r="A1679" s="39"/>
      <c r="E1679" s="74"/>
      <c r="F1679" s="74"/>
      <c r="G1679" s="74"/>
      <c r="S1679" s="61"/>
      <c r="T1679" s="61"/>
    </row>
    <row r="1680" spans="1:20" s="55" customFormat="1" ht="14.15" x14ac:dyDescent="0.4">
      <c r="A1680" s="39"/>
      <c r="E1680" s="74"/>
      <c r="F1680" s="74"/>
      <c r="G1680" s="74"/>
      <c r="S1680" s="61"/>
      <c r="T1680" s="61"/>
    </row>
    <row r="1681" spans="1:20" s="55" customFormat="1" ht="14.15" x14ac:dyDescent="0.4">
      <c r="A1681" s="39"/>
      <c r="E1681" s="74"/>
      <c r="F1681" s="74"/>
      <c r="G1681" s="74"/>
      <c r="S1681" s="61"/>
      <c r="T1681" s="61"/>
    </row>
    <row r="1682" spans="1:20" s="55" customFormat="1" ht="14.15" x14ac:dyDescent="0.4">
      <c r="A1682" s="39"/>
      <c r="E1682" s="74"/>
      <c r="F1682" s="74"/>
      <c r="G1682" s="74"/>
      <c r="S1682" s="61"/>
      <c r="T1682" s="61"/>
    </row>
    <row r="1683" spans="1:20" s="55" customFormat="1" ht="14.15" x14ac:dyDescent="0.4">
      <c r="A1683" s="39"/>
      <c r="E1683" s="74"/>
      <c r="F1683" s="74"/>
      <c r="G1683" s="74"/>
      <c r="S1683" s="61"/>
      <c r="T1683" s="61"/>
    </row>
    <row r="1684" spans="1:20" s="55" customFormat="1" ht="14.15" x14ac:dyDescent="0.4">
      <c r="A1684" s="39"/>
      <c r="E1684" s="74"/>
      <c r="F1684" s="74"/>
      <c r="G1684" s="74"/>
      <c r="S1684" s="61"/>
      <c r="T1684" s="61"/>
    </row>
    <row r="1685" spans="1:20" s="55" customFormat="1" ht="14.15" x14ac:dyDescent="0.4">
      <c r="A1685" s="39"/>
      <c r="E1685" s="74"/>
      <c r="F1685" s="74"/>
      <c r="G1685" s="74"/>
      <c r="S1685" s="61"/>
      <c r="T1685" s="61"/>
    </row>
    <row r="1686" spans="1:20" s="55" customFormat="1" ht="14.15" x14ac:dyDescent="0.4">
      <c r="A1686" s="39"/>
      <c r="E1686" s="74"/>
      <c r="F1686" s="74"/>
      <c r="G1686" s="74"/>
      <c r="S1686" s="61"/>
      <c r="T1686" s="61"/>
    </row>
    <row r="1687" spans="1:20" s="55" customFormat="1" ht="14.15" x14ac:dyDescent="0.4">
      <c r="A1687" s="39"/>
      <c r="E1687" s="74"/>
      <c r="F1687" s="74"/>
      <c r="G1687" s="74"/>
      <c r="S1687" s="61"/>
      <c r="T1687" s="61"/>
    </row>
    <row r="1688" spans="1:20" s="55" customFormat="1" ht="14.15" x14ac:dyDescent="0.4">
      <c r="A1688" s="39"/>
      <c r="E1688" s="74"/>
      <c r="F1688" s="74"/>
      <c r="G1688" s="74"/>
      <c r="S1688" s="61"/>
      <c r="T1688" s="61"/>
    </row>
    <row r="1689" spans="1:20" s="55" customFormat="1" ht="14.15" x14ac:dyDescent="0.4">
      <c r="A1689" s="39"/>
      <c r="E1689" s="74"/>
      <c r="F1689" s="74"/>
      <c r="G1689" s="74"/>
      <c r="S1689" s="61"/>
      <c r="T1689" s="61"/>
    </row>
    <row r="1690" spans="1:20" s="55" customFormat="1" ht="14.15" x14ac:dyDescent="0.4">
      <c r="A1690" s="39"/>
      <c r="E1690" s="74"/>
      <c r="F1690" s="74"/>
      <c r="G1690" s="74"/>
      <c r="S1690" s="61"/>
      <c r="T1690" s="61"/>
    </row>
    <row r="1691" spans="1:20" s="55" customFormat="1" ht="14.15" x14ac:dyDescent="0.4">
      <c r="A1691" s="39"/>
      <c r="E1691" s="74"/>
      <c r="F1691" s="74"/>
      <c r="G1691" s="74"/>
      <c r="S1691" s="61"/>
      <c r="T1691" s="61"/>
    </row>
    <row r="1692" spans="1:20" s="55" customFormat="1" ht="14.15" x14ac:dyDescent="0.4">
      <c r="A1692" s="39"/>
      <c r="E1692" s="74"/>
      <c r="F1692" s="74"/>
      <c r="G1692" s="74"/>
      <c r="S1692" s="61"/>
      <c r="T1692" s="61"/>
    </row>
    <row r="1693" spans="1:20" s="55" customFormat="1" ht="14.15" x14ac:dyDescent="0.4">
      <c r="A1693" s="39"/>
      <c r="E1693" s="74"/>
      <c r="F1693" s="74"/>
      <c r="G1693" s="74"/>
      <c r="S1693" s="61"/>
      <c r="T1693" s="61"/>
    </row>
    <row r="1694" spans="1:20" s="55" customFormat="1" ht="14.15" x14ac:dyDescent="0.4">
      <c r="A1694" s="39"/>
      <c r="E1694" s="74"/>
      <c r="F1694" s="74"/>
      <c r="G1694" s="74"/>
      <c r="S1694" s="61"/>
      <c r="T1694" s="61"/>
    </row>
    <row r="1695" spans="1:20" s="55" customFormat="1" ht="14.15" x14ac:dyDescent="0.4">
      <c r="A1695" s="39"/>
      <c r="E1695" s="74"/>
      <c r="F1695" s="74"/>
      <c r="G1695" s="74"/>
      <c r="S1695" s="61"/>
      <c r="T1695" s="61"/>
    </row>
    <row r="1696" spans="1:20" s="55" customFormat="1" ht="14.15" x14ac:dyDescent="0.4">
      <c r="A1696" s="39"/>
      <c r="E1696" s="74"/>
      <c r="F1696" s="74"/>
      <c r="G1696" s="74"/>
      <c r="S1696" s="61"/>
      <c r="T1696" s="61"/>
    </row>
    <row r="1697" spans="1:20" s="55" customFormat="1" ht="14.15" x14ac:dyDescent="0.4">
      <c r="A1697" s="39"/>
      <c r="E1697" s="74"/>
      <c r="F1697" s="74"/>
      <c r="G1697" s="74"/>
      <c r="S1697" s="61"/>
      <c r="T1697" s="61"/>
    </row>
    <row r="1698" spans="1:20" s="55" customFormat="1" ht="14.15" x14ac:dyDescent="0.4">
      <c r="A1698" s="39"/>
      <c r="E1698" s="74"/>
      <c r="F1698" s="74"/>
      <c r="G1698" s="74"/>
      <c r="S1698" s="61"/>
      <c r="T1698" s="61"/>
    </row>
    <row r="1699" spans="1:20" s="55" customFormat="1" ht="14.15" x14ac:dyDescent="0.4">
      <c r="A1699" s="39"/>
      <c r="E1699" s="74"/>
      <c r="F1699" s="74"/>
      <c r="G1699" s="74"/>
      <c r="S1699" s="61"/>
      <c r="T1699" s="61"/>
    </row>
    <row r="1700" spans="1:20" s="55" customFormat="1" ht="14.15" x14ac:dyDescent="0.4">
      <c r="A1700" s="39"/>
      <c r="E1700" s="74"/>
      <c r="F1700" s="74"/>
      <c r="G1700" s="74"/>
      <c r="S1700" s="61"/>
      <c r="T1700" s="61"/>
    </row>
    <row r="1701" spans="1:20" s="55" customFormat="1" ht="14.15" x14ac:dyDescent="0.4">
      <c r="A1701" s="39"/>
      <c r="E1701" s="74"/>
      <c r="F1701" s="74"/>
      <c r="G1701" s="74"/>
      <c r="S1701" s="61"/>
      <c r="T1701" s="61"/>
    </row>
    <row r="1702" spans="1:20" s="55" customFormat="1" ht="14.15" x14ac:dyDescent="0.4">
      <c r="A1702" s="39"/>
      <c r="E1702" s="74"/>
      <c r="F1702" s="74"/>
      <c r="G1702" s="74"/>
      <c r="S1702" s="61"/>
      <c r="T1702" s="61"/>
    </row>
    <row r="1703" spans="1:20" s="55" customFormat="1" ht="14.15" x14ac:dyDescent="0.4">
      <c r="A1703" s="39"/>
      <c r="E1703" s="74"/>
      <c r="F1703" s="74"/>
      <c r="G1703" s="74"/>
      <c r="S1703" s="61"/>
      <c r="T1703" s="61"/>
    </row>
    <row r="1704" spans="1:20" s="55" customFormat="1" ht="14.15" x14ac:dyDescent="0.4">
      <c r="A1704" s="39"/>
      <c r="E1704" s="74"/>
      <c r="F1704" s="74"/>
      <c r="G1704" s="74"/>
      <c r="S1704" s="61"/>
      <c r="T1704" s="61"/>
    </row>
    <row r="1705" spans="1:20" s="55" customFormat="1" ht="14.15" x14ac:dyDescent="0.4">
      <c r="A1705" s="39"/>
      <c r="E1705" s="74"/>
      <c r="F1705" s="74"/>
      <c r="G1705" s="74"/>
      <c r="S1705" s="61"/>
      <c r="T1705" s="61"/>
    </row>
    <row r="1706" spans="1:20" s="55" customFormat="1" ht="14.15" x14ac:dyDescent="0.4">
      <c r="A1706" s="39"/>
      <c r="E1706" s="74"/>
      <c r="F1706" s="74"/>
      <c r="G1706" s="74"/>
      <c r="S1706" s="61"/>
      <c r="T1706" s="61"/>
    </row>
    <row r="1707" spans="1:20" s="55" customFormat="1" ht="14.15" x14ac:dyDescent="0.4">
      <c r="A1707" s="39"/>
      <c r="E1707" s="74"/>
      <c r="F1707" s="74"/>
      <c r="G1707" s="74"/>
      <c r="S1707" s="61"/>
      <c r="T1707" s="61"/>
    </row>
    <row r="1708" spans="1:20" s="55" customFormat="1" ht="14.15" x14ac:dyDescent="0.4">
      <c r="A1708" s="39"/>
      <c r="E1708" s="74"/>
      <c r="F1708" s="74"/>
      <c r="G1708" s="74"/>
      <c r="S1708" s="61"/>
      <c r="T1708" s="61"/>
    </row>
    <row r="1709" spans="1:20" s="55" customFormat="1" ht="14.15" x14ac:dyDescent="0.4">
      <c r="A1709" s="39"/>
      <c r="E1709" s="74"/>
      <c r="F1709" s="74"/>
      <c r="G1709" s="74"/>
      <c r="S1709" s="61"/>
      <c r="T1709" s="61"/>
    </row>
    <row r="1710" spans="1:20" s="55" customFormat="1" ht="14.15" x14ac:dyDescent="0.4">
      <c r="A1710" s="39"/>
      <c r="E1710" s="74"/>
      <c r="F1710" s="74"/>
      <c r="G1710" s="74"/>
      <c r="S1710" s="61"/>
      <c r="T1710" s="61"/>
    </row>
    <row r="1711" spans="1:20" s="55" customFormat="1" ht="14.15" x14ac:dyDescent="0.4">
      <c r="A1711" s="39"/>
      <c r="E1711" s="74"/>
      <c r="F1711" s="74"/>
      <c r="G1711" s="74"/>
      <c r="S1711" s="61"/>
      <c r="T1711" s="61"/>
    </row>
    <row r="1712" spans="1:20" s="55" customFormat="1" ht="14.15" x14ac:dyDescent="0.4">
      <c r="A1712" s="39"/>
      <c r="E1712" s="74"/>
      <c r="F1712" s="74"/>
      <c r="G1712" s="74"/>
      <c r="S1712" s="61"/>
      <c r="T1712" s="61"/>
    </row>
    <row r="1713" spans="1:20" s="55" customFormat="1" ht="14.15" x14ac:dyDescent="0.4">
      <c r="A1713" s="39"/>
      <c r="E1713" s="74"/>
      <c r="F1713" s="74"/>
      <c r="G1713" s="74"/>
      <c r="S1713" s="61"/>
      <c r="T1713" s="61"/>
    </row>
    <row r="1714" spans="1:20" s="55" customFormat="1" ht="14.15" x14ac:dyDescent="0.4">
      <c r="A1714" s="39"/>
      <c r="E1714" s="74"/>
      <c r="F1714" s="74"/>
      <c r="G1714" s="74"/>
      <c r="S1714" s="61"/>
      <c r="T1714" s="61"/>
    </row>
    <row r="1715" spans="1:20" s="55" customFormat="1" ht="14.15" x14ac:dyDescent="0.4">
      <c r="A1715" s="39"/>
      <c r="E1715" s="74"/>
      <c r="F1715" s="74"/>
      <c r="G1715" s="74"/>
      <c r="S1715" s="61"/>
      <c r="T1715" s="61"/>
    </row>
    <row r="1716" spans="1:20" s="55" customFormat="1" ht="14.15" x14ac:dyDescent="0.4">
      <c r="A1716" s="39"/>
      <c r="E1716" s="74"/>
      <c r="F1716" s="74"/>
      <c r="G1716" s="74"/>
      <c r="S1716" s="61"/>
      <c r="T1716" s="61"/>
    </row>
    <row r="1717" spans="1:20" s="55" customFormat="1" ht="14.15" x14ac:dyDescent="0.4">
      <c r="A1717" s="39"/>
      <c r="E1717" s="74"/>
      <c r="F1717" s="74"/>
      <c r="G1717" s="74"/>
      <c r="S1717" s="61"/>
      <c r="T1717" s="61"/>
    </row>
    <row r="1718" spans="1:20" s="55" customFormat="1" ht="14.15" x14ac:dyDescent="0.4">
      <c r="A1718" s="39"/>
      <c r="E1718" s="74"/>
      <c r="F1718" s="74"/>
      <c r="G1718" s="74"/>
      <c r="S1718" s="61"/>
      <c r="T1718" s="61"/>
    </row>
    <row r="1719" spans="1:20" s="55" customFormat="1" ht="14.15" x14ac:dyDescent="0.4">
      <c r="A1719" s="39"/>
      <c r="E1719" s="74"/>
      <c r="F1719" s="74"/>
      <c r="G1719" s="74"/>
      <c r="S1719" s="61"/>
      <c r="T1719" s="61"/>
    </row>
    <row r="1720" spans="1:20" s="55" customFormat="1" ht="14.15" x14ac:dyDescent="0.4">
      <c r="A1720" s="39"/>
      <c r="E1720" s="74"/>
      <c r="F1720" s="74"/>
      <c r="G1720" s="74"/>
      <c r="S1720" s="61"/>
      <c r="T1720" s="61"/>
    </row>
    <row r="1721" spans="1:20" s="55" customFormat="1" ht="14.15" x14ac:dyDescent="0.4">
      <c r="A1721" s="39"/>
      <c r="E1721" s="74"/>
      <c r="F1721" s="74"/>
      <c r="G1721" s="74"/>
      <c r="S1721" s="61"/>
      <c r="T1721" s="61"/>
    </row>
    <row r="1722" spans="1:20" s="55" customFormat="1" ht="14.15" x14ac:dyDescent="0.4">
      <c r="A1722" s="39"/>
      <c r="E1722" s="74"/>
      <c r="F1722" s="74"/>
      <c r="G1722" s="74"/>
      <c r="S1722" s="61"/>
      <c r="T1722" s="61"/>
    </row>
    <row r="1723" spans="1:20" s="55" customFormat="1" ht="14.15" x14ac:dyDescent="0.4">
      <c r="A1723" s="39"/>
      <c r="E1723" s="74"/>
      <c r="F1723" s="74"/>
      <c r="G1723" s="74"/>
      <c r="S1723" s="61"/>
      <c r="T1723" s="61"/>
    </row>
    <row r="1724" spans="1:20" s="55" customFormat="1" ht="14.15" x14ac:dyDescent="0.4">
      <c r="A1724" s="39"/>
      <c r="E1724" s="74"/>
      <c r="F1724" s="74"/>
      <c r="G1724" s="74"/>
      <c r="S1724" s="61"/>
      <c r="T1724" s="61"/>
    </row>
    <row r="1725" spans="1:20" s="55" customFormat="1" ht="14.15" x14ac:dyDescent="0.4">
      <c r="A1725" s="39"/>
      <c r="E1725" s="74"/>
      <c r="F1725" s="74"/>
      <c r="G1725" s="74"/>
      <c r="S1725" s="61"/>
      <c r="T1725" s="61"/>
    </row>
    <row r="1726" spans="1:20" s="55" customFormat="1" ht="14.15" x14ac:dyDescent="0.4">
      <c r="A1726" s="39"/>
      <c r="E1726" s="74"/>
      <c r="F1726" s="74"/>
      <c r="G1726" s="74"/>
      <c r="S1726" s="61"/>
      <c r="T1726" s="61"/>
    </row>
    <row r="1727" spans="1:20" s="55" customFormat="1" ht="14.15" x14ac:dyDescent="0.4">
      <c r="A1727" s="39"/>
      <c r="E1727" s="74"/>
      <c r="F1727" s="74"/>
      <c r="G1727" s="74"/>
      <c r="S1727" s="61"/>
      <c r="T1727" s="61"/>
    </row>
    <row r="1728" spans="1:20" s="55" customFormat="1" ht="14.15" x14ac:dyDescent="0.4">
      <c r="A1728" s="39"/>
      <c r="E1728" s="74"/>
      <c r="F1728" s="74"/>
      <c r="G1728" s="74"/>
      <c r="S1728" s="61"/>
      <c r="T1728" s="61"/>
    </row>
    <row r="1729" spans="1:20" s="55" customFormat="1" ht="14.15" x14ac:dyDescent="0.4">
      <c r="A1729" s="39"/>
      <c r="E1729" s="74"/>
      <c r="F1729" s="74"/>
      <c r="G1729" s="74"/>
      <c r="S1729" s="61"/>
      <c r="T1729" s="61"/>
    </row>
    <row r="1730" spans="1:20" s="55" customFormat="1" ht="14.15" x14ac:dyDescent="0.4">
      <c r="A1730" s="39"/>
      <c r="E1730" s="74"/>
      <c r="F1730" s="74"/>
      <c r="G1730" s="74"/>
      <c r="S1730" s="61"/>
      <c r="T1730" s="61"/>
    </row>
    <row r="1731" spans="1:20" s="55" customFormat="1" ht="14.15" x14ac:dyDescent="0.4">
      <c r="A1731" s="39"/>
      <c r="E1731" s="74"/>
      <c r="F1731" s="74"/>
      <c r="G1731" s="74"/>
      <c r="S1731" s="61"/>
      <c r="T1731" s="61"/>
    </row>
    <row r="1732" spans="1:20" s="55" customFormat="1" ht="14.15" x14ac:dyDescent="0.4">
      <c r="A1732" s="39"/>
      <c r="E1732" s="74"/>
      <c r="F1732" s="74"/>
      <c r="G1732" s="74"/>
      <c r="S1732" s="61"/>
      <c r="T1732" s="61"/>
    </row>
    <row r="1733" spans="1:20" s="55" customFormat="1" ht="14.15" x14ac:dyDescent="0.4">
      <c r="A1733" s="39"/>
      <c r="E1733" s="74"/>
      <c r="F1733" s="74"/>
      <c r="G1733" s="74"/>
      <c r="S1733" s="61"/>
      <c r="T1733" s="61"/>
    </row>
    <row r="1734" spans="1:20" s="55" customFormat="1" ht="14.15" x14ac:dyDescent="0.4">
      <c r="A1734" s="39"/>
      <c r="E1734" s="74"/>
      <c r="F1734" s="74"/>
      <c r="G1734" s="74"/>
      <c r="S1734" s="61"/>
      <c r="T1734" s="61"/>
    </row>
    <row r="1735" spans="1:20" s="55" customFormat="1" ht="14.15" x14ac:dyDescent="0.4">
      <c r="A1735" s="39"/>
      <c r="E1735" s="74"/>
      <c r="F1735" s="74"/>
      <c r="G1735" s="74"/>
      <c r="S1735" s="61"/>
      <c r="T1735" s="61"/>
    </row>
    <row r="1736" spans="1:20" s="55" customFormat="1" ht="14.15" x14ac:dyDescent="0.4">
      <c r="A1736" s="39"/>
      <c r="E1736" s="74"/>
      <c r="F1736" s="74"/>
      <c r="G1736" s="74"/>
      <c r="S1736" s="61"/>
      <c r="T1736" s="61"/>
    </row>
    <row r="1737" spans="1:20" s="55" customFormat="1" ht="14.15" x14ac:dyDescent="0.4">
      <c r="A1737" s="39"/>
      <c r="E1737" s="74"/>
      <c r="F1737" s="74"/>
      <c r="G1737" s="74"/>
      <c r="S1737" s="61"/>
      <c r="T1737" s="61"/>
    </row>
    <row r="1738" spans="1:20" s="55" customFormat="1" ht="14.15" x14ac:dyDescent="0.4">
      <c r="A1738" s="39"/>
      <c r="E1738" s="74"/>
      <c r="F1738" s="74"/>
      <c r="G1738" s="74"/>
      <c r="S1738" s="61"/>
      <c r="T1738" s="61"/>
    </row>
    <row r="1739" spans="1:20" s="55" customFormat="1" ht="14.15" x14ac:dyDescent="0.4">
      <c r="A1739" s="39"/>
      <c r="E1739" s="74"/>
      <c r="F1739" s="74"/>
      <c r="G1739" s="74"/>
      <c r="S1739" s="61"/>
      <c r="T1739" s="61"/>
    </row>
    <row r="1740" spans="1:20" s="55" customFormat="1" ht="14.15" x14ac:dyDescent="0.4">
      <c r="A1740" s="39"/>
      <c r="E1740" s="74"/>
      <c r="F1740" s="74"/>
      <c r="G1740" s="74"/>
      <c r="S1740" s="61"/>
      <c r="T1740" s="61"/>
    </row>
    <row r="1741" spans="1:20" s="55" customFormat="1" ht="14.15" x14ac:dyDescent="0.4">
      <c r="A1741" s="39"/>
      <c r="E1741" s="74"/>
      <c r="F1741" s="74"/>
      <c r="G1741" s="74"/>
      <c r="S1741" s="61"/>
      <c r="T1741" s="61"/>
    </row>
    <row r="1742" spans="1:20" s="55" customFormat="1" ht="14.15" x14ac:dyDescent="0.4">
      <c r="A1742" s="39"/>
      <c r="E1742" s="74"/>
      <c r="F1742" s="74"/>
      <c r="G1742" s="74"/>
      <c r="S1742" s="61"/>
      <c r="T1742" s="61"/>
    </row>
    <row r="1743" spans="1:20" s="55" customFormat="1" ht="14.15" x14ac:dyDescent="0.4">
      <c r="A1743" s="39"/>
      <c r="E1743" s="74"/>
      <c r="F1743" s="74"/>
      <c r="G1743" s="74"/>
      <c r="S1743" s="61"/>
      <c r="T1743" s="61"/>
    </row>
    <row r="1744" spans="1:20" s="55" customFormat="1" ht="14.15" x14ac:dyDescent="0.4">
      <c r="A1744" s="39"/>
      <c r="E1744" s="74"/>
      <c r="F1744" s="74"/>
      <c r="G1744" s="74"/>
      <c r="S1744" s="61"/>
      <c r="T1744" s="61"/>
    </row>
    <row r="1745" spans="1:20" s="55" customFormat="1" ht="14.15" x14ac:dyDescent="0.4">
      <c r="A1745" s="39"/>
      <c r="E1745" s="74"/>
      <c r="F1745" s="74"/>
      <c r="G1745" s="74"/>
      <c r="S1745" s="61"/>
      <c r="T1745" s="61"/>
    </row>
    <row r="1746" spans="1:20" s="55" customFormat="1" ht="14.15" x14ac:dyDescent="0.4">
      <c r="A1746" s="39"/>
      <c r="E1746" s="74"/>
      <c r="F1746" s="74"/>
      <c r="G1746" s="74"/>
      <c r="S1746" s="61"/>
      <c r="T1746" s="61"/>
    </row>
    <row r="1747" spans="1:20" s="55" customFormat="1" ht="14.15" x14ac:dyDescent="0.4">
      <c r="A1747" s="39"/>
      <c r="E1747" s="74"/>
      <c r="F1747" s="74"/>
      <c r="G1747" s="74"/>
      <c r="S1747" s="61"/>
      <c r="T1747" s="61"/>
    </row>
    <row r="1748" spans="1:20" s="55" customFormat="1" ht="14.15" x14ac:dyDescent="0.4">
      <c r="A1748" s="39"/>
      <c r="E1748" s="74"/>
      <c r="F1748" s="74"/>
      <c r="G1748" s="74"/>
      <c r="S1748" s="61"/>
      <c r="T1748" s="61"/>
    </row>
    <row r="1749" spans="1:20" s="55" customFormat="1" ht="14.15" x14ac:dyDescent="0.4">
      <c r="A1749" s="39"/>
      <c r="E1749" s="74"/>
      <c r="F1749" s="74"/>
      <c r="G1749" s="74"/>
      <c r="S1749" s="61"/>
      <c r="T1749" s="61"/>
    </row>
    <row r="1750" spans="1:20" s="55" customFormat="1" ht="14.15" x14ac:dyDescent="0.4">
      <c r="A1750" s="39"/>
      <c r="E1750" s="74"/>
      <c r="F1750" s="74"/>
      <c r="G1750" s="74"/>
      <c r="S1750" s="61"/>
      <c r="T1750" s="61"/>
    </row>
    <row r="1751" spans="1:20" s="55" customFormat="1" ht="14.15" x14ac:dyDescent="0.4">
      <c r="A1751" s="39"/>
      <c r="E1751" s="74"/>
      <c r="F1751" s="74"/>
      <c r="G1751" s="74"/>
      <c r="S1751" s="61"/>
      <c r="T1751" s="61"/>
    </row>
    <row r="1752" spans="1:20" s="55" customFormat="1" ht="14.15" x14ac:dyDescent="0.4">
      <c r="A1752" s="39"/>
      <c r="E1752" s="74"/>
      <c r="F1752" s="74"/>
      <c r="G1752" s="74"/>
      <c r="S1752" s="61"/>
      <c r="T1752" s="61"/>
    </row>
    <row r="1753" spans="1:20" s="55" customFormat="1" ht="14.15" x14ac:dyDescent="0.4">
      <c r="A1753" s="39"/>
      <c r="E1753" s="74"/>
      <c r="F1753" s="74"/>
      <c r="G1753" s="74"/>
      <c r="S1753" s="61"/>
      <c r="T1753" s="61"/>
    </row>
    <row r="1754" spans="1:20" s="55" customFormat="1" ht="14.15" x14ac:dyDescent="0.4">
      <c r="A1754" s="39"/>
      <c r="E1754" s="74"/>
      <c r="F1754" s="74"/>
      <c r="G1754" s="74"/>
      <c r="S1754" s="61"/>
      <c r="T1754" s="61"/>
    </row>
    <row r="1755" spans="1:20" s="55" customFormat="1" ht="14.15" x14ac:dyDescent="0.4">
      <c r="A1755" s="39"/>
      <c r="E1755" s="74"/>
      <c r="F1755" s="74"/>
      <c r="G1755" s="74"/>
      <c r="S1755" s="61"/>
      <c r="T1755" s="61"/>
    </row>
    <row r="1756" spans="1:20" s="55" customFormat="1" ht="14.15" x14ac:dyDescent="0.4">
      <c r="A1756" s="39"/>
      <c r="E1756" s="74"/>
      <c r="F1756" s="74"/>
      <c r="G1756" s="74"/>
      <c r="S1756" s="61"/>
      <c r="T1756" s="61"/>
    </row>
    <row r="1757" spans="1:20" s="55" customFormat="1" ht="14.15" x14ac:dyDescent="0.4">
      <c r="A1757" s="39"/>
      <c r="E1757" s="74"/>
      <c r="F1757" s="74"/>
      <c r="G1757" s="74"/>
      <c r="S1757" s="61"/>
      <c r="T1757" s="61"/>
    </row>
    <row r="1758" spans="1:20" s="55" customFormat="1" ht="14.15" x14ac:dyDescent="0.4">
      <c r="A1758" s="39"/>
      <c r="E1758" s="74"/>
      <c r="F1758" s="74"/>
      <c r="G1758" s="74"/>
      <c r="S1758" s="61"/>
      <c r="T1758" s="61"/>
    </row>
    <row r="1759" spans="1:20" s="55" customFormat="1" ht="14.15" x14ac:dyDescent="0.4">
      <c r="A1759" s="39"/>
      <c r="E1759" s="74"/>
      <c r="F1759" s="74"/>
      <c r="G1759" s="74"/>
      <c r="S1759" s="61"/>
      <c r="T1759" s="61"/>
    </row>
    <row r="1760" spans="1:20" s="55" customFormat="1" ht="14.15" x14ac:dyDescent="0.4">
      <c r="A1760" s="39"/>
      <c r="E1760" s="74"/>
      <c r="F1760" s="74"/>
      <c r="G1760" s="74"/>
      <c r="S1760" s="61"/>
      <c r="T1760" s="61"/>
    </row>
    <row r="1761" spans="1:20" s="55" customFormat="1" ht="14.15" x14ac:dyDescent="0.4">
      <c r="A1761" s="39"/>
      <c r="E1761" s="74"/>
      <c r="F1761" s="74"/>
      <c r="G1761" s="74"/>
      <c r="S1761" s="61"/>
      <c r="T1761" s="61"/>
    </row>
    <row r="1762" spans="1:20" s="55" customFormat="1" ht="14.15" x14ac:dyDescent="0.4">
      <c r="A1762" s="39"/>
      <c r="E1762" s="74"/>
      <c r="F1762" s="74"/>
      <c r="G1762" s="74"/>
      <c r="S1762" s="61"/>
      <c r="T1762" s="61"/>
    </row>
    <row r="1763" spans="1:20" s="55" customFormat="1" ht="14.15" x14ac:dyDescent="0.4">
      <c r="A1763" s="39"/>
      <c r="E1763" s="74"/>
      <c r="F1763" s="74"/>
      <c r="G1763" s="74"/>
      <c r="S1763" s="61"/>
      <c r="T1763" s="61"/>
    </row>
    <row r="1764" spans="1:20" s="55" customFormat="1" ht="14.15" x14ac:dyDescent="0.4">
      <c r="A1764" s="39"/>
      <c r="E1764" s="74"/>
      <c r="F1764" s="74"/>
      <c r="G1764" s="74"/>
      <c r="S1764" s="61"/>
      <c r="T1764" s="61"/>
    </row>
    <row r="1765" spans="1:20" s="55" customFormat="1" ht="14.15" x14ac:dyDescent="0.4">
      <c r="A1765" s="39"/>
      <c r="E1765" s="74"/>
      <c r="F1765" s="74"/>
      <c r="G1765" s="74"/>
      <c r="S1765" s="61"/>
      <c r="T1765" s="61"/>
    </row>
    <row r="1766" spans="1:20" s="55" customFormat="1" ht="14.15" x14ac:dyDescent="0.4">
      <c r="A1766" s="39"/>
      <c r="E1766" s="74"/>
      <c r="F1766" s="74"/>
      <c r="G1766" s="74"/>
      <c r="S1766" s="61"/>
      <c r="T1766" s="61"/>
    </row>
    <row r="1767" spans="1:20" s="55" customFormat="1" ht="14.15" x14ac:dyDescent="0.4">
      <c r="A1767" s="39"/>
      <c r="E1767" s="74"/>
      <c r="F1767" s="74"/>
      <c r="G1767" s="74"/>
      <c r="S1767" s="61"/>
      <c r="T1767" s="61"/>
    </row>
    <row r="1768" spans="1:20" s="55" customFormat="1" ht="14.15" x14ac:dyDescent="0.4">
      <c r="A1768" s="39"/>
      <c r="E1768" s="74"/>
      <c r="F1768" s="74"/>
      <c r="G1768" s="74"/>
      <c r="S1768" s="61"/>
      <c r="T1768" s="61"/>
    </row>
    <row r="1769" spans="1:20" s="55" customFormat="1" ht="14.15" x14ac:dyDescent="0.4">
      <c r="A1769" s="39"/>
      <c r="E1769" s="74"/>
      <c r="F1769" s="74"/>
      <c r="G1769" s="74"/>
      <c r="S1769" s="61"/>
      <c r="T1769" s="61"/>
    </row>
    <row r="1770" spans="1:20" s="55" customFormat="1" ht="14.15" x14ac:dyDescent="0.4">
      <c r="A1770" s="39"/>
      <c r="E1770" s="74"/>
      <c r="F1770" s="74"/>
      <c r="G1770" s="74"/>
      <c r="S1770" s="61"/>
      <c r="T1770" s="61"/>
    </row>
    <row r="1771" spans="1:20" s="55" customFormat="1" ht="14.15" x14ac:dyDescent="0.4">
      <c r="A1771" s="39"/>
      <c r="E1771" s="74"/>
      <c r="F1771" s="74"/>
      <c r="G1771" s="74"/>
      <c r="S1771" s="61"/>
      <c r="T1771" s="61"/>
    </row>
    <row r="1772" spans="1:20" s="55" customFormat="1" ht="14.15" x14ac:dyDescent="0.4">
      <c r="A1772" s="39"/>
      <c r="E1772" s="74"/>
      <c r="F1772" s="74"/>
      <c r="G1772" s="74"/>
      <c r="S1772" s="61"/>
      <c r="T1772" s="61"/>
    </row>
    <row r="1773" spans="1:20" s="55" customFormat="1" ht="14.15" x14ac:dyDescent="0.4">
      <c r="A1773" s="39"/>
      <c r="E1773" s="74"/>
      <c r="F1773" s="74"/>
      <c r="G1773" s="74"/>
      <c r="S1773" s="61"/>
      <c r="T1773" s="61"/>
    </row>
    <row r="1774" spans="1:20" s="55" customFormat="1" ht="14.15" x14ac:dyDescent="0.4">
      <c r="A1774" s="39"/>
      <c r="E1774" s="74"/>
      <c r="F1774" s="74"/>
      <c r="G1774" s="74"/>
      <c r="S1774" s="61"/>
      <c r="T1774" s="61"/>
    </row>
    <row r="1775" spans="1:20" s="55" customFormat="1" ht="14.15" x14ac:dyDescent="0.4">
      <c r="A1775" s="39"/>
      <c r="E1775" s="74"/>
      <c r="F1775" s="74"/>
      <c r="G1775" s="74"/>
      <c r="S1775" s="61"/>
      <c r="T1775" s="61"/>
    </row>
    <row r="1776" spans="1:20" s="55" customFormat="1" ht="14.15" x14ac:dyDescent="0.4">
      <c r="A1776" s="39"/>
      <c r="E1776" s="74"/>
      <c r="F1776" s="74"/>
      <c r="G1776" s="74"/>
      <c r="S1776" s="61"/>
      <c r="T1776" s="61"/>
    </row>
    <row r="1777" spans="1:20" s="55" customFormat="1" ht="14.15" x14ac:dyDescent="0.4">
      <c r="A1777" s="39"/>
      <c r="E1777" s="74"/>
      <c r="F1777" s="74"/>
      <c r="G1777" s="74"/>
      <c r="S1777" s="61"/>
      <c r="T1777" s="61"/>
    </row>
    <row r="1778" spans="1:20" s="55" customFormat="1" ht="14.15" x14ac:dyDescent="0.4">
      <c r="A1778" s="39"/>
      <c r="E1778" s="74"/>
      <c r="F1778" s="74"/>
      <c r="G1778" s="74"/>
      <c r="S1778" s="61"/>
      <c r="T1778" s="61"/>
    </row>
    <row r="1779" spans="1:20" s="55" customFormat="1" ht="14.15" x14ac:dyDescent="0.4">
      <c r="A1779" s="39"/>
      <c r="E1779" s="74"/>
      <c r="F1779" s="74"/>
      <c r="G1779" s="74"/>
      <c r="S1779" s="61"/>
      <c r="T1779" s="61"/>
    </row>
    <row r="1780" spans="1:20" s="55" customFormat="1" ht="14.15" x14ac:dyDescent="0.4">
      <c r="A1780" s="39"/>
      <c r="E1780" s="74"/>
      <c r="F1780" s="74"/>
      <c r="G1780" s="74"/>
      <c r="S1780" s="61"/>
      <c r="T1780" s="61"/>
    </row>
    <row r="1781" spans="1:20" s="55" customFormat="1" ht="14.15" x14ac:dyDescent="0.4">
      <c r="A1781" s="39"/>
      <c r="E1781" s="74"/>
      <c r="F1781" s="74"/>
      <c r="G1781" s="74"/>
      <c r="S1781" s="61"/>
      <c r="T1781" s="61"/>
    </row>
    <row r="1782" spans="1:20" s="55" customFormat="1" ht="14.15" x14ac:dyDescent="0.4">
      <c r="A1782" s="39"/>
      <c r="E1782" s="74"/>
      <c r="F1782" s="74"/>
      <c r="G1782" s="74"/>
      <c r="S1782" s="61"/>
      <c r="T1782" s="61"/>
    </row>
    <row r="1783" spans="1:20" s="55" customFormat="1" ht="14.15" x14ac:dyDescent="0.4">
      <c r="A1783" s="39"/>
      <c r="E1783" s="74"/>
      <c r="F1783" s="74"/>
      <c r="G1783" s="74"/>
      <c r="S1783" s="61"/>
      <c r="T1783" s="61"/>
    </row>
    <row r="1784" spans="1:20" s="55" customFormat="1" ht="14.15" x14ac:dyDescent="0.4">
      <c r="A1784" s="39"/>
      <c r="E1784" s="74"/>
      <c r="F1784" s="74"/>
      <c r="G1784" s="74"/>
      <c r="S1784" s="61"/>
      <c r="T1784" s="61"/>
    </row>
    <row r="1785" spans="1:20" s="55" customFormat="1" ht="14.15" x14ac:dyDescent="0.4">
      <c r="A1785" s="39"/>
      <c r="E1785" s="74"/>
      <c r="F1785" s="74"/>
      <c r="G1785" s="74"/>
      <c r="S1785" s="61"/>
      <c r="T1785" s="61"/>
    </row>
    <row r="1786" spans="1:20" s="55" customFormat="1" ht="14.15" x14ac:dyDescent="0.4">
      <c r="A1786" s="39"/>
      <c r="E1786" s="74"/>
      <c r="F1786" s="74"/>
      <c r="G1786" s="74"/>
      <c r="S1786" s="61"/>
      <c r="T1786" s="61"/>
    </row>
    <row r="1787" spans="1:20" s="55" customFormat="1" ht="14.15" x14ac:dyDescent="0.4">
      <c r="A1787" s="39"/>
      <c r="E1787" s="74"/>
      <c r="F1787" s="74"/>
      <c r="G1787" s="74"/>
      <c r="S1787" s="61"/>
      <c r="T1787" s="61"/>
    </row>
    <row r="1788" spans="1:20" s="55" customFormat="1" ht="14.15" x14ac:dyDescent="0.4">
      <c r="A1788" s="39"/>
      <c r="E1788" s="74"/>
      <c r="F1788" s="74"/>
      <c r="G1788" s="74"/>
      <c r="S1788" s="61"/>
      <c r="T1788" s="61"/>
    </row>
    <row r="1789" spans="1:20" s="55" customFormat="1" ht="14.15" x14ac:dyDescent="0.4">
      <c r="A1789" s="39"/>
      <c r="E1789" s="74"/>
      <c r="F1789" s="74"/>
      <c r="G1789" s="74"/>
      <c r="S1789" s="61"/>
      <c r="T1789" s="61"/>
    </row>
    <row r="1790" spans="1:20" s="55" customFormat="1" ht="14.15" x14ac:dyDescent="0.4">
      <c r="A1790" s="39"/>
      <c r="E1790" s="74"/>
      <c r="F1790" s="74"/>
      <c r="G1790" s="74"/>
      <c r="S1790" s="61"/>
      <c r="T1790" s="61"/>
    </row>
    <row r="1791" spans="1:20" s="55" customFormat="1" ht="14.15" x14ac:dyDescent="0.4">
      <c r="A1791" s="39"/>
      <c r="E1791" s="74"/>
      <c r="F1791" s="74"/>
      <c r="G1791" s="74"/>
      <c r="S1791" s="61"/>
      <c r="T1791" s="61"/>
    </row>
    <row r="1792" spans="1:20" s="55" customFormat="1" ht="14.15" x14ac:dyDescent="0.4">
      <c r="A1792" s="39"/>
      <c r="E1792" s="74"/>
      <c r="F1792" s="74"/>
      <c r="G1792" s="74"/>
      <c r="S1792" s="61"/>
      <c r="T1792" s="61"/>
    </row>
    <row r="1793" spans="1:20" s="55" customFormat="1" ht="14.15" x14ac:dyDescent="0.4">
      <c r="A1793" s="39"/>
      <c r="E1793" s="74"/>
      <c r="F1793" s="74"/>
      <c r="G1793" s="74"/>
      <c r="S1793" s="61"/>
      <c r="T1793" s="61"/>
    </row>
    <row r="1794" spans="1:20" s="55" customFormat="1" ht="14.15" x14ac:dyDescent="0.4">
      <c r="A1794" s="39"/>
      <c r="E1794" s="74"/>
      <c r="F1794" s="74"/>
      <c r="G1794" s="74"/>
      <c r="S1794" s="61"/>
      <c r="T1794" s="61"/>
    </row>
    <row r="1795" spans="1:20" s="55" customFormat="1" ht="14.15" x14ac:dyDescent="0.4">
      <c r="A1795" s="39"/>
      <c r="E1795" s="74"/>
      <c r="F1795" s="74"/>
      <c r="G1795" s="74"/>
      <c r="S1795" s="61"/>
      <c r="T1795" s="61"/>
    </row>
    <row r="1796" spans="1:20" s="55" customFormat="1" ht="14.15" x14ac:dyDescent="0.4">
      <c r="A1796" s="39"/>
      <c r="E1796" s="74"/>
      <c r="F1796" s="74"/>
      <c r="G1796" s="74"/>
      <c r="S1796" s="61"/>
      <c r="T1796" s="61"/>
    </row>
    <row r="1797" spans="1:20" s="55" customFormat="1" ht="14.15" x14ac:dyDescent="0.4">
      <c r="A1797" s="39"/>
      <c r="E1797" s="74"/>
      <c r="F1797" s="74"/>
      <c r="G1797" s="74"/>
      <c r="S1797" s="61"/>
      <c r="T1797" s="61"/>
    </row>
    <row r="1798" spans="1:20" s="55" customFormat="1" ht="14.15" x14ac:dyDescent="0.4">
      <c r="A1798" s="39"/>
      <c r="E1798" s="74"/>
      <c r="F1798" s="74"/>
      <c r="G1798" s="74"/>
      <c r="S1798" s="61"/>
      <c r="T1798" s="61"/>
    </row>
    <row r="1799" spans="1:20" s="55" customFormat="1" ht="14.15" x14ac:dyDescent="0.4">
      <c r="A1799" s="39"/>
      <c r="E1799" s="74"/>
      <c r="F1799" s="74"/>
      <c r="G1799" s="74"/>
      <c r="S1799" s="61"/>
      <c r="T1799" s="61"/>
    </row>
    <row r="1800" spans="1:20" s="55" customFormat="1" ht="14.15" x14ac:dyDescent="0.4">
      <c r="A1800" s="39"/>
      <c r="E1800" s="74"/>
      <c r="F1800" s="74"/>
      <c r="G1800" s="74"/>
      <c r="S1800" s="61"/>
      <c r="T1800" s="61"/>
    </row>
    <row r="1801" spans="1:20" s="55" customFormat="1" ht="14.15" x14ac:dyDescent="0.4">
      <c r="A1801" s="39"/>
      <c r="E1801" s="74"/>
      <c r="F1801" s="74"/>
      <c r="G1801" s="74"/>
      <c r="S1801" s="61"/>
      <c r="T1801" s="61"/>
    </row>
    <row r="1802" spans="1:20" s="55" customFormat="1" ht="14.15" x14ac:dyDescent="0.4">
      <c r="A1802" s="39"/>
      <c r="E1802" s="74"/>
      <c r="F1802" s="74"/>
      <c r="G1802" s="74"/>
      <c r="S1802" s="61"/>
      <c r="T1802" s="61"/>
    </row>
    <row r="1803" spans="1:20" s="55" customFormat="1" ht="14.15" x14ac:dyDescent="0.4">
      <c r="A1803" s="39"/>
      <c r="E1803" s="74"/>
      <c r="F1803" s="74"/>
      <c r="G1803" s="74"/>
      <c r="S1803" s="61"/>
      <c r="T1803" s="61"/>
    </row>
    <row r="1804" spans="1:20" s="55" customFormat="1" ht="14.15" x14ac:dyDescent="0.4">
      <c r="A1804" s="39"/>
      <c r="E1804" s="74"/>
      <c r="F1804" s="74"/>
      <c r="G1804" s="74"/>
      <c r="S1804" s="61"/>
      <c r="T1804" s="61"/>
    </row>
    <row r="1805" spans="1:20" s="55" customFormat="1" ht="14.15" x14ac:dyDescent="0.4">
      <c r="A1805" s="39"/>
      <c r="E1805" s="74"/>
      <c r="F1805" s="74"/>
      <c r="G1805" s="74"/>
      <c r="S1805" s="61"/>
      <c r="T1805" s="61"/>
    </row>
    <row r="1806" spans="1:20" s="55" customFormat="1" ht="14.15" x14ac:dyDescent="0.4">
      <c r="A1806" s="39"/>
      <c r="E1806" s="74"/>
      <c r="F1806" s="74"/>
      <c r="G1806" s="74"/>
      <c r="S1806" s="61"/>
      <c r="T1806" s="61"/>
    </row>
    <row r="1807" spans="1:20" s="55" customFormat="1" ht="14.15" x14ac:dyDescent="0.4">
      <c r="A1807" s="39"/>
      <c r="E1807" s="74"/>
      <c r="F1807" s="74"/>
      <c r="G1807" s="74"/>
      <c r="S1807" s="61"/>
      <c r="T1807" s="61"/>
    </row>
    <row r="1808" spans="1:20" s="55" customFormat="1" ht="14.15" x14ac:dyDescent="0.4">
      <c r="A1808" s="39"/>
      <c r="E1808" s="74"/>
      <c r="F1808" s="74"/>
      <c r="G1808" s="74"/>
      <c r="S1808" s="61"/>
      <c r="T1808" s="61"/>
    </row>
    <row r="1809" spans="1:20" s="55" customFormat="1" ht="14.15" x14ac:dyDescent="0.4">
      <c r="A1809" s="39"/>
      <c r="E1809" s="74"/>
      <c r="F1809" s="74"/>
      <c r="G1809" s="74"/>
      <c r="S1809" s="61"/>
      <c r="T1809" s="61"/>
    </row>
    <row r="1810" spans="1:20" s="55" customFormat="1" ht="14.15" x14ac:dyDescent="0.4">
      <c r="A1810" s="39"/>
      <c r="E1810" s="74"/>
      <c r="F1810" s="74"/>
      <c r="G1810" s="74"/>
      <c r="S1810" s="61"/>
      <c r="T1810" s="61"/>
    </row>
    <row r="1811" spans="1:20" s="55" customFormat="1" ht="14.15" x14ac:dyDescent="0.4">
      <c r="A1811" s="39"/>
      <c r="E1811" s="74"/>
      <c r="F1811" s="74"/>
      <c r="G1811" s="74"/>
      <c r="S1811" s="61"/>
      <c r="T1811" s="61"/>
    </row>
    <row r="1812" spans="1:20" s="55" customFormat="1" ht="14.15" x14ac:dyDescent="0.4">
      <c r="A1812" s="39"/>
      <c r="E1812" s="74"/>
      <c r="F1812" s="74"/>
      <c r="G1812" s="74"/>
      <c r="S1812" s="61"/>
      <c r="T1812" s="61"/>
    </row>
    <row r="1813" spans="1:20" s="55" customFormat="1" ht="14.15" x14ac:dyDescent="0.4">
      <c r="A1813" s="39"/>
      <c r="E1813" s="74"/>
      <c r="F1813" s="74"/>
      <c r="G1813" s="74"/>
      <c r="S1813" s="61"/>
      <c r="T1813" s="61"/>
    </row>
    <row r="1814" spans="1:20" s="55" customFormat="1" ht="14.15" x14ac:dyDescent="0.4">
      <c r="A1814" s="39"/>
      <c r="E1814" s="74"/>
      <c r="F1814" s="74"/>
      <c r="G1814" s="74"/>
      <c r="S1814" s="61"/>
      <c r="T1814" s="61"/>
    </row>
    <row r="1815" spans="1:20" s="55" customFormat="1" ht="14.15" x14ac:dyDescent="0.4">
      <c r="A1815" s="39"/>
      <c r="E1815" s="74"/>
      <c r="F1815" s="74"/>
      <c r="G1815" s="74"/>
      <c r="S1815" s="61"/>
      <c r="T1815" s="61"/>
    </row>
    <row r="1816" spans="1:20" s="55" customFormat="1" ht="14.15" x14ac:dyDescent="0.4">
      <c r="A1816" s="39"/>
      <c r="E1816" s="74"/>
      <c r="F1816" s="74"/>
      <c r="G1816" s="74"/>
      <c r="S1816" s="61"/>
      <c r="T1816" s="61"/>
    </row>
    <row r="1817" spans="1:20" s="55" customFormat="1" ht="14.15" x14ac:dyDescent="0.4">
      <c r="A1817" s="39"/>
      <c r="E1817" s="74"/>
      <c r="F1817" s="74"/>
      <c r="G1817" s="74"/>
      <c r="S1817" s="61"/>
      <c r="T1817" s="61"/>
    </row>
    <row r="1818" spans="1:20" s="55" customFormat="1" ht="14.15" x14ac:dyDescent="0.4">
      <c r="A1818" s="39"/>
      <c r="E1818" s="74"/>
      <c r="F1818" s="74"/>
      <c r="G1818" s="74"/>
      <c r="S1818" s="61"/>
      <c r="T1818" s="61"/>
    </row>
    <row r="1819" spans="1:20" s="55" customFormat="1" ht="14.15" x14ac:dyDescent="0.4">
      <c r="A1819" s="39"/>
      <c r="E1819" s="74"/>
      <c r="F1819" s="74"/>
      <c r="G1819" s="74"/>
      <c r="S1819" s="61"/>
      <c r="T1819" s="61"/>
    </row>
    <row r="1820" spans="1:20" s="55" customFormat="1" ht="14.15" x14ac:dyDescent="0.4">
      <c r="A1820" s="39"/>
      <c r="E1820" s="74"/>
      <c r="F1820" s="74"/>
      <c r="G1820" s="74"/>
      <c r="S1820" s="61"/>
      <c r="T1820" s="61"/>
    </row>
    <row r="1821" spans="1:20" s="55" customFormat="1" ht="14.15" x14ac:dyDescent="0.4">
      <c r="A1821" s="39"/>
      <c r="E1821" s="74"/>
      <c r="F1821" s="74"/>
      <c r="G1821" s="74"/>
      <c r="S1821" s="61"/>
      <c r="T1821" s="61"/>
    </row>
    <row r="1822" spans="1:20" s="55" customFormat="1" ht="14.15" x14ac:dyDescent="0.4">
      <c r="A1822" s="39"/>
      <c r="E1822" s="74"/>
      <c r="F1822" s="74"/>
      <c r="G1822" s="74"/>
      <c r="S1822" s="61"/>
      <c r="T1822" s="61"/>
    </row>
    <row r="1823" spans="1:20" s="55" customFormat="1" ht="14.15" x14ac:dyDescent="0.4">
      <c r="A1823" s="39"/>
      <c r="E1823" s="74"/>
      <c r="F1823" s="74"/>
      <c r="G1823" s="74"/>
      <c r="S1823" s="61"/>
      <c r="T1823" s="61"/>
    </row>
    <row r="1824" spans="1:20" s="55" customFormat="1" ht="14.15" x14ac:dyDescent="0.4">
      <c r="A1824" s="39"/>
      <c r="E1824" s="74"/>
      <c r="F1824" s="74"/>
      <c r="G1824" s="74"/>
      <c r="S1824" s="61"/>
      <c r="T1824" s="61"/>
    </row>
    <row r="1825" spans="1:20" s="55" customFormat="1" ht="14.15" x14ac:dyDescent="0.4">
      <c r="A1825" s="39"/>
      <c r="E1825" s="74"/>
      <c r="F1825" s="74"/>
      <c r="G1825" s="74"/>
      <c r="S1825" s="61"/>
      <c r="T1825" s="61"/>
    </row>
    <row r="1826" spans="1:20" s="55" customFormat="1" ht="14.15" x14ac:dyDescent="0.4">
      <c r="A1826" s="39"/>
      <c r="E1826" s="74"/>
      <c r="F1826" s="74"/>
      <c r="G1826" s="74"/>
      <c r="S1826" s="61"/>
      <c r="T1826" s="61"/>
    </row>
    <row r="1827" spans="1:20" s="55" customFormat="1" ht="14.15" x14ac:dyDescent="0.4">
      <c r="A1827" s="39"/>
      <c r="E1827" s="74"/>
      <c r="F1827" s="74"/>
      <c r="G1827" s="74"/>
      <c r="S1827" s="61"/>
      <c r="T1827" s="61"/>
    </row>
    <row r="1828" spans="1:20" s="55" customFormat="1" ht="14.15" x14ac:dyDescent="0.4">
      <c r="A1828" s="39"/>
      <c r="E1828" s="74"/>
      <c r="F1828" s="74"/>
      <c r="G1828" s="74"/>
      <c r="S1828" s="61"/>
      <c r="T1828" s="61"/>
    </row>
    <row r="1829" spans="1:20" s="55" customFormat="1" ht="14.15" x14ac:dyDescent="0.4">
      <c r="A1829" s="39"/>
      <c r="E1829" s="74"/>
      <c r="F1829" s="74"/>
      <c r="G1829" s="74"/>
      <c r="S1829" s="61"/>
      <c r="T1829" s="61"/>
    </row>
    <row r="1830" spans="1:20" s="55" customFormat="1" ht="14.15" x14ac:dyDescent="0.4">
      <c r="A1830" s="39"/>
      <c r="E1830" s="74"/>
      <c r="F1830" s="74"/>
      <c r="G1830" s="74"/>
      <c r="S1830" s="61"/>
      <c r="T1830" s="61"/>
    </row>
    <row r="1831" spans="1:20" s="55" customFormat="1" ht="14.15" x14ac:dyDescent="0.4">
      <c r="A1831" s="39"/>
      <c r="E1831" s="74"/>
      <c r="F1831" s="74"/>
      <c r="G1831" s="74"/>
      <c r="S1831" s="61"/>
      <c r="T1831" s="61"/>
    </row>
    <row r="1832" spans="1:20" s="55" customFormat="1" ht="14.15" x14ac:dyDescent="0.4">
      <c r="A1832" s="39"/>
      <c r="E1832" s="74"/>
      <c r="F1832" s="74"/>
      <c r="G1832" s="74"/>
      <c r="S1832" s="61"/>
      <c r="T1832" s="61"/>
    </row>
    <row r="1833" spans="1:20" s="55" customFormat="1" ht="14.15" x14ac:dyDescent="0.4">
      <c r="A1833" s="39"/>
      <c r="E1833" s="74"/>
      <c r="F1833" s="74"/>
      <c r="G1833" s="74"/>
      <c r="S1833" s="61"/>
      <c r="T1833" s="61"/>
    </row>
    <row r="1834" spans="1:20" s="55" customFormat="1" ht="14.15" x14ac:dyDescent="0.4">
      <c r="A1834" s="39"/>
      <c r="E1834" s="74"/>
      <c r="F1834" s="74"/>
      <c r="G1834" s="74"/>
      <c r="S1834" s="61"/>
      <c r="T1834" s="61"/>
    </row>
    <row r="1835" spans="1:20" s="55" customFormat="1" ht="14.15" x14ac:dyDescent="0.4">
      <c r="A1835" s="39"/>
      <c r="E1835" s="74"/>
      <c r="F1835" s="74"/>
      <c r="G1835" s="74"/>
      <c r="S1835" s="61"/>
      <c r="T1835" s="61"/>
    </row>
    <row r="1836" spans="1:20" s="55" customFormat="1" ht="14.15" x14ac:dyDescent="0.4">
      <c r="A1836" s="39"/>
      <c r="E1836" s="74"/>
      <c r="F1836" s="74"/>
      <c r="G1836" s="74"/>
      <c r="S1836" s="61"/>
      <c r="T1836" s="61"/>
    </row>
    <row r="1837" spans="1:20" s="55" customFormat="1" ht="14.15" x14ac:dyDescent="0.4">
      <c r="A1837" s="39"/>
      <c r="E1837" s="74"/>
      <c r="F1837" s="74"/>
      <c r="G1837" s="74"/>
      <c r="S1837" s="61"/>
      <c r="T1837" s="61"/>
    </row>
    <row r="1838" spans="1:20" s="55" customFormat="1" ht="14.15" x14ac:dyDescent="0.4">
      <c r="A1838" s="39"/>
      <c r="E1838" s="74"/>
      <c r="F1838" s="74"/>
      <c r="G1838" s="74"/>
      <c r="S1838" s="61"/>
      <c r="T1838" s="61"/>
    </row>
    <row r="1839" spans="1:20" s="55" customFormat="1" ht="14.15" x14ac:dyDescent="0.4">
      <c r="A1839" s="39"/>
      <c r="E1839" s="74"/>
      <c r="F1839" s="74"/>
      <c r="G1839" s="74"/>
      <c r="S1839" s="61"/>
      <c r="T1839" s="61"/>
    </row>
    <row r="1840" spans="1:20" s="55" customFormat="1" ht="14.15" x14ac:dyDescent="0.4">
      <c r="A1840" s="39"/>
      <c r="E1840" s="74"/>
      <c r="F1840" s="74"/>
      <c r="G1840" s="74"/>
      <c r="S1840" s="61"/>
      <c r="T1840" s="61"/>
    </row>
    <row r="1841" spans="1:20" s="55" customFormat="1" ht="14.15" x14ac:dyDescent="0.4">
      <c r="A1841" s="39"/>
      <c r="E1841" s="74"/>
      <c r="F1841" s="74"/>
      <c r="G1841" s="74"/>
      <c r="S1841" s="61"/>
      <c r="T1841" s="61"/>
    </row>
    <row r="1842" spans="1:20" s="55" customFormat="1" ht="14.15" x14ac:dyDescent="0.4">
      <c r="A1842" s="39"/>
      <c r="E1842" s="74"/>
      <c r="F1842" s="74"/>
      <c r="G1842" s="74"/>
      <c r="S1842" s="61"/>
      <c r="T1842" s="61"/>
    </row>
    <row r="1843" spans="1:20" s="55" customFormat="1" ht="14.15" x14ac:dyDescent="0.4">
      <c r="A1843" s="39"/>
      <c r="E1843" s="74"/>
      <c r="F1843" s="74"/>
      <c r="G1843" s="74"/>
      <c r="S1843" s="61"/>
      <c r="T1843" s="61"/>
    </row>
    <row r="1844" spans="1:20" s="55" customFormat="1" ht="14.15" x14ac:dyDescent="0.4">
      <c r="A1844" s="39"/>
      <c r="E1844" s="74"/>
      <c r="F1844" s="74"/>
      <c r="G1844" s="74"/>
      <c r="S1844" s="61"/>
      <c r="T1844" s="61"/>
    </row>
    <row r="1845" spans="1:20" s="55" customFormat="1" ht="14.15" x14ac:dyDescent="0.4">
      <c r="A1845" s="39"/>
      <c r="E1845" s="74"/>
      <c r="F1845" s="74"/>
      <c r="G1845" s="74"/>
      <c r="S1845" s="61"/>
      <c r="T1845" s="61"/>
    </row>
    <row r="1846" spans="1:20" s="55" customFormat="1" ht="14.15" x14ac:dyDescent="0.4">
      <c r="A1846" s="39"/>
      <c r="E1846" s="74"/>
      <c r="F1846" s="74"/>
      <c r="G1846" s="74"/>
      <c r="S1846" s="61"/>
      <c r="T1846" s="61"/>
    </row>
    <row r="1847" spans="1:20" s="55" customFormat="1" ht="14.15" x14ac:dyDescent="0.4">
      <c r="A1847" s="39"/>
      <c r="E1847" s="74"/>
      <c r="F1847" s="74"/>
      <c r="G1847" s="74"/>
      <c r="S1847" s="61"/>
      <c r="T1847" s="61"/>
    </row>
    <row r="1848" spans="1:20" s="55" customFormat="1" ht="14.15" x14ac:dyDescent="0.4">
      <c r="A1848" s="39"/>
      <c r="E1848" s="74"/>
      <c r="F1848" s="74"/>
      <c r="G1848" s="74"/>
      <c r="S1848" s="61"/>
      <c r="T1848" s="61"/>
    </row>
    <row r="1849" spans="1:20" s="55" customFormat="1" ht="14.15" x14ac:dyDescent="0.4">
      <c r="A1849" s="39"/>
      <c r="E1849" s="74"/>
      <c r="F1849" s="74"/>
      <c r="G1849" s="74"/>
      <c r="S1849" s="61"/>
      <c r="T1849" s="61"/>
    </row>
    <row r="1850" spans="1:20" s="55" customFormat="1" ht="14.15" x14ac:dyDescent="0.4">
      <c r="A1850" s="39"/>
      <c r="E1850" s="74"/>
      <c r="F1850" s="74"/>
      <c r="G1850" s="74"/>
      <c r="S1850" s="61"/>
      <c r="T1850" s="61"/>
    </row>
    <row r="1851" spans="1:20" s="55" customFormat="1" ht="14.15" x14ac:dyDescent="0.4">
      <c r="A1851" s="39"/>
      <c r="E1851" s="74"/>
      <c r="F1851" s="74"/>
      <c r="G1851" s="74"/>
      <c r="S1851" s="61"/>
      <c r="T1851" s="61"/>
    </row>
    <row r="1852" spans="1:20" s="55" customFormat="1" ht="14.15" x14ac:dyDescent="0.4">
      <c r="A1852" s="39"/>
      <c r="E1852" s="74"/>
      <c r="F1852" s="74"/>
      <c r="G1852" s="74"/>
      <c r="S1852" s="61"/>
      <c r="T1852" s="61"/>
    </row>
    <row r="1853" spans="1:20" s="55" customFormat="1" ht="14.15" x14ac:dyDescent="0.4">
      <c r="A1853" s="39"/>
      <c r="E1853" s="74"/>
      <c r="F1853" s="74"/>
      <c r="G1853" s="74"/>
      <c r="S1853" s="61"/>
      <c r="T1853" s="61"/>
    </row>
    <row r="1854" spans="1:20" s="55" customFormat="1" ht="14.15" x14ac:dyDescent="0.4">
      <c r="A1854" s="39"/>
      <c r="E1854" s="74"/>
      <c r="F1854" s="74"/>
      <c r="G1854" s="74"/>
      <c r="S1854" s="61"/>
      <c r="T1854" s="61"/>
    </row>
    <row r="1855" spans="1:20" s="55" customFormat="1" ht="14.15" x14ac:dyDescent="0.4">
      <c r="A1855" s="39"/>
      <c r="E1855" s="74"/>
      <c r="F1855" s="74"/>
      <c r="G1855" s="74"/>
      <c r="S1855" s="61"/>
      <c r="T1855" s="61"/>
    </row>
    <row r="1856" spans="1:20" s="55" customFormat="1" ht="14.15" x14ac:dyDescent="0.4">
      <c r="A1856" s="39"/>
      <c r="E1856" s="74"/>
      <c r="F1856" s="74"/>
      <c r="G1856" s="74"/>
      <c r="S1856" s="61"/>
      <c r="T1856" s="61"/>
    </row>
    <row r="1857" spans="1:20" s="55" customFormat="1" ht="14.15" x14ac:dyDescent="0.4">
      <c r="A1857" s="39"/>
      <c r="E1857" s="74"/>
      <c r="F1857" s="74"/>
      <c r="G1857" s="74"/>
      <c r="S1857" s="61"/>
      <c r="T1857" s="61"/>
    </row>
    <row r="1858" spans="1:20" s="55" customFormat="1" ht="14.15" x14ac:dyDescent="0.4">
      <c r="A1858" s="39"/>
      <c r="E1858" s="74"/>
      <c r="F1858" s="74"/>
      <c r="G1858" s="74"/>
      <c r="S1858" s="61"/>
      <c r="T1858" s="61"/>
    </row>
    <row r="1859" spans="1:20" s="55" customFormat="1" ht="14.15" x14ac:dyDescent="0.4">
      <c r="A1859" s="39"/>
      <c r="E1859" s="74"/>
      <c r="F1859" s="74"/>
      <c r="G1859" s="74"/>
      <c r="S1859" s="61"/>
      <c r="T1859" s="61"/>
    </row>
    <row r="1860" spans="1:20" s="55" customFormat="1" ht="14.15" x14ac:dyDescent="0.4">
      <c r="A1860" s="39"/>
      <c r="E1860" s="74"/>
      <c r="F1860" s="74"/>
      <c r="G1860" s="74"/>
      <c r="S1860" s="61"/>
      <c r="T1860" s="61"/>
    </row>
    <row r="1861" spans="1:20" s="55" customFormat="1" ht="14.15" x14ac:dyDescent="0.4">
      <c r="A1861" s="39"/>
      <c r="E1861" s="74"/>
      <c r="F1861" s="74"/>
      <c r="G1861" s="74"/>
      <c r="S1861" s="61"/>
      <c r="T1861" s="61"/>
    </row>
    <row r="1862" spans="1:20" s="55" customFormat="1" ht="14.15" x14ac:dyDescent="0.4">
      <c r="A1862" s="39"/>
      <c r="E1862" s="74"/>
      <c r="F1862" s="74"/>
      <c r="G1862" s="74"/>
      <c r="S1862" s="61"/>
      <c r="T1862" s="61"/>
    </row>
    <row r="1863" spans="1:20" s="55" customFormat="1" ht="14.15" x14ac:dyDescent="0.4">
      <c r="A1863" s="39"/>
      <c r="E1863" s="74"/>
      <c r="F1863" s="74"/>
      <c r="G1863" s="74"/>
      <c r="S1863" s="61"/>
      <c r="T1863" s="61"/>
    </row>
    <row r="1864" spans="1:20" s="55" customFormat="1" ht="14.15" x14ac:dyDescent="0.4">
      <c r="A1864" s="39"/>
      <c r="E1864" s="74"/>
      <c r="F1864" s="74"/>
      <c r="G1864" s="74"/>
      <c r="S1864" s="61"/>
      <c r="T1864" s="61"/>
    </row>
    <row r="1865" spans="1:20" s="55" customFormat="1" ht="14.15" x14ac:dyDescent="0.4">
      <c r="A1865" s="39"/>
      <c r="E1865" s="74"/>
      <c r="F1865" s="74"/>
      <c r="G1865" s="74"/>
      <c r="S1865" s="61"/>
      <c r="T1865" s="61"/>
    </row>
    <row r="1866" spans="1:20" s="55" customFormat="1" ht="14.15" x14ac:dyDescent="0.4">
      <c r="A1866" s="39"/>
      <c r="E1866" s="74"/>
      <c r="F1866" s="74"/>
      <c r="G1866" s="74"/>
      <c r="S1866" s="61"/>
      <c r="T1866" s="61"/>
    </row>
    <row r="1867" spans="1:20" s="55" customFormat="1" ht="14.15" x14ac:dyDescent="0.4">
      <c r="A1867" s="39"/>
      <c r="E1867" s="74"/>
      <c r="F1867" s="74"/>
      <c r="G1867" s="74"/>
      <c r="S1867" s="61"/>
      <c r="T1867" s="61"/>
    </row>
    <row r="1868" spans="1:20" s="55" customFormat="1" ht="14.15" x14ac:dyDescent="0.4">
      <c r="A1868" s="39"/>
      <c r="E1868" s="74"/>
      <c r="F1868" s="74"/>
      <c r="G1868" s="74"/>
      <c r="S1868" s="61"/>
      <c r="T1868" s="61"/>
    </row>
    <row r="1869" spans="1:20" s="55" customFormat="1" ht="14.15" x14ac:dyDescent="0.4">
      <c r="A1869" s="39"/>
      <c r="E1869" s="74"/>
      <c r="F1869" s="74"/>
      <c r="G1869" s="74"/>
      <c r="S1869" s="61"/>
      <c r="T1869" s="61"/>
    </row>
    <row r="1870" spans="1:20" s="55" customFormat="1" ht="14.15" x14ac:dyDescent="0.4">
      <c r="A1870" s="39"/>
      <c r="E1870" s="74"/>
      <c r="F1870" s="74"/>
      <c r="G1870" s="74"/>
      <c r="S1870" s="61"/>
      <c r="T1870" s="61"/>
    </row>
    <row r="1871" spans="1:20" s="55" customFormat="1" ht="14.15" x14ac:dyDescent="0.4">
      <c r="A1871" s="39"/>
      <c r="E1871" s="74"/>
      <c r="F1871" s="74"/>
      <c r="G1871" s="74"/>
      <c r="S1871" s="61"/>
      <c r="T1871" s="61"/>
    </row>
    <row r="1872" spans="1:20" s="55" customFormat="1" ht="14.15" x14ac:dyDescent="0.4">
      <c r="A1872" s="39"/>
      <c r="E1872" s="74"/>
      <c r="F1872" s="74"/>
      <c r="G1872" s="74"/>
      <c r="S1872" s="61"/>
      <c r="T1872" s="61"/>
    </row>
    <row r="1873" spans="1:20" s="55" customFormat="1" ht="14.15" x14ac:dyDescent="0.4">
      <c r="A1873" s="39"/>
      <c r="E1873" s="74"/>
      <c r="F1873" s="74"/>
      <c r="G1873" s="74"/>
      <c r="S1873" s="61"/>
      <c r="T1873" s="61"/>
    </row>
    <row r="1874" spans="1:20" s="55" customFormat="1" ht="14.15" x14ac:dyDescent="0.4">
      <c r="A1874" s="39"/>
      <c r="E1874" s="74"/>
      <c r="F1874" s="74"/>
      <c r="G1874" s="74"/>
      <c r="S1874" s="61"/>
      <c r="T1874" s="61"/>
    </row>
    <row r="1875" spans="1:20" s="55" customFormat="1" ht="14.15" x14ac:dyDescent="0.4">
      <c r="A1875" s="39"/>
      <c r="E1875" s="74"/>
      <c r="F1875" s="74"/>
      <c r="G1875" s="74"/>
      <c r="S1875" s="61"/>
      <c r="T1875" s="61"/>
    </row>
    <row r="1876" spans="1:20" s="55" customFormat="1" ht="14.15" x14ac:dyDescent="0.4">
      <c r="A1876" s="39"/>
      <c r="E1876" s="74"/>
      <c r="F1876" s="74"/>
      <c r="G1876" s="74"/>
      <c r="S1876" s="61"/>
      <c r="T1876" s="61"/>
    </row>
    <row r="1877" spans="1:20" s="55" customFormat="1" ht="14.15" x14ac:dyDescent="0.4">
      <c r="A1877" s="39"/>
      <c r="E1877" s="74"/>
      <c r="F1877" s="74"/>
      <c r="G1877" s="74"/>
      <c r="S1877" s="61"/>
      <c r="T1877" s="61"/>
    </row>
    <row r="1878" spans="1:20" s="55" customFormat="1" ht="14.15" x14ac:dyDescent="0.4">
      <c r="A1878" s="39"/>
      <c r="E1878" s="74"/>
      <c r="F1878" s="74"/>
      <c r="G1878" s="74"/>
      <c r="S1878" s="61"/>
      <c r="T1878" s="61"/>
    </row>
    <row r="1879" spans="1:20" s="55" customFormat="1" ht="14.15" x14ac:dyDescent="0.4">
      <c r="A1879" s="39"/>
      <c r="E1879" s="74"/>
      <c r="F1879" s="74"/>
      <c r="G1879" s="74"/>
      <c r="S1879" s="61"/>
      <c r="T1879" s="61"/>
    </row>
    <row r="1880" spans="1:20" s="55" customFormat="1" ht="14.15" x14ac:dyDescent="0.4">
      <c r="A1880" s="39"/>
      <c r="E1880" s="74"/>
      <c r="F1880" s="74"/>
      <c r="G1880" s="74"/>
      <c r="S1880" s="61"/>
      <c r="T1880" s="61"/>
    </row>
    <row r="1881" spans="1:20" s="55" customFormat="1" ht="14.15" x14ac:dyDescent="0.4">
      <c r="A1881" s="39"/>
      <c r="E1881" s="74"/>
      <c r="F1881" s="74"/>
      <c r="G1881" s="74"/>
      <c r="S1881" s="61"/>
      <c r="T1881" s="61"/>
    </row>
    <row r="1882" spans="1:20" s="55" customFormat="1" ht="14.15" x14ac:dyDescent="0.4">
      <c r="A1882" s="39"/>
      <c r="E1882" s="74"/>
      <c r="F1882" s="74"/>
      <c r="G1882" s="74"/>
      <c r="S1882" s="61"/>
      <c r="T1882" s="61"/>
    </row>
    <row r="1883" spans="1:20" s="55" customFormat="1" ht="14.15" x14ac:dyDescent="0.4">
      <c r="A1883" s="39"/>
      <c r="E1883" s="74"/>
      <c r="F1883" s="74"/>
      <c r="G1883" s="74"/>
      <c r="S1883" s="61"/>
      <c r="T1883" s="61"/>
    </row>
    <row r="1884" spans="1:20" s="55" customFormat="1" ht="14.15" x14ac:dyDescent="0.4">
      <c r="A1884" s="39"/>
      <c r="E1884" s="74"/>
      <c r="F1884" s="74"/>
      <c r="G1884" s="74"/>
      <c r="S1884" s="61"/>
      <c r="T1884" s="61"/>
    </row>
    <row r="1885" spans="1:20" s="55" customFormat="1" ht="14.15" x14ac:dyDescent="0.4">
      <c r="A1885" s="39"/>
      <c r="E1885" s="74"/>
      <c r="F1885" s="74"/>
      <c r="G1885" s="74"/>
      <c r="S1885" s="61"/>
      <c r="T1885" s="61"/>
    </row>
    <row r="1886" spans="1:20" s="55" customFormat="1" ht="14.15" x14ac:dyDescent="0.4">
      <c r="A1886" s="39"/>
      <c r="E1886" s="74"/>
      <c r="F1886" s="74"/>
      <c r="G1886" s="74"/>
      <c r="S1886" s="61"/>
      <c r="T1886" s="61"/>
    </row>
    <row r="1887" spans="1:20" s="55" customFormat="1" ht="14.15" x14ac:dyDescent="0.4">
      <c r="A1887" s="39"/>
      <c r="E1887" s="74"/>
      <c r="F1887" s="74"/>
      <c r="G1887" s="74"/>
      <c r="S1887" s="61"/>
      <c r="T1887" s="61"/>
    </row>
    <row r="1888" spans="1:20" s="55" customFormat="1" ht="14.15" x14ac:dyDescent="0.4">
      <c r="A1888" s="39"/>
      <c r="E1888" s="74"/>
      <c r="F1888" s="74"/>
      <c r="G1888" s="74"/>
      <c r="S1888" s="61"/>
      <c r="T1888" s="61"/>
    </row>
    <row r="1889" spans="1:20" s="55" customFormat="1" ht="14.15" x14ac:dyDescent="0.4">
      <c r="A1889" s="39"/>
      <c r="E1889" s="74"/>
      <c r="F1889" s="74"/>
      <c r="G1889" s="74"/>
      <c r="S1889" s="61"/>
      <c r="T1889" s="61"/>
    </row>
    <row r="1890" spans="1:20" s="55" customFormat="1" ht="14.15" x14ac:dyDescent="0.4">
      <c r="A1890" s="39"/>
      <c r="E1890" s="74"/>
      <c r="F1890" s="74"/>
      <c r="G1890" s="74"/>
      <c r="S1890" s="61"/>
      <c r="T1890" s="61"/>
    </row>
    <row r="1891" spans="1:20" s="55" customFormat="1" ht="14.15" x14ac:dyDescent="0.4">
      <c r="A1891" s="39"/>
      <c r="E1891" s="74"/>
      <c r="F1891" s="74"/>
      <c r="G1891" s="74"/>
      <c r="S1891" s="61"/>
      <c r="T1891" s="61"/>
    </row>
    <row r="1892" spans="1:20" s="55" customFormat="1" ht="14.15" x14ac:dyDescent="0.4">
      <c r="A1892" s="39"/>
      <c r="E1892" s="74"/>
      <c r="F1892" s="74"/>
      <c r="G1892" s="74"/>
      <c r="S1892" s="61"/>
      <c r="T1892" s="61"/>
    </row>
    <row r="1893" spans="1:20" s="55" customFormat="1" ht="14.15" x14ac:dyDescent="0.4">
      <c r="A1893" s="39"/>
      <c r="E1893" s="74"/>
      <c r="F1893" s="74"/>
      <c r="G1893" s="74"/>
      <c r="S1893" s="61"/>
      <c r="T1893" s="61"/>
    </row>
    <row r="1894" spans="1:20" s="55" customFormat="1" ht="14.15" x14ac:dyDescent="0.4">
      <c r="A1894" s="39"/>
      <c r="E1894" s="74"/>
      <c r="F1894" s="74"/>
      <c r="G1894" s="74"/>
      <c r="S1894" s="61"/>
      <c r="T1894" s="61"/>
    </row>
    <row r="1895" spans="1:20" s="55" customFormat="1" ht="14.15" x14ac:dyDescent="0.4">
      <c r="A1895" s="39"/>
      <c r="E1895" s="74"/>
      <c r="F1895" s="74"/>
      <c r="G1895" s="74"/>
      <c r="S1895" s="61"/>
      <c r="T1895" s="61"/>
    </row>
    <row r="1896" spans="1:20" s="55" customFormat="1" ht="14.15" x14ac:dyDescent="0.4">
      <c r="A1896" s="39"/>
      <c r="E1896" s="74"/>
      <c r="F1896" s="74"/>
      <c r="G1896" s="74"/>
      <c r="S1896" s="61"/>
      <c r="T1896" s="61"/>
    </row>
    <row r="1897" spans="1:20" s="55" customFormat="1" ht="14.15" x14ac:dyDescent="0.4">
      <c r="A1897" s="39"/>
      <c r="E1897" s="74"/>
      <c r="F1897" s="74"/>
      <c r="G1897" s="74"/>
      <c r="S1897" s="61"/>
      <c r="T1897" s="61"/>
    </row>
    <row r="1898" spans="1:20" s="55" customFormat="1" ht="14.15" x14ac:dyDescent="0.4">
      <c r="A1898" s="39"/>
      <c r="E1898" s="74"/>
      <c r="F1898" s="74"/>
      <c r="G1898" s="74"/>
      <c r="S1898" s="61"/>
      <c r="T1898" s="61"/>
    </row>
    <row r="1899" spans="1:20" s="55" customFormat="1" ht="14.15" x14ac:dyDescent="0.4">
      <c r="A1899" s="39"/>
      <c r="E1899" s="74"/>
      <c r="F1899" s="74"/>
      <c r="G1899" s="74"/>
      <c r="S1899" s="61"/>
      <c r="T1899" s="61"/>
    </row>
    <row r="1900" spans="1:20" s="55" customFormat="1" ht="14.15" x14ac:dyDescent="0.4">
      <c r="A1900" s="39"/>
      <c r="E1900" s="74"/>
      <c r="F1900" s="74"/>
      <c r="G1900" s="74"/>
      <c r="S1900" s="61"/>
      <c r="T1900" s="61"/>
    </row>
    <row r="1901" spans="1:20" s="55" customFormat="1" ht="14.15" x14ac:dyDescent="0.4">
      <c r="A1901" s="39"/>
      <c r="E1901" s="74"/>
      <c r="F1901" s="74"/>
      <c r="G1901" s="74"/>
      <c r="S1901" s="61"/>
      <c r="T1901" s="61"/>
    </row>
    <row r="1902" spans="1:20" s="55" customFormat="1" ht="14.15" x14ac:dyDescent="0.4">
      <c r="A1902" s="39"/>
      <c r="E1902" s="74"/>
      <c r="F1902" s="74"/>
      <c r="G1902" s="74"/>
      <c r="S1902" s="61"/>
      <c r="T1902" s="61"/>
    </row>
    <row r="1903" spans="1:20" s="55" customFormat="1" ht="14.15" x14ac:dyDescent="0.4">
      <c r="A1903" s="39"/>
      <c r="E1903" s="74"/>
      <c r="F1903" s="74"/>
      <c r="G1903" s="74"/>
      <c r="S1903" s="61"/>
      <c r="T1903" s="61"/>
    </row>
    <row r="1904" spans="1:20" s="55" customFormat="1" ht="14.15" x14ac:dyDescent="0.4">
      <c r="A1904" s="39"/>
      <c r="E1904" s="74"/>
      <c r="F1904" s="74"/>
      <c r="G1904" s="74"/>
      <c r="S1904" s="61"/>
      <c r="T1904" s="61"/>
    </row>
    <row r="1905" spans="1:20" s="55" customFormat="1" ht="14.15" x14ac:dyDescent="0.4">
      <c r="A1905" s="39"/>
      <c r="E1905" s="74"/>
      <c r="F1905" s="74"/>
      <c r="G1905" s="74"/>
      <c r="S1905" s="61"/>
      <c r="T1905" s="61"/>
    </row>
    <row r="1906" spans="1:20" s="55" customFormat="1" ht="14.15" x14ac:dyDescent="0.4">
      <c r="A1906" s="39"/>
      <c r="E1906" s="74"/>
      <c r="F1906" s="74"/>
      <c r="G1906" s="74"/>
      <c r="S1906" s="61"/>
      <c r="T1906" s="61"/>
    </row>
    <row r="1907" spans="1:20" s="55" customFormat="1" ht="14.15" x14ac:dyDescent="0.4">
      <c r="A1907" s="39"/>
      <c r="E1907" s="74"/>
      <c r="F1907" s="74"/>
      <c r="G1907" s="74"/>
      <c r="S1907" s="61"/>
      <c r="T1907" s="61"/>
    </row>
    <row r="1908" spans="1:20" s="55" customFormat="1" ht="14.15" x14ac:dyDescent="0.4">
      <c r="A1908" s="39"/>
      <c r="E1908" s="74"/>
      <c r="F1908" s="74"/>
      <c r="G1908" s="74"/>
      <c r="S1908" s="61"/>
      <c r="T1908" s="61"/>
    </row>
    <row r="1909" spans="1:20" s="55" customFormat="1" ht="14.15" x14ac:dyDescent="0.4">
      <c r="A1909" s="39"/>
      <c r="E1909" s="74"/>
      <c r="F1909" s="74"/>
      <c r="G1909" s="74"/>
      <c r="S1909" s="61"/>
      <c r="T1909" s="61"/>
    </row>
    <row r="1910" spans="1:20" s="55" customFormat="1" ht="14.15" x14ac:dyDescent="0.4">
      <c r="A1910" s="39"/>
      <c r="E1910" s="74"/>
      <c r="F1910" s="74"/>
      <c r="G1910" s="74"/>
      <c r="S1910" s="61"/>
      <c r="T1910" s="61"/>
    </row>
    <row r="1911" spans="1:20" s="55" customFormat="1" ht="14.15" x14ac:dyDescent="0.4">
      <c r="A1911" s="39"/>
      <c r="E1911" s="74"/>
      <c r="F1911" s="74"/>
      <c r="G1911" s="74"/>
      <c r="S1911" s="61"/>
      <c r="T1911" s="61"/>
    </row>
    <row r="1912" spans="1:20" s="55" customFormat="1" ht="14.15" x14ac:dyDescent="0.4">
      <c r="A1912" s="39"/>
      <c r="E1912" s="74"/>
      <c r="F1912" s="74"/>
      <c r="G1912" s="74"/>
      <c r="S1912" s="61"/>
      <c r="T1912" s="61"/>
    </row>
    <row r="1913" spans="1:20" s="55" customFormat="1" ht="14.15" x14ac:dyDescent="0.4">
      <c r="A1913" s="39"/>
      <c r="E1913" s="74"/>
      <c r="F1913" s="74"/>
      <c r="G1913" s="74"/>
      <c r="S1913" s="61"/>
      <c r="T1913" s="61"/>
    </row>
    <row r="1914" spans="1:20" s="55" customFormat="1" ht="14.15" x14ac:dyDescent="0.4">
      <c r="A1914" s="39"/>
      <c r="E1914" s="74"/>
      <c r="F1914" s="74"/>
      <c r="G1914" s="74"/>
      <c r="S1914" s="61"/>
      <c r="T1914" s="61"/>
    </row>
    <row r="1915" spans="1:20" s="55" customFormat="1" ht="14.15" x14ac:dyDescent="0.4">
      <c r="A1915" s="39"/>
      <c r="E1915" s="74"/>
      <c r="F1915" s="74"/>
      <c r="G1915" s="74"/>
      <c r="S1915" s="61"/>
      <c r="T1915" s="61"/>
    </row>
    <row r="1916" spans="1:20" s="55" customFormat="1" ht="14.15" x14ac:dyDescent="0.4">
      <c r="A1916" s="39"/>
      <c r="E1916" s="74"/>
      <c r="F1916" s="74"/>
      <c r="G1916" s="74"/>
      <c r="S1916" s="61"/>
      <c r="T1916" s="61"/>
    </row>
    <row r="1917" spans="1:20" s="55" customFormat="1" ht="14.15" x14ac:dyDescent="0.4">
      <c r="A1917" s="39"/>
      <c r="E1917" s="74"/>
      <c r="F1917" s="74"/>
      <c r="G1917" s="74"/>
      <c r="S1917" s="61"/>
      <c r="T1917" s="61"/>
    </row>
    <row r="1918" spans="1:20" s="55" customFormat="1" ht="14.15" x14ac:dyDescent="0.4">
      <c r="A1918" s="39"/>
      <c r="E1918" s="74"/>
      <c r="F1918" s="74"/>
      <c r="G1918" s="74"/>
      <c r="S1918" s="61"/>
      <c r="T1918" s="61"/>
    </row>
    <row r="1919" spans="1:20" s="55" customFormat="1" ht="14.15" x14ac:dyDescent="0.4">
      <c r="A1919" s="39"/>
      <c r="E1919" s="74"/>
      <c r="F1919" s="74"/>
      <c r="G1919" s="74"/>
      <c r="S1919" s="61"/>
      <c r="T1919" s="61"/>
    </row>
    <row r="1920" spans="1:20" s="55" customFormat="1" ht="14.15" x14ac:dyDescent="0.4">
      <c r="A1920" s="39"/>
      <c r="E1920" s="74"/>
      <c r="F1920" s="74"/>
      <c r="G1920" s="74"/>
      <c r="S1920" s="61"/>
      <c r="T1920" s="61"/>
    </row>
    <row r="1921" spans="1:20" s="55" customFormat="1" ht="14.15" x14ac:dyDescent="0.4">
      <c r="A1921" s="39"/>
      <c r="E1921" s="74"/>
      <c r="F1921" s="74"/>
      <c r="G1921" s="74"/>
      <c r="S1921" s="61"/>
      <c r="T1921" s="61"/>
    </row>
    <row r="1922" spans="1:20" s="55" customFormat="1" ht="14.15" x14ac:dyDescent="0.4">
      <c r="A1922" s="39"/>
      <c r="E1922" s="74"/>
      <c r="F1922" s="74"/>
      <c r="G1922" s="74"/>
      <c r="S1922" s="61"/>
      <c r="T1922" s="61"/>
    </row>
    <row r="1923" spans="1:20" s="55" customFormat="1" ht="14.15" x14ac:dyDescent="0.4">
      <c r="A1923" s="39"/>
      <c r="E1923" s="74"/>
      <c r="F1923" s="74"/>
      <c r="G1923" s="74"/>
      <c r="S1923" s="61"/>
      <c r="T1923" s="61"/>
    </row>
    <row r="1924" spans="1:20" s="55" customFormat="1" ht="14.15" x14ac:dyDescent="0.4">
      <c r="A1924" s="39"/>
      <c r="E1924" s="74"/>
      <c r="F1924" s="74"/>
      <c r="G1924" s="74"/>
      <c r="S1924" s="61"/>
      <c r="T1924" s="61"/>
    </row>
    <row r="1925" spans="1:20" s="55" customFormat="1" ht="14.15" x14ac:dyDescent="0.4">
      <c r="A1925" s="39"/>
      <c r="E1925" s="74"/>
      <c r="F1925" s="74"/>
      <c r="G1925" s="74"/>
      <c r="S1925" s="61"/>
      <c r="T1925" s="61"/>
    </row>
    <row r="1926" spans="1:20" s="55" customFormat="1" ht="14.15" x14ac:dyDescent="0.4">
      <c r="A1926" s="39"/>
      <c r="E1926" s="74"/>
      <c r="F1926" s="74"/>
      <c r="G1926" s="74"/>
      <c r="S1926" s="61"/>
      <c r="T1926" s="61"/>
    </row>
    <row r="1927" spans="1:20" s="55" customFormat="1" ht="14.15" x14ac:dyDescent="0.4">
      <c r="A1927" s="39"/>
      <c r="E1927" s="74"/>
      <c r="F1927" s="74"/>
      <c r="G1927" s="74"/>
      <c r="S1927" s="61"/>
      <c r="T1927" s="61"/>
    </row>
    <row r="1928" spans="1:20" s="55" customFormat="1" ht="14.15" x14ac:dyDescent="0.4">
      <c r="A1928" s="39"/>
      <c r="E1928" s="74"/>
      <c r="F1928" s="74"/>
      <c r="G1928" s="74"/>
      <c r="S1928" s="61"/>
      <c r="T1928" s="61"/>
    </row>
    <row r="1929" spans="1:20" s="55" customFormat="1" ht="14.15" x14ac:dyDescent="0.4">
      <c r="A1929" s="39"/>
      <c r="E1929" s="74"/>
      <c r="F1929" s="74"/>
      <c r="G1929" s="74"/>
      <c r="S1929" s="61"/>
      <c r="T1929" s="61"/>
    </row>
    <row r="1930" spans="1:20" s="55" customFormat="1" ht="14.15" x14ac:dyDescent="0.4">
      <c r="A1930" s="39"/>
      <c r="E1930" s="74"/>
      <c r="F1930" s="74"/>
      <c r="G1930" s="74"/>
      <c r="S1930" s="61"/>
      <c r="T1930" s="61"/>
    </row>
    <row r="1931" spans="1:20" s="55" customFormat="1" ht="14.15" x14ac:dyDescent="0.4">
      <c r="A1931" s="39"/>
      <c r="E1931" s="74"/>
      <c r="F1931" s="74"/>
      <c r="G1931" s="74"/>
      <c r="S1931" s="61"/>
      <c r="T1931" s="61"/>
    </row>
    <row r="1932" spans="1:20" s="55" customFormat="1" ht="14.15" x14ac:dyDescent="0.4">
      <c r="A1932" s="39"/>
      <c r="E1932" s="74"/>
      <c r="F1932" s="74"/>
      <c r="G1932" s="74"/>
      <c r="S1932" s="61"/>
      <c r="T1932" s="61"/>
    </row>
    <row r="1933" spans="1:20" s="55" customFormat="1" ht="14.15" x14ac:dyDescent="0.4">
      <c r="A1933" s="39"/>
      <c r="E1933" s="74"/>
      <c r="F1933" s="74"/>
      <c r="G1933" s="74"/>
      <c r="S1933" s="61"/>
      <c r="T1933" s="61"/>
    </row>
    <row r="1934" spans="1:20" s="55" customFormat="1" ht="14.15" x14ac:dyDescent="0.4">
      <c r="A1934" s="39"/>
      <c r="E1934" s="74"/>
      <c r="F1934" s="74"/>
      <c r="G1934" s="74"/>
      <c r="S1934" s="61"/>
      <c r="T1934" s="61"/>
    </row>
    <row r="1935" spans="1:20" s="55" customFormat="1" ht="14.15" x14ac:dyDescent="0.4">
      <c r="A1935" s="39"/>
      <c r="E1935" s="74"/>
      <c r="F1935" s="74"/>
      <c r="G1935" s="74"/>
      <c r="S1935" s="61"/>
      <c r="T1935" s="61"/>
    </row>
    <row r="1936" spans="1:20" s="55" customFormat="1" ht="14.15" x14ac:dyDescent="0.4">
      <c r="A1936" s="39"/>
      <c r="E1936" s="74"/>
      <c r="F1936" s="74"/>
      <c r="G1936" s="74"/>
      <c r="S1936" s="61"/>
      <c r="T1936" s="61"/>
    </row>
    <row r="1937" spans="1:20" s="55" customFormat="1" ht="14.15" x14ac:dyDescent="0.4">
      <c r="A1937" s="39"/>
      <c r="E1937" s="74"/>
      <c r="F1937" s="74"/>
      <c r="G1937" s="74"/>
      <c r="S1937" s="61"/>
      <c r="T1937" s="61"/>
    </row>
    <row r="1938" spans="1:20" s="55" customFormat="1" ht="14.15" x14ac:dyDescent="0.4">
      <c r="A1938" s="39"/>
      <c r="E1938" s="74"/>
      <c r="F1938" s="74"/>
      <c r="G1938" s="74"/>
      <c r="S1938" s="61"/>
      <c r="T1938" s="61"/>
    </row>
    <row r="1939" spans="1:20" s="55" customFormat="1" ht="14.15" x14ac:dyDescent="0.4">
      <c r="A1939" s="39"/>
      <c r="E1939" s="74"/>
      <c r="F1939" s="74"/>
      <c r="G1939" s="74"/>
      <c r="S1939" s="61"/>
      <c r="T1939" s="61"/>
    </row>
    <row r="1940" spans="1:20" s="55" customFormat="1" ht="14.15" x14ac:dyDescent="0.4">
      <c r="A1940" s="39"/>
      <c r="E1940" s="74"/>
      <c r="F1940" s="74"/>
      <c r="G1940" s="74"/>
      <c r="S1940" s="61"/>
      <c r="T1940" s="61"/>
    </row>
    <row r="1941" spans="1:20" s="55" customFormat="1" ht="14.15" x14ac:dyDescent="0.4">
      <c r="A1941" s="39"/>
      <c r="E1941" s="74"/>
      <c r="F1941" s="74"/>
      <c r="G1941" s="74"/>
      <c r="S1941" s="61"/>
      <c r="T1941" s="61"/>
    </row>
    <row r="1942" spans="1:20" s="55" customFormat="1" ht="14.15" x14ac:dyDescent="0.4">
      <c r="A1942" s="39"/>
      <c r="E1942" s="74"/>
      <c r="F1942" s="74"/>
      <c r="G1942" s="74"/>
      <c r="S1942" s="61"/>
      <c r="T1942" s="61"/>
    </row>
    <row r="1943" spans="1:20" s="55" customFormat="1" ht="14.15" x14ac:dyDescent="0.4">
      <c r="A1943" s="39"/>
      <c r="E1943" s="74"/>
      <c r="F1943" s="74"/>
      <c r="G1943" s="74"/>
      <c r="S1943" s="61"/>
      <c r="T1943" s="61"/>
    </row>
    <row r="1944" spans="1:20" s="55" customFormat="1" ht="14.15" x14ac:dyDescent="0.4">
      <c r="A1944" s="39"/>
      <c r="E1944" s="74"/>
      <c r="F1944" s="74"/>
      <c r="G1944" s="74"/>
      <c r="S1944" s="61"/>
      <c r="T1944" s="61"/>
    </row>
    <row r="1945" spans="1:20" s="55" customFormat="1" ht="14.15" x14ac:dyDescent="0.4">
      <c r="A1945" s="39"/>
      <c r="E1945" s="74"/>
      <c r="F1945" s="74"/>
      <c r="G1945" s="74"/>
      <c r="S1945" s="61"/>
      <c r="T1945" s="61"/>
    </row>
    <row r="1946" spans="1:20" s="55" customFormat="1" ht="14.15" x14ac:dyDescent="0.4">
      <c r="A1946" s="39"/>
      <c r="E1946" s="74"/>
      <c r="F1946" s="74"/>
      <c r="G1946" s="74"/>
      <c r="S1946" s="61"/>
      <c r="T1946" s="61"/>
    </row>
    <row r="1947" spans="1:20" s="55" customFormat="1" ht="14.15" x14ac:dyDescent="0.4">
      <c r="A1947" s="39"/>
      <c r="E1947" s="74"/>
      <c r="F1947" s="74"/>
      <c r="G1947" s="74"/>
      <c r="S1947" s="61"/>
      <c r="T1947" s="61"/>
    </row>
    <row r="1948" spans="1:20" s="55" customFormat="1" ht="14.15" x14ac:dyDescent="0.4">
      <c r="A1948" s="39"/>
      <c r="E1948" s="74"/>
      <c r="F1948" s="74"/>
      <c r="G1948" s="74"/>
      <c r="S1948" s="61"/>
      <c r="T1948" s="61"/>
    </row>
    <row r="1949" spans="1:20" s="55" customFormat="1" ht="14.15" x14ac:dyDescent="0.4">
      <c r="A1949" s="39"/>
      <c r="E1949" s="74"/>
      <c r="F1949" s="74"/>
      <c r="G1949" s="74"/>
      <c r="S1949" s="61"/>
      <c r="T1949" s="61"/>
    </row>
    <row r="1950" spans="1:20" s="55" customFormat="1" ht="14.15" x14ac:dyDescent="0.4">
      <c r="A1950" s="39"/>
      <c r="E1950" s="74"/>
      <c r="F1950" s="74"/>
      <c r="G1950" s="74"/>
      <c r="S1950" s="61"/>
      <c r="T1950" s="61"/>
    </row>
    <row r="1951" spans="1:20" s="55" customFormat="1" ht="14.15" x14ac:dyDescent="0.4">
      <c r="A1951" s="39"/>
      <c r="E1951" s="74"/>
      <c r="F1951" s="74"/>
      <c r="G1951" s="74"/>
      <c r="S1951" s="61"/>
      <c r="T1951" s="61"/>
    </row>
    <row r="1952" spans="1:20" s="55" customFormat="1" ht="14.15" x14ac:dyDescent="0.4">
      <c r="A1952" s="39"/>
      <c r="E1952" s="74"/>
      <c r="F1952" s="74"/>
      <c r="G1952" s="74"/>
      <c r="S1952" s="61"/>
      <c r="T1952" s="61"/>
    </row>
    <row r="1953" spans="1:20" s="55" customFormat="1" ht="14.15" x14ac:dyDescent="0.4">
      <c r="A1953" s="39"/>
      <c r="E1953" s="74"/>
      <c r="F1953" s="74"/>
      <c r="G1953" s="74"/>
      <c r="S1953" s="61"/>
      <c r="T1953" s="61"/>
    </row>
    <row r="1954" spans="1:20" s="55" customFormat="1" ht="14.15" x14ac:dyDescent="0.4">
      <c r="A1954" s="39"/>
      <c r="E1954" s="74"/>
      <c r="F1954" s="74"/>
      <c r="G1954" s="74"/>
      <c r="S1954" s="61"/>
      <c r="T1954" s="61"/>
    </row>
    <row r="1955" spans="1:20" s="55" customFormat="1" ht="14.15" x14ac:dyDescent="0.4">
      <c r="A1955" s="39"/>
      <c r="E1955" s="74"/>
      <c r="F1955" s="74"/>
      <c r="G1955" s="74"/>
      <c r="S1955" s="61"/>
      <c r="T1955" s="61"/>
    </row>
    <row r="1956" spans="1:20" s="55" customFormat="1" ht="14.15" x14ac:dyDescent="0.4">
      <c r="A1956" s="39"/>
      <c r="E1956" s="74"/>
      <c r="F1956" s="74"/>
      <c r="G1956" s="74"/>
      <c r="S1956" s="61"/>
      <c r="T1956" s="61"/>
    </row>
    <row r="1957" spans="1:20" s="55" customFormat="1" ht="14.15" x14ac:dyDescent="0.4">
      <c r="A1957" s="39"/>
      <c r="E1957" s="74"/>
      <c r="F1957" s="74"/>
      <c r="G1957" s="74"/>
      <c r="S1957" s="61"/>
      <c r="T1957" s="61"/>
    </row>
    <row r="1958" spans="1:20" s="55" customFormat="1" ht="14.15" x14ac:dyDescent="0.4">
      <c r="A1958" s="39"/>
      <c r="E1958" s="74"/>
      <c r="F1958" s="74"/>
      <c r="G1958" s="74"/>
      <c r="S1958" s="61"/>
      <c r="T1958" s="61"/>
    </row>
    <row r="1959" spans="1:20" s="55" customFormat="1" ht="14.15" x14ac:dyDescent="0.4">
      <c r="A1959" s="39"/>
      <c r="E1959" s="74"/>
      <c r="F1959" s="74"/>
      <c r="G1959" s="74"/>
      <c r="S1959" s="61"/>
      <c r="T1959" s="61"/>
    </row>
    <row r="1960" spans="1:20" s="55" customFormat="1" ht="14.15" x14ac:dyDescent="0.4">
      <c r="A1960" s="39"/>
      <c r="E1960" s="74"/>
      <c r="F1960" s="74"/>
      <c r="G1960" s="74"/>
      <c r="S1960" s="61"/>
      <c r="T1960" s="61"/>
    </row>
    <row r="1961" spans="1:20" s="55" customFormat="1" ht="14.15" x14ac:dyDescent="0.4">
      <c r="A1961" s="39"/>
      <c r="E1961" s="74"/>
      <c r="F1961" s="74"/>
      <c r="G1961" s="74"/>
      <c r="S1961" s="61"/>
      <c r="T1961" s="61"/>
    </row>
    <row r="1962" spans="1:20" s="55" customFormat="1" ht="14.15" x14ac:dyDescent="0.4">
      <c r="A1962" s="39"/>
      <c r="E1962" s="74"/>
      <c r="F1962" s="74"/>
      <c r="G1962" s="74"/>
      <c r="S1962" s="61"/>
      <c r="T1962" s="61"/>
    </row>
    <row r="1963" spans="1:20" s="55" customFormat="1" ht="14.15" x14ac:dyDescent="0.4">
      <c r="A1963" s="39"/>
      <c r="E1963" s="74"/>
      <c r="F1963" s="74"/>
      <c r="G1963" s="74"/>
      <c r="S1963" s="61"/>
      <c r="T1963" s="61"/>
    </row>
    <row r="1964" spans="1:20" s="55" customFormat="1" ht="14.15" x14ac:dyDescent="0.4">
      <c r="A1964" s="39"/>
      <c r="E1964" s="74"/>
      <c r="F1964" s="74"/>
      <c r="G1964" s="74"/>
      <c r="S1964" s="61"/>
      <c r="T1964" s="61"/>
    </row>
    <row r="1965" spans="1:20" s="55" customFormat="1" ht="14.15" x14ac:dyDescent="0.4">
      <c r="A1965" s="39"/>
      <c r="E1965" s="74"/>
      <c r="F1965" s="74"/>
      <c r="G1965" s="74"/>
      <c r="S1965" s="61"/>
      <c r="T1965" s="61"/>
    </row>
    <row r="1966" spans="1:20" s="55" customFormat="1" ht="14.15" x14ac:dyDescent="0.4">
      <c r="A1966" s="39"/>
      <c r="E1966" s="74"/>
      <c r="F1966" s="74"/>
      <c r="G1966" s="74"/>
      <c r="S1966" s="61"/>
      <c r="T1966" s="61"/>
    </row>
    <row r="1967" spans="1:20" s="55" customFormat="1" ht="14.15" x14ac:dyDescent="0.4">
      <c r="A1967" s="39"/>
      <c r="E1967" s="74"/>
      <c r="F1967" s="74"/>
      <c r="G1967" s="74"/>
      <c r="S1967" s="61"/>
      <c r="T1967" s="61"/>
    </row>
    <row r="1968" spans="1:20" s="55" customFormat="1" ht="14.15" x14ac:dyDescent="0.4">
      <c r="A1968" s="39"/>
      <c r="E1968" s="74"/>
      <c r="F1968" s="74"/>
      <c r="G1968" s="74"/>
      <c r="S1968" s="61"/>
      <c r="T1968" s="61"/>
    </row>
    <row r="1969" spans="1:20" s="55" customFormat="1" ht="14.15" x14ac:dyDescent="0.4">
      <c r="A1969" s="39"/>
      <c r="E1969" s="74"/>
      <c r="F1969" s="74"/>
      <c r="G1969" s="74"/>
      <c r="S1969" s="61"/>
      <c r="T1969" s="61"/>
    </row>
    <row r="1970" spans="1:20" s="55" customFormat="1" ht="14.15" x14ac:dyDescent="0.4">
      <c r="A1970" s="39"/>
      <c r="E1970" s="74"/>
      <c r="F1970" s="74"/>
      <c r="G1970" s="74"/>
      <c r="S1970" s="61"/>
      <c r="T1970" s="61"/>
    </row>
    <row r="1971" spans="1:20" s="55" customFormat="1" ht="14.15" x14ac:dyDescent="0.4">
      <c r="A1971" s="39"/>
      <c r="E1971" s="74"/>
      <c r="F1971" s="74"/>
      <c r="G1971" s="74"/>
      <c r="S1971" s="61"/>
      <c r="T1971" s="61"/>
    </row>
    <row r="1972" spans="1:20" s="55" customFormat="1" ht="14.15" x14ac:dyDescent="0.4">
      <c r="A1972" s="39"/>
      <c r="E1972" s="74"/>
      <c r="F1972" s="74"/>
      <c r="G1972" s="74"/>
      <c r="S1972" s="61"/>
      <c r="T1972" s="61"/>
    </row>
    <row r="1973" spans="1:20" s="55" customFormat="1" ht="14.15" x14ac:dyDescent="0.4">
      <c r="A1973" s="39"/>
      <c r="E1973" s="74"/>
      <c r="F1973" s="74"/>
      <c r="G1973" s="74"/>
      <c r="S1973" s="61"/>
      <c r="T1973" s="61"/>
    </row>
    <row r="1974" spans="1:20" s="55" customFormat="1" ht="14.15" x14ac:dyDescent="0.4">
      <c r="A1974" s="39"/>
      <c r="E1974" s="74"/>
      <c r="F1974" s="74"/>
      <c r="G1974" s="74"/>
      <c r="S1974" s="61"/>
      <c r="T1974" s="61"/>
    </row>
    <row r="1975" spans="1:20" s="55" customFormat="1" ht="14.15" x14ac:dyDescent="0.4">
      <c r="A1975" s="39"/>
      <c r="E1975" s="74"/>
      <c r="F1975" s="74"/>
      <c r="G1975" s="74"/>
      <c r="S1975" s="61"/>
      <c r="T1975" s="61"/>
    </row>
    <row r="1976" spans="1:20" s="55" customFormat="1" ht="14.15" x14ac:dyDescent="0.4">
      <c r="A1976" s="39"/>
      <c r="E1976" s="74"/>
      <c r="F1976" s="74"/>
      <c r="G1976" s="74"/>
      <c r="S1976" s="61"/>
      <c r="T1976" s="61"/>
    </row>
    <row r="1977" spans="1:20" s="55" customFormat="1" ht="14.15" x14ac:dyDescent="0.4">
      <c r="A1977" s="39"/>
      <c r="E1977" s="74"/>
      <c r="F1977" s="74"/>
      <c r="G1977" s="74"/>
      <c r="S1977" s="61"/>
      <c r="T1977" s="61"/>
    </row>
    <row r="1978" spans="1:20" s="55" customFormat="1" ht="14.15" x14ac:dyDescent="0.4">
      <c r="A1978" s="39"/>
      <c r="E1978" s="74"/>
      <c r="F1978" s="74"/>
      <c r="G1978" s="74"/>
      <c r="S1978" s="61"/>
      <c r="T1978" s="61"/>
    </row>
    <row r="1979" spans="1:20" s="55" customFormat="1" ht="14.15" x14ac:dyDescent="0.4">
      <c r="A1979" s="39"/>
      <c r="E1979" s="74"/>
      <c r="F1979" s="74"/>
      <c r="G1979" s="74"/>
      <c r="S1979" s="61"/>
      <c r="T1979" s="61"/>
    </row>
    <row r="1980" spans="1:20" s="55" customFormat="1" ht="14.15" x14ac:dyDescent="0.4">
      <c r="A1980" s="39"/>
      <c r="E1980" s="74"/>
      <c r="F1980" s="74"/>
      <c r="G1980" s="74"/>
      <c r="S1980" s="61"/>
      <c r="T1980" s="61"/>
    </row>
    <row r="1981" spans="1:20" s="55" customFormat="1" ht="14.15" x14ac:dyDescent="0.4">
      <c r="A1981" s="39"/>
      <c r="E1981" s="74"/>
      <c r="F1981" s="74"/>
      <c r="G1981" s="74"/>
      <c r="S1981" s="61"/>
      <c r="T1981" s="61"/>
    </row>
    <row r="1982" spans="1:20" s="55" customFormat="1" ht="14.15" x14ac:dyDescent="0.4">
      <c r="A1982" s="39"/>
      <c r="E1982" s="74"/>
      <c r="F1982" s="74"/>
      <c r="G1982" s="74"/>
      <c r="S1982" s="61"/>
      <c r="T1982" s="61"/>
    </row>
    <row r="1983" spans="1:20" s="55" customFormat="1" ht="14.15" x14ac:dyDescent="0.4">
      <c r="A1983" s="39"/>
      <c r="E1983" s="74"/>
      <c r="F1983" s="74"/>
      <c r="G1983" s="74"/>
      <c r="S1983" s="61"/>
      <c r="T1983" s="61"/>
    </row>
    <row r="1984" spans="1:20" s="55" customFormat="1" ht="14.15" x14ac:dyDescent="0.4">
      <c r="A1984" s="39"/>
      <c r="E1984" s="74"/>
      <c r="F1984" s="74"/>
      <c r="G1984" s="74"/>
      <c r="S1984" s="61"/>
      <c r="T1984" s="61"/>
    </row>
    <row r="1985" spans="1:20" s="55" customFormat="1" ht="14.15" x14ac:dyDescent="0.4">
      <c r="A1985" s="39"/>
      <c r="E1985" s="74"/>
      <c r="F1985" s="74"/>
      <c r="G1985" s="74"/>
      <c r="S1985" s="61"/>
      <c r="T1985" s="61"/>
    </row>
    <row r="1986" spans="1:20" s="55" customFormat="1" ht="14.15" x14ac:dyDescent="0.4">
      <c r="A1986" s="39"/>
      <c r="E1986" s="74"/>
      <c r="F1986" s="74"/>
      <c r="G1986" s="74"/>
      <c r="S1986" s="61"/>
      <c r="T1986" s="61"/>
    </row>
    <row r="1987" spans="1:20" s="55" customFormat="1" ht="14.15" x14ac:dyDescent="0.4">
      <c r="A1987" s="39"/>
      <c r="E1987" s="74"/>
      <c r="F1987" s="74"/>
      <c r="G1987" s="74"/>
      <c r="S1987" s="61"/>
      <c r="T1987" s="61"/>
    </row>
    <row r="1988" spans="1:20" s="55" customFormat="1" ht="14.15" x14ac:dyDescent="0.4">
      <c r="A1988" s="39"/>
      <c r="E1988" s="74"/>
      <c r="F1988" s="74"/>
      <c r="G1988" s="74"/>
      <c r="S1988" s="61"/>
      <c r="T1988" s="61"/>
    </row>
    <row r="1989" spans="1:20" s="55" customFormat="1" ht="14.15" x14ac:dyDescent="0.4">
      <c r="A1989" s="39"/>
      <c r="E1989" s="74"/>
      <c r="F1989" s="74"/>
      <c r="G1989" s="74"/>
      <c r="S1989" s="61"/>
      <c r="T1989" s="61"/>
    </row>
    <row r="1990" spans="1:20" s="55" customFormat="1" ht="14.15" x14ac:dyDescent="0.4">
      <c r="A1990" s="39"/>
      <c r="E1990" s="74"/>
      <c r="F1990" s="74"/>
      <c r="G1990" s="74"/>
      <c r="S1990" s="61"/>
      <c r="T1990" s="61"/>
    </row>
    <row r="1991" spans="1:20" s="55" customFormat="1" ht="14.15" x14ac:dyDescent="0.4">
      <c r="A1991" s="39"/>
      <c r="E1991" s="74"/>
      <c r="F1991" s="74"/>
      <c r="G1991" s="74"/>
      <c r="S1991" s="61"/>
      <c r="T1991" s="61"/>
    </row>
    <row r="1992" spans="1:20" s="55" customFormat="1" ht="14.15" x14ac:dyDescent="0.4">
      <c r="A1992" s="39"/>
      <c r="E1992" s="74"/>
      <c r="F1992" s="74"/>
      <c r="G1992" s="74"/>
      <c r="S1992" s="61"/>
      <c r="T1992" s="61"/>
    </row>
    <row r="1993" spans="1:20" s="55" customFormat="1" ht="14.15" x14ac:dyDescent="0.4">
      <c r="A1993" s="39"/>
      <c r="E1993" s="74"/>
      <c r="F1993" s="74"/>
      <c r="G1993" s="74"/>
      <c r="S1993" s="61"/>
      <c r="T1993" s="61"/>
    </row>
    <row r="1994" spans="1:20" s="55" customFormat="1" ht="14.15" x14ac:dyDescent="0.4">
      <c r="A1994" s="39"/>
      <c r="E1994" s="74"/>
      <c r="F1994" s="74"/>
      <c r="G1994" s="74"/>
      <c r="S1994" s="61"/>
      <c r="T1994" s="61"/>
    </row>
    <row r="1995" spans="1:20" s="55" customFormat="1" ht="14.15" x14ac:dyDescent="0.4">
      <c r="A1995" s="39"/>
      <c r="E1995" s="74"/>
      <c r="F1995" s="74"/>
      <c r="G1995" s="74"/>
      <c r="S1995" s="61"/>
      <c r="T1995" s="61"/>
    </row>
    <row r="1996" spans="1:20" s="55" customFormat="1" ht="14.15" x14ac:dyDescent="0.4">
      <c r="A1996" s="39"/>
      <c r="E1996" s="74"/>
      <c r="F1996" s="74"/>
      <c r="G1996" s="74"/>
      <c r="S1996" s="61"/>
      <c r="T1996" s="61"/>
    </row>
    <row r="1997" spans="1:20" s="55" customFormat="1" ht="14.15" x14ac:dyDescent="0.4">
      <c r="A1997" s="39"/>
      <c r="E1997" s="74"/>
      <c r="F1997" s="74"/>
      <c r="G1997" s="74"/>
      <c r="S1997" s="61"/>
      <c r="T1997" s="61"/>
    </row>
    <row r="1998" spans="1:20" s="55" customFormat="1" ht="14.15" x14ac:dyDescent="0.4">
      <c r="A1998" s="39"/>
      <c r="E1998" s="74"/>
      <c r="F1998" s="74"/>
      <c r="G1998" s="74"/>
      <c r="S1998" s="61"/>
      <c r="T1998" s="61"/>
    </row>
    <row r="1999" spans="1:20" s="55" customFormat="1" ht="14.15" x14ac:dyDescent="0.4">
      <c r="A1999" s="39"/>
      <c r="E1999" s="74"/>
      <c r="F1999" s="74"/>
      <c r="G1999" s="74"/>
      <c r="S1999" s="61"/>
      <c r="T1999" s="61"/>
    </row>
    <row r="2000" spans="1:20" s="55" customFormat="1" ht="14.15" x14ac:dyDescent="0.4">
      <c r="A2000" s="39"/>
      <c r="E2000" s="74"/>
      <c r="F2000" s="74"/>
      <c r="G2000" s="74"/>
      <c r="S2000" s="61"/>
      <c r="T2000" s="61"/>
    </row>
    <row r="2001" spans="1:20" s="55" customFormat="1" ht="14.15" x14ac:dyDescent="0.4">
      <c r="A2001" s="39"/>
      <c r="E2001" s="74"/>
      <c r="F2001" s="74"/>
      <c r="G2001" s="74"/>
      <c r="S2001" s="61"/>
      <c r="T2001" s="61"/>
    </row>
    <row r="2002" spans="1:20" s="55" customFormat="1" ht="14.15" x14ac:dyDescent="0.4">
      <c r="A2002" s="39"/>
      <c r="E2002" s="74"/>
      <c r="F2002" s="74"/>
      <c r="G2002" s="74"/>
      <c r="S2002" s="61"/>
      <c r="T2002" s="61"/>
    </row>
    <row r="2003" spans="1:20" s="55" customFormat="1" ht="14.15" x14ac:dyDescent="0.4">
      <c r="A2003" s="39"/>
      <c r="E2003" s="74"/>
      <c r="F2003" s="74"/>
      <c r="G2003" s="74"/>
      <c r="S2003" s="61"/>
      <c r="T2003" s="61"/>
    </row>
    <row r="2004" spans="1:20" s="55" customFormat="1" ht="14.15" x14ac:dyDescent="0.4">
      <c r="A2004" s="39"/>
      <c r="E2004" s="74"/>
      <c r="F2004" s="74"/>
      <c r="G2004" s="74"/>
      <c r="S2004" s="61"/>
      <c r="T2004" s="61"/>
    </row>
    <row r="2005" spans="1:20" s="55" customFormat="1" ht="14.15" x14ac:dyDescent="0.4">
      <c r="A2005" s="39"/>
      <c r="E2005" s="74"/>
      <c r="F2005" s="74"/>
      <c r="G2005" s="74"/>
      <c r="S2005" s="61"/>
      <c r="T2005" s="61"/>
    </row>
    <row r="2006" spans="1:20" s="55" customFormat="1" ht="14.15" x14ac:dyDescent="0.4">
      <c r="A2006" s="39"/>
      <c r="E2006" s="74"/>
      <c r="F2006" s="74"/>
      <c r="G2006" s="74"/>
      <c r="S2006" s="61"/>
      <c r="T2006" s="61"/>
    </row>
    <row r="2007" spans="1:20" s="55" customFormat="1" ht="14.15" x14ac:dyDescent="0.4">
      <c r="A2007" s="39"/>
      <c r="E2007" s="74"/>
      <c r="F2007" s="74"/>
      <c r="G2007" s="74"/>
      <c r="S2007" s="61"/>
      <c r="T2007" s="61"/>
    </row>
    <row r="2008" spans="1:20" s="55" customFormat="1" ht="14.15" x14ac:dyDescent="0.4">
      <c r="A2008" s="39"/>
      <c r="E2008" s="74"/>
      <c r="F2008" s="74"/>
      <c r="G2008" s="74"/>
      <c r="S2008" s="61"/>
      <c r="T2008" s="61"/>
    </row>
    <row r="2009" spans="1:20" s="55" customFormat="1" ht="14.15" x14ac:dyDescent="0.4">
      <c r="A2009" s="39"/>
      <c r="E2009" s="74"/>
      <c r="F2009" s="74"/>
      <c r="G2009" s="74"/>
      <c r="S2009" s="61"/>
      <c r="T2009" s="61"/>
    </row>
    <row r="2010" spans="1:20" s="55" customFormat="1" ht="14.15" x14ac:dyDescent="0.4">
      <c r="A2010" s="39"/>
      <c r="E2010" s="74"/>
      <c r="F2010" s="74"/>
      <c r="G2010" s="74"/>
      <c r="S2010" s="61"/>
      <c r="T2010" s="61"/>
    </row>
    <row r="2011" spans="1:20" s="55" customFormat="1" ht="14.15" x14ac:dyDescent="0.4">
      <c r="A2011" s="39"/>
      <c r="E2011" s="74"/>
      <c r="F2011" s="74"/>
      <c r="G2011" s="74"/>
      <c r="S2011" s="61"/>
      <c r="T2011" s="61"/>
    </row>
    <row r="2012" spans="1:20" s="55" customFormat="1" ht="14.15" x14ac:dyDescent="0.4">
      <c r="A2012" s="39"/>
      <c r="E2012" s="74"/>
      <c r="F2012" s="74"/>
      <c r="G2012" s="74"/>
      <c r="S2012" s="61"/>
      <c r="T2012" s="61"/>
    </row>
    <row r="2013" spans="1:20" s="55" customFormat="1" ht="14.15" x14ac:dyDescent="0.4">
      <c r="A2013" s="39"/>
      <c r="E2013" s="74"/>
      <c r="F2013" s="74"/>
      <c r="G2013" s="74"/>
      <c r="S2013" s="61"/>
      <c r="T2013" s="61"/>
    </row>
    <row r="2014" spans="1:20" s="55" customFormat="1" ht="14.15" x14ac:dyDescent="0.4">
      <c r="A2014" s="39"/>
      <c r="E2014" s="74"/>
      <c r="F2014" s="74"/>
      <c r="G2014" s="74"/>
      <c r="S2014" s="61"/>
      <c r="T2014" s="61"/>
    </row>
    <row r="2015" spans="1:20" s="55" customFormat="1" ht="14.15" x14ac:dyDescent="0.4">
      <c r="A2015" s="39"/>
      <c r="E2015" s="74"/>
      <c r="F2015" s="74"/>
      <c r="G2015" s="74"/>
      <c r="S2015" s="61"/>
      <c r="T2015" s="61"/>
    </row>
    <row r="2016" spans="1:20" s="55" customFormat="1" ht="14.15" x14ac:dyDescent="0.4">
      <c r="A2016" s="39"/>
      <c r="E2016" s="74"/>
      <c r="F2016" s="74"/>
      <c r="G2016" s="74"/>
      <c r="S2016" s="61"/>
      <c r="T2016" s="61"/>
    </row>
    <row r="2017" spans="1:20" s="55" customFormat="1" ht="14.15" x14ac:dyDescent="0.4">
      <c r="A2017" s="39"/>
      <c r="E2017" s="74"/>
      <c r="F2017" s="74"/>
      <c r="G2017" s="74"/>
      <c r="S2017" s="61"/>
      <c r="T2017" s="61"/>
    </row>
    <row r="2018" spans="1:20" s="55" customFormat="1" ht="14.15" x14ac:dyDescent="0.4">
      <c r="A2018" s="39"/>
      <c r="E2018" s="74"/>
      <c r="F2018" s="74"/>
      <c r="G2018" s="74"/>
      <c r="S2018" s="61"/>
      <c r="T2018" s="61"/>
    </row>
    <row r="2019" spans="1:20" s="55" customFormat="1" ht="14.15" x14ac:dyDescent="0.4">
      <c r="A2019" s="39"/>
      <c r="E2019" s="74"/>
      <c r="F2019" s="74"/>
      <c r="G2019" s="74"/>
      <c r="S2019" s="61"/>
      <c r="T2019" s="61"/>
    </row>
    <row r="2020" spans="1:20" s="55" customFormat="1" ht="14.15" x14ac:dyDescent="0.4">
      <c r="A2020" s="39"/>
      <c r="E2020" s="74"/>
      <c r="F2020" s="74"/>
      <c r="G2020" s="74"/>
      <c r="S2020" s="61"/>
      <c r="T2020" s="61"/>
    </row>
    <row r="2021" spans="1:20" s="55" customFormat="1" ht="14.15" x14ac:dyDescent="0.4">
      <c r="A2021" s="39"/>
      <c r="E2021" s="74"/>
      <c r="F2021" s="74"/>
      <c r="G2021" s="74"/>
      <c r="S2021" s="61"/>
      <c r="T2021" s="61"/>
    </row>
    <row r="2022" spans="1:20" s="55" customFormat="1" ht="14.15" x14ac:dyDescent="0.4">
      <c r="A2022" s="39"/>
      <c r="E2022" s="74"/>
      <c r="F2022" s="74"/>
      <c r="G2022" s="74"/>
      <c r="S2022" s="61"/>
      <c r="T2022" s="61"/>
    </row>
    <row r="2023" spans="1:20" s="55" customFormat="1" ht="14.15" x14ac:dyDescent="0.4">
      <c r="A2023" s="39"/>
      <c r="E2023" s="74"/>
      <c r="F2023" s="74"/>
      <c r="G2023" s="74"/>
      <c r="S2023" s="61"/>
      <c r="T2023" s="61"/>
    </row>
    <row r="2024" spans="1:20" s="55" customFormat="1" ht="14.15" x14ac:dyDescent="0.4">
      <c r="A2024" s="39"/>
      <c r="E2024" s="74"/>
      <c r="F2024" s="74"/>
      <c r="G2024" s="74"/>
      <c r="S2024" s="61"/>
      <c r="T2024" s="61"/>
    </row>
    <row r="2025" spans="1:20" s="55" customFormat="1" ht="14.15" x14ac:dyDescent="0.4">
      <c r="A2025" s="39"/>
      <c r="E2025" s="74"/>
      <c r="F2025" s="74"/>
      <c r="G2025" s="74"/>
      <c r="S2025" s="61"/>
      <c r="T2025" s="61"/>
    </row>
    <row r="2026" spans="1:20" s="55" customFormat="1" ht="14.15" x14ac:dyDescent="0.4">
      <c r="A2026" s="39"/>
      <c r="E2026" s="74"/>
      <c r="F2026" s="74"/>
      <c r="G2026" s="74"/>
      <c r="S2026" s="61"/>
      <c r="T2026" s="61"/>
    </row>
    <row r="2027" spans="1:20" s="55" customFormat="1" ht="14.15" x14ac:dyDescent="0.4">
      <c r="A2027" s="39"/>
      <c r="E2027" s="74"/>
      <c r="F2027" s="74"/>
      <c r="G2027" s="74"/>
      <c r="S2027" s="61"/>
      <c r="T2027" s="61"/>
    </row>
    <row r="2028" spans="1:20" s="55" customFormat="1" ht="14.15" x14ac:dyDescent="0.4">
      <c r="A2028" s="39"/>
      <c r="E2028" s="74"/>
      <c r="F2028" s="74"/>
      <c r="G2028" s="74"/>
      <c r="S2028" s="61"/>
      <c r="T2028" s="61"/>
    </row>
    <row r="2029" spans="1:20" s="55" customFormat="1" ht="14.15" x14ac:dyDescent="0.4">
      <c r="A2029" s="39"/>
      <c r="E2029" s="74"/>
      <c r="F2029" s="74"/>
      <c r="G2029" s="74"/>
      <c r="S2029" s="61"/>
      <c r="T2029" s="61"/>
    </row>
    <row r="2030" spans="1:20" s="55" customFormat="1" ht="14.15" x14ac:dyDescent="0.4">
      <c r="A2030" s="39"/>
      <c r="E2030" s="74"/>
      <c r="F2030" s="74"/>
      <c r="G2030" s="74"/>
      <c r="S2030" s="61"/>
      <c r="T2030" s="61"/>
    </row>
    <row r="2031" spans="1:20" s="55" customFormat="1" ht="14.15" x14ac:dyDescent="0.4">
      <c r="A2031" s="39"/>
      <c r="E2031" s="74"/>
      <c r="F2031" s="74"/>
      <c r="G2031" s="74"/>
      <c r="S2031" s="61"/>
      <c r="T2031" s="61"/>
    </row>
    <row r="2032" spans="1:20" s="55" customFormat="1" ht="14.15" x14ac:dyDescent="0.4">
      <c r="A2032" s="39"/>
      <c r="E2032" s="74"/>
      <c r="F2032" s="74"/>
      <c r="G2032" s="74"/>
      <c r="S2032" s="61"/>
      <c r="T2032" s="61"/>
    </row>
    <row r="2033" spans="1:20" s="55" customFormat="1" ht="14.15" x14ac:dyDescent="0.4">
      <c r="A2033" s="39"/>
      <c r="E2033" s="74"/>
      <c r="F2033" s="74"/>
      <c r="G2033" s="74"/>
      <c r="S2033" s="61"/>
      <c r="T2033" s="61"/>
    </row>
    <row r="2034" spans="1:20" s="55" customFormat="1" ht="14.15" x14ac:dyDescent="0.4">
      <c r="A2034" s="39"/>
      <c r="E2034" s="74"/>
      <c r="F2034" s="74"/>
      <c r="G2034" s="74"/>
      <c r="S2034" s="61"/>
      <c r="T2034" s="61"/>
    </row>
    <row r="2035" spans="1:20" s="55" customFormat="1" ht="14.15" x14ac:dyDescent="0.4">
      <c r="A2035" s="39"/>
      <c r="E2035" s="74"/>
      <c r="F2035" s="74"/>
      <c r="G2035" s="74"/>
      <c r="S2035" s="61"/>
      <c r="T2035" s="61"/>
    </row>
    <row r="2036" spans="1:20" s="55" customFormat="1" ht="14.15" x14ac:dyDescent="0.4">
      <c r="A2036" s="39"/>
      <c r="E2036" s="74"/>
      <c r="F2036" s="74"/>
      <c r="G2036" s="74"/>
      <c r="S2036" s="61"/>
      <c r="T2036" s="61"/>
    </row>
    <row r="2037" spans="1:20" s="55" customFormat="1" ht="14.15" x14ac:dyDescent="0.4">
      <c r="A2037" s="39"/>
      <c r="E2037" s="74"/>
      <c r="F2037" s="74"/>
      <c r="G2037" s="74"/>
      <c r="S2037" s="61"/>
      <c r="T2037" s="61"/>
    </row>
    <row r="2038" spans="1:20" s="55" customFormat="1" ht="14.15" x14ac:dyDescent="0.4">
      <c r="A2038" s="39"/>
      <c r="E2038" s="74"/>
      <c r="F2038" s="74"/>
      <c r="G2038" s="74"/>
      <c r="S2038" s="61"/>
      <c r="T2038" s="61"/>
    </row>
    <row r="2039" spans="1:20" s="55" customFormat="1" ht="14.15" x14ac:dyDescent="0.4">
      <c r="A2039" s="39"/>
      <c r="E2039" s="74"/>
      <c r="F2039" s="74"/>
      <c r="G2039" s="74"/>
      <c r="S2039" s="61"/>
      <c r="T2039" s="61"/>
    </row>
    <row r="2040" spans="1:20" s="55" customFormat="1" ht="14.15" x14ac:dyDescent="0.4">
      <c r="A2040" s="39"/>
      <c r="E2040" s="74"/>
      <c r="F2040" s="74"/>
      <c r="G2040" s="74"/>
      <c r="S2040" s="61"/>
      <c r="T2040" s="61"/>
    </row>
    <row r="2041" spans="1:20" s="55" customFormat="1" ht="14.15" x14ac:dyDescent="0.4">
      <c r="A2041" s="39"/>
      <c r="E2041" s="74"/>
      <c r="F2041" s="74"/>
      <c r="G2041" s="74"/>
      <c r="S2041" s="61"/>
      <c r="T2041" s="61"/>
    </row>
    <row r="2042" spans="1:20" s="55" customFormat="1" ht="14.15" x14ac:dyDescent="0.4">
      <c r="A2042" s="39"/>
      <c r="E2042" s="74"/>
      <c r="F2042" s="74"/>
      <c r="G2042" s="74"/>
      <c r="S2042" s="61"/>
      <c r="T2042" s="61"/>
    </row>
    <row r="2043" spans="1:20" s="55" customFormat="1" ht="14.15" x14ac:dyDescent="0.4">
      <c r="A2043" s="39"/>
      <c r="E2043" s="74"/>
      <c r="F2043" s="74"/>
      <c r="G2043" s="74"/>
      <c r="S2043" s="61"/>
      <c r="T2043" s="61"/>
    </row>
    <row r="2044" spans="1:20" s="55" customFormat="1" ht="14.15" x14ac:dyDescent="0.4">
      <c r="A2044" s="39"/>
      <c r="E2044" s="74"/>
      <c r="F2044" s="74"/>
      <c r="G2044" s="74"/>
      <c r="S2044" s="61"/>
      <c r="T2044" s="61"/>
    </row>
    <row r="2045" spans="1:20" s="55" customFormat="1" ht="14.15" x14ac:dyDescent="0.4">
      <c r="A2045" s="39"/>
      <c r="E2045" s="74"/>
      <c r="F2045" s="74"/>
      <c r="G2045" s="74"/>
      <c r="S2045" s="61"/>
      <c r="T2045" s="61"/>
    </row>
    <row r="2046" spans="1:20" s="55" customFormat="1" ht="14.15" x14ac:dyDescent="0.4">
      <c r="A2046" s="39"/>
      <c r="E2046" s="74"/>
      <c r="F2046" s="74"/>
      <c r="G2046" s="74"/>
      <c r="S2046" s="61"/>
      <c r="T2046" s="61"/>
    </row>
    <row r="2047" spans="1:20" s="55" customFormat="1" ht="14.15" x14ac:dyDescent="0.4">
      <c r="A2047" s="39"/>
      <c r="E2047" s="74"/>
      <c r="F2047" s="74"/>
      <c r="G2047" s="74"/>
      <c r="S2047" s="61"/>
      <c r="T2047" s="61"/>
    </row>
    <row r="2048" spans="1:20" s="55" customFormat="1" ht="14.15" x14ac:dyDescent="0.4">
      <c r="A2048" s="39"/>
      <c r="E2048" s="74"/>
      <c r="F2048" s="74"/>
      <c r="G2048" s="74"/>
      <c r="S2048" s="61"/>
      <c r="T2048" s="61"/>
    </row>
    <row r="2049" spans="1:20" s="55" customFormat="1" ht="14.15" x14ac:dyDescent="0.4">
      <c r="A2049" s="39"/>
      <c r="E2049" s="74"/>
      <c r="F2049" s="74"/>
      <c r="G2049" s="74"/>
      <c r="S2049" s="61"/>
      <c r="T2049" s="61"/>
    </row>
    <row r="2050" spans="1:20" s="55" customFormat="1" ht="14.15" x14ac:dyDescent="0.4">
      <c r="A2050" s="39"/>
      <c r="E2050" s="74"/>
      <c r="F2050" s="74"/>
      <c r="G2050" s="74"/>
      <c r="S2050" s="61"/>
      <c r="T2050" s="61"/>
    </row>
    <row r="2051" spans="1:20" s="55" customFormat="1" ht="14.15" x14ac:dyDescent="0.4">
      <c r="A2051" s="39"/>
      <c r="E2051" s="74"/>
      <c r="F2051" s="74"/>
      <c r="G2051" s="74"/>
      <c r="S2051" s="61"/>
      <c r="T2051" s="61"/>
    </row>
    <row r="2052" spans="1:20" s="55" customFormat="1" ht="14.15" x14ac:dyDescent="0.4">
      <c r="A2052" s="39"/>
      <c r="E2052" s="74"/>
      <c r="F2052" s="74"/>
      <c r="G2052" s="74"/>
      <c r="S2052" s="61"/>
      <c r="T2052" s="61"/>
    </row>
    <row r="2053" spans="1:20" s="55" customFormat="1" ht="14.15" x14ac:dyDescent="0.4">
      <c r="A2053" s="39"/>
      <c r="E2053" s="74"/>
      <c r="F2053" s="74"/>
      <c r="G2053" s="74"/>
      <c r="S2053" s="61"/>
      <c r="T2053" s="61"/>
    </row>
    <row r="2054" spans="1:20" s="55" customFormat="1" ht="14.15" x14ac:dyDescent="0.4">
      <c r="A2054" s="39"/>
      <c r="E2054" s="74"/>
      <c r="F2054" s="74"/>
      <c r="G2054" s="74"/>
      <c r="S2054" s="61"/>
      <c r="T2054" s="61"/>
    </row>
    <row r="2055" spans="1:20" s="55" customFormat="1" ht="14.15" x14ac:dyDescent="0.4">
      <c r="A2055" s="39"/>
      <c r="E2055" s="74"/>
      <c r="F2055" s="74"/>
      <c r="G2055" s="74"/>
      <c r="S2055" s="61"/>
      <c r="T2055" s="61"/>
    </row>
    <row r="2056" spans="1:20" s="55" customFormat="1" ht="14.15" x14ac:dyDescent="0.4">
      <c r="A2056" s="39"/>
      <c r="E2056" s="74"/>
      <c r="F2056" s="74"/>
      <c r="G2056" s="74"/>
      <c r="S2056" s="61"/>
      <c r="T2056" s="61"/>
    </row>
    <row r="2057" spans="1:20" s="55" customFormat="1" ht="14.15" x14ac:dyDescent="0.4">
      <c r="A2057" s="39"/>
      <c r="E2057" s="74"/>
      <c r="F2057" s="74"/>
      <c r="G2057" s="74"/>
      <c r="S2057" s="61"/>
      <c r="T2057" s="61"/>
    </row>
    <row r="2058" spans="1:20" s="55" customFormat="1" ht="14.15" x14ac:dyDescent="0.4">
      <c r="A2058" s="39"/>
      <c r="E2058" s="74"/>
      <c r="F2058" s="74"/>
      <c r="G2058" s="74"/>
      <c r="S2058" s="61"/>
      <c r="T2058" s="61"/>
    </row>
    <row r="2059" spans="1:20" s="55" customFormat="1" ht="14.15" x14ac:dyDescent="0.4">
      <c r="A2059" s="39"/>
      <c r="E2059" s="74"/>
      <c r="F2059" s="74"/>
      <c r="G2059" s="74"/>
      <c r="S2059" s="61"/>
      <c r="T2059" s="61"/>
    </row>
    <row r="2060" spans="1:20" s="55" customFormat="1" ht="14.15" x14ac:dyDescent="0.4">
      <c r="A2060" s="39"/>
      <c r="E2060" s="74"/>
      <c r="F2060" s="74"/>
      <c r="G2060" s="74"/>
      <c r="S2060" s="61"/>
      <c r="T2060" s="61"/>
    </row>
    <row r="2061" spans="1:20" s="55" customFormat="1" ht="14.15" x14ac:dyDescent="0.4">
      <c r="A2061" s="39"/>
      <c r="E2061" s="74"/>
      <c r="F2061" s="74"/>
      <c r="G2061" s="74"/>
      <c r="S2061" s="61"/>
      <c r="T2061" s="61"/>
    </row>
    <row r="2062" spans="1:20" s="55" customFormat="1" ht="14.15" x14ac:dyDescent="0.4">
      <c r="A2062" s="39"/>
      <c r="E2062" s="74"/>
      <c r="F2062" s="74"/>
      <c r="G2062" s="74"/>
      <c r="S2062" s="61"/>
      <c r="T2062" s="61"/>
    </row>
    <row r="2063" spans="1:20" s="55" customFormat="1" ht="14.15" x14ac:dyDescent="0.4">
      <c r="A2063" s="39"/>
      <c r="E2063" s="74"/>
      <c r="F2063" s="74"/>
      <c r="G2063" s="74"/>
      <c r="S2063" s="61"/>
      <c r="T2063" s="61"/>
    </row>
    <row r="2064" spans="1:20" s="55" customFormat="1" ht="14.15" x14ac:dyDescent="0.4">
      <c r="A2064" s="39"/>
      <c r="E2064" s="74"/>
      <c r="F2064" s="74"/>
      <c r="G2064" s="74"/>
      <c r="S2064" s="61"/>
      <c r="T2064" s="61"/>
    </row>
    <row r="2065" spans="1:20" s="55" customFormat="1" ht="14.15" x14ac:dyDescent="0.4">
      <c r="A2065" s="39"/>
      <c r="E2065" s="74"/>
      <c r="F2065" s="74"/>
      <c r="G2065" s="74"/>
      <c r="S2065" s="61"/>
      <c r="T2065" s="61"/>
    </row>
    <row r="2066" spans="1:20" s="55" customFormat="1" ht="14.15" x14ac:dyDescent="0.4">
      <c r="A2066" s="39"/>
      <c r="E2066" s="74"/>
      <c r="F2066" s="74"/>
      <c r="G2066" s="74"/>
      <c r="S2066" s="61"/>
      <c r="T2066" s="61"/>
    </row>
    <row r="2067" spans="1:20" s="55" customFormat="1" ht="14.15" x14ac:dyDescent="0.4">
      <c r="A2067" s="39"/>
      <c r="E2067" s="74"/>
      <c r="F2067" s="74"/>
      <c r="G2067" s="74"/>
      <c r="S2067" s="61"/>
      <c r="T2067" s="61"/>
    </row>
    <row r="2068" spans="1:20" s="55" customFormat="1" ht="14.15" x14ac:dyDescent="0.4">
      <c r="A2068" s="39"/>
      <c r="E2068" s="74"/>
      <c r="F2068" s="74"/>
      <c r="G2068" s="74"/>
      <c r="S2068" s="61"/>
      <c r="T2068" s="61"/>
    </row>
    <row r="2069" spans="1:20" s="55" customFormat="1" ht="14.15" x14ac:dyDescent="0.4">
      <c r="A2069" s="39"/>
      <c r="E2069" s="74"/>
      <c r="F2069" s="74"/>
      <c r="G2069" s="74"/>
      <c r="S2069" s="61"/>
      <c r="T2069" s="61"/>
    </row>
    <row r="2070" spans="1:20" s="55" customFormat="1" ht="14.15" x14ac:dyDescent="0.4">
      <c r="A2070" s="39"/>
      <c r="E2070" s="74"/>
      <c r="F2070" s="74"/>
      <c r="G2070" s="74"/>
      <c r="S2070" s="61"/>
      <c r="T2070" s="61"/>
    </row>
    <row r="2071" spans="1:20" s="55" customFormat="1" ht="14.15" x14ac:dyDescent="0.4">
      <c r="A2071" s="39"/>
      <c r="E2071" s="74"/>
      <c r="F2071" s="74"/>
      <c r="G2071" s="74"/>
      <c r="S2071" s="61"/>
      <c r="T2071" s="61"/>
    </row>
    <row r="2072" spans="1:20" s="55" customFormat="1" ht="14.15" x14ac:dyDescent="0.4">
      <c r="A2072" s="39"/>
      <c r="E2072" s="74"/>
      <c r="F2072" s="74"/>
      <c r="G2072" s="74"/>
      <c r="S2072" s="61"/>
      <c r="T2072" s="61"/>
    </row>
    <row r="2073" spans="1:20" s="55" customFormat="1" ht="14.15" x14ac:dyDescent="0.4">
      <c r="A2073" s="39"/>
      <c r="E2073" s="74"/>
      <c r="F2073" s="74"/>
      <c r="G2073" s="74"/>
      <c r="S2073" s="61"/>
      <c r="T2073" s="61"/>
    </row>
    <row r="2074" spans="1:20" s="55" customFormat="1" ht="14.15" x14ac:dyDescent="0.4">
      <c r="A2074" s="39"/>
      <c r="E2074" s="74"/>
      <c r="F2074" s="74"/>
      <c r="G2074" s="74"/>
      <c r="S2074" s="61"/>
      <c r="T2074" s="61"/>
    </row>
    <row r="2075" spans="1:20" s="55" customFormat="1" ht="14.15" x14ac:dyDescent="0.4">
      <c r="A2075" s="39"/>
      <c r="E2075" s="74"/>
      <c r="F2075" s="74"/>
      <c r="G2075" s="74"/>
      <c r="S2075" s="61"/>
      <c r="T2075" s="61"/>
    </row>
    <row r="2076" spans="1:20" s="55" customFormat="1" ht="14.15" x14ac:dyDescent="0.4">
      <c r="A2076" s="39"/>
      <c r="E2076" s="74"/>
      <c r="F2076" s="74"/>
      <c r="G2076" s="74"/>
      <c r="S2076" s="61"/>
      <c r="T2076" s="61"/>
    </row>
    <row r="2077" spans="1:20" s="55" customFormat="1" ht="14.15" x14ac:dyDescent="0.4">
      <c r="A2077" s="39"/>
      <c r="E2077" s="74"/>
      <c r="F2077" s="74"/>
      <c r="G2077" s="74"/>
      <c r="S2077" s="61"/>
      <c r="T2077" s="61"/>
    </row>
    <row r="2078" spans="1:20" s="55" customFormat="1" ht="14.15" x14ac:dyDescent="0.4">
      <c r="A2078" s="39"/>
      <c r="E2078" s="74"/>
      <c r="F2078" s="74"/>
      <c r="G2078" s="74"/>
      <c r="S2078" s="61"/>
      <c r="T2078" s="61"/>
    </row>
    <row r="2079" spans="1:20" s="55" customFormat="1" ht="14.15" x14ac:dyDescent="0.4">
      <c r="A2079" s="39"/>
      <c r="E2079" s="74"/>
      <c r="F2079" s="74"/>
      <c r="G2079" s="74"/>
      <c r="S2079" s="61"/>
      <c r="T2079" s="61"/>
    </row>
    <row r="2080" spans="1:20" s="55" customFormat="1" ht="14.15" x14ac:dyDescent="0.4">
      <c r="A2080" s="39"/>
      <c r="E2080" s="74"/>
      <c r="F2080" s="74"/>
      <c r="G2080" s="74"/>
      <c r="S2080" s="61"/>
      <c r="T2080" s="61"/>
    </row>
    <row r="2081" spans="1:20" s="55" customFormat="1" ht="14.15" x14ac:dyDescent="0.4">
      <c r="A2081" s="39"/>
      <c r="E2081" s="74"/>
      <c r="F2081" s="74"/>
      <c r="G2081" s="74"/>
      <c r="S2081" s="61"/>
      <c r="T2081" s="61"/>
    </row>
    <row r="2082" spans="1:20" s="55" customFormat="1" ht="14.15" x14ac:dyDescent="0.4">
      <c r="A2082" s="39"/>
      <c r="E2082" s="74"/>
      <c r="F2082" s="74"/>
      <c r="G2082" s="74"/>
      <c r="S2082" s="61"/>
      <c r="T2082" s="61"/>
    </row>
    <row r="2083" spans="1:20" s="55" customFormat="1" ht="14.15" x14ac:dyDescent="0.4">
      <c r="A2083" s="39"/>
      <c r="E2083" s="74"/>
      <c r="F2083" s="74"/>
      <c r="G2083" s="74"/>
      <c r="S2083" s="61"/>
      <c r="T2083" s="61"/>
    </row>
    <row r="2084" spans="1:20" s="55" customFormat="1" ht="14.15" x14ac:dyDescent="0.4">
      <c r="A2084" s="39"/>
      <c r="E2084" s="74"/>
      <c r="F2084" s="74"/>
      <c r="G2084" s="74"/>
      <c r="S2084" s="61"/>
      <c r="T2084" s="61"/>
    </row>
    <row r="2085" spans="1:20" s="55" customFormat="1" ht="14.15" x14ac:dyDescent="0.4">
      <c r="A2085" s="39"/>
      <c r="E2085" s="74"/>
      <c r="F2085" s="74"/>
      <c r="G2085" s="74"/>
      <c r="S2085" s="61"/>
      <c r="T2085" s="61"/>
    </row>
    <row r="2086" spans="1:20" s="55" customFormat="1" ht="14.15" x14ac:dyDescent="0.4">
      <c r="A2086" s="39"/>
      <c r="E2086" s="74"/>
      <c r="F2086" s="74"/>
      <c r="G2086" s="74"/>
      <c r="S2086" s="61"/>
      <c r="T2086" s="61"/>
    </row>
    <row r="2087" spans="1:20" s="55" customFormat="1" ht="14.15" x14ac:dyDescent="0.4">
      <c r="A2087" s="39"/>
      <c r="E2087" s="74"/>
      <c r="F2087" s="74"/>
      <c r="G2087" s="74"/>
      <c r="S2087" s="61"/>
      <c r="T2087" s="61"/>
    </row>
    <row r="2088" spans="1:20" s="55" customFormat="1" ht="14.15" x14ac:dyDescent="0.4">
      <c r="A2088" s="39"/>
      <c r="E2088" s="74"/>
      <c r="F2088" s="74"/>
      <c r="G2088" s="74"/>
      <c r="S2088" s="61"/>
      <c r="T2088" s="61"/>
    </row>
    <row r="2089" spans="1:20" s="55" customFormat="1" ht="14.15" x14ac:dyDescent="0.4">
      <c r="A2089" s="39"/>
      <c r="E2089" s="74"/>
      <c r="F2089" s="74"/>
      <c r="G2089" s="74"/>
      <c r="S2089" s="61"/>
      <c r="T2089" s="61"/>
    </row>
    <row r="2090" spans="1:20" s="55" customFormat="1" ht="14.15" x14ac:dyDescent="0.4">
      <c r="A2090" s="39"/>
      <c r="E2090" s="74"/>
      <c r="F2090" s="74"/>
      <c r="G2090" s="74"/>
      <c r="S2090" s="61"/>
      <c r="T2090" s="61"/>
    </row>
    <row r="2091" spans="1:20" s="55" customFormat="1" ht="14.15" x14ac:dyDescent="0.4">
      <c r="A2091" s="39"/>
      <c r="E2091" s="74"/>
      <c r="F2091" s="74"/>
      <c r="G2091" s="74"/>
      <c r="S2091" s="61"/>
      <c r="T2091" s="61"/>
    </row>
    <row r="2092" spans="1:20" s="55" customFormat="1" ht="14.15" x14ac:dyDescent="0.4">
      <c r="A2092" s="39"/>
      <c r="E2092" s="74"/>
      <c r="F2092" s="74"/>
      <c r="G2092" s="74"/>
      <c r="S2092" s="61"/>
      <c r="T2092" s="61"/>
    </row>
    <row r="2093" spans="1:20" s="55" customFormat="1" ht="14.15" x14ac:dyDescent="0.4">
      <c r="A2093" s="39"/>
      <c r="E2093" s="74"/>
      <c r="F2093" s="74"/>
      <c r="G2093" s="74"/>
      <c r="S2093" s="61"/>
      <c r="T2093" s="61"/>
    </row>
    <row r="2094" spans="1:20" s="55" customFormat="1" ht="14.15" x14ac:dyDescent="0.4">
      <c r="A2094" s="39"/>
      <c r="E2094" s="74"/>
      <c r="F2094" s="74"/>
      <c r="G2094" s="74"/>
      <c r="S2094" s="61"/>
      <c r="T2094" s="61"/>
    </row>
    <row r="2095" spans="1:20" s="55" customFormat="1" ht="14.15" x14ac:dyDescent="0.4">
      <c r="A2095" s="39"/>
      <c r="E2095" s="74"/>
      <c r="F2095" s="74"/>
      <c r="G2095" s="74"/>
      <c r="S2095" s="61"/>
      <c r="T2095" s="61"/>
    </row>
    <row r="2096" spans="1:20" s="55" customFormat="1" ht="14.15" x14ac:dyDescent="0.4">
      <c r="A2096" s="39"/>
      <c r="E2096" s="74"/>
      <c r="F2096" s="74"/>
      <c r="G2096" s="74"/>
      <c r="S2096" s="61"/>
      <c r="T2096" s="61"/>
    </row>
    <row r="2097" spans="1:20" s="55" customFormat="1" ht="14.15" x14ac:dyDescent="0.4">
      <c r="A2097" s="39"/>
      <c r="E2097" s="74"/>
      <c r="F2097" s="74"/>
      <c r="G2097" s="74"/>
      <c r="S2097" s="61"/>
      <c r="T2097" s="61"/>
    </row>
    <row r="2098" spans="1:20" s="55" customFormat="1" ht="14.15" x14ac:dyDescent="0.4">
      <c r="A2098" s="39"/>
      <c r="E2098" s="74"/>
      <c r="F2098" s="74"/>
      <c r="G2098" s="74"/>
      <c r="S2098" s="61"/>
      <c r="T2098" s="61"/>
    </row>
    <row r="2099" spans="1:20" s="55" customFormat="1" ht="14.15" x14ac:dyDescent="0.4">
      <c r="A2099" s="39"/>
      <c r="E2099" s="74"/>
      <c r="F2099" s="74"/>
      <c r="G2099" s="74"/>
      <c r="S2099" s="61"/>
      <c r="T2099" s="61"/>
    </row>
    <row r="2100" spans="1:20" s="55" customFormat="1" ht="14.15" x14ac:dyDescent="0.4">
      <c r="A2100" s="39"/>
      <c r="E2100" s="74"/>
      <c r="F2100" s="74"/>
      <c r="G2100" s="74"/>
      <c r="S2100" s="61"/>
      <c r="T2100" s="61"/>
    </row>
    <row r="2101" spans="1:20" s="55" customFormat="1" ht="14.15" x14ac:dyDescent="0.4">
      <c r="A2101" s="39"/>
      <c r="E2101" s="74"/>
      <c r="F2101" s="74"/>
      <c r="G2101" s="74"/>
      <c r="S2101" s="61"/>
      <c r="T2101" s="61"/>
    </row>
    <row r="2102" spans="1:20" s="55" customFormat="1" ht="14.15" x14ac:dyDescent="0.4">
      <c r="A2102" s="39"/>
      <c r="E2102" s="74"/>
      <c r="F2102" s="74"/>
      <c r="G2102" s="74"/>
      <c r="S2102" s="61"/>
      <c r="T2102" s="61"/>
    </row>
    <row r="2103" spans="1:20" s="55" customFormat="1" ht="14.15" x14ac:dyDescent="0.4">
      <c r="A2103" s="39"/>
      <c r="E2103" s="74"/>
      <c r="F2103" s="74"/>
      <c r="G2103" s="74"/>
      <c r="S2103" s="61"/>
      <c r="T2103" s="61"/>
    </row>
    <row r="2104" spans="1:20" s="55" customFormat="1" ht="14.15" x14ac:dyDescent="0.4">
      <c r="A2104" s="39"/>
      <c r="E2104" s="74"/>
      <c r="F2104" s="74"/>
      <c r="G2104" s="74"/>
      <c r="S2104" s="61"/>
      <c r="T2104" s="61"/>
    </row>
    <row r="2105" spans="1:20" s="55" customFormat="1" ht="14.15" x14ac:dyDescent="0.4">
      <c r="A2105" s="39"/>
      <c r="E2105" s="74"/>
      <c r="F2105" s="74"/>
      <c r="G2105" s="74"/>
      <c r="S2105" s="61"/>
      <c r="T2105" s="61"/>
    </row>
    <row r="2106" spans="1:20" s="55" customFormat="1" ht="14.15" x14ac:dyDescent="0.4">
      <c r="A2106" s="39"/>
      <c r="E2106" s="74"/>
      <c r="F2106" s="74"/>
      <c r="G2106" s="74"/>
      <c r="S2106" s="61"/>
      <c r="T2106" s="61"/>
    </row>
    <row r="2107" spans="1:20" s="55" customFormat="1" ht="14.15" x14ac:dyDescent="0.4">
      <c r="A2107" s="39"/>
      <c r="E2107" s="74"/>
      <c r="F2107" s="74"/>
      <c r="G2107" s="74"/>
      <c r="S2107" s="61"/>
      <c r="T2107" s="61"/>
    </row>
    <row r="2108" spans="1:20" s="55" customFormat="1" ht="14.15" x14ac:dyDescent="0.4">
      <c r="A2108" s="39"/>
      <c r="E2108" s="74"/>
      <c r="F2108" s="74"/>
      <c r="G2108" s="74"/>
      <c r="S2108" s="61"/>
      <c r="T2108" s="61"/>
    </row>
    <row r="2109" spans="1:20" s="55" customFormat="1" ht="14.15" x14ac:dyDescent="0.4">
      <c r="A2109" s="39"/>
      <c r="E2109" s="74"/>
      <c r="F2109" s="74"/>
      <c r="G2109" s="74"/>
      <c r="S2109" s="61"/>
      <c r="T2109" s="61"/>
    </row>
    <row r="2110" spans="1:20" s="55" customFormat="1" ht="14.15" x14ac:dyDescent="0.4">
      <c r="A2110" s="39"/>
      <c r="E2110" s="74"/>
      <c r="F2110" s="74"/>
      <c r="G2110" s="74"/>
      <c r="S2110" s="61"/>
      <c r="T2110" s="61"/>
    </row>
    <row r="2111" spans="1:20" s="55" customFormat="1" ht="14.15" x14ac:dyDescent="0.4">
      <c r="A2111" s="39"/>
      <c r="E2111" s="74"/>
      <c r="F2111" s="74"/>
      <c r="G2111" s="74"/>
      <c r="S2111" s="61"/>
      <c r="T2111" s="61"/>
    </row>
    <row r="2112" spans="1:20" s="55" customFormat="1" ht="14.15" x14ac:dyDescent="0.4">
      <c r="A2112" s="39"/>
      <c r="E2112" s="74"/>
      <c r="F2112" s="74"/>
      <c r="G2112" s="74"/>
      <c r="S2112" s="61"/>
      <c r="T2112" s="61"/>
    </row>
    <row r="2113" spans="1:20" s="55" customFormat="1" ht="14.15" x14ac:dyDescent="0.4">
      <c r="A2113" s="39"/>
      <c r="E2113" s="74"/>
      <c r="F2113" s="74"/>
      <c r="G2113" s="74"/>
      <c r="S2113" s="61"/>
      <c r="T2113" s="61"/>
    </row>
    <row r="2114" spans="1:20" s="55" customFormat="1" ht="14.15" x14ac:dyDescent="0.4">
      <c r="A2114" s="39"/>
      <c r="E2114" s="74"/>
      <c r="F2114" s="74"/>
      <c r="G2114" s="74"/>
      <c r="S2114" s="61"/>
      <c r="T2114" s="61"/>
    </row>
    <row r="2115" spans="1:20" s="55" customFormat="1" ht="14.15" x14ac:dyDescent="0.4">
      <c r="A2115" s="39"/>
      <c r="E2115" s="74"/>
      <c r="F2115" s="74"/>
      <c r="G2115" s="74"/>
      <c r="S2115" s="61"/>
      <c r="T2115" s="61"/>
    </row>
    <row r="2116" spans="1:20" s="55" customFormat="1" ht="14.15" x14ac:dyDescent="0.4">
      <c r="A2116" s="39"/>
      <c r="E2116" s="74"/>
      <c r="F2116" s="74"/>
      <c r="G2116" s="74"/>
      <c r="S2116" s="61"/>
      <c r="T2116" s="61"/>
    </row>
    <row r="2117" spans="1:20" s="55" customFormat="1" ht="14.15" x14ac:dyDescent="0.4">
      <c r="A2117" s="39"/>
      <c r="E2117" s="74"/>
      <c r="F2117" s="74"/>
      <c r="G2117" s="74"/>
      <c r="S2117" s="61"/>
      <c r="T2117" s="61"/>
    </row>
    <row r="2118" spans="1:20" s="55" customFormat="1" ht="14.15" x14ac:dyDescent="0.4">
      <c r="A2118" s="39"/>
      <c r="E2118" s="74"/>
      <c r="F2118" s="74"/>
      <c r="G2118" s="74"/>
      <c r="S2118" s="61"/>
      <c r="T2118" s="61"/>
    </row>
    <row r="2119" spans="1:20" s="55" customFormat="1" ht="14.15" x14ac:dyDescent="0.4">
      <c r="A2119" s="39"/>
      <c r="E2119" s="74"/>
      <c r="F2119" s="74"/>
      <c r="G2119" s="74"/>
      <c r="S2119" s="61"/>
      <c r="T2119" s="61"/>
    </row>
    <row r="2120" spans="1:20" s="55" customFormat="1" ht="14.15" x14ac:dyDescent="0.4">
      <c r="A2120" s="39"/>
      <c r="E2120" s="74"/>
      <c r="F2120" s="74"/>
      <c r="G2120" s="74"/>
      <c r="S2120" s="61"/>
      <c r="T2120" s="61"/>
    </row>
    <row r="2121" spans="1:20" s="55" customFormat="1" ht="14.15" x14ac:dyDescent="0.4">
      <c r="A2121" s="39"/>
      <c r="E2121" s="74"/>
      <c r="F2121" s="74"/>
      <c r="G2121" s="74"/>
      <c r="S2121" s="61"/>
      <c r="T2121" s="61"/>
    </row>
    <row r="2122" spans="1:20" s="55" customFormat="1" ht="14.15" x14ac:dyDescent="0.4">
      <c r="A2122" s="39"/>
      <c r="E2122" s="74"/>
      <c r="F2122" s="74"/>
      <c r="G2122" s="74"/>
      <c r="S2122" s="61"/>
      <c r="T2122" s="61"/>
    </row>
    <row r="2123" spans="1:20" s="55" customFormat="1" ht="14.15" x14ac:dyDescent="0.4">
      <c r="A2123" s="39"/>
      <c r="E2123" s="74"/>
      <c r="F2123" s="74"/>
      <c r="G2123" s="74"/>
      <c r="S2123" s="61"/>
      <c r="T2123" s="61"/>
    </row>
    <row r="2124" spans="1:20" s="55" customFormat="1" ht="14.15" x14ac:dyDescent="0.4">
      <c r="A2124" s="39"/>
      <c r="E2124" s="74"/>
      <c r="F2124" s="74"/>
      <c r="G2124" s="74"/>
      <c r="S2124" s="61"/>
      <c r="T2124" s="61"/>
    </row>
    <row r="2125" spans="1:20" s="55" customFormat="1" ht="14.15" x14ac:dyDescent="0.4">
      <c r="A2125" s="39"/>
      <c r="E2125" s="74"/>
      <c r="F2125" s="74"/>
      <c r="G2125" s="74"/>
      <c r="S2125" s="61"/>
      <c r="T2125" s="61"/>
    </row>
    <row r="2126" spans="1:20" s="55" customFormat="1" ht="14.15" x14ac:dyDescent="0.4">
      <c r="A2126" s="39"/>
      <c r="E2126" s="74"/>
      <c r="F2126" s="74"/>
      <c r="G2126" s="74"/>
      <c r="S2126" s="61"/>
      <c r="T2126" s="61"/>
    </row>
    <row r="2127" spans="1:20" s="55" customFormat="1" ht="14.15" x14ac:dyDescent="0.4">
      <c r="A2127" s="39"/>
      <c r="E2127" s="74"/>
      <c r="F2127" s="74"/>
      <c r="G2127" s="74"/>
      <c r="S2127" s="61"/>
      <c r="T2127" s="61"/>
    </row>
    <row r="2128" spans="1:20" s="55" customFormat="1" ht="14.15" x14ac:dyDescent="0.4">
      <c r="A2128" s="39"/>
      <c r="E2128" s="74"/>
      <c r="F2128" s="74"/>
      <c r="G2128" s="74"/>
      <c r="S2128" s="61"/>
      <c r="T2128" s="61"/>
    </row>
    <row r="2129" spans="1:20" s="55" customFormat="1" ht="14.15" x14ac:dyDescent="0.4">
      <c r="A2129" s="39"/>
      <c r="E2129" s="74"/>
      <c r="F2129" s="74"/>
      <c r="G2129" s="74"/>
      <c r="S2129" s="61"/>
      <c r="T2129" s="61"/>
    </row>
    <row r="2130" spans="1:20" s="55" customFormat="1" ht="14.15" x14ac:dyDescent="0.4">
      <c r="A2130" s="39"/>
      <c r="E2130" s="74"/>
      <c r="F2130" s="74"/>
      <c r="G2130" s="74"/>
      <c r="S2130" s="61"/>
      <c r="T2130" s="61"/>
    </row>
    <row r="2131" spans="1:20" s="55" customFormat="1" ht="14.15" x14ac:dyDescent="0.4">
      <c r="A2131" s="39"/>
      <c r="E2131" s="74"/>
      <c r="F2131" s="74"/>
      <c r="G2131" s="74"/>
      <c r="S2131" s="61"/>
      <c r="T2131" s="61"/>
    </row>
    <row r="2132" spans="1:20" s="55" customFormat="1" ht="14.15" x14ac:dyDescent="0.4">
      <c r="A2132" s="39"/>
      <c r="E2132" s="74"/>
      <c r="F2132" s="74"/>
      <c r="G2132" s="74"/>
      <c r="S2132" s="61"/>
      <c r="T2132" s="61"/>
    </row>
    <row r="2133" spans="1:20" s="55" customFormat="1" ht="14.15" x14ac:dyDescent="0.4">
      <c r="A2133" s="39"/>
      <c r="E2133" s="74"/>
      <c r="F2133" s="74"/>
      <c r="G2133" s="74"/>
      <c r="S2133" s="61"/>
      <c r="T2133" s="61"/>
    </row>
    <row r="2134" spans="1:20" s="55" customFormat="1" ht="14.15" x14ac:dyDescent="0.4">
      <c r="A2134" s="39"/>
      <c r="E2134" s="74"/>
      <c r="F2134" s="74"/>
      <c r="G2134" s="74"/>
      <c r="S2134" s="61"/>
      <c r="T2134" s="61"/>
    </row>
    <row r="2135" spans="1:20" s="55" customFormat="1" ht="14.15" x14ac:dyDescent="0.4">
      <c r="A2135" s="39"/>
      <c r="E2135" s="74"/>
      <c r="F2135" s="74"/>
      <c r="G2135" s="74"/>
      <c r="S2135" s="61"/>
      <c r="T2135" s="61"/>
    </row>
    <row r="2136" spans="1:20" s="55" customFormat="1" ht="14.15" x14ac:dyDescent="0.4">
      <c r="A2136" s="39"/>
      <c r="E2136" s="74"/>
      <c r="F2136" s="74"/>
      <c r="G2136" s="74"/>
      <c r="S2136" s="61"/>
      <c r="T2136" s="61"/>
    </row>
    <row r="2137" spans="1:20" s="55" customFormat="1" ht="14.15" x14ac:dyDescent="0.4">
      <c r="A2137" s="39"/>
      <c r="E2137" s="74"/>
      <c r="F2137" s="74"/>
      <c r="G2137" s="74"/>
      <c r="S2137" s="61"/>
      <c r="T2137" s="61"/>
    </row>
    <row r="2138" spans="1:20" s="55" customFormat="1" ht="14.15" x14ac:dyDescent="0.4">
      <c r="A2138" s="39"/>
      <c r="E2138" s="74"/>
      <c r="F2138" s="74"/>
      <c r="G2138" s="74"/>
      <c r="S2138" s="61"/>
      <c r="T2138" s="61"/>
    </row>
    <row r="2139" spans="1:20" s="55" customFormat="1" ht="14.15" x14ac:dyDescent="0.4">
      <c r="A2139" s="39"/>
      <c r="E2139" s="74"/>
      <c r="F2139" s="74"/>
      <c r="G2139" s="74"/>
      <c r="S2139" s="61"/>
      <c r="T2139" s="61"/>
    </row>
    <row r="2140" spans="1:20" s="55" customFormat="1" ht="14.15" x14ac:dyDescent="0.4">
      <c r="A2140" s="39"/>
      <c r="E2140" s="74"/>
      <c r="F2140" s="74"/>
      <c r="G2140" s="74"/>
      <c r="S2140" s="61"/>
      <c r="T2140" s="61"/>
    </row>
    <row r="2141" spans="1:20" s="55" customFormat="1" ht="14.15" x14ac:dyDescent="0.4">
      <c r="A2141" s="39"/>
      <c r="E2141" s="74"/>
      <c r="F2141" s="74"/>
      <c r="G2141" s="74"/>
      <c r="S2141" s="61"/>
      <c r="T2141" s="61"/>
    </row>
    <row r="2142" spans="1:20" s="55" customFormat="1" ht="14.15" x14ac:dyDescent="0.4">
      <c r="A2142" s="39"/>
      <c r="E2142" s="74"/>
      <c r="F2142" s="74"/>
      <c r="G2142" s="74"/>
      <c r="S2142" s="61"/>
      <c r="T2142" s="61"/>
    </row>
    <row r="2143" spans="1:20" s="55" customFormat="1" ht="14.15" x14ac:dyDescent="0.4">
      <c r="A2143" s="39"/>
      <c r="E2143" s="74"/>
      <c r="F2143" s="74"/>
      <c r="G2143" s="74"/>
      <c r="S2143" s="61"/>
      <c r="T2143" s="61"/>
    </row>
    <row r="2144" spans="1:20" s="55" customFormat="1" ht="14.15" x14ac:dyDescent="0.4">
      <c r="A2144" s="39"/>
      <c r="E2144" s="74"/>
      <c r="F2144" s="74"/>
      <c r="G2144" s="74"/>
      <c r="S2144" s="61"/>
      <c r="T2144" s="61"/>
    </row>
    <row r="2145" spans="1:20" s="55" customFormat="1" ht="14.15" x14ac:dyDescent="0.4">
      <c r="A2145" s="39"/>
      <c r="E2145" s="74"/>
      <c r="F2145" s="74"/>
      <c r="G2145" s="74"/>
      <c r="S2145" s="61"/>
      <c r="T2145" s="61"/>
    </row>
    <row r="2146" spans="1:20" s="55" customFormat="1" ht="14.15" x14ac:dyDescent="0.4">
      <c r="A2146" s="39"/>
      <c r="E2146" s="74"/>
      <c r="F2146" s="74"/>
      <c r="G2146" s="74"/>
      <c r="S2146" s="61"/>
      <c r="T2146" s="61"/>
    </row>
    <row r="2147" spans="1:20" s="55" customFormat="1" ht="14.15" x14ac:dyDescent="0.4">
      <c r="A2147" s="39"/>
      <c r="E2147" s="74"/>
      <c r="F2147" s="74"/>
      <c r="G2147" s="74"/>
      <c r="S2147" s="61"/>
      <c r="T2147" s="61"/>
    </row>
    <row r="2148" spans="1:20" s="55" customFormat="1" ht="14.15" x14ac:dyDescent="0.4">
      <c r="A2148" s="39"/>
      <c r="E2148" s="74"/>
      <c r="F2148" s="74"/>
      <c r="G2148" s="74"/>
      <c r="S2148" s="61"/>
      <c r="T2148" s="61"/>
    </row>
    <row r="2149" spans="1:20" s="55" customFormat="1" ht="14.15" x14ac:dyDescent="0.4">
      <c r="A2149" s="39"/>
      <c r="E2149" s="74"/>
      <c r="F2149" s="74"/>
      <c r="G2149" s="74"/>
      <c r="S2149" s="61"/>
      <c r="T2149" s="61"/>
    </row>
    <row r="2150" spans="1:20" s="55" customFormat="1" ht="14.15" x14ac:dyDescent="0.4">
      <c r="A2150" s="39"/>
      <c r="E2150" s="74"/>
      <c r="F2150" s="74"/>
      <c r="G2150" s="74"/>
      <c r="S2150" s="61"/>
      <c r="T2150" s="61"/>
    </row>
    <row r="2151" spans="1:20" s="55" customFormat="1" ht="14.15" x14ac:dyDescent="0.4">
      <c r="A2151" s="39"/>
      <c r="E2151" s="74"/>
      <c r="F2151" s="74"/>
      <c r="G2151" s="74"/>
      <c r="S2151" s="61"/>
      <c r="T2151" s="61"/>
    </row>
    <row r="2152" spans="1:20" s="55" customFormat="1" ht="14.15" x14ac:dyDescent="0.4">
      <c r="A2152" s="39"/>
      <c r="E2152" s="74"/>
      <c r="F2152" s="74"/>
      <c r="G2152" s="74"/>
      <c r="S2152" s="61"/>
      <c r="T2152" s="61"/>
    </row>
    <row r="2153" spans="1:20" s="55" customFormat="1" ht="14.15" x14ac:dyDescent="0.4">
      <c r="A2153" s="39"/>
      <c r="E2153" s="74"/>
      <c r="F2153" s="74"/>
      <c r="G2153" s="74"/>
      <c r="S2153" s="61"/>
      <c r="T2153" s="61"/>
    </row>
    <row r="2154" spans="1:20" s="55" customFormat="1" ht="14.15" x14ac:dyDescent="0.4">
      <c r="A2154" s="39"/>
      <c r="E2154" s="74"/>
      <c r="F2154" s="74"/>
      <c r="G2154" s="74"/>
      <c r="S2154" s="61"/>
      <c r="T2154" s="61"/>
    </row>
    <row r="2155" spans="1:20" s="55" customFormat="1" ht="14.15" x14ac:dyDescent="0.4">
      <c r="A2155" s="39"/>
      <c r="E2155" s="74"/>
      <c r="F2155" s="74"/>
      <c r="G2155" s="74"/>
      <c r="S2155" s="61"/>
      <c r="T2155" s="61"/>
    </row>
    <row r="2156" spans="1:20" s="55" customFormat="1" ht="14.15" x14ac:dyDescent="0.4">
      <c r="A2156" s="39"/>
      <c r="E2156" s="74"/>
      <c r="F2156" s="74"/>
      <c r="G2156" s="74"/>
      <c r="S2156" s="61"/>
      <c r="T2156" s="61"/>
    </row>
    <row r="2157" spans="1:20" s="55" customFormat="1" ht="14.15" x14ac:dyDescent="0.4">
      <c r="A2157" s="39"/>
      <c r="E2157" s="74"/>
      <c r="F2157" s="74"/>
      <c r="G2157" s="74"/>
      <c r="S2157" s="61"/>
      <c r="T2157" s="61"/>
    </row>
    <row r="2158" spans="1:20" s="55" customFormat="1" ht="14.15" x14ac:dyDescent="0.4">
      <c r="A2158" s="39"/>
      <c r="E2158" s="74"/>
      <c r="F2158" s="74"/>
      <c r="G2158" s="74"/>
      <c r="S2158" s="61"/>
      <c r="T2158" s="61"/>
    </row>
    <row r="2159" spans="1:20" s="55" customFormat="1" ht="14.15" x14ac:dyDescent="0.4">
      <c r="A2159" s="39"/>
      <c r="E2159" s="74"/>
      <c r="F2159" s="74"/>
      <c r="G2159" s="74"/>
      <c r="S2159" s="61"/>
      <c r="T2159" s="61"/>
    </row>
    <row r="2160" spans="1:20" s="55" customFormat="1" ht="14.15" x14ac:dyDescent="0.4">
      <c r="A2160" s="39"/>
      <c r="E2160" s="74"/>
      <c r="F2160" s="74"/>
      <c r="G2160" s="74"/>
      <c r="S2160" s="61"/>
      <c r="T2160" s="61"/>
    </row>
    <row r="2161" spans="1:20" s="55" customFormat="1" ht="14.15" x14ac:dyDescent="0.4">
      <c r="A2161" s="39"/>
      <c r="E2161" s="74"/>
      <c r="F2161" s="74"/>
      <c r="G2161" s="74"/>
      <c r="S2161" s="61"/>
      <c r="T2161" s="61"/>
    </row>
    <row r="2162" spans="1:20" s="55" customFormat="1" ht="14.15" x14ac:dyDescent="0.4">
      <c r="A2162" s="39"/>
      <c r="E2162" s="74"/>
      <c r="F2162" s="74"/>
      <c r="G2162" s="74"/>
      <c r="S2162" s="61"/>
      <c r="T2162" s="61"/>
    </row>
    <row r="2163" spans="1:20" s="55" customFormat="1" ht="14.15" x14ac:dyDescent="0.4">
      <c r="A2163" s="39"/>
      <c r="E2163" s="74"/>
      <c r="F2163" s="74"/>
      <c r="G2163" s="74"/>
      <c r="S2163" s="61"/>
      <c r="T2163" s="61"/>
    </row>
    <row r="2164" spans="1:20" s="55" customFormat="1" ht="14.15" x14ac:dyDescent="0.4">
      <c r="A2164" s="39"/>
      <c r="E2164" s="74"/>
      <c r="F2164" s="74"/>
      <c r="G2164" s="74"/>
      <c r="S2164" s="61"/>
      <c r="T2164" s="61"/>
    </row>
    <row r="2165" spans="1:20" s="55" customFormat="1" ht="14.15" x14ac:dyDescent="0.4">
      <c r="A2165" s="39"/>
      <c r="E2165" s="74"/>
      <c r="F2165" s="74"/>
      <c r="G2165" s="74"/>
      <c r="S2165" s="61"/>
      <c r="T2165" s="61"/>
    </row>
    <row r="2166" spans="1:20" s="55" customFormat="1" ht="14.15" x14ac:dyDescent="0.4">
      <c r="A2166" s="39"/>
      <c r="E2166" s="74"/>
      <c r="F2166" s="74"/>
      <c r="G2166" s="74"/>
      <c r="S2166" s="61"/>
      <c r="T2166" s="61"/>
    </row>
    <row r="2167" spans="1:20" s="55" customFormat="1" ht="14.15" x14ac:dyDescent="0.4">
      <c r="A2167" s="39"/>
      <c r="E2167" s="74"/>
      <c r="F2167" s="74"/>
      <c r="G2167" s="74"/>
      <c r="S2167" s="61"/>
      <c r="T2167" s="61"/>
    </row>
    <row r="2168" spans="1:20" s="55" customFormat="1" ht="14.15" x14ac:dyDescent="0.4">
      <c r="A2168" s="39"/>
      <c r="E2168" s="74"/>
      <c r="F2168" s="74"/>
      <c r="G2168" s="74"/>
      <c r="S2168" s="61"/>
      <c r="T2168" s="61"/>
    </row>
    <row r="2169" spans="1:20" s="55" customFormat="1" ht="14.15" x14ac:dyDescent="0.4">
      <c r="A2169" s="39"/>
      <c r="E2169" s="74"/>
      <c r="F2169" s="74"/>
      <c r="G2169" s="74"/>
      <c r="S2169" s="61"/>
      <c r="T2169" s="61"/>
    </row>
    <row r="2170" spans="1:20" s="55" customFormat="1" ht="14.15" x14ac:dyDescent="0.4">
      <c r="A2170" s="39"/>
      <c r="E2170" s="74"/>
      <c r="F2170" s="74"/>
      <c r="G2170" s="74"/>
      <c r="S2170" s="61"/>
      <c r="T2170" s="61"/>
    </row>
    <row r="2171" spans="1:20" s="55" customFormat="1" ht="14.15" x14ac:dyDescent="0.4">
      <c r="A2171" s="39"/>
      <c r="E2171" s="74"/>
      <c r="F2171" s="74"/>
      <c r="G2171" s="74"/>
      <c r="S2171" s="61"/>
      <c r="T2171" s="61"/>
    </row>
    <row r="2172" spans="1:20" s="55" customFormat="1" ht="14.15" x14ac:dyDescent="0.4">
      <c r="A2172" s="39"/>
      <c r="E2172" s="74"/>
      <c r="F2172" s="74"/>
      <c r="G2172" s="74"/>
      <c r="S2172" s="61"/>
      <c r="T2172" s="61"/>
    </row>
    <row r="2173" spans="1:20" s="55" customFormat="1" ht="14.15" x14ac:dyDescent="0.4">
      <c r="A2173" s="39"/>
      <c r="E2173" s="74"/>
      <c r="F2173" s="74"/>
      <c r="G2173" s="74"/>
      <c r="S2173" s="61"/>
      <c r="T2173" s="61"/>
    </row>
    <row r="2174" spans="1:20" s="55" customFormat="1" ht="14.15" x14ac:dyDescent="0.4">
      <c r="A2174" s="39"/>
      <c r="E2174" s="74"/>
      <c r="F2174" s="74"/>
      <c r="G2174" s="74"/>
      <c r="S2174" s="61"/>
      <c r="T2174" s="61"/>
    </row>
    <row r="2175" spans="1:20" s="55" customFormat="1" ht="14.15" x14ac:dyDescent="0.4">
      <c r="A2175" s="39"/>
      <c r="E2175" s="74"/>
      <c r="F2175" s="74"/>
      <c r="G2175" s="74"/>
      <c r="S2175" s="61"/>
      <c r="T2175" s="61"/>
    </row>
    <row r="2176" spans="1:20" s="55" customFormat="1" ht="14.15" x14ac:dyDescent="0.4">
      <c r="A2176" s="39"/>
      <c r="E2176" s="74"/>
      <c r="F2176" s="74"/>
      <c r="G2176" s="74"/>
      <c r="S2176" s="61"/>
      <c r="T2176" s="61"/>
    </row>
    <row r="2177" spans="1:20" s="55" customFormat="1" ht="14.15" x14ac:dyDescent="0.4">
      <c r="A2177" s="39"/>
      <c r="E2177" s="74"/>
      <c r="F2177" s="74"/>
      <c r="G2177" s="74"/>
      <c r="S2177" s="61"/>
      <c r="T2177" s="61"/>
    </row>
    <row r="2178" spans="1:20" s="55" customFormat="1" ht="14.15" x14ac:dyDescent="0.4">
      <c r="A2178" s="39"/>
      <c r="E2178" s="74"/>
      <c r="F2178" s="74"/>
      <c r="G2178" s="74"/>
      <c r="S2178" s="61"/>
      <c r="T2178" s="61"/>
    </row>
    <row r="2179" spans="1:20" s="55" customFormat="1" ht="14.15" x14ac:dyDescent="0.4">
      <c r="A2179" s="39"/>
      <c r="E2179" s="74"/>
      <c r="F2179" s="74"/>
      <c r="G2179" s="74"/>
      <c r="S2179" s="61"/>
      <c r="T2179" s="61"/>
    </row>
    <row r="2180" spans="1:20" s="55" customFormat="1" ht="14.15" x14ac:dyDescent="0.4">
      <c r="A2180" s="39"/>
      <c r="E2180" s="74"/>
      <c r="F2180" s="74"/>
      <c r="G2180" s="74"/>
      <c r="S2180" s="61"/>
      <c r="T2180" s="61"/>
    </row>
    <row r="2181" spans="1:20" s="55" customFormat="1" ht="14.15" x14ac:dyDescent="0.4">
      <c r="A2181" s="39"/>
      <c r="E2181" s="74"/>
      <c r="F2181" s="74"/>
      <c r="G2181" s="74"/>
      <c r="S2181" s="61"/>
      <c r="T2181" s="61"/>
    </row>
    <row r="2182" spans="1:20" s="55" customFormat="1" ht="14.15" x14ac:dyDescent="0.4">
      <c r="A2182" s="39"/>
      <c r="E2182" s="74"/>
      <c r="F2182" s="74"/>
      <c r="G2182" s="74"/>
      <c r="S2182" s="61"/>
      <c r="T2182" s="61"/>
    </row>
    <row r="2183" spans="1:20" s="55" customFormat="1" ht="14.15" x14ac:dyDescent="0.4">
      <c r="A2183" s="39"/>
      <c r="E2183" s="74"/>
      <c r="F2183" s="74"/>
      <c r="G2183" s="74"/>
      <c r="S2183" s="61"/>
      <c r="T2183" s="61"/>
    </row>
    <row r="2184" spans="1:20" s="55" customFormat="1" ht="14.15" x14ac:dyDescent="0.4">
      <c r="A2184" s="39"/>
      <c r="E2184" s="74"/>
      <c r="F2184" s="74"/>
      <c r="G2184" s="74"/>
      <c r="S2184" s="61"/>
      <c r="T2184" s="61"/>
    </row>
    <row r="2185" spans="1:20" s="55" customFormat="1" ht="14.15" x14ac:dyDescent="0.4">
      <c r="A2185" s="39"/>
      <c r="E2185" s="74"/>
      <c r="F2185" s="74"/>
      <c r="G2185" s="74"/>
      <c r="S2185" s="61"/>
      <c r="T2185" s="61"/>
    </row>
    <row r="2186" spans="1:20" s="55" customFormat="1" ht="14.15" x14ac:dyDescent="0.4">
      <c r="A2186" s="39"/>
      <c r="E2186" s="74"/>
      <c r="F2186" s="74"/>
      <c r="G2186" s="74"/>
      <c r="S2186" s="61"/>
      <c r="T2186" s="61"/>
    </row>
    <row r="2187" spans="1:20" s="55" customFormat="1" ht="14.15" x14ac:dyDescent="0.4">
      <c r="A2187" s="39"/>
      <c r="E2187" s="74"/>
      <c r="F2187" s="74"/>
      <c r="G2187" s="74"/>
      <c r="S2187" s="61"/>
      <c r="T2187" s="61"/>
    </row>
    <row r="2188" spans="1:20" s="55" customFormat="1" ht="14.15" x14ac:dyDescent="0.4">
      <c r="A2188" s="39"/>
      <c r="E2188" s="74"/>
      <c r="F2188" s="74"/>
      <c r="G2188" s="74"/>
      <c r="S2188" s="61"/>
      <c r="T2188" s="61"/>
    </row>
    <row r="2189" spans="1:20" s="55" customFormat="1" ht="14.15" x14ac:dyDescent="0.4">
      <c r="A2189" s="39"/>
      <c r="E2189" s="74"/>
      <c r="F2189" s="74"/>
      <c r="G2189" s="74"/>
      <c r="S2189" s="61"/>
      <c r="T2189" s="61"/>
    </row>
    <row r="2190" spans="1:20" s="55" customFormat="1" ht="14.15" x14ac:dyDescent="0.4">
      <c r="A2190" s="39"/>
      <c r="E2190" s="74"/>
      <c r="F2190" s="74"/>
      <c r="G2190" s="74"/>
      <c r="S2190" s="61"/>
      <c r="T2190" s="61"/>
    </row>
    <row r="2191" spans="1:20" s="55" customFormat="1" ht="14.15" x14ac:dyDescent="0.4">
      <c r="A2191" s="39"/>
      <c r="E2191" s="74"/>
      <c r="F2191" s="74"/>
      <c r="G2191" s="74"/>
      <c r="S2191" s="61"/>
      <c r="T2191" s="61"/>
    </row>
    <row r="2192" spans="1:20" s="55" customFormat="1" ht="14.15" x14ac:dyDescent="0.4">
      <c r="A2192" s="39"/>
      <c r="E2192" s="74"/>
      <c r="F2192" s="74"/>
      <c r="G2192" s="74"/>
      <c r="S2192" s="61"/>
      <c r="T2192" s="61"/>
    </row>
    <row r="2193" spans="1:20" s="55" customFormat="1" ht="14.15" x14ac:dyDescent="0.4">
      <c r="A2193" s="39"/>
      <c r="E2193" s="74"/>
      <c r="F2193" s="74"/>
      <c r="G2193" s="74"/>
      <c r="S2193" s="61"/>
      <c r="T2193" s="61"/>
    </row>
    <row r="2194" spans="1:20" s="55" customFormat="1" ht="14.15" x14ac:dyDescent="0.4">
      <c r="A2194" s="39"/>
      <c r="E2194" s="74"/>
      <c r="F2194" s="74"/>
      <c r="G2194" s="74"/>
      <c r="S2194" s="61"/>
      <c r="T2194" s="61"/>
    </row>
    <row r="2195" spans="1:20" s="55" customFormat="1" ht="14.15" x14ac:dyDescent="0.4">
      <c r="A2195" s="39"/>
      <c r="E2195" s="74"/>
      <c r="F2195" s="74"/>
      <c r="G2195" s="74"/>
      <c r="S2195" s="61"/>
      <c r="T2195" s="61"/>
    </row>
    <row r="2196" spans="1:20" s="55" customFormat="1" ht="14.15" x14ac:dyDescent="0.4">
      <c r="A2196" s="39"/>
      <c r="E2196" s="74"/>
      <c r="F2196" s="74"/>
      <c r="G2196" s="74"/>
      <c r="S2196" s="61"/>
      <c r="T2196" s="61"/>
    </row>
    <row r="2197" spans="1:20" s="55" customFormat="1" ht="14.15" x14ac:dyDescent="0.4">
      <c r="A2197" s="39"/>
      <c r="E2197" s="74"/>
      <c r="F2197" s="74"/>
      <c r="G2197" s="74"/>
      <c r="S2197" s="61"/>
      <c r="T2197" s="61"/>
    </row>
    <row r="2198" spans="1:20" s="55" customFormat="1" ht="14.15" x14ac:dyDescent="0.4">
      <c r="A2198" s="39"/>
      <c r="E2198" s="74"/>
      <c r="F2198" s="74"/>
      <c r="G2198" s="74"/>
      <c r="S2198" s="61"/>
      <c r="T2198" s="61"/>
    </row>
    <row r="2199" spans="1:20" s="55" customFormat="1" ht="14.15" x14ac:dyDescent="0.4">
      <c r="A2199" s="39"/>
      <c r="E2199" s="74"/>
      <c r="F2199" s="74"/>
      <c r="G2199" s="74"/>
      <c r="S2199" s="61"/>
      <c r="T2199" s="61"/>
    </row>
    <row r="2200" spans="1:20" s="55" customFormat="1" ht="14.15" x14ac:dyDescent="0.4">
      <c r="A2200" s="39"/>
      <c r="E2200" s="74"/>
      <c r="F2200" s="74"/>
      <c r="G2200" s="74"/>
      <c r="S2200" s="61"/>
      <c r="T2200" s="61"/>
    </row>
    <row r="2201" spans="1:20" s="55" customFormat="1" ht="14.15" x14ac:dyDescent="0.4">
      <c r="A2201" s="39"/>
      <c r="E2201" s="74"/>
      <c r="F2201" s="74"/>
      <c r="G2201" s="74"/>
      <c r="S2201" s="61"/>
      <c r="T2201" s="61"/>
    </row>
    <row r="2202" spans="1:20" s="55" customFormat="1" ht="14.15" x14ac:dyDescent="0.4">
      <c r="A2202" s="39"/>
      <c r="E2202" s="74"/>
      <c r="F2202" s="74"/>
      <c r="G2202" s="74"/>
      <c r="S2202" s="61"/>
      <c r="T2202" s="61"/>
    </row>
    <row r="2203" spans="1:20" s="55" customFormat="1" ht="14.15" x14ac:dyDescent="0.4">
      <c r="A2203" s="39"/>
      <c r="E2203" s="74"/>
      <c r="F2203" s="74"/>
      <c r="G2203" s="74"/>
      <c r="S2203" s="61"/>
      <c r="T2203" s="61"/>
    </row>
    <row r="2204" spans="1:20" s="55" customFormat="1" ht="14.15" x14ac:dyDescent="0.4">
      <c r="A2204" s="39"/>
      <c r="E2204" s="74"/>
      <c r="F2204" s="74"/>
      <c r="G2204" s="74"/>
      <c r="S2204" s="61"/>
      <c r="T2204" s="61"/>
    </row>
    <row r="2205" spans="1:20" s="55" customFormat="1" ht="14.15" x14ac:dyDescent="0.4">
      <c r="A2205" s="39"/>
      <c r="E2205" s="74"/>
      <c r="F2205" s="74"/>
      <c r="G2205" s="74"/>
      <c r="S2205" s="61"/>
      <c r="T2205" s="61"/>
    </row>
    <row r="2206" spans="1:20" s="55" customFormat="1" ht="14.15" x14ac:dyDescent="0.4">
      <c r="A2206" s="39"/>
      <c r="E2206" s="74"/>
      <c r="F2206" s="74"/>
      <c r="G2206" s="74"/>
      <c r="S2206" s="61"/>
      <c r="T2206" s="61"/>
    </row>
    <row r="2207" spans="1:20" s="55" customFormat="1" ht="14.15" x14ac:dyDescent="0.4">
      <c r="A2207" s="39"/>
      <c r="E2207" s="74"/>
      <c r="F2207" s="74"/>
      <c r="G2207" s="74"/>
      <c r="S2207" s="61"/>
      <c r="T2207" s="61"/>
    </row>
    <row r="2208" spans="1:20" s="55" customFormat="1" ht="14.15" x14ac:dyDescent="0.4">
      <c r="A2208" s="39"/>
      <c r="E2208" s="74"/>
      <c r="F2208" s="74"/>
      <c r="G2208" s="74"/>
      <c r="S2208" s="61"/>
      <c r="T2208" s="61"/>
    </row>
    <row r="2209" spans="1:20" s="55" customFormat="1" ht="14.15" x14ac:dyDescent="0.4">
      <c r="A2209" s="39"/>
      <c r="E2209" s="74"/>
      <c r="F2209" s="74"/>
      <c r="G2209" s="74"/>
      <c r="S2209" s="61"/>
      <c r="T2209" s="61"/>
    </row>
    <row r="2210" spans="1:20" s="55" customFormat="1" ht="14.15" x14ac:dyDescent="0.4">
      <c r="A2210" s="39"/>
      <c r="E2210" s="74"/>
      <c r="F2210" s="74"/>
      <c r="G2210" s="74"/>
      <c r="S2210" s="61"/>
      <c r="T2210" s="61"/>
    </row>
    <row r="2211" spans="1:20" s="55" customFormat="1" ht="14.15" x14ac:dyDescent="0.4">
      <c r="A2211" s="39"/>
      <c r="E2211" s="74"/>
      <c r="F2211" s="74"/>
      <c r="G2211" s="74"/>
      <c r="S2211" s="61"/>
      <c r="T2211" s="61"/>
    </row>
    <row r="2212" spans="1:20" s="55" customFormat="1" ht="14.15" x14ac:dyDescent="0.4">
      <c r="A2212" s="39"/>
      <c r="E2212" s="74"/>
      <c r="F2212" s="74"/>
      <c r="G2212" s="74"/>
      <c r="S2212" s="61"/>
      <c r="T2212" s="61"/>
    </row>
    <row r="2213" spans="1:20" s="55" customFormat="1" ht="14.15" x14ac:dyDescent="0.4">
      <c r="A2213" s="39"/>
      <c r="E2213" s="74"/>
      <c r="F2213" s="74"/>
      <c r="G2213" s="74"/>
      <c r="S2213" s="61"/>
      <c r="T2213" s="61"/>
    </row>
    <row r="2214" spans="1:20" s="55" customFormat="1" ht="14.15" x14ac:dyDescent="0.4">
      <c r="A2214" s="39"/>
      <c r="E2214" s="74"/>
      <c r="F2214" s="74"/>
      <c r="G2214" s="74"/>
      <c r="S2214" s="61"/>
      <c r="T2214" s="61"/>
    </row>
    <row r="2215" spans="1:20" s="55" customFormat="1" ht="14.15" x14ac:dyDescent="0.4">
      <c r="A2215" s="39"/>
      <c r="E2215" s="74"/>
      <c r="F2215" s="74"/>
      <c r="G2215" s="74"/>
      <c r="S2215" s="61"/>
      <c r="T2215" s="61"/>
    </row>
    <row r="2216" spans="1:20" s="55" customFormat="1" ht="14.15" x14ac:dyDescent="0.4">
      <c r="A2216" s="39"/>
      <c r="E2216" s="74"/>
      <c r="F2216" s="74"/>
      <c r="G2216" s="74"/>
      <c r="S2216" s="61"/>
      <c r="T2216" s="61"/>
    </row>
    <row r="2217" spans="1:20" s="55" customFormat="1" ht="14.15" x14ac:dyDescent="0.4">
      <c r="A2217" s="39"/>
      <c r="E2217" s="74"/>
      <c r="F2217" s="74"/>
      <c r="G2217" s="74"/>
      <c r="S2217" s="61"/>
      <c r="T2217" s="61"/>
    </row>
    <row r="2218" spans="1:20" s="55" customFormat="1" ht="14.15" x14ac:dyDescent="0.4">
      <c r="A2218" s="39"/>
      <c r="E2218" s="74"/>
      <c r="F2218" s="74"/>
      <c r="G2218" s="74"/>
      <c r="S2218" s="61"/>
      <c r="T2218" s="61"/>
    </row>
    <row r="2219" spans="1:20" s="55" customFormat="1" ht="14.15" x14ac:dyDescent="0.4">
      <c r="A2219" s="39"/>
      <c r="E2219" s="74"/>
      <c r="F2219" s="74"/>
      <c r="G2219" s="74"/>
      <c r="S2219" s="61"/>
      <c r="T2219" s="61"/>
    </row>
    <row r="2220" spans="1:20" s="55" customFormat="1" ht="14.15" x14ac:dyDescent="0.4">
      <c r="A2220" s="39"/>
      <c r="E2220" s="74"/>
      <c r="F2220" s="74"/>
      <c r="G2220" s="74"/>
      <c r="S2220" s="61"/>
      <c r="T2220" s="61"/>
    </row>
    <row r="2221" spans="1:20" s="55" customFormat="1" ht="14.15" x14ac:dyDescent="0.4">
      <c r="A2221" s="39"/>
      <c r="E2221" s="74"/>
      <c r="F2221" s="74"/>
      <c r="G2221" s="74"/>
      <c r="S2221" s="61"/>
      <c r="T2221" s="61"/>
    </row>
    <row r="2222" spans="1:20" s="55" customFormat="1" ht="14.15" x14ac:dyDescent="0.4">
      <c r="A2222" s="39"/>
      <c r="E2222" s="74"/>
      <c r="F2222" s="74"/>
      <c r="G2222" s="74"/>
      <c r="S2222" s="61"/>
      <c r="T2222" s="61"/>
    </row>
    <row r="2223" spans="1:20" s="55" customFormat="1" ht="14.15" x14ac:dyDescent="0.4">
      <c r="A2223" s="39"/>
      <c r="E2223" s="74"/>
      <c r="F2223" s="74"/>
      <c r="G2223" s="74"/>
      <c r="S2223" s="61"/>
      <c r="T2223" s="61"/>
    </row>
    <row r="2224" spans="1:20" s="55" customFormat="1" ht="14.15" x14ac:dyDescent="0.4">
      <c r="A2224" s="39"/>
      <c r="E2224" s="74"/>
      <c r="F2224" s="74"/>
      <c r="G2224" s="74"/>
      <c r="S2224" s="61"/>
      <c r="T2224" s="61"/>
    </row>
    <row r="2225" spans="1:20" s="55" customFormat="1" ht="14.15" x14ac:dyDescent="0.4">
      <c r="A2225" s="39"/>
      <c r="E2225" s="74"/>
      <c r="F2225" s="74"/>
      <c r="G2225" s="74"/>
      <c r="S2225" s="61"/>
      <c r="T2225" s="61"/>
    </row>
    <row r="2226" spans="1:20" s="55" customFormat="1" ht="14.15" x14ac:dyDescent="0.4">
      <c r="A2226" s="39"/>
      <c r="E2226" s="74"/>
      <c r="F2226" s="74"/>
      <c r="G2226" s="74"/>
      <c r="S2226" s="61"/>
      <c r="T2226" s="61"/>
    </row>
    <row r="2227" spans="1:20" s="55" customFormat="1" ht="14.15" x14ac:dyDescent="0.4">
      <c r="A2227" s="39"/>
      <c r="E2227" s="74"/>
      <c r="F2227" s="74"/>
      <c r="G2227" s="74"/>
      <c r="S2227" s="61"/>
      <c r="T2227" s="61"/>
    </row>
    <row r="2228" spans="1:20" s="55" customFormat="1" ht="14.15" x14ac:dyDescent="0.4">
      <c r="A2228" s="39"/>
      <c r="E2228" s="74"/>
      <c r="F2228" s="74"/>
      <c r="G2228" s="74"/>
      <c r="S2228" s="61"/>
      <c r="T2228" s="61"/>
    </row>
    <row r="2229" spans="1:20" s="55" customFormat="1" ht="14.15" x14ac:dyDescent="0.4">
      <c r="A2229" s="39"/>
      <c r="E2229" s="74"/>
      <c r="F2229" s="74"/>
      <c r="G2229" s="74"/>
      <c r="S2229" s="61"/>
      <c r="T2229" s="61"/>
    </row>
    <row r="2230" spans="1:20" s="55" customFormat="1" ht="14.15" x14ac:dyDescent="0.4">
      <c r="A2230" s="39"/>
      <c r="E2230" s="74"/>
      <c r="F2230" s="74"/>
      <c r="G2230" s="74"/>
      <c r="S2230" s="61"/>
      <c r="T2230" s="61"/>
    </row>
    <row r="2231" spans="1:20" s="55" customFormat="1" ht="14.15" x14ac:dyDescent="0.4">
      <c r="A2231" s="39"/>
      <c r="E2231" s="74"/>
      <c r="F2231" s="74"/>
      <c r="G2231" s="74"/>
      <c r="S2231" s="61"/>
      <c r="T2231" s="61"/>
    </row>
    <row r="2232" spans="1:20" s="55" customFormat="1" ht="14.15" x14ac:dyDescent="0.4">
      <c r="A2232" s="39"/>
      <c r="E2232" s="74"/>
      <c r="F2232" s="74"/>
      <c r="G2232" s="74"/>
      <c r="S2232" s="61"/>
      <c r="T2232" s="61"/>
    </row>
    <row r="2233" spans="1:20" s="55" customFormat="1" ht="14.15" x14ac:dyDescent="0.4">
      <c r="A2233" s="39"/>
      <c r="E2233" s="74"/>
      <c r="F2233" s="74"/>
      <c r="G2233" s="74"/>
      <c r="S2233" s="61"/>
      <c r="T2233" s="61"/>
    </row>
    <row r="2234" spans="1:20" s="55" customFormat="1" ht="14.15" x14ac:dyDescent="0.4">
      <c r="A2234" s="39"/>
      <c r="E2234" s="74"/>
      <c r="F2234" s="74"/>
      <c r="G2234" s="74"/>
      <c r="S2234" s="61"/>
      <c r="T2234" s="61"/>
    </row>
    <row r="2235" spans="1:20" s="55" customFormat="1" ht="14.15" x14ac:dyDescent="0.4">
      <c r="A2235" s="39"/>
      <c r="E2235" s="74"/>
      <c r="F2235" s="74"/>
      <c r="G2235" s="74"/>
      <c r="S2235" s="61"/>
      <c r="T2235" s="61"/>
    </row>
    <row r="2236" spans="1:20" s="55" customFormat="1" ht="14.15" x14ac:dyDescent="0.4">
      <c r="A2236" s="39"/>
      <c r="E2236" s="74"/>
      <c r="F2236" s="74"/>
      <c r="G2236" s="74"/>
      <c r="S2236" s="61"/>
      <c r="T2236" s="61"/>
    </row>
    <row r="2237" spans="1:20" s="55" customFormat="1" ht="14.15" x14ac:dyDescent="0.4">
      <c r="A2237" s="39"/>
      <c r="E2237" s="74"/>
      <c r="F2237" s="74"/>
      <c r="G2237" s="74"/>
      <c r="S2237" s="61"/>
      <c r="T2237" s="61"/>
    </row>
    <row r="2238" spans="1:20" s="55" customFormat="1" ht="14.15" x14ac:dyDescent="0.4">
      <c r="A2238" s="39"/>
      <c r="E2238" s="74"/>
      <c r="F2238" s="74"/>
      <c r="G2238" s="74"/>
      <c r="S2238" s="61"/>
      <c r="T2238" s="61"/>
    </row>
    <row r="2239" spans="1:20" s="55" customFormat="1" ht="14.15" x14ac:dyDescent="0.4">
      <c r="A2239" s="39"/>
      <c r="E2239" s="74"/>
      <c r="F2239" s="74"/>
      <c r="G2239" s="74"/>
      <c r="S2239" s="61"/>
      <c r="T2239" s="61"/>
    </row>
    <row r="2240" spans="1:20" s="55" customFormat="1" ht="14.15" x14ac:dyDescent="0.4">
      <c r="A2240" s="39"/>
      <c r="E2240" s="74"/>
      <c r="F2240" s="74"/>
      <c r="G2240" s="74"/>
      <c r="S2240" s="61"/>
      <c r="T2240" s="61"/>
    </row>
    <row r="2241" spans="1:20" s="55" customFormat="1" ht="14.15" x14ac:dyDescent="0.4">
      <c r="A2241" s="39"/>
      <c r="E2241" s="74"/>
      <c r="F2241" s="74"/>
      <c r="G2241" s="74"/>
      <c r="S2241" s="61"/>
      <c r="T2241" s="61"/>
    </row>
    <row r="2242" spans="1:20" s="55" customFormat="1" ht="14.15" x14ac:dyDescent="0.4">
      <c r="A2242" s="39"/>
      <c r="E2242" s="74"/>
      <c r="F2242" s="74"/>
      <c r="G2242" s="74"/>
      <c r="S2242" s="61"/>
      <c r="T2242" s="61"/>
    </row>
    <row r="2243" spans="1:20" s="55" customFormat="1" ht="14.15" x14ac:dyDescent="0.4">
      <c r="A2243" s="39"/>
      <c r="E2243" s="74"/>
      <c r="F2243" s="74"/>
      <c r="G2243" s="74"/>
      <c r="S2243" s="61"/>
      <c r="T2243" s="61"/>
    </row>
    <row r="2244" spans="1:20" s="55" customFormat="1" ht="14.15" x14ac:dyDescent="0.4">
      <c r="A2244" s="39"/>
      <c r="E2244" s="74"/>
      <c r="F2244" s="74"/>
      <c r="G2244" s="74"/>
      <c r="S2244" s="61"/>
      <c r="T2244" s="61"/>
    </row>
    <row r="2245" spans="1:20" s="55" customFormat="1" ht="14.15" x14ac:dyDescent="0.4">
      <c r="A2245" s="39"/>
      <c r="E2245" s="74"/>
      <c r="F2245" s="74"/>
      <c r="G2245" s="74"/>
      <c r="S2245" s="61"/>
      <c r="T2245" s="61"/>
    </row>
    <row r="2246" spans="1:20" s="55" customFormat="1" ht="14.15" x14ac:dyDescent="0.4">
      <c r="A2246" s="39"/>
      <c r="E2246" s="74"/>
      <c r="F2246" s="74"/>
      <c r="G2246" s="74"/>
      <c r="S2246" s="61"/>
      <c r="T2246" s="61"/>
    </row>
    <row r="2247" spans="1:20" s="55" customFormat="1" ht="14.15" x14ac:dyDescent="0.4">
      <c r="A2247" s="39"/>
      <c r="E2247" s="74"/>
      <c r="F2247" s="74"/>
      <c r="G2247" s="74"/>
      <c r="S2247" s="61"/>
      <c r="T2247" s="61"/>
    </row>
    <row r="2248" spans="1:20" s="55" customFormat="1" ht="14.15" x14ac:dyDescent="0.4">
      <c r="A2248" s="39"/>
      <c r="E2248" s="74"/>
      <c r="F2248" s="74"/>
      <c r="G2248" s="74"/>
      <c r="S2248" s="61"/>
      <c r="T2248" s="61"/>
    </row>
    <row r="2249" spans="1:20" s="55" customFormat="1" ht="14.15" x14ac:dyDescent="0.4">
      <c r="A2249" s="39"/>
      <c r="E2249" s="74"/>
      <c r="F2249" s="74"/>
      <c r="G2249" s="74"/>
      <c r="S2249" s="61"/>
      <c r="T2249" s="61"/>
    </row>
    <row r="2250" spans="1:20" s="55" customFormat="1" ht="14.15" x14ac:dyDescent="0.4">
      <c r="A2250" s="39"/>
      <c r="E2250" s="74"/>
      <c r="F2250" s="74"/>
      <c r="G2250" s="74"/>
      <c r="S2250" s="61"/>
      <c r="T2250" s="61"/>
    </row>
    <row r="2251" spans="1:20" s="55" customFormat="1" ht="14.15" x14ac:dyDescent="0.4">
      <c r="A2251" s="39"/>
      <c r="E2251" s="74"/>
      <c r="F2251" s="74"/>
      <c r="G2251" s="74"/>
      <c r="S2251" s="61"/>
      <c r="T2251" s="61"/>
    </row>
    <row r="2252" spans="1:20" s="55" customFormat="1" ht="14.15" x14ac:dyDescent="0.4">
      <c r="A2252" s="39"/>
      <c r="E2252" s="74"/>
      <c r="F2252" s="74"/>
      <c r="G2252" s="74"/>
      <c r="S2252" s="61"/>
      <c r="T2252" s="61"/>
    </row>
    <row r="2253" spans="1:20" s="55" customFormat="1" ht="14.15" x14ac:dyDescent="0.4">
      <c r="A2253" s="39"/>
      <c r="E2253" s="74"/>
      <c r="F2253" s="74"/>
      <c r="G2253" s="74"/>
      <c r="S2253" s="61"/>
      <c r="T2253" s="61"/>
    </row>
    <row r="2254" spans="1:20" s="55" customFormat="1" ht="14.15" x14ac:dyDescent="0.4">
      <c r="A2254" s="39"/>
      <c r="E2254" s="74"/>
      <c r="F2254" s="74"/>
      <c r="G2254" s="74"/>
      <c r="S2254" s="61"/>
      <c r="T2254" s="61"/>
    </row>
    <row r="2255" spans="1:20" s="55" customFormat="1" ht="14.15" x14ac:dyDescent="0.4">
      <c r="A2255" s="39"/>
      <c r="E2255" s="74"/>
      <c r="F2255" s="74"/>
      <c r="G2255" s="74"/>
      <c r="S2255" s="61"/>
      <c r="T2255" s="61"/>
    </row>
    <row r="2256" spans="1:20" s="55" customFormat="1" ht="14.15" x14ac:dyDescent="0.4">
      <c r="A2256" s="39"/>
      <c r="E2256" s="74"/>
      <c r="F2256" s="74"/>
      <c r="G2256" s="74"/>
      <c r="S2256" s="61"/>
      <c r="T2256" s="61"/>
    </row>
    <row r="2257" spans="1:20" s="55" customFormat="1" ht="14.15" x14ac:dyDescent="0.4">
      <c r="A2257" s="39"/>
      <c r="E2257" s="74"/>
      <c r="F2257" s="74"/>
      <c r="G2257" s="74"/>
      <c r="S2257" s="61"/>
      <c r="T2257" s="61"/>
    </row>
    <row r="2258" spans="1:20" s="55" customFormat="1" ht="14.15" x14ac:dyDescent="0.4">
      <c r="A2258" s="39"/>
      <c r="E2258" s="74"/>
      <c r="F2258" s="74"/>
      <c r="G2258" s="74"/>
      <c r="S2258" s="61"/>
      <c r="T2258" s="61"/>
    </row>
    <row r="2259" spans="1:20" s="55" customFormat="1" ht="14.15" x14ac:dyDescent="0.4">
      <c r="A2259" s="39"/>
      <c r="E2259" s="74"/>
      <c r="F2259" s="74"/>
      <c r="G2259" s="74"/>
      <c r="S2259" s="61"/>
      <c r="T2259" s="61"/>
    </row>
    <row r="2260" spans="1:20" s="55" customFormat="1" ht="14.15" x14ac:dyDescent="0.4">
      <c r="A2260" s="39"/>
      <c r="E2260" s="74"/>
      <c r="F2260" s="74"/>
      <c r="G2260" s="74"/>
      <c r="S2260" s="61"/>
      <c r="T2260" s="61"/>
    </row>
    <row r="2261" spans="1:20" s="55" customFormat="1" ht="14.15" x14ac:dyDescent="0.4">
      <c r="A2261" s="39"/>
      <c r="E2261" s="74"/>
      <c r="F2261" s="74"/>
      <c r="G2261" s="74"/>
      <c r="S2261" s="61"/>
      <c r="T2261" s="61"/>
    </row>
    <row r="2262" spans="1:20" s="55" customFormat="1" ht="14.15" x14ac:dyDescent="0.4">
      <c r="A2262" s="39"/>
      <c r="E2262" s="74"/>
      <c r="F2262" s="74"/>
      <c r="G2262" s="74"/>
      <c r="S2262" s="61"/>
      <c r="T2262" s="61"/>
    </row>
    <row r="2263" spans="1:20" s="55" customFormat="1" ht="14.15" x14ac:dyDescent="0.4">
      <c r="A2263" s="39"/>
      <c r="E2263" s="74"/>
      <c r="F2263" s="74"/>
      <c r="G2263" s="74"/>
      <c r="S2263" s="61"/>
      <c r="T2263" s="61"/>
    </row>
    <row r="2264" spans="1:20" s="55" customFormat="1" ht="14.15" x14ac:dyDescent="0.4">
      <c r="A2264" s="39"/>
      <c r="E2264" s="74"/>
      <c r="F2264" s="74"/>
      <c r="G2264" s="74"/>
      <c r="S2264" s="61"/>
      <c r="T2264" s="61"/>
    </row>
    <row r="2265" spans="1:20" s="55" customFormat="1" ht="14.15" x14ac:dyDescent="0.4">
      <c r="A2265" s="39"/>
      <c r="E2265" s="74"/>
      <c r="F2265" s="74"/>
      <c r="G2265" s="74"/>
      <c r="S2265" s="61"/>
      <c r="T2265" s="61"/>
    </row>
    <row r="2266" spans="1:20" s="55" customFormat="1" ht="14.15" x14ac:dyDescent="0.4">
      <c r="A2266" s="39"/>
      <c r="E2266" s="74"/>
      <c r="F2266" s="74"/>
      <c r="G2266" s="74"/>
      <c r="S2266" s="61"/>
      <c r="T2266" s="61"/>
    </row>
    <row r="2267" spans="1:20" s="55" customFormat="1" ht="14.15" x14ac:dyDescent="0.4">
      <c r="A2267" s="39"/>
      <c r="E2267" s="74"/>
      <c r="F2267" s="74"/>
      <c r="G2267" s="74"/>
      <c r="S2267" s="61"/>
      <c r="T2267" s="61"/>
    </row>
    <row r="2268" spans="1:20" s="55" customFormat="1" ht="14.15" x14ac:dyDescent="0.4">
      <c r="A2268" s="39"/>
      <c r="E2268" s="74"/>
      <c r="F2268" s="74"/>
      <c r="G2268" s="74"/>
      <c r="S2268" s="61"/>
      <c r="T2268" s="61"/>
    </row>
    <row r="2269" spans="1:20" s="55" customFormat="1" ht="14.15" x14ac:dyDescent="0.4">
      <c r="A2269" s="39"/>
      <c r="E2269" s="74"/>
      <c r="F2269" s="74"/>
      <c r="G2269" s="74"/>
      <c r="S2269" s="61"/>
      <c r="T2269" s="61"/>
    </row>
    <row r="2270" spans="1:20" s="55" customFormat="1" ht="14.15" x14ac:dyDescent="0.4">
      <c r="A2270" s="39"/>
      <c r="E2270" s="74"/>
      <c r="F2270" s="74"/>
      <c r="G2270" s="74"/>
      <c r="S2270" s="61"/>
      <c r="T2270" s="61"/>
    </row>
    <row r="2271" spans="1:20" s="55" customFormat="1" ht="14.15" x14ac:dyDescent="0.4">
      <c r="A2271" s="39"/>
      <c r="E2271" s="74"/>
      <c r="F2271" s="74"/>
      <c r="G2271" s="74"/>
      <c r="S2271" s="61"/>
      <c r="T2271" s="61"/>
    </row>
    <row r="2272" spans="1:20" s="55" customFormat="1" ht="14.15" x14ac:dyDescent="0.4">
      <c r="A2272" s="39"/>
      <c r="E2272" s="74"/>
      <c r="F2272" s="74"/>
      <c r="G2272" s="74"/>
      <c r="S2272" s="61"/>
      <c r="T2272" s="61"/>
    </row>
    <row r="2273" spans="1:20" s="55" customFormat="1" ht="14.15" x14ac:dyDescent="0.4">
      <c r="A2273" s="39"/>
      <c r="E2273" s="74"/>
      <c r="F2273" s="74"/>
      <c r="G2273" s="74"/>
      <c r="S2273" s="61"/>
      <c r="T2273" s="61"/>
    </row>
    <row r="2274" spans="1:20" s="55" customFormat="1" ht="14.15" x14ac:dyDescent="0.4">
      <c r="A2274" s="39"/>
      <c r="E2274" s="74"/>
      <c r="F2274" s="74"/>
      <c r="G2274" s="74"/>
      <c r="S2274" s="61"/>
      <c r="T2274" s="61"/>
    </row>
    <row r="2275" spans="1:20" s="55" customFormat="1" ht="14.15" x14ac:dyDescent="0.4">
      <c r="A2275" s="39"/>
      <c r="E2275" s="74"/>
      <c r="F2275" s="74"/>
      <c r="G2275" s="74"/>
      <c r="S2275" s="61"/>
      <c r="T2275" s="61"/>
    </row>
    <row r="2276" spans="1:20" s="55" customFormat="1" ht="14.15" x14ac:dyDescent="0.4">
      <c r="A2276" s="39"/>
      <c r="E2276" s="74"/>
      <c r="F2276" s="74"/>
      <c r="G2276" s="74"/>
      <c r="S2276" s="61"/>
      <c r="T2276" s="61"/>
    </row>
    <row r="2277" spans="1:20" s="55" customFormat="1" ht="14.15" x14ac:dyDescent="0.4">
      <c r="A2277" s="39"/>
      <c r="E2277" s="74"/>
      <c r="F2277" s="74"/>
      <c r="G2277" s="74"/>
      <c r="S2277" s="61"/>
      <c r="T2277" s="61"/>
    </row>
    <row r="2278" spans="1:20" s="55" customFormat="1" ht="14.15" x14ac:dyDescent="0.4">
      <c r="A2278" s="39"/>
      <c r="E2278" s="74"/>
      <c r="F2278" s="74"/>
      <c r="G2278" s="74"/>
      <c r="S2278" s="61"/>
      <c r="T2278" s="61"/>
    </row>
    <row r="2279" spans="1:20" s="55" customFormat="1" ht="14.15" x14ac:dyDescent="0.4">
      <c r="A2279" s="39"/>
      <c r="E2279" s="74"/>
      <c r="F2279" s="74"/>
      <c r="G2279" s="74"/>
      <c r="S2279" s="61"/>
      <c r="T2279" s="61"/>
    </row>
    <row r="2280" spans="1:20" s="55" customFormat="1" ht="14.15" x14ac:dyDescent="0.4">
      <c r="A2280" s="39"/>
      <c r="E2280" s="74"/>
      <c r="F2280" s="74"/>
      <c r="G2280" s="74"/>
      <c r="S2280" s="61"/>
      <c r="T2280" s="61"/>
    </row>
    <row r="2281" spans="1:20" s="55" customFormat="1" ht="14.15" x14ac:dyDescent="0.4">
      <c r="A2281" s="39"/>
      <c r="E2281" s="74"/>
      <c r="F2281" s="74"/>
      <c r="G2281" s="74"/>
      <c r="S2281" s="61"/>
      <c r="T2281" s="61"/>
    </row>
    <row r="2282" spans="1:20" s="55" customFormat="1" ht="14.15" x14ac:dyDescent="0.4">
      <c r="A2282" s="39"/>
      <c r="E2282" s="74"/>
      <c r="F2282" s="74"/>
      <c r="G2282" s="74"/>
      <c r="S2282" s="61"/>
      <c r="T2282" s="61"/>
    </row>
    <row r="2283" spans="1:20" s="55" customFormat="1" ht="14.15" x14ac:dyDescent="0.4">
      <c r="A2283" s="39"/>
      <c r="E2283" s="74"/>
      <c r="F2283" s="74"/>
      <c r="G2283" s="74"/>
      <c r="S2283" s="61"/>
      <c r="T2283" s="61"/>
    </row>
    <row r="2284" spans="1:20" s="55" customFormat="1" ht="14.15" x14ac:dyDescent="0.4">
      <c r="A2284" s="39"/>
      <c r="E2284" s="74"/>
      <c r="F2284" s="74"/>
      <c r="G2284" s="74"/>
      <c r="S2284" s="61"/>
      <c r="T2284" s="61"/>
    </row>
    <row r="2285" spans="1:20" s="55" customFormat="1" ht="14.15" x14ac:dyDescent="0.4">
      <c r="A2285" s="39"/>
      <c r="E2285" s="74"/>
      <c r="F2285" s="74"/>
      <c r="G2285" s="74"/>
      <c r="S2285" s="61"/>
      <c r="T2285" s="61"/>
    </row>
    <row r="2286" spans="1:20" s="55" customFormat="1" ht="14.15" x14ac:dyDescent="0.4">
      <c r="A2286" s="39"/>
      <c r="E2286" s="74"/>
      <c r="F2286" s="74"/>
      <c r="G2286" s="74"/>
      <c r="S2286" s="61"/>
      <c r="T2286" s="61"/>
    </row>
    <row r="2287" spans="1:20" s="55" customFormat="1" ht="14.15" x14ac:dyDescent="0.4">
      <c r="A2287" s="39"/>
      <c r="E2287" s="74"/>
      <c r="F2287" s="74"/>
      <c r="G2287" s="74"/>
      <c r="S2287" s="61"/>
      <c r="T2287" s="61"/>
    </row>
    <row r="2288" spans="1:20" s="55" customFormat="1" ht="14.15" x14ac:dyDescent="0.4">
      <c r="A2288" s="39"/>
      <c r="E2288" s="74"/>
      <c r="F2288" s="74"/>
      <c r="G2288" s="74"/>
      <c r="S2288" s="61"/>
      <c r="T2288" s="61"/>
    </row>
    <row r="2289" spans="1:20" s="55" customFormat="1" ht="14.15" x14ac:dyDescent="0.4">
      <c r="A2289" s="39"/>
      <c r="E2289" s="74"/>
      <c r="F2289" s="74"/>
      <c r="G2289" s="74"/>
      <c r="S2289" s="61"/>
      <c r="T2289" s="61"/>
    </row>
    <row r="2290" spans="1:20" s="55" customFormat="1" ht="14.15" x14ac:dyDescent="0.4">
      <c r="A2290" s="39"/>
      <c r="E2290" s="74"/>
      <c r="F2290" s="74"/>
      <c r="G2290" s="74"/>
      <c r="S2290" s="61"/>
      <c r="T2290" s="61"/>
    </row>
    <row r="2291" spans="1:20" s="55" customFormat="1" ht="14.15" x14ac:dyDescent="0.4">
      <c r="A2291" s="39"/>
      <c r="E2291" s="74"/>
      <c r="F2291" s="74"/>
      <c r="G2291" s="74"/>
      <c r="S2291" s="61"/>
      <c r="T2291" s="61"/>
    </row>
    <row r="2292" spans="1:20" s="55" customFormat="1" ht="14.15" x14ac:dyDescent="0.4">
      <c r="A2292" s="39"/>
      <c r="E2292" s="74"/>
      <c r="F2292" s="74"/>
      <c r="G2292" s="74"/>
      <c r="S2292" s="61"/>
      <c r="T2292" s="61"/>
    </row>
    <row r="2293" spans="1:20" s="55" customFormat="1" ht="14.15" x14ac:dyDescent="0.4">
      <c r="A2293" s="39"/>
      <c r="E2293" s="74"/>
      <c r="F2293" s="74"/>
      <c r="G2293" s="74"/>
      <c r="S2293" s="61"/>
      <c r="T2293" s="61"/>
    </row>
    <row r="2294" spans="1:20" s="55" customFormat="1" ht="14.15" x14ac:dyDescent="0.4">
      <c r="A2294" s="39"/>
      <c r="E2294" s="74"/>
      <c r="F2294" s="74"/>
      <c r="G2294" s="74"/>
      <c r="S2294" s="61"/>
      <c r="T2294" s="61"/>
    </row>
    <row r="2295" spans="1:20" s="55" customFormat="1" ht="14.15" x14ac:dyDescent="0.4">
      <c r="A2295" s="39"/>
      <c r="E2295" s="74"/>
      <c r="F2295" s="74"/>
      <c r="G2295" s="74"/>
      <c r="S2295" s="61"/>
      <c r="T2295" s="61"/>
    </row>
    <row r="2296" spans="1:20" s="55" customFormat="1" ht="14.15" x14ac:dyDescent="0.4">
      <c r="A2296" s="39"/>
      <c r="E2296" s="74"/>
      <c r="F2296" s="74"/>
      <c r="G2296" s="74"/>
      <c r="S2296" s="61"/>
      <c r="T2296" s="61"/>
    </row>
    <row r="2297" spans="1:20" s="55" customFormat="1" ht="14.15" x14ac:dyDescent="0.4">
      <c r="A2297" s="39"/>
      <c r="E2297" s="74"/>
      <c r="F2297" s="74"/>
      <c r="G2297" s="74"/>
      <c r="S2297" s="61"/>
      <c r="T2297" s="61"/>
    </row>
    <row r="2298" spans="1:20" s="55" customFormat="1" ht="14.15" x14ac:dyDescent="0.4">
      <c r="A2298" s="39"/>
      <c r="E2298" s="74"/>
      <c r="F2298" s="74"/>
      <c r="G2298" s="74"/>
      <c r="S2298" s="61"/>
      <c r="T2298" s="61"/>
    </row>
    <row r="2299" spans="1:20" s="55" customFormat="1" ht="14.15" x14ac:dyDescent="0.4">
      <c r="A2299" s="39"/>
      <c r="E2299" s="74"/>
      <c r="F2299" s="74"/>
      <c r="G2299" s="74"/>
      <c r="S2299" s="61"/>
      <c r="T2299" s="61"/>
    </row>
    <row r="2300" spans="1:20" s="55" customFormat="1" ht="14.15" x14ac:dyDescent="0.4">
      <c r="A2300" s="39"/>
      <c r="E2300" s="74"/>
      <c r="F2300" s="74"/>
      <c r="G2300" s="74"/>
      <c r="S2300" s="61"/>
      <c r="T2300" s="61"/>
    </row>
    <row r="2301" spans="1:20" s="55" customFormat="1" ht="14.15" x14ac:dyDescent="0.4">
      <c r="A2301" s="39"/>
      <c r="E2301" s="74"/>
      <c r="F2301" s="74"/>
      <c r="G2301" s="74"/>
      <c r="S2301" s="61"/>
      <c r="T2301" s="61"/>
    </row>
    <row r="2302" spans="1:20" s="55" customFormat="1" ht="14.15" x14ac:dyDescent="0.4">
      <c r="A2302" s="39"/>
      <c r="E2302" s="74"/>
      <c r="F2302" s="74"/>
      <c r="G2302" s="74"/>
      <c r="S2302" s="61"/>
      <c r="T2302" s="61"/>
    </row>
    <row r="2303" spans="1:20" s="55" customFormat="1" ht="14.15" x14ac:dyDescent="0.4">
      <c r="A2303" s="39"/>
      <c r="E2303" s="74"/>
      <c r="F2303" s="74"/>
      <c r="G2303" s="74"/>
      <c r="S2303" s="61"/>
      <c r="T2303" s="61"/>
    </row>
    <row r="2304" spans="1:20" s="55" customFormat="1" ht="14.15" x14ac:dyDescent="0.4">
      <c r="A2304" s="39"/>
      <c r="E2304" s="74"/>
      <c r="F2304" s="74"/>
      <c r="G2304" s="74"/>
      <c r="S2304" s="61"/>
      <c r="T2304" s="61"/>
    </row>
    <row r="2305" spans="1:20" s="55" customFormat="1" ht="14.15" x14ac:dyDescent="0.4">
      <c r="A2305" s="39"/>
      <c r="E2305" s="74"/>
      <c r="F2305" s="74"/>
      <c r="G2305" s="74"/>
      <c r="S2305" s="61"/>
      <c r="T2305" s="61"/>
    </row>
    <row r="2306" spans="1:20" s="55" customFormat="1" ht="14.15" x14ac:dyDescent="0.4">
      <c r="A2306" s="39"/>
      <c r="E2306" s="74"/>
      <c r="F2306" s="74"/>
      <c r="G2306" s="74"/>
      <c r="S2306" s="61"/>
      <c r="T2306" s="61"/>
    </row>
    <row r="2307" spans="1:20" s="55" customFormat="1" ht="14.15" x14ac:dyDescent="0.4">
      <c r="A2307" s="39"/>
      <c r="E2307" s="74"/>
      <c r="F2307" s="74"/>
      <c r="G2307" s="74"/>
      <c r="S2307" s="61"/>
      <c r="T2307" s="61"/>
    </row>
    <row r="2308" spans="1:20" s="55" customFormat="1" ht="14.15" x14ac:dyDescent="0.4">
      <c r="A2308" s="39"/>
      <c r="E2308" s="74"/>
      <c r="F2308" s="74"/>
      <c r="G2308" s="74"/>
      <c r="S2308" s="61"/>
      <c r="T2308" s="61"/>
    </row>
    <row r="2309" spans="1:20" s="55" customFormat="1" ht="14.15" x14ac:dyDescent="0.4">
      <c r="A2309" s="39"/>
      <c r="E2309" s="74"/>
      <c r="F2309" s="74"/>
      <c r="G2309" s="74"/>
      <c r="S2309" s="61"/>
      <c r="T2309" s="61"/>
    </row>
    <row r="2310" spans="1:20" s="55" customFormat="1" ht="14.15" x14ac:dyDescent="0.4">
      <c r="A2310" s="39"/>
      <c r="E2310" s="74"/>
      <c r="F2310" s="74"/>
      <c r="G2310" s="74"/>
      <c r="S2310" s="61"/>
      <c r="T2310" s="61"/>
    </row>
    <row r="2311" spans="1:20" s="55" customFormat="1" ht="14.15" x14ac:dyDescent="0.4">
      <c r="A2311" s="39"/>
      <c r="E2311" s="74"/>
      <c r="F2311" s="74"/>
      <c r="G2311" s="74"/>
      <c r="S2311" s="61"/>
      <c r="T2311" s="61"/>
    </row>
    <row r="2312" spans="1:20" s="55" customFormat="1" ht="14.15" x14ac:dyDescent="0.4">
      <c r="A2312" s="39"/>
      <c r="E2312" s="74"/>
      <c r="F2312" s="74"/>
      <c r="G2312" s="74"/>
      <c r="S2312" s="61"/>
      <c r="T2312" s="61"/>
    </row>
    <row r="2313" spans="1:20" s="55" customFormat="1" ht="14.15" x14ac:dyDescent="0.4">
      <c r="A2313" s="39"/>
      <c r="E2313" s="74"/>
      <c r="F2313" s="74"/>
      <c r="G2313" s="74"/>
      <c r="S2313" s="61"/>
      <c r="T2313" s="61"/>
    </row>
    <row r="2314" spans="1:20" s="55" customFormat="1" ht="14.15" x14ac:dyDescent="0.4">
      <c r="A2314" s="39"/>
      <c r="E2314" s="74"/>
      <c r="F2314" s="74"/>
      <c r="G2314" s="74"/>
      <c r="S2314" s="61"/>
      <c r="T2314" s="61"/>
    </row>
    <row r="2315" spans="1:20" s="55" customFormat="1" ht="14.15" x14ac:dyDescent="0.4">
      <c r="A2315" s="39"/>
      <c r="E2315" s="74"/>
      <c r="F2315" s="74"/>
      <c r="G2315" s="74"/>
      <c r="S2315" s="61"/>
      <c r="T2315" s="61"/>
    </row>
    <row r="2316" spans="1:20" s="55" customFormat="1" ht="14.15" x14ac:dyDescent="0.4">
      <c r="A2316" s="39"/>
      <c r="E2316" s="74"/>
      <c r="F2316" s="74"/>
      <c r="G2316" s="74"/>
      <c r="S2316" s="61"/>
      <c r="T2316" s="61"/>
    </row>
    <row r="2317" spans="1:20" s="55" customFormat="1" ht="14.15" x14ac:dyDescent="0.4">
      <c r="A2317" s="39"/>
      <c r="E2317" s="74"/>
      <c r="F2317" s="74"/>
      <c r="G2317" s="74"/>
      <c r="S2317" s="61"/>
      <c r="T2317" s="61"/>
    </row>
    <row r="2318" spans="1:20" s="55" customFormat="1" ht="14.15" x14ac:dyDescent="0.4">
      <c r="A2318" s="39"/>
      <c r="E2318" s="74"/>
      <c r="F2318" s="74"/>
      <c r="G2318" s="74"/>
      <c r="S2318" s="61"/>
      <c r="T2318" s="61"/>
    </row>
    <row r="2319" spans="1:20" s="55" customFormat="1" ht="14.15" x14ac:dyDescent="0.4">
      <c r="A2319" s="39"/>
      <c r="E2319" s="74"/>
      <c r="F2319" s="74"/>
      <c r="G2319" s="74"/>
      <c r="S2319" s="61"/>
      <c r="T2319" s="61"/>
    </row>
    <row r="2320" spans="1:20" s="55" customFormat="1" ht="14.15" x14ac:dyDescent="0.4">
      <c r="A2320" s="39"/>
      <c r="E2320" s="74"/>
      <c r="F2320" s="74"/>
      <c r="G2320" s="74"/>
      <c r="S2320" s="61"/>
      <c r="T2320" s="61"/>
    </row>
    <row r="2321" spans="1:20" s="55" customFormat="1" ht="14.15" x14ac:dyDescent="0.4">
      <c r="A2321" s="39"/>
      <c r="E2321" s="74"/>
      <c r="F2321" s="74"/>
      <c r="G2321" s="74"/>
      <c r="S2321" s="61"/>
      <c r="T2321" s="61"/>
    </row>
    <row r="2322" spans="1:20" s="55" customFormat="1" ht="14.15" x14ac:dyDescent="0.4">
      <c r="A2322" s="39"/>
      <c r="E2322" s="74"/>
      <c r="F2322" s="74"/>
      <c r="G2322" s="74"/>
      <c r="S2322" s="61"/>
      <c r="T2322" s="61"/>
    </row>
    <row r="2323" spans="1:20" s="55" customFormat="1" ht="14.15" x14ac:dyDescent="0.4">
      <c r="A2323" s="39"/>
      <c r="E2323" s="74"/>
      <c r="F2323" s="74"/>
      <c r="G2323" s="74"/>
      <c r="S2323" s="61"/>
      <c r="T2323" s="61"/>
    </row>
    <row r="2324" spans="1:20" s="55" customFormat="1" ht="14.15" x14ac:dyDescent="0.4">
      <c r="A2324" s="39"/>
      <c r="E2324" s="74"/>
      <c r="F2324" s="74"/>
      <c r="G2324" s="74"/>
      <c r="S2324" s="61"/>
      <c r="T2324" s="61"/>
    </row>
    <row r="2325" spans="1:20" s="55" customFormat="1" ht="14.15" x14ac:dyDescent="0.4">
      <c r="A2325" s="39"/>
      <c r="E2325" s="74"/>
      <c r="F2325" s="74"/>
      <c r="G2325" s="74"/>
      <c r="S2325" s="61"/>
      <c r="T2325" s="61"/>
    </row>
    <row r="2326" spans="1:20" s="55" customFormat="1" ht="14.15" x14ac:dyDescent="0.4">
      <c r="A2326" s="39"/>
      <c r="E2326" s="74"/>
      <c r="F2326" s="74"/>
      <c r="G2326" s="74"/>
      <c r="S2326" s="61"/>
      <c r="T2326" s="61"/>
    </row>
    <row r="2327" spans="1:20" s="55" customFormat="1" ht="14.15" x14ac:dyDescent="0.4">
      <c r="A2327" s="39"/>
      <c r="E2327" s="74"/>
      <c r="F2327" s="74"/>
      <c r="G2327" s="74"/>
      <c r="S2327" s="61"/>
      <c r="T2327" s="61"/>
    </row>
    <row r="2328" spans="1:20" s="55" customFormat="1" ht="14.15" x14ac:dyDescent="0.4">
      <c r="A2328" s="39"/>
      <c r="E2328" s="74"/>
      <c r="F2328" s="74"/>
      <c r="G2328" s="74"/>
      <c r="S2328" s="61"/>
      <c r="T2328" s="61"/>
    </row>
    <row r="2329" spans="1:20" s="55" customFormat="1" ht="14.15" x14ac:dyDescent="0.4">
      <c r="A2329" s="39"/>
      <c r="E2329" s="74"/>
      <c r="F2329" s="74"/>
      <c r="G2329" s="74"/>
      <c r="S2329" s="61"/>
      <c r="T2329" s="61"/>
    </row>
    <row r="2330" spans="1:20" s="55" customFormat="1" ht="14.15" x14ac:dyDescent="0.4">
      <c r="A2330" s="39"/>
      <c r="E2330" s="74"/>
      <c r="F2330" s="74"/>
      <c r="G2330" s="74"/>
      <c r="S2330" s="61"/>
      <c r="T2330" s="61"/>
    </row>
    <row r="2331" spans="1:20" s="55" customFormat="1" ht="14.15" x14ac:dyDescent="0.4">
      <c r="A2331" s="39"/>
      <c r="E2331" s="74"/>
      <c r="F2331" s="74"/>
      <c r="G2331" s="74"/>
      <c r="S2331" s="61"/>
      <c r="T2331" s="61"/>
    </row>
    <row r="2332" spans="1:20" s="55" customFormat="1" ht="14.15" x14ac:dyDescent="0.4">
      <c r="A2332" s="39"/>
      <c r="E2332" s="74"/>
      <c r="F2332" s="74"/>
      <c r="G2332" s="74"/>
      <c r="S2332" s="61"/>
      <c r="T2332" s="61"/>
    </row>
    <row r="2333" spans="1:20" s="55" customFormat="1" ht="14.15" x14ac:dyDescent="0.4">
      <c r="A2333" s="39"/>
      <c r="E2333" s="74"/>
      <c r="F2333" s="74"/>
      <c r="G2333" s="74"/>
      <c r="S2333" s="61"/>
      <c r="T2333" s="61"/>
    </row>
    <row r="2334" spans="1:20" s="55" customFormat="1" ht="14.15" x14ac:dyDescent="0.4">
      <c r="A2334" s="39"/>
      <c r="E2334" s="74"/>
      <c r="F2334" s="74"/>
      <c r="G2334" s="74"/>
      <c r="S2334" s="61"/>
      <c r="T2334" s="61"/>
    </row>
    <row r="2335" spans="1:20" s="55" customFormat="1" ht="14.15" x14ac:dyDescent="0.4">
      <c r="A2335" s="39"/>
      <c r="E2335" s="74"/>
      <c r="F2335" s="74"/>
      <c r="G2335" s="74"/>
      <c r="S2335" s="61"/>
      <c r="T2335" s="61"/>
    </row>
    <row r="2336" spans="1:20" s="55" customFormat="1" ht="14.15" x14ac:dyDescent="0.4">
      <c r="A2336" s="39"/>
      <c r="E2336" s="74"/>
      <c r="F2336" s="74"/>
      <c r="G2336" s="74"/>
      <c r="S2336" s="61"/>
      <c r="T2336" s="61"/>
    </row>
    <row r="2337" spans="1:20" s="55" customFormat="1" ht="14.15" x14ac:dyDescent="0.4">
      <c r="A2337" s="39"/>
      <c r="E2337" s="74"/>
      <c r="F2337" s="74"/>
      <c r="G2337" s="74"/>
      <c r="S2337" s="61"/>
      <c r="T2337" s="61"/>
    </row>
    <row r="2338" spans="1:20" s="55" customFormat="1" ht="14.15" x14ac:dyDescent="0.4">
      <c r="A2338" s="39"/>
      <c r="E2338" s="74"/>
      <c r="F2338" s="74"/>
      <c r="G2338" s="74"/>
      <c r="S2338" s="61"/>
      <c r="T2338" s="61"/>
    </row>
    <row r="2339" spans="1:20" s="55" customFormat="1" ht="14.15" x14ac:dyDescent="0.4">
      <c r="A2339" s="39"/>
      <c r="E2339" s="74"/>
      <c r="F2339" s="74"/>
      <c r="G2339" s="74"/>
      <c r="S2339" s="61"/>
      <c r="T2339" s="61"/>
    </row>
    <row r="2340" spans="1:20" s="55" customFormat="1" ht="14.15" x14ac:dyDescent="0.4">
      <c r="A2340" s="39"/>
      <c r="E2340" s="74"/>
      <c r="F2340" s="74"/>
      <c r="G2340" s="74"/>
      <c r="S2340" s="61"/>
      <c r="T2340" s="61"/>
    </row>
    <row r="2341" spans="1:20" s="55" customFormat="1" ht="14.15" x14ac:dyDescent="0.4">
      <c r="A2341" s="39"/>
      <c r="E2341" s="74"/>
      <c r="F2341" s="74"/>
      <c r="G2341" s="74"/>
      <c r="S2341" s="61"/>
      <c r="T2341" s="61"/>
    </row>
    <row r="2342" spans="1:20" s="55" customFormat="1" ht="14.15" x14ac:dyDescent="0.4">
      <c r="A2342" s="39"/>
      <c r="E2342" s="74"/>
      <c r="F2342" s="74"/>
      <c r="G2342" s="74"/>
      <c r="S2342" s="61"/>
      <c r="T2342" s="61"/>
    </row>
    <row r="2343" spans="1:20" s="55" customFormat="1" ht="14.15" x14ac:dyDescent="0.4">
      <c r="A2343" s="39"/>
      <c r="E2343" s="74"/>
      <c r="F2343" s="74"/>
      <c r="G2343" s="74"/>
      <c r="S2343" s="61"/>
      <c r="T2343" s="61"/>
    </row>
    <row r="2344" spans="1:20" s="55" customFormat="1" ht="14.15" x14ac:dyDescent="0.4">
      <c r="A2344" s="39"/>
      <c r="E2344" s="74"/>
      <c r="F2344" s="74"/>
      <c r="G2344" s="74"/>
      <c r="S2344" s="61"/>
      <c r="T2344" s="61"/>
    </row>
    <row r="2345" spans="1:20" s="55" customFormat="1" ht="14.15" x14ac:dyDescent="0.4">
      <c r="A2345" s="39"/>
      <c r="E2345" s="74"/>
      <c r="F2345" s="74"/>
      <c r="G2345" s="74"/>
      <c r="S2345" s="61"/>
      <c r="T2345" s="61"/>
    </row>
    <row r="2346" spans="1:20" s="55" customFormat="1" ht="14.15" x14ac:dyDescent="0.4">
      <c r="A2346" s="39"/>
      <c r="E2346" s="74"/>
      <c r="F2346" s="74"/>
      <c r="G2346" s="74"/>
      <c r="S2346" s="61"/>
      <c r="T2346" s="61"/>
    </row>
    <row r="2347" spans="1:20" s="55" customFormat="1" ht="14.15" x14ac:dyDescent="0.4">
      <c r="A2347" s="39"/>
      <c r="E2347" s="74"/>
      <c r="F2347" s="74"/>
      <c r="G2347" s="74"/>
      <c r="S2347" s="61"/>
      <c r="T2347" s="61"/>
    </row>
    <row r="2348" spans="1:20" s="55" customFormat="1" ht="14.15" x14ac:dyDescent="0.4">
      <c r="A2348" s="39"/>
      <c r="E2348" s="74"/>
      <c r="F2348" s="74"/>
      <c r="G2348" s="74"/>
      <c r="S2348" s="61"/>
      <c r="T2348" s="61"/>
    </row>
    <row r="2349" spans="1:20" s="55" customFormat="1" ht="14.15" x14ac:dyDescent="0.4">
      <c r="A2349" s="39"/>
      <c r="E2349" s="74"/>
      <c r="F2349" s="74"/>
      <c r="G2349" s="74"/>
      <c r="S2349" s="61"/>
      <c r="T2349" s="61"/>
    </row>
    <row r="2350" spans="1:20" s="55" customFormat="1" ht="14.15" x14ac:dyDescent="0.4">
      <c r="A2350" s="39"/>
      <c r="E2350" s="74"/>
      <c r="F2350" s="74"/>
      <c r="G2350" s="74"/>
      <c r="S2350" s="61"/>
      <c r="T2350" s="61"/>
    </row>
    <row r="2351" spans="1:20" s="55" customFormat="1" ht="14.15" x14ac:dyDescent="0.4">
      <c r="A2351" s="39"/>
      <c r="E2351" s="74"/>
      <c r="F2351" s="74"/>
      <c r="G2351" s="74"/>
      <c r="S2351" s="61"/>
      <c r="T2351" s="61"/>
    </row>
    <row r="2352" spans="1:20" s="55" customFormat="1" ht="14.15" x14ac:dyDescent="0.4">
      <c r="A2352" s="39"/>
      <c r="E2352" s="74"/>
      <c r="F2352" s="74"/>
      <c r="G2352" s="74"/>
      <c r="S2352" s="61"/>
      <c r="T2352" s="61"/>
    </row>
    <row r="2353" spans="1:20" s="55" customFormat="1" ht="14.15" x14ac:dyDescent="0.4">
      <c r="A2353" s="39"/>
      <c r="E2353" s="74"/>
      <c r="F2353" s="74"/>
      <c r="G2353" s="74"/>
      <c r="S2353" s="61"/>
      <c r="T2353" s="61"/>
    </row>
    <row r="2354" spans="1:20" s="55" customFormat="1" ht="14.15" x14ac:dyDescent="0.4">
      <c r="A2354" s="39"/>
      <c r="E2354" s="74"/>
      <c r="F2354" s="74"/>
      <c r="G2354" s="74"/>
      <c r="S2354" s="61"/>
      <c r="T2354" s="61"/>
    </row>
    <row r="2355" spans="1:20" s="55" customFormat="1" ht="14.15" x14ac:dyDescent="0.4">
      <c r="A2355" s="39"/>
      <c r="E2355" s="74"/>
      <c r="F2355" s="74"/>
      <c r="G2355" s="74"/>
      <c r="S2355" s="61"/>
      <c r="T2355" s="61"/>
    </row>
    <row r="2356" spans="1:20" s="55" customFormat="1" ht="14.15" x14ac:dyDescent="0.4">
      <c r="A2356" s="39"/>
      <c r="E2356" s="74"/>
      <c r="F2356" s="74"/>
      <c r="G2356" s="74"/>
      <c r="S2356" s="61"/>
      <c r="T2356" s="61"/>
    </row>
    <row r="2357" spans="1:20" s="55" customFormat="1" ht="14.15" x14ac:dyDescent="0.4">
      <c r="A2357" s="39"/>
      <c r="E2357" s="74"/>
      <c r="F2357" s="74"/>
      <c r="G2357" s="74"/>
      <c r="S2357" s="61"/>
      <c r="T2357" s="61"/>
    </row>
    <row r="2358" spans="1:20" s="55" customFormat="1" ht="14.15" x14ac:dyDescent="0.4">
      <c r="A2358" s="39"/>
      <c r="E2358" s="74"/>
      <c r="F2358" s="74"/>
      <c r="G2358" s="74"/>
      <c r="S2358" s="61"/>
      <c r="T2358" s="61"/>
    </row>
    <row r="2359" spans="1:20" s="55" customFormat="1" ht="14.15" x14ac:dyDescent="0.4">
      <c r="A2359" s="39"/>
      <c r="E2359" s="74"/>
      <c r="F2359" s="74"/>
      <c r="G2359" s="74"/>
      <c r="S2359" s="61"/>
      <c r="T2359" s="61"/>
    </row>
    <row r="2360" spans="1:20" s="55" customFormat="1" ht="14.15" x14ac:dyDescent="0.4">
      <c r="A2360" s="39"/>
      <c r="E2360" s="74"/>
      <c r="F2360" s="74"/>
      <c r="G2360" s="74"/>
      <c r="S2360" s="61"/>
      <c r="T2360" s="61"/>
    </row>
    <row r="2361" spans="1:20" s="55" customFormat="1" ht="14.15" x14ac:dyDescent="0.4">
      <c r="A2361" s="39"/>
      <c r="E2361" s="74"/>
      <c r="F2361" s="74"/>
      <c r="G2361" s="74"/>
      <c r="S2361" s="61"/>
      <c r="T2361" s="61"/>
    </row>
    <row r="2362" spans="1:20" s="55" customFormat="1" ht="14.15" x14ac:dyDescent="0.4">
      <c r="A2362" s="39"/>
      <c r="E2362" s="74"/>
      <c r="F2362" s="74"/>
      <c r="G2362" s="74"/>
      <c r="S2362" s="61"/>
      <c r="T2362" s="61"/>
    </row>
    <row r="2363" spans="1:20" s="55" customFormat="1" ht="14.15" x14ac:dyDescent="0.4">
      <c r="A2363" s="39"/>
      <c r="E2363" s="74"/>
      <c r="F2363" s="74"/>
      <c r="G2363" s="74"/>
      <c r="S2363" s="61"/>
      <c r="T2363" s="61"/>
    </row>
    <row r="2364" spans="1:20" s="55" customFormat="1" ht="14.15" x14ac:dyDescent="0.4">
      <c r="A2364" s="39"/>
      <c r="E2364" s="74"/>
      <c r="F2364" s="74"/>
      <c r="G2364" s="74"/>
      <c r="S2364" s="61"/>
      <c r="T2364" s="61"/>
    </row>
    <row r="2365" spans="1:20" s="55" customFormat="1" ht="14.15" x14ac:dyDescent="0.4">
      <c r="A2365" s="39"/>
      <c r="E2365" s="74"/>
      <c r="F2365" s="74"/>
      <c r="G2365" s="74"/>
      <c r="S2365" s="61"/>
      <c r="T2365" s="61"/>
    </row>
    <row r="2366" spans="1:20" s="55" customFormat="1" ht="14.15" x14ac:dyDescent="0.4">
      <c r="A2366" s="39"/>
      <c r="E2366" s="74"/>
      <c r="F2366" s="74"/>
      <c r="G2366" s="74"/>
      <c r="S2366" s="61"/>
      <c r="T2366" s="61"/>
    </row>
    <row r="2367" spans="1:20" s="55" customFormat="1" ht="14.15" x14ac:dyDescent="0.4">
      <c r="A2367" s="39"/>
      <c r="E2367" s="74"/>
      <c r="F2367" s="74"/>
      <c r="G2367" s="74"/>
      <c r="S2367" s="61"/>
      <c r="T2367" s="61"/>
    </row>
    <row r="2368" spans="1:20" s="55" customFormat="1" ht="14.15" x14ac:dyDescent="0.4">
      <c r="A2368" s="39"/>
      <c r="E2368" s="74"/>
      <c r="F2368" s="74"/>
      <c r="G2368" s="74"/>
      <c r="S2368" s="61"/>
      <c r="T2368" s="61"/>
    </row>
    <row r="2369" spans="1:20" s="55" customFormat="1" ht="14.15" x14ac:dyDescent="0.4">
      <c r="A2369" s="39"/>
      <c r="E2369" s="74"/>
      <c r="F2369" s="74"/>
      <c r="G2369" s="74"/>
      <c r="S2369" s="61"/>
      <c r="T2369" s="61"/>
    </row>
    <row r="2370" spans="1:20" s="55" customFormat="1" ht="14.15" x14ac:dyDescent="0.4">
      <c r="A2370" s="39"/>
      <c r="E2370" s="74"/>
      <c r="F2370" s="74"/>
      <c r="G2370" s="74"/>
      <c r="S2370" s="61"/>
      <c r="T2370" s="61"/>
    </row>
    <row r="2371" spans="1:20" s="55" customFormat="1" ht="14.15" x14ac:dyDescent="0.4">
      <c r="A2371" s="39"/>
      <c r="E2371" s="74"/>
      <c r="F2371" s="74"/>
      <c r="G2371" s="74"/>
      <c r="S2371" s="61"/>
      <c r="T2371" s="61"/>
    </row>
    <row r="2372" spans="1:20" s="55" customFormat="1" ht="14.15" x14ac:dyDescent="0.4">
      <c r="A2372" s="39"/>
      <c r="E2372" s="74"/>
      <c r="F2372" s="74"/>
      <c r="G2372" s="74"/>
      <c r="S2372" s="61"/>
      <c r="T2372" s="61"/>
    </row>
    <row r="2373" spans="1:20" s="55" customFormat="1" ht="14.15" x14ac:dyDescent="0.4">
      <c r="A2373" s="39"/>
      <c r="E2373" s="74"/>
      <c r="F2373" s="74"/>
      <c r="G2373" s="74"/>
      <c r="S2373" s="61"/>
      <c r="T2373" s="61"/>
    </row>
    <row r="2374" spans="1:20" s="55" customFormat="1" ht="14.15" x14ac:dyDescent="0.4">
      <c r="A2374" s="39"/>
      <c r="E2374" s="74"/>
      <c r="F2374" s="74"/>
      <c r="G2374" s="74"/>
      <c r="S2374" s="61"/>
      <c r="T2374" s="61"/>
    </row>
    <row r="2375" spans="1:20" s="55" customFormat="1" ht="14.15" x14ac:dyDescent="0.4">
      <c r="A2375" s="39"/>
      <c r="E2375" s="74"/>
      <c r="F2375" s="74"/>
      <c r="G2375" s="74"/>
      <c r="S2375" s="61"/>
      <c r="T2375" s="61"/>
    </row>
    <row r="2376" spans="1:20" s="55" customFormat="1" ht="14.15" x14ac:dyDescent="0.4">
      <c r="A2376" s="39"/>
      <c r="E2376" s="74"/>
      <c r="F2376" s="74"/>
      <c r="G2376" s="74"/>
      <c r="S2376" s="61"/>
      <c r="T2376" s="61"/>
    </row>
    <row r="2377" spans="1:20" s="55" customFormat="1" ht="14.15" x14ac:dyDescent="0.4">
      <c r="A2377" s="39"/>
      <c r="E2377" s="74"/>
      <c r="F2377" s="74"/>
      <c r="G2377" s="74"/>
      <c r="S2377" s="61"/>
      <c r="T2377" s="61"/>
    </row>
    <row r="2378" spans="1:20" s="55" customFormat="1" ht="14.15" x14ac:dyDescent="0.4">
      <c r="A2378" s="39"/>
      <c r="E2378" s="74"/>
      <c r="F2378" s="74"/>
      <c r="G2378" s="74"/>
      <c r="S2378" s="61"/>
      <c r="T2378" s="61"/>
    </row>
    <row r="2379" spans="1:20" s="55" customFormat="1" ht="14.15" x14ac:dyDescent="0.4">
      <c r="A2379" s="39"/>
      <c r="E2379" s="74"/>
      <c r="F2379" s="74"/>
      <c r="G2379" s="74"/>
      <c r="S2379" s="61"/>
      <c r="T2379" s="61"/>
    </row>
    <row r="2380" spans="1:20" s="55" customFormat="1" ht="14.15" x14ac:dyDescent="0.4">
      <c r="A2380" s="39"/>
      <c r="E2380" s="74"/>
      <c r="F2380" s="74"/>
      <c r="G2380" s="74"/>
      <c r="S2380" s="61"/>
      <c r="T2380" s="61"/>
    </row>
    <row r="2381" spans="1:20" s="55" customFormat="1" ht="14.15" x14ac:dyDescent="0.4">
      <c r="A2381" s="39"/>
      <c r="E2381" s="74"/>
      <c r="F2381" s="74"/>
      <c r="G2381" s="74"/>
      <c r="S2381" s="61"/>
      <c r="T2381" s="61"/>
    </row>
    <row r="2382" spans="1:20" s="55" customFormat="1" ht="14.15" x14ac:dyDescent="0.4">
      <c r="A2382" s="39"/>
      <c r="E2382" s="74"/>
      <c r="F2382" s="74"/>
      <c r="G2382" s="74"/>
      <c r="S2382" s="61"/>
      <c r="T2382" s="61"/>
    </row>
    <row r="2383" spans="1:20" s="55" customFormat="1" ht="14.15" x14ac:dyDescent="0.4">
      <c r="A2383" s="39"/>
      <c r="E2383" s="74"/>
      <c r="F2383" s="74"/>
      <c r="G2383" s="74"/>
      <c r="S2383" s="61"/>
      <c r="T2383" s="61"/>
    </row>
    <row r="2384" spans="1:20" s="55" customFormat="1" ht="14.15" x14ac:dyDescent="0.4">
      <c r="A2384" s="39"/>
      <c r="E2384" s="74"/>
      <c r="F2384" s="74"/>
      <c r="G2384" s="74"/>
      <c r="S2384" s="61"/>
      <c r="T2384" s="61"/>
    </row>
    <row r="2385" spans="1:20" s="55" customFormat="1" ht="14.15" x14ac:dyDescent="0.4">
      <c r="A2385" s="39"/>
      <c r="E2385" s="74"/>
      <c r="F2385" s="74"/>
      <c r="G2385" s="74"/>
      <c r="S2385" s="61"/>
      <c r="T2385" s="61"/>
    </row>
    <row r="2386" spans="1:20" s="55" customFormat="1" ht="14.15" x14ac:dyDescent="0.4">
      <c r="A2386" s="39"/>
      <c r="E2386" s="74"/>
      <c r="F2386" s="74"/>
      <c r="G2386" s="74"/>
      <c r="S2386" s="61"/>
      <c r="T2386" s="61"/>
    </row>
    <row r="2387" spans="1:20" s="55" customFormat="1" ht="14.15" x14ac:dyDescent="0.4">
      <c r="A2387" s="39"/>
      <c r="E2387" s="74"/>
      <c r="F2387" s="74"/>
      <c r="G2387" s="74"/>
      <c r="S2387" s="61"/>
      <c r="T2387" s="61"/>
    </row>
    <row r="2388" spans="1:20" s="55" customFormat="1" ht="14.15" x14ac:dyDescent="0.4">
      <c r="A2388" s="39"/>
      <c r="E2388" s="74"/>
      <c r="F2388" s="74"/>
      <c r="G2388" s="74"/>
      <c r="S2388" s="61"/>
      <c r="T2388" s="61"/>
    </row>
    <row r="2389" spans="1:20" s="55" customFormat="1" ht="14.15" x14ac:dyDescent="0.4">
      <c r="A2389" s="39"/>
      <c r="E2389" s="74"/>
      <c r="F2389" s="74"/>
      <c r="G2389" s="74"/>
      <c r="S2389" s="61"/>
      <c r="T2389" s="61"/>
    </row>
    <row r="2390" spans="1:20" s="55" customFormat="1" ht="14.15" x14ac:dyDescent="0.4">
      <c r="A2390" s="39"/>
      <c r="E2390" s="74"/>
      <c r="F2390" s="74"/>
      <c r="G2390" s="74"/>
      <c r="S2390" s="61"/>
      <c r="T2390" s="61"/>
    </row>
    <row r="2391" spans="1:20" s="55" customFormat="1" ht="14.15" x14ac:dyDescent="0.4">
      <c r="A2391" s="39"/>
      <c r="E2391" s="74"/>
      <c r="F2391" s="74"/>
      <c r="G2391" s="74"/>
      <c r="S2391" s="61"/>
      <c r="T2391" s="61"/>
    </row>
    <row r="2392" spans="1:20" s="55" customFormat="1" ht="14.15" x14ac:dyDescent="0.4">
      <c r="A2392" s="39"/>
      <c r="E2392" s="74"/>
      <c r="F2392" s="74"/>
      <c r="G2392" s="74"/>
      <c r="S2392" s="61"/>
      <c r="T2392" s="61"/>
    </row>
    <row r="2393" spans="1:20" s="55" customFormat="1" ht="14.15" x14ac:dyDescent="0.4">
      <c r="A2393" s="39"/>
      <c r="E2393" s="74"/>
      <c r="F2393" s="74"/>
      <c r="G2393" s="74"/>
      <c r="S2393" s="61"/>
      <c r="T2393" s="61"/>
    </row>
    <row r="2394" spans="1:20" s="55" customFormat="1" ht="14.15" x14ac:dyDescent="0.4">
      <c r="A2394" s="39"/>
      <c r="E2394" s="74"/>
      <c r="F2394" s="74"/>
      <c r="G2394" s="74"/>
      <c r="S2394" s="61"/>
      <c r="T2394" s="61"/>
    </row>
    <row r="2395" spans="1:20" s="55" customFormat="1" ht="14.15" x14ac:dyDescent="0.4">
      <c r="A2395" s="39"/>
      <c r="E2395" s="74"/>
      <c r="F2395" s="74"/>
      <c r="G2395" s="74"/>
      <c r="S2395" s="61"/>
      <c r="T2395" s="61"/>
    </row>
    <row r="2396" spans="1:20" s="55" customFormat="1" ht="14.15" x14ac:dyDescent="0.4">
      <c r="A2396" s="39"/>
      <c r="E2396" s="74"/>
      <c r="F2396" s="74"/>
      <c r="G2396" s="74"/>
      <c r="S2396" s="61"/>
      <c r="T2396" s="61"/>
    </row>
    <row r="2397" spans="1:20" s="55" customFormat="1" ht="14.15" x14ac:dyDescent="0.4">
      <c r="A2397" s="39"/>
      <c r="E2397" s="74"/>
      <c r="F2397" s="74"/>
      <c r="G2397" s="74"/>
      <c r="S2397" s="61"/>
      <c r="T2397" s="61"/>
    </row>
    <row r="2398" spans="1:20" s="55" customFormat="1" ht="14.15" x14ac:dyDescent="0.4">
      <c r="A2398" s="39"/>
      <c r="E2398" s="74"/>
      <c r="F2398" s="74"/>
      <c r="G2398" s="74"/>
      <c r="S2398" s="61"/>
      <c r="T2398" s="61"/>
    </row>
    <row r="2399" spans="1:20" s="55" customFormat="1" ht="14.15" x14ac:dyDescent="0.4">
      <c r="A2399" s="39"/>
      <c r="E2399" s="74"/>
      <c r="F2399" s="74"/>
      <c r="G2399" s="74"/>
      <c r="S2399" s="61"/>
      <c r="T2399" s="61"/>
    </row>
    <row r="2400" spans="1:20" s="55" customFormat="1" ht="14.15" x14ac:dyDescent="0.4">
      <c r="A2400" s="39"/>
      <c r="E2400" s="74"/>
      <c r="F2400" s="74"/>
      <c r="G2400" s="74"/>
      <c r="S2400" s="61"/>
      <c r="T2400" s="61"/>
    </row>
    <row r="2401" spans="1:20" s="55" customFormat="1" ht="14.15" x14ac:dyDescent="0.4">
      <c r="A2401" s="39"/>
      <c r="E2401" s="74"/>
      <c r="F2401" s="74"/>
      <c r="G2401" s="74"/>
      <c r="S2401" s="61"/>
      <c r="T2401" s="61"/>
    </row>
    <row r="2402" spans="1:20" s="55" customFormat="1" ht="14.15" x14ac:dyDescent="0.4">
      <c r="A2402" s="39"/>
      <c r="E2402" s="74"/>
      <c r="F2402" s="74"/>
      <c r="G2402" s="74"/>
      <c r="S2402" s="61"/>
      <c r="T2402" s="61"/>
    </row>
    <row r="2403" spans="1:20" s="55" customFormat="1" ht="14.15" x14ac:dyDescent="0.4">
      <c r="A2403" s="39"/>
      <c r="E2403" s="74"/>
      <c r="F2403" s="74"/>
      <c r="G2403" s="74"/>
      <c r="S2403" s="61"/>
      <c r="T2403" s="61"/>
    </row>
    <row r="2404" spans="1:20" s="55" customFormat="1" ht="14.15" x14ac:dyDescent="0.4">
      <c r="A2404" s="39"/>
      <c r="E2404" s="74"/>
      <c r="F2404" s="74"/>
      <c r="G2404" s="74"/>
      <c r="S2404" s="61"/>
      <c r="T2404" s="61"/>
    </row>
    <row r="2405" spans="1:20" s="55" customFormat="1" ht="14.15" x14ac:dyDescent="0.4">
      <c r="A2405" s="39"/>
      <c r="E2405" s="74"/>
      <c r="F2405" s="74"/>
      <c r="G2405" s="74"/>
      <c r="S2405" s="61"/>
      <c r="T2405" s="61"/>
    </row>
    <row r="2406" spans="1:20" s="55" customFormat="1" ht="14.15" x14ac:dyDescent="0.4">
      <c r="A2406" s="39"/>
      <c r="E2406" s="74"/>
      <c r="F2406" s="74"/>
      <c r="G2406" s="74"/>
      <c r="S2406" s="61"/>
      <c r="T2406" s="61"/>
    </row>
    <row r="2407" spans="1:20" s="55" customFormat="1" ht="14.15" x14ac:dyDescent="0.4">
      <c r="A2407" s="39"/>
      <c r="E2407" s="74"/>
      <c r="F2407" s="74"/>
      <c r="G2407" s="74"/>
      <c r="S2407" s="61"/>
      <c r="T2407" s="61"/>
    </row>
    <row r="2408" spans="1:20" s="55" customFormat="1" ht="14.15" x14ac:dyDescent="0.4">
      <c r="A2408" s="39"/>
      <c r="E2408" s="74"/>
      <c r="F2408" s="74"/>
      <c r="G2408" s="74"/>
      <c r="S2408" s="61"/>
      <c r="T2408" s="61"/>
    </row>
    <row r="2409" spans="1:20" s="55" customFormat="1" ht="14.15" x14ac:dyDescent="0.4">
      <c r="A2409" s="39"/>
      <c r="E2409" s="74"/>
      <c r="F2409" s="74"/>
      <c r="G2409" s="74"/>
      <c r="S2409" s="61"/>
      <c r="T2409" s="61"/>
    </row>
    <row r="2410" spans="1:20" s="55" customFormat="1" ht="14.15" x14ac:dyDescent="0.4">
      <c r="A2410" s="39"/>
      <c r="E2410" s="74"/>
      <c r="F2410" s="74"/>
      <c r="G2410" s="74"/>
      <c r="S2410" s="61"/>
      <c r="T2410" s="61"/>
    </row>
    <row r="2411" spans="1:20" s="55" customFormat="1" ht="14.15" x14ac:dyDescent="0.4">
      <c r="A2411" s="39"/>
      <c r="E2411" s="74"/>
      <c r="F2411" s="74"/>
      <c r="G2411" s="74"/>
      <c r="S2411" s="61"/>
      <c r="T2411" s="61"/>
    </row>
    <row r="2412" spans="1:20" s="55" customFormat="1" ht="14.15" x14ac:dyDescent="0.4">
      <c r="A2412" s="39"/>
      <c r="E2412" s="74"/>
      <c r="F2412" s="74"/>
      <c r="G2412" s="74"/>
      <c r="S2412" s="61"/>
      <c r="T2412" s="61"/>
    </row>
    <row r="2413" spans="1:20" s="55" customFormat="1" ht="14.15" x14ac:dyDescent="0.4">
      <c r="A2413" s="39"/>
      <c r="E2413" s="74"/>
      <c r="F2413" s="74"/>
      <c r="G2413" s="74"/>
      <c r="S2413" s="61"/>
      <c r="T2413" s="61"/>
    </row>
    <row r="2414" spans="1:20" s="55" customFormat="1" ht="14.15" x14ac:dyDescent="0.4">
      <c r="A2414" s="39"/>
      <c r="E2414" s="74"/>
      <c r="F2414" s="74"/>
      <c r="G2414" s="74"/>
      <c r="S2414" s="61"/>
      <c r="T2414" s="61"/>
    </row>
    <row r="2415" spans="1:20" s="55" customFormat="1" ht="14.15" x14ac:dyDescent="0.4">
      <c r="A2415" s="39"/>
      <c r="E2415" s="74"/>
      <c r="F2415" s="74"/>
      <c r="G2415" s="74"/>
      <c r="S2415" s="61"/>
      <c r="T2415" s="61"/>
    </row>
    <row r="2416" spans="1:20" s="55" customFormat="1" ht="14.15" x14ac:dyDescent="0.4">
      <c r="A2416" s="39"/>
      <c r="E2416" s="74"/>
      <c r="F2416" s="74"/>
      <c r="G2416" s="74"/>
      <c r="S2416" s="61"/>
      <c r="T2416" s="61"/>
    </row>
    <row r="2417" spans="1:20" s="55" customFormat="1" ht="14.15" x14ac:dyDescent="0.4">
      <c r="A2417" s="39"/>
      <c r="E2417" s="74"/>
      <c r="F2417" s="74"/>
      <c r="G2417" s="74"/>
      <c r="S2417" s="61"/>
      <c r="T2417" s="61"/>
    </row>
    <row r="2418" spans="1:20" s="55" customFormat="1" ht="14.15" x14ac:dyDescent="0.4">
      <c r="A2418" s="39"/>
      <c r="E2418" s="74"/>
      <c r="F2418" s="74"/>
      <c r="G2418" s="74"/>
      <c r="S2418" s="61"/>
      <c r="T2418" s="61"/>
    </row>
    <row r="2419" spans="1:20" s="55" customFormat="1" ht="14.15" x14ac:dyDescent="0.4">
      <c r="A2419" s="39"/>
      <c r="E2419" s="74"/>
      <c r="F2419" s="74"/>
      <c r="G2419" s="74"/>
      <c r="S2419" s="61"/>
      <c r="T2419" s="61"/>
    </row>
    <row r="2420" spans="1:20" s="55" customFormat="1" ht="14.15" x14ac:dyDescent="0.4">
      <c r="A2420" s="39"/>
      <c r="E2420" s="74"/>
      <c r="F2420" s="74"/>
      <c r="G2420" s="74"/>
      <c r="S2420" s="61"/>
      <c r="T2420" s="61"/>
    </row>
    <row r="2421" spans="1:20" s="55" customFormat="1" ht="14.15" x14ac:dyDescent="0.4">
      <c r="A2421" s="39"/>
      <c r="E2421" s="74"/>
      <c r="F2421" s="74"/>
      <c r="G2421" s="74"/>
      <c r="S2421" s="61"/>
      <c r="T2421" s="61"/>
    </row>
    <row r="2422" spans="1:20" s="55" customFormat="1" ht="14.15" x14ac:dyDescent="0.4">
      <c r="A2422" s="39"/>
      <c r="E2422" s="74"/>
      <c r="F2422" s="74"/>
      <c r="G2422" s="74"/>
      <c r="S2422" s="61"/>
      <c r="T2422" s="61"/>
    </row>
    <row r="2423" spans="1:20" s="55" customFormat="1" ht="14.15" x14ac:dyDescent="0.4">
      <c r="A2423" s="39"/>
      <c r="E2423" s="74"/>
      <c r="F2423" s="74"/>
      <c r="G2423" s="74"/>
      <c r="S2423" s="61"/>
      <c r="T2423" s="61"/>
    </row>
    <row r="2424" spans="1:20" s="55" customFormat="1" ht="14.15" x14ac:dyDescent="0.4">
      <c r="A2424" s="39"/>
      <c r="E2424" s="74"/>
      <c r="F2424" s="74"/>
      <c r="G2424" s="74"/>
      <c r="S2424" s="61"/>
      <c r="T2424" s="61"/>
    </row>
    <row r="2425" spans="1:20" s="55" customFormat="1" ht="14.15" x14ac:dyDescent="0.4">
      <c r="A2425" s="39"/>
      <c r="E2425" s="74"/>
      <c r="F2425" s="74"/>
      <c r="G2425" s="74"/>
      <c r="S2425" s="61"/>
      <c r="T2425" s="61"/>
    </row>
    <row r="2426" spans="1:20" s="55" customFormat="1" ht="14.15" x14ac:dyDescent="0.4">
      <c r="A2426" s="39"/>
      <c r="E2426" s="74"/>
      <c r="F2426" s="74"/>
      <c r="G2426" s="74"/>
      <c r="S2426" s="61"/>
      <c r="T2426" s="61"/>
    </row>
    <row r="2427" spans="1:20" s="55" customFormat="1" ht="14.15" x14ac:dyDescent="0.4">
      <c r="A2427" s="39"/>
      <c r="E2427" s="74"/>
      <c r="F2427" s="74"/>
      <c r="G2427" s="74"/>
      <c r="S2427" s="61"/>
      <c r="T2427" s="61"/>
    </row>
    <row r="2428" spans="1:20" s="55" customFormat="1" ht="14.15" x14ac:dyDescent="0.4">
      <c r="A2428" s="39"/>
      <c r="E2428" s="74"/>
      <c r="F2428" s="74"/>
      <c r="G2428" s="74"/>
      <c r="S2428" s="61"/>
      <c r="T2428" s="61"/>
    </row>
    <row r="2429" spans="1:20" s="55" customFormat="1" ht="14.15" x14ac:dyDescent="0.4">
      <c r="A2429" s="39"/>
      <c r="E2429" s="74"/>
      <c r="F2429" s="74"/>
      <c r="G2429" s="74"/>
      <c r="S2429" s="61"/>
      <c r="T2429" s="61"/>
    </row>
    <row r="2430" spans="1:20" s="55" customFormat="1" ht="14.15" x14ac:dyDescent="0.4">
      <c r="A2430" s="39"/>
      <c r="E2430" s="74"/>
      <c r="F2430" s="74"/>
      <c r="G2430" s="74"/>
      <c r="S2430" s="61"/>
      <c r="T2430" s="61"/>
    </row>
    <row r="2431" spans="1:20" s="55" customFormat="1" ht="14.15" x14ac:dyDescent="0.4">
      <c r="A2431" s="39"/>
      <c r="E2431" s="74"/>
      <c r="F2431" s="74"/>
      <c r="G2431" s="74"/>
      <c r="S2431" s="61"/>
      <c r="T2431" s="61"/>
    </row>
    <row r="2432" spans="1:20" s="55" customFormat="1" ht="14.15" x14ac:dyDescent="0.4">
      <c r="A2432" s="39"/>
      <c r="E2432" s="74"/>
      <c r="F2432" s="74"/>
      <c r="G2432" s="74"/>
      <c r="S2432" s="61"/>
      <c r="T2432" s="61"/>
    </row>
    <row r="2433" spans="1:20" s="55" customFormat="1" ht="14.15" x14ac:dyDescent="0.4">
      <c r="A2433" s="39"/>
      <c r="E2433" s="74"/>
      <c r="F2433" s="74"/>
      <c r="G2433" s="74"/>
      <c r="S2433" s="61"/>
      <c r="T2433" s="61"/>
    </row>
    <row r="2434" spans="1:20" s="55" customFormat="1" ht="14.15" x14ac:dyDescent="0.4">
      <c r="A2434" s="39"/>
      <c r="E2434" s="74"/>
      <c r="F2434" s="74"/>
      <c r="G2434" s="74"/>
      <c r="S2434" s="61"/>
      <c r="T2434" s="61"/>
    </row>
    <row r="2435" spans="1:20" s="55" customFormat="1" ht="14.15" x14ac:dyDescent="0.4">
      <c r="A2435" s="39"/>
      <c r="E2435" s="74"/>
      <c r="F2435" s="74"/>
      <c r="G2435" s="74"/>
      <c r="S2435" s="61"/>
      <c r="T2435" s="61"/>
    </row>
    <row r="2436" spans="1:20" s="55" customFormat="1" ht="14.15" x14ac:dyDescent="0.4">
      <c r="A2436" s="39"/>
      <c r="E2436" s="74"/>
      <c r="F2436" s="74"/>
      <c r="G2436" s="74"/>
      <c r="S2436" s="61"/>
      <c r="T2436" s="61"/>
    </row>
    <row r="2437" spans="1:20" s="55" customFormat="1" ht="14.15" x14ac:dyDescent="0.4">
      <c r="A2437" s="39"/>
      <c r="E2437" s="74"/>
      <c r="F2437" s="74"/>
      <c r="G2437" s="74"/>
      <c r="S2437" s="61"/>
      <c r="T2437" s="61"/>
    </row>
    <row r="2438" spans="1:20" s="55" customFormat="1" ht="14.15" x14ac:dyDescent="0.4">
      <c r="A2438" s="39"/>
      <c r="E2438" s="74"/>
      <c r="F2438" s="74"/>
      <c r="G2438" s="74"/>
      <c r="S2438" s="61"/>
      <c r="T2438" s="61"/>
    </row>
    <row r="2439" spans="1:20" s="55" customFormat="1" ht="14.15" x14ac:dyDescent="0.4">
      <c r="A2439" s="39"/>
      <c r="E2439" s="74"/>
      <c r="F2439" s="74"/>
      <c r="G2439" s="74"/>
      <c r="S2439" s="61"/>
      <c r="T2439" s="61"/>
    </row>
    <row r="2440" spans="1:20" s="55" customFormat="1" ht="14.15" x14ac:dyDescent="0.4">
      <c r="A2440" s="39"/>
      <c r="E2440" s="74"/>
      <c r="F2440" s="74"/>
      <c r="G2440" s="74"/>
      <c r="S2440" s="61"/>
      <c r="T2440" s="61"/>
    </row>
    <row r="2441" spans="1:20" s="55" customFormat="1" ht="14.15" x14ac:dyDescent="0.4">
      <c r="A2441" s="39"/>
      <c r="E2441" s="74"/>
      <c r="F2441" s="74"/>
      <c r="G2441" s="74"/>
      <c r="S2441" s="61"/>
      <c r="T2441" s="61"/>
    </row>
    <row r="2442" spans="1:20" s="55" customFormat="1" ht="14.15" x14ac:dyDescent="0.4">
      <c r="A2442" s="39"/>
      <c r="E2442" s="74"/>
      <c r="F2442" s="74"/>
      <c r="G2442" s="74"/>
      <c r="S2442" s="61"/>
      <c r="T2442" s="61"/>
    </row>
    <row r="2443" spans="1:20" s="55" customFormat="1" ht="14.15" x14ac:dyDescent="0.4">
      <c r="A2443" s="39"/>
      <c r="E2443" s="74"/>
      <c r="F2443" s="74"/>
      <c r="G2443" s="74"/>
      <c r="S2443" s="61"/>
      <c r="T2443" s="61"/>
    </row>
    <row r="2444" spans="1:20" s="55" customFormat="1" ht="14.15" x14ac:dyDescent="0.4">
      <c r="A2444" s="39"/>
      <c r="E2444" s="74"/>
      <c r="F2444" s="74"/>
      <c r="G2444" s="74"/>
      <c r="S2444" s="61"/>
      <c r="T2444" s="61"/>
    </row>
    <row r="2445" spans="1:20" s="55" customFormat="1" ht="14.15" x14ac:dyDescent="0.4">
      <c r="A2445" s="39"/>
      <c r="E2445" s="74"/>
      <c r="F2445" s="74"/>
      <c r="G2445" s="74"/>
      <c r="S2445" s="61"/>
      <c r="T2445" s="61"/>
    </row>
    <row r="2446" spans="1:20" s="55" customFormat="1" ht="14.15" x14ac:dyDescent="0.4">
      <c r="A2446" s="39"/>
      <c r="E2446" s="74"/>
      <c r="F2446" s="74"/>
      <c r="G2446" s="74"/>
      <c r="S2446" s="61"/>
      <c r="T2446" s="61"/>
    </row>
    <row r="2447" spans="1:20" s="55" customFormat="1" ht="14.15" x14ac:dyDescent="0.4">
      <c r="A2447" s="39"/>
      <c r="E2447" s="74"/>
      <c r="F2447" s="74"/>
      <c r="G2447" s="74"/>
      <c r="S2447" s="61"/>
      <c r="T2447" s="61"/>
    </row>
    <row r="2448" spans="1:20" s="55" customFormat="1" ht="14.15" x14ac:dyDescent="0.4">
      <c r="A2448" s="39"/>
      <c r="E2448" s="74"/>
      <c r="F2448" s="74"/>
      <c r="G2448" s="74"/>
      <c r="S2448" s="61"/>
      <c r="T2448" s="61"/>
    </row>
    <row r="2449" spans="1:20" s="55" customFormat="1" ht="14.15" x14ac:dyDescent="0.4">
      <c r="A2449" s="39"/>
      <c r="E2449" s="74"/>
      <c r="F2449" s="74"/>
      <c r="G2449" s="74"/>
      <c r="S2449" s="61"/>
      <c r="T2449" s="61"/>
    </row>
    <row r="2450" spans="1:20" s="55" customFormat="1" ht="14.15" x14ac:dyDescent="0.4">
      <c r="A2450" s="39"/>
      <c r="E2450" s="74"/>
      <c r="F2450" s="74"/>
      <c r="G2450" s="74"/>
      <c r="S2450" s="61"/>
      <c r="T2450" s="61"/>
    </row>
    <row r="2451" spans="1:20" s="55" customFormat="1" ht="14.15" x14ac:dyDescent="0.4">
      <c r="A2451" s="39"/>
      <c r="E2451" s="74"/>
      <c r="F2451" s="74"/>
      <c r="G2451" s="74"/>
      <c r="S2451" s="61"/>
      <c r="T2451" s="61"/>
    </row>
    <row r="2452" spans="1:20" s="55" customFormat="1" ht="14.15" x14ac:dyDescent="0.4">
      <c r="A2452" s="39"/>
      <c r="E2452" s="74"/>
      <c r="F2452" s="74"/>
      <c r="G2452" s="74"/>
      <c r="S2452" s="61"/>
      <c r="T2452" s="61"/>
    </row>
    <row r="2453" spans="1:20" s="55" customFormat="1" ht="14.15" x14ac:dyDescent="0.4">
      <c r="A2453" s="39"/>
      <c r="E2453" s="74"/>
      <c r="F2453" s="74"/>
      <c r="G2453" s="74"/>
      <c r="S2453" s="61"/>
      <c r="T2453" s="61"/>
    </row>
    <row r="2454" spans="1:20" s="55" customFormat="1" ht="14.15" x14ac:dyDescent="0.4">
      <c r="A2454" s="39"/>
      <c r="E2454" s="74"/>
      <c r="F2454" s="74"/>
      <c r="G2454" s="74"/>
      <c r="S2454" s="61"/>
      <c r="T2454" s="61"/>
    </row>
    <row r="2455" spans="1:20" s="55" customFormat="1" ht="14.15" x14ac:dyDescent="0.4">
      <c r="A2455" s="39"/>
      <c r="E2455" s="74"/>
      <c r="F2455" s="74"/>
      <c r="G2455" s="74"/>
      <c r="S2455" s="61"/>
      <c r="T2455" s="61"/>
    </row>
    <row r="2456" spans="1:20" s="55" customFormat="1" ht="14.15" x14ac:dyDescent="0.4">
      <c r="A2456" s="39"/>
      <c r="E2456" s="74"/>
      <c r="F2456" s="74"/>
      <c r="G2456" s="74"/>
      <c r="S2456" s="61"/>
      <c r="T2456" s="61"/>
    </row>
    <row r="2457" spans="1:20" s="55" customFormat="1" ht="14.15" x14ac:dyDescent="0.4">
      <c r="A2457" s="39"/>
      <c r="E2457" s="74"/>
      <c r="F2457" s="74"/>
      <c r="G2457" s="74"/>
      <c r="S2457" s="61"/>
      <c r="T2457" s="61"/>
    </row>
    <row r="2458" spans="1:20" s="55" customFormat="1" ht="14.15" x14ac:dyDescent="0.4">
      <c r="A2458" s="39"/>
      <c r="E2458" s="74"/>
      <c r="F2458" s="74"/>
      <c r="G2458" s="74"/>
      <c r="S2458" s="61"/>
      <c r="T2458" s="61"/>
    </row>
    <row r="2459" spans="1:20" s="55" customFormat="1" ht="14.15" x14ac:dyDescent="0.4">
      <c r="A2459" s="39"/>
      <c r="E2459" s="74"/>
      <c r="F2459" s="74"/>
      <c r="G2459" s="74"/>
      <c r="S2459" s="61"/>
      <c r="T2459" s="61"/>
    </row>
    <row r="2460" spans="1:20" s="55" customFormat="1" ht="14.15" x14ac:dyDescent="0.4">
      <c r="A2460" s="39"/>
      <c r="E2460" s="74"/>
      <c r="F2460" s="74"/>
      <c r="G2460" s="74"/>
      <c r="S2460" s="61"/>
      <c r="T2460" s="61"/>
    </row>
    <row r="2461" spans="1:20" s="55" customFormat="1" ht="14.15" x14ac:dyDescent="0.4">
      <c r="A2461" s="39"/>
      <c r="E2461" s="74"/>
      <c r="F2461" s="74"/>
      <c r="G2461" s="74"/>
      <c r="S2461" s="61"/>
      <c r="T2461" s="61"/>
    </row>
    <row r="2462" spans="1:20" s="55" customFormat="1" ht="14.15" x14ac:dyDescent="0.4">
      <c r="A2462" s="39"/>
      <c r="E2462" s="74"/>
      <c r="F2462" s="74"/>
      <c r="G2462" s="74"/>
      <c r="S2462" s="61"/>
      <c r="T2462" s="61"/>
    </row>
    <row r="2463" spans="1:20" s="55" customFormat="1" ht="14.15" x14ac:dyDescent="0.4">
      <c r="A2463" s="39"/>
      <c r="E2463" s="74"/>
      <c r="F2463" s="74"/>
      <c r="G2463" s="74"/>
      <c r="S2463" s="61"/>
      <c r="T2463" s="61"/>
    </row>
    <row r="2464" spans="1:20" s="55" customFormat="1" ht="14.15" x14ac:dyDescent="0.4">
      <c r="A2464" s="39"/>
      <c r="E2464" s="74"/>
      <c r="F2464" s="74"/>
      <c r="G2464" s="74"/>
      <c r="S2464" s="61"/>
      <c r="T2464" s="61"/>
    </row>
    <row r="2465" spans="1:20" s="55" customFormat="1" ht="14.15" x14ac:dyDescent="0.4">
      <c r="A2465" s="39"/>
      <c r="E2465" s="74"/>
      <c r="F2465" s="74"/>
      <c r="G2465" s="74"/>
      <c r="S2465" s="61"/>
      <c r="T2465" s="61"/>
    </row>
    <row r="2466" spans="1:20" s="55" customFormat="1" ht="14.15" x14ac:dyDescent="0.4">
      <c r="A2466" s="39"/>
      <c r="E2466" s="74"/>
      <c r="F2466" s="74"/>
      <c r="G2466" s="74"/>
      <c r="S2466" s="61"/>
      <c r="T2466" s="61"/>
    </row>
    <row r="2467" spans="1:20" s="55" customFormat="1" ht="14.15" x14ac:dyDescent="0.4">
      <c r="A2467" s="39"/>
      <c r="E2467" s="74"/>
      <c r="F2467" s="74"/>
      <c r="G2467" s="74"/>
      <c r="S2467" s="61"/>
      <c r="T2467" s="61"/>
    </row>
    <row r="2468" spans="1:20" s="55" customFormat="1" ht="14.15" x14ac:dyDescent="0.4">
      <c r="A2468" s="39"/>
      <c r="E2468" s="74"/>
      <c r="F2468" s="74"/>
      <c r="G2468" s="74"/>
      <c r="S2468" s="61"/>
      <c r="T2468" s="61"/>
    </row>
    <row r="2469" spans="1:20" s="55" customFormat="1" ht="14.15" x14ac:dyDescent="0.4">
      <c r="A2469" s="39"/>
      <c r="E2469" s="74"/>
      <c r="F2469" s="74"/>
      <c r="G2469" s="74"/>
      <c r="S2469" s="61"/>
      <c r="T2469" s="61"/>
    </row>
    <row r="2470" spans="1:20" s="55" customFormat="1" ht="14.15" x14ac:dyDescent="0.4">
      <c r="A2470" s="39"/>
      <c r="E2470" s="74"/>
      <c r="F2470" s="74"/>
      <c r="G2470" s="74"/>
      <c r="S2470" s="61"/>
      <c r="T2470" s="61"/>
    </row>
    <row r="2471" spans="1:20" s="55" customFormat="1" ht="14.15" x14ac:dyDescent="0.4">
      <c r="A2471" s="39"/>
      <c r="E2471" s="74"/>
      <c r="F2471" s="74"/>
      <c r="G2471" s="74"/>
      <c r="S2471" s="61"/>
      <c r="T2471" s="61"/>
    </row>
    <row r="2472" spans="1:20" s="55" customFormat="1" ht="14.15" x14ac:dyDescent="0.4">
      <c r="A2472" s="39"/>
      <c r="E2472" s="74"/>
      <c r="F2472" s="74"/>
      <c r="G2472" s="74"/>
      <c r="S2472" s="61"/>
      <c r="T2472" s="61"/>
    </row>
    <row r="2473" spans="1:20" s="55" customFormat="1" ht="14.15" x14ac:dyDescent="0.4">
      <c r="A2473" s="39"/>
      <c r="E2473" s="74"/>
      <c r="F2473" s="74"/>
      <c r="G2473" s="74"/>
      <c r="S2473" s="61"/>
      <c r="T2473" s="61"/>
    </row>
    <row r="2474" spans="1:20" s="55" customFormat="1" ht="14.15" x14ac:dyDescent="0.4">
      <c r="A2474" s="39"/>
      <c r="E2474" s="74"/>
      <c r="F2474" s="74"/>
      <c r="G2474" s="74"/>
      <c r="S2474" s="61"/>
      <c r="T2474" s="61"/>
    </row>
    <row r="2475" spans="1:20" s="55" customFormat="1" ht="14.15" x14ac:dyDescent="0.4">
      <c r="A2475" s="39"/>
      <c r="E2475" s="74"/>
      <c r="F2475" s="74"/>
      <c r="G2475" s="74"/>
      <c r="S2475" s="61"/>
      <c r="T2475" s="61"/>
    </row>
    <row r="2476" spans="1:20" s="55" customFormat="1" ht="14.15" x14ac:dyDescent="0.4">
      <c r="A2476" s="39"/>
      <c r="E2476" s="74"/>
      <c r="F2476" s="74"/>
      <c r="G2476" s="74"/>
      <c r="S2476" s="61"/>
      <c r="T2476" s="61"/>
    </row>
    <row r="2477" spans="1:20" s="55" customFormat="1" ht="14.15" x14ac:dyDescent="0.4">
      <c r="A2477" s="39"/>
      <c r="E2477" s="74"/>
      <c r="F2477" s="74"/>
      <c r="G2477" s="74"/>
      <c r="S2477" s="61"/>
      <c r="T2477" s="61"/>
    </row>
    <row r="2478" spans="1:20" s="55" customFormat="1" ht="14.15" x14ac:dyDescent="0.4">
      <c r="A2478" s="39"/>
      <c r="E2478" s="74"/>
      <c r="F2478" s="74"/>
      <c r="G2478" s="74"/>
      <c r="S2478" s="61"/>
      <c r="T2478" s="61"/>
    </row>
    <row r="2479" spans="1:20" s="55" customFormat="1" ht="14.15" x14ac:dyDescent="0.4">
      <c r="A2479" s="39"/>
      <c r="E2479" s="74"/>
      <c r="F2479" s="74"/>
      <c r="G2479" s="74"/>
      <c r="S2479" s="61"/>
      <c r="T2479" s="61"/>
    </row>
    <row r="2480" spans="1:20" s="55" customFormat="1" ht="14.15" x14ac:dyDescent="0.4">
      <c r="A2480" s="39"/>
      <c r="E2480" s="74"/>
      <c r="F2480" s="74"/>
      <c r="G2480" s="74"/>
      <c r="S2480" s="61"/>
      <c r="T2480" s="61"/>
    </row>
    <row r="2481" spans="1:20" s="55" customFormat="1" ht="14.15" x14ac:dyDescent="0.4">
      <c r="A2481" s="39"/>
      <c r="E2481" s="74"/>
      <c r="F2481" s="74"/>
      <c r="G2481" s="74"/>
      <c r="S2481" s="61"/>
      <c r="T2481" s="61"/>
    </row>
    <row r="2482" spans="1:20" s="55" customFormat="1" ht="14.15" x14ac:dyDescent="0.4">
      <c r="A2482" s="39"/>
      <c r="E2482" s="74"/>
      <c r="F2482" s="74"/>
      <c r="G2482" s="74"/>
      <c r="S2482" s="61"/>
      <c r="T2482" s="61"/>
    </row>
    <row r="2483" spans="1:20" s="55" customFormat="1" ht="14.15" x14ac:dyDescent="0.4">
      <c r="A2483" s="39"/>
      <c r="E2483" s="74"/>
      <c r="F2483" s="74"/>
      <c r="G2483" s="74"/>
      <c r="S2483" s="61"/>
      <c r="T2483" s="61"/>
    </row>
    <row r="2484" spans="1:20" s="55" customFormat="1" ht="14.15" x14ac:dyDescent="0.4">
      <c r="A2484" s="39"/>
      <c r="E2484" s="74"/>
      <c r="F2484" s="74"/>
      <c r="G2484" s="74"/>
      <c r="S2484" s="61"/>
      <c r="T2484" s="61"/>
    </row>
    <row r="2485" spans="1:20" s="55" customFormat="1" ht="14.15" x14ac:dyDescent="0.4">
      <c r="A2485" s="39"/>
      <c r="E2485" s="74"/>
      <c r="F2485" s="74"/>
      <c r="G2485" s="74"/>
      <c r="S2485" s="61"/>
      <c r="T2485" s="61"/>
    </row>
    <row r="2486" spans="1:20" s="55" customFormat="1" ht="14.15" x14ac:dyDescent="0.4">
      <c r="A2486" s="39"/>
      <c r="E2486" s="74"/>
      <c r="F2486" s="74"/>
      <c r="G2486" s="74"/>
      <c r="S2486" s="61"/>
      <c r="T2486" s="61"/>
    </row>
    <row r="2487" spans="1:20" s="55" customFormat="1" ht="14.15" x14ac:dyDescent="0.4">
      <c r="A2487" s="39"/>
      <c r="E2487" s="74"/>
      <c r="F2487" s="74"/>
      <c r="G2487" s="74"/>
      <c r="S2487" s="61"/>
      <c r="T2487" s="61"/>
    </row>
    <row r="2488" spans="1:20" s="55" customFormat="1" ht="14.15" x14ac:dyDescent="0.4">
      <c r="A2488" s="39"/>
      <c r="E2488" s="74"/>
      <c r="F2488" s="74"/>
      <c r="G2488" s="74"/>
      <c r="S2488" s="61"/>
      <c r="T2488" s="61"/>
    </row>
    <row r="2489" spans="1:20" s="55" customFormat="1" ht="14.15" x14ac:dyDescent="0.4">
      <c r="A2489" s="39"/>
      <c r="E2489" s="74"/>
      <c r="F2489" s="74"/>
      <c r="G2489" s="74"/>
      <c r="S2489" s="61"/>
      <c r="T2489" s="61"/>
    </row>
    <row r="2490" spans="1:20" s="55" customFormat="1" ht="14.15" x14ac:dyDescent="0.4">
      <c r="A2490" s="39"/>
      <c r="E2490" s="74"/>
      <c r="F2490" s="74"/>
      <c r="G2490" s="74"/>
      <c r="S2490" s="61"/>
      <c r="T2490" s="61"/>
    </row>
    <row r="2491" spans="1:20" s="55" customFormat="1" ht="14.15" x14ac:dyDescent="0.4">
      <c r="A2491" s="39"/>
      <c r="E2491" s="74"/>
      <c r="F2491" s="74"/>
      <c r="G2491" s="74"/>
      <c r="S2491" s="61"/>
      <c r="T2491" s="61"/>
    </row>
    <row r="2492" spans="1:20" s="55" customFormat="1" ht="14.15" x14ac:dyDescent="0.4">
      <c r="A2492" s="39"/>
      <c r="E2492" s="74"/>
      <c r="F2492" s="74"/>
      <c r="G2492" s="74"/>
      <c r="S2492" s="61"/>
      <c r="T2492" s="61"/>
    </row>
    <row r="2493" spans="1:20" s="55" customFormat="1" ht="14.15" x14ac:dyDescent="0.4">
      <c r="A2493" s="39"/>
      <c r="E2493" s="74"/>
      <c r="F2493" s="74"/>
      <c r="G2493" s="74"/>
      <c r="S2493" s="61"/>
      <c r="T2493" s="61"/>
    </row>
    <row r="2494" spans="1:20" s="55" customFormat="1" ht="14.15" x14ac:dyDescent="0.4">
      <c r="A2494" s="39"/>
      <c r="E2494" s="74"/>
      <c r="F2494" s="74"/>
      <c r="G2494" s="74"/>
      <c r="S2494" s="61"/>
      <c r="T2494" s="61"/>
    </row>
    <row r="2495" spans="1:20" s="55" customFormat="1" ht="14.15" x14ac:dyDescent="0.4">
      <c r="A2495" s="39"/>
      <c r="E2495" s="74"/>
      <c r="F2495" s="74"/>
      <c r="G2495" s="74"/>
      <c r="S2495" s="61"/>
      <c r="T2495" s="61"/>
    </row>
    <row r="2496" spans="1:20" s="55" customFormat="1" ht="14.15" x14ac:dyDescent="0.4">
      <c r="A2496" s="39"/>
      <c r="E2496" s="74"/>
      <c r="F2496" s="74"/>
      <c r="G2496" s="74"/>
      <c r="S2496" s="61"/>
      <c r="T2496" s="61"/>
    </row>
    <row r="2497" spans="1:20" s="55" customFormat="1" ht="14.15" x14ac:dyDescent="0.4">
      <c r="A2497" s="39"/>
      <c r="E2497" s="74"/>
      <c r="F2497" s="74"/>
      <c r="G2497" s="74"/>
      <c r="S2497" s="61"/>
      <c r="T2497" s="61"/>
    </row>
    <row r="2498" spans="1:20" s="55" customFormat="1" ht="14.15" x14ac:dyDescent="0.4">
      <c r="A2498" s="39"/>
      <c r="E2498" s="74"/>
      <c r="F2498" s="74"/>
      <c r="G2498" s="74"/>
      <c r="S2498" s="61"/>
      <c r="T2498" s="61"/>
    </row>
    <row r="2499" spans="1:20" s="55" customFormat="1" ht="14.15" x14ac:dyDescent="0.4">
      <c r="A2499" s="39"/>
      <c r="E2499" s="74"/>
      <c r="F2499" s="74"/>
      <c r="G2499" s="74"/>
      <c r="S2499" s="61"/>
      <c r="T2499" s="61"/>
    </row>
    <row r="2500" spans="1:20" s="55" customFormat="1" ht="14.15" x14ac:dyDescent="0.4">
      <c r="A2500" s="39"/>
      <c r="E2500" s="74"/>
      <c r="F2500" s="74"/>
      <c r="G2500" s="74"/>
      <c r="S2500" s="61"/>
      <c r="T2500" s="61"/>
    </row>
    <row r="2501" spans="1:20" s="55" customFormat="1" ht="14.15" x14ac:dyDescent="0.4">
      <c r="A2501" s="39"/>
      <c r="E2501" s="74"/>
      <c r="F2501" s="74"/>
      <c r="G2501" s="74"/>
      <c r="S2501" s="61"/>
      <c r="T2501" s="61"/>
    </row>
    <row r="2502" spans="1:20" s="55" customFormat="1" ht="14.15" x14ac:dyDescent="0.4">
      <c r="A2502" s="39"/>
      <c r="E2502" s="74"/>
      <c r="F2502" s="74"/>
      <c r="G2502" s="74"/>
      <c r="S2502" s="61"/>
      <c r="T2502" s="61"/>
    </row>
    <row r="2503" spans="1:20" s="55" customFormat="1" ht="14.15" x14ac:dyDescent="0.4">
      <c r="A2503" s="39"/>
      <c r="E2503" s="74"/>
      <c r="F2503" s="74"/>
      <c r="G2503" s="74"/>
      <c r="S2503" s="61"/>
      <c r="T2503" s="61"/>
    </row>
    <row r="2504" spans="1:20" s="55" customFormat="1" ht="14.15" x14ac:dyDescent="0.4">
      <c r="A2504" s="39"/>
      <c r="E2504" s="74"/>
      <c r="F2504" s="74"/>
      <c r="G2504" s="74"/>
      <c r="S2504" s="61"/>
      <c r="T2504" s="61"/>
    </row>
    <row r="2505" spans="1:20" s="55" customFormat="1" ht="14.15" x14ac:dyDescent="0.4">
      <c r="A2505" s="39"/>
      <c r="E2505" s="74"/>
      <c r="F2505" s="74"/>
      <c r="G2505" s="74"/>
      <c r="S2505" s="61"/>
      <c r="T2505" s="61"/>
    </row>
    <row r="2506" spans="1:20" s="55" customFormat="1" ht="14.15" x14ac:dyDescent="0.4">
      <c r="A2506" s="39"/>
      <c r="E2506" s="74"/>
      <c r="F2506" s="74"/>
      <c r="G2506" s="74"/>
      <c r="S2506" s="61"/>
      <c r="T2506" s="61"/>
    </row>
    <row r="2507" spans="1:20" s="55" customFormat="1" ht="14.15" x14ac:dyDescent="0.4">
      <c r="A2507" s="39"/>
      <c r="E2507" s="74"/>
      <c r="F2507" s="74"/>
      <c r="G2507" s="74"/>
      <c r="S2507" s="61"/>
      <c r="T2507" s="61"/>
    </row>
    <row r="2508" spans="1:20" s="55" customFormat="1" ht="14.15" x14ac:dyDescent="0.4">
      <c r="A2508" s="39"/>
      <c r="E2508" s="74"/>
      <c r="F2508" s="74"/>
      <c r="G2508" s="74"/>
      <c r="S2508" s="61"/>
      <c r="T2508" s="61"/>
    </row>
    <row r="2509" spans="1:20" s="55" customFormat="1" ht="14.15" x14ac:dyDescent="0.4">
      <c r="A2509" s="39"/>
      <c r="E2509" s="74"/>
      <c r="F2509" s="74"/>
      <c r="G2509" s="74"/>
      <c r="S2509" s="61"/>
      <c r="T2509" s="61"/>
    </row>
    <row r="2510" spans="1:20" s="55" customFormat="1" ht="14.15" x14ac:dyDescent="0.4">
      <c r="A2510" s="39"/>
      <c r="E2510" s="74"/>
      <c r="F2510" s="74"/>
      <c r="G2510" s="74"/>
      <c r="S2510" s="61"/>
      <c r="T2510" s="61"/>
    </row>
    <row r="2511" spans="1:20" s="55" customFormat="1" ht="14.15" x14ac:dyDescent="0.4">
      <c r="A2511" s="39"/>
      <c r="E2511" s="74"/>
      <c r="F2511" s="74"/>
      <c r="G2511" s="74"/>
      <c r="S2511" s="61"/>
      <c r="T2511" s="61"/>
    </row>
    <row r="2512" spans="1:20" s="55" customFormat="1" ht="14.15" x14ac:dyDescent="0.4">
      <c r="A2512" s="39"/>
      <c r="E2512" s="74"/>
      <c r="F2512" s="74"/>
      <c r="G2512" s="74"/>
      <c r="S2512" s="61"/>
      <c r="T2512" s="61"/>
    </row>
    <row r="2513" spans="1:20" s="55" customFormat="1" ht="14.15" x14ac:dyDescent="0.4">
      <c r="A2513" s="39"/>
      <c r="E2513" s="74"/>
      <c r="F2513" s="74"/>
      <c r="G2513" s="74"/>
      <c r="S2513" s="61"/>
      <c r="T2513" s="61"/>
    </row>
    <row r="2514" spans="1:20" s="55" customFormat="1" ht="14.15" x14ac:dyDescent="0.4">
      <c r="A2514" s="39"/>
      <c r="E2514" s="74"/>
      <c r="F2514" s="74"/>
      <c r="G2514" s="74"/>
      <c r="S2514" s="61"/>
      <c r="T2514" s="61"/>
    </row>
    <row r="2515" spans="1:20" s="55" customFormat="1" ht="14.15" x14ac:dyDescent="0.4">
      <c r="A2515" s="39"/>
      <c r="E2515" s="74"/>
      <c r="F2515" s="74"/>
      <c r="G2515" s="74"/>
      <c r="S2515" s="61"/>
      <c r="T2515" s="61"/>
    </row>
    <row r="2516" spans="1:20" s="55" customFormat="1" ht="14.15" x14ac:dyDescent="0.4">
      <c r="A2516" s="39"/>
      <c r="E2516" s="74"/>
      <c r="F2516" s="74"/>
      <c r="G2516" s="74"/>
      <c r="S2516" s="61"/>
      <c r="T2516" s="61"/>
    </row>
    <row r="2517" spans="1:20" s="55" customFormat="1" ht="14.15" x14ac:dyDescent="0.4">
      <c r="A2517" s="39"/>
      <c r="E2517" s="74"/>
      <c r="F2517" s="74"/>
      <c r="G2517" s="74"/>
      <c r="S2517" s="61"/>
      <c r="T2517" s="61"/>
    </row>
    <row r="2518" spans="1:20" s="55" customFormat="1" ht="14.15" x14ac:dyDescent="0.4">
      <c r="A2518" s="39"/>
      <c r="E2518" s="74"/>
      <c r="F2518" s="74"/>
      <c r="G2518" s="74"/>
      <c r="S2518" s="61"/>
      <c r="T2518" s="61"/>
    </row>
    <row r="2519" spans="1:20" s="55" customFormat="1" ht="14.15" x14ac:dyDescent="0.4">
      <c r="A2519" s="39"/>
      <c r="E2519" s="74"/>
      <c r="F2519" s="74"/>
      <c r="G2519" s="74"/>
      <c r="S2519" s="61"/>
      <c r="T2519" s="61"/>
    </row>
    <row r="2520" spans="1:20" s="55" customFormat="1" ht="14.15" x14ac:dyDescent="0.4">
      <c r="A2520" s="39"/>
      <c r="E2520" s="74"/>
      <c r="F2520" s="74"/>
      <c r="G2520" s="74"/>
      <c r="S2520" s="61"/>
      <c r="T2520" s="61"/>
    </row>
    <row r="2521" spans="1:20" s="55" customFormat="1" ht="14.15" x14ac:dyDescent="0.4">
      <c r="A2521" s="39"/>
      <c r="E2521" s="74"/>
      <c r="F2521" s="74"/>
      <c r="G2521" s="74"/>
      <c r="S2521" s="61"/>
      <c r="T2521" s="61"/>
    </row>
    <row r="2522" spans="1:20" s="55" customFormat="1" ht="14.15" x14ac:dyDescent="0.4">
      <c r="A2522" s="39"/>
      <c r="E2522" s="74"/>
      <c r="F2522" s="74"/>
      <c r="G2522" s="74"/>
      <c r="S2522" s="61"/>
      <c r="T2522" s="61"/>
    </row>
    <row r="2523" spans="1:20" s="55" customFormat="1" ht="14.15" x14ac:dyDescent="0.4">
      <c r="A2523" s="39"/>
      <c r="E2523" s="74"/>
      <c r="F2523" s="74"/>
      <c r="G2523" s="74"/>
      <c r="S2523" s="61"/>
      <c r="T2523" s="61"/>
    </row>
    <row r="2524" spans="1:20" s="55" customFormat="1" ht="14.15" x14ac:dyDescent="0.4">
      <c r="A2524" s="39"/>
      <c r="E2524" s="74"/>
      <c r="F2524" s="74"/>
      <c r="G2524" s="74"/>
      <c r="S2524" s="61"/>
      <c r="T2524" s="61"/>
    </row>
    <row r="2525" spans="1:20" s="55" customFormat="1" ht="14.15" x14ac:dyDescent="0.4">
      <c r="A2525" s="39"/>
      <c r="E2525" s="74"/>
      <c r="F2525" s="74"/>
      <c r="G2525" s="74"/>
      <c r="S2525" s="61"/>
      <c r="T2525" s="61"/>
    </row>
    <row r="2526" spans="1:20" s="55" customFormat="1" ht="14.15" x14ac:dyDescent="0.4">
      <c r="A2526" s="39"/>
      <c r="E2526" s="74"/>
      <c r="F2526" s="74"/>
      <c r="G2526" s="74"/>
      <c r="S2526" s="61"/>
      <c r="T2526" s="61"/>
    </row>
    <row r="2527" spans="1:20" s="55" customFormat="1" ht="14.15" x14ac:dyDescent="0.4">
      <c r="A2527" s="39"/>
      <c r="E2527" s="74"/>
      <c r="F2527" s="74"/>
      <c r="G2527" s="74"/>
      <c r="S2527" s="61"/>
      <c r="T2527" s="61"/>
    </row>
    <row r="2528" spans="1:20" s="55" customFormat="1" ht="14.15" x14ac:dyDescent="0.4">
      <c r="A2528" s="39"/>
      <c r="E2528" s="74"/>
      <c r="F2528" s="74"/>
      <c r="G2528" s="74"/>
      <c r="S2528" s="61"/>
      <c r="T2528" s="61"/>
    </row>
    <row r="2529" spans="1:20" s="55" customFormat="1" ht="14.15" x14ac:dyDescent="0.4">
      <c r="A2529" s="39"/>
      <c r="E2529" s="74"/>
      <c r="F2529" s="74"/>
      <c r="G2529" s="74"/>
      <c r="S2529" s="61"/>
      <c r="T2529" s="61"/>
    </row>
    <row r="2530" spans="1:20" s="55" customFormat="1" ht="14.15" x14ac:dyDescent="0.4">
      <c r="A2530" s="39"/>
      <c r="E2530" s="74"/>
      <c r="F2530" s="74"/>
      <c r="G2530" s="74"/>
      <c r="S2530" s="61"/>
      <c r="T2530" s="61"/>
    </row>
    <row r="2531" spans="1:20" s="55" customFormat="1" ht="14.15" x14ac:dyDescent="0.4">
      <c r="A2531" s="39"/>
      <c r="E2531" s="74"/>
      <c r="F2531" s="74"/>
      <c r="G2531" s="74"/>
      <c r="S2531" s="61"/>
      <c r="T2531" s="61"/>
    </row>
    <row r="2532" spans="1:20" s="55" customFormat="1" ht="14.15" x14ac:dyDescent="0.4">
      <c r="A2532" s="39"/>
      <c r="E2532" s="74"/>
      <c r="F2532" s="74"/>
      <c r="G2532" s="74"/>
      <c r="S2532" s="61"/>
      <c r="T2532" s="61"/>
    </row>
    <row r="2533" spans="1:20" s="55" customFormat="1" ht="14.15" x14ac:dyDescent="0.4">
      <c r="A2533" s="39"/>
      <c r="E2533" s="74"/>
      <c r="F2533" s="74"/>
      <c r="G2533" s="74"/>
      <c r="S2533" s="61"/>
      <c r="T2533" s="61"/>
    </row>
    <row r="2534" spans="1:20" s="55" customFormat="1" ht="14.15" x14ac:dyDescent="0.4">
      <c r="A2534" s="39"/>
      <c r="E2534" s="74"/>
      <c r="F2534" s="74"/>
      <c r="G2534" s="74"/>
      <c r="S2534" s="61"/>
      <c r="T2534" s="61"/>
    </row>
    <row r="2535" spans="1:20" s="55" customFormat="1" ht="14.15" x14ac:dyDescent="0.4">
      <c r="A2535" s="39"/>
      <c r="E2535" s="74"/>
      <c r="F2535" s="74"/>
      <c r="G2535" s="74"/>
      <c r="S2535" s="61"/>
      <c r="T2535" s="61"/>
    </row>
    <row r="2536" spans="1:20" s="55" customFormat="1" ht="14.15" x14ac:dyDescent="0.4">
      <c r="A2536" s="39"/>
      <c r="E2536" s="74"/>
      <c r="F2536" s="74"/>
      <c r="G2536" s="74"/>
      <c r="S2536" s="61"/>
      <c r="T2536" s="61"/>
    </row>
    <row r="2537" spans="1:20" s="55" customFormat="1" ht="14.15" x14ac:dyDescent="0.4">
      <c r="A2537" s="39"/>
      <c r="E2537" s="74"/>
      <c r="F2537" s="74"/>
      <c r="G2537" s="74"/>
      <c r="S2537" s="61"/>
      <c r="T2537" s="61"/>
    </row>
    <row r="2538" spans="1:20" s="55" customFormat="1" ht="14.15" x14ac:dyDescent="0.4">
      <c r="A2538" s="39"/>
      <c r="E2538" s="74"/>
      <c r="F2538" s="74"/>
      <c r="G2538" s="74"/>
      <c r="S2538" s="61"/>
      <c r="T2538" s="61"/>
    </row>
    <row r="2539" spans="1:20" s="55" customFormat="1" ht="14.15" x14ac:dyDescent="0.4">
      <c r="A2539" s="39"/>
      <c r="E2539" s="74"/>
      <c r="F2539" s="74"/>
      <c r="G2539" s="74"/>
      <c r="S2539" s="61"/>
      <c r="T2539" s="61"/>
    </row>
    <row r="2540" spans="1:20" s="55" customFormat="1" ht="14.15" x14ac:dyDescent="0.4">
      <c r="A2540" s="39"/>
      <c r="E2540" s="74"/>
      <c r="F2540" s="74"/>
      <c r="G2540" s="74"/>
      <c r="S2540" s="61"/>
      <c r="T2540" s="61"/>
    </row>
    <row r="2541" spans="1:20" s="55" customFormat="1" ht="14.15" x14ac:dyDescent="0.4">
      <c r="A2541" s="39"/>
      <c r="E2541" s="74"/>
      <c r="F2541" s="74"/>
      <c r="G2541" s="74"/>
      <c r="S2541" s="61"/>
      <c r="T2541" s="61"/>
    </row>
    <row r="2542" spans="1:20" s="55" customFormat="1" ht="14.15" x14ac:dyDescent="0.4">
      <c r="A2542" s="39"/>
      <c r="E2542" s="74"/>
      <c r="F2542" s="74"/>
      <c r="G2542" s="74"/>
      <c r="S2542" s="61"/>
      <c r="T2542" s="61"/>
    </row>
    <row r="2543" spans="1:20" s="55" customFormat="1" ht="14.15" x14ac:dyDescent="0.4">
      <c r="A2543" s="39"/>
      <c r="E2543" s="74"/>
      <c r="F2543" s="74"/>
      <c r="G2543" s="74"/>
      <c r="S2543" s="61"/>
      <c r="T2543" s="61"/>
    </row>
    <row r="2544" spans="1:20" s="55" customFormat="1" ht="14.15" x14ac:dyDescent="0.4">
      <c r="A2544" s="39"/>
      <c r="E2544" s="74"/>
      <c r="F2544" s="74"/>
      <c r="G2544" s="74"/>
      <c r="S2544" s="61"/>
      <c r="T2544" s="61"/>
    </row>
    <row r="2545" spans="1:20" s="55" customFormat="1" ht="14.15" x14ac:dyDescent="0.4">
      <c r="A2545" s="39"/>
      <c r="E2545" s="74"/>
      <c r="F2545" s="74"/>
      <c r="G2545" s="74"/>
      <c r="S2545" s="61"/>
      <c r="T2545" s="61"/>
    </row>
    <row r="2546" spans="1:20" s="55" customFormat="1" ht="14.15" x14ac:dyDescent="0.4">
      <c r="A2546" s="39"/>
      <c r="E2546" s="74"/>
      <c r="F2546" s="74"/>
      <c r="G2546" s="74"/>
      <c r="S2546" s="61"/>
      <c r="T2546" s="61"/>
    </row>
    <row r="2547" spans="1:20" s="55" customFormat="1" ht="14.15" x14ac:dyDescent="0.4">
      <c r="A2547" s="39"/>
      <c r="E2547" s="74"/>
      <c r="F2547" s="74"/>
      <c r="G2547" s="74"/>
      <c r="S2547" s="61"/>
      <c r="T2547" s="61"/>
    </row>
    <row r="2548" spans="1:20" s="55" customFormat="1" ht="14.15" x14ac:dyDescent="0.4">
      <c r="A2548" s="39"/>
      <c r="E2548" s="74"/>
      <c r="F2548" s="74"/>
      <c r="G2548" s="74"/>
      <c r="S2548" s="61"/>
      <c r="T2548" s="61"/>
    </row>
    <row r="2549" spans="1:20" s="55" customFormat="1" ht="14.15" x14ac:dyDescent="0.4">
      <c r="A2549" s="39"/>
      <c r="E2549" s="74"/>
      <c r="F2549" s="74"/>
      <c r="G2549" s="74"/>
      <c r="S2549" s="61"/>
      <c r="T2549" s="61"/>
    </row>
    <row r="2550" spans="1:20" s="55" customFormat="1" ht="14.15" x14ac:dyDescent="0.4">
      <c r="A2550" s="39"/>
      <c r="E2550" s="74"/>
      <c r="F2550" s="74"/>
      <c r="G2550" s="74"/>
      <c r="S2550" s="61"/>
      <c r="T2550" s="61"/>
    </row>
    <row r="2551" spans="1:20" s="55" customFormat="1" ht="14.15" x14ac:dyDescent="0.4">
      <c r="A2551" s="39"/>
      <c r="E2551" s="74"/>
      <c r="F2551" s="74"/>
      <c r="G2551" s="74"/>
      <c r="S2551" s="61"/>
      <c r="T2551" s="61"/>
    </row>
    <row r="2552" spans="1:20" s="55" customFormat="1" ht="14.15" x14ac:dyDescent="0.4">
      <c r="A2552" s="39"/>
      <c r="E2552" s="74"/>
      <c r="F2552" s="74"/>
      <c r="G2552" s="74"/>
      <c r="S2552" s="61"/>
      <c r="T2552" s="61"/>
    </row>
    <row r="2553" spans="1:20" s="55" customFormat="1" ht="14.15" x14ac:dyDescent="0.4">
      <c r="A2553" s="39"/>
      <c r="E2553" s="74"/>
      <c r="F2553" s="74"/>
      <c r="G2553" s="74"/>
      <c r="S2553" s="61"/>
      <c r="T2553" s="61"/>
    </row>
    <row r="2554" spans="1:20" s="55" customFormat="1" ht="14.15" x14ac:dyDescent="0.4">
      <c r="A2554" s="39"/>
      <c r="E2554" s="74"/>
      <c r="F2554" s="74"/>
      <c r="G2554" s="74"/>
      <c r="S2554" s="61"/>
      <c r="T2554" s="61"/>
    </row>
    <row r="2555" spans="1:20" s="55" customFormat="1" ht="14.15" x14ac:dyDescent="0.4">
      <c r="A2555" s="39"/>
      <c r="E2555" s="74"/>
      <c r="F2555" s="74"/>
      <c r="G2555" s="74"/>
      <c r="S2555" s="61"/>
      <c r="T2555" s="61"/>
    </row>
    <row r="2556" spans="1:20" s="55" customFormat="1" ht="14.15" x14ac:dyDescent="0.4">
      <c r="A2556" s="39"/>
      <c r="E2556" s="74"/>
      <c r="F2556" s="74"/>
      <c r="G2556" s="74"/>
      <c r="S2556" s="61"/>
      <c r="T2556" s="61"/>
    </row>
    <row r="2557" spans="1:20" s="55" customFormat="1" ht="14.15" x14ac:dyDescent="0.4">
      <c r="A2557" s="39"/>
      <c r="E2557" s="74"/>
      <c r="F2557" s="74"/>
      <c r="G2557" s="74"/>
      <c r="S2557" s="61"/>
      <c r="T2557" s="61"/>
    </row>
    <row r="2558" spans="1:20" s="55" customFormat="1" ht="14.15" x14ac:dyDescent="0.4">
      <c r="A2558" s="39"/>
      <c r="E2558" s="74"/>
      <c r="F2558" s="74"/>
      <c r="G2558" s="74"/>
      <c r="S2558" s="61"/>
      <c r="T2558" s="61"/>
    </row>
    <row r="2559" spans="1:20" s="55" customFormat="1" ht="14.15" x14ac:dyDescent="0.4">
      <c r="A2559" s="39"/>
      <c r="E2559" s="74"/>
      <c r="F2559" s="74"/>
      <c r="G2559" s="74"/>
      <c r="S2559" s="61"/>
      <c r="T2559" s="61"/>
    </row>
    <row r="2560" spans="1:20" s="55" customFormat="1" ht="14.15" x14ac:dyDescent="0.4">
      <c r="A2560" s="39"/>
      <c r="E2560" s="74"/>
      <c r="F2560" s="74"/>
      <c r="G2560" s="74"/>
      <c r="S2560" s="61"/>
      <c r="T2560" s="61"/>
    </row>
    <row r="2561" spans="1:20" s="55" customFormat="1" ht="14.15" x14ac:dyDescent="0.4">
      <c r="A2561" s="39"/>
      <c r="E2561" s="74"/>
      <c r="F2561" s="74"/>
      <c r="G2561" s="74"/>
      <c r="S2561" s="61"/>
      <c r="T2561" s="61"/>
    </row>
    <row r="2562" spans="1:20" s="55" customFormat="1" ht="14.15" x14ac:dyDescent="0.4">
      <c r="A2562" s="39"/>
      <c r="E2562" s="74"/>
      <c r="F2562" s="74"/>
      <c r="G2562" s="74"/>
      <c r="S2562" s="61"/>
      <c r="T2562" s="61"/>
    </row>
    <row r="2563" spans="1:20" s="55" customFormat="1" ht="14.15" x14ac:dyDescent="0.4">
      <c r="A2563" s="39"/>
      <c r="E2563" s="74"/>
      <c r="F2563" s="74"/>
      <c r="G2563" s="74"/>
      <c r="S2563" s="61"/>
      <c r="T2563" s="61"/>
    </row>
    <row r="2564" spans="1:20" s="55" customFormat="1" ht="14.15" x14ac:dyDescent="0.4">
      <c r="A2564" s="39"/>
      <c r="E2564" s="74"/>
      <c r="F2564" s="74"/>
      <c r="G2564" s="74"/>
      <c r="S2564" s="61"/>
      <c r="T2564" s="61"/>
    </row>
    <row r="2565" spans="1:20" s="55" customFormat="1" ht="14.15" x14ac:dyDescent="0.4">
      <c r="A2565" s="39"/>
      <c r="E2565" s="74"/>
      <c r="F2565" s="74"/>
      <c r="G2565" s="74"/>
      <c r="S2565" s="61"/>
      <c r="T2565" s="61"/>
    </row>
    <row r="2566" spans="1:20" s="55" customFormat="1" ht="14.15" x14ac:dyDescent="0.4">
      <c r="A2566" s="39"/>
      <c r="E2566" s="74"/>
      <c r="F2566" s="74"/>
      <c r="G2566" s="74"/>
      <c r="S2566" s="61"/>
      <c r="T2566" s="61"/>
    </row>
    <row r="2567" spans="1:20" s="55" customFormat="1" ht="14.15" x14ac:dyDescent="0.4">
      <c r="A2567" s="39"/>
      <c r="E2567" s="74"/>
      <c r="F2567" s="74"/>
      <c r="G2567" s="74"/>
      <c r="S2567" s="61"/>
      <c r="T2567" s="61"/>
    </row>
    <row r="2568" spans="1:20" s="55" customFormat="1" ht="14.15" x14ac:dyDescent="0.4">
      <c r="A2568" s="39"/>
      <c r="E2568" s="74"/>
      <c r="F2568" s="74"/>
      <c r="G2568" s="74"/>
      <c r="S2568" s="61"/>
      <c r="T2568" s="61"/>
    </row>
    <row r="2569" spans="1:20" s="55" customFormat="1" ht="14.15" x14ac:dyDescent="0.4">
      <c r="A2569" s="39"/>
      <c r="E2569" s="74"/>
      <c r="F2569" s="74"/>
      <c r="G2569" s="74"/>
      <c r="S2569" s="61"/>
      <c r="T2569" s="61"/>
    </row>
    <row r="2570" spans="1:20" s="55" customFormat="1" ht="14.15" x14ac:dyDescent="0.4">
      <c r="A2570" s="39"/>
      <c r="E2570" s="74"/>
      <c r="F2570" s="74"/>
      <c r="G2570" s="74"/>
      <c r="S2570" s="61"/>
      <c r="T2570" s="61"/>
    </row>
    <row r="2571" spans="1:20" s="55" customFormat="1" ht="14.15" x14ac:dyDescent="0.4">
      <c r="A2571" s="39"/>
      <c r="E2571" s="74"/>
      <c r="F2571" s="74"/>
      <c r="G2571" s="74"/>
      <c r="S2571" s="61"/>
      <c r="T2571" s="61"/>
    </row>
    <row r="2572" spans="1:20" s="55" customFormat="1" ht="14.15" x14ac:dyDescent="0.4">
      <c r="A2572" s="39"/>
      <c r="E2572" s="74"/>
      <c r="F2572" s="74"/>
      <c r="G2572" s="74"/>
      <c r="S2572" s="61"/>
      <c r="T2572" s="61"/>
    </row>
    <row r="2573" spans="1:20" s="55" customFormat="1" ht="14.15" x14ac:dyDescent="0.4">
      <c r="A2573" s="39"/>
      <c r="E2573" s="74"/>
      <c r="F2573" s="74"/>
      <c r="G2573" s="74"/>
      <c r="S2573" s="61"/>
      <c r="T2573" s="61"/>
    </row>
    <row r="2574" spans="1:20" s="55" customFormat="1" ht="14.15" x14ac:dyDescent="0.4">
      <c r="A2574" s="39"/>
      <c r="E2574" s="74"/>
      <c r="F2574" s="74"/>
      <c r="G2574" s="74"/>
      <c r="S2574" s="61"/>
      <c r="T2574" s="61"/>
    </row>
    <row r="2575" spans="1:20" s="55" customFormat="1" ht="14.15" x14ac:dyDescent="0.4">
      <c r="A2575" s="39"/>
      <c r="E2575" s="74"/>
      <c r="F2575" s="74"/>
      <c r="G2575" s="74"/>
      <c r="S2575" s="61"/>
      <c r="T2575" s="61"/>
    </row>
    <row r="2576" spans="1:20" s="55" customFormat="1" ht="14.15" x14ac:dyDescent="0.4">
      <c r="A2576" s="39"/>
      <c r="E2576" s="74"/>
      <c r="F2576" s="74"/>
      <c r="G2576" s="74"/>
      <c r="S2576" s="61"/>
      <c r="T2576" s="61"/>
    </row>
    <row r="2577" spans="1:20" s="55" customFormat="1" ht="14.15" x14ac:dyDescent="0.4">
      <c r="A2577" s="39"/>
      <c r="E2577" s="74"/>
      <c r="F2577" s="74"/>
      <c r="G2577" s="74"/>
      <c r="S2577" s="61"/>
      <c r="T2577" s="61"/>
    </row>
    <row r="2578" spans="1:20" s="55" customFormat="1" ht="14.15" x14ac:dyDescent="0.4">
      <c r="A2578" s="39"/>
      <c r="E2578" s="74"/>
      <c r="F2578" s="74"/>
      <c r="G2578" s="74"/>
      <c r="S2578" s="61"/>
      <c r="T2578" s="61"/>
    </row>
    <row r="2579" spans="1:20" s="55" customFormat="1" ht="14.15" x14ac:dyDescent="0.4">
      <c r="A2579" s="39"/>
      <c r="E2579" s="74"/>
      <c r="F2579" s="74"/>
      <c r="G2579" s="74"/>
      <c r="S2579" s="61"/>
      <c r="T2579" s="61"/>
    </row>
    <row r="2580" spans="1:20" s="55" customFormat="1" ht="14.15" x14ac:dyDescent="0.4">
      <c r="A2580" s="39"/>
      <c r="E2580" s="74"/>
      <c r="F2580" s="74"/>
      <c r="G2580" s="74"/>
      <c r="S2580" s="61"/>
      <c r="T2580" s="61"/>
    </row>
    <row r="2581" spans="1:20" s="55" customFormat="1" ht="14.15" x14ac:dyDescent="0.4">
      <c r="A2581" s="39"/>
      <c r="E2581" s="74"/>
      <c r="F2581" s="74"/>
      <c r="G2581" s="74"/>
      <c r="S2581" s="61"/>
      <c r="T2581" s="61"/>
    </row>
    <row r="2582" spans="1:20" s="55" customFormat="1" ht="14.15" x14ac:dyDescent="0.4">
      <c r="A2582" s="39"/>
      <c r="E2582" s="74"/>
      <c r="F2582" s="74"/>
      <c r="G2582" s="74"/>
      <c r="S2582" s="61"/>
      <c r="T2582" s="61"/>
    </row>
    <row r="2583" spans="1:20" s="55" customFormat="1" ht="14.15" x14ac:dyDescent="0.4">
      <c r="A2583" s="39"/>
      <c r="E2583" s="74"/>
      <c r="F2583" s="74"/>
      <c r="G2583" s="74"/>
      <c r="S2583" s="61"/>
      <c r="T2583" s="61"/>
    </row>
    <row r="2584" spans="1:20" s="55" customFormat="1" ht="14.15" x14ac:dyDescent="0.4">
      <c r="A2584" s="39"/>
      <c r="E2584" s="74"/>
      <c r="F2584" s="74"/>
      <c r="G2584" s="74"/>
      <c r="S2584" s="61"/>
      <c r="T2584" s="61"/>
    </row>
    <row r="2585" spans="1:20" s="55" customFormat="1" ht="14.15" x14ac:dyDescent="0.4">
      <c r="A2585" s="39"/>
      <c r="E2585" s="74"/>
      <c r="F2585" s="74"/>
      <c r="G2585" s="74"/>
      <c r="S2585" s="61"/>
      <c r="T2585" s="61"/>
    </row>
    <row r="2586" spans="1:20" s="55" customFormat="1" ht="14.15" x14ac:dyDescent="0.4">
      <c r="A2586" s="39"/>
      <c r="E2586" s="74"/>
      <c r="F2586" s="74"/>
      <c r="G2586" s="74"/>
      <c r="S2586" s="61"/>
      <c r="T2586" s="61"/>
    </row>
    <row r="2587" spans="1:20" s="55" customFormat="1" ht="14.15" x14ac:dyDescent="0.4">
      <c r="A2587" s="39"/>
      <c r="E2587" s="74"/>
      <c r="F2587" s="74"/>
      <c r="G2587" s="74"/>
      <c r="S2587" s="61"/>
      <c r="T2587" s="61"/>
    </row>
    <row r="2588" spans="1:20" s="55" customFormat="1" ht="14.15" x14ac:dyDescent="0.4">
      <c r="A2588" s="39"/>
      <c r="E2588" s="74"/>
      <c r="F2588" s="74"/>
      <c r="G2588" s="74"/>
      <c r="S2588" s="61"/>
      <c r="T2588" s="61"/>
    </row>
    <row r="2589" spans="1:20" s="55" customFormat="1" ht="14.15" x14ac:dyDescent="0.4">
      <c r="A2589" s="39"/>
      <c r="E2589" s="74"/>
      <c r="F2589" s="74"/>
      <c r="G2589" s="74"/>
      <c r="S2589" s="61"/>
      <c r="T2589" s="61"/>
    </row>
    <row r="2590" spans="1:20" s="55" customFormat="1" ht="14.15" x14ac:dyDescent="0.4">
      <c r="A2590" s="39"/>
      <c r="E2590" s="74"/>
      <c r="F2590" s="74"/>
      <c r="G2590" s="74"/>
      <c r="S2590" s="61"/>
      <c r="T2590" s="61"/>
    </row>
    <row r="2591" spans="1:20" s="55" customFormat="1" ht="14.15" x14ac:dyDescent="0.4">
      <c r="A2591" s="39"/>
      <c r="E2591" s="74"/>
      <c r="F2591" s="74"/>
      <c r="G2591" s="74"/>
      <c r="S2591" s="61"/>
      <c r="T2591" s="61"/>
    </row>
    <row r="2592" spans="1:20" s="55" customFormat="1" ht="14.15" x14ac:dyDescent="0.4">
      <c r="A2592" s="39"/>
      <c r="E2592" s="74"/>
      <c r="F2592" s="74"/>
      <c r="G2592" s="74"/>
      <c r="S2592" s="61"/>
      <c r="T2592" s="61"/>
    </row>
    <row r="2593" spans="1:20" s="55" customFormat="1" ht="14.15" x14ac:dyDescent="0.4">
      <c r="A2593" s="39"/>
      <c r="E2593" s="74"/>
      <c r="F2593" s="74"/>
      <c r="G2593" s="74"/>
      <c r="S2593" s="61"/>
      <c r="T2593" s="61"/>
    </row>
    <row r="2594" spans="1:20" s="55" customFormat="1" ht="14.15" x14ac:dyDescent="0.4">
      <c r="A2594" s="39"/>
      <c r="E2594" s="74"/>
      <c r="F2594" s="74"/>
      <c r="G2594" s="74"/>
      <c r="S2594" s="61"/>
      <c r="T2594" s="61"/>
    </row>
    <row r="2595" spans="1:20" s="55" customFormat="1" ht="14.15" x14ac:dyDescent="0.4">
      <c r="A2595" s="39"/>
      <c r="E2595" s="74"/>
      <c r="F2595" s="74"/>
      <c r="G2595" s="74"/>
      <c r="S2595" s="61"/>
      <c r="T2595" s="61"/>
    </row>
    <row r="2596" spans="1:20" s="55" customFormat="1" ht="14.15" x14ac:dyDescent="0.4">
      <c r="A2596" s="39"/>
      <c r="E2596" s="74"/>
      <c r="F2596" s="74"/>
      <c r="G2596" s="74"/>
      <c r="S2596" s="61"/>
      <c r="T2596" s="61"/>
    </row>
    <row r="2597" spans="1:20" s="55" customFormat="1" ht="14.15" x14ac:dyDescent="0.4">
      <c r="A2597" s="39"/>
      <c r="E2597" s="74"/>
      <c r="F2597" s="74"/>
      <c r="G2597" s="74"/>
      <c r="S2597" s="61"/>
      <c r="T2597" s="61"/>
    </row>
    <row r="2598" spans="1:20" s="55" customFormat="1" ht="14.15" x14ac:dyDescent="0.4">
      <c r="A2598" s="39"/>
      <c r="E2598" s="74"/>
      <c r="F2598" s="74"/>
      <c r="G2598" s="74"/>
      <c r="S2598" s="61"/>
      <c r="T2598" s="61"/>
    </row>
    <row r="2599" spans="1:20" s="55" customFormat="1" ht="14.15" x14ac:dyDescent="0.4">
      <c r="A2599" s="39"/>
      <c r="E2599" s="74"/>
      <c r="F2599" s="74"/>
      <c r="G2599" s="74"/>
      <c r="S2599" s="61"/>
      <c r="T2599" s="61"/>
    </row>
    <row r="2600" spans="1:20" s="55" customFormat="1" ht="14.15" x14ac:dyDescent="0.4">
      <c r="A2600" s="39"/>
      <c r="E2600" s="74"/>
      <c r="F2600" s="74"/>
      <c r="G2600" s="74"/>
      <c r="S2600" s="61"/>
      <c r="T2600" s="61"/>
    </row>
    <row r="2601" spans="1:20" s="55" customFormat="1" ht="14.15" x14ac:dyDescent="0.4">
      <c r="A2601" s="39"/>
      <c r="E2601" s="74"/>
      <c r="F2601" s="74"/>
      <c r="G2601" s="74"/>
      <c r="S2601" s="61"/>
      <c r="T2601" s="61"/>
    </row>
    <row r="2602" spans="1:20" s="55" customFormat="1" ht="14.15" x14ac:dyDescent="0.4">
      <c r="A2602" s="39"/>
      <c r="E2602" s="74"/>
      <c r="F2602" s="74"/>
      <c r="G2602" s="74"/>
      <c r="S2602" s="61"/>
      <c r="T2602" s="61"/>
    </row>
    <row r="2603" spans="1:20" s="55" customFormat="1" ht="14.15" x14ac:dyDescent="0.4">
      <c r="A2603" s="39"/>
      <c r="E2603" s="74"/>
      <c r="F2603" s="74"/>
      <c r="G2603" s="74"/>
      <c r="S2603" s="61"/>
      <c r="T2603" s="61"/>
    </row>
    <row r="2604" spans="1:20" s="55" customFormat="1" ht="14.15" x14ac:dyDescent="0.4">
      <c r="A2604" s="39"/>
      <c r="E2604" s="74"/>
      <c r="F2604" s="74"/>
      <c r="G2604" s="74"/>
      <c r="S2604" s="61"/>
      <c r="T2604" s="61"/>
    </row>
    <row r="2605" spans="1:20" s="55" customFormat="1" ht="14.15" x14ac:dyDescent="0.4">
      <c r="A2605" s="39"/>
      <c r="E2605" s="74"/>
      <c r="F2605" s="74"/>
      <c r="G2605" s="74"/>
      <c r="S2605" s="61"/>
      <c r="T2605" s="61"/>
    </row>
    <row r="2606" spans="1:20" s="55" customFormat="1" ht="14.15" x14ac:dyDescent="0.4">
      <c r="A2606" s="39"/>
      <c r="E2606" s="74"/>
      <c r="F2606" s="74"/>
      <c r="G2606" s="74"/>
      <c r="S2606" s="61"/>
      <c r="T2606" s="61"/>
    </row>
    <row r="2607" spans="1:20" s="55" customFormat="1" ht="14.15" x14ac:dyDescent="0.4">
      <c r="A2607" s="39"/>
      <c r="E2607" s="74"/>
      <c r="F2607" s="74"/>
      <c r="G2607" s="74"/>
      <c r="S2607" s="61"/>
      <c r="T2607" s="61"/>
    </row>
    <row r="2608" spans="1:20" s="55" customFormat="1" ht="14.15" x14ac:dyDescent="0.4">
      <c r="A2608" s="39"/>
      <c r="E2608" s="74"/>
      <c r="F2608" s="74"/>
      <c r="G2608" s="74"/>
      <c r="S2608" s="61"/>
      <c r="T2608" s="61"/>
    </row>
    <row r="2609" spans="1:20" s="55" customFormat="1" ht="14.15" x14ac:dyDescent="0.4">
      <c r="A2609" s="39"/>
      <c r="E2609" s="74"/>
      <c r="F2609" s="74"/>
      <c r="G2609" s="74"/>
      <c r="S2609" s="61"/>
      <c r="T2609" s="61"/>
    </row>
    <row r="2610" spans="1:20" s="55" customFormat="1" ht="14.15" x14ac:dyDescent="0.4">
      <c r="A2610" s="39"/>
      <c r="E2610" s="74"/>
      <c r="F2610" s="74"/>
      <c r="G2610" s="74"/>
      <c r="S2610" s="61"/>
      <c r="T2610" s="61"/>
    </row>
    <row r="2611" spans="1:20" s="55" customFormat="1" ht="14.15" x14ac:dyDescent="0.4">
      <c r="A2611" s="39"/>
      <c r="E2611" s="74"/>
      <c r="F2611" s="74"/>
      <c r="G2611" s="74"/>
      <c r="S2611" s="61"/>
      <c r="T2611" s="61"/>
    </row>
    <row r="2612" spans="1:20" s="55" customFormat="1" ht="14.15" x14ac:dyDescent="0.4">
      <c r="A2612" s="39"/>
      <c r="E2612" s="74"/>
      <c r="F2612" s="74"/>
      <c r="G2612" s="74"/>
      <c r="S2612" s="61"/>
      <c r="T2612" s="61"/>
    </row>
    <row r="2613" spans="1:20" s="55" customFormat="1" ht="14.15" x14ac:dyDescent="0.4">
      <c r="A2613" s="39"/>
      <c r="E2613" s="74"/>
      <c r="F2613" s="74"/>
      <c r="G2613" s="74"/>
      <c r="S2613" s="61"/>
      <c r="T2613" s="61"/>
    </row>
    <row r="2614" spans="1:20" s="55" customFormat="1" ht="14.15" x14ac:dyDescent="0.4">
      <c r="A2614" s="39"/>
      <c r="E2614" s="74"/>
      <c r="F2614" s="74"/>
      <c r="G2614" s="74"/>
      <c r="S2614" s="61"/>
      <c r="T2614" s="61"/>
    </row>
    <row r="2615" spans="1:20" s="55" customFormat="1" ht="14.15" x14ac:dyDescent="0.4">
      <c r="A2615" s="39"/>
      <c r="E2615" s="74"/>
      <c r="F2615" s="74"/>
      <c r="G2615" s="74"/>
      <c r="S2615" s="61"/>
      <c r="T2615" s="61"/>
    </row>
    <row r="2616" spans="1:20" s="55" customFormat="1" ht="14.15" x14ac:dyDescent="0.4">
      <c r="A2616" s="39"/>
      <c r="E2616" s="74"/>
      <c r="F2616" s="74"/>
      <c r="G2616" s="74"/>
      <c r="S2616" s="61"/>
      <c r="T2616" s="61"/>
    </row>
    <row r="2617" spans="1:20" s="55" customFormat="1" ht="14.15" x14ac:dyDescent="0.4">
      <c r="A2617" s="39"/>
      <c r="E2617" s="74"/>
      <c r="F2617" s="74"/>
      <c r="G2617" s="74"/>
      <c r="S2617" s="61"/>
      <c r="T2617" s="61"/>
    </row>
    <row r="2618" spans="1:20" s="55" customFormat="1" ht="14.15" x14ac:dyDescent="0.4">
      <c r="A2618" s="39"/>
      <c r="E2618" s="74"/>
      <c r="F2618" s="74"/>
      <c r="G2618" s="74"/>
      <c r="S2618" s="61"/>
      <c r="T2618" s="61"/>
    </row>
    <row r="2619" spans="1:20" s="55" customFormat="1" ht="14.15" x14ac:dyDescent="0.4">
      <c r="A2619" s="39"/>
      <c r="E2619" s="74"/>
      <c r="F2619" s="74"/>
      <c r="G2619" s="74"/>
      <c r="S2619" s="61"/>
      <c r="T2619" s="61"/>
    </row>
    <row r="2620" spans="1:20" s="55" customFormat="1" ht="14.15" x14ac:dyDescent="0.4">
      <c r="A2620" s="39"/>
      <c r="E2620" s="74"/>
      <c r="F2620" s="74"/>
      <c r="G2620" s="74"/>
      <c r="S2620" s="61"/>
      <c r="T2620" s="61"/>
    </row>
    <row r="2621" spans="1:20" s="55" customFormat="1" ht="14.15" x14ac:dyDescent="0.4">
      <c r="A2621" s="39"/>
      <c r="E2621" s="74"/>
      <c r="F2621" s="74"/>
      <c r="G2621" s="74"/>
      <c r="S2621" s="61"/>
      <c r="T2621" s="61"/>
    </row>
    <row r="2622" spans="1:20" s="55" customFormat="1" ht="14.15" x14ac:dyDescent="0.4">
      <c r="A2622" s="39"/>
      <c r="E2622" s="74"/>
      <c r="F2622" s="74"/>
      <c r="G2622" s="74"/>
      <c r="S2622" s="61"/>
      <c r="T2622" s="61"/>
    </row>
    <row r="2623" spans="1:20" s="55" customFormat="1" ht="14.15" x14ac:dyDescent="0.4">
      <c r="A2623" s="39"/>
      <c r="E2623" s="74"/>
      <c r="F2623" s="74"/>
      <c r="G2623" s="74"/>
      <c r="S2623" s="61"/>
      <c r="T2623" s="61"/>
    </row>
    <row r="2624" spans="1:20" s="55" customFormat="1" ht="14.15" x14ac:dyDescent="0.4">
      <c r="A2624" s="39"/>
      <c r="E2624" s="74"/>
      <c r="F2624" s="74"/>
      <c r="G2624" s="74"/>
      <c r="S2624" s="61"/>
      <c r="T2624" s="61"/>
    </row>
    <row r="2625" spans="1:20" s="55" customFormat="1" ht="14.15" x14ac:dyDescent="0.4">
      <c r="A2625" s="39"/>
      <c r="E2625" s="74"/>
      <c r="F2625" s="74"/>
      <c r="G2625" s="74"/>
      <c r="S2625" s="61"/>
      <c r="T2625" s="61"/>
    </row>
    <row r="2626" spans="1:20" s="55" customFormat="1" ht="14.15" x14ac:dyDescent="0.4">
      <c r="A2626" s="39"/>
      <c r="E2626" s="74"/>
      <c r="F2626" s="74"/>
      <c r="G2626" s="74"/>
      <c r="S2626" s="61"/>
      <c r="T2626" s="61"/>
    </row>
    <row r="2627" spans="1:20" s="55" customFormat="1" ht="14.15" x14ac:dyDescent="0.4">
      <c r="A2627" s="39"/>
      <c r="E2627" s="74"/>
      <c r="F2627" s="74"/>
      <c r="G2627" s="74"/>
      <c r="S2627" s="61"/>
      <c r="T2627" s="61"/>
    </row>
    <row r="2628" spans="1:20" s="55" customFormat="1" ht="14.15" x14ac:dyDescent="0.4">
      <c r="A2628" s="39"/>
      <c r="E2628" s="74"/>
      <c r="F2628" s="74"/>
      <c r="G2628" s="74"/>
      <c r="S2628" s="61"/>
      <c r="T2628" s="61"/>
    </row>
    <row r="2629" spans="1:20" s="55" customFormat="1" ht="14.15" x14ac:dyDescent="0.4">
      <c r="A2629" s="39"/>
      <c r="E2629" s="74"/>
      <c r="F2629" s="74"/>
      <c r="G2629" s="74"/>
      <c r="S2629" s="61"/>
      <c r="T2629" s="61"/>
    </row>
    <row r="2630" spans="1:20" s="55" customFormat="1" ht="14.15" x14ac:dyDescent="0.4">
      <c r="A2630" s="39"/>
      <c r="E2630" s="74"/>
      <c r="F2630" s="74"/>
      <c r="G2630" s="74"/>
      <c r="S2630" s="61"/>
      <c r="T2630" s="61"/>
    </row>
    <row r="2631" spans="1:20" s="55" customFormat="1" ht="14.15" x14ac:dyDescent="0.4">
      <c r="A2631" s="39"/>
      <c r="E2631" s="74"/>
      <c r="F2631" s="74"/>
      <c r="G2631" s="74"/>
      <c r="S2631" s="61"/>
      <c r="T2631" s="61"/>
    </row>
    <row r="2632" spans="1:20" s="55" customFormat="1" ht="14.15" x14ac:dyDescent="0.4">
      <c r="A2632" s="39"/>
      <c r="E2632" s="74"/>
      <c r="F2632" s="74"/>
      <c r="G2632" s="74"/>
      <c r="S2632" s="61"/>
      <c r="T2632" s="61"/>
    </row>
    <row r="2633" spans="1:20" s="55" customFormat="1" ht="14.15" x14ac:dyDescent="0.4">
      <c r="A2633" s="39"/>
      <c r="E2633" s="74"/>
      <c r="F2633" s="74"/>
      <c r="G2633" s="74"/>
      <c r="S2633" s="61"/>
      <c r="T2633" s="61"/>
    </row>
    <row r="2634" spans="1:20" s="55" customFormat="1" ht="14.15" x14ac:dyDescent="0.4">
      <c r="A2634" s="39"/>
      <c r="E2634" s="74"/>
      <c r="F2634" s="74"/>
      <c r="G2634" s="74"/>
      <c r="S2634" s="61"/>
      <c r="T2634" s="61"/>
    </row>
    <row r="2635" spans="1:20" s="55" customFormat="1" ht="14.15" x14ac:dyDescent="0.4">
      <c r="A2635" s="39"/>
      <c r="E2635" s="74"/>
      <c r="F2635" s="74"/>
      <c r="G2635" s="74"/>
      <c r="S2635" s="61"/>
      <c r="T2635" s="61"/>
    </row>
    <row r="2636" spans="1:20" s="55" customFormat="1" ht="14.15" x14ac:dyDescent="0.4">
      <c r="A2636" s="39"/>
      <c r="E2636" s="74"/>
      <c r="F2636" s="74"/>
      <c r="G2636" s="74"/>
      <c r="S2636" s="61"/>
      <c r="T2636" s="61"/>
    </row>
    <row r="2637" spans="1:20" s="55" customFormat="1" ht="14.15" x14ac:dyDescent="0.4">
      <c r="A2637" s="39"/>
      <c r="E2637" s="74"/>
      <c r="F2637" s="74"/>
      <c r="G2637" s="74"/>
      <c r="S2637" s="61"/>
      <c r="T2637" s="61"/>
    </row>
    <row r="2638" spans="1:20" s="55" customFormat="1" ht="14.15" x14ac:dyDescent="0.4">
      <c r="A2638" s="39"/>
      <c r="E2638" s="74"/>
      <c r="F2638" s="74"/>
      <c r="G2638" s="74"/>
      <c r="S2638" s="61"/>
      <c r="T2638" s="61"/>
    </row>
    <row r="2639" spans="1:20" s="55" customFormat="1" ht="14.15" x14ac:dyDescent="0.4">
      <c r="A2639" s="39"/>
      <c r="E2639" s="74"/>
      <c r="F2639" s="74"/>
      <c r="G2639" s="74"/>
      <c r="S2639" s="61"/>
      <c r="T2639" s="61"/>
    </row>
    <row r="2640" spans="1:20" s="55" customFormat="1" ht="14.15" x14ac:dyDescent="0.4">
      <c r="A2640" s="39"/>
      <c r="E2640" s="74"/>
      <c r="F2640" s="74"/>
      <c r="G2640" s="74"/>
      <c r="S2640" s="61"/>
      <c r="T2640" s="61"/>
    </row>
    <row r="2641" spans="1:20" s="55" customFormat="1" ht="14.15" x14ac:dyDescent="0.4">
      <c r="A2641" s="39"/>
      <c r="E2641" s="74"/>
      <c r="F2641" s="74"/>
      <c r="G2641" s="74"/>
      <c r="S2641" s="61"/>
      <c r="T2641" s="61"/>
    </row>
    <row r="2642" spans="1:20" s="55" customFormat="1" ht="14.15" x14ac:dyDescent="0.4">
      <c r="A2642" s="39"/>
      <c r="E2642" s="74"/>
      <c r="F2642" s="74"/>
      <c r="G2642" s="74"/>
      <c r="S2642" s="61"/>
      <c r="T2642" s="61"/>
    </row>
    <row r="2643" spans="1:20" s="55" customFormat="1" ht="14.15" x14ac:dyDescent="0.4">
      <c r="A2643" s="39"/>
      <c r="E2643" s="74"/>
      <c r="F2643" s="74"/>
      <c r="G2643" s="74"/>
      <c r="S2643" s="61"/>
      <c r="T2643" s="61"/>
    </row>
    <row r="2644" spans="1:20" s="55" customFormat="1" ht="14.15" x14ac:dyDescent="0.4">
      <c r="A2644" s="39"/>
      <c r="E2644" s="74"/>
      <c r="F2644" s="74"/>
      <c r="G2644" s="74"/>
      <c r="S2644" s="61"/>
      <c r="T2644" s="61"/>
    </row>
    <row r="2645" spans="1:20" s="55" customFormat="1" ht="14.15" x14ac:dyDescent="0.4">
      <c r="A2645" s="39"/>
      <c r="E2645" s="74"/>
      <c r="F2645" s="74"/>
      <c r="G2645" s="74"/>
      <c r="S2645" s="61"/>
      <c r="T2645" s="61"/>
    </row>
    <row r="2646" spans="1:20" s="55" customFormat="1" ht="14.15" x14ac:dyDescent="0.4">
      <c r="A2646" s="39"/>
      <c r="E2646" s="74"/>
      <c r="F2646" s="74"/>
      <c r="G2646" s="74"/>
      <c r="S2646" s="61"/>
      <c r="T2646" s="61"/>
    </row>
    <row r="2647" spans="1:20" s="55" customFormat="1" ht="14.15" x14ac:dyDescent="0.4">
      <c r="A2647" s="39"/>
      <c r="E2647" s="74"/>
      <c r="F2647" s="74"/>
      <c r="G2647" s="74"/>
      <c r="S2647" s="61"/>
      <c r="T2647" s="61"/>
    </row>
    <row r="2648" spans="1:20" s="55" customFormat="1" ht="14.15" x14ac:dyDescent="0.4">
      <c r="A2648" s="39"/>
      <c r="E2648" s="74"/>
      <c r="F2648" s="74"/>
      <c r="G2648" s="74"/>
      <c r="S2648" s="61"/>
      <c r="T2648" s="61"/>
    </row>
    <row r="2649" spans="1:20" s="55" customFormat="1" ht="14.15" x14ac:dyDescent="0.4">
      <c r="A2649" s="39"/>
      <c r="E2649" s="74"/>
      <c r="F2649" s="74"/>
      <c r="G2649" s="74"/>
      <c r="S2649" s="61"/>
      <c r="T2649" s="61"/>
    </row>
    <row r="2650" spans="1:20" s="55" customFormat="1" ht="14.15" x14ac:dyDescent="0.4">
      <c r="A2650" s="39"/>
      <c r="E2650" s="74"/>
      <c r="F2650" s="74"/>
      <c r="G2650" s="74"/>
      <c r="S2650" s="61"/>
      <c r="T2650" s="61"/>
    </row>
    <row r="2651" spans="1:20" s="55" customFormat="1" ht="14.15" x14ac:dyDescent="0.4">
      <c r="A2651" s="39"/>
      <c r="E2651" s="74"/>
      <c r="F2651" s="74"/>
      <c r="G2651" s="74"/>
      <c r="S2651" s="61"/>
      <c r="T2651" s="61"/>
    </row>
    <row r="2652" spans="1:20" s="55" customFormat="1" ht="14.15" x14ac:dyDescent="0.4">
      <c r="A2652" s="39"/>
      <c r="E2652" s="74"/>
      <c r="F2652" s="74"/>
      <c r="G2652" s="74"/>
      <c r="S2652" s="61"/>
      <c r="T2652" s="61"/>
    </row>
    <row r="2653" spans="1:20" s="55" customFormat="1" ht="14.15" x14ac:dyDescent="0.4">
      <c r="A2653" s="39"/>
      <c r="E2653" s="74"/>
      <c r="F2653" s="74"/>
      <c r="G2653" s="74"/>
      <c r="S2653" s="61"/>
      <c r="T2653" s="61"/>
    </row>
    <row r="2654" spans="1:20" s="55" customFormat="1" ht="14.15" x14ac:dyDescent="0.4">
      <c r="A2654" s="39"/>
      <c r="E2654" s="74"/>
      <c r="F2654" s="74"/>
      <c r="G2654" s="74"/>
      <c r="S2654" s="61"/>
      <c r="T2654" s="61"/>
    </row>
    <row r="2655" spans="1:20" s="55" customFormat="1" ht="14.15" x14ac:dyDescent="0.4">
      <c r="A2655" s="39"/>
      <c r="E2655" s="74"/>
      <c r="F2655" s="74"/>
      <c r="G2655" s="74"/>
      <c r="S2655" s="61"/>
      <c r="T2655" s="61"/>
    </row>
    <row r="2656" spans="1:20" s="55" customFormat="1" ht="14.15" x14ac:dyDescent="0.4">
      <c r="A2656" s="39"/>
      <c r="E2656" s="74"/>
      <c r="F2656" s="74"/>
      <c r="G2656" s="74"/>
      <c r="S2656" s="61"/>
      <c r="T2656" s="61"/>
    </row>
    <row r="2657" spans="1:20" s="55" customFormat="1" ht="14.15" x14ac:dyDescent="0.4">
      <c r="A2657" s="39"/>
      <c r="E2657" s="74"/>
      <c r="F2657" s="74"/>
      <c r="G2657" s="74"/>
      <c r="S2657" s="61"/>
      <c r="T2657" s="61"/>
    </row>
    <row r="2658" spans="1:20" s="55" customFormat="1" ht="14.15" x14ac:dyDescent="0.4">
      <c r="A2658" s="39"/>
      <c r="E2658" s="74"/>
      <c r="F2658" s="74"/>
      <c r="G2658" s="74"/>
      <c r="S2658" s="61"/>
      <c r="T2658" s="61"/>
    </row>
    <row r="2659" spans="1:20" s="55" customFormat="1" ht="14.15" x14ac:dyDescent="0.4">
      <c r="A2659" s="39"/>
      <c r="E2659" s="74"/>
      <c r="F2659" s="74"/>
      <c r="G2659" s="74"/>
      <c r="S2659" s="61"/>
      <c r="T2659" s="61"/>
    </row>
    <row r="2660" spans="1:20" s="55" customFormat="1" ht="14.15" x14ac:dyDescent="0.4">
      <c r="A2660" s="39"/>
      <c r="E2660" s="74"/>
      <c r="F2660" s="74"/>
      <c r="G2660" s="74"/>
      <c r="S2660" s="61"/>
      <c r="T2660" s="61"/>
    </row>
    <row r="2661" spans="1:20" s="55" customFormat="1" ht="14.15" x14ac:dyDescent="0.4">
      <c r="A2661" s="39"/>
      <c r="E2661" s="74"/>
      <c r="F2661" s="74"/>
      <c r="G2661" s="74"/>
      <c r="S2661" s="61"/>
      <c r="T2661" s="61"/>
    </row>
    <row r="2662" spans="1:20" s="55" customFormat="1" ht="14.15" x14ac:dyDescent="0.4">
      <c r="A2662" s="39"/>
      <c r="E2662" s="74"/>
      <c r="F2662" s="74"/>
      <c r="G2662" s="74"/>
      <c r="S2662" s="61"/>
      <c r="T2662" s="61"/>
    </row>
    <row r="2663" spans="1:20" s="55" customFormat="1" ht="14.15" x14ac:dyDescent="0.4">
      <c r="A2663" s="39"/>
      <c r="E2663" s="74"/>
      <c r="F2663" s="74"/>
      <c r="G2663" s="74"/>
      <c r="S2663" s="61"/>
      <c r="T2663" s="61"/>
    </row>
    <row r="2664" spans="1:20" s="55" customFormat="1" ht="14.15" x14ac:dyDescent="0.4">
      <c r="A2664" s="39"/>
      <c r="E2664" s="74"/>
      <c r="F2664" s="74"/>
      <c r="G2664" s="74"/>
      <c r="S2664" s="61"/>
      <c r="T2664" s="61"/>
    </row>
    <row r="2665" spans="1:20" s="55" customFormat="1" ht="14.15" x14ac:dyDescent="0.4">
      <c r="A2665" s="39"/>
      <c r="E2665" s="74"/>
      <c r="F2665" s="74"/>
      <c r="G2665" s="74"/>
      <c r="S2665" s="61"/>
      <c r="T2665" s="61"/>
    </row>
    <row r="2666" spans="1:20" s="55" customFormat="1" ht="14.15" x14ac:dyDescent="0.4">
      <c r="A2666" s="39"/>
      <c r="E2666" s="74"/>
      <c r="F2666" s="74"/>
      <c r="G2666" s="74"/>
      <c r="S2666" s="61"/>
      <c r="T2666" s="61"/>
    </row>
    <row r="2667" spans="1:20" s="55" customFormat="1" ht="14.15" x14ac:dyDescent="0.4">
      <c r="A2667" s="39"/>
      <c r="E2667" s="74"/>
      <c r="F2667" s="74"/>
      <c r="G2667" s="74"/>
      <c r="S2667" s="61"/>
      <c r="T2667" s="61"/>
    </row>
    <row r="2668" spans="1:20" s="55" customFormat="1" ht="14.15" x14ac:dyDescent="0.4">
      <c r="A2668" s="39"/>
      <c r="E2668" s="74"/>
      <c r="F2668" s="74"/>
      <c r="G2668" s="74"/>
      <c r="S2668" s="61"/>
      <c r="T2668" s="61"/>
    </row>
    <row r="2669" spans="1:20" s="55" customFormat="1" ht="14.15" x14ac:dyDescent="0.4">
      <c r="A2669" s="39"/>
      <c r="E2669" s="74"/>
      <c r="F2669" s="74"/>
      <c r="G2669" s="74"/>
      <c r="S2669" s="61"/>
      <c r="T2669" s="61"/>
    </row>
    <row r="2670" spans="1:20" s="55" customFormat="1" ht="14.15" x14ac:dyDescent="0.4">
      <c r="A2670" s="39"/>
      <c r="E2670" s="74"/>
      <c r="F2670" s="74"/>
      <c r="G2670" s="74"/>
      <c r="S2670" s="61"/>
      <c r="T2670" s="61"/>
    </row>
    <row r="2671" spans="1:20" s="55" customFormat="1" ht="14.15" x14ac:dyDescent="0.4">
      <c r="A2671" s="39"/>
      <c r="E2671" s="74"/>
      <c r="F2671" s="74"/>
      <c r="G2671" s="74"/>
      <c r="S2671" s="61"/>
      <c r="T2671" s="61"/>
    </row>
    <row r="2672" spans="1:20" s="55" customFormat="1" ht="14.15" x14ac:dyDescent="0.4">
      <c r="A2672" s="39"/>
      <c r="E2672" s="74"/>
      <c r="F2672" s="74"/>
      <c r="G2672" s="74"/>
      <c r="S2672" s="61"/>
      <c r="T2672" s="61"/>
    </row>
    <row r="2673" spans="1:20" s="55" customFormat="1" ht="14.15" x14ac:dyDescent="0.4">
      <c r="A2673" s="39"/>
      <c r="E2673" s="74"/>
      <c r="F2673" s="74"/>
      <c r="G2673" s="74"/>
      <c r="S2673" s="61"/>
      <c r="T2673" s="61"/>
    </row>
    <row r="2674" spans="1:20" s="55" customFormat="1" ht="14.15" x14ac:dyDescent="0.4">
      <c r="A2674" s="39"/>
      <c r="E2674" s="74"/>
      <c r="F2674" s="74"/>
      <c r="G2674" s="74"/>
      <c r="S2674" s="61"/>
      <c r="T2674" s="61"/>
    </row>
    <row r="2675" spans="1:20" s="55" customFormat="1" ht="14.15" x14ac:dyDescent="0.4">
      <c r="A2675" s="39"/>
      <c r="E2675" s="74"/>
      <c r="F2675" s="74"/>
      <c r="G2675" s="74"/>
      <c r="S2675" s="61"/>
      <c r="T2675" s="61"/>
    </row>
    <row r="2676" spans="1:20" s="55" customFormat="1" ht="14.15" x14ac:dyDescent="0.4">
      <c r="A2676" s="39"/>
      <c r="E2676" s="74"/>
      <c r="F2676" s="74"/>
      <c r="G2676" s="74"/>
      <c r="S2676" s="61"/>
      <c r="T2676" s="61"/>
    </row>
    <row r="2677" spans="1:20" s="55" customFormat="1" ht="14.15" x14ac:dyDescent="0.4">
      <c r="A2677" s="39"/>
      <c r="E2677" s="74"/>
      <c r="F2677" s="74"/>
      <c r="G2677" s="74"/>
      <c r="S2677" s="61"/>
      <c r="T2677" s="61"/>
    </row>
    <row r="2678" spans="1:20" s="55" customFormat="1" ht="14.15" x14ac:dyDescent="0.4">
      <c r="A2678" s="39"/>
      <c r="E2678" s="74"/>
      <c r="F2678" s="74"/>
      <c r="G2678" s="74"/>
      <c r="S2678" s="61"/>
      <c r="T2678" s="61"/>
    </row>
    <row r="2679" spans="1:20" s="55" customFormat="1" ht="14.15" x14ac:dyDescent="0.4">
      <c r="A2679" s="39"/>
      <c r="E2679" s="74"/>
      <c r="F2679" s="74"/>
      <c r="G2679" s="74"/>
      <c r="S2679" s="61"/>
      <c r="T2679" s="61"/>
    </row>
    <row r="2680" spans="1:20" s="55" customFormat="1" ht="14.15" x14ac:dyDescent="0.4">
      <c r="A2680" s="39"/>
      <c r="E2680" s="74"/>
      <c r="F2680" s="74"/>
      <c r="G2680" s="74"/>
      <c r="S2680" s="61"/>
      <c r="T2680" s="61"/>
    </row>
    <row r="2681" spans="1:20" s="55" customFormat="1" ht="14.15" x14ac:dyDescent="0.4">
      <c r="A2681" s="39"/>
      <c r="E2681" s="74"/>
      <c r="F2681" s="74"/>
      <c r="G2681" s="74"/>
      <c r="S2681" s="61"/>
      <c r="T2681" s="61"/>
    </row>
    <row r="2682" spans="1:20" s="55" customFormat="1" ht="14.15" x14ac:dyDescent="0.4">
      <c r="A2682" s="39"/>
      <c r="E2682" s="74"/>
      <c r="F2682" s="74"/>
      <c r="G2682" s="74"/>
      <c r="S2682" s="61"/>
      <c r="T2682" s="61"/>
    </row>
    <row r="2683" spans="1:20" s="55" customFormat="1" ht="14.15" x14ac:dyDescent="0.4">
      <c r="A2683" s="39"/>
      <c r="E2683" s="74"/>
      <c r="F2683" s="74"/>
      <c r="G2683" s="74"/>
      <c r="S2683" s="61"/>
      <c r="T2683" s="61"/>
    </row>
    <row r="2684" spans="1:20" s="55" customFormat="1" ht="14.15" x14ac:dyDescent="0.4">
      <c r="A2684" s="39"/>
      <c r="E2684" s="74"/>
      <c r="F2684" s="74"/>
      <c r="G2684" s="74"/>
      <c r="S2684" s="61"/>
      <c r="T2684" s="61"/>
    </row>
    <row r="2685" spans="1:20" s="55" customFormat="1" ht="14.15" x14ac:dyDescent="0.4">
      <c r="A2685" s="39"/>
      <c r="E2685" s="74"/>
      <c r="F2685" s="74"/>
      <c r="G2685" s="74"/>
      <c r="S2685" s="61"/>
      <c r="T2685" s="61"/>
    </row>
    <row r="2686" spans="1:20" s="55" customFormat="1" ht="14.15" x14ac:dyDescent="0.4">
      <c r="A2686" s="39"/>
      <c r="E2686" s="74"/>
      <c r="F2686" s="74"/>
      <c r="G2686" s="74"/>
      <c r="S2686" s="61"/>
      <c r="T2686" s="61"/>
    </row>
    <row r="2687" spans="1:20" s="55" customFormat="1" ht="14.15" x14ac:dyDescent="0.4">
      <c r="A2687" s="39"/>
      <c r="E2687" s="74"/>
      <c r="F2687" s="74"/>
      <c r="G2687" s="74"/>
      <c r="S2687" s="61"/>
      <c r="T2687" s="61"/>
    </row>
    <row r="2688" spans="1:20" s="55" customFormat="1" ht="14.15" x14ac:dyDescent="0.4">
      <c r="A2688" s="39"/>
      <c r="E2688" s="74"/>
      <c r="F2688" s="74"/>
      <c r="G2688" s="74"/>
      <c r="S2688" s="61"/>
      <c r="T2688" s="61"/>
    </row>
    <row r="2689" spans="1:20" s="55" customFormat="1" ht="14.15" x14ac:dyDescent="0.4">
      <c r="A2689" s="39"/>
      <c r="E2689" s="74"/>
      <c r="F2689" s="74"/>
      <c r="G2689" s="74"/>
      <c r="S2689" s="61"/>
      <c r="T2689" s="61"/>
    </row>
    <row r="2690" spans="1:20" s="55" customFormat="1" ht="14.15" x14ac:dyDescent="0.4">
      <c r="A2690" s="39"/>
      <c r="E2690" s="74"/>
      <c r="F2690" s="74"/>
      <c r="G2690" s="74"/>
      <c r="S2690" s="61"/>
      <c r="T2690" s="61"/>
    </row>
    <row r="2691" spans="1:20" s="55" customFormat="1" ht="14.15" x14ac:dyDescent="0.4">
      <c r="A2691" s="39"/>
      <c r="E2691" s="74"/>
      <c r="F2691" s="74"/>
      <c r="G2691" s="74"/>
      <c r="S2691" s="61"/>
      <c r="T2691" s="61"/>
    </row>
    <row r="2692" spans="1:20" s="55" customFormat="1" ht="14.15" x14ac:dyDescent="0.4">
      <c r="A2692" s="39"/>
      <c r="E2692" s="74"/>
      <c r="F2692" s="74"/>
      <c r="G2692" s="74"/>
      <c r="S2692" s="61"/>
      <c r="T2692" s="61"/>
    </row>
    <row r="2693" spans="1:20" s="55" customFormat="1" ht="14.15" x14ac:dyDescent="0.4">
      <c r="A2693" s="39"/>
      <c r="E2693" s="74"/>
      <c r="F2693" s="74"/>
      <c r="G2693" s="74"/>
      <c r="S2693" s="61"/>
      <c r="T2693" s="61"/>
    </row>
    <row r="2694" spans="1:20" s="55" customFormat="1" ht="14.15" x14ac:dyDescent="0.4">
      <c r="A2694" s="39"/>
      <c r="E2694" s="74"/>
      <c r="F2694" s="74"/>
      <c r="G2694" s="74"/>
      <c r="S2694" s="61"/>
      <c r="T2694" s="61"/>
    </row>
    <row r="2695" spans="1:20" s="55" customFormat="1" ht="14.15" x14ac:dyDescent="0.4">
      <c r="A2695" s="39"/>
      <c r="E2695" s="74"/>
      <c r="F2695" s="74"/>
      <c r="G2695" s="74"/>
      <c r="S2695" s="61"/>
      <c r="T2695" s="61"/>
    </row>
    <row r="2696" spans="1:20" s="55" customFormat="1" ht="14.15" x14ac:dyDescent="0.4">
      <c r="A2696" s="39"/>
      <c r="E2696" s="74"/>
      <c r="F2696" s="74"/>
      <c r="G2696" s="74"/>
      <c r="S2696" s="61"/>
      <c r="T2696" s="61"/>
    </row>
    <row r="2697" spans="1:20" s="55" customFormat="1" ht="14.15" x14ac:dyDescent="0.4">
      <c r="A2697" s="39"/>
      <c r="E2697" s="74"/>
      <c r="F2697" s="74"/>
      <c r="G2697" s="74"/>
      <c r="S2697" s="61"/>
      <c r="T2697" s="61"/>
    </row>
    <row r="2698" spans="1:20" s="55" customFormat="1" ht="14.15" x14ac:dyDescent="0.4">
      <c r="A2698" s="39"/>
      <c r="E2698" s="74"/>
      <c r="F2698" s="74"/>
      <c r="G2698" s="74"/>
      <c r="S2698" s="61"/>
      <c r="T2698" s="61"/>
    </row>
    <row r="2699" spans="1:20" s="55" customFormat="1" ht="14.15" x14ac:dyDescent="0.4">
      <c r="A2699" s="39"/>
      <c r="E2699" s="74"/>
      <c r="F2699" s="74"/>
      <c r="G2699" s="74"/>
      <c r="S2699" s="61"/>
      <c r="T2699" s="61"/>
    </row>
    <row r="2700" spans="1:20" s="55" customFormat="1" ht="14.15" x14ac:dyDescent="0.4">
      <c r="A2700" s="39"/>
      <c r="E2700" s="74"/>
      <c r="F2700" s="74"/>
      <c r="G2700" s="74"/>
      <c r="S2700" s="61"/>
      <c r="T2700" s="61"/>
    </row>
    <row r="2701" spans="1:20" s="55" customFormat="1" ht="14.15" x14ac:dyDescent="0.4">
      <c r="A2701" s="39"/>
      <c r="E2701" s="74"/>
      <c r="F2701" s="74"/>
      <c r="G2701" s="74"/>
      <c r="S2701" s="61"/>
      <c r="T2701" s="61"/>
    </row>
    <row r="2702" spans="1:20" s="55" customFormat="1" ht="14.15" x14ac:dyDescent="0.4">
      <c r="A2702" s="39"/>
      <c r="E2702" s="74"/>
      <c r="F2702" s="74"/>
      <c r="G2702" s="74"/>
      <c r="S2702" s="61"/>
      <c r="T2702" s="61"/>
    </row>
    <row r="2703" spans="1:20" s="55" customFormat="1" ht="14.15" x14ac:dyDescent="0.4">
      <c r="A2703" s="39"/>
      <c r="E2703" s="74"/>
      <c r="F2703" s="74"/>
      <c r="G2703" s="74"/>
      <c r="S2703" s="61"/>
      <c r="T2703" s="61"/>
    </row>
    <row r="2704" spans="1:20" s="55" customFormat="1" ht="14.15" x14ac:dyDescent="0.4">
      <c r="A2704" s="39"/>
      <c r="E2704" s="74"/>
      <c r="F2704" s="74"/>
      <c r="G2704" s="74"/>
      <c r="S2704" s="61"/>
      <c r="T2704" s="61"/>
    </row>
    <row r="2705" spans="1:20" s="55" customFormat="1" ht="14.15" x14ac:dyDescent="0.4">
      <c r="A2705" s="39"/>
      <c r="E2705" s="74"/>
      <c r="F2705" s="74"/>
      <c r="G2705" s="74"/>
      <c r="S2705" s="61"/>
      <c r="T2705" s="61"/>
    </row>
    <row r="2706" spans="1:20" s="55" customFormat="1" ht="14.15" x14ac:dyDescent="0.4">
      <c r="A2706" s="39"/>
      <c r="E2706" s="74"/>
      <c r="F2706" s="74"/>
      <c r="G2706" s="74"/>
      <c r="S2706" s="61"/>
      <c r="T2706" s="61"/>
    </row>
    <row r="2707" spans="1:20" s="55" customFormat="1" ht="14.15" x14ac:dyDescent="0.4">
      <c r="A2707" s="39"/>
      <c r="E2707" s="74"/>
      <c r="F2707" s="74"/>
      <c r="G2707" s="74"/>
      <c r="S2707" s="61"/>
      <c r="T2707" s="61"/>
    </row>
    <row r="2708" spans="1:20" s="55" customFormat="1" ht="14.15" x14ac:dyDescent="0.4">
      <c r="A2708" s="39"/>
      <c r="E2708" s="74"/>
      <c r="F2708" s="74"/>
      <c r="G2708" s="74"/>
      <c r="S2708" s="61"/>
      <c r="T2708" s="61"/>
    </row>
    <row r="2709" spans="1:20" s="55" customFormat="1" ht="14.15" x14ac:dyDescent="0.4">
      <c r="A2709" s="39"/>
      <c r="E2709" s="74"/>
      <c r="F2709" s="74"/>
      <c r="G2709" s="74"/>
      <c r="S2709" s="61"/>
      <c r="T2709" s="61"/>
    </row>
    <row r="2710" spans="1:20" s="55" customFormat="1" ht="14.15" x14ac:dyDescent="0.4">
      <c r="A2710" s="39"/>
      <c r="E2710" s="74"/>
      <c r="F2710" s="74"/>
      <c r="G2710" s="74"/>
      <c r="S2710" s="61"/>
      <c r="T2710" s="61"/>
    </row>
    <row r="2711" spans="1:20" s="55" customFormat="1" ht="14.15" x14ac:dyDescent="0.4">
      <c r="A2711" s="39"/>
      <c r="E2711" s="74"/>
      <c r="F2711" s="74"/>
      <c r="G2711" s="74"/>
      <c r="S2711" s="61"/>
      <c r="T2711" s="61"/>
    </row>
    <row r="2712" spans="1:20" s="55" customFormat="1" ht="14.15" x14ac:dyDescent="0.4">
      <c r="A2712" s="39"/>
      <c r="E2712" s="74"/>
      <c r="F2712" s="74"/>
      <c r="G2712" s="74"/>
      <c r="S2712" s="61"/>
      <c r="T2712" s="61"/>
    </row>
    <row r="2713" spans="1:20" s="55" customFormat="1" ht="14.15" x14ac:dyDescent="0.4">
      <c r="A2713" s="39"/>
      <c r="E2713" s="74"/>
      <c r="F2713" s="74"/>
      <c r="G2713" s="74"/>
      <c r="S2713" s="61"/>
      <c r="T2713" s="61"/>
    </row>
    <row r="2714" spans="1:20" s="55" customFormat="1" ht="14.15" x14ac:dyDescent="0.4">
      <c r="A2714" s="39"/>
      <c r="E2714" s="74"/>
      <c r="F2714" s="74"/>
      <c r="G2714" s="74"/>
      <c r="S2714" s="61"/>
      <c r="T2714" s="61"/>
    </row>
    <row r="2715" spans="1:20" s="55" customFormat="1" ht="14.15" x14ac:dyDescent="0.4">
      <c r="A2715" s="39"/>
      <c r="E2715" s="74"/>
      <c r="F2715" s="74"/>
      <c r="G2715" s="74"/>
      <c r="S2715" s="61"/>
      <c r="T2715" s="61"/>
    </row>
    <row r="2716" spans="1:20" s="55" customFormat="1" ht="14.15" x14ac:dyDescent="0.4">
      <c r="A2716" s="39"/>
      <c r="E2716" s="74"/>
      <c r="F2716" s="74"/>
      <c r="G2716" s="74"/>
      <c r="S2716" s="61"/>
      <c r="T2716" s="61"/>
    </row>
    <row r="2717" spans="1:20" s="55" customFormat="1" ht="14.15" x14ac:dyDescent="0.4">
      <c r="A2717" s="39"/>
      <c r="E2717" s="74"/>
      <c r="F2717" s="74"/>
      <c r="G2717" s="74"/>
      <c r="S2717" s="61"/>
      <c r="T2717" s="61"/>
    </row>
    <row r="2718" spans="1:20" s="55" customFormat="1" ht="14.15" x14ac:dyDescent="0.4">
      <c r="A2718" s="39"/>
      <c r="E2718" s="74"/>
      <c r="F2718" s="74"/>
      <c r="G2718" s="74"/>
      <c r="S2718" s="61"/>
      <c r="T2718" s="61"/>
    </row>
    <row r="2719" spans="1:20" s="55" customFormat="1" ht="14.15" x14ac:dyDescent="0.4">
      <c r="A2719" s="39"/>
      <c r="E2719" s="74"/>
      <c r="F2719" s="74"/>
      <c r="G2719" s="74"/>
      <c r="S2719" s="61"/>
      <c r="T2719" s="61"/>
    </row>
    <row r="2720" spans="1:20" s="55" customFormat="1" ht="14.15" x14ac:dyDescent="0.4">
      <c r="A2720" s="39"/>
      <c r="E2720" s="74"/>
      <c r="F2720" s="74"/>
      <c r="G2720" s="74"/>
      <c r="S2720" s="61"/>
      <c r="T2720" s="61"/>
    </row>
    <row r="2721" spans="1:20" s="55" customFormat="1" ht="14.15" x14ac:dyDescent="0.4">
      <c r="A2721" s="39"/>
      <c r="E2721" s="74"/>
      <c r="F2721" s="74"/>
      <c r="G2721" s="74"/>
      <c r="S2721" s="61"/>
      <c r="T2721" s="61"/>
    </row>
    <row r="2722" spans="1:20" s="55" customFormat="1" ht="14.15" x14ac:dyDescent="0.4">
      <c r="A2722" s="39"/>
      <c r="E2722" s="74"/>
      <c r="F2722" s="74"/>
      <c r="G2722" s="74"/>
      <c r="S2722" s="61"/>
      <c r="T2722" s="61"/>
    </row>
    <row r="2723" spans="1:20" s="55" customFormat="1" ht="14.15" x14ac:dyDescent="0.4">
      <c r="A2723" s="39"/>
      <c r="E2723" s="74"/>
      <c r="F2723" s="74"/>
      <c r="G2723" s="74"/>
      <c r="S2723" s="61"/>
      <c r="T2723" s="61"/>
    </row>
    <row r="2724" spans="1:20" s="55" customFormat="1" ht="14.15" x14ac:dyDescent="0.4">
      <c r="A2724" s="39"/>
      <c r="E2724" s="74"/>
      <c r="F2724" s="74"/>
      <c r="G2724" s="74"/>
      <c r="S2724" s="61"/>
      <c r="T2724" s="61"/>
    </row>
    <row r="2725" spans="1:20" s="55" customFormat="1" ht="14.15" x14ac:dyDescent="0.4">
      <c r="A2725" s="39"/>
      <c r="E2725" s="74"/>
      <c r="F2725" s="74"/>
      <c r="G2725" s="74"/>
      <c r="S2725" s="61"/>
      <c r="T2725" s="61"/>
    </row>
    <row r="2726" spans="1:20" s="55" customFormat="1" ht="14.15" x14ac:dyDescent="0.4">
      <c r="A2726" s="39"/>
      <c r="E2726" s="74"/>
      <c r="F2726" s="74"/>
      <c r="G2726" s="74"/>
      <c r="S2726" s="61"/>
      <c r="T2726" s="61"/>
    </row>
    <row r="2727" spans="1:20" s="55" customFormat="1" ht="14.15" x14ac:dyDescent="0.4">
      <c r="A2727" s="39"/>
      <c r="E2727" s="74"/>
      <c r="F2727" s="74"/>
      <c r="G2727" s="74"/>
      <c r="S2727" s="61"/>
      <c r="T2727" s="61"/>
    </row>
    <row r="2728" spans="1:20" s="55" customFormat="1" ht="14.15" x14ac:dyDescent="0.4">
      <c r="A2728" s="39"/>
      <c r="E2728" s="74"/>
      <c r="F2728" s="74"/>
      <c r="G2728" s="74"/>
      <c r="S2728" s="61"/>
      <c r="T2728" s="61"/>
    </row>
    <row r="2729" spans="1:20" s="55" customFormat="1" ht="14.15" x14ac:dyDescent="0.4">
      <c r="A2729" s="39"/>
      <c r="E2729" s="74"/>
      <c r="F2729" s="74"/>
      <c r="G2729" s="74"/>
      <c r="S2729" s="61"/>
      <c r="T2729" s="61"/>
    </row>
    <row r="2730" spans="1:20" s="55" customFormat="1" ht="14.15" x14ac:dyDescent="0.4">
      <c r="A2730" s="39"/>
      <c r="E2730" s="74"/>
      <c r="F2730" s="74"/>
      <c r="G2730" s="74"/>
      <c r="S2730" s="61"/>
      <c r="T2730" s="61"/>
    </row>
    <row r="2731" spans="1:20" s="55" customFormat="1" ht="14.15" x14ac:dyDescent="0.4">
      <c r="A2731" s="39"/>
      <c r="E2731" s="74"/>
      <c r="F2731" s="74"/>
      <c r="G2731" s="74"/>
      <c r="S2731" s="61"/>
      <c r="T2731" s="61"/>
    </row>
    <row r="2732" spans="1:20" s="55" customFormat="1" ht="14.15" x14ac:dyDescent="0.4">
      <c r="A2732" s="39"/>
      <c r="E2732" s="74"/>
      <c r="F2732" s="74"/>
      <c r="G2732" s="74"/>
      <c r="S2732" s="61"/>
      <c r="T2732" s="61"/>
    </row>
    <row r="2733" spans="1:20" s="55" customFormat="1" ht="14.15" x14ac:dyDescent="0.4">
      <c r="A2733" s="39"/>
      <c r="E2733" s="74"/>
      <c r="F2733" s="74"/>
      <c r="G2733" s="74"/>
      <c r="S2733" s="61"/>
      <c r="T2733" s="61"/>
    </row>
    <row r="2734" spans="1:20" s="55" customFormat="1" ht="14.15" x14ac:dyDescent="0.4">
      <c r="A2734" s="39"/>
      <c r="E2734" s="74"/>
      <c r="F2734" s="74"/>
      <c r="G2734" s="74"/>
      <c r="S2734" s="61"/>
      <c r="T2734" s="61"/>
    </row>
    <row r="2735" spans="1:20" s="55" customFormat="1" ht="14.15" x14ac:dyDescent="0.4">
      <c r="A2735" s="39"/>
      <c r="E2735" s="74"/>
      <c r="F2735" s="74"/>
      <c r="G2735" s="74"/>
      <c r="S2735" s="61"/>
      <c r="T2735" s="61"/>
    </row>
    <row r="2736" spans="1:20" s="55" customFormat="1" ht="14.15" x14ac:dyDescent="0.4">
      <c r="A2736" s="39"/>
      <c r="E2736" s="74"/>
      <c r="F2736" s="74"/>
      <c r="G2736" s="74"/>
      <c r="S2736" s="61"/>
      <c r="T2736" s="61"/>
    </row>
    <row r="2737" spans="1:20" s="55" customFormat="1" ht="14.15" x14ac:dyDescent="0.4">
      <c r="A2737" s="39"/>
      <c r="E2737" s="74"/>
      <c r="F2737" s="74"/>
      <c r="G2737" s="74"/>
      <c r="S2737" s="61"/>
      <c r="T2737" s="61"/>
    </row>
    <row r="2738" spans="1:20" s="55" customFormat="1" ht="14.15" x14ac:dyDescent="0.4">
      <c r="A2738" s="39"/>
      <c r="E2738" s="74"/>
      <c r="F2738" s="74"/>
      <c r="G2738" s="74"/>
      <c r="S2738" s="61"/>
      <c r="T2738" s="61"/>
    </row>
    <row r="2739" spans="1:20" s="55" customFormat="1" ht="14.15" x14ac:dyDescent="0.4">
      <c r="A2739" s="39"/>
      <c r="E2739" s="74"/>
      <c r="F2739" s="74"/>
      <c r="G2739" s="74"/>
      <c r="S2739" s="61"/>
      <c r="T2739" s="61"/>
    </row>
    <row r="2740" spans="1:20" s="55" customFormat="1" ht="14.15" x14ac:dyDescent="0.4">
      <c r="A2740" s="39"/>
      <c r="E2740" s="74"/>
      <c r="F2740" s="74"/>
      <c r="G2740" s="74"/>
      <c r="S2740" s="61"/>
      <c r="T2740" s="61"/>
    </row>
    <row r="2741" spans="1:20" s="55" customFormat="1" ht="14.15" x14ac:dyDescent="0.4">
      <c r="A2741" s="39"/>
      <c r="E2741" s="74"/>
      <c r="F2741" s="74"/>
      <c r="G2741" s="74"/>
      <c r="S2741" s="61"/>
      <c r="T2741" s="61"/>
    </row>
    <row r="2742" spans="1:20" s="55" customFormat="1" ht="14.15" x14ac:dyDescent="0.4">
      <c r="A2742" s="39"/>
      <c r="E2742" s="74"/>
      <c r="F2742" s="74"/>
      <c r="G2742" s="74"/>
      <c r="S2742" s="61"/>
      <c r="T2742" s="61"/>
    </row>
    <row r="2743" spans="1:20" s="55" customFormat="1" ht="14.15" x14ac:dyDescent="0.4">
      <c r="A2743" s="39"/>
      <c r="E2743" s="74"/>
      <c r="F2743" s="74"/>
      <c r="G2743" s="74"/>
      <c r="S2743" s="61"/>
      <c r="T2743" s="61"/>
    </row>
    <row r="2744" spans="1:20" s="55" customFormat="1" ht="14.15" x14ac:dyDescent="0.4">
      <c r="A2744" s="39"/>
      <c r="E2744" s="74"/>
      <c r="F2744" s="74"/>
      <c r="G2744" s="74"/>
      <c r="S2744" s="61"/>
      <c r="T2744" s="61"/>
    </row>
    <row r="2745" spans="1:20" s="55" customFormat="1" ht="14.15" x14ac:dyDescent="0.4">
      <c r="A2745" s="39"/>
      <c r="E2745" s="74"/>
      <c r="F2745" s="74"/>
      <c r="G2745" s="74"/>
      <c r="S2745" s="61"/>
      <c r="T2745" s="61"/>
    </row>
    <row r="2746" spans="1:20" s="55" customFormat="1" ht="14.15" x14ac:dyDescent="0.4">
      <c r="A2746" s="39"/>
      <c r="E2746" s="74"/>
      <c r="F2746" s="74"/>
      <c r="G2746" s="74"/>
      <c r="S2746" s="61"/>
      <c r="T2746" s="61"/>
    </row>
    <row r="2747" spans="1:20" s="55" customFormat="1" ht="14.15" x14ac:dyDescent="0.4">
      <c r="A2747" s="39"/>
      <c r="E2747" s="74"/>
      <c r="F2747" s="74"/>
      <c r="G2747" s="74"/>
      <c r="S2747" s="61"/>
      <c r="T2747" s="61"/>
    </row>
    <row r="2748" spans="1:20" s="55" customFormat="1" ht="14.15" x14ac:dyDescent="0.4">
      <c r="A2748" s="39"/>
      <c r="E2748" s="74"/>
      <c r="F2748" s="74"/>
      <c r="G2748" s="74"/>
      <c r="S2748" s="61"/>
      <c r="T2748" s="61"/>
    </row>
    <row r="2749" spans="1:20" s="55" customFormat="1" ht="14.15" x14ac:dyDescent="0.4">
      <c r="A2749" s="39"/>
      <c r="E2749" s="74"/>
      <c r="F2749" s="74"/>
      <c r="G2749" s="74"/>
      <c r="S2749" s="61"/>
      <c r="T2749" s="61"/>
    </row>
    <row r="2750" spans="1:20" s="55" customFormat="1" ht="14.15" x14ac:dyDescent="0.4">
      <c r="A2750" s="39"/>
      <c r="E2750" s="74"/>
      <c r="F2750" s="74"/>
      <c r="G2750" s="74"/>
      <c r="S2750" s="61"/>
      <c r="T2750" s="61"/>
    </row>
    <row r="2751" spans="1:20" s="55" customFormat="1" ht="14.15" x14ac:dyDescent="0.4">
      <c r="A2751" s="39"/>
      <c r="E2751" s="74"/>
      <c r="F2751" s="74"/>
      <c r="G2751" s="74"/>
      <c r="S2751" s="61"/>
      <c r="T2751" s="61"/>
    </row>
    <row r="2752" spans="1:20" s="55" customFormat="1" ht="14.15" x14ac:dyDescent="0.4">
      <c r="A2752" s="39"/>
      <c r="E2752" s="74"/>
      <c r="F2752" s="74"/>
      <c r="G2752" s="74"/>
      <c r="S2752" s="61"/>
      <c r="T2752" s="61"/>
    </row>
    <row r="2753" spans="1:20" s="55" customFormat="1" ht="14.15" x14ac:dyDescent="0.4">
      <c r="A2753" s="39"/>
      <c r="E2753" s="74"/>
      <c r="F2753" s="74"/>
      <c r="G2753" s="74"/>
      <c r="S2753" s="61"/>
      <c r="T2753" s="61"/>
    </row>
    <row r="2754" spans="1:20" s="55" customFormat="1" ht="14.15" x14ac:dyDescent="0.4">
      <c r="A2754" s="39"/>
      <c r="E2754" s="74"/>
      <c r="F2754" s="74"/>
      <c r="G2754" s="74"/>
      <c r="S2754" s="61"/>
      <c r="T2754" s="61"/>
    </row>
    <row r="2755" spans="1:20" s="55" customFormat="1" ht="14.15" x14ac:dyDescent="0.4">
      <c r="A2755" s="39"/>
      <c r="E2755" s="74"/>
      <c r="F2755" s="74"/>
      <c r="G2755" s="74"/>
      <c r="S2755" s="61"/>
      <c r="T2755" s="61"/>
    </row>
    <row r="2756" spans="1:20" s="55" customFormat="1" ht="14.15" x14ac:dyDescent="0.4">
      <c r="A2756" s="39"/>
      <c r="E2756" s="74"/>
      <c r="F2756" s="74"/>
      <c r="G2756" s="74"/>
      <c r="S2756" s="61"/>
      <c r="T2756" s="61"/>
    </row>
    <row r="2757" spans="1:20" s="55" customFormat="1" ht="14.15" x14ac:dyDescent="0.4">
      <c r="A2757" s="39"/>
      <c r="E2757" s="74"/>
      <c r="F2757" s="74"/>
      <c r="G2757" s="74"/>
      <c r="S2757" s="61"/>
      <c r="T2757" s="61"/>
    </row>
    <row r="2758" spans="1:20" s="55" customFormat="1" ht="14.15" x14ac:dyDescent="0.4">
      <c r="A2758" s="39"/>
      <c r="E2758" s="74"/>
      <c r="F2758" s="74"/>
      <c r="G2758" s="74"/>
      <c r="S2758" s="61"/>
      <c r="T2758" s="61"/>
    </row>
    <row r="2759" spans="1:20" s="55" customFormat="1" ht="14.15" x14ac:dyDescent="0.4">
      <c r="A2759" s="39"/>
      <c r="E2759" s="74"/>
      <c r="F2759" s="74"/>
      <c r="G2759" s="74"/>
      <c r="S2759" s="61"/>
      <c r="T2759" s="61"/>
    </row>
    <row r="2760" spans="1:20" s="55" customFormat="1" ht="14.15" x14ac:dyDescent="0.4">
      <c r="A2760" s="39"/>
      <c r="E2760" s="74"/>
      <c r="F2760" s="74"/>
      <c r="G2760" s="74"/>
      <c r="S2760" s="61"/>
      <c r="T2760" s="61"/>
    </row>
    <row r="2761" spans="1:20" s="55" customFormat="1" ht="14.15" x14ac:dyDescent="0.4">
      <c r="A2761" s="39"/>
      <c r="E2761" s="74"/>
      <c r="F2761" s="74"/>
      <c r="G2761" s="74"/>
      <c r="S2761" s="61"/>
      <c r="T2761" s="61"/>
    </row>
    <row r="2762" spans="1:20" s="55" customFormat="1" ht="14.15" x14ac:dyDescent="0.4">
      <c r="A2762" s="39"/>
      <c r="E2762" s="74"/>
      <c r="F2762" s="74"/>
      <c r="G2762" s="74"/>
      <c r="S2762" s="61"/>
      <c r="T2762" s="61"/>
    </row>
    <row r="2763" spans="1:20" s="55" customFormat="1" ht="14.15" x14ac:dyDescent="0.4">
      <c r="A2763" s="39"/>
      <c r="E2763" s="74"/>
      <c r="F2763" s="74"/>
      <c r="G2763" s="74"/>
      <c r="S2763" s="61"/>
      <c r="T2763" s="61"/>
    </row>
    <row r="2764" spans="1:20" s="55" customFormat="1" ht="14.15" x14ac:dyDescent="0.4">
      <c r="A2764" s="39"/>
      <c r="E2764" s="74"/>
      <c r="F2764" s="74"/>
      <c r="G2764" s="74"/>
      <c r="S2764" s="61"/>
      <c r="T2764" s="61"/>
    </row>
    <row r="2765" spans="1:20" s="55" customFormat="1" ht="14.15" x14ac:dyDescent="0.4">
      <c r="A2765" s="39"/>
      <c r="E2765" s="74"/>
      <c r="F2765" s="74"/>
      <c r="G2765" s="74"/>
      <c r="S2765" s="61"/>
      <c r="T2765" s="61"/>
    </row>
    <row r="2766" spans="1:20" s="55" customFormat="1" ht="14.15" x14ac:dyDescent="0.4">
      <c r="A2766" s="39"/>
      <c r="E2766" s="74"/>
      <c r="F2766" s="74"/>
      <c r="G2766" s="74"/>
      <c r="S2766" s="61"/>
      <c r="T2766" s="61"/>
    </row>
    <row r="2767" spans="1:20" s="55" customFormat="1" ht="14.15" x14ac:dyDescent="0.4">
      <c r="A2767" s="39"/>
      <c r="E2767" s="74"/>
      <c r="F2767" s="74"/>
      <c r="G2767" s="74"/>
      <c r="S2767" s="61"/>
      <c r="T2767" s="61"/>
    </row>
    <row r="2768" spans="1:20" s="55" customFormat="1" ht="14.15" x14ac:dyDescent="0.4">
      <c r="A2768" s="39"/>
      <c r="E2768" s="74"/>
      <c r="F2768" s="74"/>
      <c r="G2768" s="74"/>
      <c r="S2768" s="61"/>
      <c r="T2768" s="61"/>
    </row>
    <row r="2769" spans="1:20" s="55" customFormat="1" ht="14.15" x14ac:dyDescent="0.4">
      <c r="A2769" s="39"/>
      <c r="E2769" s="74"/>
      <c r="F2769" s="74"/>
      <c r="G2769" s="74"/>
      <c r="S2769" s="61"/>
      <c r="T2769" s="61"/>
    </row>
    <row r="2770" spans="1:20" s="55" customFormat="1" ht="14.15" x14ac:dyDescent="0.4">
      <c r="A2770" s="39"/>
      <c r="E2770" s="74"/>
      <c r="F2770" s="74"/>
      <c r="G2770" s="74"/>
      <c r="S2770" s="61"/>
      <c r="T2770" s="61"/>
    </row>
    <row r="2771" spans="1:20" s="55" customFormat="1" ht="14.15" x14ac:dyDescent="0.4">
      <c r="A2771" s="39"/>
      <c r="E2771" s="74"/>
      <c r="F2771" s="74"/>
      <c r="G2771" s="74"/>
      <c r="S2771" s="61"/>
      <c r="T2771" s="61"/>
    </row>
    <row r="2772" spans="1:20" s="55" customFormat="1" ht="14.15" x14ac:dyDescent="0.4">
      <c r="A2772" s="39"/>
      <c r="E2772" s="74"/>
      <c r="F2772" s="74"/>
      <c r="G2772" s="74"/>
      <c r="S2772" s="61"/>
      <c r="T2772" s="61"/>
    </row>
    <row r="2773" spans="1:20" s="55" customFormat="1" ht="14.15" x14ac:dyDescent="0.4">
      <c r="A2773" s="39"/>
      <c r="E2773" s="74"/>
      <c r="F2773" s="74"/>
      <c r="G2773" s="74"/>
      <c r="S2773" s="61"/>
      <c r="T2773" s="61"/>
    </row>
    <row r="2774" spans="1:20" s="55" customFormat="1" ht="14.15" x14ac:dyDescent="0.4">
      <c r="A2774" s="39"/>
      <c r="E2774" s="74"/>
      <c r="F2774" s="74"/>
      <c r="G2774" s="74"/>
      <c r="S2774" s="61"/>
      <c r="T2774" s="61"/>
    </row>
    <row r="2775" spans="1:20" s="55" customFormat="1" ht="14.15" x14ac:dyDescent="0.4">
      <c r="A2775" s="39"/>
      <c r="E2775" s="74"/>
      <c r="F2775" s="74"/>
      <c r="G2775" s="74"/>
      <c r="S2775" s="61"/>
      <c r="T2775" s="61"/>
    </row>
    <row r="2776" spans="1:20" s="55" customFormat="1" ht="14.15" x14ac:dyDescent="0.4">
      <c r="A2776" s="39"/>
      <c r="E2776" s="74"/>
      <c r="F2776" s="74"/>
      <c r="G2776" s="74"/>
      <c r="S2776" s="61"/>
      <c r="T2776" s="61"/>
    </row>
    <row r="2777" spans="1:20" s="55" customFormat="1" ht="14.15" x14ac:dyDescent="0.4">
      <c r="A2777" s="39"/>
      <c r="E2777" s="74"/>
      <c r="F2777" s="74"/>
      <c r="G2777" s="74"/>
      <c r="S2777" s="61"/>
      <c r="T2777" s="61"/>
    </row>
    <row r="2778" spans="1:20" s="55" customFormat="1" ht="14.15" x14ac:dyDescent="0.4">
      <c r="A2778" s="39"/>
      <c r="E2778" s="74"/>
      <c r="F2778" s="74"/>
      <c r="G2778" s="74"/>
      <c r="S2778" s="61"/>
      <c r="T2778" s="61"/>
    </row>
    <row r="2779" spans="1:20" s="55" customFormat="1" ht="14.15" x14ac:dyDescent="0.4">
      <c r="A2779" s="39"/>
      <c r="E2779" s="74"/>
      <c r="F2779" s="74"/>
      <c r="G2779" s="74"/>
      <c r="S2779" s="61"/>
      <c r="T2779" s="61"/>
    </row>
    <row r="2780" spans="1:20" s="55" customFormat="1" ht="14.15" x14ac:dyDescent="0.4">
      <c r="A2780" s="39"/>
      <c r="E2780" s="74"/>
      <c r="F2780" s="74"/>
      <c r="G2780" s="74"/>
      <c r="S2780" s="61"/>
      <c r="T2780" s="61"/>
    </row>
    <row r="2781" spans="1:20" s="55" customFormat="1" ht="14.15" x14ac:dyDescent="0.4">
      <c r="A2781" s="39"/>
      <c r="E2781" s="74"/>
      <c r="F2781" s="74"/>
      <c r="G2781" s="74"/>
      <c r="S2781" s="61"/>
      <c r="T2781" s="61"/>
    </row>
    <row r="2782" spans="1:20" s="55" customFormat="1" ht="14.15" x14ac:dyDescent="0.4">
      <c r="A2782" s="39"/>
      <c r="E2782" s="74"/>
      <c r="F2782" s="74"/>
      <c r="G2782" s="74"/>
      <c r="S2782" s="61"/>
      <c r="T2782" s="61"/>
    </row>
    <row r="2783" spans="1:20" s="55" customFormat="1" ht="14.15" x14ac:dyDescent="0.4">
      <c r="A2783" s="39"/>
      <c r="E2783" s="74"/>
      <c r="F2783" s="74"/>
      <c r="G2783" s="74"/>
      <c r="S2783" s="61"/>
      <c r="T2783" s="61"/>
    </row>
    <row r="2784" spans="1:20" s="55" customFormat="1" ht="14.15" x14ac:dyDescent="0.4">
      <c r="A2784" s="39"/>
      <c r="E2784" s="74"/>
      <c r="F2784" s="74"/>
      <c r="G2784" s="74"/>
      <c r="S2784" s="61"/>
      <c r="T2784" s="61"/>
    </row>
    <row r="2785" spans="1:20" s="55" customFormat="1" ht="14.15" x14ac:dyDescent="0.4">
      <c r="A2785" s="39"/>
      <c r="E2785" s="74"/>
      <c r="F2785" s="74"/>
      <c r="G2785" s="74"/>
      <c r="S2785" s="61"/>
      <c r="T2785" s="61"/>
    </row>
    <row r="2786" spans="1:20" s="55" customFormat="1" ht="14.15" x14ac:dyDescent="0.4">
      <c r="A2786" s="39"/>
      <c r="E2786" s="74"/>
      <c r="F2786" s="74"/>
      <c r="G2786" s="74"/>
      <c r="S2786" s="61"/>
      <c r="T2786" s="61"/>
    </row>
    <row r="2787" spans="1:20" s="55" customFormat="1" ht="14.15" x14ac:dyDescent="0.4">
      <c r="A2787" s="39"/>
      <c r="E2787" s="74"/>
      <c r="F2787" s="74"/>
      <c r="G2787" s="74"/>
      <c r="S2787" s="61"/>
      <c r="T2787" s="61"/>
    </row>
    <row r="2788" spans="1:20" s="55" customFormat="1" ht="14.15" x14ac:dyDescent="0.4">
      <c r="A2788" s="39"/>
      <c r="E2788" s="74"/>
      <c r="F2788" s="74"/>
      <c r="G2788" s="74"/>
      <c r="S2788" s="61"/>
      <c r="T2788" s="61"/>
    </row>
    <row r="2789" spans="1:20" s="55" customFormat="1" ht="14.15" x14ac:dyDescent="0.4">
      <c r="A2789" s="39"/>
      <c r="E2789" s="74"/>
      <c r="F2789" s="74"/>
      <c r="G2789" s="74"/>
      <c r="S2789" s="61"/>
      <c r="T2789" s="61"/>
    </row>
    <row r="2790" spans="1:20" s="55" customFormat="1" ht="14.15" x14ac:dyDescent="0.4">
      <c r="A2790" s="39"/>
      <c r="E2790" s="74"/>
      <c r="F2790" s="74"/>
      <c r="G2790" s="74"/>
      <c r="S2790" s="61"/>
      <c r="T2790" s="61"/>
    </row>
    <row r="2791" spans="1:20" s="55" customFormat="1" ht="14.15" x14ac:dyDescent="0.4">
      <c r="A2791" s="39"/>
      <c r="E2791" s="74"/>
      <c r="F2791" s="74"/>
      <c r="G2791" s="74"/>
      <c r="S2791" s="61"/>
      <c r="T2791" s="61"/>
    </row>
    <row r="2792" spans="1:20" s="55" customFormat="1" ht="14.15" x14ac:dyDescent="0.4">
      <c r="A2792" s="39"/>
      <c r="E2792" s="74"/>
      <c r="F2792" s="74"/>
      <c r="G2792" s="74"/>
      <c r="S2792" s="61"/>
      <c r="T2792" s="61"/>
    </row>
    <row r="2793" spans="1:20" s="55" customFormat="1" ht="14.15" x14ac:dyDescent="0.4">
      <c r="A2793" s="39"/>
      <c r="E2793" s="74"/>
      <c r="F2793" s="74"/>
      <c r="G2793" s="74"/>
      <c r="S2793" s="61"/>
      <c r="T2793" s="61"/>
    </row>
    <row r="2794" spans="1:20" s="55" customFormat="1" ht="14.15" x14ac:dyDescent="0.4">
      <c r="A2794" s="39"/>
      <c r="E2794" s="74"/>
      <c r="F2794" s="74"/>
      <c r="G2794" s="74"/>
      <c r="S2794" s="61"/>
      <c r="T2794" s="61"/>
    </row>
    <row r="2795" spans="1:20" s="55" customFormat="1" ht="14.15" x14ac:dyDescent="0.4">
      <c r="A2795" s="39"/>
      <c r="E2795" s="74"/>
      <c r="F2795" s="74"/>
      <c r="G2795" s="74"/>
      <c r="S2795" s="61"/>
      <c r="T2795" s="61"/>
    </row>
    <row r="2796" spans="1:20" s="55" customFormat="1" ht="14.15" x14ac:dyDescent="0.4">
      <c r="A2796" s="39"/>
      <c r="E2796" s="74"/>
      <c r="F2796" s="74"/>
      <c r="G2796" s="74"/>
      <c r="S2796" s="61"/>
      <c r="T2796" s="61"/>
    </row>
    <row r="2797" spans="1:20" s="55" customFormat="1" ht="14.15" x14ac:dyDescent="0.4">
      <c r="A2797" s="39"/>
      <c r="E2797" s="74"/>
      <c r="F2797" s="74"/>
      <c r="G2797" s="74"/>
      <c r="S2797" s="61"/>
      <c r="T2797" s="61"/>
    </row>
    <row r="2798" spans="1:20" s="55" customFormat="1" ht="14.15" x14ac:dyDescent="0.4">
      <c r="A2798" s="39"/>
      <c r="E2798" s="74"/>
      <c r="F2798" s="74"/>
      <c r="G2798" s="74"/>
      <c r="S2798" s="61"/>
      <c r="T2798" s="61"/>
    </row>
    <row r="2799" spans="1:20" s="55" customFormat="1" ht="14.15" x14ac:dyDescent="0.4">
      <c r="A2799" s="39"/>
      <c r="E2799" s="74"/>
      <c r="F2799" s="74"/>
      <c r="G2799" s="74"/>
      <c r="S2799" s="61"/>
      <c r="T2799" s="61"/>
    </row>
    <row r="2800" spans="1:20" s="55" customFormat="1" ht="14.15" x14ac:dyDescent="0.4">
      <c r="A2800" s="39"/>
      <c r="E2800" s="74"/>
      <c r="F2800" s="74"/>
      <c r="G2800" s="74"/>
      <c r="S2800" s="61"/>
      <c r="T2800" s="61"/>
    </row>
    <row r="2801" spans="1:20" s="55" customFormat="1" ht="14.15" x14ac:dyDescent="0.4">
      <c r="A2801" s="39"/>
      <c r="E2801" s="74"/>
      <c r="F2801" s="74"/>
      <c r="G2801" s="74"/>
      <c r="S2801" s="61"/>
      <c r="T2801" s="61"/>
    </row>
    <row r="2802" spans="1:20" s="55" customFormat="1" ht="14.15" x14ac:dyDescent="0.4">
      <c r="A2802" s="39"/>
      <c r="E2802" s="74"/>
      <c r="F2802" s="74"/>
      <c r="G2802" s="74"/>
      <c r="S2802" s="61"/>
      <c r="T2802" s="61"/>
    </row>
    <row r="2803" spans="1:20" s="55" customFormat="1" ht="14.15" x14ac:dyDescent="0.4">
      <c r="A2803" s="39"/>
      <c r="E2803" s="74"/>
      <c r="F2803" s="74"/>
      <c r="G2803" s="74"/>
      <c r="S2803" s="61"/>
      <c r="T2803" s="61"/>
    </row>
    <row r="2804" spans="1:20" s="55" customFormat="1" ht="14.15" x14ac:dyDescent="0.4">
      <c r="A2804" s="39"/>
      <c r="E2804" s="74"/>
      <c r="F2804" s="74"/>
      <c r="G2804" s="74"/>
      <c r="S2804" s="61"/>
      <c r="T2804" s="61"/>
    </row>
    <row r="2805" spans="1:20" s="55" customFormat="1" ht="14.15" x14ac:dyDescent="0.4">
      <c r="A2805" s="39"/>
      <c r="E2805" s="74"/>
      <c r="F2805" s="74"/>
      <c r="G2805" s="74"/>
      <c r="S2805" s="61"/>
      <c r="T2805" s="61"/>
    </row>
    <row r="2806" spans="1:20" s="55" customFormat="1" ht="14.15" x14ac:dyDescent="0.4">
      <c r="A2806" s="39"/>
      <c r="E2806" s="74"/>
      <c r="F2806" s="74"/>
      <c r="G2806" s="74"/>
      <c r="S2806" s="61"/>
      <c r="T2806" s="61"/>
    </row>
    <row r="2807" spans="1:20" s="55" customFormat="1" ht="14.15" x14ac:dyDescent="0.4">
      <c r="A2807" s="39"/>
      <c r="E2807" s="74"/>
      <c r="F2807" s="74"/>
      <c r="G2807" s="74"/>
      <c r="S2807" s="61"/>
      <c r="T2807" s="61"/>
    </row>
    <row r="2808" spans="1:20" s="55" customFormat="1" ht="14.15" x14ac:dyDescent="0.4">
      <c r="A2808" s="39"/>
      <c r="E2808" s="74"/>
      <c r="F2808" s="74"/>
      <c r="G2808" s="74"/>
      <c r="S2808" s="61"/>
      <c r="T2808" s="61"/>
    </row>
    <row r="2809" spans="1:20" s="55" customFormat="1" ht="14.15" x14ac:dyDescent="0.4">
      <c r="A2809" s="39"/>
      <c r="E2809" s="74"/>
      <c r="F2809" s="74"/>
      <c r="G2809" s="74"/>
      <c r="S2809" s="61"/>
      <c r="T2809" s="61"/>
    </row>
    <row r="2810" spans="1:20" s="55" customFormat="1" ht="14.15" x14ac:dyDescent="0.4">
      <c r="A2810" s="39"/>
      <c r="E2810" s="74"/>
      <c r="F2810" s="74"/>
      <c r="G2810" s="74"/>
      <c r="S2810" s="61"/>
      <c r="T2810" s="61"/>
    </row>
    <row r="2811" spans="1:20" s="55" customFormat="1" ht="14.15" x14ac:dyDescent="0.4">
      <c r="A2811" s="39"/>
      <c r="E2811" s="74"/>
      <c r="F2811" s="74"/>
      <c r="G2811" s="74"/>
      <c r="S2811" s="61"/>
      <c r="T2811" s="61"/>
    </row>
    <row r="2812" spans="1:20" s="55" customFormat="1" ht="14.15" x14ac:dyDescent="0.4">
      <c r="A2812" s="39"/>
      <c r="E2812" s="74"/>
      <c r="F2812" s="74"/>
      <c r="G2812" s="74"/>
      <c r="S2812" s="61"/>
      <c r="T2812" s="61"/>
    </row>
    <row r="2813" spans="1:20" s="55" customFormat="1" ht="14.15" x14ac:dyDescent="0.4">
      <c r="A2813" s="39"/>
      <c r="E2813" s="74"/>
      <c r="F2813" s="74"/>
      <c r="G2813" s="74"/>
      <c r="S2813" s="61"/>
      <c r="T2813" s="61"/>
    </row>
    <row r="2814" spans="1:20" s="55" customFormat="1" ht="14.15" x14ac:dyDescent="0.4">
      <c r="A2814" s="39"/>
      <c r="E2814" s="74"/>
      <c r="F2814" s="74"/>
      <c r="G2814" s="74"/>
      <c r="S2814" s="61"/>
      <c r="T2814" s="61"/>
    </row>
    <row r="2815" spans="1:20" s="55" customFormat="1" ht="14.15" x14ac:dyDescent="0.4">
      <c r="A2815" s="39"/>
      <c r="E2815" s="74"/>
      <c r="F2815" s="74"/>
      <c r="G2815" s="74"/>
      <c r="S2815" s="61"/>
      <c r="T2815" s="61"/>
    </row>
    <row r="2816" spans="1:20" s="55" customFormat="1" ht="14.15" x14ac:dyDescent="0.4">
      <c r="A2816" s="39"/>
      <c r="E2816" s="74"/>
      <c r="F2816" s="74"/>
      <c r="G2816" s="74"/>
      <c r="S2816" s="61"/>
      <c r="T2816" s="61"/>
    </row>
    <row r="2817" spans="1:20" s="55" customFormat="1" ht="14.15" x14ac:dyDescent="0.4">
      <c r="A2817" s="39"/>
      <c r="E2817" s="74"/>
      <c r="F2817" s="74"/>
      <c r="G2817" s="74"/>
      <c r="S2817" s="61"/>
      <c r="T2817" s="61"/>
    </row>
    <row r="2818" spans="1:20" s="55" customFormat="1" ht="14.15" x14ac:dyDescent="0.4">
      <c r="A2818" s="39"/>
      <c r="E2818" s="74"/>
      <c r="F2818" s="74"/>
      <c r="G2818" s="74"/>
      <c r="S2818" s="61"/>
      <c r="T2818" s="61"/>
    </row>
    <row r="2819" spans="1:20" s="55" customFormat="1" ht="14.15" x14ac:dyDescent="0.4">
      <c r="A2819" s="39"/>
      <c r="E2819" s="74"/>
      <c r="F2819" s="74"/>
      <c r="G2819" s="74"/>
      <c r="S2819" s="61"/>
      <c r="T2819" s="61"/>
    </row>
    <row r="2820" spans="1:20" s="55" customFormat="1" ht="14.15" x14ac:dyDescent="0.4">
      <c r="A2820" s="39"/>
      <c r="E2820" s="74"/>
      <c r="F2820" s="74"/>
      <c r="G2820" s="74"/>
      <c r="S2820" s="61"/>
      <c r="T2820" s="61"/>
    </row>
    <row r="2821" spans="1:20" s="55" customFormat="1" ht="14.15" x14ac:dyDescent="0.4">
      <c r="A2821" s="39"/>
      <c r="E2821" s="74"/>
      <c r="F2821" s="74"/>
      <c r="G2821" s="74"/>
      <c r="S2821" s="61"/>
      <c r="T2821" s="61"/>
    </row>
    <row r="2822" spans="1:20" s="55" customFormat="1" ht="14.15" x14ac:dyDescent="0.4">
      <c r="A2822" s="39"/>
      <c r="E2822" s="74"/>
      <c r="F2822" s="74"/>
      <c r="G2822" s="74"/>
      <c r="S2822" s="61"/>
      <c r="T2822" s="61"/>
    </row>
    <row r="2823" spans="1:20" s="55" customFormat="1" ht="14.15" x14ac:dyDescent="0.4">
      <c r="A2823" s="39"/>
      <c r="E2823" s="74"/>
      <c r="F2823" s="74"/>
      <c r="G2823" s="74"/>
      <c r="S2823" s="61"/>
      <c r="T2823" s="61"/>
    </row>
    <row r="2824" spans="1:20" s="55" customFormat="1" ht="14.15" x14ac:dyDescent="0.4">
      <c r="A2824" s="39"/>
      <c r="E2824" s="74"/>
      <c r="F2824" s="74"/>
      <c r="G2824" s="74"/>
      <c r="S2824" s="61"/>
      <c r="T2824" s="61"/>
    </row>
    <row r="2825" spans="1:20" s="55" customFormat="1" ht="14.15" x14ac:dyDescent="0.4">
      <c r="A2825" s="39"/>
      <c r="E2825" s="74"/>
      <c r="F2825" s="74"/>
      <c r="G2825" s="74"/>
      <c r="S2825" s="61"/>
      <c r="T2825" s="61"/>
    </row>
    <row r="2826" spans="1:20" s="55" customFormat="1" ht="14.15" x14ac:dyDescent="0.4">
      <c r="A2826" s="39"/>
      <c r="E2826" s="74"/>
      <c r="F2826" s="74"/>
      <c r="G2826" s="74"/>
      <c r="S2826" s="61"/>
      <c r="T2826" s="61"/>
    </row>
    <row r="2827" spans="1:20" s="55" customFormat="1" ht="14.15" x14ac:dyDescent="0.4">
      <c r="A2827" s="39"/>
      <c r="E2827" s="74"/>
      <c r="F2827" s="74"/>
      <c r="G2827" s="74"/>
      <c r="S2827" s="61"/>
      <c r="T2827" s="61"/>
    </row>
    <row r="2828" spans="1:20" s="55" customFormat="1" ht="14.15" x14ac:dyDescent="0.4">
      <c r="A2828" s="39"/>
      <c r="E2828" s="74"/>
      <c r="F2828" s="74"/>
      <c r="G2828" s="74"/>
      <c r="S2828" s="61"/>
      <c r="T2828" s="61"/>
    </row>
    <row r="2829" spans="1:20" s="55" customFormat="1" ht="14.15" x14ac:dyDescent="0.4">
      <c r="A2829" s="39"/>
      <c r="E2829" s="74"/>
      <c r="F2829" s="74"/>
      <c r="G2829" s="74"/>
      <c r="S2829" s="61"/>
      <c r="T2829" s="61"/>
    </row>
    <row r="2830" spans="1:20" s="55" customFormat="1" ht="14.15" x14ac:dyDescent="0.4">
      <c r="A2830" s="39"/>
      <c r="E2830" s="74"/>
      <c r="F2830" s="74"/>
      <c r="G2830" s="74"/>
      <c r="S2830" s="61"/>
      <c r="T2830" s="61"/>
    </row>
    <row r="2831" spans="1:20" s="55" customFormat="1" ht="14.15" x14ac:dyDescent="0.4">
      <c r="A2831" s="39"/>
      <c r="E2831" s="74"/>
      <c r="F2831" s="74"/>
      <c r="G2831" s="74"/>
      <c r="S2831" s="61"/>
      <c r="T2831" s="61"/>
    </row>
    <row r="2832" spans="1:20" s="55" customFormat="1" ht="14.15" x14ac:dyDescent="0.4">
      <c r="A2832" s="39"/>
      <c r="E2832" s="74"/>
      <c r="F2832" s="74"/>
      <c r="G2832" s="74"/>
      <c r="S2832" s="61"/>
      <c r="T2832" s="61"/>
    </row>
    <row r="2833" spans="1:20" s="55" customFormat="1" ht="14.15" x14ac:dyDescent="0.4">
      <c r="A2833" s="39"/>
      <c r="E2833" s="74"/>
      <c r="F2833" s="74"/>
      <c r="G2833" s="74"/>
      <c r="S2833" s="61"/>
      <c r="T2833" s="61"/>
    </row>
    <row r="2834" spans="1:20" s="55" customFormat="1" ht="14.15" x14ac:dyDescent="0.4">
      <c r="A2834" s="39"/>
      <c r="E2834" s="74"/>
      <c r="F2834" s="74"/>
      <c r="G2834" s="74"/>
      <c r="S2834" s="61"/>
      <c r="T2834" s="61"/>
    </row>
    <row r="2835" spans="1:20" s="55" customFormat="1" ht="14.15" x14ac:dyDescent="0.4">
      <c r="A2835" s="39"/>
      <c r="E2835" s="74"/>
      <c r="F2835" s="74"/>
      <c r="G2835" s="74"/>
      <c r="S2835" s="61"/>
      <c r="T2835" s="61"/>
    </row>
    <row r="2836" spans="1:20" s="55" customFormat="1" ht="14.15" x14ac:dyDescent="0.4">
      <c r="A2836" s="39"/>
      <c r="E2836" s="74"/>
      <c r="F2836" s="74"/>
      <c r="G2836" s="74"/>
      <c r="S2836" s="61"/>
      <c r="T2836" s="61"/>
    </row>
    <row r="2837" spans="1:20" s="55" customFormat="1" ht="14.15" x14ac:dyDescent="0.4">
      <c r="A2837" s="39"/>
      <c r="E2837" s="74"/>
      <c r="F2837" s="74"/>
      <c r="G2837" s="74"/>
      <c r="S2837" s="61"/>
      <c r="T2837" s="61"/>
    </row>
    <row r="2838" spans="1:20" s="55" customFormat="1" ht="14.15" x14ac:dyDescent="0.4">
      <c r="A2838" s="39"/>
      <c r="E2838" s="74"/>
      <c r="F2838" s="74"/>
      <c r="G2838" s="74"/>
      <c r="S2838" s="61"/>
      <c r="T2838" s="61"/>
    </row>
    <row r="2839" spans="1:20" s="55" customFormat="1" ht="14.15" x14ac:dyDescent="0.4">
      <c r="A2839" s="39"/>
      <c r="E2839" s="74"/>
      <c r="F2839" s="74"/>
      <c r="G2839" s="74"/>
      <c r="S2839" s="61"/>
      <c r="T2839" s="61"/>
    </row>
    <row r="2840" spans="1:20" s="55" customFormat="1" ht="14.15" x14ac:dyDescent="0.4">
      <c r="A2840" s="39"/>
      <c r="E2840" s="74"/>
      <c r="F2840" s="74"/>
      <c r="G2840" s="74"/>
      <c r="S2840" s="61"/>
      <c r="T2840" s="61"/>
    </row>
    <row r="2841" spans="1:20" s="55" customFormat="1" ht="14.15" x14ac:dyDescent="0.4">
      <c r="A2841" s="39"/>
      <c r="E2841" s="74"/>
      <c r="F2841" s="74"/>
      <c r="G2841" s="74"/>
      <c r="S2841" s="61"/>
      <c r="T2841" s="61"/>
    </row>
    <row r="2842" spans="1:20" s="55" customFormat="1" ht="14.15" x14ac:dyDescent="0.4">
      <c r="A2842" s="39"/>
      <c r="E2842" s="74"/>
      <c r="F2842" s="74"/>
      <c r="G2842" s="74"/>
      <c r="S2842" s="61"/>
      <c r="T2842" s="61"/>
    </row>
    <row r="2843" spans="1:20" s="55" customFormat="1" ht="14.15" x14ac:dyDescent="0.4">
      <c r="A2843" s="39"/>
      <c r="E2843" s="74"/>
      <c r="F2843" s="74"/>
      <c r="G2843" s="74"/>
      <c r="S2843" s="61"/>
      <c r="T2843" s="61"/>
    </row>
    <row r="2844" spans="1:20" s="55" customFormat="1" ht="14.15" x14ac:dyDescent="0.4">
      <c r="A2844" s="39"/>
      <c r="E2844" s="74"/>
      <c r="F2844" s="74"/>
      <c r="G2844" s="74"/>
      <c r="S2844" s="61"/>
      <c r="T2844" s="61"/>
    </row>
    <row r="2845" spans="1:20" s="55" customFormat="1" ht="14.15" x14ac:dyDescent="0.4">
      <c r="A2845" s="39"/>
      <c r="E2845" s="74"/>
      <c r="F2845" s="74"/>
      <c r="G2845" s="74"/>
      <c r="S2845" s="61"/>
      <c r="T2845" s="61"/>
    </row>
    <row r="2846" spans="1:20" s="55" customFormat="1" ht="14.15" x14ac:dyDescent="0.4">
      <c r="A2846" s="39"/>
      <c r="E2846" s="74"/>
      <c r="F2846" s="74"/>
      <c r="G2846" s="74"/>
      <c r="S2846" s="61"/>
      <c r="T2846" s="61"/>
    </row>
    <row r="2847" spans="1:20" s="55" customFormat="1" ht="14.15" x14ac:dyDescent="0.4">
      <c r="A2847" s="39"/>
      <c r="E2847" s="74"/>
      <c r="F2847" s="74"/>
      <c r="G2847" s="74"/>
      <c r="S2847" s="61"/>
      <c r="T2847" s="61"/>
    </row>
    <row r="2848" spans="1:20" s="55" customFormat="1" ht="14.15" x14ac:dyDescent="0.4">
      <c r="A2848" s="39"/>
      <c r="E2848" s="74"/>
      <c r="F2848" s="74"/>
      <c r="G2848" s="74"/>
      <c r="S2848" s="61"/>
      <c r="T2848" s="61"/>
    </row>
    <row r="2849" spans="1:20" s="55" customFormat="1" ht="14.15" x14ac:dyDescent="0.4">
      <c r="A2849" s="39"/>
      <c r="E2849" s="74"/>
      <c r="F2849" s="74"/>
      <c r="G2849" s="74"/>
      <c r="S2849" s="61"/>
      <c r="T2849" s="61"/>
    </row>
    <row r="2850" spans="1:20" s="55" customFormat="1" ht="14.15" x14ac:dyDescent="0.4">
      <c r="A2850" s="39"/>
      <c r="E2850" s="74"/>
      <c r="F2850" s="74"/>
      <c r="G2850" s="74"/>
      <c r="S2850" s="61"/>
      <c r="T2850" s="61"/>
    </row>
    <row r="2851" spans="1:20" s="55" customFormat="1" ht="14.15" x14ac:dyDescent="0.4">
      <c r="A2851" s="39"/>
      <c r="E2851" s="74"/>
      <c r="F2851" s="74"/>
      <c r="G2851" s="74"/>
      <c r="S2851" s="61"/>
      <c r="T2851" s="61"/>
    </row>
    <row r="2852" spans="1:20" s="55" customFormat="1" ht="14.15" x14ac:dyDescent="0.4">
      <c r="A2852" s="39"/>
      <c r="E2852" s="74"/>
      <c r="F2852" s="74"/>
      <c r="G2852" s="74"/>
      <c r="S2852" s="61"/>
      <c r="T2852" s="61"/>
    </row>
    <row r="2853" spans="1:20" s="55" customFormat="1" ht="14.15" x14ac:dyDescent="0.4">
      <c r="A2853" s="39"/>
      <c r="E2853" s="74"/>
      <c r="F2853" s="74"/>
      <c r="G2853" s="74"/>
      <c r="S2853" s="61"/>
      <c r="T2853" s="61"/>
    </row>
    <row r="2854" spans="1:20" s="55" customFormat="1" ht="14.15" x14ac:dyDescent="0.4">
      <c r="A2854" s="39"/>
      <c r="E2854" s="74"/>
      <c r="F2854" s="74"/>
      <c r="G2854" s="74"/>
      <c r="S2854" s="61"/>
      <c r="T2854" s="61"/>
    </row>
    <row r="2855" spans="1:20" s="55" customFormat="1" ht="14.15" x14ac:dyDescent="0.4">
      <c r="A2855" s="39"/>
      <c r="E2855" s="74"/>
      <c r="F2855" s="74"/>
      <c r="G2855" s="74"/>
      <c r="S2855" s="61"/>
      <c r="T2855" s="61"/>
    </row>
    <row r="2856" spans="1:20" s="55" customFormat="1" ht="14.15" x14ac:dyDescent="0.4">
      <c r="A2856" s="39"/>
      <c r="E2856" s="74"/>
      <c r="F2856" s="74"/>
      <c r="G2856" s="74"/>
      <c r="S2856" s="61"/>
      <c r="T2856" s="61"/>
    </row>
    <row r="2857" spans="1:20" s="55" customFormat="1" ht="14.15" x14ac:dyDescent="0.4">
      <c r="A2857" s="39"/>
      <c r="E2857" s="74"/>
      <c r="F2857" s="74"/>
      <c r="G2857" s="74"/>
      <c r="S2857" s="61"/>
      <c r="T2857" s="61"/>
    </row>
    <row r="2858" spans="1:20" s="55" customFormat="1" ht="14.15" x14ac:dyDescent="0.4">
      <c r="A2858" s="39"/>
      <c r="E2858" s="74"/>
      <c r="F2858" s="74"/>
      <c r="G2858" s="74"/>
      <c r="S2858" s="61"/>
      <c r="T2858" s="61"/>
    </row>
    <row r="2859" spans="1:20" s="55" customFormat="1" ht="14.15" x14ac:dyDescent="0.4">
      <c r="A2859" s="39"/>
      <c r="E2859" s="74"/>
      <c r="F2859" s="74"/>
      <c r="G2859" s="74"/>
      <c r="S2859" s="61"/>
      <c r="T2859" s="61"/>
    </row>
    <row r="2860" spans="1:20" s="55" customFormat="1" ht="14.15" x14ac:dyDescent="0.4">
      <c r="A2860" s="39"/>
      <c r="E2860" s="74"/>
      <c r="F2860" s="74"/>
      <c r="G2860" s="74"/>
      <c r="S2860" s="61"/>
      <c r="T2860" s="61"/>
    </row>
    <row r="2861" spans="1:20" s="55" customFormat="1" ht="14.15" x14ac:dyDescent="0.4">
      <c r="A2861" s="39"/>
      <c r="E2861" s="74"/>
      <c r="F2861" s="74"/>
      <c r="G2861" s="74"/>
      <c r="S2861" s="61"/>
      <c r="T2861" s="61"/>
    </row>
    <row r="2862" spans="1:20" s="55" customFormat="1" ht="14.15" x14ac:dyDescent="0.4">
      <c r="A2862" s="39"/>
      <c r="E2862" s="74"/>
      <c r="F2862" s="74"/>
      <c r="G2862" s="74"/>
      <c r="S2862" s="61"/>
      <c r="T2862" s="61"/>
    </row>
    <row r="2863" spans="1:20" s="55" customFormat="1" ht="14.15" x14ac:dyDescent="0.4">
      <c r="A2863" s="39"/>
      <c r="E2863" s="74"/>
      <c r="F2863" s="74"/>
      <c r="G2863" s="74"/>
      <c r="S2863" s="61"/>
      <c r="T2863" s="61"/>
    </row>
    <row r="2864" spans="1:20" s="55" customFormat="1" ht="14.15" x14ac:dyDescent="0.4">
      <c r="A2864" s="39"/>
      <c r="E2864" s="74"/>
      <c r="F2864" s="74"/>
      <c r="G2864" s="74"/>
      <c r="S2864" s="61"/>
      <c r="T2864" s="61"/>
    </row>
    <row r="2865" spans="1:20" s="55" customFormat="1" ht="14.15" x14ac:dyDescent="0.4">
      <c r="A2865" s="39"/>
      <c r="E2865" s="74"/>
      <c r="F2865" s="74"/>
      <c r="G2865" s="74"/>
      <c r="S2865" s="61"/>
      <c r="T2865" s="61"/>
    </row>
    <row r="2866" spans="1:20" s="55" customFormat="1" ht="14.15" x14ac:dyDescent="0.4">
      <c r="A2866" s="39"/>
      <c r="E2866" s="74"/>
      <c r="F2866" s="74"/>
      <c r="G2866" s="74"/>
      <c r="S2866" s="61"/>
      <c r="T2866" s="61"/>
    </row>
    <row r="2867" spans="1:20" s="55" customFormat="1" ht="14.15" x14ac:dyDescent="0.4">
      <c r="A2867" s="39"/>
      <c r="E2867" s="74"/>
      <c r="F2867" s="74"/>
      <c r="G2867" s="74"/>
      <c r="S2867" s="61"/>
      <c r="T2867" s="61"/>
    </row>
    <row r="2868" spans="1:20" s="55" customFormat="1" ht="14.15" x14ac:dyDescent="0.4">
      <c r="A2868" s="39"/>
      <c r="E2868" s="74"/>
      <c r="F2868" s="74"/>
      <c r="G2868" s="74"/>
      <c r="S2868" s="61"/>
      <c r="T2868" s="61"/>
    </row>
    <row r="2869" spans="1:20" s="55" customFormat="1" ht="14.15" x14ac:dyDescent="0.4">
      <c r="A2869" s="39"/>
      <c r="E2869" s="74"/>
      <c r="F2869" s="74"/>
      <c r="G2869" s="74"/>
      <c r="S2869" s="61"/>
      <c r="T2869" s="61"/>
    </row>
    <row r="2870" spans="1:20" s="55" customFormat="1" ht="14.15" x14ac:dyDescent="0.4">
      <c r="A2870" s="39"/>
      <c r="E2870" s="74"/>
      <c r="F2870" s="74"/>
      <c r="G2870" s="74"/>
      <c r="S2870" s="61"/>
      <c r="T2870" s="61"/>
    </row>
    <row r="2871" spans="1:20" s="55" customFormat="1" ht="14.15" x14ac:dyDescent="0.4">
      <c r="A2871" s="39"/>
      <c r="E2871" s="74"/>
      <c r="F2871" s="74"/>
      <c r="G2871" s="74"/>
      <c r="S2871" s="61"/>
      <c r="T2871" s="61"/>
    </row>
    <row r="2872" spans="1:20" s="55" customFormat="1" ht="14.15" x14ac:dyDescent="0.4">
      <c r="A2872" s="39"/>
      <c r="E2872" s="74"/>
      <c r="F2872" s="74"/>
      <c r="G2872" s="74"/>
      <c r="S2872" s="61"/>
      <c r="T2872" s="61"/>
    </row>
    <row r="2873" spans="1:20" s="55" customFormat="1" ht="14.15" x14ac:dyDescent="0.4">
      <c r="A2873" s="39"/>
      <c r="E2873" s="74"/>
      <c r="F2873" s="74"/>
      <c r="G2873" s="74"/>
      <c r="S2873" s="61"/>
      <c r="T2873" s="61"/>
    </row>
    <row r="2874" spans="1:20" s="55" customFormat="1" ht="14.15" x14ac:dyDescent="0.4">
      <c r="A2874" s="39"/>
      <c r="E2874" s="74"/>
      <c r="F2874" s="74"/>
      <c r="G2874" s="74"/>
      <c r="S2874" s="61"/>
      <c r="T2874" s="61"/>
    </row>
    <row r="2875" spans="1:20" s="55" customFormat="1" ht="14.15" x14ac:dyDescent="0.4">
      <c r="A2875" s="39"/>
      <c r="E2875" s="74"/>
      <c r="F2875" s="74"/>
      <c r="G2875" s="74"/>
      <c r="S2875" s="61"/>
      <c r="T2875" s="61"/>
    </row>
    <row r="2876" spans="1:20" s="55" customFormat="1" ht="14.15" x14ac:dyDescent="0.4">
      <c r="A2876" s="39"/>
      <c r="E2876" s="74"/>
      <c r="F2876" s="74"/>
      <c r="G2876" s="74"/>
      <c r="S2876" s="61"/>
      <c r="T2876" s="61"/>
    </row>
    <row r="2877" spans="1:20" s="55" customFormat="1" ht="14.15" x14ac:dyDescent="0.4">
      <c r="A2877" s="39"/>
      <c r="E2877" s="74"/>
      <c r="F2877" s="74"/>
      <c r="G2877" s="74"/>
      <c r="S2877" s="61"/>
      <c r="T2877" s="61"/>
    </row>
    <row r="2878" spans="1:20" s="55" customFormat="1" ht="14.15" x14ac:dyDescent="0.4">
      <c r="A2878" s="39"/>
      <c r="E2878" s="74"/>
      <c r="F2878" s="74"/>
      <c r="G2878" s="74"/>
      <c r="S2878" s="61"/>
      <c r="T2878" s="61"/>
    </row>
    <row r="2879" spans="1:20" s="55" customFormat="1" ht="14.15" x14ac:dyDescent="0.4">
      <c r="A2879" s="39"/>
      <c r="E2879" s="74"/>
      <c r="F2879" s="74"/>
      <c r="G2879" s="74"/>
      <c r="S2879" s="61"/>
      <c r="T2879" s="61"/>
    </row>
    <row r="2880" spans="1:20" s="55" customFormat="1" ht="14.15" x14ac:dyDescent="0.4">
      <c r="A2880" s="39"/>
      <c r="E2880" s="74"/>
      <c r="F2880" s="74"/>
      <c r="G2880" s="74"/>
      <c r="S2880" s="61"/>
      <c r="T2880" s="61"/>
    </row>
    <row r="2881" spans="1:20" s="55" customFormat="1" ht="14.15" x14ac:dyDescent="0.4">
      <c r="A2881" s="39"/>
      <c r="E2881" s="74"/>
      <c r="F2881" s="74"/>
      <c r="G2881" s="74"/>
      <c r="S2881" s="61"/>
      <c r="T2881" s="61"/>
    </row>
    <row r="2882" spans="1:20" s="55" customFormat="1" ht="14.15" x14ac:dyDescent="0.4">
      <c r="A2882" s="39"/>
      <c r="E2882" s="74"/>
      <c r="F2882" s="74"/>
      <c r="G2882" s="74"/>
      <c r="S2882" s="61"/>
      <c r="T2882" s="61"/>
    </row>
    <row r="2883" spans="1:20" s="55" customFormat="1" ht="14.15" x14ac:dyDescent="0.4">
      <c r="A2883" s="39"/>
      <c r="E2883" s="74"/>
      <c r="F2883" s="74"/>
      <c r="G2883" s="74"/>
      <c r="S2883" s="61"/>
      <c r="T2883" s="61"/>
    </row>
    <row r="2884" spans="1:20" s="55" customFormat="1" ht="14.15" x14ac:dyDescent="0.4">
      <c r="A2884" s="39"/>
      <c r="E2884" s="74"/>
      <c r="F2884" s="74"/>
      <c r="G2884" s="74"/>
      <c r="S2884" s="61"/>
      <c r="T2884" s="61"/>
    </row>
    <row r="2885" spans="1:20" s="55" customFormat="1" ht="14.15" x14ac:dyDescent="0.4">
      <c r="A2885" s="39"/>
      <c r="E2885" s="74"/>
      <c r="F2885" s="74"/>
      <c r="G2885" s="74"/>
      <c r="S2885" s="61"/>
      <c r="T2885" s="61"/>
    </row>
    <row r="2886" spans="1:20" s="55" customFormat="1" ht="14.15" x14ac:dyDescent="0.4">
      <c r="A2886" s="39"/>
      <c r="E2886" s="74"/>
      <c r="F2886" s="74"/>
      <c r="G2886" s="74"/>
      <c r="S2886" s="61"/>
      <c r="T2886" s="61"/>
    </row>
    <row r="2887" spans="1:20" s="55" customFormat="1" ht="14.15" x14ac:dyDescent="0.4">
      <c r="A2887" s="39"/>
      <c r="E2887" s="74"/>
      <c r="F2887" s="74"/>
      <c r="G2887" s="74"/>
      <c r="S2887" s="61"/>
      <c r="T2887" s="61"/>
    </row>
    <row r="2888" spans="1:20" s="55" customFormat="1" ht="14.15" x14ac:dyDescent="0.4">
      <c r="A2888" s="39"/>
      <c r="E2888" s="74"/>
      <c r="F2888" s="74"/>
      <c r="G2888" s="74"/>
      <c r="S2888" s="61"/>
      <c r="T2888" s="61"/>
    </row>
    <row r="2889" spans="1:20" s="55" customFormat="1" ht="14.15" x14ac:dyDescent="0.4">
      <c r="A2889" s="39"/>
      <c r="E2889" s="74"/>
      <c r="F2889" s="74"/>
      <c r="G2889" s="74"/>
      <c r="S2889" s="61"/>
      <c r="T2889" s="61"/>
    </row>
    <row r="2890" spans="1:20" s="55" customFormat="1" ht="14.15" x14ac:dyDescent="0.4">
      <c r="A2890" s="39"/>
      <c r="E2890" s="74"/>
      <c r="F2890" s="74"/>
      <c r="G2890" s="74"/>
      <c r="S2890" s="61"/>
      <c r="T2890" s="61"/>
    </row>
    <row r="2891" spans="1:20" s="55" customFormat="1" ht="14.15" x14ac:dyDescent="0.4">
      <c r="A2891" s="39"/>
      <c r="E2891" s="74"/>
      <c r="F2891" s="74"/>
      <c r="G2891" s="74"/>
      <c r="S2891" s="61"/>
      <c r="T2891" s="61"/>
    </row>
    <row r="2892" spans="1:20" s="55" customFormat="1" ht="14.15" x14ac:dyDescent="0.4">
      <c r="A2892" s="39"/>
      <c r="E2892" s="74"/>
      <c r="F2892" s="74"/>
      <c r="G2892" s="74"/>
      <c r="S2892" s="61"/>
      <c r="T2892" s="61"/>
    </row>
    <row r="2893" spans="1:20" s="55" customFormat="1" ht="14.15" x14ac:dyDescent="0.4">
      <c r="A2893" s="39"/>
      <c r="E2893" s="74"/>
      <c r="F2893" s="74"/>
      <c r="G2893" s="74"/>
      <c r="S2893" s="61"/>
      <c r="T2893" s="61"/>
    </row>
    <row r="2894" spans="1:20" s="55" customFormat="1" ht="14.15" x14ac:dyDescent="0.4">
      <c r="A2894" s="39"/>
      <c r="E2894" s="74"/>
      <c r="F2894" s="74"/>
      <c r="G2894" s="74"/>
      <c r="S2894" s="61"/>
      <c r="T2894" s="61"/>
    </row>
    <row r="2895" spans="1:20" s="55" customFormat="1" ht="14.15" x14ac:dyDescent="0.4">
      <c r="A2895" s="39"/>
      <c r="E2895" s="74"/>
      <c r="F2895" s="74"/>
      <c r="G2895" s="74"/>
      <c r="S2895" s="61"/>
      <c r="T2895" s="61"/>
    </row>
    <row r="2896" spans="1:20" s="55" customFormat="1" ht="14.15" x14ac:dyDescent="0.4">
      <c r="A2896" s="39"/>
      <c r="E2896" s="74"/>
      <c r="F2896" s="74"/>
      <c r="G2896" s="74"/>
      <c r="S2896" s="61"/>
      <c r="T2896" s="61"/>
    </row>
    <row r="2897" spans="1:20" s="55" customFormat="1" ht="14.15" x14ac:dyDescent="0.4">
      <c r="A2897" s="39"/>
      <c r="E2897" s="74"/>
      <c r="F2897" s="74"/>
      <c r="G2897" s="74"/>
      <c r="S2897" s="61"/>
      <c r="T2897" s="61"/>
    </row>
    <row r="2898" spans="1:20" s="55" customFormat="1" ht="14.15" x14ac:dyDescent="0.4">
      <c r="A2898" s="39"/>
      <c r="E2898" s="74"/>
      <c r="F2898" s="74"/>
      <c r="G2898" s="74"/>
      <c r="S2898" s="61"/>
      <c r="T2898" s="61"/>
    </row>
    <row r="2899" spans="1:20" s="55" customFormat="1" ht="14.15" x14ac:dyDescent="0.4">
      <c r="A2899" s="39"/>
      <c r="E2899" s="74"/>
      <c r="F2899" s="74"/>
      <c r="G2899" s="74"/>
      <c r="S2899" s="61"/>
      <c r="T2899" s="61"/>
    </row>
    <row r="2900" spans="1:20" s="55" customFormat="1" ht="14.15" x14ac:dyDescent="0.4">
      <c r="A2900" s="39"/>
      <c r="E2900" s="74"/>
      <c r="F2900" s="74"/>
      <c r="G2900" s="74"/>
      <c r="S2900" s="61"/>
      <c r="T2900" s="61"/>
    </row>
    <row r="2901" spans="1:20" s="55" customFormat="1" ht="14.15" x14ac:dyDescent="0.4">
      <c r="A2901" s="39"/>
      <c r="E2901" s="74"/>
      <c r="F2901" s="74"/>
      <c r="G2901" s="74"/>
      <c r="S2901" s="61"/>
      <c r="T2901" s="61"/>
    </row>
    <row r="2902" spans="1:20" s="55" customFormat="1" ht="14.15" x14ac:dyDescent="0.4">
      <c r="A2902" s="39"/>
      <c r="E2902" s="74"/>
      <c r="F2902" s="74"/>
      <c r="G2902" s="74"/>
      <c r="S2902" s="61"/>
      <c r="T2902" s="61"/>
    </row>
    <row r="2903" spans="1:20" s="55" customFormat="1" ht="14.15" x14ac:dyDescent="0.4">
      <c r="A2903" s="39"/>
      <c r="E2903" s="74"/>
      <c r="F2903" s="74"/>
      <c r="G2903" s="74"/>
      <c r="S2903" s="61"/>
      <c r="T2903" s="61"/>
    </row>
    <row r="2904" spans="1:20" s="55" customFormat="1" ht="14.15" x14ac:dyDescent="0.4">
      <c r="A2904" s="39"/>
      <c r="E2904" s="74"/>
      <c r="F2904" s="74"/>
      <c r="G2904" s="74"/>
      <c r="S2904" s="61"/>
      <c r="T2904" s="61"/>
    </row>
    <row r="2905" spans="1:20" s="55" customFormat="1" ht="14.15" x14ac:dyDescent="0.4">
      <c r="A2905" s="39"/>
      <c r="E2905" s="74"/>
      <c r="F2905" s="74"/>
      <c r="G2905" s="74"/>
      <c r="S2905" s="61"/>
      <c r="T2905" s="61"/>
    </row>
    <row r="2906" spans="1:20" s="55" customFormat="1" ht="14.15" x14ac:dyDescent="0.4">
      <c r="A2906" s="39"/>
      <c r="E2906" s="74"/>
      <c r="F2906" s="74"/>
      <c r="G2906" s="74"/>
      <c r="S2906" s="61"/>
      <c r="T2906" s="61"/>
    </row>
    <row r="2907" spans="1:20" s="55" customFormat="1" ht="14.15" x14ac:dyDescent="0.4">
      <c r="A2907" s="39"/>
      <c r="E2907" s="74"/>
      <c r="F2907" s="74"/>
      <c r="G2907" s="74"/>
      <c r="S2907" s="61"/>
      <c r="T2907" s="61"/>
    </row>
    <row r="2908" spans="1:20" s="55" customFormat="1" ht="14.15" x14ac:dyDescent="0.4">
      <c r="A2908" s="39"/>
      <c r="E2908" s="74"/>
      <c r="F2908" s="74"/>
      <c r="G2908" s="74"/>
      <c r="S2908" s="61"/>
      <c r="T2908" s="61"/>
    </row>
    <row r="2909" spans="1:20" s="55" customFormat="1" ht="14.15" x14ac:dyDescent="0.4">
      <c r="A2909" s="39"/>
      <c r="E2909" s="74"/>
      <c r="F2909" s="74"/>
      <c r="G2909" s="74"/>
      <c r="S2909" s="61"/>
      <c r="T2909" s="61"/>
    </row>
    <row r="2910" spans="1:20" s="55" customFormat="1" ht="14.15" x14ac:dyDescent="0.4">
      <c r="A2910" s="39"/>
      <c r="E2910" s="74"/>
      <c r="F2910" s="74"/>
      <c r="G2910" s="74"/>
      <c r="S2910" s="61"/>
      <c r="T2910" s="61"/>
    </row>
    <row r="2911" spans="1:20" s="55" customFormat="1" ht="14.15" x14ac:dyDescent="0.4">
      <c r="A2911" s="39"/>
      <c r="E2911" s="74"/>
      <c r="F2911" s="74"/>
      <c r="G2911" s="74"/>
      <c r="S2911" s="61"/>
      <c r="T2911" s="61"/>
    </row>
    <row r="2912" spans="1:20" s="55" customFormat="1" ht="14.15" x14ac:dyDescent="0.4">
      <c r="A2912" s="39"/>
      <c r="E2912" s="74"/>
      <c r="F2912" s="74"/>
      <c r="G2912" s="74"/>
      <c r="S2912" s="61"/>
      <c r="T2912" s="61"/>
    </row>
    <row r="2913" spans="1:20" s="55" customFormat="1" ht="14.15" x14ac:dyDescent="0.4">
      <c r="A2913" s="39"/>
      <c r="E2913" s="74"/>
      <c r="F2913" s="74"/>
      <c r="G2913" s="74"/>
      <c r="S2913" s="61"/>
      <c r="T2913" s="61"/>
    </row>
    <row r="2914" spans="1:20" s="55" customFormat="1" ht="14.15" x14ac:dyDescent="0.4">
      <c r="A2914" s="39"/>
      <c r="E2914" s="74"/>
      <c r="F2914" s="74"/>
      <c r="G2914" s="74"/>
      <c r="S2914" s="61"/>
      <c r="T2914" s="61"/>
    </row>
    <row r="2915" spans="1:20" s="55" customFormat="1" ht="14.15" x14ac:dyDescent="0.4">
      <c r="A2915" s="39"/>
      <c r="E2915" s="74"/>
      <c r="F2915" s="74"/>
      <c r="G2915" s="74"/>
      <c r="S2915" s="61"/>
      <c r="T2915" s="61"/>
    </row>
    <row r="2916" spans="1:20" s="55" customFormat="1" ht="14.15" x14ac:dyDescent="0.4">
      <c r="A2916" s="39"/>
      <c r="E2916" s="74"/>
      <c r="F2916" s="74"/>
      <c r="G2916" s="74"/>
      <c r="S2916" s="61"/>
      <c r="T2916" s="61"/>
    </row>
    <row r="2917" spans="1:20" s="55" customFormat="1" ht="14.15" x14ac:dyDescent="0.4">
      <c r="A2917" s="39"/>
      <c r="E2917" s="74"/>
      <c r="F2917" s="74"/>
      <c r="G2917" s="74"/>
      <c r="S2917" s="61"/>
      <c r="T2917" s="61"/>
    </row>
    <row r="2918" spans="1:20" s="55" customFormat="1" ht="14.15" x14ac:dyDescent="0.4">
      <c r="A2918" s="39"/>
      <c r="E2918" s="74"/>
      <c r="F2918" s="74"/>
      <c r="G2918" s="74"/>
      <c r="S2918" s="61"/>
      <c r="T2918" s="61"/>
    </row>
    <row r="2919" spans="1:20" s="55" customFormat="1" ht="14.15" x14ac:dyDescent="0.4">
      <c r="A2919" s="39"/>
      <c r="E2919" s="74"/>
      <c r="F2919" s="74"/>
      <c r="G2919" s="74"/>
      <c r="S2919" s="61"/>
      <c r="T2919" s="61"/>
    </row>
    <row r="2920" spans="1:20" s="55" customFormat="1" ht="14.15" x14ac:dyDescent="0.4">
      <c r="A2920" s="39"/>
      <c r="E2920" s="74"/>
      <c r="F2920" s="74"/>
      <c r="G2920" s="74"/>
      <c r="S2920" s="61"/>
      <c r="T2920" s="61"/>
    </row>
    <row r="2921" spans="1:20" s="55" customFormat="1" ht="14.15" x14ac:dyDescent="0.4">
      <c r="A2921" s="39"/>
      <c r="E2921" s="74"/>
      <c r="F2921" s="74"/>
      <c r="G2921" s="74"/>
      <c r="S2921" s="61"/>
      <c r="T2921" s="61"/>
    </row>
    <row r="2922" spans="1:20" s="55" customFormat="1" ht="14.15" x14ac:dyDescent="0.4">
      <c r="A2922" s="39"/>
      <c r="E2922" s="74"/>
      <c r="F2922" s="74"/>
      <c r="G2922" s="74"/>
      <c r="S2922" s="61"/>
      <c r="T2922" s="61"/>
    </row>
    <row r="2923" spans="1:20" s="55" customFormat="1" ht="14.15" x14ac:dyDescent="0.4">
      <c r="A2923" s="39"/>
      <c r="E2923" s="74"/>
      <c r="F2923" s="74"/>
      <c r="G2923" s="74"/>
      <c r="S2923" s="61"/>
      <c r="T2923" s="61"/>
    </row>
    <row r="2924" spans="1:20" s="55" customFormat="1" ht="14.15" x14ac:dyDescent="0.4">
      <c r="A2924" s="39"/>
      <c r="E2924" s="74"/>
      <c r="F2924" s="74"/>
      <c r="G2924" s="74"/>
      <c r="S2924" s="61"/>
      <c r="T2924" s="61"/>
    </row>
    <row r="2925" spans="1:20" s="55" customFormat="1" ht="14.15" x14ac:dyDescent="0.4">
      <c r="A2925" s="39"/>
      <c r="E2925" s="74"/>
      <c r="F2925" s="74"/>
      <c r="G2925" s="74"/>
      <c r="S2925" s="61"/>
      <c r="T2925" s="61"/>
    </row>
    <row r="2926" spans="1:20" s="55" customFormat="1" ht="14.15" x14ac:dyDescent="0.4">
      <c r="A2926" s="39"/>
      <c r="E2926" s="74"/>
      <c r="F2926" s="74"/>
      <c r="G2926" s="74"/>
      <c r="S2926" s="61"/>
      <c r="T2926" s="61"/>
    </row>
    <row r="2927" spans="1:20" s="55" customFormat="1" ht="14.15" x14ac:dyDescent="0.4">
      <c r="A2927" s="39"/>
      <c r="E2927" s="74"/>
      <c r="F2927" s="74"/>
      <c r="G2927" s="74"/>
      <c r="S2927" s="61"/>
      <c r="T2927" s="61"/>
    </row>
    <row r="2928" spans="1:20" s="55" customFormat="1" ht="14.15" x14ac:dyDescent="0.4">
      <c r="A2928" s="39"/>
      <c r="E2928" s="74"/>
      <c r="F2928" s="74"/>
      <c r="G2928" s="74"/>
      <c r="S2928" s="61"/>
      <c r="T2928" s="61"/>
    </row>
    <row r="2929" spans="1:20" s="55" customFormat="1" ht="14.15" x14ac:dyDescent="0.4">
      <c r="A2929" s="39"/>
      <c r="E2929" s="74"/>
      <c r="F2929" s="74"/>
      <c r="G2929" s="74"/>
      <c r="S2929" s="61"/>
      <c r="T2929" s="61"/>
    </row>
    <row r="2930" spans="1:20" s="55" customFormat="1" ht="14.15" x14ac:dyDescent="0.4">
      <c r="A2930" s="39"/>
      <c r="E2930" s="74"/>
      <c r="F2930" s="74"/>
      <c r="G2930" s="74"/>
      <c r="S2930" s="61"/>
      <c r="T2930" s="61"/>
    </row>
    <row r="2931" spans="1:20" s="55" customFormat="1" ht="14.15" x14ac:dyDescent="0.4">
      <c r="A2931" s="39"/>
      <c r="E2931" s="74"/>
      <c r="F2931" s="74"/>
      <c r="G2931" s="74"/>
      <c r="S2931" s="61"/>
      <c r="T2931" s="61"/>
    </row>
    <row r="2932" spans="1:20" s="55" customFormat="1" ht="14.15" x14ac:dyDescent="0.4">
      <c r="A2932" s="39"/>
      <c r="E2932" s="74"/>
      <c r="F2932" s="74"/>
      <c r="G2932" s="74"/>
      <c r="S2932" s="61"/>
      <c r="T2932" s="61"/>
    </row>
    <row r="2933" spans="1:20" s="55" customFormat="1" ht="14.15" x14ac:dyDescent="0.4">
      <c r="A2933" s="39"/>
      <c r="E2933" s="74"/>
      <c r="F2933" s="74"/>
      <c r="G2933" s="74"/>
      <c r="S2933" s="61"/>
      <c r="T2933" s="61"/>
    </row>
    <row r="2934" spans="1:20" s="55" customFormat="1" ht="14.15" x14ac:dyDescent="0.4">
      <c r="A2934" s="39"/>
      <c r="E2934" s="74"/>
      <c r="F2934" s="74"/>
      <c r="G2934" s="74"/>
      <c r="S2934" s="61"/>
      <c r="T2934" s="61"/>
    </row>
    <row r="2935" spans="1:20" s="55" customFormat="1" ht="14.15" x14ac:dyDescent="0.4">
      <c r="A2935" s="39"/>
      <c r="E2935" s="74"/>
      <c r="F2935" s="74"/>
      <c r="G2935" s="74"/>
      <c r="S2935" s="61"/>
      <c r="T2935" s="61"/>
    </row>
    <row r="2936" spans="1:20" s="55" customFormat="1" ht="14.15" x14ac:dyDescent="0.4">
      <c r="A2936" s="39"/>
      <c r="E2936" s="74"/>
      <c r="F2936" s="74"/>
      <c r="G2936" s="74"/>
      <c r="S2936" s="61"/>
      <c r="T2936" s="61"/>
    </row>
    <row r="2937" spans="1:20" s="55" customFormat="1" ht="14.15" x14ac:dyDescent="0.4">
      <c r="A2937" s="39"/>
      <c r="E2937" s="74"/>
      <c r="F2937" s="74"/>
      <c r="G2937" s="74"/>
      <c r="S2937" s="61"/>
      <c r="T2937" s="61"/>
    </row>
    <row r="2938" spans="1:20" s="55" customFormat="1" ht="14.15" x14ac:dyDescent="0.4">
      <c r="A2938" s="39"/>
      <c r="E2938" s="74"/>
      <c r="F2938" s="74"/>
      <c r="G2938" s="74"/>
      <c r="S2938" s="61"/>
      <c r="T2938" s="61"/>
    </row>
    <row r="2939" spans="1:20" s="55" customFormat="1" ht="14.15" x14ac:dyDescent="0.4">
      <c r="A2939" s="39"/>
      <c r="E2939" s="74"/>
      <c r="F2939" s="74"/>
      <c r="G2939" s="74"/>
      <c r="S2939" s="61"/>
      <c r="T2939" s="61"/>
    </row>
    <row r="2940" spans="1:20" s="55" customFormat="1" ht="14.15" x14ac:dyDescent="0.4">
      <c r="A2940" s="39"/>
      <c r="E2940" s="74"/>
      <c r="F2940" s="74"/>
      <c r="G2940" s="74"/>
      <c r="S2940" s="61"/>
      <c r="T2940" s="61"/>
    </row>
    <row r="2941" spans="1:20" s="55" customFormat="1" ht="14.15" x14ac:dyDescent="0.4">
      <c r="A2941" s="39"/>
      <c r="E2941" s="74"/>
      <c r="F2941" s="74"/>
      <c r="G2941" s="74"/>
      <c r="S2941" s="61"/>
      <c r="T2941" s="61"/>
    </row>
    <row r="2942" spans="1:20" s="55" customFormat="1" ht="14.15" x14ac:dyDescent="0.4">
      <c r="A2942" s="39"/>
      <c r="E2942" s="74"/>
      <c r="F2942" s="74"/>
      <c r="G2942" s="74"/>
      <c r="S2942" s="61"/>
      <c r="T2942" s="61"/>
    </row>
    <row r="2943" spans="1:20" s="55" customFormat="1" ht="14.15" x14ac:dyDescent="0.4">
      <c r="A2943" s="39"/>
      <c r="E2943" s="74"/>
      <c r="F2943" s="74"/>
      <c r="G2943" s="74"/>
      <c r="S2943" s="61"/>
      <c r="T2943" s="61"/>
    </row>
    <row r="2944" spans="1:20" s="55" customFormat="1" ht="14.15" x14ac:dyDescent="0.4">
      <c r="A2944" s="39"/>
      <c r="E2944" s="74"/>
      <c r="F2944" s="74"/>
      <c r="G2944" s="74"/>
      <c r="S2944" s="61"/>
      <c r="T2944" s="61"/>
    </row>
    <row r="2945" spans="1:20" s="55" customFormat="1" ht="14.15" x14ac:dyDescent="0.4">
      <c r="A2945" s="39"/>
      <c r="E2945" s="74"/>
      <c r="F2945" s="74"/>
      <c r="G2945" s="74"/>
      <c r="S2945" s="61"/>
      <c r="T2945" s="61"/>
    </row>
    <row r="2946" spans="1:20" s="55" customFormat="1" ht="14.15" x14ac:dyDescent="0.4">
      <c r="A2946" s="39"/>
      <c r="E2946" s="74"/>
      <c r="F2946" s="74"/>
      <c r="G2946" s="74"/>
      <c r="S2946" s="61"/>
      <c r="T2946" s="61"/>
    </row>
    <row r="2947" spans="1:20" s="55" customFormat="1" ht="14.15" x14ac:dyDescent="0.4">
      <c r="A2947" s="39"/>
      <c r="E2947" s="74"/>
      <c r="F2947" s="74"/>
      <c r="G2947" s="74"/>
      <c r="S2947" s="61"/>
      <c r="T2947" s="61"/>
    </row>
    <row r="2948" spans="1:20" s="55" customFormat="1" ht="14.15" x14ac:dyDescent="0.4">
      <c r="A2948" s="39"/>
      <c r="E2948" s="74"/>
      <c r="F2948" s="74"/>
      <c r="G2948" s="74"/>
      <c r="S2948" s="61"/>
      <c r="T2948" s="61"/>
    </row>
    <row r="2949" spans="1:20" s="55" customFormat="1" ht="14.15" x14ac:dyDescent="0.4">
      <c r="A2949" s="39"/>
      <c r="E2949" s="74"/>
      <c r="F2949" s="74"/>
      <c r="G2949" s="74"/>
      <c r="S2949" s="61"/>
      <c r="T2949" s="61"/>
    </row>
    <row r="2950" spans="1:20" s="55" customFormat="1" ht="14.15" x14ac:dyDescent="0.4">
      <c r="A2950" s="39"/>
      <c r="E2950" s="74"/>
      <c r="F2950" s="74"/>
      <c r="G2950" s="74"/>
      <c r="S2950" s="61"/>
      <c r="T2950" s="61"/>
    </row>
    <row r="2951" spans="1:20" s="55" customFormat="1" ht="14.15" x14ac:dyDescent="0.4">
      <c r="A2951" s="39"/>
      <c r="E2951" s="74"/>
      <c r="F2951" s="74"/>
      <c r="G2951" s="74"/>
      <c r="S2951" s="61"/>
      <c r="T2951" s="61"/>
    </row>
    <row r="2952" spans="1:20" s="55" customFormat="1" ht="14.15" x14ac:dyDescent="0.4">
      <c r="A2952" s="39"/>
      <c r="E2952" s="74"/>
      <c r="F2952" s="74"/>
      <c r="G2952" s="74"/>
      <c r="S2952" s="61"/>
      <c r="T2952" s="61"/>
    </row>
    <row r="2953" spans="1:20" s="55" customFormat="1" ht="14.15" x14ac:dyDescent="0.4">
      <c r="A2953" s="39"/>
      <c r="E2953" s="74"/>
      <c r="F2953" s="74"/>
      <c r="G2953" s="74"/>
      <c r="S2953" s="61"/>
      <c r="T2953" s="61"/>
    </row>
    <row r="2954" spans="1:20" s="55" customFormat="1" ht="14.15" x14ac:dyDescent="0.4">
      <c r="A2954" s="39"/>
      <c r="E2954" s="74"/>
      <c r="F2954" s="74"/>
      <c r="G2954" s="74"/>
      <c r="S2954" s="61"/>
      <c r="T2954" s="61"/>
    </row>
    <row r="2955" spans="1:20" s="55" customFormat="1" ht="14.15" x14ac:dyDescent="0.4">
      <c r="A2955" s="39"/>
      <c r="E2955" s="74"/>
      <c r="F2955" s="74"/>
      <c r="G2955" s="74"/>
      <c r="S2955" s="61"/>
      <c r="T2955" s="61"/>
    </row>
    <row r="2956" spans="1:20" s="55" customFormat="1" ht="14.15" x14ac:dyDescent="0.4">
      <c r="A2956" s="39"/>
      <c r="E2956" s="74"/>
      <c r="F2956" s="74"/>
      <c r="G2956" s="74"/>
      <c r="S2956" s="61"/>
      <c r="T2956" s="61"/>
    </row>
    <row r="2957" spans="1:20" s="55" customFormat="1" ht="14.15" x14ac:dyDescent="0.4">
      <c r="A2957" s="39"/>
      <c r="E2957" s="74"/>
      <c r="F2957" s="74"/>
      <c r="G2957" s="74"/>
      <c r="S2957" s="61"/>
      <c r="T2957" s="61"/>
    </row>
    <row r="2958" spans="1:20" s="55" customFormat="1" ht="14.15" x14ac:dyDescent="0.4">
      <c r="A2958" s="39"/>
      <c r="E2958" s="74"/>
      <c r="F2958" s="74"/>
      <c r="G2958" s="74"/>
      <c r="S2958" s="61"/>
      <c r="T2958" s="61"/>
    </row>
    <row r="2959" spans="1:20" s="55" customFormat="1" ht="14.15" x14ac:dyDescent="0.4">
      <c r="A2959" s="39"/>
      <c r="E2959" s="74"/>
      <c r="F2959" s="74"/>
      <c r="G2959" s="74"/>
      <c r="S2959" s="61"/>
      <c r="T2959" s="61"/>
    </row>
    <row r="2960" spans="1:20" s="55" customFormat="1" ht="14.15" x14ac:dyDescent="0.4">
      <c r="A2960" s="39"/>
      <c r="E2960" s="74"/>
      <c r="F2960" s="74"/>
      <c r="G2960" s="74"/>
      <c r="S2960" s="61"/>
      <c r="T2960" s="61"/>
    </row>
    <row r="2961" spans="1:20" s="55" customFormat="1" ht="14.15" x14ac:dyDescent="0.4">
      <c r="A2961" s="39"/>
      <c r="E2961" s="74"/>
      <c r="F2961" s="74"/>
      <c r="G2961" s="74"/>
      <c r="S2961" s="61"/>
      <c r="T2961" s="61"/>
    </row>
    <row r="2962" spans="1:20" s="55" customFormat="1" ht="14.15" x14ac:dyDescent="0.4">
      <c r="A2962" s="39"/>
      <c r="E2962" s="74"/>
      <c r="F2962" s="74"/>
      <c r="G2962" s="74"/>
      <c r="S2962" s="61"/>
      <c r="T2962" s="61"/>
    </row>
    <row r="2963" spans="1:20" s="55" customFormat="1" ht="14.15" x14ac:dyDescent="0.4">
      <c r="A2963" s="39"/>
      <c r="E2963" s="74"/>
      <c r="F2963" s="74"/>
      <c r="G2963" s="74"/>
      <c r="S2963" s="61"/>
      <c r="T2963" s="61"/>
    </row>
    <row r="2964" spans="1:20" s="55" customFormat="1" ht="14.15" x14ac:dyDescent="0.4">
      <c r="A2964" s="39"/>
      <c r="E2964" s="74"/>
      <c r="F2964" s="74"/>
      <c r="G2964" s="74"/>
      <c r="S2964" s="61"/>
      <c r="T2964" s="61"/>
    </row>
    <row r="2965" spans="1:20" s="55" customFormat="1" ht="14.15" x14ac:dyDescent="0.4">
      <c r="A2965" s="39"/>
      <c r="E2965" s="74"/>
      <c r="F2965" s="74"/>
      <c r="G2965" s="74"/>
      <c r="S2965" s="61"/>
      <c r="T2965" s="61"/>
    </row>
    <row r="2966" spans="1:20" s="55" customFormat="1" ht="14.15" x14ac:dyDescent="0.4">
      <c r="A2966" s="39"/>
      <c r="E2966" s="74"/>
      <c r="F2966" s="74"/>
      <c r="G2966" s="74"/>
      <c r="S2966" s="61"/>
      <c r="T2966" s="61"/>
    </row>
    <row r="2967" spans="1:20" s="55" customFormat="1" ht="14.15" x14ac:dyDescent="0.4">
      <c r="A2967" s="39"/>
      <c r="E2967" s="74"/>
      <c r="F2967" s="74"/>
      <c r="G2967" s="74"/>
      <c r="S2967" s="61"/>
      <c r="T2967" s="61"/>
    </row>
    <row r="2968" spans="1:20" s="55" customFormat="1" ht="14.15" x14ac:dyDescent="0.4">
      <c r="A2968" s="39"/>
      <c r="E2968" s="74"/>
      <c r="F2968" s="74"/>
      <c r="G2968" s="74"/>
      <c r="S2968" s="61"/>
      <c r="T2968" s="61"/>
    </row>
    <row r="2969" spans="1:20" s="55" customFormat="1" ht="14.15" x14ac:dyDescent="0.4">
      <c r="A2969" s="39"/>
      <c r="E2969" s="74"/>
      <c r="F2969" s="74"/>
      <c r="G2969" s="74"/>
      <c r="S2969" s="61"/>
      <c r="T2969" s="61"/>
    </row>
    <row r="2970" spans="1:20" s="55" customFormat="1" ht="14.15" x14ac:dyDescent="0.4">
      <c r="A2970" s="39"/>
      <c r="E2970" s="74"/>
      <c r="F2970" s="74"/>
      <c r="G2970" s="74"/>
      <c r="S2970" s="61"/>
      <c r="T2970" s="61"/>
    </row>
    <row r="2971" spans="1:20" s="55" customFormat="1" ht="14.15" x14ac:dyDescent="0.4">
      <c r="A2971" s="39"/>
      <c r="E2971" s="74"/>
      <c r="F2971" s="74"/>
      <c r="G2971" s="74"/>
      <c r="S2971" s="61"/>
      <c r="T2971" s="61"/>
    </row>
    <row r="2972" spans="1:20" s="55" customFormat="1" ht="14.15" x14ac:dyDescent="0.4">
      <c r="A2972" s="39"/>
      <c r="E2972" s="74"/>
      <c r="F2972" s="74"/>
      <c r="G2972" s="74"/>
      <c r="S2972" s="61"/>
      <c r="T2972" s="61"/>
    </row>
    <row r="2973" spans="1:20" s="55" customFormat="1" ht="14.15" x14ac:dyDescent="0.4">
      <c r="A2973" s="39"/>
      <c r="E2973" s="74"/>
      <c r="F2973" s="74"/>
      <c r="G2973" s="74"/>
      <c r="S2973" s="61"/>
      <c r="T2973" s="61"/>
    </row>
    <row r="2974" spans="1:20" s="55" customFormat="1" ht="14.15" x14ac:dyDescent="0.4">
      <c r="A2974" s="39"/>
      <c r="E2974" s="74"/>
      <c r="F2974" s="74"/>
      <c r="G2974" s="74"/>
      <c r="S2974" s="61"/>
      <c r="T2974" s="61"/>
    </row>
    <row r="2975" spans="1:20" s="55" customFormat="1" ht="14.15" x14ac:dyDescent="0.4">
      <c r="A2975" s="39"/>
      <c r="E2975" s="74"/>
      <c r="F2975" s="74"/>
      <c r="G2975" s="74"/>
      <c r="S2975" s="61"/>
      <c r="T2975" s="61"/>
    </row>
    <row r="2976" spans="1:20" s="55" customFormat="1" ht="14.15" x14ac:dyDescent="0.4">
      <c r="A2976" s="39"/>
      <c r="E2976" s="74"/>
      <c r="F2976" s="74"/>
      <c r="G2976" s="74"/>
      <c r="S2976" s="61"/>
      <c r="T2976" s="61"/>
    </row>
    <row r="2977" spans="1:20" s="55" customFormat="1" ht="14.15" x14ac:dyDescent="0.4">
      <c r="A2977" s="39"/>
      <c r="E2977" s="74"/>
      <c r="F2977" s="74"/>
      <c r="G2977" s="74"/>
      <c r="S2977" s="61"/>
      <c r="T2977" s="61"/>
    </row>
    <row r="2978" spans="1:20" s="55" customFormat="1" ht="14.15" x14ac:dyDescent="0.4">
      <c r="A2978" s="39"/>
      <c r="E2978" s="74"/>
      <c r="F2978" s="74"/>
      <c r="G2978" s="74"/>
      <c r="S2978" s="61"/>
      <c r="T2978" s="61"/>
    </row>
    <row r="2979" spans="1:20" s="55" customFormat="1" ht="14.15" x14ac:dyDescent="0.4">
      <c r="A2979" s="39"/>
      <c r="E2979" s="74"/>
      <c r="F2979" s="74"/>
      <c r="G2979" s="74"/>
      <c r="S2979" s="61"/>
      <c r="T2979" s="61"/>
    </row>
    <row r="2980" spans="1:20" s="55" customFormat="1" ht="14.15" x14ac:dyDescent="0.4">
      <c r="A2980" s="39"/>
      <c r="E2980" s="74"/>
      <c r="F2980" s="74"/>
      <c r="G2980" s="74"/>
      <c r="S2980" s="61"/>
      <c r="T2980" s="61"/>
    </row>
    <row r="2981" spans="1:20" s="55" customFormat="1" ht="14.15" x14ac:dyDescent="0.4">
      <c r="A2981" s="39"/>
      <c r="E2981" s="74"/>
      <c r="F2981" s="74"/>
      <c r="G2981" s="74"/>
      <c r="S2981" s="61"/>
      <c r="T2981" s="61"/>
    </row>
    <row r="2982" spans="1:20" s="55" customFormat="1" ht="14.15" x14ac:dyDescent="0.4">
      <c r="A2982" s="39"/>
      <c r="E2982" s="74"/>
      <c r="F2982" s="74"/>
      <c r="G2982" s="74"/>
      <c r="S2982" s="61"/>
      <c r="T2982" s="61"/>
    </row>
    <row r="2983" spans="1:20" s="55" customFormat="1" ht="14.15" x14ac:dyDescent="0.4">
      <c r="A2983" s="39"/>
      <c r="E2983" s="74"/>
      <c r="F2983" s="74"/>
      <c r="G2983" s="74"/>
      <c r="S2983" s="61"/>
      <c r="T2983" s="61"/>
    </row>
    <row r="2984" spans="1:20" s="55" customFormat="1" ht="14.15" x14ac:dyDescent="0.4">
      <c r="A2984" s="39"/>
      <c r="E2984" s="74"/>
      <c r="F2984" s="74"/>
      <c r="G2984" s="74"/>
      <c r="S2984" s="61"/>
      <c r="T2984" s="61"/>
    </row>
    <row r="2985" spans="1:20" s="55" customFormat="1" ht="14.15" x14ac:dyDescent="0.4">
      <c r="A2985" s="39"/>
      <c r="E2985" s="74"/>
      <c r="F2985" s="74"/>
      <c r="G2985" s="74"/>
      <c r="S2985" s="61"/>
      <c r="T2985" s="61"/>
    </row>
    <row r="2986" spans="1:20" s="55" customFormat="1" ht="14.15" x14ac:dyDescent="0.4">
      <c r="A2986" s="39"/>
      <c r="E2986" s="74"/>
      <c r="F2986" s="74"/>
      <c r="G2986" s="74"/>
      <c r="S2986" s="61"/>
      <c r="T2986" s="61"/>
    </row>
    <row r="2987" spans="1:20" s="55" customFormat="1" ht="14.15" x14ac:dyDescent="0.4">
      <c r="A2987" s="39"/>
      <c r="E2987" s="74"/>
      <c r="F2987" s="74"/>
      <c r="G2987" s="74"/>
      <c r="S2987" s="61"/>
      <c r="T2987" s="61"/>
    </row>
    <row r="2988" spans="1:20" s="55" customFormat="1" ht="14.15" x14ac:dyDescent="0.4">
      <c r="A2988" s="39"/>
      <c r="E2988" s="74"/>
      <c r="F2988" s="74"/>
      <c r="G2988" s="74"/>
      <c r="S2988" s="61"/>
      <c r="T2988" s="61"/>
    </row>
    <row r="2989" spans="1:20" s="55" customFormat="1" ht="14.15" x14ac:dyDescent="0.4">
      <c r="A2989" s="39"/>
      <c r="E2989" s="74"/>
      <c r="F2989" s="74"/>
      <c r="G2989" s="74"/>
      <c r="S2989" s="61"/>
      <c r="T2989" s="61"/>
    </row>
    <row r="2990" spans="1:20" s="55" customFormat="1" ht="14.15" x14ac:dyDescent="0.4">
      <c r="A2990" s="39"/>
      <c r="E2990" s="74"/>
      <c r="F2990" s="74"/>
      <c r="G2990" s="74"/>
      <c r="S2990" s="61"/>
      <c r="T2990" s="61"/>
    </row>
    <row r="2991" spans="1:20" s="55" customFormat="1" ht="14.15" x14ac:dyDescent="0.4">
      <c r="A2991" s="39"/>
      <c r="E2991" s="74"/>
      <c r="F2991" s="74"/>
      <c r="G2991" s="74"/>
      <c r="S2991" s="61"/>
      <c r="T2991" s="61"/>
    </row>
    <row r="2992" spans="1:20" s="55" customFormat="1" ht="14.15" x14ac:dyDescent="0.4">
      <c r="A2992" s="39"/>
      <c r="E2992" s="74"/>
      <c r="F2992" s="74"/>
      <c r="G2992" s="74"/>
      <c r="S2992" s="61"/>
      <c r="T2992" s="61"/>
    </row>
    <row r="2993" spans="1:20" s="55" customFormat="1" ht="14.15" x14ac:dyDescent="0.4">
      <c r="A2993" s="39"/>
      <c r="E2993" s="74"/>
      <c r="F2993" s="74"/>
      <c r="G2993" s="74"/>
      <c r="S2993" s="61"/>
      <c r="T2993" s="61"/>
    </row>
    <row r="2994" spans="1:20" s="55" customFormat="1" ht="14.15" x14ac:dyDescent="0.4">
      <c r="A2994" s="39"/>
      <c r="E2994" s="74"/>
      <c r="F2994" s="74"/>
      <c r="G2994" s="74"/>
      <c r="S2994" s="61"/>
      <c r="T2994" s="61"/>
    </row>
    <row r="2995" spans="1:20" s="55" customFormat="1" ht="14.15" x14ac:dyDescent="0.4">
      <c r="A2995" s="39"/>
      <c r="E2995" s="74"/>
      <c r="F2995" s="74"/>
      <c r="G2995" s="74"/>
      <c r="S2995" s="61"/>
      <c r="T2995" s="61"/>
    </row>
    <row r="2996" spans="1:20" s="55" customFormat="1" ht="14.15" x14ac:dyDescent="0.4">
      <c r="A2996" s="39"/>
      <c r="E2996" s="74"/>
      <c r="F2996" s="74"/>
      <c r="G2996" s="74"/>
      <c r="S2996" s="61"/>
      <c r="T2996" s="61"/>
    </row>
    <row r="2997" spans="1:20" s="55" customFormat="1" ht="14.15" x14ac:dyDescent="0.4">
      <c r="A2997" s="39"/>
      <c r="E2997" s="74"/>
      <c r="F2997" s="74"/>
      <c r="G2997" s="74"/>
      <c r="S2997" s="61"/>
      <c r="T2997" s="61"/>
    </row>
    <row r="2998" spans="1:20" s="55" customFormat="1" ht="14.15" x14ac:dyDescent="0.4">
      <c r="A2998" s="39"/>
      <c r="E2998" s="74"/>
      <c r="F2998" s="74"/>
      <c r="G2998" s="74"/>
      <c r="S2998" s="61"/>
      <c r="T2998" s="61"/>
    </row>
    <row r="2999" spans="1:20" s="55" customFormat="1" ht="14.15" x14ac:dyDescent="0.4">
      <c r="A2999" s="39"/>
      <c r="E2999" s="74"/>
      <c r="F2999" s="74"/>
      <c r="G2999" s="74"/>
      <c r="S2999" s="61"/>
      <c r="T2999" s="61"/>
    </row>
    <row r="3000" spans="1:20" s="55" customFormat="1" ht="14.15" x14ac:dyDescent="0.4">
      <c r="A3000" s="39"/>
      <c r="E3000" s="74"/>
      <c r="F3000" s="74"/>
      <c r="G3000" s="74"/>
      <c r="S3000" s="61"/>
      <c r="T3000" s="61"/>
    </row>
    <row r="3001" spans="1:20" s="55" customFormat="1" ht="14.15" x14ac:dyDescent="0.4">
      <c r="A3001" s="39"/>
      <c r="E3001" s="74"/>
      <c r="F3001" s="74"/>
      <c r="G3001" s="74"/>
      <c r="S3001" s="61"/>
      <c r="T3001" s="61"/>
    </row>
    <row r="3002" spans="1:20" s="55" customFormat="1" ht="14.15" x14ac:dyDescent="0.4">
      <c r="A3002" s="39"/>
      <c r="E3002" s="74"/>
      <c r="F3002" s="74"/>
      <c r="G3002" s="74"/>
      <c r="S3002" s="61"/>
      <c r="T3002" s="61"/>
    </row>
    <row r="3003" spans="1:20" s="55" customFormat="1" ht="14.15" x14ac:dyDescent="0.4">
      <c r="A3003" s="39"/>
      <c r="E3003" s="74"/>
      <c r="F3003" s="74"/>
      <c r="G3003" s="74"/>
      <c r="S3003" s="61"/>
      <c r="T3003" s="61"/>
    </row>
    <row r="3004" spans="1:20" s="55" customFormat="1" ht="14.15" x14ac:dyDescent="0.4">
      <c r="A3004" s="39"/>
      <c r="E3004" s="74"/>
      <c r="F3004" s="74"/>
      <c r="G3004" s="74"/>
      <c r="S3004" s="61"/>
      <c r="T3004" s="61"/>
    </row>
    <row r="3005" spans="1:20" s="55" customFormat="1" ht="14.15" x14ac:dyDescent="0.4">
      <c r="A3005" s="39"/>
      <c r="E3005" s="74"/>
      <c r="F3005" s="74"/>
      <c r="G3005" s="74"/>
      <c r="S3005" s="61"/>
      <c r="T3005" s="61"/>
    </row>
    <row r="3006" spans="1:20" s="55" customFormat="1" ht="14.15" x14ac:dyDescent="0.4">
      <c r="A3006" s="39"/>
      <c r="E3006" s="74"/>
      <c r="F3006" s="74"/>
      <c r="G3006" s="74"/>
      <c r="S3006" s="61"/>
      <c r="T3006" s="61"/>
    </row>
    <row r="3007" spans="1:20" s="55" customFormat="1" ht="14.15" x14ac:dyDescent="0.4">
      <c r="A3007" s="39"/>
      <c r="E3007" s="74"/>
      <c r="F3007" s="74"/>
      <c r="G3007" s="74"/>
      <c r="S3007" s="61"/>
      <c r="T3007" s="61"/>
    </row>
    <row r="3008" spans="1:20" s="55" customFormat="1" ht="14.15" x14ac:dyDescent="0.4">
      <c r="A3008" s="39"/>
      <c r="E3008" s="74"/>
      <c r="F3008" s="74"/>
      <c r="G3008" s="74"/>
      <c r="S3008" s="61"/>
      <c r="T3008" s="61"/>
    </row>
    <row r="3009" spans="1:20" s="55" customFormat="1" ht="14.15" x14ac:dyDescent="0.4">
      <c r="A3009" s="39"/>
      <c r="E3009" s="74"/>
      <c r="F3009" s="74"/>
      <c r="G3009" s="74"/>
      <c r="S3009" s="61"/>
      <c r="T3009" s="61"/>
    </row>
    <row r="3010" spans="1:20" s="55" customFormat="1" ht="14.15" x14ac:dyDescent="0.4">
      <c r="A3010" s="39"/>
      <c r="E3010" s="74"/>
      <c r="F3010" s="74"/>
      <c r="G3010" s="74"/>
      <c r="S3010" s="61"/>
      <c r="T3010" s="61"/>
    </row>
    <row r="3011" spans="1:20" s="55" customFormat="1" ht="14.15" x14ac:dyDescent="0.4">
      <c r="A3011" s="39"/>
      <c r="E3011" s="74"/>
      <c r="F3011" s="74"/>
      <c r="G3011" s="74"/>
      <c r="S3011" s="61"/>
      <c r="T3011" s="61"/>
    </row>
    <row r="3012" spans="1:20" s="55" customFormat="1" ht="14.15" x14ac:dyDescent="0.4">
      <c r="A3012" s="39"/>
      <c r="E3012" s="74"/>
      <c r="F3012" s="74"/>
      <c r="G3012" s="74"/>
      <c r="S3012" s="61"/>
      <c r="T3012" s="61"/>
    </row>
    <row r="3013" spans="1:20" s="55" customFormat="1" ht="14.15" x14ac:dyDescent="0.4">
      <c r="A3013" s="39"/>
      <c r="E3013" s="74"/>
      <c r="F3013" s="74"/>
      <c r="G3013" s="74"/>
      <c r="S3013" s="61"/>
      <c r="T3013" s="61"/>
    </row>
    <row r="3014" spans="1:20" s="55" customFormat="1" ht="14.15" x14ac:dyDescent="0.4">
      <c r="A3014" s="39"/>
      <c r="E3014" s="74"/>
      <c r="F3014" s="74"/>
      <c r="G3014" s="74"/>
      <c r="S3014" s="61"/>
      <c r="T3014" s="61"/>
    </row>
    <row r="3015" spans="1:20" s="55" customFormat="1" ht="14.15" x14ac:dyDescent="0.4">
      <c r="A3015" s="39"/>
      <c r="E3015" s="74"/>
      <c r="F3015" s="74"/>
      <c r="G3015" s="74"/>
      <c r="S3015" s="61"/>
      <c r="T3015" s="61"/>
    </row>
    <row r="3016" spans="1:20" s="55" customFormat="1" ht="14.15" x14ac:dyDescent="0.4">
      <c r="A3016" s="39"/>
      <c r="E3016" s="74"/>
      <c r="F3016" s="74"/>
      <c r="G3016" s="74"/>
      <c r="S3016" s="61"/>
      <c r="T3016" s="61"/>
    </row>
    <row r="3017" spans="1:20" s="55" customFormat="1" ht="14.15" x14ac:dyDescent="0.4">
      <c r="A3017" s="39"/>
      <c r="E3017" s="74"/>
      <c r="F3017" s="74"/>
      <c r="G3017" s="74"/>
      <c r="S3017" s="61"/>
      <c r="T3017" s="61"/>
    </row>
    <row r="3018" spans="1:20" s="55" customFormat="1" ht="14.15" x14ac:dyDescent="0.4">
      <c r="A3018" s="39"/>
      <c r="E3018" s="74"/>
      <c r="F3018" s="74"/>
      <c r="G3018" s="74"/>
      <c r="S3018" s="61"/>
      <c r="T3018" s="61"/>
    </row>
    <row r="3019" spans="1:20" s="55" customFormat="1" ht="14.15" x14ac:dyDescent="0.4">
      <c r="A3019" s="39"/>
      <c r="E3019" s="74"/>
      <c r="F3019" s="74"/>
      <c r="G3019" s="74"/>
      <c r="S3019" s="61"/>
      <c r="T3019" s="61"/>
    </row>
    <row r="3020" spans="1:20" s="55" customFormat="1" ht="14.15" x14ac:dyDescent="0.4">
      <c r="A3020" s="39"/>
      <c r="E3020" s="74"/>
      <c r="F3020" s="74"/>
      <c r="G3020" s="74"/>
      <c r="S3020" s="61"/>
      <c r="T3020" s="61"/>
    </row>
    <row r="3021" spans="1:20" s="55" customFormat="1" ht="14.15" x14ac:dyDescent="0.4">
      <c r="A3021" s="39"/>
      <c r="E3021" s="74"/>
      <c r="F3021" s="74"/>
      <c r="G3021" s="74"/>
      <c r="S3021" s="61"/>
      <c r="T3021" s="61"/>
    </row>
    <row r="3022" spans="1:20" s="55" customFormat="1" ht="14.15" x14ac:dyDescent="0.4">
      <c r="A3022" s="39"/>
      <c r="E3022" s="74"/>
      <c r="F3022" s="74"/>
      <c r="G3022" s="74"/>
      <c r="S3022" s="61"/>
      <c r="T3022" s="61"/>
    </row>
    <row r="3023" spans="1:20" s="55" customFormat="1" ht="14.15" x14ac:dyDescent="0.4">
      <c r="A3023" s="39"/>
      <c r="E3023" s="74"/>
      <c r="F3023" s="74"/>
      <c r="G3023" s="74"/>
      <c r="S3023" s="61"/>
      <c r="T3023" s="61"/>
    </row>
    <row r="3024" spans="1:20" s="55" customFormat="1" ht="14.15" x14ac:dyDescent="0.4">
      <c r="A3024" s="39"/>
      <c r="E3024" s="74"/>
      <c r="F3024" s="74"/>
      <c r="G3024" s="74"/>
      <c r="S3024" s="61"/>
      <c r="T3024" s="61"/>
    </row>
    <row r="3025" spans="1:20" s="55" customFormat="1" ht="14.15" x14ac:dyDescent="0.4">
      <c r="A3025" s="39"/>
      <c r="E3025" s="74"/>
      <c r="F3025" s="74"/>
      <c r="G3025" s="74"/>
      <c r="S3025" s="61"/>
      <c r="T3025" s="61"/>
    </row>
    <row r="3026" spans="1:20" s="55" customFormat="1" ht="14.15" x14ac:dyDescent="0.4">
      <c r="A3026" s="39"/>
      <c r="E3026" s="74"/>
      <c r="F3026" s="74"/>
      <c r="G3026" s="74"/>
      <c r="S3026" s="61"/>
      <c r="T3026" s="61"/>
    </row>
    <row r="3027" spans="1:20" s="55" customFormat="1" ht="14.15" x14ac:dyDescent="0.4">
      <c r="A3027" s="39"/>
      <c r="E3027" s="74"/>
      <c r="F3027" s="74"/>
      <c r="G3027" s="74"/>
      <c r="S3027" s="61"/>
      <c r="T3027" s="61"/>
    </row>
    <row r="3028" spans="1:20" s="55" customFormat="1" ht="14.15" x14ac:dyDescent="0.4">
      <c r="A3028" s="39"/>
      <c r="E3028" s="74"/>
      <c r="F3028" s="74"/>
      <c r="G3028" s="74"/>
      <c r="S3028" s="61"/>
      <c r="T3028" s="61"/>
    </row>
    <row r="3029" spans="1:20" s="55" customFormat="1" ht="14.15" x14ac:dyDescent="0.4">
      <c r="A3029" s="39"/>
      <c r="E3029" s="74"/>
      <c r="F3029" s="74"/>
      <c r="G3029" s="74"/>
      <c r="S3029" s="61"/>
      <c r="T3029" s="61"/>
    </row>
    <row r="3030" spans="1:20" s="55" customFormat="1" ht="14.15" x14ac:dyDescent="0.4">
      <c r="A3030" s="39"/>
      <c r="E3030" s="74"/>
      <c r="F3030" s="74"/>
      <c r="G3030" s="74"/>
      <c r="S3030" s="61"/>
      <c r="T3030" s="61"/>
    </row>
    <row r="3031" spans="1:20" s="55" customFormat="1" ht="14.15" x14ac:dyDescent="0.4">
      <c r="A3031" s="39"/>
      <c r="E3031" s="74"/>
      <c r="F3031" s="74"/>
      <c r="G3031" s="74"/>
      <c r="S3031" s="61"/>
      <c r="T3031" s="61"/>
    </row>
    <row r="3032" spans="1:20" s="55" customFormat="1" ht="14.15" x14ac:dyDescent="0.4">
      <c r="A3032" s="39"/>
      <c r="E3032" s="74"/>
      <c r="F3032" s="74"/>
      <c r="G3032" s="74"/>
      <c r="S3032" s="61"/>
      <c r="T3032" s="61"/>
    </row>
    <row r="3033" spans="1:20" s="55" customFormat="1" ht="14.15" x14ac:dyDescent="0.4">
      <c r="A3033" s="39"/>
      <c r="E3033" s="74"/>
      <c r="F3033" s="74"/>
      <c r="G3033" s="74"/>
      <c r="S3033" s="61"/>
      <c r="T3033" s="61"/>
    </row>
    <row r="3034" spans="1:20" s="55" customFormat="1" ht="14.15" x14ac:dyDescent="0.4">
      <c r="A3034" s="39"/>
      <c r="E3034" s="74"/>
      <c r="F3034" s="74"/>
      <c r="G3034" s="74"/>
      <c r="S3034" s="61"/>
      <c r="T3034" s="61"/>
    </row>
    <row r="3035" spans="1:20" s="55" customFormat="1" ht="14.15" x14ac:dyDescent="0.4">
      <c r="A3035" s="39"/>
      <c r="E3035" s="74"/>
      <c r="F3035" s="74"/>
      <c r="G3035" s="74"/>
      <c r="S3035" s="61"/>
      <c r="T3035" s="61"/>
    </row>
    <row r="3036" spans="1:20" s="55" customFormat="1" ht="14.15" x14ac:dyDescent="0.4">
      <c r="A3036" s="39"/>
      <c r="E3036" s="74"/>
      <c r="F3036" s="74"/>
      <c r="G3036" s="74"/>
      <c r="S3036" s="61"/>
      <c r="T3036" s="61"/>
    </row>
    <row r="3037" spans="1:20" s="55" customFormat="1" ht="14.15" x14ac:dyDescent="0.4">
      <c r="A3037" s="39"/>
      <c r="E3037" s="74"/>
      <c r="F3037" s="74"/>
      <c r="G3037" s="74"/>
      <c r="S3037" s="61"/>
      <c r="T3037" s="61"/>
    </row>
    <row r="3038" spans="1:20" s="55" customFormat="1" ht="14.15" x14ac:dyDescent="0.4">
      <c r="A3038" s="39"/>
      <c r="E3038" s="74"/>
      <c r="F3038" s="74"/>
      <c r="G3038" s="74"/>
      <c r="S3038" s="61"/>
      <c r="T3038" s="61"/>
    </row>
    <row r="3039" spans="1:20" s="55" customFormat="1" ht="14.15" x14ac:dyDescent="0.4">
      <c r="A3039" s="39"/>
      <c r="E3039" s="74"/>
      <c r="F3039" s="74"/>
      <c r="G3039" s="74"/>
      <c r="S3039" s="61"/>
      <c r="T3039" s="61"/>
    </row>
    <row r="3040" spans="1:20" s="55" customFormat="1" ht="14.15" x14ac:dyDescent="0.4">
      <c r="A3040" s="39"/>
      <c r="E3040" s="74"/>
      <c r="F3040" s="74"/>
      <c r="G3040" s="74"/>
      <c r="S3040" s="61"/>
      <c r="T3040" s="61"/>
    </row>
    <row r="3041" spans="1:20" s="55" customFormat="1" ht="14.15" x14ac:dyDescent="0.4">
      <c r="A3041" s="39"/>
      <c r="E3041" s="74"/>
      <c r="F3041" s="74"/>
      <c r="G3041" s="74"/>
      <c r="S3041" s="61"/>
      <c r="T3041" s="61"/>
    </row>
    <row r="3042" spans="1:20" s="55" customFormat="1" ht="14.15" x14ac:dyDescent="0.4">
      <c r="A3042" s="39"/>
      <c r="E3042" s="74"/>
      <c r="F3042" s="74"/>
      <c r="G3042" s="74"/>
      <c r="S3042" s="61"/>
      <c r="T3042" s="61"/>
    </row>
    <row r="3043" spans="1:20" s="55" customFormat="1" ht="14.15" x14ac:dyDescent="0.4">
      <c r="A3043" s="39"/>
      <c r="E3043" s="74"/>
      <c r="F3043" s="74"/>
      <c r="G3043" s="74"/>
      <c r="S3043" s="61"/>
      <c r="T3043" s="61"/>
    </row>
    <row r="3044" spans="1:20" s="55" customFormat="1" ht="14.15" x14ac:dyDescent="0.4">
      <c r="A3044" s="39"/>
      <c r="E3044" s="74"/>
      <c r="F3044" s="74"/>
      <c r="G3044" s="74"/>
      <c r="S3044" s="61"/>
      <c r="T3044" s="61"/>
    </row>
    <row r="3045" spans="1:20" s="55" customFormat="1" ht="14.15" x14ac:dyDescent="0.4">
      <c r="A3045" s="39"/>
      <c r="E3045" s="74"/>
      <c r="F3045" s="74"/>
      <c r="G3045" s="74"/>
      <c r="S3045" s="61"/>
      <c r="T3045" s="61"/>
    </row>
    <row r="3046" spans="1:20" s="55" customFormat="1" ht="14.15" x14ac:dyDescent="0.4">
      <c r="A3046" s="39"/>
      <c r="E3046" s="74"/>
      <c r="F3046" s="74"/>
      <c r="G3046" s="74"/>
      <c r="S3046" s="61"/>
      <c r="T3046" s="61"/>
    </row>
    <row r="3047" spans="1:20" s="55" customFormat="1" ht="14.15" x14ac:dyDescent="0.4">
      <c r="A3047" s="39"/>
      <c r="E3047" s="74"/>
      <c r="F3047" s="74"/>
      <c r="G3047" s="74"/>
      <c r="S3047" s="61"/>
      <c r="T3047" s="61"/>
    </row>
    <row r="3048" spans="1:20" s="55" customFormat="1" ht="14.15" x14ac:dyDescent="0.4">
      <c r="A3048" s="39"/>
      <c r="E3048" s="74"/>
      <c r="F3048" s="74"/>
      <c r="G3048" s="74"/>
      <c r="S3048" s="61"/>
      <c r="T3048" s="61"/>
    </row>
    <row r="3049" spans="1:20" s="55" customFormat="1" ht="14.15" x14ac:dyDescent="0.4">
      <c r="A3049" s="39"/>
      <c r="E3049" s="74"/>
      <c r="F3049" s="74"/>
      <c r="G3049" s="74"/>
      <c r="S3049" s="61"/>
      <c r="T3049" s="61"/>
    </row>
    <row r="3050" spans="1:20" s="55" customFormat="1" ht="14.15" x14ac:dyDescent="0.4">
      <c r="A3050" s="39"/>
      <c r="E3050" s="74"/>
      <c r="F3050" s="74"/>
      <c r="G3050" s="74"/>
      <c r="S3050" s="61"/>
      <c r="T3050" s="61"/>
    </row>
    <row r="3051" spans="1:20" s="55" customFormat="1" ht="14.15" x14ac:dyDescent="0.4">
      <c r="A3051" s="39"/>
      <c r="E3051" s="74"/>
      <c r="F3051" s="74"/>
      <c r="G3051" s="74"/>
      <c r="S3051" s="61"/>
      <c r="T3051" s="61"/>
    </row>
    <row r="3052" spans="1:20" s="55" customFormat="1" ht="14.15" x14ac:dyDescent="0.4">
      <c r="A3052" s="39"/>
      <c r="E3052" s="74"/>
      <c r="F3052" s="74"/>
      <c r="G3052" s="74"/>
      <c r="S3052" s="61"/>
      <c r="T3052" s="61"/>
    </row>
    <row r="3053" spans="1:20" s="55" customFormat="1" ht="14.15" x14ac:dyDescent="0.4">
      <c r="A3053" s="39"/>
      <c r="E3053" s="74"/>
      <c r="F3053" s="74"/>
      <c r="G3053" s="74"/>
      <c r="S3053" s="61"/>
      <c r="T3053" s="61"/>
    </row>
    <row r="3054" spans="1:20" s="55" customFormat="1" ht="14.15" x14ac:dyDescent="0.4">
      <c r="A3054" s="39"/>
      <c r="E3054" s="74"/>
      <c r="F3054" s="74"/>
      <c r="G3054" s="74"/>
      <c r="S3054" s="61"/>
      <c r="T3054" s="61"/>
    </row>
    <row r="3055" spans="1:20" s="55" customFormat="1" ht="14.15" x14ac:dyDescent="0.4">
      <c r="A3055" s="39"/>
      <c r="E3055" s="74"/>
      <c r="F3055" s="74"/>
      <c r="G3055" s="74"/>
      <c r="S3055" s="61"/>
      <c r="T3055" s="61"/>
    </row>
    <row r="3056" spans="1:20" s="55" customFormat="1" ht="14.15" x14ac:dyDescent="0.4">
      <c r="A3056" s="39"/>
      <c r="E3056" s="74"/>
      <c r="F3056" s="74"/>
      <c r="G3056" s="74"/>
      <c r="S3056" s="61"/>
      <c r="T3056" s="61"/>
    </row>
    <row r="3057" spans="1:20" s="55" customFormat="1" ht="14.15" x14ac:dyDescent="0.4">
      <c r="A3057" s="39"/>
      <c r="E3057" s="74"/>
      <c r="F3057" s="74"/>
      <c r="G3057" s="74"/>
      <c r="S3057" s="61"/>
      <c r="T3057" s="61"/>
    </row>
    <row r="3058" spans="1:20" s="55" customFormat="1" ht="14.15" x14ac:dyDescent="0.4">
      <c r="A3058" s="39"/>
      <c r="E3058" s="74"/>
      <c r="F3058" s="74"/>
      <c r="G3058" s="74"/>
      <c r="S3058" s="61"/>
      <c r="T3058" s="61"/>
    </row>
    <row r="3059" spans="1:20" s="55" customFormat="1" ht="14.15" x14ac:dyDescent="0.4">
      <c r="A3059" s="39"/>
      <c r="E3059" s="74"/>
      <c r="F3059" s="74"/>
      <c r="G3059" s="74"/>
      <c r="S3059" s="61"/>
      <c r="T3059" s="61"/>
    </row>
    <row r="3060" spans="1:20" s="55" customFormat="1" ht="14.15" x14ac:dyDescent="0.4">
      <c r="A3060" s="39"/>
      <c r="E3060" s="74"/>
      <c r="F3060" s="74"/>
      <c r="G3060" s="74"/>
      <c r="S3060" s="61"/>
      <c r="T3060" s="61"/>
    </row>
    <row r="3061" spans="1:20" s="55" customFormat="1" ht="14.15" x14ac:dyDescent="0.4">
      <c r="A3061" s="39"/>
      <c r="E3061" s="74"/>
      <c r="F3061" s="74"/>
      <c r="G3061" s="74"/>
      <c r="S3061" s="61"/>
      <c r="T3061" s="61"/>
    </row>
    <row r="3062" spans="1:20" s="55" customFormat="1" ht="14.15" x14ac:dyDescent="0.4">
      <c r="A3062" s="39"/>
      <c r="E3062" s="74"/>
      <c r="F3062" s="74"/>
      <c r="G3062" s="74"/>
      <c r="S3062" s="61"/>
      <c r="T3062" s="61"/>
    </row>
    <row r="3063" spans="1:20" s="55" customFormat="1" ht="14.15" x14ac:dyDescent="0.4">
      <c r="A3063" s="39"/>
      <c r="E3063" s="74"/>
      <c r="F3063" s="74"/>
      <c r="G3063" s="74"/>
      <c r="S3063" s="61"/>
      <c r="T3063" s="61"/>
    </row>
    <row r="3064" spans="1:20" s="55" customFormat="1" ht="14.15" x14ac:dyDescent="0.4">
      <c r="A3064" s="39"/>
      <c r="E3064" s="74"/>
      <c r="F3064" s="74"/>
      <c r="G3064" s="74"/>
      <c r="S3064" s="61"/>
      <c r="T3064" s="61"/>
    </row>
    <row r="3065" spans="1:20" s="55" customFormat="1" ht="14.15" x14ac:dyDescent="0.4">
      <c r="A3065" s="39"/>
      <c r="E3065" s="74"/>
      <c r="F3065" s="74"/>
      <c r="G3065" s="74"/>
      <c r="S3065" s="61"/>
      <c r="T3065" s="61"/>
    </row>
    <row r="3066" spans="1:20" s="55" customFormat="1" ht="14.15" x14ac:dyDescent="0.4">
      <c r="A3066" s="39"/>
      <c r="E3066" s="74"/>
      <c r="F3066" s="74"/>
      <c r="G3066" s="74"/>
      <c r="S3066" s="61"/>
      <c r="T3066" s="61"/>
    </row>
    <row r="3067" spans="1:20" s="55" customFormat="1" ht="14.15" x14ac:dyDescent="0.4">
      <c r="A3067" s="39"/>
      <c r="E3067" s="74"/>
      <c r="F3067" s="74"/>
      <c r="G3067" s="74"/>
      <c r="S3067" s="61"/>
      <c r="T3067" s="61"/>
    </row>
    <row r="3068" spans="1:20" s="55" customFormat="1" ht="14.15" x14ac:dyDescent="0.4">
      <c r="A3068" s="39"/>
      <c r="E3068" s="74"/>
      <c r="F3068" s="74"/>
      <c r="G3068" s="74"/>
      <c r="S3068" s="61"/>
      <c r="T3068" s="61"/>
    </row>
    <row r="3069" spans="1:20" s="55" customFormat="1" ht="14.15" x14ac:dyDescent="0.4">
      <c r="A3069" s="39"/>
      <c r="E3069" s="74"/>
      <c r="F3069" s="74"/>
      <c r="G3069" s="74"/>
      <c r="S3069" s="61"/>
      <c r="T3069" s="61"/>
    </row>
    <row r="3070" spans="1:20" s="55" customFormat="1" ht="14.15" x14ac:dyDescent="0.4">
      <c r="A3070" s="39"/>
      <c r="E3070" s="74"/>
      <c r="F3070" s="74"/>
      <c r="G3070" s="74"/>
      <c r="S3070" s="61"/>
      <c r="T3070" s="61"/>
    </row>
    <row r="3071" spans="1:20" s="55" customFormat="1" ht="14.15" x14ac:dyDescent="0.4">
      <c r="A3071" s="39"/>
      <c r="E3071" s="74"/>
      <c r="F3071" s="74"/>
      <c r="G3071" s="74"/>
      <c r="S3071" s="61"/>
      <c r="T3071" s="61"/>
    </row>
    <row r="3072" spans="1:20" s="55" customFormat="1" ht="14.15" x14ac:dyDescent="0.4">
      <c r="A3072" s="39"/>
      <c r="E3072" s="74"/>
      <c r="F3072" s="74"/>
      <c r="G3072" s="74"/>
      <c r="S3072" s="61"/>
      <c r="T3072" s="61"/>
    </row>
    <row r="3073" spans="1:20" s="55" customFormat="1" ht="14.15" x14ac:dyDescent="0.4">
      <c r="A3073" s="39"/>
      <c r="E3073" s="74"/>
      <c r="F3073" s="74"/>
      <c r="G3073" s="74"/>
      <c r="S3073" s="61"/>
      <c r="T3073" s="61"/>
    </row>
    <row r="3074" spans="1:20" s="55" customFormat="1" ht="14.15" x14ac:dyDescent="0.4">
      <c r="A3074" s="39"/>
      <c r="E3074" s="74"/>
      <c r="F3074" s="74"/>
      <c r="G3074" s="74"/>
      <c r="S3074" s="61"/>
      <c r="T3074" s="61"/>
    </row>
    <row r="3075" spans="1:20" s="55" customFormat="1" ht="14.15" x14ac:dyDescent="0.4">
      <c r="A3075" s="39"/>
      <c r="E3075" s="74"/>
      <c r="F3075" s="74"/>
      <c r="G3075" s="74"/>
      <c r="S3075" s="61"/>
      <c r="T3075" s="61"/>
    </row>
    <row r="3076" spans="1:20" s="55" customFormat="1" ht="14.15" x14ac:dyDescent="0.4">
      <c r="A3076" s="39"/>
      <c r="E3076" s="74"/>
      <c r="F3076" s="74"/>
      <c r="G3076" s="74"/>
      <c r="S3076" s="61"/>
      <c r="T3076" s="61"/>
    </row>
    <row r="3077" spans="1:20" s="55" customFormat="1" ht="14.15" x14ac:dyDescent="0.4">
      <c r="A3077" s="39"/>
      <c r="E3077" s="74"/>
      <c r="F3077" s="74"/>
      <c r="G3077" s="74"/>
      <c r="S3077" s="61"/>
      <c r="T3077" s="61"/>
    </row>
    <row r="3078" spans="1:20" s="55" customFormat="1" ht="14.15" x14ac:dyDescent="0.4">
      <c r="A3078" s="39"/>
      <c r="E3078" s="74"/>
      <c r="F3078" s="74"/>
      <c r="G3078" s="74"/>
      <c r="S3078" s="61"/>
      <c r="T3078" s="61"/>
    </row>
    <row r="3079" spans="1:20" s="55" customFormat="1" ht="14.15" x14ac:dyDescent="0.4">
      <c r="A3079" s="39"/>
      <c r="E3079" s="74"/>
      <c r="F3079" s="74"/>
      <c r="G3079" s="74"/>
      <c r="S3079" s="61"/>
      <c r="T3079" s="61"/>
    </row>
    <row r="3080" spans="1:20" s="55" customFormat="1" ht="14.15" x14ac:dyDescent="0.4">
      <c r="A3080" s="39"/>
      <c r="E3080" s="74"/>
      <c r="F3080" s="74"/>
      <c r="G3080" s="74"/>
      <c r="S3080" s="61"/>
      <c r="T3080" s="61"/>
    </row>
    <row r="3081" spans="1:20" s="55" customFormat="1" ht="14.15" x14ac:dyDescent="0.4">
      <c r="A3081" s="39"/>
      <c r="E3081" s="74"/>
      <c r="F3081" s="74"/>
      <c r="G3081" s="74"/>
      <c r="S3081" s="61"/>
      <c r="T3081" s="61"/>
    </row>
    <row r="3082" spans="1:20" s="55" customFormat="1" ht="14.15" x14ac:dyDescent="0.4">
      <c r="A3082" s="39"/>
      <c r="E3082" s="74"/>
      <c r="F3082" s="74"/>
      <c r="G3082" s="74"/>
      <c r="S3082" s="61"/>
      <c r="T3082" s="61"/>
    </row>
    <row r="3083" spans="1:20" s="55" customFormat="1" ht="14.15" x14ac:dyDescent="0.4">
      <c r="A3083" s="39"/>
      <c r="E3083" s="74"/>
      <c r="F3083" s="74"/>
      <c r="G3083" s="74"/>
      <c r="S3083" s="61"/>
      <c r="T3083" s="61"/>
    </row>
    <row r="3084" spans="1:20" s="55" customFormat="1" ht="14.15" x14ac:dyDescent="0.4">
      <c r="A3084" s="39"/>
      <c r="E3084" s="74"/>
      <c r="F3084" s="74"/>
      <c r="G3084" s="74"/>
      <c r="S3084" s="61"/>
      <c r="T3084" s="61"/>
    </row>
    <row r="3085" spans="1:20" s="55" customFormat="1" ht="14.15" x14ac:dyDescent="0.4">
      <c r="A3085" s="39"/>
      <c r="E3085" s="74"/>
      <c r="F3085" s="74"/>
      <c r="G3085" s="74"/>
      <c r="S3085" s="61"/>
      <c r="T3085" s="61"/>
    </row>
    <row r="3086" spans="1:20" s="55" customFormat="1" ht="14.15" x14ac:dyDescent="0.4">
      <c r="A3086" s="39"/>
      <c r="E3086" s="74"/>
      <c r="F3086" s="74"/>
      <c r="G3086" s="74"/>
      <c r="S3086" s="61"/>
      <c r="T3086" s="61"/>
    </row>
    <row r="3087" spans="1:20" s="55" customFormat="1" ht="14.15" x14ac:dyDescent="0.4">
      <c r="A3087" s="39"/>
      <c r="E3087" s="74"/>
      <c r="F3087" s="74"/>
      <c r="G3087" s="74"/>
      <c r="S3087" s="61"/>
      <c r="T3087" s="61"/>
    </row>
    <row r="3088" spans="1:20" s="55" customFormat="1" ht="14.15" x14ac:dyDescent="0.4">
      <c r="A3088" s="39"/>
      <c r="E3088" s="74"/>
      <c r="F3088" s="74"/>
      <c r="G3088" s="74"/>
      <c r="S3088" s="61"/>
      <c r="T3088" s="61"/>
    </row>
    <row r="3089" spans="1:20" s="55" customFormat="1" ht="14.15" x14ac:dyDescent="0.4">
      <c r="A3089" s="39"/>
      <c r="E3089" s="74"/>
      <c r="F3089" s="74"/>
      <c r="G3089" s="74"/>
      <c r="S3089" s="61"/>
      <c r="T3089" s="61"/>
    </row>
    <row r="3090" spans="1:20" s="55" customFormat="1" ht="14.15" x14ac:dyDescent="0.4">
      <c r="A3090" s="39"/>
      <c r="E3090" s="74"/>
      <c r="F3090" s="74"/>
      <c r="G3090" s="74"/>
      <c r="S3090" s="61"/>
      <c r="T3090" s="61"/>
    </row>
    <row r="3091" spans="1:20" s="55" customFormat="1" ht="14.15" x14ac:dyDescent="0.4">
      <c r="A3091" s="39"/>
      <c r="E3091" s="74"/>
      <c r="F3091" s="74"/>
      <c r="G3091" s="74"/>
      <c r="S3091" s="61"/>
      <c r="T3091" s="61"/>
    </row>
    <row r="3092" spans="1:20" s="55" customFormat="1" ht="14.15" x14ac:dyDescent="0.4">
      <c r="A3092" s="39"/>
      <c r="E3092" s="74"/>
      <c r="F3092" s="74"/>
      <c r="G3092" s="74"/>
      <c r="S3092" s="61"/>
      <c r="T3092" s="61"/>
    </row>
    <row r="3093" spans="1:20" s="55" customFormat="1" ht="14.15" x14ac:dyDescent="0.4">
      <c r="A3093" s="39"/>
      <c r="E3093" s="74"/>
      <c r="F3093" s="74"/>
      <c r="G3093" s="74"/>
      <c r="S3093" s="61"/>
      <c r="T3093" s="61"/>
    </row>
    <row r="3094" spans="1:20" s="55" customFormat="1" ht="14.15" x14ac:dyDescent="0.4">
      <c r="A3094" s="39"/>
      <c r="E3094" s="74"/>
      <c r="F3094" s="74"/>
      <c r="G3094" s="74"/>
      <c r="S3094" s="61"/>
      <c r="T3094" s="61"/>
    </row>
    <row r="3095" spans="1:20" s="55" customFormat="1" ht="14.15" x14ac:dyDescent="0.4">
      <c r="A3095" s="39"/>
      <c r="E3095" s="74"/>
      <c r="F3095" s="74"/>
      <c r="G3095" s="74"/>
      <c r="S3095" s="61"/>
      <c r="T3095" s="61"/>
    </row>
    <row r="3096" spans="1:20" s="55" customFormat="1" ht="14.15" x14ac:dyDescent="0.4">
      <c r="A3096" s="39"/>
      <c r="E3096" s="74"/>
      <c r="F3096" s="74"/>
      <c r="G3096" s="74"/>
      <c r="S3096" s="61"/>
      <c r="T3096" s="61"/>
    </row>
    <row r="3097" spans="1:20" s="55" customFormat="1" ht="14.15" x14ac:dyDescent="0.4">
      <c r="A3097" s="39"/>
      <c r="E3097" s="74"/>
      <c r="F3097" s="74"/>
      <c r="G3097" s="74"/>
      <c r="S3097" s="61"/>
      <c r="T3097" s="61"/>
    </row>
    <row r="3098" spans="1:20" s="55" customFormat="1" ht="14.15" x14ac:dyDescent="0.4">
      <c r="A3098" s="39"/>
      <c r="E3098" s="74"/>
      <c r="F3098" s="74"/>
      <c r="G3098" s="74"/>
      <c r="S3098" s="61"/>
      <c r="T3098" s="61"/>
    </row>
    <row r="3099" spans="1:20" s="55" customFormat="1" ht="14.15" x14ac:dyDescent="0.4">
      <c r="A3099" s="39"/>
      <c r="E3099" s="74"/>
      <c r="F3099" s="74"/>
      <c r="G3099" s="74"/>
      <c r="S3099" s="61"/>
      <c r="T3099" s="61"/>
    </row>
    <row r="3100" spans="1:20" s="55" customFormat="1" ht="14.15" x14ac:dyDescent="0.4">
      <c r="A3100" s="39"/>
      <c r="E3100" s="74"/>
      <c r="F3100" s="74"/>
      <c r="G3100" s="74"/>
      <c r="S3100" s="61"/>
      <c r="T3100" s="61"/>
    </row>
    <row r="3101" spans="1:20" s="55" customFormat="1" ht="14.15" x14ac:dyDescent="0.4">
      <c r="A3101" s="39"/>
      <c r="E3101" s="74"/>
      <c r="F3101" s="74"/>
      <c r="G3101" s="74"/>
      <c r="S3101" s="61"/>
      <c r="T3101" s="61"/>
    </row>
    <row r="3102" spans="1:20" s="55" customFormat="1" ht="14.15" x14ac:dyDescent="0.4">
      <c r="A3102" s="39"/>
      <c r="E3102" s="74"/>
      <c r="F3102" s="74"/>
      <c r="G3102" s="74"/>
      <c r="S3102" s="61"/>
      <c r="T3102" s="61"/>
    </row>
    <row r="3103" spans="1:20" s="55" customFormat="1" ht="14.15" x14ac:dyDescent="0.4">
      <c r="A3103" s="39"/>
      <c r="E3103" s="74"/>
      <c r="F3103" s="74"/>
      <c r="G3103" s="74"/>
      <c r="S3103" s="61"/>
      <c r="T3103" s="61"/>
    </row>
    <row r="3104" spans="1:20" s="55" customFormat="1" ht="14.15" x14ac:dyDescent="0.4">
      <c r="A3104" s="39"/>
      <c r="E3104" s="74"/>
      <c r="F3104" s="74"/>
      <c r="G3104" s="74"/>
      <c r="S3104" s="61"/>
      <c r="T3104" s="61"/>
    </row>
    <row r="3105" spans="1:20" s="55" customFormat="1" ht="14.15" x14ac:dyDescent="0.4">
      <c r="A3105" s="39"/>
      <c r="E3105" s="74"/>
      <c r="F3105" s="74"/>
      <c r="G3105" s="74"/>
      <c r="S3105" s="61"/>
      <c r="T3105" s="61"/>
    </row>
    <row r="3106" spans="1:20" s="55" customFormat="1" ht="14.15" x14ac:dyDescent="0.4">
      <c r="A3106" s="39"/>
      <c r="E3106" s="74"/>
      <c r="F3106" s="74"/>
      <c r="G3106" s="74"/>
      <c r="S3106" s="61"/>
      <c r="T3106" s="61"/>
    </row>
    <row r="3107" spans="1:20" s="55" customFormat="1" ht="14.15" x14ac:dyDescent="0.4">
      <c r="A3107" s="39"/>
      <c r="E3107" s="74"/>
      <c r="F3107" s="74"/>
      <c r="G3107" s="74"/>
      <c r="S3107" s="61"/>
      <c r="T3107" s="61"/>
    </row>
    <row r="3108" spans="1:20" s="55" customFormat="1" ht="14.15" x14ac:dyDescent="0.4">
      <c r="A3108" s="39"/>
      <c r="E3108" s="74"/>
      <c r="F3108" s="74"/>
      <c r="G3108" s="74"/>
      <c r="S3108" s="61"/>
      <c r="T3108" s="61"/>
    </row>
    <row r="3109" spans="1:20" s="55" customFormat="1" ht="14.15" x14ac:dyDescent="0.4">
      <c r="A3109" s="39"/>
      <c r="E3109" s="74"/>
      <c r="F3109" s="74"/>
      <c r="G3109" s="74"/>
      <c r="S3109" s="61"/>
      <c r="T3109" s="61"/>
    </row>
    <row r="3110" spans="1:20" s="55" customFormat="1" ht="14.15" x14ac:dyDescent="0.4">
      <c r="A3110" s="39"/>
      <c r="E3110" s="74"/>
      <c r="F3110" s="74"/>
      <c r="G3110" s="74"/>
      <c r="S3110" s="61"/>
      <c r="T3110" s="61"/>
    </row>
    <row r="3111" spans="1:20" s="55" customFormat="1" ht="14.15" x14ac:dyDescent="0.4">
      <c r="A3111" s="39"/>
      <c r="E3111" s="74"/>
      <c r="F3111" s="74"/>
      <c r="G3111" s="74"/>
      <c r="S3111" s="61"/>
      <c r="T3111" s="61"/>
    </row>
    <row r="3112" spans="1:20" s="55" customFormat="1" ht="14.15" x14ac:dyDescent="0.4">
      <c r="A3112" s="39"/>
      <c r="E3112" s="74"/>
      <c r="F3112" s="74"/>
      <c r="G3112" s="74"/>
      <c r="S3112" s="61"/>
      <c r="T3112" s="61"/>
    </row>
    <row r="3113" spans="1:20" s="55" customFormat="1" ht="14.15" x14ac:dyDescent="0.4">
      <c r="A3113" s="39"/>
      <c r="E3113" s="74"/>
      <c r="F3113" s="74"/>
      <c r="G3113" s="74"/>
      <c r="S3113" s="61"/>
      <c r="T3113" s="61"/>
    </row>
    <row r="3114" spans="1:20" s="55" customFormat="1" ht="14.15" x14ac:dyDescent="0.4">
      <c r="A3114" s="39"/>
      <c r="E3114" s="74"/>
      <c r="F3114" s="74"/>
      <c r="G3114" s="74"/>
      <c r="S3114" s="61"/>
      <c r="T3114" s="61"/>
    </row>
    <row r="3115" spans="1:20" s="55" customFormat="1" ht="14.15" x14ac:dyDescent="0.4">
      <c r="A3115" s="39"/>
      <c r="E3115" s="74"/>
      <c r="F3115" s="74"/>
      <c r="G3115" s="74"/>
      <c r="S3115" s="61"/>
      <c r="T3115" s="61"/>
    </row>
    <row r="3116" spans="1:20" s="55" customFormat="1" ht="14.15" x14ac:dyDescent="0.4">
      <c r="A3116" s="39"/>
      <c r="E3116" s="74"/>
      <c r="F3116" s="74"/>
      <c r="G3116" s="74"/>
      <c r="S3116" s="61"/>
      <c r="T3116" s="61"/>
    </row>
    <row r="3117" spans="1:20" s="55" customFormat="1" ht="14.15" x14ac:dyDescent="0.4">
      <c r="A3117" s="39"/>
      <c r="E3117" s="74"/>
      <c r="F3117" s="74"/>
      <c r="G3117" s="74"/>
      <c r="S3117" s="61"/>
      <c r="T3117" s="61"/>
    </row>
    <row r="3118" spans="1:20" s="55" customFormat="1" ht="14.15" x14ac:dyDescent="0.4">
      <c r="A3118" s="39"/>
      <c r="E3118" s="74"/>
      <c r="F3118" s="74"/>
      <c r="G3118" s="74"/>
      <c r="S3118" s="61"/>
      <c r="T3118" s="61"/>
    </row>
    <row r="3119" spans="1:20" s="55" customFormat="1" ht="14.15" x14ac:dyDescent="0.4">
      <c r="A3119" s="39"/>
      <c r="E3119" s="74"/>
      <c r="F3119" s="74"/>
      <c r="G3119" s="74"/>
      <c r="S3119" s="61"/>
      <c r="T3119" s="61"/>
    </row>
    <row r="3120" spans="1:20" s="55" customFormat="1" ht="14.15" x14ac:dyDescent="0.4">
      <c r="A3120" s="39"/>
      <c r="E3120" s="74"/>
      <c r="F3120" s="74"/>
      <c r="G3120" s="74"/>
      <c r="S3120" s="61"/>
      <c r="T3120" s="61"/>
    </row>
    <row r="3121" spans="1:20" s="55" customFormat="1" ht="14.15" x14ac:dyDescent="0.4">
      <c r="A3121" s="39"/>
      <c r="E3121" s="74"/>
      <c r="F3121" s="74"/>
      <c r="G3121" s="74"/>
      <c r="S3121" s="61"/>
      <c r="T3121" s="61"/>
    </row>
    <row r="3122" spans="1:20" s="55" customFormat="1" ht="14.15" x14ac:dyDescent="0.4">
      <c r="A3122" s="39"/>
      <c r="E3122" s="74"/>
      <c r="F3122" s="74"/>
      <c r="G3122" s="74"/>
      <c r="S3122" s="61"/>
      <c r="T3122" s="61"/>
    </row>
    <row r="3123" spans="1:20" s="55" customFormat="1" ht="14.15" x14ac:dyDescent="0.4">
      <c r="A3123" s="39"/>
      <c r="E3123" s="74"/>
      <c r="F3123" s="74"/>
      <c r="G3123" s="74"/>
      <c r="S3123" s="61"/>
      <c r="T3123" s="61"/>
    </row>
    <row r="3124" spans="1:20" s="55" customFormat="1" ht="14.15" x14ac:dyDescent="0.4">
      <c r="A3124" s="39"/>
      <c r="E3124" s="74"/>
      <c r="F3124" s="74"/>
      <c r="G3124" s="74"/>
      <c r="S3124" s="61"/>
      <c r="T3124" s="61"/>
    </row>
    <row r="3125" spans="1:20" s="55" customFormat="1" ht="14.15" x14ac:dyDescent="0.4">
      <c r="A3125" s="39"/>
      <c r="E3125" s="74"/>
      <c r="F3125" s="74"/>
      <c r="G3125" s="74"/>
      <c r="S3125" s="61"/>
      <c r="T3125" s="61"/>
    </row>
    <row r="3126" spans="1:20" s="55" customFormat="1" ht="14.15" x14ac:dyDescent="0.4">
      <c r="A3126" s="39"/>
      <c r="E3126" s="74"/>
      <c r="F3126" s="74"/>
      <c r="G3126" s="74"/>
      <c r="S3126" s="61"/>
      <c r="T3126" s="61"/>
    </row>
    <row r="3127" spans="1:20" s="55" customFormat="1" ht="14.15" x14ac:dyDescent="0.4">
      <c r="A3127" s="39"/>
      <c r="E3127" s="74"/>
      <c r="F3127" s="74"/>
      <c r="G3127" s="74"/>
      <c r="S3127" s="61"/>
      <c r="T3127" s="61"/>
    </row>
    <row r="3128" spans="1:20" s="55" customFormat="1" ht="14.15" x14ac:dyDescent="0.4">
      <c r="A3128" s="39"/>
      <c r="E3128" s="74"/>
      <c r="F3128" s="74"/>
      <c r="G3128" s="74"/>
      <c r="S3128" s="61"/>
      <c r="T3128" s="61"/>
    </row>
    <row r="3129" spans="1:20" s="55" customFormat="1" ht="14.15" x14ac:dyDescent="0.4">
      <c r="A3129" s="39"/>
      <c r="E3129" s="74"/>
      <c r="F3129" s="74"/>
      <c r="G3129" s="74"/>
      <c r="S3129" s="61"/>
      <c r="T3129" s="61"/>
    </row>
    <row r="3130" spans="1:20" s="55" customFormat="1" ht="14.15" x14ac:dyDescent="0.4">
      <c r="A3130" s="39"/>
      <c r="E3130" s="74"/>
      <c r="F3130" s="74"/>
      <c r="G3130" s="74"/>
      <c r="S3130" s="61"/>
      <c r="T3130" s="61"/>
    </row>
    <row r="3131" spans="1:20" s="55" customFormat="1" ht="14.15" x14ac:dyDescent="0.4">
      <c r="A3131" s="39"/>
      <c r="E3131" s="74"/>
      <c r="F3131" s="74"/>
      <c r="G3131" s="74"/>
      <c r="S3131" s="61"/>
      <c r="T3131" s="61"/>
    </row>
    <row r="3132" spans="1:20" s="55" customFormat="1" ht="14.15" x14ac:dyDescent="0.4">
      <c r="A3132" s="39"/>
      <c r="E3132" s="74"/>
      <c r="F3132" s="74"/>
      <c r="G3132" s="74"/>
      <c r="S3132" s="61"/>
      <c r="T3132" s="61"/>
    </row>
    <row r="3133" spans="1:20" s="55" customFormat="1" ht="14.15" x14ac:dyDescent="0.4">
      <c r="A3133" s="39"/>
      <c r="E3133" s="74"/>
      <c r="F3133" s="74"/>
      <c r="G3133" s="74"/>
      <c r="S3133" s="61"/>
      <c r="T3133" s="61"/>
    </row>
    <row r="3134" spans="1:20" s="55" customFormat="1" ht="14.15" x14ac:dyDescent="0.4">
      <c r="A3134" s="39"/>
      <c r="E3134" s="74"/>
      <c r="F3134" s="74"/>
      <c r="G3134" s="74"/>
      <c r="S3134" s="61"/>
      <c r="T3134" s="61"/>
    </row>
    <row r="3135" spans="1:20" s="55" customFormat="1" ht="14.15" x14ac:dyDescent="0.4">
      <c r="A3135" s="39"/>
      <c r="E3135" s="74"/>
      <c r="F3135" s="74"/>
      <c r="G3135" s="74"/>
      <c r="S3135" s="61"/>
      <c r="T3135" s="61"/>
    </row>
    <row r="3136" spans="1:20" s="55" customFormat="1" ht="14.15" x14ac:dyDescent="0.4">
      <c r="A3136" s="39"/>
      <c r="E3136" s="74"/>
      <c r="F3136" s="74"/>
      <c r="G3136" s="74"/>
      <c r="S3136" s="61"/>
      <c r="T3136" s="61"/>
    </row>
    <row r="3137" spans="1:20" s="55" customFormat="1" ht="14.15" x14ac:dyDescent="0.4">
      <c r="A3137" s="39"/>
      <c r="E3137" s="74"/>
      <c r="F3137" s="74"/>
      <c r="G3137" s="74"/>
      <c r="S3137" s="61"/>
      <c r="T3137" s="61"/>
    </row>
    <row r="3138" spans="1:20" s="55" customFormat="1" ht="14.15" x14ac:dyDescent="0.4">
      <c r="A3138" s="39"/>
      <c r="E3138" s="74"/>
      <c r="F3138" s="74"/>
      <c r="G3138" s="74"/>
      <c r="S3138" s="61"/>
      <c r="T3138" s="61"/>
    </row>
    <row r="3139" spans="1:20" s="55" customFormat="1" ht="14.15" x14ac:dyDescent="0.4">
      <c r="A3139" s="39"/>
      <c r="E3139" s="74"/>
      <c r="F3139" s="74"/>
      <c r="G3139" s="74"/>
      <c r="S3139" s="61"/>
      <c r="T3139" s="61"/>
    </row>
    <row r="3140" spans="1:20" s="55" customFormat="1" ht="14.15" x14ac:dyDescent="0.4">
      <c r="A3140" s="39"/>
      <c r="E3140" s="74"/>
      <c r="F3140" s="74"/>
      <c r="G3140" s="74"/>
      <c r="S3140" s="61"/>
      <c r="T3140" s="61"/>
    </row>
    <row r="3141" spans="1:20" s="55" customFormat="1" ht="14.15" x14ac:dyDescent="0.4">
      <c r="A3141" s="39"/>
      <c r="E3141" s="74"/>
      <c r="F3141" s="74"/>
      <c r="G3141" s="74"/>
      <c r="S3141" s="61"/>
      <c r="T3141" s="61"/>
    </row>
    <row r="3142" spans="1:20" s="55" customFormat="1" ht="14.15" x14ac:dyDescent="0.4">
      <c r="A3142" s="39"/>
      <c r="E3142" s="74"/>
      <c r="F3142" s="74"/>
      <c r="G3142" s="74"/>
      <c r="S3142" s="61"/>
      <c r="T3142" s="61"/>
    </row>
    <row r="3143" spans="1:20" s="55" customFormat="1" ht="14.15" x14ac:dyDescent="0.4">
      <c r="A3143" s="39"/>
      <c r="E3143" s="74"/>
      <c r="F3143" s="74"/>
      <c r="G3143" s="74"/>
      <c r="S3143" s="61"/>
      <c r="T3143" s="61"/>
    </row>
    <row r="3144" spans="1:20" s="55" customFormat="1" ht="14.15" x14ac:dyDescent="0.4">
      <c r="A3144" s="39"/>
      <c r="E3144" s="74"/>
      <c r="F3144" s="74"/>
      <c r="G3144" s="74"/>
      <c r="S3144" s="61"/>
      <c r="T3144" s="61"/>
    </row>
    <row r="3145" spans="1:20" s="55" customFormat="1" ht="14.15" x14ac:dyDescent="0.4">
      <c r="A3145" s="39"/>
      <c r="E3145" s="74"/>
      <c r="F3145" s="74"/>
      <c r="G3145" s="74"/>
      <c r="S3145" s="61"/>
      <c r="T3145" s="61"/>
    </row>
    <row r="3146" spans="1:20" s="55" customFormat="1" ht="14.15" x14ac:dyDescent="0.4">
      <c r="A3146" s="39"/>
      <c r="E3146" s="74"/>
      <c r="F3146" s="74"/>
      <c r="G3146" s="74"/>
      <c r="S3146" s="61"/>
      <c r="T3146" s="61"/>
    </row>
    <row r="3147" spans="1:20" s="55" customFormat="1" ht="14.15" x14ac:dyDescent="0.4">
      <c r="A3147" s="39"/>
      <c r="E3147" s="74"/>
      <c r="F3147" s="74"/>
      <c r="G3147" s="74"/>
      <c r="S3147" s="61"/>
      <c r="T3147" s="61"/>
    </row>
    <row r="3148" spans="1:20" s="55" customFormat="1" ht="14.15" x14ac:dyDescent="0.4">
      <c r="A3148" s="39"/>
      <c r="E3148" s="74"/>
      <c r="F3148" s="74"/>
      <c r="G3148" s="74"/>
      <c r="S3148" s="61"/>
      <c r="T3148" s="61"/>
    </row>
    <row r="3149" spans="1:20" s="55" customFormat="1" ht="14.15" x14ac:dyDescent="0.4">
      <c r="A3149" s="39"/>
      <c r="E3149" s="74"/>
      <c r="F3149" s="74"/>
      <c r="G3149" s="74"/>
      <c r="S3149" s="61"/>
      <c r="T3149" s="61"/>
    </row>
    <row r="3150" spans="1:20" s="55" customFormat="1" ht="14.15" x14ac:dyDescent="0.4">
      <c r="A3150" s="39"/>
      <c r="E3150" s="74"/>
      <c r="F3150" s="74"/>
      <c r="G3150" s="74"/>
      <c r="S3150" s="61"/>
      <c r="T3150" s="61"/>
    </row>
    <row r="3151" spans="1:20" s="55" customFormat="1" ht="14.15" x14ac:dyDescent="0.4">
      <c r="A3151" s="39"/>
      <c r="E3151" s="74"/>
      <c r="F3151" s="74"/>
      <c r="G3151" s="74"/>
      <c r="S3151" s="61"/>
      <c r="T3151" s="61"/>
    </row>
    <row r="3152" spans="1:20" s="55" customFormat="1" ht="14.15" x14ac:dyDescent="0.4">
      <c r="A3152" s="39"/>
      <c r="E3152" s="74"/>
      <c r="F3152" s="74"/>
      <c r="G3152" s="74"/>
      <c r="S3152" s="61"/>
      <c r="T3152" s="61"/>
    </row>
    <row r="3153" spans="1:20" s="55" customFormat="1" ht="14.15" x14ac:dyDescent="0.4">
      <c r="A3153" s="39"/>
      <c r="E3153" s="74"/>
      <c r="F3153" s="74"/>
      <c r="G3153" s="74"/>
      <c r="S3153" s="61"/>
      <c r="T3153" s="61"/>
    </row>
    <row r="3154" spans="1:20" s="55" customFormat="1" ht="14.15" x14ac:dyDescent="0.4">
      <c r="A3154" s="39"/>
      <c r="E3154" s="74"/>
      <c r="F3154" s="74"/>
      <c r="G3154" s="74"/>
      <c r="S3154" s="61"/>
      <c r="T3154" s="61"/>
    </row>
    <row r="3155" spans="1:20" s="55" customFormat="1" ht="14.15" x14ac:dyDescent="0.4">
      <c r="A3155" s="39"/>
      <c r="E3155" s="74"/>
      <c r="F3155" s="74"/>
      <c r="G3155" s="74"/>
      <c r="S3155" s="61"/>
      <c r="T3155" s="61"/>
    </row>
    <row r="3156" spans="1:20" s="55" customFormat="1" ht="14.15" x14ac:dyDescent="0.4">
      <c r="A3156" s="39"/>
      <c r="E3156" s="74"/>
      <c r="F3156" s="74"/>
      <c r="G3156" s="74"/>
      <c r="S3156" s="61"/>
      <c r="T3156" s="61"/>
    </row>
    <row r="3157" spans="1:20" s="55" customFormat="1" ht="14.15" x14ac:dyDescent="0.4">
      <c r="A3157" s="39"/>
      <c r="E3157" s="74"/>
      <c r="F3157" s="74"/>
      <c r="G3157" s="74"/>
      <c r="S3157" s="61"/>
      <c r="T3157" s="61"/>
    </row>
    <row r="3158" spans="1:20" s="55" customFormat="1" ht="14.15" x14ac:dyDescent="0.4">
      <c r="A3158" s="39"/>
      <c r="E3158" s="74"/>
      <c r="F3158" s="74"/>
      <c r="G3158" s="74"/>
      <c r="S3158" s="61"/>
      <c r="T3158" s="61"/>
    </row>
    <row r="3159" spans="1:20" s="55" customFormat="1" ht="14.15" x14ac:dyDescent="0.4">
      <c r="A3159" s="39"/>
      <c r="E3159" s="74"/>
      <c r="F3159" s="74"/>
      <c r="G3159" s="74"/>
      <c r="S3159" s="61"/>
      <c r="T3159" s="61"/>
    </row>
    <row r="3160" spans="1:20" s="55" customFormat="1" ht="14.15" x14ac:dyDescent="0.4">
      <c r="A3160" s="39"/>
      <c r="E3160" s="74"/>
      <c r="F3160" s="74"/>
      <c r="G3160" s="74"/>
      <c r="S3160" s="61"/>
      <c r="T3160" s="61"/>
    </row>
    <row r="3161" spans="1:20" s="55" customFormat="1" ht="14.15" x14ac:dyDescent="0.4">
      <c r="A3161" s="39"/>
      <c r="E3161" s="74"/>
      <c r="F3161" s="74"/>
      <c r="G3161" s="74"/>
      <c r="S3161" s="61"/>
      <c r="T3161" s="61"/>
    </row>
    <row r="3162" spans="1:20" s="55" customFormat="1" ht="14.15" x14ac:dyDescent="0.4">
      <c r="A3162" s="39"/>
      <c r="E3162" s="74"/>
      <c r="F3162" s="74"/>
      <c r="G3162" s="74"/>
      <c r="S3162" s="61"/>
      <c r="T3162" s="61"/>
    </row>
    <row r="3163" spans="1:20" s="55" customFormat="1" ht="14.15" x14ac:dyDescent="0.4">
      <c r="A3163" s="39"/>
      <c r="E3163" s="74"/>
      <c r="F3163" s="74"/>
      <c r="G3163" s="74"/>
      <c r="S3163" s="61"/>
      <c r="T3163" s="61"/>
    </row>
    <row r="3164" spans="1:20" s="55" customFormat="1" ht="14.15" x14ac:dyDescent="0.4">
      <c r="A3164" s="39"/>
      <c r="E3164" s="74"/>
      <c r="F3164" s="74"/>
      <c r="G3164" s="74"/>
      <c r="S3164" s="61"/>
      <c r="T3164" s="61"/>
    </row>
    <row r="3165" spans="1:20" s="55" customFormat="1" ht="14.15" x14ac:dyDescent="0.4">
      <c r="A3165" s="39"/>
      <c r="E3165" s="74"/>
      <c r="F3165" s="74"/>
      <c r="G3165" s="74"/>
      <c r="S3165" s="61"/>
      <c r="T3165" s="61"/>
    </row>
    <row r="3166" spans="1:20" s="55" customFormat="1" ht="14.15" x14ac:dyDescent="0.4">
      <c r="A3166" s="39"/>
      <c r="E3166" s="74"/>
      <c r="F3166" s="74"/>
      <c r="G3166" s="74"/>
      <c r="S3166" s="61"/>
      <c r="T3166" s="61"/>
    </row>
    <row r="3167" spans="1:20" s="55" customFormat="1" ht="14.15" x14ac:dyDescent="0.4">
      <c r="A3167" s="39"/>
      <c r="E3167" s="74"/>
      <c r="F3167" s="74"/>
      <c r="G3167" s="74"/>
      <c r="S3167" s="61"/>
      <c r="T3167" s="61"/>
    </row>
    <row r="3168" spans="1:20" s="55" customFormat="1" ht="14.15" x14ac:dyDescent="0.4">
      <c r="A3168" s="39"/>
      <c r="E3168" s="74"/>
      <c r="F3168" s="74"/>
      <c r="G3168" s="74"/>
      <c r="S3168" s="61"/>
      <c r="T3168" s="61"/>
    </row>
    <row r="3169" spans="1:20" s="55" customFormat="1" ht="14.15" x14ac:dyDescent="0.4">
      <c r="A3169" s="39"/>
      <c r="E3169" s="74"/>
      <c r="F3169" s="74"/>
      <c r="G3169" s="74"/>
      <c r="S3169" s="61"/>
      <c r="T3169" s="61"/>
    </row>
    <row r="3170" spans="1:20" s="55" customFormat="1" ht="14.15" x14ac:dyDescent="0.4">
      <c r="A3170" s="39"/>
      <c r="E3170" s="74"/>
      <c r="F3170" s="74"/>
      <c r="G3170" s="74"/>
      <c r="S3170" s="61"/>
      <c r="T3170" s="61"/>
    </row>
    <row r="3171" spans="1:20" s="55" customFormat="1" ht="14.15" x14ac:dyDescent="0.4">
      <c r="A3171" s="39"/>
      <c r="E3171" s="74"/>
      <c r="F3171" s="74"/>
      <c r="G3171" s="74"/>
      <c r="S3171" s="61"/>
      <c r="T3171" s="61"/>
    </row>
    <row r="3172" spans="1:20" s="55" customFormat="1" ht="14.15" x14ac:dyDescent="0.4">
      <c r="A3172" s="39"/>
      <c r="E3172" s="74"/>
      <c r="F3172" s="74"/>
      <c r="G3172" s="74"/>
      <c r="S3172" s="61"/>
      <c r="T3172" s="61"/>
    </row>
    <row r="3173" spans="1:20" s="55" customFormat="1" ht="14.15" x14ac:dyDescent="0.4">
      <c r="A3173" s="39"/>
      <c r="E3173" s="74"/>
      <c r="F3173" s="74"/>
      <c r="G3173" s="74"/>
      <c r="S3173" s="61"/>
      <c r="T3173" s="61"/>
    </row>
    <row r="3174" spans="1:20" s="55" customFormat="1" ht="14.15" x14ac:dyDescent="0.4">
      <c r="A3174" s="39"/>
      <c r="E3174" s="74"/>
      <c r="F3174" s="74"/>
      <c r="G3174" s="74"/>
      <c r="S3174" s="61"/>
      <c r="T3174" s="61"/>
    </row>
    <row r="3175" spans="1:20" s="55" customFormat="1" ht="14.15" x14ac:dyDescent="0.4">
      <c r="A3175" s="39"/>
      <c r="E3175" s="74"/>
      <c r="F3175" s="74"/>
      <c r="G3175" s="74"/>
      <c r="S3175" s="61"/>
      <c r="T3175" s="61"/>
    </row>
    <row r="3176" spans="1:20" s="55" customFormat="1" ht="14.15" x14ac:dyDescent="0.4">
      <c r="A3176" s="39"/>
      <c r="E3176" s="74"/>
      <c r="F3176" s="74"/>
      <c r="G3176" s="74"/>
      <c r="S3176" s="61"/>
      <c r="T3176" s="61"/>
    </row>
    <row r="3177" spans="1:20" s="55" customFormat="1" ht="14.15" x14ac:dyDescent="0.4">
      <c r="A3177" s="39"/>
      <c r="E3177" s="74"/>
      <c r="F3177" s="74"/>
      <c r="G3177" s="74"/>
      <c r="S3177" s="61"/>
      <c r="T3177" s="61"/>
    </row>
    <row r="3178" spans="1:20" s="55" customFormat="1" ht="14.15" x14ac:dyDescent="0.4">
      <c r="A3178" s="39"/>
      <c r="E3178" s="74"/>
      <c r="F3178" s="74"/>
      <c r="G3178" s="74"/>
      <c r="S3178" s="61"/>
      <c r="T3178" s="61"/>
    </row>
    <row r="3179" spans="1:20" s="55" customFormat="1" ht="14.15" x14ac:dyDescent="0.4">
      <c r="A3179" s="39"/>
      <c r="E3179" s="74"/>
      <c r="F3179" s="74"/>
      <c r="G3179" s="74"/>
      <c r="S3179" s="61"/>
      <c r="T3179" s="61"/>
    </row>
    <row r="3180" spans="1:20" s="55" customFormat="1" ht="14.15" x14ac:dyDescent="0.4">
      <c r="A3180" s="39"/>
      <c r="E3180" s="74"/>
      <c r="F3180" s="74"/>
      <c r="G3180" s="74"/>
      <c r="S3180" s="61"/>
      <c r="T3180" s="61"/>
    </row>
    <row r="3181" spans="1:20" s="55" customFormat="1" ht="14.15" x14ac:dyDescent="0.4">
      <c r="A3181" s="39"/>
      <c r="E3181" s="74"/>
      <c r="F3181" s="74"/>
      <c r="G3181" s="74"/>
      <c r="S3181" s="61"/>
      <c r="T3181" s="61"/>
    </row>
    <row r="3182" spans="1:20" s="55" customFormat="1" ht="14.15" x14ac:dyDescent="0.4">
      <c r="A3182" s="39"/>
      <c r="E3182" s="74"/>
      <c r="F3182" s="74"/>
      <c r="G3182" s="74"/>
      <c r="S3182" s="61"/>
      <c r="T3182" s="61"/>
    </row>
    <row r="3183" spans="1:20" s="55" customFormat="1" ht="14.15" x14ac:dyDescent="0.4">
      <c r="A3183" s="39"/>
      <c r="E3183" s="74"/>
      <c r="F3183" s="74"/>
      <c r="G3183" s="74"/>
      <c r="S3183" s="61"/>
      <c r="T3183" s="61"/>
    </row>
    <row r="3184" spans="1:20" s="55" customFormat="1" ht="14.15" x14ac:dyDescent="0.4">
      <c r="A3184" s="39"/>
      <c r="E3184" s="74"/>
      <c r="F3184" s="74"/>
      <c r="G3184" s="74"/>
      <c r="S3184" s="61"/>
      <c r="T3184" s="61"/>
    </row>
    <row r="3185" spans="1:20" s="55" customFormat="1" ht="14.15" x14ac:dyDescent="0.4">
      <c r="A3185" s="39"/>
      <c r="E3185" s="74"/>
      <c r="F3185" s="74"/>
      <c r="G3185" s="74"/>
      <c r="S3185" s="61"/>
      <c r="T3185" s="61"/>
    </row>
    <row r="3186" spans="1:20" s="55" customFormat="1" ht="14.15" x14ac:dyDescent="0.4">
      <c r="A3186" s="39"/>
      <c r="E3186" s="74"/>
      <c r="F3186" s="74"/>
      <c r="G3186" s="74"/>
      <c r="S3186" s="61"/>
      <c r="T3186" s="61"/>
    </row>
    <row r="3187" spans="1:20" s="55" customFormat="1" ht="14.15" x14ac:dyDescent="0.4">
      <c r="A3187" s="39"/>
      <c r="E3187" s="74"/>
      <c r="F3187" s="74"/>
      <c r="G3187" s="74"/>
      <c r="S3187" s="61"/>
      <c r="T3187" s="61"/>
    </row>
    <row r="3188" spans="1:20" s="55" customFormat="1" ht="14.15" x14ac:dyDescent="0.4">
      <c r="A3188" s="39"/>
      <c r="E3188" s="74"/>
      <c r="F3188" s="74"/>
      <c r="G3188" s="74"/>
      <c r="S3188" s="61"/>
      <c r="T3188" s="61"/>
    </row>
    <row r="3189" spans="1:20" s="55" customFormat="1" ht="14.15" x14ac:dyDescent="0.4">
      <c r="A3189" s="39"/>
      <c r="E3189" s="74"/>
      <c r="F3189" s="74"/>
      <c r="G3189" s="74"/>
      <c r="S3189" s="61"/>
      <c r="T3189" s="61"/>
    </row>
    <row r="3190" spans="1:20" s="55" customFormat="1" ht="14.15" x14ac:dyDescent="0.4">
      <c r="A3190" s="39"/>
      <c r="E3190" s="74"/>
      <c r="F3190" s="74"/>
      <c r="G3190" s="74"/>
      <c r="S3190" s="61"/>
      <c r="T3190" s="61"/>
    </row>
    <row r="3191" spans="1:20" s="55" customFormat="1" ht="14.15" x14ac:dyDescent="0.4">
      <c r="A3191" s="39"/>
      <c r="E3191" s="74"/>
      <c r="F3191" s="74"/>
      <c r="G3191" s="74"/>
      <c r="S3191" s="61"/>
      <c r="T3191" s="61"/>
    </row>
    <row r="3192" spans="1:20" s="55" customFormat="1" ht="14.15" x14ac:dyDescent="0.4">
      <c r="A3192" s="39"/>
      <c r="E3192" s="74"/>
      <c r="F3192" s="74"/>
      <c r="G3192" s="74"/>
      <c r="S3192" s="61"/>
      <c r="T3192" s="61"/>
    </row>
    <row r="3193" spans="1:20" s="55" customFormat="1" ht="14.15" x14ac:dyDescent="0.4">
      <c r="A3193" s="39"/>
      <c r="E3193" s="74"/>
      <c r="F3193" s="74"/>
      <c r="G3193" s="74"/>
      <c r="S3193" s="61"/>
      <c r="T3193" s="61"/>
    </row>
    <row r="3194" spans="1:20" s="55" customFormat="1" ht="14.15" x14ac:dyDescent="0.4">
      <c r="A3194" s="39"/>
      <c r="E3194" s="74"/>
      <c r="F3194" s="74"/>
      <c r="G3194" s="74"/>
      <c r="S3194" s="61"/>
      <c r="T3194" s="61"/>
    </row>
    <row r="3195" spans="1:20" s="55" customFormat="1" ht="14.15" x14ac:dyDescent="0.4">
      <c r="A3195" s="39"/>
      <c r="E3195" s="74"/>
      <c r="F3195" s="74"/>
      <c r="G3195" s="74"/>
      <c r="S3195" s="61"/>
      <c r="T3195" s="61"/>
    </row>
    <row r="3196" spans="1:20" s="55" customFormat="1" ht="14.15" x14ac:dyDescent="0.4">
      <c r="A3196" s="39"/>
      <c r="E3196" s="74"/>
      <c r="F3196" s="74"/>
      <c r="G3196" s="74"/>
      <c r="S3196" s="61"/>
      <c r="T3196" s="61"/>
    </row>
    <row r="3197" spans="1:20" s="55" customFormat="1" ht="14.15" x14ac:dyDescent="0.4">
      <c r="A3197" s="39"/>
      <c r="E3197" s="74"/>
      <c r="F3197" s="74"/>
      <c r="G3197" s="74"/>
      <c r="S3197" s="61"/>
      <c r="T3197" s="61"/>
    </row>
    <row r="3198" spans="1:20" s="55" customFormat="1" ht="14.15" x14ac:dyDescent="0.4">
      <c r="A3198" s="39"/>
      <c r="E3198" s="74"/>
      <c r="F3198" s="74"/>
      <c r="G3198" s="74"/>
      <c r="S3198" s="61"/>
      <c r="T3198" s="61"/>
    </row>
    <row r="3199" spans="1:20" s="55" customFormat="1" ht="14.15" x14ac:dyDescent="0.4">
      <c r="A3199" s="39"/>
      <c r="E3199" s="74"/>
      <c r="F3199" s="74"/>
      <c r="G3199" s="74"/>
      <c r="S3199" s="61"/>
      <c r="T3199" s="61"/>
    </row>
    <row r="3200" spans="1:20" s="55" customFormat="1" ht="14.15" x14ac:dyDescent="0.4">
      <c r="A3200" s="39"/>
      <c r="E3200" s="74"/>
      <c r="F3200" s="74"/>
      <c r="G3200" s="74"/>
      <c r="S3200" s="61"/>
      <c r="T3200" s="61"/>
    </row>
    <row r="3201" spans="1:20" s="55" customFormat="1" ht="14.15" x14ac:dyDescent="0.4">
      <c r="A3201" s="39"/>
      <c r="E3201" s="74"/>
      <c r="F3201" s="74"/>
      <c r="G3201" s="74"/>
      <c r="S3201" s="61"/>
      <c r="T3201" s="61"/>
    </row>
    <row r="3202" spans="1:20" s="55" customFormat="1" ht="14.15" x14ac:dyDescent="0.4">
      <c r="A3202" s="39"/>
      <c r="E3202" s="74"/>
      <c r="F3202" s="74"/>
      <c r="G3202" s="74"/>
      <c r="S3202" s="61"/>
      <c r="T3202" s="61"/>
    </row>
    <row r="3203" spans="1:20" s="55" customFormat="1" ht="14.15" x14ac:dyDescent="0.4">
      <c r="A3203" s="39"/>
      <c r="E3203" s="74"/>
      <c r="F3203" s="74"/>
      <c r="G3203" s="74"/>
      <c r="S3203" s="61"/>
      <c r="T3203" s="61"/>
    </row>
    <row r="3204" spans="1:20" s="55" customFormat="1" ht="14.15" x14ac:dyDescent="0.4">
      <c r="A3204" s="39"/>
      <c r="E3204" s="74"/>
      <c r="F3204" s="74"/>
      <c r="G3204" s="74"/>
      <c r="S3204" s="61"/>
      <c r="T3204" s="61"/>
    </row>
    <row r="3205" spans="1:20" s="55" customFormat="1" ht="14.15" x14ac:dyDescent="0.4">
      <c r="A3205" s="39"/>
      <c r="E3205" s="74"/>
      <c r="F3205" s="74"/>
      <c r="G3205" s="74"/>
      <c r="S3205" s="61"/>
      <c r="T3205" s="61"/>
    </row>
    <row r="3206" spans="1:20" s="55" customFormat="1" ht="14.15" x14ac:dyDescent="0.4">
      <c r="A3206" s="39"/>
      <c r="E3206" s="74"/>
      <c r="F3206" s="74"/>
      <c r="G3206" s="74"/>
      <c r="S3206" s="61"/>
      <c r="T3206" s="61"/>
    </row>
    <row r="3207" spans="1:20" s="55" customFormat="1" ht="14.15" x14ac:dyDescent="0.4">
      <c r="A3207" s="39"/>
      <c r="E3207" s="74"/>
      <c r="F3207" s="74"/>
      <c r="G3207" s="74"/>
      <c r="S3207" s="61"/>
      <c r="T3207" s="61"/>
    </row>
    <row r="3208" spans="1:20" s="55" customFormat="1" ht="14.15" x14ac:dyDescent="0.4">
      <c r="A3208" s="39"/>
      <c r="E3208" s="74"/>
      <c r="F3208" s="74"/>
      <c r="G3208" s="74"/>
      <c r="S3208" s="61"/>
      <c r="T3208" s="61"/>
    </row>
    <row r="3209" spans="1:20" s="55" customFormat="1" ht="14.15" x14ac:dyDescent="0.4">
      <c r="A3209" s="39"/>
      <c r="E3209" s="74"/>
      <c r="F3209" s="74"/>
      <c r="G3209" s="74"/>
      <c r="S3209" s="61"/>
      <c r="T3209" s="61"/>
    </row>
    <row r="3210" spans="1:20" s="55" customFormat="1" ht="14.15" x14ac:dyDescent="0.4">
      <c r="A3210" s="39"/>
      <c r="E3210" s="74"/>
      <c r="F3210" s="74"/>
      <c r="G3210" s="74"/>
      <c r="S3210" s="61"/>
      <c r="T3210" s="61"/>
    </row>
    <row r="3211" spans="1:20" s="55" customFormat="1" ht="14.15" x14ac:dyDescent="0.4">
      <c r="A3211" s="39"/>
      <c r="E3211" s="74"/>
      <c r="F3211" s="74"/>
      <c r="G3211" s="74"/>
      <c r="S3211" s="61"/>
      <c r="T3211" s="61"/>
    </row>
    <row r="3212" spans="1:20" s="55" customFormat="1" ht="14.15" x14ac:dyDescent="0.4">
      <c r="A3212" s="39"/>
      <c r="E3212" s="74"/>
      <c r="F3212" s="74"/>
      <c r="G3212" s="74"/>
      <c r="S3212" s="61"/>
      <c r="T3212" s="61"/>
    </row>
    <row r="3213" spans="1:20" s="55" customFormat="1" ht="14.15" x14ac:dyDescent="0.4">
      <c r="A3213" s="39"/>
      <c r="E3213" s="74"/>
      <c r="F3213" s="74"/>
      <c r="G3213" s="74"/>
      <c r="S3213" s="61"/>
      <c r="T3213" s="61"/>
    </row>
    <row r="3214" spans="1:20" s="55" customFormat="1" ht="14.15" x14ac:dyDescent="0.4">
      <c r="A3214" s="39"/>
      <c r="E3214" s="74"/>
      <c r="F3214" s="74"/>
      <c r="G3214" s="74"/>
      <c r="S3214" s="61"/>
      <c r="T3214" s="61"/>
    </row>
    <row r="3215" spans="1:20" s="55" customFormat="1" ht="14.15" x14ac:dyDescent="0.4">
      <c r="A3215" s="39"/>
      <c r="E3215" s="74"/>
      <c r="F3215" s="74"/>
      <c r="G3215" s="74"/>
      <c r="S3215" s="61"/>
      <c r="T3215" s="61"/>
    </row>
    <row r="3216" spans="1:20" s="55" customFormat="1" ht="14.15" x14ac:dyDescent="0.4">
      <c r="A3216" s="39"/>
      <c r="E3216" s="74"/>
      <c r="F3216" s="74"/>
      <c r="G3216" s="74"/>
      <c r="S3216" s="61"/>
      <c r="T3216" s="61"/>
    </row>
    <row r="3217" spans="1:20" s="55" customFormat="1" ht="14.15" x14ac:dyDescent="0.4">
      <c r="A3217" s="39"/>
      <c r="E3217" s="74"/>
      <c r="F3217" s="74"/>
      <c r="G3217" s="74"/>
      <c r="S3217" s="61"/>
      <c r="T3217" s="61"/>
    </row>
    <row r="3218" spans="1:20" s="55" customFormat="1" ht="14.15" x14ac:dyDescent="0.4">
      <c r="A3218" s="39"/>
      <c r="E3218" s="74"/>
      <c r="F3218" s="74"/>
      <c r="G3218" s="74"/>
      <c r="S3218" s="61"/>
      <c r="T3218" s="61"/>
    </row>
    <row r="3219" spans="1:20" s="55" customFormat="1" ht="14.15" x14ac:dyDescent="0.4">
      <c r="A3219" s="39"/>
      <c r="E3219" s="74"/>
      <c r="F3219" s="74"/>
      <c r="G3219" s="74"/>
      <c r="S3219" s="61"/>
      <c r="T3219" s="61"/>
    </row>
    <row r="3220" spans="1:20" s="55" customFormat="1" ht="14.15" x14ac:dyDescent="0.4">
      <c r="A3220" s="39"/>
      <c r="E3220" s="74"/>
      <c r="F3220" s="74"/>
      <c r="G3220" s="74"/>
      <c r="S3220" s="61"/>
      <c r="T3220" s="61"/>
    </row>
    <row r="3221" spans="1:20" s="55" customFormat="1" ht="14.15" x14ac:dyDescent="0.4">
      <c r="A3221" s="39"/>
      <c r="E3221" s="74"/>
      <c r="F3221" s="74"/>
      <c r="G3221" s="74"/>
      <c r="S3221" s="61"/>
      <c r="T3221" s="61"/>
    </row>
    <row r="3222" spans="1:20" s="55" customFormat="1" ht="14.15" x14ac:dyDescent="0.4">
      <c r="A3222" s="39"/>
      <c r="E3222" s="74"/>
      <c r="F3222" s="74"/>
      <c r="G3222" s="74"/>
      <c r="S3222" s="61"/>
      <c r="T3222" s="61"/>
    </row>
    <row r="3223" spans="1:20" s="55" customFormat="1" ht="14.15" x14ac:dyDescent="0.4">
      <c r="A3223" s="39"/>
      <c r="E3223" s="74"/>
      <c r="F3223" s="74"/>
      <c r="G3223" s="74"/>
      <c r="S3223" s="61"/>
      <c r="T3223" s="61"/>
    </row>
    <row r="3224" spans="1:20" s="55" customFormat="1" ht="14.15" x14ac:dyDescent="0.4">
      <c r="A3224" s="39"/>
      <c r="E3224" s="74"/>
      <c r="F3224" s="74"/>
      <c r="G3224" s="74"/>
      <c r="S3224" s="61"/>
      <c r="T3224" s="61"/>
    </row>
    <row r="3225" spans="1:20" s="55" customFormat="1" ht="14.15" x14ac:dyDescent="0.4">
      <c r="A3225" s="39"/>
      <c r="E3225" s="74"/>
      <c r="F3225" s="74"/>
      <c r="G3225" s="74"/>
      <c r="S3225" s="61"/>
      <c r="T3225" s="61"/>
    </row>
    <row r="3226" spans="1:20" s="55" customFormat="1" ht="14.15" x14ac:dyDescent="0.4">
      <c r="A3226" s="39"/>
      <c r="E3226" s="74"/>
      <c r="F3226" s="74"/>
      <c r="G3226" s="74"/>
      <c r="S3226" s="61"/>
      <c r="T3226" s="61"/>
    </row>
    <row r="3227" spans="1:20" s="55" customFormat="1" ht="14.15" x14ac:dyDescent="0.4">
      <c r="A3227" s="39"/>
      <c r="E3227" s="74"/>
      <c r="F3227" s="74"/>
      <c r="G3227" s="74"/>
      <c r="S3227" s="61"/>
      <c r="T3227" s="61"/>
    </row>
    <row r="3228" spans="1:20" s="55" customFormat="1" ht="14.15" x14ac:dyDescent="0.4">
      <c r="A3228" s="39"/>
      <c r="E3228" s="74"/>
      <c r="F3228" s="74"/>
      <c r="G3228" s="74"/>
      <c r="S3228" s="61"/>
      <c r="T3228" s="61"/>
    </row>
    <row r="3229" spans="1:20" s="55" customFormat="1" ht="14.15" x14ac:dyDescent="0.4">
      <c r="A3229" s="39"/>
      <c r="E3229" s="74"/>
      <c r="F3229" s="74"/>
      <c r="G3229" s="74"/>
      <c r="S3229" s="61"/>
      <c r="T3229" s="61"/>
    </row>
    <row r="3230" spans="1:20" s="55" customFormat="1" ht="14.15" x14ac:dyDescent="0.4">
      <c r="A3230" s="39"/>
      <c r="E3230" s="74"/>
      <c r="F3230" s="74"/>
      <c r="G3230" s="74"/>
      <c r="S3230" s="61"/>
      <c r="T3230" s="61"/>
    </row>
    <row r="3231" spans="1:20" s="55" customFormat="1" ht="14.15" x14ac:dyDescent="0.4">
      <c r="A3231" s="39"/>
      <c r="E3231" s="74"/>
      <c r="F3231" s="74"/>
      <c r="G3231" s="74"/>
      <c r="S3231" s="61"/>
      <c r="T3231" s="61"/>
    </row>
    <row r="3232" spans="1:20" s="55" customFormat="1" ht="14.15" x14ac:dyDescent="0.4">
      <c r="A3232" s="39"/>
      <c r="E3232" s="74"/>
      <c r="F3232" s="74"/>
      <c r="G3232" s="74"/>
      <c r="S3232" s="61"/>
      <c r="T3232" s="61"/>
    </row>
    <row r="3233" spans="1:20" s="55" customFormat="1" ht="14.15" x14ac:dyDescent="0.4">
      <c r="A3233" s="39"/>
      <c r="E3233" s="74"/>
      <c r="F3233" s="74"/>
      <c r="G3233" s="74"/>
      <c r="S3233" s="61"/>
      <c r="T3233" s="61"/>
    </row>
    <row r="3234" spans="1:20" s="55" customFormat="1" ht="14.15" x14ac:dyDescent="0.4">
      <c r="A3234" s="39"/>
      <c r="E3234" s="74"/>
      <c r="F3234" s="74"/>
      <c r="G3234" s="74"/>
      <c r="S3234" s="61"/>
      <c r="T3234" s="61"/>
    </row>
    <row r="3235" spans="1:20" s="55" customFormat="1" ht="14.15" x14ac:dyDescent="0.4">
      <c r="A3235" s="39"/>
      <c r="E3235" s="74"/>
      <c r="F3235" s="74"/>
      <c r="G3235" s="74"/>
      <c r="S3235" s="61"/>
      <c r="T3235" s="61"/>
    </row>
    <row r="3236" spans="1:20" s="55" customFormat="1" ht="14.15" x14ac:dyDescent="0.4">
      <c r="A3236" s="39"/>
      <c r="E3236" s="74"/>
      <c r="F3236" s="74"/>
      <c r="G3236" s="74"/>
      <c r="S3236" s="61"/>
      <c r="T3236" s="61"/>
    </row>
    <row r="3237" spans="1:20" s="55" customFormat="1" ht="14.15" x14ac:dyDescent="0.4">
      <c r="A3237" s="39"/>
      <c r="E3237" s="74"/>
      <c r="F3237" s="74"/>
      <c r="G3237" s="74"/>
      <c r="S3237" s="61"/>
      <c r="T3237" s="61"/>
    </row>
    <row r="3238" spans="1:20" s="55" customFormat="1" ht="14.15" x14ac:dyDescent="0.4">
      <c r="A3238" s="39"/>
      <c r="E3238" s="74"/>
      <c r="F3238" s="74"/>
      <c r="G3238" s="74"/>
      <c r="S3238" s="61"/>
      <c r="T3238" s="61"/>
    </row>
    <row r="3239" spans="1:20" s="55" customFormat="1" ht="14.15" x14ac:dyDescent="0.4">
      <c r="A3239" s="39"/>
      <c r="E3239" s="74"/>
      <c r="F3239" s="74"/>
      <c r="G3239" s="74"/>
      <c r="S3239" s="61"/>
      <c r="T3239" s="61"/>
    </row>
    <row r="3240" spans="1:20" s="55" customFormat="1" ht="14.15" x14ac:dyDescent="0.4">
      <c r="A3240" s="39"/>
      <c r="E3240" s="74"/>
      <c r="F3240" s="74"/>
      <c r="G3240" s="74"/>
      <c r="S3240" s="61"/>
      <c r="T3240" s="61"/>
    </row>
    <row r="3241" spans="1:20" s="55" customFormat="1" ht="14.15" x14ac:dyDescent="0.4">
      <c r="A3241" s="39"/>
      <c r="E3241" s="74"/>
      <c r="F3241" s="74"/>
      <c r="G3241" s="74"/>
      <c r="S3241" s="61"/>
      <c r="T3241" s="61"/>
    </row>
    <row r="3242" spans="1:20" s="55" customFormat="1" ht="14.15" x14ac:dyDescent="0.4">
      <c r="A3242" s="39"/>
      <c r="E3242" s="74"/>
      <c r="F3242" s="74"/>
      <c r="G3242" s="74"/>
      <c r="S3242" s="61"/>
      <c r="T3242" s="61"/>
    </row>
    <row r="3243" spans="1:20" s="55" customFormat="1" ht="14.15" x14ac:dyDescent="0.4">
      <c r="A3243" s="39"/>
      <c r="E3243" s="74"/>
      <c r="F3243" s="74"/>
      <c r="G3243" s="74"/>
      <c r="S3243" s="61"/>
      <c r="T3243" s="61"/>
    </row>
    <row r="3244" spans="1:20" s="55" customFormat="1" ht="14.15" x14ac:dyDescent="0.4">
      <c r="A3244" s="39"/>
      <c r="E3244" s="74"/>
      <c r="F3244" s="74"/>
      <c r="G3244" s="74"/>
      <c r="S3244" s="61"/>
      <c r="T3244" s="61"/>
    </row>
    <row r="3245" spans="1:20" s="55" customFormat="1" ht="14.15" x14ac:dyDescent="0.4">
      <c r="A3245" s="39"/>
      <c r="E3245" s="74"/>
      <c r="F3245" s="74"/>
      <c r="G3245" s="74"/>
      <c r="S3245" s="61"/>
      <c r="T3245" s="61"/>
    </row>
    <row r="3246" spans="1:20" s="55" customFormat="1" ht="14.15" x14ac:dyDescent="0.4">
      <c r="A3246" s="39"/>
      <c r="E3246" s="74"/>
      <c r="F3246" s="74"/>
      <c r="G3246" s="74"/>
      <c r="S3246" s="61"/>
      <c r="T3246" s="61"/>
    </row>
    <row r="3247" spans="1:20" s="55" customFormat="1" ht="14.15" x14ac:dyDescent="0.4">
      <c r="A3247" s="39"/>
      <c r="E3247" s="74"/>
      <c r="F3247" s="74"/>
      <c r="G3247" s="74"/>
      <c r="S3247" s="61"/>
      <c r="T3247" s="61"/>
    </row>
    <row r="3248" spans="1:20" s="55" customFormat="1" ht="14.15" x14ac:dyDescent="0.4">
      <c r="A3248" s="39"/>
      <c r="E3248" s="74"/>
      <c r="F3248" s="74"/>
      <c r="G3248" s="74"/>
      <c r="S3248" s="61"/>
      <c r="T3248" s="61"/>
    </row>
    <row r="3249" spans="1:20" s="55" customFormat="1" ht="14.15" x14ac:dyDescent="0.4">
      <c r="A3249" s="39"/>
      <c r="E3249" s="74"/>
      <c r="F3249" s="74"/>
      <c r="G3249" s="74"/>
      <c r="S3249" s="61"/>
      <c r="T3249" s="61"/>
    </row>
    <row r="3250" spans="1:20" s="55" customFormat="1" ht="14.15" x14ac:dyDescent="0.4">
      <c r="A3250" s="39"/>
      <c r="E3250" s="74"/>
      <c r="F3250" s="74"/>
      <c r="G3250" s="74"/>
      <c r="S3250" s="61"/>
      <c r="T3250" s="61"/>
    </row>
    <row r="3251" spans="1:20" s="55" customFormat="1" ht="14.15" x14ac:dyDescent="0.4">
      <c r="A3251" s="39"/>
      <c r="E3251" s="74"/>
      <c r="F3251" s="74"/>
      <c r="G3251" s="74"/>
      <c r="S3251" s="61"/>
      <c r="T3251" s="61"/>
    </row>
    <row r="3252" spans="1:20" s="55" customFormat="1" ht="14.15" x14ac:dyDescent="0.4">
      <c r="A3252" s="39"/>
      <c r="E3252" s="74"/>
      <c r="F3252" s="74"/>
      <c r="G3252" s="74"/>
      <c r="S3252" s="61"/>
      <c r="T3252" s="61"/>
    </row>
    <row r="3253" spans="1:20" s="55" customFormat="1" ht="14.15" x14ac:dyDescent="0.4">
      <c r="A3253" s="39"/>
      <c r="E3253" s="74"/>
      <c r="F3253" s="74"/>
      <c r="G3253" s="74"/>
      <c r="S3253" s="61"/>
      <c r="T3253" s="61"/>
    </row>
    <row r="3254" spans="1:20" s="55" customFormat="1" ht="14.15" x14ac:dyDescent="0.4">
      <c r="A3254" s="39"/>
      <c r="E3254" s="74"/>
      <c r="F3254" s="74"/>
      <c r="G3254" s="74"/>
      <c r="S3254" s="61"/>
      <c r="T3254" s="61"/>
    </row>
    <row r="3255" spans="1:20" s="55" customFormat="1" ht="14.15" x14ac:dyDescent="0.4">
      <c r="A3255" s="39"/>
      <c r="E3255" s="74"/>
      <c r="F3255" s="74"/>
      <c r="G3255" s="74"/>
      <c r="S3255" s="61"/>
      <c r="T3255" s="61"/>
    </row>
    <row r="3256" spans="1:20" s="55" customFormat="1" ht="14.15" x14ac:dyDescent="0.4">
      <c r="A3256" s="39"/>
      <c r="E3256" s="74"/>
      <c r="F3256" s="74"/>
      <c r="G3256" s="74"/>
      <c r="S3256" s="61"/>
      <c r="T3256" s="61"/>
    </row>
    <row r="3257" spans="1:20" s="55" customFormat="1" ht="14.15" x14ac:dyDescent="0.4">
      <c r="A3257" s="39"/>
      <c r="E3257" s="74"/>
      <c r="F3257" s="74"/>
      <c r="G3257" s="74"/>
      <c r="S3257" s="61"/>
      <c r="T3257" s="61"/>
    </row>
    <row r="3258" spans="1:20" s="55" customFormat="1" ht="14.15" x14ac:dyDescent="0.4">
      <c r="A3258" s="39"/>
      <c r="E3258" s="74"/>
      <c r="F3258" s="74"/>
      <c r="G3258" s="74"/>
      <c r="S3258" s="61"/>
      <c r="T3258" s="61"/>
    </row>
    <row r="3259" spans="1:20" s="55" customFormat="1" ht="14.15" x14ac:dyDescent="0.4">
      <c r="A3259" s="39"/>
      <c r="E3259" s="74"/>
      <c r="F3259" s="74"/>
      <c r="G3259" s="74"/>
      <c r="S3259" s="61"/>
      <c r="T3259" s="61"/>
    </row>
    <row r="3260" spans="1:20" s="55" customFormat="1" ht="14.15" x14ac:dyDescent="0.4">
      <c r="A3260" s="39"/>
      <c r="E3260" s="74"/>
      <c r="F3260" s="74"/>
      <c r="G3260" s="74"/>
      <c r="S3260" s="61"/>
      <c r="T3260" s="61"/>
    </row>
    <row r="3261" spans="1:20" s="55" customFormat="1" ht="14.15" x14ac:dyDescent="0.4">
      <c r="A3261" s="39"/>
      <c r="E3261" s="74"/>
      <c r="F3261" s="74"/>
      <c r="G3261" s="74"/>
      <c r="S3261" s="61"/>
      <c r="T3261" s="61"/>
    </row>
    <row r="3262" spans="1:20" s="55" customFormat="1" ht="14.15" x14ac:dyDescent="0.4">
      <c r="A3262" s="39"/>
      <c r="E3262" s="74"/>
      <c r="F3262" s="74"/>
      <c r="G3262" s="74"/>
      <c r="S3262" s="61"/>
      <c r="T3262" s="61"/>
    </row>
    <row r="3263" spans="1:20" s="55" customFormat="1" ht="14.15" x14ac:dyDescent="0.4">
      <c r="A3263" s="39"/>
      <c r="E3263" s="74"/>
      <c r="F3263" s="74"/>
      <c r="G3263" s="74"/>
      <c r="S3263" s="61"/>
      <c r="T3263" s="61"/>
    </row>
    <row r="3264" spans="1:20" s="55" customFormat="1" ht="14.15" x14ac:dyDescent="0.4">
      <c r="A3264" s="39"/>
      <c r="E3264" s="74"/>
      <c r="F3264" s="74"/>
      <c r="G3264" s="74"/>
      <c r="S3264" s="61"/>
      <c r="T3264" s="61"/>
    </row>
    <row r="3265" spans="1:20" s="55" customFormat="1" ht="14.15" x14ac:dyDescent="0.4">
      <c r="A3265" s="39"/>
      <c r="E3265" s="74"/>
      <c r="F3265" s="74"/>
      <c r="G3265" s="74"/>
      <c r="S3265" s="61"/>
      <c r="T3265" s="61"/>
    </row>
    <row r="3266" spans="1:20" s="55" customFormat="1" ht="14.15" x14ac:dyDescent="0.4">
      <c r="A3266" s="39"/>
      <c r="E3266" s="74"/>
      <c r="F3266" s="74"/>
      <c r="G3266" s="74"/>
      <c r="S3266" s="61"/>
      <c r="T3266" s="61"/>
    </row>
    <row r="3267" spans="1:20" s="55" customFormat="1" ht="14.15" x14ac:dyDescent="0.4">
      <c r="A3267" s="39"/>
      <c r="E3267" s="74"/>
      <c r="F3267" s="74"/>
      <c r="G3267" s="74"/>
      <c r="S3267" s="61"/>
      <c r="T3267" s="61"/>
    </row>
    <row r="3268" spans="1:20" s="55" customFormat="1" ht="14.15" x14ac:dyDescent="0.4">
      <c r="A3268" s="39"/>
      <c r="E3268" s="74"/>
      <c r="F3268" s="74"/>
      <c r="G3268" s="74"/>
      <c r="S3268" s="61"/>
      <c r="T3268" s="61"/>
    </row>
    <row r="3269" spans="1:20" s="55" customFormat="1" ht="14.15" x14ac:dyDescent="0.4">
      <c r="A3269" s="39"/>
      <c r="E3269" s="74"/>
      <c r="F3269" s="74"/>
      <c r="G3269" s="74"/>
      <c r="S3269" s="61"/>
      <c r="T3269" s="61"/>
    </row>
    <row r="3270" spans="1:20" s="55" customFormat="1" ht="14.15" x14ac:dyDescent="0.4">
      <c r="A3270" s="39"/>
      <c r="E3270" s="74"/>
      <c r="F3270" s="74"/>
      <c r="G3270" s="74"/>
      <c r="S3270" s="61"/>
      <c r="T3270" s="61"/>
    </row>
    <row r="3271" spans="1:20" s="55" customFormat="1" ht="14.15" x14ac:dyDescent="0.4">
      <c r="A3271" s="39"/>
      <c r="E3271" s="74"/>
      <c r="F3271" s="74"/>
      <c r="G3271" s="74"/>
      <c r="S3271" s="61"/>
      <c r="T3271" s="61"/>
    </row>
    <row r="3272" spans="1:20" s="55" customFormat="1" ht="14.15" x14ac:dyDescent="0.4">
      <c r="A3272" s="39"/>
      <c r="E3272" s="74"/>
      <c r="F3272" s="74"/>
      <c r="G3272" s="74"/>
      <c r="S3272" s="61"/>
      <c r="T3272" s="61"/>
    </row>
    <row r="3273" spans="1:20" s="55" customFormat="1" ht="14.15" x14ac:dyDescent="0.4">
      <c r="A3273" s="39"/>
      <c r="E3273" s="74"/>
      <c r="F3273" s="74"/>
      <c r="G3273" s="74"/>
      <c r="S3273" s="61"/>
      <c r="T3273" s="61"/>
    </row>
    <row r="3274" spans="1:20" s="55" customFormat="1" ht="14.15" x14ac:dyDescent="0.4">
      <c r="A3274" s="39"/>
      <c r="E3274" s="74"/>
      <c r="F3274" s="74"/>
      <c r="G3274" s="74"/>
      <c r="S3274" s="61"/>
      <c r="T3274" s="61"/>
    </row>
    <row r="3275" spans="1:20" s="55" customFormat="1" ht="14.15" x14ac:dyDescent="0.4">
      <c r="A3275" s="39"/>
      <c r="E3275" s="74"/>
      <c r="F3275" s="74"/>
      <c r="G3275" s="74"/>
      <c r="S3275" s="61"/>
      <c r="T3275" s="61"/>
    </row>
    <row r="3276" spans="1:20" s="55" customFormat="1" ht="14.15" x14ac:dyDescent="0.4">
      <c r="A3276" s="39"/>
      <c r="E3276" s="74"/>
      <c r="F3276" s="74"/>
      <c r="G3276" s="74"/>
      <c r="S3276" s="61"/>
      <c r="T3276" s="61"/>
    </row>
    <row r="3277" spans="1:20" s="55" customFormat="1" ht="14.15" x14ac:dyDescent="0.4">
      <c r="A3277" s="39"/>
      <c r="E3277" s="74"/>
      <c r="F3277" s="74"/>
      <c r="G3277" s="74"/>
      <c r="S3277" s="61"/>
      <c r="T3277" s="61"/>
    </row>
    <row r="3278" spans="1:20" s="55" customFormat="1" ht="14.15" x14ac:dyDescent="0.4">
      <c r="A3278" s="39"/>
      <c r="E3278" s="74"/>
      <c r="F3278" s="74"/>
      <c r="G3278" s="74"/>
      <c r="S3278" s="61"/>
      <c r="T3278" s="61"/>
    </row>
    <row r="3279" spans="1:20" s="55" customFormat="1" ht="14.15" x14ac:dyDescent="0.4">
      <c r="A3279" s="39"/>
      <c r="E3279" s="74"/>
      <c r="F3279" s="74"/>
      <c r="G3279" s="74"/>
      <c r="S3279" s="61"/>
      <c r="T3279" s="61"/>
    </row>
    <row r="3280" spans="1:20" s="55" customFormat="1" ht="14.15" x14ac:dyDescent="0.4">
      <c r="A3280" s="39"/>
      <c r="E3280" s="74"/>
      <c r="F3280" s="74"/>
      <c r="G3280" s="74"/>
      <c r="S3280" s="61"/>
      <c r="T3280" s="61"/>
    </row>
    <row r="3281" spans="1:20" s="55" customFormat="1" ht="14.15" x14ac:dyDescent="0.4">
      <c r="A3281" s="39"/>
      <c r="E3281" s="74"/>
      <c r="F3281" s="74"/>
      <c r="G3281" s="74"/>
      <c r="S3281" s="61"/>
      <c r="T3281" s="61"/>
    </row>
    <row r="3282" spans="1:20" s="55" customFormat="1" ht="14.15" x14ac:dyDescent="0.4">
      <c r="A3282" s="39"/>
      <c r="E3282" s="74"/>
      <c r="F3282" s="74"/>
      <c r="G3282" s="74"/>
      <c r="S3282" s="61"/>
      <c r="T3282" s="61"/>
    </row>
    <row r="3283" spans="1:20" s="55" customFormat="1" ht="14.15" x14ac:dyDescent="0.4">
      <c r="A3283" s="39"/>
      <c r="E3283" s="74"/>
      <c r="F3283" s="74"/>
      <c r="G3283" s="74"/>
      <c r="S3283" s="61"/>
      <c r="T3283" s="61"/>
    </row>
    <row r="3284" spans="1:20" s="55" customFormat="1" ht="14.15" x14ac:dyDescent="0.4">
      <c r="A3284" s="39"/>
      <c r="E3284" s="74"/>
      <c r="F3284" s="74"/>
      <c r="G3284" s="74"/>
      <c r="S3284" s="61"/>
      <c r="T3284" s="61"/>
    </row>
    <row r="3285" spans="1:20" s="55" customFormat="1" ht="14.15" x14ac:dyDescent="0.4">
      <c r="A3285" s="39"/>
      <c r="E3285" s="74"/>
      <c r="F3285" s="74"/>
      <c r="G3285" s="74"/>
      <c r="S3285" s="61"/>
      <c r="T3285" s="61"/>
    </row>
    <row r="3286" spans="1:20" s="55" customFormat="1" ht="14.15" x14ac:dyDescent="0.4">
      <c r="A3286" s="39"/>
      <c r="E3286" s="74"/>
      <c r="F3286" s="74"/>
      <c r="G3286" s="74"/>
      <c r="S3286" s="61"/>
      <c r="T3286" s="61"/>
    </row>
    <row r="3287" spans="1:20" s="55" customFormat="1" ht="14.15" x14ac:dyDescent="0.4">
      <c r="A3287" s="39"/>
      <c r="E3287" s="74"/>
      <c r="F3287" s="74"/>
      <c r="G3287" s="74"/>
      <c r="S3287" s="61"/>
      <c r="T3287" s="61"/>
    </row>
    <row r="3288" spans="1:20" s="55" customFormat="1" ht="14.15" x14ac:dyDescent="0.4">
      <c r="A3288" s="39"/>
      <c r="E3288" s="74"/>
      <c r="F3288" s="74"/>
      <c r="G3288" s="74"/>
      <c r="S3288" s="61"/>
      <c r="T3288" s="61"/>
    </row>
    <row r="3289" spans="1:20" s="55" customFormat="1" ht="14.15" x14ac:dyDescent="0.4">
      <c r="A3289" s="39"/>
      <c r="E3289" s="74"/>
      <c r="F3289" s="74"/>
      <c r="G3289" s="74"/>
      <c r="S3289" s="61"/>
      <c r="T3289" s="61"/>
    </row>
    <row r="3290" spans="1:20" s="55" customFormat="1" ht="14.15" x14ac:dyDescent="0.4">
      <c r="A3290" s="39"/>
      <c r="E3290" s="74"/>
      <c r="F3290" s="74"/>
      <c r="G3290" s="74"/>
      <c r="S3290" s="61"/>
      <c r="T3290" s="61"/>
    </row>
    <row r="3291" spans="1:20" s="55" customFormat="1" ht="14.15" x14ac:dyDescent="0.4">
      <c r="A3291" s="39"/>
      <c r="E3291" s="74"/>
      <c r="F3291" s="74"/>
      <c r="G3291" s="74"/>
      <c r="S3291" s="61"/>
      <c r="T3291" s="61"/>
    </row>
    <row r="3292" spans="1:20" s="55" customFormat="1" ht="14.15" x14ac:dyDescent="0.4">
      <c r="A3292" s="39"/>
      <c r="E3292" s="74"/>
      <c r="F3292" s="74"/>
      <c r="G3292" s="74"/>
      <c r="S3292" s="61"/>
      <c r="T3292" s="61"/>
    </row>
    <row r="3293" spans="1:20" s="55" customFormat="1" ht="14.15" x14ac:dyDescent="0.4">
      <c r="A3293" s="39"/>
      <c r="E3293" s="74"/>
      <c r="F3293" s="74"/>
      <c r="G3293" s="74"/>
      <c r="S3293" s="61"/>
      <c r="T3293" s="61"/>
    </row>
    <row r="3294" spans="1:20" s="55" customFormat="1" ht="14.15" x14ac:dyDescent="0.4">
      <c r="A3294" s="39"/>
      <c r="E3294" s="74"/>
      <c r="F3294" s="74"/>
      <c r="G3294" s="74"/>
      <c r="S3294" s="61"/>
      <c r="T3294" s="61"/>
    </row>
    <row r="3295" spans="1:20" s="55" customFormat="1" ht="14.15" x14ac:dyDescent="0.4">
      <c r="A3295" s="39"/>
      <c r="E3295" s="74"/>
      <c r="F3295" s="74"/>
      <c r="G3295" s="74"/>
      <c r="S3295" s="61"/>
      <c r="T3295" s="61"/>
    </row>
    <row r="3296" spans="1:20" s="55" customFormat="1" ht="14.15" x14ac:dyDescent="0.4">
      <c r="A3296" s="39"/>
      <c r="E3296" s="74"/>
      <c r="F3296" s="74"/>
      <c r="G3296" s="74"/>
      <c r="S3296" s="61"/>
      <c r="T3296" s="61"/>
    </row>
    <row r="3297" spans="1:20" s="55" customFormat="1" ht="14.15" x14ac:dyDescent="0.4">
      <c r="A3297" s="39"/>
      <c r="E3297" s="74"/>
      <c r="F3297" s="74"/>
      <c r="G3297" s="74"/>
      <c r="S3297" s="61"/>
      <c r="T3297" s="61"/>
    </row>
    <row r="3298" spans="1:20" s="55" customFormat="1" ht="14.15" x14ac:dyDescent="0.4">
      <c r="A3298" s="39"/>
      <c r="E3298" s="74"/>
      <c r="F3298" s="74"/>
      <c r="G3298" s="74"/>
      <c r="S3298" s="61"/>
      <c r="T3298" s="61"/>
    </row>
    <row r="3299" spans="1:20" s="55" customFormat="1" ht="14.15" x14ac:dyDescent="0.4">
      <c r="A3299" s="39"/>
      <c r="E3299" s="74"/>
      <c r="F3299" s="74"/>
      <c r="G3299" s="74"/>
      <c r="S3299" s="61"/>
      <c r="T3299" s="61"/>
    </row>
    <row r="3300" spans="1:20" s="55" customFormat="1" ht="14.15" x14ac:dyDescent="0.4">
      <c r="A3300" s="39"/>
      <c r="E3300" s="74"/>
      <c r="F3300" s="74"/>
      <c r="G3300" s="74"/>
      <c r="S3300" s="61"/>
      <c r="T3300" s="61"/>
    </row>
    <row r="3301" spans="1:20" s="55" customFormat="1" ht="14.15" x14ac:dyDescent="0.4">
      <c r="A3301" s="39"/>
      <c r="E3301" s="74"/>
      <c r="F3301" s="74"/>
      <c r="G3301" s="74"/>
      <c r="S3301" s="61"/>
      <c r="T3301" s="61"/>
    </row>
    <row r="3302" spans="1:20" s="55" customFormat="1" ht="14.15" x14ac:dyDescent="0.4">
      <c r="A3302" s="39"/>
      <c r="E3302" s="74"/>
      <c r="F3302" s="74"/>
      <c r="G3302" s="74"/>
      <c r="S3302" s="61"/>
      <c r="T3302" s="61"/>
    </row>
    <row r="3303" spans="1:20" s="55" customFormat="1" ht="14.15" x14ac:dyDescent="0.4">
      <c r="A3303" s="39"/>
      <c r="E3303" s="74"/>
      <c r="F3303" s="74"/>
      <c r="G3303" s="74"/>
      <c r="S3303" s="61"/>
      <c r="T3303" s="61"/>
    </row>
    <row r="3304" spans="1:20" s="55" customFormat="1" ht="14.15" x14ac:dyDescent="0.4">
      <c r="A3304" s="39"/>
      <c r="E3304" s="74"/>
      <c r="F3304" s="74"/>
      <c r="G3304" s="74"/>
      <c r="S3304" s="61"/>
      <c r="T3304" s="61"/>
    </row>
    <row r="3305" spans="1:20" s="55" customFormat="1" ht="14.15" x14ac:dyDescent="0.4">
      <c r="A3305" s="39"/>
      <c r="E3305" s="74"/>
      <c r="F3305" s="74"/>
      <c r="G3305" s="74"/>
      <c r="S3305" s="61"/>
      <c r="T3305" s="61"/>
    </row>
    <row r="3306" spans="1:20" s="55" customFormat="1" ht="14.15" x14ac:dyDescent="0.4">
      <c r="A3306" s="39"/>
      <c r="E3306" s="74"/>
      <c r="F3306" s="74"/>
      <c r="G3306" s="74"/>
      <c r="S3306" s="61"/>
      <c r="T3306" s="61"/>
    </row>
    <row r="3307" spans="1:20" s="55" customFormat="1" ht="14.15" x14ac:dyDescent="0.4">
      <c r="A3307" s="39"/>
      <c r="E3307" s="74"/>
      <c r="F3307" s="74"/>
      <c r="G3307" s="74"/>
      <c r="S3307" s="61"/>
      <c r="T3307" s="61"/>
    </row>
    <row r="3308" spans="1:20" s="55" customFormat="1" ht="14.15" x14ac:dyDescent="0.4">
      <c r="A3308" s="39"/>
      <c r="E3308" s="74"/>
      <c r="F3308" s="74"/>
      <c r="G3308" s="74"/>
      <c r="S3308" s="61"/>
      <c r="T3308" s="61"/>
    </row>
    <row r="3309" spans="1:20" s="55" customFormat="1" ht="14.15" x14ac:dyDescent="0.4">
      <c r="A3309" s="39"/>
      <c r="E3309" s="74"/>
      <c r="F3309" s="74"/>
      <c r="G3309" s="74"/>
      <c r="S3309" s="61"/>
      <c r="T3309" s="61"/>
    </row>
    <row r="3310" spans="1:20" s="55" customFormat="1" ht="14.15" x14ac:dyDescent="0.4">
      <c r="A3310" s="39"/>
      <c r="E3310" s="74"/>
      <c r="F3310" s="74"/>
      <c r="G3310" s="74"/>
      <c r="S3310" s="61"/>
      <c r="T3310" s="61"/>
    </row>
    <row r="3311" spans="1:20" s="55" customFormat="1" ht="14.15" x14ac:dyDescent="0.4">
      <c r="A3311" s="39"/>
      <c r="E3311" s="74"/>
      <c r="F3311" s="74"/>
      <c r="G3311" s="74"/>
      <c r="S3311" s="61"/>
      <c r="T3311" s="61"/>
    </row>
    <row r="3312" spans="1:20" s="55" customFormat="1" ht="14.15" x14ac:dyDescent="0.4">
      <c r="A3312" s="39"/>
      <c r="E3312" s="74"/>
      <c r="F3312" s="74"/>
      <c r="G3312" s="74"/>
      <c r="S3312" s="61"/>
      <c r="T3312" s="61"/>
    </row>
    <row r="3313" spans="1:20" s="55" customFormat="1" ht="14.15" x14ac:dyDescent="0.4">
      <c r="A3313" s="39"/>
      <c r="E3313" s="74"/>
      <c r="F3313" s="74"/>
      <c r="G3313" s="74"/>
      <c r="S3313" s="61"/>
      <c r="T3313" s="61"/>
    </row>
    <row r="3314" spans="1:20" s="55" customFormat="1" ht="14.15" x14ac:dyDescent="0.4">
      <c r="A3314" s="39"/>
      <c r="E3314" s="74"/>
      <c r="F3314" s="74"/>
      <c r="G3314" s="74"/>
      <c r="S3314" s="61"/>
      <c r="T3314" s="61"/>
    </row>
    <row r="3315" spans="1:20" s="55" customFormat="1" ht="14.15" x14ac:dyDescent="0.4">
      <c r="A3315" s="39"/>
      <c r="E3315" s="74"/>
      <c r="F3315" s="74"/>
      <c r="G3315" s="74"/>
      <c r="S3315" s="61"/>
      <c r="T3315" s="61"/>
    </row>
    <row r="3316" spans="1:20" s="55" customFormat="1" ht="14.15" x14ac:dyDescent="0.4">
      <c r="A3316" s="39"/>
      <c r="E3316" s="74"/>
      <c r="F3316" s="74"/>
      <c r="G3316" s="74"/>
      <c r="S3316" s="61"/>
      <c r="T3316" s="61"/>
    </row>
    <row r="3317" spans="1:20" s="55" customFormat="1" ht="14.15" x14ac:dyDescent="0.4">
      <c r="A3317" s="39"/>
      <c r="E3317" s="74"/>
      <c r="F3317" s="74"/>
      <c r="G3317" s="74"/>
      <c r="S3317" s="61"/>
      <c r="T3317" s="61"/>
    </row>
    <row r="3318" spans="1:20" s="55" customFormat="1" ht="14.15" x14ac:dyDescent="0.4">
      <c r="A3318" s="39"/>
      <c r="E3318" s="74"/>
      <c r="F3318" s="74"/>
      <c r="G3318" s="74"/>
      <c r="S3318" s="61"/>
      <c r="T3318" s="61"/>
    </row>
    <row r="3319" spans="1:20" s="55" customFormat="1" ht="14.15" x14ac:dyDescent="0.4">
      <c r="A3319" s="39"/>
      <c r="E3319" s="74"/>
      <c r="F3319" s="74"/>
      <c r="G3319" s="74"/>
      <c r="S3319" s="61"/>
      <c r="T3319" s="61"/>
    </row>
    <row r="3320" spans="1:20" s="55" customFormat="1" ht="14.15" x14ac:dyDescent="0.4">
      <c r="A3320" s="39"/>
      <c r="E3320" s="74"/>
      <c r="F3320" s="74"/>
      <c r="G3320" s="74"/>
      <c r="S3320" s="61"/>
      <c r="T3320" s="61"/>
    </row>
    <row r="3321" spans="1:20" s="55" customFormat="1" ht="14.15" x14ac:dyDescent="0.4">
      <c r="A3321" s="39"/>
      <c r="E3321" s="74"/>
      <c r="F3321" s="74"/>
      <c r="G3321" s="74"/>
      <c r="S3321" s="61"/>
      <c r="T3321" s="61"/>
    </row>
    <row r="3322" spans="1:20" s="55" customFormat="1" ht="14.15" x14ac:dyDescent="0.4">
      <c r="A3322" s="39"/>
      <c r="E3322" s="74"/>
      <c r="F3322" s="74"/>
      <c r="G3322" s="74"/>
      <c r="S3322" s="61"/>
      <c r="T3322" s="61"/>
    </row>
    <row r="3323" spans="1:20" s="55" customFormat="1" ht="14.15" x14ac:dyDescent="0.4">
      <c r="A3323" s="39"/>
      <c r="E3323" s="74"/>
      <c r="F3323" s="74"/>
      <c r="G3323" s="74"/>
      <c r="S3323" s="61"/>
      <c r="T3323" s="61"/>
    </row>
    <row r="3324" spans="1:20" s="55" customFormat="1" ht="14.15" x14ac:dyDescent="0.4">
      <c r="A3324" s="39"/>
      <c r="E3324" s="74"/>
      <c r="F3324" s="74"/>
      <c r="G3324" s="74"/>
      <c r="S3324" s="61"/>
      <c r="T3324" s="61"/>
    </row>
    <row r="3325" spans="1:20" s="55" customFormat="1" ht="14.15" x14ac:dyDescent="0.4">
      <c r="A3325" s="39"/>
      <c r="E3325" s="74"/>
      <c r="F3325" s="74"/>
      <c r="G3325" s="74"/>
      <c r="S3325" s="61"/>
      <c r="T3325" s="61"/>
    </row>
    <row r="3326" spans="1:20" s="55" customFormat="1" ht="14.15" x14ac:dyDescent="0.4">
      <c r="A3326" s="39"/>
      <c r="E3326" s="74"/>
      <c r="F3326" s="74"/>
      <c r="G3326" s="74"/>
      <c r="S3326" s="61"/>
      <c r="T3326" s="61"/>
    </row>
    <row r="3327" spans="1:20" s="55" customFormat="1" ht="14.15" x14ac:dyDescent="0.4">
      <c r="A3327" s="39"/>
      <c r="E3327" s="74"/>
      <c r="F3327" s="74"/>
      <c r="G3327" s="74"/>
      <c r="S3327" s="61"/>
      <c r="T3327" s="61"/>
    </row>
    <row r="3328" spans="1:20" s="55" customFormat="1" ht="14.15" x14ac:dyDescent="0.4">
      <c r="A3328" s="39"/>
      <c r="E3328" s="74"/>
      <c r="F3328" s="74"/>
      <c r="G3328" s="74"/>
      <c r="S3328" s="61"/>
      <c r="T3328" s="61"/>
    </row>
    <row r="3329" spans="1:20" s="55" customFormat="1" ht="14.15" x14ac:dyDescent="0.4">
      <c r="A3329" s="39"/>
      <c r="E3329" s="74"/>
      <c r="F3329" s="74"/>
      <c r="G3329" s="74"/>
      <c r="S3329" s="61"/>
      <c r="T3329" s="61"/>
    </row>
    <row r="3330" spans="1:20" s="55" customFormat="1" ht="14.15" x14ac:dyDescent="0.4">
      <c r="A3330" s="39"/>
      <c r="E3330" s="74"/>
      <c r="F3330" s="74"/>
      <c r="G3330" s="74"/>
      <c r="S3330" s="61"/>
      <c r="T3330" s="61"/>
    </row>
    <row r="3331" spans="1:20" s="55" customFormat="1" ht="14.15" x14ac:dyDescent="0.4">
      <c r="A3331" s="39"/>
      <c r="E3331" s="74"/>
      <c r="F3331" s="74"/>
      <c r="G3331" s="74"/>
      <c r="S3331" s="61"/>
      <c r="T3331" s="61"/>
    </row>
    <row r="3332" spans="1:20" s="55" customFormat="1" ht="14.15" x14ac:dyDescent="0.4">
      <c r="A3332" s="39"/>
      <c r="E3332" s="74"/>
      <c r="F3332" s="74"/>
      <c r="G3332" s="74"/>
      <c r="S3332" s="61"/>
      <c r="T3332" s="61"/>
    </row>
    <row r="3333" spans="1:20" s="55" customFormat="1" ht="14.15" x14ac:dyDescent="0.4">
      <c r="A3333" s="39"/>
      <c r="E3333" s="74"/>
      <c r="F3333" s="74"/>
      <c r="G3333" s="74"/>
      <c r="S3333" s="61"/>
      <c r="T3333" s="61"/>
    </row>
    <row r="3334" spans="1:20" s="55" customFormat="1" ht="14.15" x14ac:dyDescent="0.4">
      <c r="A3334" s="39"/>
      <c r="E3334" s="74"/>
      <c r="F3334" s="74"/>
      <c r="G3334" s="74"/>
      <c r="S3334" s="61"/>
      <c r="T3334" s="61"/>
    </row>
    <row r="3335" spans="1:20" s="55" customFormat="1" ht="14.15" x14ac:dyDescent="0.4">
      <c r="A3335" s="39"/>
      <c r="E3335" s="74"/>
      <c r="F3335" s="74"/>
      <c r="G3335" s="74"/>
      <c r="S3335" s="61"/>
      <c r="T3335" s="61"/>
    </row>
    <row r="3336" spans="1:20" s="55" customFormat="1" ht="14.15" x14ac:dyDescent="0.4">
      <c r="A3336" s="39"/>
      <c r="E3336" s="74"/>
      <c r="F3336" s="74"/>
      <c r="G3336" s="74"/>
      <c r="S3336" s="61"/>
      <c r="T3336" s="61"/>
    </row>
    <row r="3337" spans="1:20" s="55" customFormat="1" ht="14.15" x14ac:dyDescent="0.4">
      <c r="A3337" s="39"/>
      <c r="E3337" s="74"/>
      <c r="F3337" s="74"/>
      <c r="G3337" s="74"/>
      <c r="S3337" s="61"/>
      <c r="T3337" s="61"/>
    </row>
    <row r="3338" spans="1:20" s="55" customFormat="1" ht="14.15" x14ac:dyDescent="0.4">
      <c r="A3338" s="39"/>
      <c r="E3338" s="74"/>
      <c r="F3338" s="74"/>
      <c r="G3338" s="74"/>
      <c r="S3338" s="61"/>
      <c r="T3338" s="61"/>
    </row>
    <row r="3339" spans="1:20" s="55" customFormat="1" ht="14.15" x14ac:dyDescent="0.4">
      <c r="A3339" s="39"/>
      <c r="E3339" s="74"/>
      <c r="F3339" s="74"/>
      <c r="G3339" s="74"/>
      <c r="S3339" s="61"/>
      <c r="T3339" s="61"/>
    </row>
    <row r="3340" spans="1:20" s="55" customFormat="1" ht="14.15" x14ac:dyDescent="0.4">
      <c r="A3340" s="39"/>
      <c r="E3340" s="74"/>
      <c r="F3340" s="74"/>
      <c r="G3340" s="74"/>
      <c r="S3340" s="61"/>
      <c r="T3340" s="61"/>
    </row>
    <row r="3341" spans="1:20" s="55" customFormat="1" ht="14.15" x14ac:dyDescent="0.4">
      <c r="A3341" s="39"/>
      <c r="E3341" s="74"/>
      <c r="F3341" s="74"/>
      <c r="G3341" s="74"/>
      <c r="S3341" s="61"/>
      <c r="T3341" s="61"/>
    </row>
    <row r="3342" spans="1:20" s="55" customFormat="1" ht="14.15" x14ac:dyDescent="0.4">
      <c r="A3342" s="39"/>
      <c r="E3342" s="74"/>
      <c r="F3342" s="74"/>
      <c r="G3342" s="74"/>
      <c r="S3342" s="61"/>
      <c r="T3342" s="61"/>
    </row>
    <row r="3343" spans="1:20" s="55" customFormat="1" ht="14.15" x14ac:dyDescent="0.4">
      <c r="A3343" s="39"/>
      <c r="E3343" s="74"/>
      <c r="F3343" s="74"/>
      <c r="G3343" s="74"/>
      <c r="S3343" s="61"/>
      <c r="T3343" s="61"/>
    </row>
    <row r="3344" spans="1:20" s="55" customFormat="1" ht="14.15" x14ac:dyDescent="0.4">
      <c r="A3344" s="39"/>
      <c r="E3344" s="74"/>
      <c r="F3344" s="74"/>
      <c r="G3344" s="74"/>
      <c r="S3344" s="61"/>
      <c r="T3344" s="61"/>
    </row>
    <row r="3345" spans="1:20" s="55" customFormat="1" ht="14.15" x14ac:dyDescent="0.4">
      <c r="A3345" s="39"/>
      <c r="E3345" s="74"/>
      <c r="F3345" s="74"/>
      <c r="G3345" s="74"/>
      <c r="S3345" s="61"/>
      <c r="T3345" s="61"/>
    </row>
    <row r="3346" spans="1:20" s="55" customFormat="1" ht="14.15" x14ac:dyDescent="0.4">
      <c r="A3346" s="39"/>
      <c r="E3346" s="74"/>
      <c r="F3346" s="74"/>
      <c r="G3346" s="74"/>
      <c r="S3346" s="61"/>
      <c r="T3346" s="61"/>
    </row>
    <row r="3347" spans="1:20" s="55" customFormat="1" ht="14.15" x14ac:dyDescent="0.4">
      <c r="A3347" s="39"/>
      <c r="E3347" s="74"/>
      <c r="F3347" s="74"/>
      <c r="G3347" s="74"/>
      <c r="S3347" s="61"/>
      <c r="T3347" s="61"/>
    </row>
    <row r="3348" spans="1:20" s="55" customFormat="1" ht="14.15" x14ac:dyDescent="0.4">
      <c r="A3348" s="39"/>
      <c r="E3348" s="74"/>
      <c r="F3348" s="74"/>
      <c r="G3348" s="74"/>
      <c r="S3348" s="61"/>
      <c r="T3348" s="61"/>
    </row>
    <row r="3349" spans="1:20" s="55" customFormat="1" ht="14.15" x14ac:dyDescent="0.4">
      <c r="A3349" s="39"/>
      <c r="E3349" s="74"/>
      <c r="F3349" s="74"/>
      <c r="G3349" s="74"/>
      <c r="S3349" s="61"/>
      <c r="T3349" s="61"/>
    </row>
    <row r="3350" spans="1:20" s="55" customFormat="1" ht="14.15" x14ac:dyDescent="0.4">
      <c r="A3350" s="39"/>
      <c r="E3350" s="74"/>
      <c r="F3350" s="74"/>
      <c r="G3350" s="74"/>
      <c r="S3350" s="61"/>
      <c r="T3350" s="61"/>
    </row>
    <row r="3351" spans="1:20" s="55" customFormat="1" ht="14.15" x14ac:dyDescent="0.4">
      <c r="A3351" s="39"/>
      <c r="E3351" s="74"/>
      <c r="F3351" s="74"/>
      <c r="G3351" s="74"/>
      <c r="S3351" s="61"/>
      <c r="T3351" s="61"/>
    </row>
    <row r="3352" spans="1:20" s="55" customFormat="1" ht="14.15" x14ac:dyDescent="0.4">
      <c r="A3352" s="39"/>
      <c r="E3352" s="74"/>
      <c r="F3352" s="74"/>
      <c r="G3352" s="74"/>
      <c r="S3352" s="61"/>
      <c r="T3352" s="61"/>
    </row>
    <row r="3353" spans="1:20" s="55" customFormat="1" ht="14.15" x14ac:dyDescent="0.4">
      <c r="A3353" s="39"/>
      <c r="E3353" s="74"/>
      <c r="F3353" s="74"/>
      <c r="G3353" s="74"/>
      <c r="S3353" s="61"/>
      <c r="T3353" s="61"/>
    </row>
    <row r="3354" spans="1:20" s="55" customFormat="1" ht="14.15" x14ac:dyDescent="0.4">
      <c r="A3354" s="39"/>
      <c r="E3354" s="74"/>
      <c r="F3354" s="74"/>
      <c r="G3354" s="74"/>
      <c r="S3354" s="61"/>
      <c r="T3354" s="61"/>
    </row>
    <row r="3355" spans="1:20" s="55" customFormat="1" ht="14.15" x14ac:dyDescent="0.4">
      <c r="A3355" s="39"/>
      <c r="E3355" s="74"/>
      <c r="F3355" s="74"/>
      <c r="G3355" s="74"/>
      <c r="S3355" s="61"/>
      <c r="T3355" s="61"/>
    </row>
    <row r="3356" spans="1:20" s="55" customFormat="1" ht="14.15" x14ac:dyDescent="0.4">
      <c r="A3356" s="39"/>
      <c r="E3356" s="74"/>
      <c r="F3356" s="74"/>
      <c r="G3356" s="74"/>
      <c r="S3356" s="61"/>
      <c r="T3356" s="61"/>
    </row>
    <row r="3357" spans="1:20" s="55" customFormat="1" ht="14.15" x14ac:dyDescent="0.4">
      <c r="A3357" s="39"/>
      <c r="E3357" s="74"/>
      <c r="F3357" s="74"/>
      <c r="G3357" s="74"/>
      <c r="S3357" s="61"/>
      <c r="T3357" s="61"/>
    </row>
    <row r="3358" spans="1:20" s="55" customFormat="1" ht="14.15" x14ac:dyDescent="0.4">
      <c r="A3358" s="39"/>
      <c r="E3358" s="74"/>
      <c r="F3358" s="74"/>
      <c r="G3358" s="74"/>
      <c r="S3358" s="61"/>
      <c r="T3358" s="61"/>
    </row>
    <row r="3359" spans="1:20" s="55" customFormat="1" ht="14.15" x14ac:dyDescent="0.4">
      <c r="A3359" s="39"/>
      <c r="E3359" s="74"/>
      <c r="F3359" s="74"/>
      <c r="G3359" s="74"/>
      <c r="S3359" s="61"/>
      <c r="T3359" s="61"/>
    </row>
    <row r="3360" spans="1:20" s="55" customFormat="1" ht="14.15" x14ac:dyDescent="0.4">
      <c r="A3360" s="39"/>
      <c r="E3360" s="74"/>
      <c r="F3360" s="74"/>
      <c r="G3360" s="74"/>
      <c r="S3360" s="61"/>
      <c r="T3360" s="61"/>
    </row>
    <row r="3361" spans="1:20" s="55" customFormat="1" ht="14.15" x14ac:dyDescent="0.4">
      <c r="A3361" s="39"/>
      <c r="E3361" s="74"/>
      <c r="F3361" s="74"/>
      <c r="G3361" s="74"/>
      <c r="S3361" s="61"/>
      <c r="T3361" s="61"/>
    </row>
    <row r="3362" spans="1:20" s="55" customFormat="1" ht="14.15" x14ac:dyDescent="0.4">
      <c r="A3362" s="39"/>
      <c r="E3362" s="74"/>
      <c r="F3362" s="74"/>
      <c r="G3362" s="74"/>
      <c r="S3362" s="61"/>
      <c r="T3362" s="61"/>
    </row>
    <row r="3363" spans="1:20" s="55" customFormat="1" ht="14.15" x14ac:dyDescent="0.4">
      <c r="A3363" s="39"/>
      <c r="E3363" s="74"/>
      <c r="F3363" s="74"/>
      <c r="G3363" s="74"/>
      <c r="S3363" s="61"/>
      <c r="T3363" s="61"/>
    </row>
    <row r="3364" spans="1:20" s="55" customFormat="1" ht="14.15" x14ac:dyDescent="0.4">
      <c r="A3364" s="39"/>
      <c r="E3364" s="74"/>
      <c r="F3364" s="74"/>
      <c r="G3364" s="74"/>
      <c r="S3364" s="61"/>
      <c r="T3364" s="61"/>
    </row>
    <row r="3365" spans="1:20" s="55" customFormat="1" ht="14.15" x14ac:dyDescent="0.4">
      <c r="A3365" s="39"/>
      <c r="E3365" s="74"/>
      <c r="F3365" s="74"/>
      <c r="G3365" s="74"/>
      <c r="S3365" s="61"/>
      <c r="T3365" s="61"/>
    </row>
    <row r="3366" spans="1:20" s="55" customFormat="1" ht="14.15" x14ac:dyDescent="0.4">
      <c r="A3366" s="39"/>
      <c r="E3366" s="74"/>
      <c r="F3366" s="74"/>
      <c r="G3366" s="74"/>
      <c r="S3366" s="61"/>
      <c r="T3366" s="61"/>
    </row>
    <row r="3367" spans="1:20" s="55" customFormat="1" ht="14.15" x14ac:dyDescent="0.4">
      <c r="A3367" s="39"/>
      <c r="E3367" s="74"/>
      <c r="F3367" s="74"/>
      <c r="G3367" s="74"/>
      <c r="S3367" s="61"/>
      <c r="T3367" s="61"/>
    </row>
    <row r="3368" spans="1:20" s="55" customFormat="1" ht="14.15" x14ac:dyDescent="0.4">
      <c r="A3368" s="39"/>
      <c r="E3368" s="74"/>
      <c r="F3368" s="74"/>
      <c r="G3368" s="74"/>
      <c r="S3368" s="61"/>
      <c r="T3368" s="61"/>
    </row>
    <row r="3369" spans="1:20" s="55" customFormat="1" ht="14.15" x14ac:dyDescent="0.4">
      <c r="A3369" s="39"/>
      <c r="E3369" s="74"/>
      <c r="F3369" s="74"/>
      <c r="G3369" s="74"/>
      <c r="S3369" s="61"/>
      <c r="T3369" s="61"/>
    </row>
    <row r="3370" spans="1:20" s="55" customFormat="1" ht="14.15" x14ac:dyDescent="0.4">
      <c r="A3370" s="39"/>
      <c r="E3370" s="74"/>
      <c r="F3370" s="74"/>
      <c r="G3370" s="74"/>
      <c r="S3370" s="61"/>
      <c r="T3370" s="61"/>
    </row>
    <row r="3371" spans="1:20" s="55" customFormat="1" ht="14.15" x14ac:dyDescent="0.4">
      <c r="A3371" s="39"/>
      <c r="E3371" s="74"/>
      <c r="F3371" s="74"/>
      <c r="G3371" s="74"/>
      <c r="S3371" s="61"/>
      <c r="T3371" s="61"/>
    </row>
    <row r="3372" spans="1:20" s="55" customFormat="1" ht="14.15" x14ac:dyDescent="0.4">
      <c r="A3372" s="39"/>
      <c r="E3372" s="74"/>
      <c r="F3372" s="74"/>
      <c r="G3372" s="74"/>
      <c r="S3372" s="61"/>
      <c r="T3372" s="61"/>
    </row>
    <row r="3373" spans="1:20" s="55" customFormat="1" ht="14.15" x14ac:dyDescent="0.4">
      <c r="A3373" s="39"/>
      <c r="E3373" s="74"/>
      <c r="F3373" s="74"/>
      <c r="G3373" s="74"/>
      <c r="S3373" s="61"/>
      <c r="T3373" s="61"/>
    </row>
    <row r="3374" spans="1:20" s="55" customFormat="1" ht="14.15" x14ac:dyDescent="0.4">
      <c r="A3374" s="39"/>
      <c r="E3374" s="74"/>
      <c r="F3374" s="74"/>
      <c r="G3374" s="74"/>
      <c r="S3374" s="61"/>
      <c r="T3374" s="61"/>
    </row>
    <row r="3375" spans="1:20" s="55" customFormat="1" ht="14.15" x14ac:dyDescent="0.4">
      <c r="A3375" s="39"/>
      <c r="E3375" s="74"/>
      <c r="F3375" s="74"/>
      <c r="G3375" s="74"/>
      <c r="S3375" s="61"/>
      <c r="T3375" s="61"/>
    </row>
    <row r="3376" spans="1:20" s="55" customFormat="1" ht="14.15" x14ac:dyDescent="0.4">
      <c r="A3376" s="39"/>
      <c r="E3376" s="74"/>
      <c r="F3376" s="74"/>
      <c r="G3376" s="74"/>
      <c r="S3376" s="61"/>
      <c r="T3376" s="61"/>
    </row>
    <row r="3377" spans="1:20" s="55" customFormat="1" ht="14.15" x14ac:dyDescent="0.4">
      <c r="A3377" s="39"/>
      <c r="E3377" s="74"/>
      <c r="F3377" s="74"/>
      <c r="G3377" s="74"/>
      <c r="S3377" s="61"/>
      <c r="T3377" s="61"/>
    </row>
    <row r="3378" spans="1:20" s="55" customFormat="1" ht="14.15" x14ac:dyDescent="0.4">
      <c r="A3378" s="39"/>
      <c r="E3378" s="74"/>
      <c r="F3378" s="74"/>
      <c r="G3378" s="74"/>
      <c r="S3378" s="61"/>
      <c r="T3378" s="61"/>
    </row>
    <row r="3379" spans="1:20" s="55" customFormat="1" ht="14.15" x14ac:dyDescent="0.4">
      <c r="A3379" s="39"/>
      <c r="E3379" s="74"/>
      <c r="F3379" s="74"/>
      <c r="G3379" s="74"/>
      <c r="S3379" s="61"/>
      <c r="T3379" s="61"/>
    </row>
    <row r="3380" spans="1:20" s="55" customFormat="1" ht="14.15" x14ac:dyDescent="0.4">
      <c r="A3380" s="39"/>
      <c r="E3380" s="74"/>
      <c r="F3380" s="74"/>
      <c r="G3380" s="74"/>
      <c r="S3380" s="61"/>
      <c r="T3380" s="61"/>
    </row>
    <row r="3381" spans="1:20" s="55" customFormat="1" ht="14.15" x14ac:dyDescent="0.4">
      <c r="A3381" s="39"/>
      <c r="E3381" s="74"/>
      <c r="F3381" s="74"/>
      <c r="G3381" s="74"/>
      <c r="S3381" s="61"/>
      <c r="T3381" s="61"/>
    </row>
    <row r="3382" spans="1:20" s="55" customFormat="1" ht="14.15" x14ac:dyDescent="0.4">
      <c r="A3382" s="39"/>
      <c r="E3382" s="74"/>
      <c r="F3382" s="74"/>
      <c r="G3382" s="74"/>
      <c r="S3382" s="61"/>
      <c r="T3382" s="61"/>
    </row>
    <row r="3383" spans="1:20" s="55" customFormat="1" ht="14.15" x14ac:dyDescent="0.4">
      <c r="A3383" s="39"/>
      <c r="E3383" s="74"/>
      <c r="F3383" s="74"/>
      <c r="G3383" s="74"/>
      <c r="S3383" s="61"/>
      <c r="T3383" s="61"/>
    </row>
    <row r="3384" spans="1:20" s="55" customFormat="1" ht="14.15" x14ac:dyDescent="0.4">
      <c r="A3384" s="39"/>
      <c r="E3384" s="74"/>
      <c r="F3384" s="74"/>
      <c r="G3384" s="74"/>
      <c r="S3384" s="61"/>
      <c r="T3384" s="61"/>
    </row>
    <row r="3385" spans="1:20" s="55" customFormat="1" ht="14.15" x14ac:dyDescent="0.4">
      <c r="A3385" s="39"/>
      <c r="E3385" s="74"/>
      <c r="F3385" s="74"/>
      <c r="G3385" s="74"/>
      <c r="S3385" s="61"/>
      <c r="T3385" s="61"/>
    </row>
    <row r="3386" spans="1:20" s="55" customFormat="1" ht="14.15" x14ac:dyDescent="0.4">
      <c r="A3386" s="39"/>
      <c r="E3386" s="74"/>
      <c r="F3386" s="74"/>
      <c r="G3386" s="74"/>
      <c r="S3386" s="61"/>
      <c r="T3386" s="61"/>
    </row>
    <row r="3387" spans="1:20" s="55" customFormat="1" ht="14.15" x14ac:dyDescent="0.4">
      <c r="A3387" s="39"/>
      <c r="E3387" s="74"/>
      <c r="F3387" s="74"/>
      <c r="G3387" s="74"/>
      <c r="S3387" s="61"/>
      <c r="T3387" s="61"/>
    </row>
    <row r="3388" spans="1:20" s="55" customFormat="1" ht="14.15" x14ac:dyDescent="0.4">
      <c r="A3388" s="39"/>
      <c r="E3388" s="74"/>
      <c r="F3388" s="74"/>
      <c r="G3388" s="74"/>
      <c r="S3388" s="61"/>
      <c r="T3388" s="61"/>
    </row>
    <row r="3389" spans="1:20" s="55" customFormat="1" ht="14.15" x14ac:dyDescent="0.4">
      <c r="A3389" s="39"/>
      <c r="E3389" s="74"/>
      <c r="F3389" s="74"/>
      <c r="G3389" s="74"/>
      <c r="S3389" s="61"/>
      <c r="T3389" s="61"/>
    </row>
    <row r="3390" spans="1:20" s="55" customFormat="1" ht="14.15" x14ac:dyDescent="0.4">
      <c r="A3390" s="39"/>
      <c r="E3390" s="74"/>
      <c r="F3390" s="74"/>
      <c r="G3390" s="74"/>
      <c r="S3390" s="61"/>
      <c r="T3390" s="61"/>
    </row>
    <row r="3391" spans="1:20" s="55" customFormat="1" ht="14.15" x14ac:dyDescent="0.4">
      <c r="A3391" s="39"/>
      <c r="E3391" s="74"/>
      <c r="F3391" s="74"/>
      <c r="G3391" s="74"/>
      <c r="S3391" s="61"/>
      <c r="T3391" s="61"/>
    </row>
    <row r="3392" spans="1:20" s="55" customFormat="1" ht="14.15" x14ac:dyDescent="0.4">
      <c r="A3392" s="39"/>
      <c r="E3392" s="74"/>
      <c r="F3392" s="74"/>
      <c r="G3392" s="74"/>
      <c r="S3392" s="61"/>
      <c r="T3392" s="61"/>
    </row>
    <row r="3393" spans="1:20" s="55" customFormat="1" ht="14.15" x14ac:dyDescent="0.4">
      <c r="A3393" s="39"/>
      <c r="E3393" s="74"/>
      <c r="F3393" s="74"/>
      <c r="G3393" s="74"/>
      <c r="S3393" s="61"/>
      <c r="T3393" s="61"/>
    </row>
    <row r="3394" spans="1:20" s="55" customFormat="1" ht="14.15" x14ac:dyDescent="0.4">
      <c r="A3394" s="39"/>
      <c r="E3394" s="74"/>
      <c r="F3394" s="74"/>
      <c r="G3394" s="74"/>
      <c r="S3394" s="61"/>
      <c r="T3394" s="61"/>
    </row>
    <row r="3395" spans="1:20" s="55" customFormat="1" ht="14.15" x14ac:dyDescent="0.4">
      <c r="A3395" s="39"/>
      <c r="E3395" s="74"/>
      <c r="F3395" s="74"/>
      <c r="G3395" s="74"/>
      <c r="S3395" s="61"/>
      <c r="T3395" s="61"/>
    </row>
    <row r="3396" spans="1:20" s="55" customFormat="1" ht="14.15" x14ac:dyDescent="0.4">
      <c r="A3396" s="39"/>
      <c r="E3396" s="74"/>
      <c r="F3396" s="74"/>
      <c r="G3396" s="74"/>
      <c r="S3396" s="61"/>
      <c r="T3396" s="61"/>
    </row>
    <row r="3397" spans="1:20" s="55" customFormat="1" ht="14.15" x14ac:dyDescent="0.4">
      <c r="A3397" s="39"/>
      <c r="E3397" s="74"/>
      <c r="F3397" s="74"/>
      <c r="G3397" s="74"/>
      <c r="S3397" s="61"/>
      <c r="T3397" s="61"/>
    </row>
    <row r="3398" spans="1:20" s="55" customFormat="1" ht="14.15" x14ac:dyDescent="0.4">
      <c r="A3398" s="39"/>
      <c r="E3398" s="74"/>
      <c r="F3398" s="74"/>
      <c r="G3398" s="74"/>
      <c r="S3398" s="61"/>
      <c r="T3398" s="61"/>
    </row>
    <row r="3399" spans="1:20" s="55" customFormat="1" ht="14.15" x14ac:dyDescent="0.4">
      <c r="A3399" s="39"/>
      <c r="E3399" s="74"/>
      <c r="F3399" s="74"/>
      <c r="G3399" s="74"/>
      <c r="S3399" s="61"/>
      <c r="T3399" s="61"/>
    </row>
    <row r="3400" spans="1:20" s="55" customFormat="1" ht="14.15" x14ac:dyDescent="0.4">
      <c r="A3400" s="39"/>
      <c r="E3400" s="74"/>
      <c r="F3400" s="74"/>
      <c r="G3400" s="74"/>
      <c r="S3400" s="61"/>
      <c r="T3400" s="61"/>
    </row>
    <row r="3401" spans="1:20" s="55" customFormat="1" ht="14.15" x14ac:dyDescent="0.4">
      <c r="A3401" s="39"/>
      <c r="E3401" s="74"/>
      <c r="F3401" s="74"/>
      <c r="G3401" s="74"/>
      <c r="S3401" s="61"/>
      <c r="T3401" s="61"/>
    </row>
    <row r="3402" spans="1:20" s="55" customFormat="1" ht="14.15" x14ac:dyDescent="0.4">
      <c r="A3402" s="39"/>
      <c r="E3402" s="74"/>
      <c r="F3402" s="74"/>
      <c r="G3402" s="74"/>
      <c r="S3402" s="61"/>
      <c r="T3402" s="61"/>
    </row>
    <row r="3403" spans="1:20" s="55" customFormat="1" ht="14.15" x14ac:dyDescent="0.4">
      <c r="A3403" s="39"/>
      <c r="E3403" s="74"/>
      <c r="F3403" s="74"/>
      <c r="G3403" s="74"/>
      <c r="S3403" s="61"/>
      <c r="T3403" s="61"/>
    </row>
    <row r="3404" spans="1:20" s="55" customFormat="1" ht="14.15" x14ac:dyDescent="0.4">
      <c r="A3404" s="39"/>
      <c r="E3404" s="74"/>
      <c r="F3404" s="74"/>
      <c r="G3404" s="74"/>
      <c r="S3404" s="61"/>
      <c r="T3404" s="61"/>
    </row>
    <row r="3405" spans="1:20" s="55" customFormat="1" ht="14.15" x14ac:dyDescent="0.4">
      <c r="A3405" s="39"/>
      <c r="E3405" s="74"/>
      <c r="F3405" s="74"/>
      <c r="G3405" s="74"/>
      <c r="S3405" s="61"/>
      <c r="T3405" s="61"/>
    </row>
    <row r="3406" spans="1:20" s="55" customFormat="1" ht="14.15" x14ac:dyDescent="0.4">
      <c r="A3406" s="39"/>
      <c r="E3406" s="74"/>
      <c r="F3406" s="74"/>
      <c r="G3406" s="74"/>
      <c r="S3406" s="61"/>
      <c r="T3406" s="61"/>
    </row>
    <row r="3407" spans="1:20" s="55" customFormat="1" ht="14.15" x14ac:dyDescent="0.4">
      <c r="A3407" s="39"/>
      <c r="E3407" s="74"/>
      <c r="F3407" s="74"/>
      <c r="G3407" s="74"/>
      <c r="S3407" s="61"/>
      <c r="T3407" s="61"/>
    </row>
    <row r="3408" spans="1:20" s="55" customFormat="1" ht="14.15" x14ac:dyDescent="0.4">
      <c r="A3408" s="39"/>
      <c r="E3408" s="74"/>
      <c r="F3408" s="74"/>
      <c r="G3408" s="74"/>
      <c r="S3408" s="61"/>
      <c r="T3408" s="61"/>
    </row>
    <row r="3409" spans="1:20" s="55" customFormat="1" ht="14.15" x14ac:dyDescent="0.4">
      <c r="A3409" s="39"/>
      <c r="E3409" s="74"/>
      <c r="F3409" s="74"/>
      <c r="G3409" s="74"/>
      <c r="S3409" s="61"/>
      <c r="T3409" s="61"/>
    </row>
    <row r="3410" spans="1:20" s="55" customFormat="1" ht="14.15" x14ac:dyDescent="0.4">
      <c r="A3410" s="39"/>
      <c r="E3410" s="74"/>
      <c r="F3410" s="74"/>
      <c r="G3410" s="74"/>
      <c r="S3410" s="61"/>
      <c r="T3410" s="61"/>
    </row>
    <row r="3411" spans="1:20" s="55" customFormat="1" ht="14.15" x14ac:dyDescent="0.4">
      <c r="A3411" s="39"/>
      <c r="E3411" s="74"/>
      <c r="F3411" s="74"/>
      <c r="G3411" s="74"/>
      <c r="S3411" s="61"/>
      <c r="T3411" s="61"/>
    </row>
    <row r="3412" spans="1:20" s="55" customFormat="1" ht="14.15" x14ac:dyDescent="0.4">
      <c r="A3412" s="39"/>
      <c r="E3412" s="74"/>
      <c r="F3412" s="74"/>
      <c r="G3412" s="74"/>
      <c r="S3412" s="61"/>
      <c r="T3412" s="61"/>
    </row>
    <row r="3413" spans="1:20" s="55" customFormat="1" ht="14.15" x14ac:dyDescent="0.4">
      <c r="A3413" s="39"/>
      <c r="E3413" s="74"/>
      <c r="F3413" s="74"/>
      <c r="G3413" s="74"/>
      <c r="S3413" s="61"/>
      <c r="T3413" s="61"/>
    </row>
    <row r="3414" spans="1:20" s="55" customFormat="1" ht="14.15" x14ac:dyDescent="0.4">
      <c r="A3414" s="39"/>
      <c r="E3414" s="74"/>
      <c r="F3414" s="74"/>
      <c r="G3414" s="74"/>
      <c r="S3414" s="61"/>
      <c r="T3414" s="61"/>
    </row>
    <row r="3415" spans="1:20" s="55" customFormat="1" ht="14.15" x14ac:dyDescent="0.4">
      <c r="A3415" s="39"/>
      <c r="E3415" s="74"/>
      <c r="F3415" s="74"/>
      <c r="G3415" s="74"/>
      <c r="S3415" s="61"/>
      <c r="T3415" s="61"/>
    </row>
    <row r="3416" spans="1:20" s="55" customFormat="1" ht="14.15" x14ac:dyDescent="0.4">
      <c r="A3416" s="39"/>
      <c r="E3416" s="74"/>
      <c r="F3416" s="74"/>
      <c r="G3416" s="74"/>
      <c r="S3416" s="61"/>
      <c r="T3416" s="61"/>
    </row>
    <row r="3417" spans="1:20" s="55" customFormat="1" ht="14.15" x14ac:dyDescent="0.4">
      <c r="A3417" s="39"/>
      <c r="E3417" s="74"/>
      <c r="F3417" s="74"/>
      <c r="G3417" s="74"/>
      <c r="S3417" s="61"/>
      <c r="T3417" s="61"/>
    </row>
    <row r="3418" spans="1:20" s="55" customFormat="1" ht="14.15" x14ac:dyDescent="0.4">
      <c r="A3418" s="39"/>
      <c r="E3418" s="74"/>
      <c r="F3418" s="74"/>
      <c r="G3418" s="74"/>
      <c r="S3418" s="61"/>
      <c r="T3418" s="61"/>
    </row>
    <row r="3419" spans="1:20" s="55" customFormat="1" ht="14.15" x14ac:dyDescent="0.4">
      <c r="A3419" s="39"/>
      <c r="E3419" s="74"/>
      <c r="F3419" s="74"/>
      <c r="G3419" s="74"/>
      <c r="S3419" s="61"/>
      <c r="T3419" s="61"/>
    </row>
    <row r="3420" spans="1:20" s="55" customFormat="1" ht="14.15" x14ac:dyDescent="0.4">
      <c r="A3420" s="39"/>
      <c r="E3420" s="74"/>
      <c r="F3420" s="74"/>
      <c r="G3420" s="74"/>
      <c r="S3420" s="61"/>
      <c r="T3420" s="61"/>
    </row>
    <row r="3421" spans="1:20" s="55" customFormat="1" ht="14.15" x14ac:dyDescent="0.4">
      <c r="A3421" s="39"/>
      <c r="E3421" s="74"/>
      <c r="F3421" s="74"/>
      <c r="G3421" s="74"/>
      <c r="S3421" s="61"/>
      <c r="T3421" s="61"/>
    </row>
    <row r="3422" spans="1:20" s="55" customFormat="1" ht="14.15" x14ac:dyDescent="0.4">
      <c r="A3422" s="39"/>
      <c r="E3422" s="74"/>
      <c r="F3422" s="74"/>
      <c r="G3422" s="74"/>
      <c r="S3422" s="61"/>
      <c r="T3422" s="61"/>
    </row>
    <row r="3423" spans="1:20" s="55" customFormat="1" ht="14.15" x14ac:dyDescent="0.4">
      <c r="A3423" s="39"/>
      <c r="E3423" s="74"/>
      <c r="F3423" s="74"/>
      <c r="G3423" s="74"/>
      <c r="S3423" s="61"/>
      <c r="T3423" s="61"/>
    </row>
    <row r="3424" spans="1:20" s="55" customFormat="1" ht="14.15" x14ac:dyDescent="0.4">
      <c r="A3424" s="39"/>
      <c r="E3424" s="74"/>
      <c r="F3424" s="74"/>
      <c r="G3424" s="74"/>
      <c r="S3424" s="61"/>
      <c r="T3424" s="61"/>
    </row>
    <row r="3425" spans="1:20" s="55" customFormat="1" ht="14.15" x14ac:dyDescent="0.4">
      <c r="A3425" s="39"/>
      <c r="E3425" s="74"/>
      <c r="F3425" s="74"/>
      <c r="G3425" s="74"/>
      <c r="S3425" s="61"/>
      <c r="T3425" s="61"/>
    </row>
    <row r="3426" spans="1:20" s="55" customFormat="1" ht="14.15" x14ac:dyDescent="0.4">
      <c r="A3426" s="39"/>
      <c r="E3426" s="74"/>
      <c r="F3426" s="74"/>
      <c r="G3426" s="74"/>
      <c r="S3426" s="61"/>
      <c r="T3426" s="61"/>
    </row>
    <row r="3427" spans="1:20" s="55" customFormat="1" ht="14.15" x14ac:dyDescent="0.4">
      <c r="A3427" s="39"/>
      <c r="E3427" s="74"/>
      <c r="F3427" s="74"/>
      <c r="G3427" s="74"/>
      <c r="S3427" s="61"/>
      <c r="T3427" s="61"/>
    </row>
    <row r="3428" spans="1:20" s="55" customFormat="1" ht="14.15" x14ac:dyDescent="0.4">
      <c r="A3428" s="39"/>
      <c r="E3428" s="74"/>
      <c r="F3428" s="74"/>
      <c r="G3428" s="74"/>
      <c r="S3428" s="61"/>
      <c r="T3428" s="61"/>
    </row>
    <row r="3429" spans="1:20" s="55" customFormat="1" ht="14.15" x14ac:dyDescent="0.4">
      <c r="A3429" s="39"/>
      <c r="E3429" s="74"/>
      <c r="F3429" s="74"/>
      <c r="G3429" s="74"/>
      <c r="S3429" s="61"/>
      <c r="T3429" s="61"/>
    </row>
    <row r="3430" spans="1:20" s="55" customFormat="1" ht="14.15" x14ac:dyDescent="0.4">
      <c r="A3430" s="39"/>
      <c r="E3430" s="74"/>
      <c r="F3430" s="74"/>
      <c r="G3430" s="74"/>
      <c r="S3430" s="61"/>
      <c r="T3430" s="61"/>
    </row>
    <row r="3431" spans="1:20" s="55" customFormat="1" ht="14.15" x14ac:dyDescent="0.4">
      <c r="A3431" s="39"/>
      <c r="E3431" s="74"/>
      <c r="F3431" s="74"/>
      <c r="G3431" s="74"/>
      <c r="S3431" s="61"/>
      <c r="T3431" s="61"/>
    </row>
    <row r="3432" spans="1:20" s="55" customFormat="1" ht="14.15" x14ac:dyDescent="0.4">
      <c r="A3432" s="39"/>
      <c r="E3432" s="74"/>
      <c r="F3432" s="74"/>
      <c r="G3432" s="74"/>
      <c r="S3432" s="61"/>
      <c r="T3432" s="61"/>
    </row>
    <row r="3433" spans="1:20" s="55" customFormat="1" ht="14.15" x14ac:dyDescent="0.4">
      <c r="A3433" s="39"/>
      <c r="E3433" s="74"/>
      <c r="F3433" s="74"/>
      <c r="G3433" s="74"/>
      <c r="S3433" s="61"/>
      <c r="T3433" s="61"/>
    </row>
    <row r="3434" spans="1:20" s="55" customFormat="1" ht="14.15" x14ac:dyDescent="0.4">
      <c r="A3434" s="39"/>
      <c r="E3434" s="74"/>
      <c r="F3434" s="74"/>
      <c r="G3434" s="74"/>
      <c r="S3434" s="61"/>
      <c r="T3434" s="61"/>
    </row>
    <row r="3435" spans="1:20" s="55" customFormat="1" ht="14.15" x14ac:dyDescent="0.4">
      <c r="A3435" s="39"/>
      <c r="E3435" s="74"/>
      <c r="F3435" s="74"/>
      <c r="G3435" s="74"/>
      <c r="S3435" s="61"/>
      <c r="T3435" s="61"/>
    </row>
    <row r="3436" spans="1:20" s="55" customFormat="1" ht="14.15" x14ac:dyDescent="0.4">
      <c r="A3436" s="39"/>
      <c r="E3436" s="74"/>
      <c r="F3436" s="74"/>
      <c r="G3436" s="74"/>
      <c r="S3436" s="61"/>
      <c r="T3436" s="61"/>
    </row>
    <row r="3437" spans="1:20" s="55" customFormat="1" ht="14.15" x14ac:dyDescent="0.4">
      <c r="A3437" s="39"/>
      <c r="E3437" s="74"/>
      <c r="F3437" s="74"/>
      <c r="G3437" s="74"/>
      <c r="S3437" s="61"/>
      <c r="T3437" s="61"/>
    </row>
    <row r="3438" spans="1:20" s="55" customFormat="1" ht="14.15" x14ac:dyDescent="0.4">
      <c r="A3438" s="39"/>
      <c r="E3438" s="74"/>
      <c r="F3438" s="74"/>
      <c r="G3438" s="74"/>
      <c r="S3438" s="61"/>
      <c r="T3438" s="61"/>
    </row>
    <row r="3439" spans="1:20" s="55" customFormat="1" ht="14.15" x14ac:dyDescent="0.4">
      <c r="A3439" s="39"/>
      <c r="E3439" s="74"/>
      <c r="F3439" s="74"/>
      <c r="G3439" s="74"/>
      <c r="S3439" s="61"/>
      <c r="T3439" s="61"/>
    </row>
    <row r="3440" spans="1:20" s="55" customFormat="1" ht="14.15" x14ac:dyDescent="0.4">
      <c r="A3440" s="39"/>
      <c r="E3440" s="74"/>
      <c r="F3440" s="74"/>
      <c r="G3440" s="74"/>
      <c r="S3440" s="61"/>
      <c r="T3440" s="61"/>
    </row>
    <row r="3441" spans="1:20" s="55" customFormat="1" ht="14.15" x14ac:dyDescent="0.4">
      <c r="A3441" s="39"/>
      <c r="E3441" s="74"/>
      <c r="F3441" s="74"/>
      <c r="G3441" s="74"/>
      <c r="S3441" s="61"/>
      <c r="T3441" s="61"/>
    </row>
    <row r="3442" spans="1:20" s="55" customFormat="1" ht="14.15" x14ac:dyDescent="0.4">
      <c r="A3442" s="39"/>
      <c r="E3442" s="74"/>
      <c r="F3442" s="74"/>
      <c r="G3442" s="74"/>
      <c r="S3442" s="61"/>
      <c r="T3442" s="61"/>
    </row>
    <row r="3443" spans="1:20" s="55" customFormat="1" ht="14.15" x14ac:dyDescent="0.4">
      <c r="A3443" s="39"/>
      <c r="E3443" s="74"/>
      <c r="F3443" s="74"/>
      <c r="G3443" s="74"/>
      <c r="S3443" s="61"/>
      <c r="T3443" s="61"/>
    </row>
    <row r="3444" spans="1:20" s="55" customFormat="1" ht="14.15" x14ac:dyDescent="0.4">
      <c r="A3444" s="39"/>
      <c r="E3444" s="74"/>
      <c r="F3444" s="74"/>
      <c r="G3444" s="74"/>
      <c r="S3444" s="61"/>
      <c r="T3444" s="61"/>
    </row>
    <row r="3445" spans="1:20" s="55" customFormat="1" ht="14.15" x14ac:dyDescent="0.4">
      <c r="A3445" s="39"/>
      <c r="E3445" s="74"/>
      <c r="F3445" s="74"/>
      <c r="G3445" s="74"/>
      <c r="S3445" s="61"/>
      <c r="T3445" s="61"/>
    </row>
    <row r="3446" spans="1:20" s="55" customFormat="1" ht="14.15" x14ac:dyDescent="0.4">
      <c r="A3446" s="39"/>
      <c r="E3446" s="74"/>
      <c r="F3446" s="74"/>
      <c r="G3446" s="74"/>
      <c r="S3446" s="61"/>
      <c r="T3446" s="61"/>
    </row>
    <row r="3447" spans="1:20" s="55" customFormat="1" ht="14.15" x14ac:dyDescent="0.4">
      <c r="A3447" s="39"/>
      <c r="E3447" s="74"/>
      <c r="F3447" s="74"/>
      <c r="G3447" s="74"/>
      <c r="S3447" s="61"/>
      <c r="T3447" s="61"/>
    </row>
    <row r="3448" spans="1:20" s="55" customFormat="1" ht="14.15" x14ac:dyDescent="0.4">
      <c r="A3448" s="39"/>
      <c r="E3448" s="74"/>
      <c r="F3448" s="74"/>
      <c r="G3448" s="74"/>
      <c r="S3448" s="61"/>
      <c r="T3448" s="61"/>
    </row>
    <row r="3449" spans="1:20" s="55" customFormat="1" ht="14.15" x14ac:dyDescent="0.4">
      <c r="A3449" s="39"/>
      <c r="E3449" s="74"/>
      <c r="F3449" s="74"/>
      <c r="G3449" s="74"/>
      <c r="S3449" s="61"/>
      <c r="T3449" s="61"/>
    </row>
    <row r="3450" spans="1:20" s="55" customFormat="1" ht="14.15" x14ac:dyDescent="0.4">
      <c r="A3450" s="39"/>
      <c r="E3450" s="74"/>
      <c r="F3450" s="74"/>
      <c r="G3450" s="74"/>
      <c r="S3450" s="61"/>
      <c r="T3450" s="61"/>
    </row>
    <row r="3451" spans="1:20" s="55" customFormat="1" ht="14.15" x14ac:dyDescent="0.4">
      <c r="A3451" s="39"/>
      <c r="E3451" s="74"/>
      <c r="F3451" s="74"/>
      <c r="G3451" s="74"/>
      <c r="S3451" s="61"/>
      <c r="T3451" s="61"/>
    </row>
    <row r="3452" spans="1:20" s="55" customFormat="1" ht="14.15" x14ac:dyDescent="0.4">
      <c r="A3452" s="39"/>
      <c r="E3452" s="74"/>
      <c r="F3452" s="74"/>
      <c r="G3452" s="74"/>
      <c r="S3452" s="61"/>
      <c r="T3452" s="61"/>
    </row>
    <row r="3453" spans="1:20" s="55" customFormat="1" ht="14.15" x14ac:dyDescent="0.4">
      <c r="A3453" s="39"/>
      <c r="E3453" s="74"/>
      <c r="F3453" s="74"/>
      <c r="G3453" s="74"/>
      <c r="S3453" s="61"/>
      <c r="T3453" s="61"/>
    </row>
    <row r="3454" spans="1:20" s="55" customFormat="1" ht="14.15" x14ac:dyDescent="0.4">
      <c r="A3454" s="39"/>
      <c r="E3454" s="74"/>
      <c r="F3454" s="74"/>
      <c r="G3454" s="74"/>
      <c r="S3454" s="61"/>
      <c r="T3454" s="61"/>
    </row>
    <row r="3455" spans="1:20" s="55" customFormat="1" ht="14.15" x14ac:dyDescent="0.4">
      <c r="A3455" s="39"/>
      <c r="E3455" s="74"/>
      <c r="F3455" s="74"/>
      <c r="G3455" s="74"/>
      <c r="S3455" s="61"/>
      <c r="T3455" s="61"/>
    </row>
    <row r="3456" spans="1:20" s="55" customFormat="1" ht="14.15" x14ac:dyDescent="0.4">
      <c r="A3456" s="39"/>
      <c r="E3456" s="74"/>
      <c r="F3456" s="74"/>
      <c r="G3456" s="74"/>
      <c r="S3456" s="61"/>
      <c r="T3456" s="61"/>
    </row>
    <row r="3457" spans="1:20" s="55" customFormat="1" ht="14.15" x14ac:dyDescent="0.4">
      <c r="A3457" s="39"/>
      <c r="E3457" s="74"/>
      <c r="F3457" s="74"/>
      <c r="G3457" s="74"/>
      <c r="S3457" s="61"/>
      <c r="T3457" s="61"/>
    </row>
    <row r="3458" spans="1:20" s="55" customFormat="1" ht="14.15" x14ac:dyDescent="0.4">
      <c r="A3458" s="39"/>
      <c r="E3458" s="74"/>
      <c r="F3458" s="74"/>
      <c r="G3458" s="74"/>
      <c r="S3458" s="61"/>
      <c r="T3458" s="61"/>
    </row>
    <row r="3459" spans="1:20" s="55" customFormat="1" ht="14.15" x14ac:dyDescent="0.4">
      <c r="A3459" s="39"/>
      <c r="E3459" s="74"/>
      <c r="F3459" s="74"/>
      <c r="G3459" s="74"/>
      <c r="S3459" s="61"/>
      <c r="T3459" s="61"/>
    </row>
    <row r="3460" spans="1:20" s="55" customFormat="1" ht="14.15" x14ac:dyDescent="0.4">
      <c r="A3460" s="39"/>
      <c r="E3460" s="74"/>
      <c r="F3460" s="74"/>
      <c r="G3460" s="74"/>
      <c r="S3460" s="61"/>
      <c r="T3460" s="61"/>
    </row>
    <row r="3461" spans="1:20" s="55" customFormat="1" ht="14.15" x14ac:dyDescent="0.4">
      <c r="A3461" s="39"/>
      <c r="E3461" s="74"/>
      <c r="F3461" s="74"/>
      <c r="G3461" s="74"/>
      <c r="S3461" s="61"/>
      <c r="T3461" s="61"/>
    </row>
    <row r="3462" spans="1:20" s="55" customFormat="1" ht="14.15" x14ac:dyDescent="0.4">
      <c r="A3462" s="39"/>
      <c r="E3462" s="74"/>
      <c r="F3462" s="74"/>
      <c r="G3462" s="74"/>
      <c r="S3462" s="61"/>
      <c r="T3462" s="61"/>
    </row>
    <row r="3463" spans="1:20" s="55" customFormat="1" ht="14.15" x14ac:dyDescent="0.4">
      <c r="A3463" s="39"/>
      <c r="E3463" s="74"/>
      <c r="F3463" s="74"/>
      <c r="G3463" s="74"/>
      <c r="S3463" s="61"/>
      <c r="T3463" s="61"/>
    </row>
    <row r="3464" spans="1:20" s="55" customFormat="1" ht="14.15" x14ac:dyDescent="0.4">
      <c r="A3464" s="39"/>
      <c r="E3464" s="74"/>
      <c r="F3464" s="74"/>
      <c r="G3464" s="74"/>
      <c r="S3464" s="61"/>
      <c r="T3464" s="61"/>
    </row>
    <row r="3465" spans="1:20" s="55" customFormat="1" ht="14.15" x14ac:dyDescent="0.4">
      <c r="A3465" s="39"/>
      <c r="E3465" s="74"/>
      <c r="F3465" s="74"/>
      <c r="G3465" s="74"/>
      <c r="S3465" s="61"/>
      <c r="T3465" s="61"/>
    </row>
    <row r="3466" spans="1:20" s="55" customFormat="1" ht="14.15" x14ac:dyDescent="0.4">
      <c r="A3466" s="39"/>
      <c r="E3466" s="74"/>
      <c r="F3466" s="74"/>
      <c r="G3466" s="74"/>
      <c r="S3466" s="61"/>
      <c r="T3466" s="61"/>
    </row>
    <row r="3467" spans="1:20" s="55" customFormat="1" ht="14.15" x14ac:dyDescent="0.4">
      <c r="A3467" s="39"/>
      <c r="E3467" s="74"/>
      <c r="F3467" s="74"/>
      <c r="G3467" s="74"/>
      <c r="S3467" s="61"/>
      <c r="T3467" s="61"/>
    </row>
    <row r="3468" spans="1:20" s="55" customFormat="1" ht="14.15" x14ac:dyDescent="0.4">
      <c r="A3468" s="39"/>
      <c r="E3468" s="74"/>
      <c r="F3468" s="74"/>
      <c r="G3468" s="74"/>
      <c r="S3468" s="61"/>
      <c r="T3468" s="61"/>
    </row>
    <row r="3469" spans="1:20" s="55" customFormat="1" ht="14.15" x14ac:dyDescent="0.4">
      <c r="A3469" s="39"/>
      <c r="E3469" s="74"/>
      <c r="F3469" s="74"/>
      <c r="G3469" s="74"/>
      <c r="S3469" s="61"/>
      <c r="T3469" s="61"/>
    </row>
    <row r="3470" spans="1:20" s="55" customFormat="1" ht="14.15" x14ac:dyDescent="0.4">
      <c r="A3470" s="39"/>
      <c r="E3470" s="74"/>
      <c r="F3470" s="74"/>
      <c r="G3470" s="74"/>
      <c r="S3470" s="61"/>
      <c r="T3470" s="61"/>
    </row>
    <row r="3471" spans="1:20" s="55" customFormat="1" ht="14.15" x14ac:dyDescent="0.4">
      <c r="A3471" s="39"/>
      <c r="E3471" s="74"/>
      <c r="F3471" s="74"/>
      <c r="G3471" s="74"/>
      <c r="S3471" s="61"/>
      <c r="T3471" s="61"/>
    </row>
    <row r="3472" spans="1:20" s="55" customFormat="1" ht="14.15" x14ac:dyDescent="0.4">
      <c r="A3472" s="39"/>
      <c r="E3472" s="74"/>
      <c r="F3472" s="74"/>
      <c r="G3472" s="74"/>
      <c r="S3472" s="61"/>
      <c r="T3472" s="61"/>
    </row>
    <row r="3473" spans="1:20" s="55" customFormat="1" ht="14.15" x14ac:dyDescent="0.4">
      <c r="A3473" s="39"/>
      <c r="E3473" s="74"/>
      <c r="F3473" s="74"/>
      <c r="G3473" s="74"/>
      <c r="S3473" s="61"/>
      <c r="T3473" s="61"/>
    </row>
    <row r="3474" spans="1:20" s="55" customFormat="1" ht="14.15" x14ac:dyDescent="0.4">
      <c r="A3474" s="39"/>
      <c r="E3474" s="74"/>
      <c r="F3474" s="74"/>
      <c r="G3474" s="74"/>
      <c r="S3474" s="61"/>
      <c r="T3474" s="61"/>
    </row>
    <row r="3475" spans="1:20" s="55" customFormat="1" ht="14.15" x14ac:dyDescent="0.4">
      <c r="A3475" s="39"/>
      <c r="E3475" s="74"/>
      <c r="F3475" s="74"/>
      <c r="G3475" s="74"/>
      <c r="S3475" s="61"/>
      <c r="T3475" s="61"/>
    </row>
    <row r="3476" spans="1:20" s="55" customFormat="1" ht="14.15" x14ac:dyDescent="0.4">
      <c r="A3476" s="39"/>
      <c r="E3476" s="74"/>
      <c r="F3476" s="74"/>
      <c r="G3476" s="74"/>
      <c r="S3476" s="61"/>
      <c r="T3476" s="61"/>
    </row>
    <row r="3477" spans="1:20" s="55" customFormat="1" ht="14.15" x14ac:dyDescent="0.4">
      <c r="A3477" s="39"/>
      <c r="E3477" s="74"/>
      <c r="F3477" s="74"/>
      <c r="G3477" s="74"/>
      <c r="S3477" s="61"/>
      <c r="T3477" s="61"/>
    </row>
    <row r="3478" spans="1:20" s="55" customFormat="1" ht="14.15" x14ac:dyDescent="0.4">
      <c r="A3478" s="39"/>
      <c r="E3478" s="74"/>
      <c r="F3478" s="74"/>
      <c r="G3478" s="74"/>
      <c r="S3478" s="61"/>
      <c r="T3478" s="61"/>
    </row>
    <row r="3479" spans="1:20" s="55" customFormat="1" ht="14.15" x14ac:dyDescent="0.4">
      <c r="A3479" s="39"/>
      <c r="E3479" s="74"/>
      <c r="F3479" s="74"/>
      <c r="G3479" s="74"/>
      <c r="S3479" s="61"/>
      <c r="T3479" s="61"/>
    </row>
    <row r="3480" spans="1:20" s="55" customFormat="1" ht="14.15" x14ac:dyDescent="0.4">
      <c r="A3480" s="39"/>
      <c r="E3480" s="74"/>
      <c r="F3480" s="74"/>
      <c r="G3480" s="74"/>
      <c r="S3480" s="61"/>
      <c r="T3480" s="61"/>
    </row>
    <row r="3481" spans="1:20" s="55" customFormat="1" ht="14.15" x14ac:dyDescent="0.4">
      <c r="A3481" s="39"/>
      <c r="E3481" s="74"/>
      <c r="F3481" s="74"/>
      <c r="G3481" s="74"/>
      <c r="S3481" s="61"/>
      <c r="T3481" s="61"/>
    </row>
    <row r="3482" spans="1:20" s="55" customFormat="1" ht="14.15" x14ac:dyDescent="0.4">
      <c r="A3482" s="39"/>
      <c r="E3482" s="74"/>
      <c r="F3482" s="74"/>
      <c r="G3482" s="74"/>
      <c r="S3482" s="61"/>
      <c r="T3482" s="61"/>
    </row>
    <row r="3483" spans="1:20" s="55" customFormat="1" ht="14.15" x14ac:dyDescent="0.4">
      <c r="A3483" s="39"/>
      <c r="E3483" s="74"/>
      <c r="F3483" s="74"/>
      <c r="G3483" s="74"/>
      <c r="S3483" s="61"/>
      <c r="T3483" s="61"/>
    </row>
    <row r="3484" spans="1:20" s="55" customFormat="1" ht="14.15" x14ac:dyDescent="0.4">
      <c r="A3484" s="39"/>
      <c r="E3484" s="74"/>
      <c r="F3484" s="74"/>
      <c r="G3484" s="74"/>
      <c r="S3484" s="61"/>
      <c r="T3484" s="61"/>
    </row>
    <row r="3485" spans="1:20" s="55" customFormat="1" ht="14.15" x14ac:dyDescent="0.4">
      <c r="A3485" s="39"/>
      <c r="E3485" s="74"/>
      <c r="F3485" s="74"/>
      <c r="G3485" s="74"/>
      <c r="S3485" s="61"/>
      <c r="T3485" s="61"/>
    </row>
    <row r="3486" spans="1:20" s="55" customFormat="1" ht="14.15" x14ac:dyDescent="0.4">
      <c r="A3486" s="39"/>
      <c r="E3486" s="74"/>
      <c r="F3486" s="74"/>
      <c r="G3486" s="74"/>
      <c r="S3486" s="61"/>
      <c r="T3486" s="61"/>
    </row>
    <row r="3487" spans="1:20" s="55" customFormat="1" ht="14.15" x14ac:dyDescent="0.4">
      <c r="A3487" s="39"/>
      <c r="E3487" s="74"/>
      <c r="F3487" s="74"/>
      <c r="G3487" s="74"/>
      <c r="S3487" s="61"/>
      <c r="T3487" s="61"/>
    </row>
    <row r="3488" spans="1:20" s="55" customFormat="1" ht="14.15" x14ac:dyDescent="0.4">
      <c r="A3488" s="39"/>
      <c r="E3488" s="74"/>
      <c r="F3488" s="74"/>
      <c r="G3488" s="74"/>
      <c r="S3488" s="61"/>
      <c r="T3488" s="61"/>
    </row>
    <row r="3489" spans="1:20" s="55" customFormat="1" ht="14.15" x14ac:dyDescent="0.4">
      <c r="A3489" s="39"/>
      <c r="E3489" s="74"/>
      <c r="F3489" s="74"/>
      <c r="G3489" s="74"/>
      <c r="S3489" s="61"/>
      <c r="T3489" s="61"/>
    </row>
    <row r="3490" spans="1:20" s="55" customFormat="1" ht="14.15" x14ac:dyDescent="0.4">
      <c r="A3490" s="39"/>
      <c r="E3490" s="74"/>
      <c r="F3490" s="74"/>
      <c r="G3490" s="74"/>
      <c r="S3490" s="61"/>
      <c r="T3490" s="61"/>
    </row>
    <row r="3491" spans="1:20" s="55" customFormat="1" ht="14.15" x14ac:dyDescent="0.4">
      <c r="A3491" s="39"/>
      <c r="E3491" s="74"/>
      <c r="F3491" s="74"/>
      <c r="G3491" s="74"/>
      <c r="S3491" s="61"/>
      <c r="T3491" s="61"/>
    </row>
    <row r="3492" spans="1:20" s="55" customFormat="1" ht="14.15" x14ac:dyDescent="0.4">
      <c r="A3492" s="39"/>
      <c r="E3492" s="74"/>
      <c r="F3492" s="74"/>
      <c r="G3492" s="74"/>
      <c r="S3492" s="61"/>
      <c r="T3492" s="61"/>
    </row>
    <row r="3493" spans="1:20" s="55" customFormat="1" ht="14.15" x14ac:dyDescent="0.4">
      <c r="A3493" s="39"/>
      <c r="E3493" s="74"/>
      <c r="F3493" s="74"/>
      <c r="G3493" s="74"/>
      <c r="S3493" s="61"/>
      <c r="T3493" s="61"/>
    </row>
    <row r="3494" spans="1:20" s="55" customFormat="1" ht="14.15" x14ac:dyDescent="0.4">
      <c r="A3494" s="39"/>
      <c r="E3494" s="74"/>
      <c r="F3494" s="74"/>
      <c r="G3494" s="74"/>
      <c r="S3494" s="61"/>
      <c r="T3494" s="61"/>
    </row>
    <row r="3495" spans="1:20" s="55" customFormat="1" ht="14.15" x14ac:dyDescent="0.4">
      <c r="A3495" s="39"/>
      <c r="E3495" s="74"/>
      <c r="F3495" s="74"/>
      <c r="G3495" s="74"/>
      <c r="S3495" s="61"/>
      <c r="T3495" s="61"/>
    </row>
    <row r="3496" spans="1:20" s="55" customFormat="1" ht="14.15" x14ac:dyDescent="0.4">
      <c r="A3496" s="39"/>
      <c r="E3496" s="74"/>
      <c r="F3496" s="74"/>
      <c r="G3496" s="74"/>
      <c r="S3496" s="61"/>
      <c r="T3496" s="61"/>
    </row>
    <row r="3497" spans="1:20" s="55" customFormat="1" ht="14.15" x14ac:dyDescent="0.4">
      <c r="A3497" s="39"/>
      <c r="E3497" s="74"/>
      <c r="F3497" s="74"/>
      <c r="G3497" s="74"/>
      <c r="S3497" s="61"/>
      <c r="T3497" s="61"/>
    </row>
    <row r="3498" spans="1:20" s="55" customFormat="1" ht="14.15" x14ac:dyDescent="0.4">
      <c r="A3498" s="39"/>
      <c r="E3498" s="74"/>
      <c r="F3498" s="74"/>
      <c r="G3498" s="74"/>
      <c r="S3498" s="61"/>
      <c r="T3498" s="61"/>
    </row>
    <row r="3499" spans="1:20" s="55" customFormat="1" ht="14.15" x14ac:dyDescent="0.4">
      <c r="A3499" s="39"/>
      <c r="E3499" s="74"/>
      <c r="F3499" s="74"/>
      <c r="G3499" s="74"/>
      <c r="S3499" s="61"/>
      <c r="T3499" s="61"/>
    </row>
    <row r="3500" spans="1:20" s="55" customFormat="1" ht="14.15" x14ac:dyDescent="0.4">
      <c r="A3500" s="39"/>
      <c r="E3500" s="74"/>
      <c r="F3500" s="74"/>
      <c r="G3500" s="74"/>
      <c r="S3500" s="61"/>
      <c r="T3500" s="61"/>
    </row>
    <row r="3501" spans="1:20" s="55" customFormat="1" ht="14.15" x14ac:dyDescent="0.4">
      <c r="A3501" s="39"/>
      <c r="E3501" s="74"/>
      <c r="F3501" s="74"/>
      <c r="G3501" s="74"/>
      <c r="S3501" s="61"/>
      <c r="T3501" s="61"/>
    </row>
    <row r="3502" spans="1:20" s="55" customFormat="1" ht="14.15" x14ac:dyDescent="0.4">
      <c r="A3502" s="39"/>
      <c r="E3502" s="74"/>
      <c r="F3502" s="74"/>
      <c r="G3502" s="74"/>
      <c r="S3502" s="61"/>
      <c r="T3502" s="61"/>
    </row>
    <row r="3503" spans="1:20" s="55" customFormat="1" ht="14.15" x14ac:dyDescent="0.4">
      <c r="A3503" s="39"/>
      <c r="E3503" s="74"/>
      <c r="F3503" s="74"/>
      <c r="G3503" s="74"/>
      <c r="S3503" s="61"/>
      <c r="T3503" s="61"/>
    </row>
    <row r="3504" spans="1:20" s="55" customFormat="1" ht="14.15" x14ac:dyDescent="0.4">
      <c r="A3504" s="39"/>
      <c r="E3504" s="74"/>
      <c r="F3504" s="74"/>
      <c r="G3504" s="74"/>
      <c r="S3504" s="61"/>
      <c r="T3504" s="61"/>
    </row>
    <row r="3505" spans="1:20" s="55" customFormat="1" ht="14.15" x14ac:dyDescent="0.4">
      <c r="A3505" s="39"/>
      <c r="E3505" s="74"/>
      <c r="F3505" s="74"/>
      <c r="G3505" s="74"/>
      <c r="S3505" s="61"/>
      <c r="T3505" s="61"/>
    </row>
    <row r="3506" spans="1:20" s="55" customFormat="1" ht="14.15" x14ac:dyDescent="0.4">
      <c r="A3506" s="39"/>
      <c r="E3506" s="74"/>
      <c r="F3506" s="74"/>
      <c r="G3506" s="74"/>
      <c r="S3506" s="61"/>
      <c r="T3506" s="61"/>
    </row>
    <row r="3507" spans="1:20" s="55" customFormat="1" ht="14.15" x14ac:dyDescent="0.4">
      <c r="A3507" s="39"/>
      <c r="E3507" s="74"/>
      <c r="F3507" s="74"/>
      <c r="G3507" s="74"/>
      <c r="S3507" s="61"/>
      <c r="T3507" s="61"/>
    </row>
    <row r="3508" spans="1:20" s="55" customFormat="1" ht="14.15" x14ac:dyDescent="0.4">
      <c r="A3508" s="39"/>
      <c r="E3508" s="74"/>
      <c r="F3508" s="74"/>
      <c r="G3508" s="74"/>
      <c r="S3508" s="61"/>
      <c r="T3508" s="61"/>
    </row>
    <row r="3509" spans="1:20" s="55" customFormat="1" ht="14.15" x14ac:dyDescent="0.4">
      <c r="A3509" s="39"/>
      <c r="E3509" s="74"/>
      <c r="F3509" s="74"/>
      <c r="G3509" s="74"/>
      <c r="S3509" s="61"/>
      <c r="T3509" s="61"/>
    </row>
    <row r="3510" spans="1:20" s="55" customFormat="1" ht="14.15" x14ac:dyDescent="0.4">
      <c r="A3510" s="39"/>
      <c r="E3510" s="74"/>
      <c r="F3510" s="74"/>
      <c r="G3510" s="74"/>
      <c r="S3510" s="61"/>
      <c r="T3510" s="61"/>
    </row>
    <row r="3511" spans="1:20" s="55" customFormat="1" ht="14.15" x14ac:dyDescent="0.4">
      <c r="A3511" s="39"/>
      <c r="E3511" s="74"/>
      <c r="F3511" s="74"/>
      <c r="G3511" s="74"/>
      <c r="S3511" s="61"/>
      <c r="T3511" s="61"/>
    </row>
    <row r="3512" spans="1:20" s="55" customFormat="1" ht="14.15" x14ac:dyDescent="0.4">
      <c r="A3512" s="39"/>
      <c r="E3512" s="74"/>
      <c r="F3512" s="74"/>
      <c r="G3512" s="74"/>
      <c r="S3512" s="61"/>
      <c r="T3512" s="61"/>
    </row>
    <row r="3513" spans="1:20" s="55" customFormat="1" ht="14.15" x14ac:dyDescent="0.4">
      <c r="A3513" s="39"/>
      <c r="E3513" s="74"/>
      <c r="F3513" s="74"/>
      <c r="G3513" s="74"/>
      <c r="S3513" s="61"/>
      <c r="T3513" s="61"/>
    </row>
    <row r="3514" spans="1:20" s="55" customFormat="1" ht="14.15" x14ac:dyDescent="0.4">
      <c r="A3514" s="39"/>
      <c r="E3514" s="74"/>
      <c r="F3514" s="74"/>
      <c r="G3514" s="74"/>
      <c r="S3514" s="61"/>
      <c r="T3514" s="61"/>
    </row>
    <row r="3515" spans="1:20" s="55" customFormat="1" ht="14.15" x14ac:dyDescent="0.4">
      <c r="A3515" s="39"/>
      <c r="E3515" s="74"/>
      <c r="F3515" s="74"/>
      <c r="G3515" s="74"/>
      <c r="S3515" s="61"/>
      <c r="T3515" s="61"/>
    </row>
    <row r="3516" spans="1:20" s="55" customFormat="1" ht="14.15" x14ac:dyDescent="0.4">
      <c r="A3516" s="39"/>
      <c r="E3516" s="74"/>
      <c r="F3516" s="74"/>
      <c r="G3516" s="74"/>
      <c r="S3516" s="61"/>
      <c r="T3516" s="61"/>
    </row>
    <row r="3517" spans="1:20" s="55" customFormat="1" ht="14.15" x14ac:dyDescent="0.4">
      <c r="A3517" s="39"/>
      <c r="E3517" s="74"/>
      <c r="F3517" s="74"/>
      <c r="G3517" s="74"/>
      <c r="S3517" s="61"/>
      <c r="T3517" s="61"/>
    </row>
    <row r="3518" spans="1:20" s="55" customFormat="1" ht="14.15" x14ac:dyDescent="0.4">
      <c r="A3518" s="39"/>
      <c r="E3518" s="74"/>
      <c r="F3518" s="74"/>
      <c r="G3518" s="74"/>
      <c r="S3518" s="61"/>
      <c r="T3518" s="61"/>
    </row>
    <row r="3519" spans="1:20" s="55" customFormat="1" ht="14.15" x14ac:dyDescent="0.4">
      <c r="A3519" s="39"/>
      <c r="E3519" s="74"/>
      <c r="F3519" s="74"/>
      <c r="G3519" s="74"/>
      <c r="S3519" s="61"/>
      <c r="T3519" s="61"/>
    </row>
    <row r="3520" spans="1:20" s="55" customFormat="1" ht="14.15" x14ac:dyDescent="0.4">
      <c r="A3520" s="39"/>
      <c r="E3520" s="74"/>
      <c r="F3520" s="74"/>
      <c r="G3520" s="74"/>
      <c r="S3520" s="61"/>
      <c r="T3520" s="61"/>
    </row>
    <row r="3521" spans="1:20" s="55" customFormat="1" ht="14.15" x14ac:dyDescent="0.4">
      <c r="A3521" s="39"/>
      <c r="E3521" s="74"/>
      <c r="F3521" s="74"/>
      <c r="G3521" s="74"/>
      <c r="S3521" s="61"/>
      <c r="T3521" s="61"/>
    </row>
    <row r="3522" spans="1:20" s="55" customFormat="1" ht="14.15" x14ac:dyDescent="0.4">
      <c r="A3522" s="39"/>
      <c r="E3522" s="74"/>
      <c r="F3522" s="74"/>
      <c r="G3522" s="74"/>
      <c r="S3522" s="61"/>
      <c r="T3522" s="61"/>
    </row>
    <row r="3523" spans="1:20" s="55" customFormat="1" ht="14.15" x14ac:dyDescent="0.4">
      <c r="A3523" s="39"/>
      <c r="E3523" s="74"/>
      <c r="F3523" s="74"/>
      <c r="G3523" s="74"/>
      <c r="S3523" s="61"/>
      <c r="T3523" s="61"/>
    </row>
    <row r="3524" spans="1:20" s="55" customFormat="1" ht="14.15" x14ac:dyDescent="0.4">
      <c r="A3524" s="39"/>
      <c r="E3524" s="74"/>
      <c r="F3524" s="74"/>
      <c r="G3524" s="74"/>
      <c r="S3524" s="61"/>
      <c r="T3524" s="61"/>
    </row>
    <row r="3525" spans="1:20" s="55" customFormat="1" ht="14.15" x14ac:dyDescent="0.4">
      <c r="A3525" s="39"/>
      <c r="E3525" s="74"/>
      <c r="F3525" s="74"/>
      <c r="G3525" s="74"/>
      <c r="S3525" s="61"/>
      <c r="T3525" s="61"/>
    </row>
    <row r="3526" spans="1:20" s="55" customFormat="1" ht="14.15" x14ac:dyDescent="0.4">
      <c r="A3526" s="39"/>
      <c r="E3526" s="74"/>
      <c r="F3526" s="74"/>
      <c r="G3526" s="74"/>
      <c r="S3526" s="61"/>
      <c r="T3526" s="61"/>
    </row>
    <row r="3527" spans="1:20" s="55" customFormat="1" ht="14.15" x14ac:dyDescent="0.4">
      <c r="A3527" s="39"/>
      <c r="E3527" s="74"/>
      <c r="F3527" s="74"/>
      <c r="G3527" s="74"/>
      <c r="S3527" s="61"/>
      <c r="T3527" s="61"/>
    </row>
    <row r="3528" spans="1:20" s="55" customFormat="1" ht="14.15" x14ac:dyDescent="0.4">
      <c r="A3528" s="39"/>
      <c r="E3528" s="74"/>
      <c r="F3528" s="74"/>
      <c r="G3528" s="74"/>
      <c r="S3528" s="61"/>
      <c r="T3528" s="61"/>
    </row>
    <row r="3529" spans="1:20" s="55" customFormat="1" ht="14.15" x14ac:dyDescent="0.4">
      <c r="A3529" s="39"/>
      <c r="E3529" s="74"/>
      <c r="F3529" s="74"/>
      <c r="G3529" s="74"/>
      <c r="S3529" s="61"/>
      <c r="T3529" s="61"/>
    </row>
    <row r="3530" spans="1:20" s="55" customFormat="1" ht="14.15" x14ac:dyDescent="0.4">
      <c r="A3530" s="39"/>
      <c r="E3530" s="74"/>
      <c r="F3530" s="74"/>
      <c r="G3530" s="74"/>
      <c r="S3530" s="61"/>
      <c r="T3530" s="61"/>
    </row>
    <row r="3531" spans="1:20" s="55" customFormat="1" ht="14.15" x14ac:dyDescent="0.4">
      <c r="A3531" s="39"/>
      <c r="E3531" s="74"/>
      <c r="F3531" s="74"/>
      <c r="G3531" s="74"/>
      <c r="S3531" s="61"/>
      <c r="T3531" s="61"/>
    </row>
    <row r="3532" spans="1:20" s="55" customFormat="1" ht="14.15" x14ac:dyDescent="0.4">
      <c r="A3532" s="39"/>
      <c r="E3532" s="74"/>
      <c r="F3532" s="74"/>
      <c r="G3532" s="74"/>
      <c r="S3532" s="61"/>
      <c r="T3532" s="61"/>
    </row>
    <row r="3533" spans="1:20" s="55" customFormat="1" ht="14.15" x14ac:dyDescent="0.4">
      <c r="A3533" s="39"/>
      <c r="E3533" s="74"/>
      <c r="F3533" s="74"/>
      <c r="G3533" s="74"/>
      <c r="S3533" s="61"/>
      <c r="T3533" s="61"/>
    </row>
    <row r="3534" spans="1:20" s="55" customFormat="1" ht="14.15" x14ac:dyDescent="0.4">
      <c r="A3534" s="39"/>
      <c r="E3534" s="74"/>
      <c r="F3534" s="74"/>
      <c r="G3534" s="74"/>
      <c r="S3534" s="61"/>
      <c r="T3534" s="61"/>
    </row>
    <row r="3535" spans="1:20" s="55" customFormat="1" ht="14.15" x14ac:dyDescent="0.4">
      <c r="A3535" s="39"/>
      <c r="E3535" s="74"/>
      <c r="F3535" s="74"/>
      <c r="G3535" s="74"/>
      <c r="S3535" s="61"/>
      <c r="T3535" s="61"/>
    </row>
    <row r="3536" spans="1:20" s="55" customFormat="1" ht="14.15" x14ac:dyDescent="0.4">
      <c r="A3536" s="39"/>
      <c r="E3536" s="74"/>
      <c r="F3536" s="74"/>
      <c r="G3536" s="74"/>
      <c r="S3536" s="61"/>
      <c r="T3536" s="61"/>
    </row>
    <row r="3537" spans="1:20" s="55" customFormat="1" ht="14.15" x14ac:dyDescent="0.4">
      <c r="A3537" s="39"/>
      <c r="E3537" s="74"/>
      <c r="F3537" s="74"/>
      <c r="G3537" s="74"/>
      <c r="S3537" s="61"/>
      <c r="T3537" s="61"/>
    </row>
    <row r="3538" spans="1:20" s="55" customFormat="1" ht="14.15" x14ac:dyDescent="0.4">
      <c r="A3538" s="39"/>
      <c r="E3538" s="74"/>
      <c r="F3538" s="74"/>
      <c r="G3538" s="74"/>
      <c r="S3538" s="61"/>
      <c r="T3538" s="61"/>
    </row>
    <row r="3539" spans="1:20" s="55" customFormat="1" ht="14.15" x14ac:dyDescent="0.4">
      <c r="A3539" s="39"/>
      <c r="E3539" s="74"/>
      <c r="F3539" s="74"/>
      <c r="G3539" s="74"/>
      <c r="S3539" s="61"/>
      <c r="T3539" s="61"/>
    </row>
    <row r="3540" spans="1:20" s="55" customFormat="1" ht="14.15" x14ac:dyDescent="0.4">
      <c r="A3540" s="39"/>
      <c r="E3540" s="74"/>
      <c r="F3540" s="74"/>
      <c r="G3540" s="74"/>
      <c r="S3540" s="61"/>
      <c r="T3540" s="61"/>
    </row>
    <row r="3541" spans="1:20" s="55" customFormat="1" ht="14.15" x14ac:dyDescent="0.4">
      <c r="A3541" s="39"/>
      <c r="E3541" s="74"/>
      <c r="F3541" s="74"/>
      <c r="G3541" s="74"/>
      <c r="S3541" s="61"/>
      <c r="T3541" s="61"/>
    </row>
    <row r="3542" spans="1:20" s="55" customFormat="1" ht="14.15" x14ac:dyDescent="0.4">
      <c r="A3542" s="39"/>
      <c r="E3542" s="74"/>
      <c r="F3542" s="74"/>
      <c r="G3542" s="74"/>
      <c r="S3542" s="61"/>
      <c r="T3542" s="61"/>
    </row>
    <row r="3543" spans="1:20" s="55" customFormat="1" ht="14.15" x14ac:dyDescent="0.4">
      <c r="A3543" s="39"/>
      <c r="E3543" s="74"/>
      <c r="F3543" s="74"/>
      <c r="G3543" s="74"/>
      <c r="S3543" s="61"/>
      <c r="T3543" s="61"/>
    </row>
    <row r="3544" spans="1:20" s="55" customFormat="1" ht="14.15" x14ac:dyDescent="0.4">
      <c r="A3544" s="39"/>
      <c r="E3544" s="74"/>
      <c r="F3544" s="74"/>
      <c r="G3544" s="74"/>
      <c r="S3544" s="61"/>
      <c r="T3544" s="61"/>
    </row>
    <row r="3545" spans="1:20" s="55" customFormat="1" ht="14.15" x14ac:dyDescent="0.4">
      <c r="A3545" s="39"/>
      <c r="E3545" s="74"/>
      <c r="F3545" s="74"/>
      <c r="G3545" s="74"/>
      <c r="S3545" s="61"/>
      <c r="T3545" s="61"/>
    </row>
    <row r="3546" spans="1:20" s="55" customFormat="1" ht="14.15" x14ac:dyDescent="0.4">
      <c r="A3546" s="39"/>
      <c r="E3546" s="74"/>
      <c r="F3546" s="74"/>
      <c r="G3546" s="74"/>
      <c r="S3546" s="61"/>
      <c r="T3546" s="61"/>
    </row>
    <row r="3547" spans="1:20" s="55" customFormat="1" ht="14.15" x14ac:dyDescent="0.4">
      <c r="A3547" s="39"/>
      <c r="E3547" s="74"/>
      <c r="F3547" s="74"/>
      <c r="G3547" s="74"/>
      <c r="S3547" s="61"/>
      <c r="T3547" s="61"/>
    </row>
    <row r="3548" spans="1:20" s="55" customFormat="1" ht="14.15" x14ac:dyDescent="0.4">
      <c r="A3548" s="39"/>
      <c r="E3548" s="74"/>
      <c r="F3548" s="74"/>
      <c r="G3548" s="74"/>
      <c r="S3548" s="61"/>
      <c r="T3548" s="61"/>
    </row>
    <row r="3549" spans="1:20" s="55" customFormat="1" ht="14.15" x14ac:dyDescent="0.4">
      <c r="A3549" s="39"/>
      <c r="E3549" s="74"/>
      <c r="F3549" s="74"/>
      <c r="G3549" s="74"/>
      <c r="S3549" s="61"/>
      <c r="T3549" s="61"/>
    </row>
    <row r="3550" spans="1:20" s="55" customFormat="1" ht="14.15" x14ac:dyDescent="0.4">
      <c r="A3550" s="39"/>
      <c r="E3550" s="74"/>
      <c r="F3550" s="74"/>
      <c r="G3550" s="74"/>
      <c r="S3550" s="61"/>
      <c r="T3550" s="61"/>
    </row>
    <row r="3551" spans="1:20" s="55" customFormat="1" ht="14.15" x14ac:dyDescent="0.4">
      <c r="A3551" s="39"/>
      <c r="E3551" s="74"/>
      <c r="F3551" s="74"/>
      <c r="G3551" s="74"/>
      <c r="S3551" s="61"/>
      <c r="T3551" s="61"/>
    </row>
    <row r="3552" spans="1:20" s="55" customFormat="1" ht="14.15" x14ac:dyDescent="0.4">
      <c r="A3552" s="39"/>
      <c r="E3552" s="74"/>
      <c r="F3552" s="74"/>
      <c r="G3552" s="74"/>
      <c r="S3552" s="61"/>
      <c r="T3552" s="61"/>
    </row>
    <row r="3553" spans="1:20" s="55" customFormat="1" ht="14.15" x14ac:dyDescent="0.4">
      <c r="A3553" s="39"/>
      <c r="E3553" s="74"/>
      <c r="F3553" s="74"/>
      <c r="G3553" s="74"/>
      <c r="S3553" s="61"/>
      <c r="T3553" s="61"/>
    </row>
    <row r="3554" spans="1:20" s="55" customFormat="1" ht="14.15" x14ac:dyDescent="0.4">
      <c r="A3554" s="39"/>
      <c r="E3554" s="74"/>
      <c r="F3554" s="74"/>
      <c r="G3554" s="74"/>
      <c r="S3554" s="61"/>
      <c r="T3554" s="61"/>
    </row>
    <row r="3555" spans="1:20" s="55" customFormat="1" ht="14.15" x14ac:dyDescent="0.4">
      <c r="A3555" s="39"/>
      <c r="E3555" s="74"/>
      <c r="F3555" s="74"/>
      <c r="G3555" s="74"/>
      <c r="S3555" s="61"/>
      <c r="T3555" s="61"/>
    </row>
    <row r="3556" spans="1:20" s="55" customFormat="1" ht="14.15" x14ac:dyDescent="0.4">
      <c r="A3556" s="39"/>
      <c r="E3556" s="74"/>
      <c r="F3556" s="74"/>
      <c r="G3556" s="74"/>
      <c r="S3556" s="61"/>
      <c r="T3556" s="61"/>
    </row>
    <row r="3557" spans="1:20" s="55" customFormat="1" ht="14.15" x14ac:dyDescent="0.4">
      <c r="A3557" s="39"/>
      <c r="E3557" s="74"/>
      <c r="F3557" s="74"/>
      <c r="G3557" s="74"/>
      <c r="S3557" s="61"/>
      <c r="T3557" s="61"/>
    </row>
    <row r="3558" spans="1:20" s="55" customFormat="1" ht="14.15" x14ac:dyDescent="0.4">
      <c r="A3558" s="39"/>
      <c r="E3558" s="74"/>
      <c r="F3558" s="74"/>
      <c r="G3558" s="74"/>
      <c r="S3558" s="61"/>
      <c r="T3558" s="61"/>
    </row>
    <row r="3559" spans="1:20" s="55" customFormat="1" ht="14.15" x14ac:dyDescent="0.4">
      <c r="A3559" s="39"/>
      <c r="E3559" s="74"/>
      <c r="F3559" s="74"/>
      <c r="G3559" s="74"/>
      <c r="S3559" s="61"/>
      <c r="T3559" s="61"/>
    </row>
    <row r="3560" spans="1:20" s="55" customFormat="1" ht="14.15" x14ac:dyDescent="0.4">
      <c r="A3560" s="39"/>
      <c r="E3560" s="74"/>
      <c r="F3560" s="74"/>
      <c r="G3560" s="74"/>
      <c r="S3560" s="61"/>
      <c r="T3560" s="61"/>
    </row>
    <row r="3561" spans="1:20" s="55" customFormat="1" ht="14.15" x14ac:dyDescent="0.4">
      <c r="A3561" s="39"/>
      <c r="E3561" s="74"/>
      <c r="F3561" s="74"/>
      <c r="G3561" s="74"/>
      <c r="S3561" s="61"/>
      <c r="T3561" s="61"/>
    </row>
    <row r="3562" spans="1:20" s="55" customFormat="1" ht="14.15" x14ac:dyDescent="0.4">
      <c r="A3562" s="39"/>
      <c r="E3562" s="74"/>
      <c r="F3562" s="74"/>
      <c r="G3562" s="74"/>
      <c r="S3562" s="61"/>
      <c r="T3562" s="61"/>
    </row>
    <row r="3563" spans="1:20" s="55" customFormat="1" ht="14.15" x14ac:dyDescent="0.4">
      <c r="A3563" s="39"/>
      <c r="E3563" s="74"/>
      <c r="F3563" s="74"/>
      <c r="G3563" s="74"/>
      <c r="S3563" s="61"/>
      <c r="T3563" s="61"/>
    </row>
    <row r="3564" spans="1:20" s="55" customFormat="1" ht="14.15" x14ac:dyDescent="0.4">
      <c r="A3564" s="39"/>
      <c r="E3564" s="74"/>
      <c r="F3564" s="74"/>
      <c r="G3564" s="74"/>
      <c r="S3564" s="61"/>
      <c r="T3564" s="61"/>
    </row>
    <row r="3565" spans="1:20" s="55" customFormat="1" ht="14.15" x14ac:dyDescent="0.4">
      <c r="A3565" s="39"/>
      <c r="E3565" s="74"/>
      <c r="F3565" s="74"/>
      <c r="G3565" s="74"/>
      <c r="S3565" s="61"/>
      <c r="T3565" s="61"/>
    </row>
    <row r="3566" spans="1:20" s="55" customFormat="1" ht="14.15" x14ac:dyDescent="0.4">
      <c r="A3566" s="39"/>
      <c r="E3566" s="74"/>
      <c r="F3566" s="74"/>
      <c r="G3566" s="74"/>
      <c r="S3566" s="61"/>
      <c r="T3566" s="61"/>
    </row>
    <row r="3567" spans="1:20" s="55" customFormat="1" ht="14.15" x14ac:dyDescent="0.4">
      <c r="A3567" s="39"/>
      <c r="E3567" s="74"/>
      <c r="F3567" s="74"/>
      <c r="G3567" s="74"/>
      <c r="S3567" s="61"/>
      <c r="T3567" s="61"/>
    </row>
    <row r="3568" spans="1:20" s="55" customFormat="1" ht="14.15" x14ac:dyDescent="0.4">
      <c r="A3568" s="39"/>
      <c r="E3568" s="74"/>
      <c r="F3568" s="74"/>
      <c r="G3568" s="74"/>
      <c r="S3568" s="61"/>
      <c r="T3568" s="61"/>
    </row>
    <row r="3569" spans="1:20" s="55" customFormat="1" ht="14.15" x14ac:dyDescent="0.4">
      <c r="A3569" s="39"/>
      <c r="E3569" s="74"/>
      <c r="F3569" s="74"/>
      <c r="G3569" s="74"/>
      <c r="S3569" s="61"/>
      <c r="T3569" s="61"/>
    </row>
    <row r="3570" spans="1:20" s="55" customFormat="1" ht="14.15" x14ac:dyDescent="0.4">
      <c r="A3570" s="39"/>
      <c r="E3570" s="74"/>
      <c r="F3570" s="74"/>
      <c r="G3570" s="74"/>
      <c r="S3570" s="61"/>
      <c r="T3570" s="61"/>
    </row>
    <row r="3571" spans="1:20" s="55" customFormat="1" ht="14.15" x14ac:dyDescent="0.4">
      <c r="A3571" s="39"/>
      <c r="E3571" s="74"/>
      <c r="F3571" s="74"/>
      <c r="G3571" s="74"/>
      <c r="S3571" s="61"/>
      <c r="T3571" s="61"/>
    </row>
    <row r="3572" spans="1:20" s="55" customFormat="1" ht="14.15" x14ac:dyDescent="0.4">
      <c r="A3572" s="39"/>
      <c r="E3572" s="74"/>
      <c r="F3572" s="74"/>
      <c r="G3572" s="74"/>
      <c r="S3572" s="61"/>
      <c r="T3572" s="61"/>
    </row>
    <row r="3573" spans="1:20" s="55" customFormat="1" ht="14.15" x14ac:dyDescent="0.4">
      <c r="A3573" s="39"/>
      <c r="E3573" s="74"/>
      <c r="F3573" s="74"/>
      <c r="G3573" s="74"/>
      <c r="S3573" s="61"/>
      <c r="T3573" s="61"/>
    </row>
    <row r="3574" spans="1:20" s="55" customFormat="1" ht="14.15" x14ac:dyDescent="0.4">
      <c r="A3574" s="39"/>
      <c r="E3574" s="74"/>
      <c r="F3574" s="74"/>
      <c r="G3574" s="74"/>
      <c r="S3574" s="61"/>
      <c r="T3574" s="61"/>
    </row>
    <row r="3575" spans="1:20" s="55" customFormat="1" ht="14.15" x14ac:dyDescent="0.4">
      <c r="A3575" s="39"/>
      <c r="E3575" s="74"/>
      <c r="F3575" s="74"/>
      <c r="G3575" s="74"/>
      <c r="S3575" s="61"/>
      <c r="T3575" s="61"/>
    </row>
    <row r="3576" spans="1:20" s="55" customFormat="1" ht="14.15" x14ac:dyDescent="0.4">
      <c r="A3576" s="39"/>
      <c r="E3576" s="74"/>
      <c r="F3576" s="74"/>
      <c r="G3576" s="74"/>
      <c r="S3576" s="61"/>
      <c r="T3576" s="61"/>
    </row>
    <row r="3577" spans="1:20" s="55" customFormat="1" ht="14.15" x14ac:dyDescent="0.4">
      <c r="A3577" s="39"/>
      <c r="E3577" s="74"/>
      <c r="F3577" s="74"/>
      <c r="G3577" s="74"/>
      <c r="S3577" s="61"/>
      <c r="T3577" s="61"/>
    </row>
    <row r="3578" spans="1:20" s="55" customFormat="1" ht="14.15" x14ac:dyDescent="0.4">
      <c r="A3578" s="39"/>
      <c r="E3578" s="74"/>
      <c r="F3578" s="74"/>
      <c r="G3578" s="74"/>
      <c r="S3578" s="61"/>
      <c r="T3578" s="61"/>
    </row>
    <row r="3579" spans="1:20" s="55" customFormat="1" ht="14.15" x14ac:dyDescent="0.4">
      <c r="A3579" s="39"/>
      <c r="E3579" s="74"/>
      <c r="F3579" s="74"/>
      <c r="G3579" s="74"/>
      <c r="S3579" s="61"/>
      <c r="T3579" s="61"/>
    </row>
    <row r="3580" spans="1:20" s="55" customFormat="1" ht="14.15" x14ac:dyDescent="0.4">
      <c r="A3580" s="39"/>
      <c r="E3580" s="74"/>
      <c r="F3580" s="74"/>
      <c r="G3580" s="74"/>
      <c r="S3580" s="61"/>
      <c r="T3580" s="61"/>
    </row>
    <row r="3581" spans="1:20" s="55" customFormat="1" ht="14.15" x14ac:dyDescent="0.4">
      <c r="A3581" s="39"/>
      <c r="E3581" s="74"/>
      <c r="F3581" s="74"/>
      <c r="G3581" s="74"/>
      <c r="S3581" s="61"/>
      <c r="T3581" s="61"/>
    </row>
    <row r="3582" spans="1:20" s="55" customFormat="1" ht="14.15" x14ac:dyDescent="0.4">
      <c r="A3582" s="39"/>
      <c r="E3582" s="74"/>
      <c r="F3582" s="74"/>
      <c r="G3582" s="74"/>
      <c r="S3582" s="61"/>
      <c r="T3582" s="61"/>
    </row>
    <row r="3583" spans="1:20" s="55" customFormat="1" ht="14.15" x14ac:dyDescent="0.4">
      <c r="A3583" s="39"/>
      <c r="E3583" s="74"/>
      <c r="F3583" s="74"/>
      <c r="G3583" s="74"/>
      <c r="S3583" s="61"/>
      <c r="T3583" s="61"/>
    </row>
    <row r="3584" spans="1:20" s="55" customFormat="1" ht="14.15" x14ac:dyDescent="0.4">
      <c r="A3584" s="39"/>
      <c r="E3584" s="74"/>
      <c r="F3584" s="74"/>
      <c r="G3584" s="74"/>
      <c r="S3584" s="61"/>
      <c r="T3584" s="61"/>
    </row>
    <row r="3585" spans="1:20" s="55" customFormat="1" ht="14.15" x14ac:dyDescent="0.4">
      <c r="A3585" s="39"/>
      <c r="E3585" s="74"/>
      <c r="F3585" s="74"/>
      <c r="G3585" s="74"/>
      <c r="S3585" s="61"/>
      <c r="T3585" s="61"/>
    </row>
    <row r="3586" spans="1:20" s="55" customFormat="1" ht="14.15" x14ac:dyDescent="0.4">
      <c r="A3586" s="39"/>
      <c r="E3586" s="74"/>
      <c r="F3586" s="74"/>
      <c r="G3586" s="74"/>
      <c r="S3586" s="61"/>
      <c r="T3586" s="61"/>
    </row>
    <row r="3587" spans="1:20" s="55" customFormat="1" ht="14.15" x14ac:dyDescent="0.4">
      <c r="A3587" s="39"/>
      <c r="E3587" s="74"/>
      <c r="F3587" s="74"/>
      <c r="G3587" s="74"/>
      <c r="S3587" s="61"/>
      <c r="T3587" s="61"/>
    </row>
    <row r="3588" spans="1:20" s="55" customFormat="1" ht="14.15" x14ac:dyDescent="0.4">
      <c r="A3588" s="39"/>
      <c r="E3588" s="74"/>
      <c r="F3588" s="74"/>
      <c r="G3588" s="74"/>
      <c r="S3588" s="61"/>
      <c r="T3588" s="61"/>
    </row>
    <row r="3589" spans="1:20" s="55" customFormat="1" ht="14.15" x14ac:dyDescent="0.4">
      <c r="A3589" s="39"/>
      <c r="E3589" s="74"/>
      <c r="F3589" s="74"/>
      <c r="G3589" s="74"/>
      <c r="S3589" s="61"/>
      <c r="T3589" s="61"/>
    </row>
    <row r="3590" spans="1:20" s="55" customFormat="1" ht="14.15" x14ac:dyDescent="0.4">
      <c r="A3590" s="39"/>
      <c r="E3590" s="74"/>
      <c r="F3590" s="74"/>
      <c r="G3590" s="74"/>
      <c r="S3590" s="61"/>
      <c r="T3590" s="61"/>
    </row>
    <row r="3591" spans="1:20" s="55" customFormat="1" ht="14.15" x14ac:dyDescent="0.4">
      <c r="A3591" s="39"/>
      <c r="E3591" s="74"/>
      <c r="F3591" s="74"/>
      <c r="G3591" s="74"/>
      <c r="S3591" s="61"/>
      <c r="T3591" s="61"/>
    </row>
    <row r="3592" spans="1:20" s="55" customFormat="1" ht="14.15" x14ac:dyDescent="0.4">
      <c r="A3592" s="39"/>
      <c r="E3592" s="74"/>
      <c r="F3592" s="74"/>
      <c r="G3592" s="74"/>
      <c r="S3592" s="61"/>
      <c r="T3592" s="61"/>
    </row>
    <row r="3593" spans="1:20" s="55" customFormat="1" ht="14.15" x14ac:dyDescent="0.4">
      <c r="A3593" s="39"/>
      <c r="E3593" s="74"/>
      <c r="F3593" s="74"/>
      <c r="G3593" s="74"/>
      <c r="S3593" s="61"/>
      <c r="T3593" s="61"/>
    </row>
    <row r="3594" spans="1:20" s="55" customFormat="1" ht="14.15" x14ac:dyDescent="0.4">
      <c r="A3594" s="39"/>
      <c r="E3594" s="74"/>
      <c r="F3594" s="74"/>
      <c r="G3594" s="74"/>
      <c r="S3594" s="61"/>
      <c r="T3594" s="61"/>
    </row>
    <row r="3595" spans="1:20" s="55" customFormat="1" ht="14.15" x14ac:dyDescent="0.4">
      <c r="A3595" s="39"/>
      <c r="E3595" s="74"/>
      <c r="F3595" s="74"/>
      <c r="G3595" s="74"/>
      <c r="S3595" s="61"/>
      <c r="T3595" s="61"/>
    </row>
    <row r="3596" spans="1:20" s="55" customFormat="1" ht="14.15" x14ac:dyDescent="0.4">
      <c r="A3596" s="39"/>
      <c r="E3596" s="74"/>
      <c r="F3596" s="74"/>
      <c r="G3596" s="74"/>
      <c r="S3596" s="61"/>
      <c r="T3596" s="61"/>
    </row>
    <row r="3597" spans="1:20" s="55" customFormat="1" ht="14.15" x14ac:dyDescent="0.4">
      <c r="A3597" s="39"/>
      <c r="E3597" s="74"/>
      <c r="F3597" s="74"/>
      <c r="G3597" s="74"/>
      <c r="S3597" s="61"/>
      <c r="T3597" s="61"/>
    </row>
    <row r="3598" spans="1:20" s="55" customFormat="1" ht="14.15" x14ac:dyDescent="0.4">
      <c r="A3598" s="39"/>
      <c r="E3598" s="74"/>
      <c r="F3598" s="74"/>
      <c r="G3598" s="74"/>
      <c r="S3598" s="61"/>
      <c r="T3598" s="61"/>
    </row>
    <row r="3599" spans="1:20" s="55" customFormat="1" ht="14.15" x14ac:dyDescent="0.4">
      <c r="A3599" s="39"/>
      <c r="E3599" s="74"/>
      <c r="F3599" s="74"/>
      <c r="G3599" s="74"/>
      <c r="S3599" s="61"/>
      <c r="T3599" s="61"/>
    </row>
    <row r="3600" spans="1:20" s="55" customFormat="1" ht="14.15" x14ac:dyDescent="0.4">
      <c r="A3600" s="39"/>
      <c r="E3600" s="74"/>
      <c r="F3600" s="74"/>
      <c r="G3600" s="74"/>
      <c r="S3600" s="61"/>
      <c r="T3600" s="61"/>
    </row>
    <row r="3601" spans="1:20" s="55" customFormat="1" ht="14.15" x14ac:dyDescent="0.4">
      <c r="A3601" s="39"/>
      <c r="E3601" s="74"/>
      <c r="F3601" s="74"/>
      <c r="G3601" s="74"/>
      <c r="S3601" s="61"/>
      <c r="T3601" s="61"/>
    </row>
    <row r="3602" spans="1:20" s="55" customFormat="1" ht="14.15" x14ac:dyDescent="0.4">
      <c r="A3602" s="39"/>
      <c r="E3602" s="74"/>
      <c r="F3602" s="74"/>
      <c r="G3602" s="74"/>
      <c r="S3602" s="61"/>
      <c r="T3602" s="61"/>
    </row>
    <row r="3603" spans="1:20" s="55" customFormat="1" ht="14.15" x14ac:dyDescent="0.4">
      <c r="A3603" s="39"/>
      <c r="E3603" s="74"/>
      <c r="F3603" s="74"/>
      <c r="G3603" s="74"/>
      <c r="S3603" s="61"/>
      <c r="T3603" s="61"/>
    </row>
    <row r="3604" spans="1:20" s="55" customFormat="1" ht="14.15" x14ac:dyDescent="0.4">
      <c r="A3604" s="39"/>
      <c r="E3604" s="74"/>
      <c r="F3604" s="74"/>
      <c r="G3604" s="74"/>
      <c r="S3604" s="61"/>
      <c r="T3604" s="61"/>
    </row>
    <row r="3605" spans="1:20" s="55" customFormat="1" ht="14.15" x14ac:dyDescent="0.4">
      <c r="A3605" s="39"/>
      <c r="E3605" s="74"/>
      <c r="F3605" s="74"/>
      <c r="G3605" s="74"/>
      <c r="S3605" s="61"/>
      <c r="T3605" s="61"/>
    </row>
    <row r="3606" spans="1:20" s="55" customFormat="1" ht="14.15" x14ac:dyDescent="0.4">
      <c r="A3606" s="39"/>
      <c r="E3606" s="74"/>
      <c r="F3606" s="74"/>
      <c r="G3606" s="74"/>
      <c r="S3606" s="61"/>
      <c r="T3606" s="61"/>
    </row>
    <row r="3607" spans="1:20" s="55" customFormat="1" ht="14.15" x14ac:dyDescent="0.4">
      <c r="A3607" s="39"/>
      <c r="E3607" s="74"/>
      <c r="F3607" s="74"/>
      <c r="G3607" s="74"/>
      <c r="S3607" s="61"/>
      <c r="T3607" s="61"/>
    </row>
    <row r="3608" spans="1:20" s="55" customFormat="1" ht="14.15" x14ac:dyDescent="0.4">
      <c r="A3608" s="39"/>
      <c r="E3608" s="74"/>
      <c r="F3608" s="74"/>
      <c r="G3608" s="74"/>
      <c r="S3608" s="61"/>
      <c r="T3608" s="61"/>
    </row>
    <row r="3609" spans="1:20" s="55" customFormat="1" ht="14.15" x14ac:dyDescent="0.4">
      <c r="A3609" s="39"/>
      <c r="E3609" s="74"/>
      <c r="F3609" s="74"/>
      <c r="G3609" s="74"/>
      <c r="S3609" s="61"/>
      <c r="T3609" s="61"/>
    </row>
    <row r="3610" spans="1:20" s="55" customFormat="1" ht="14.15" x14ac:dyDescent="0.4">
      <c r="A3610" s="39"/>
      <c r="E3610" s="74"/>
      <c r="F3610" s="74"/>
      <c r="G3610" s="74"/>
      <c r="S3610" s="61"/>
      <c r="T3610" s="61"/>
    </row>
    <row r="3611" spans="1:20" s="55" customFormat="1" ht="14.15" x14ac:dyDescent="0.4">
      <c r="A3611" s="39"/>
      <c r="E3611" s="74"/>
      <c r="F3611" s="74"/>
      <c r="G3611" s="74"/>
      <c r="S3611" s="61"/>
      <c r="T3611" s="61"/>
    </row>
    <row r="3612" spans="1:20" s="55" customFormat="1" ht="14.15" x14ac:dyDescent="0.4">
      <c r="A3612" s="39"/>
      <c r="E3612" s="74"/>
      <c r="F3612" s="74"/>
      <c r="G3612" s="74"/>
      <c r="S3612" s="61"/>
      <c r="T3612" s="61"/>
    </row>
    <row r="3613" spans="1:20" s="55" customFormat="1" ht="14.15" x14ac:dyDescent="0.4">
      <c r="A3613" s="39"/>
      <c r="E3613" s="74"/>
      <c r="F3613" s="74"/>
      <c r="G3613" s="74"/>
      <c r="S3613" s="61"/>
      <c r="T3613" s="61"/>
    </row>
    <row r="3614" spans="1:20" s="55" customFormat="1" ht="14.15" x14ac:dyDescent="0.4">
      <c r="A3614" s="39"/>
      <c r="E3614" s="74"/>
      <c r="F3614" s="74"/>
      <c r="G3614" s="74"/>
      <c r="S3614" s="61"/>
      <c r="T3614" s="61"/>
    </row>
    <row r="3615" spans="1:20" s="55" customFormat="1" ht="14.15" x14ac:dyDescent="0.4">
      <c r="A3615" s="39"/>
      <c r="E3615" s="74"/>
      <c r="F3615" s="74"/>
      <c r="G3615" s="74"/>
      <c r="S3615" s="61"/>
      <c r="T3615" s="61"/>
    </row>
    <row r="3616" spans="1:20" s="55" customFormat="1" ht="14.15" x14ac:dyDescent="0.4">
      <c r="A3616" s="39"/>
      <c r="E3616" s="74"/>
      <c r="F3616" s="74"/>
      <c r="G3616" s="74"/>
      <c r="S3616" s="61"/>
      <c r="T3616" s="61"/>
    </row>
    <row r="3617" spans="1:20" s="55" customFormat="1" ht="14.15" x14ac:dyDescent="0.4">
      <c r="A3617" s="39"/>
      <c r="E3617" s="74"/>
      <c r="F3617" s="74"/>
      <c r="G3617" s="74"/>
      <c r="S3617" s="61"/>
      <c r="T3617" s="61"/>
    </row>
    <row r="3618" spans="1:20" s="55" customFormat="1" ht="14.15" x14ac:dyDescent="0.4">
      <c r="A3618" s="39"/>
      <c r="E3618" s="74"/>
      <c r="F3618" s="74"/>
      <c r="G3618" s="74"/>
      <c r="S3618" s="61"/>
      <c r="T3618" s="61"/>
    </row>
    <row r="3619" spans="1:20" s="55" customFormat="1" ht="14.15" x14ac:dyDescent="0.4">
      <c r="A3619" s="39"/>
      <c r="E3619" s="74"/>
      <c r="F3619" s="74"/>
      <c r="G3619" s="74"/>
      <c r="S3619" s="61"/>
      <c r="T3619" s="61"/>
    </row>
    <row r="3620" spans="1:20" s="55" customFormat="1" ht="14.15" x14ac:dyDescent="0.4">
      <c r="A3620" s="39"/>
      <c r="E3620" s="74"/>
      <c r="F3620" s="74"/>
      <c r="G3620" s="74"/>
      <c r="S3620" s="61"/>
      <c r="T3620" s="61"/>
    </row>
    <row r="3621" spans="1:20" s="55" customFormat="1" ht="14.15" x14ac:dyDescent="0.4">
      <c r="A3621" s="39"/>
      <c r="E3621" s="74"/>
      <c r="F3621" s="74"/>
      <c r="G3621" s="74"/>
      <c r="S3621" s="61"/>
      <c r="T3621" s="61"/>
    </row>
    <row r="3622" spans="1:20" s="55" customFormat="1" ht="14.15" x14ac:dyDescent="0.4">
      <c r="A3622" s="39"/>
      <c r="E3622" s="74"/>
      <c r="F3622" s="74"/>
      <c r="G3622" s="74"/>
      <c r="S3622" s="61"/>
      <c r="T3622" s="61"/>
    </row>
    <row r="3623" spans="1:20" s="55" customFormat="1" ht="14.15" x14ac:dyDescent="0.4">
      <c r="A3623" s="39"/>
      <c r="E3623" s="74"/>
      <c r="F3623" s="74"/>
      <c r="G3623" s="74"/>
      <c r="S3623" s="61"/>
      <c r="T3623" s="61"/>
    </row>
    <row r="3624" spans="1:20" s="55" customFormat="1" ht="14.15" x14ac:dyDescent="0.4">
      <c r="A3624" s="39"/>
      <c r="E3624" s="74"/>
      <c r="F3624" s="74"/>
      <c r="G3624" s="74"/>
      <c r="S3624" s="61"/>
      <c r="T3624" s="61"/>
    </row>
    <row r="3625" spans="1:20" s="55" customFormat="1" ht="14.15" x14ac:dyDescent="0.4">
      <c r="A3625" s="39"/>
      <c r="E3625" s="74"/>
      <c r="F3625" s="74"/>
      <c r="G3625" s="74"/>
      <c r="S3625" s="61"/>
      <c r="T3625" s="61"/>
    </row>
    <row r="3626" spans="1:20" s="55" customFormat="1" ht="14.15" x14ac:dyDescent="0.4">
      <c r="A3626" s="39"/>
      <c r="E3626" s="74"/>
      <c r="F3626" s="74"/>
      <c r="G3626" s="74"/>
      <c r="S3626" s="61"/>
      <c r="T3626" s="61"/>
    </row>
    <row r="3627" spans="1:20" s="55" customFormat="1" ht="14.15" x14ac:dyDescent="0.4">
      <c r="A3627" s="39"/>
      <c r="E3627" s="74"/>
      <c r="F3627" s="74"/>
      <c r="G3627" s="74"/>
      <c r="S3627" s="61"/>
      <c r="T3627" s="61"/>
    </row>
    <row r="3628" spans="1:20" s="55" customFormat="1" ht="14.15" x14ac:dyDescent="0.4">
      <c r="A3628" s="39"/>
      <c r="E3628" s="74"/>
      <c r="F3628" s="74"/>
      <c r="G3628" s="74"/>
      <c r="S3628" s="61"/>
      <c r="T3628" s="61"/>
    </row>
    <row r="3629" spans="1:20" s="55" customFormat="1" ht="14.15" x14ac:dyDescent="0.4">
      <c r="A3629" s="39"/>
      <c r="E3629" s="74"/>
      <c r="F3629" s="74"/>
      <c r="G3629" s="74"/>
      <c r="S3629" s="61"/>
      <c r="T3629" s="61"/>
    </row>
    <row r="3630" spans="1:20" s="55" customFormat="1" ht="14.15" x14ac:dyDescent="0.4">
      <c r="A3630" s="39"/>
      <c r="E3630" s="74"/>
      <c r="F3630" s="74"/>
      <c r="G3630" s="74"/>
      <c r="S3630" s="61"/>
      <c r="T3630" s="61"/>
    </row>
    <row r="3631" spans="1:20" s="55" customFormat="1" ht="14.15" x14ac:dyDescent="0.4">
      <c r="A3631" s="39"/>
      <c r="E3631" s="74"/>
      <c r="F3631" s="74"/>
      <c r="G3631" s="74"/>
      <c r="S3631" s="61"/>
      <c r="T3631" s="61"/>
    </row>
    <row r="3632" spans="1:20" s="55" customFormat="1" ht="14.15" x14ac:dyDescent="0.4">
      <c r="A3632" s="39"/>
      <c r="E3632" s="74"/>
      <c r="F3632" s="74"/>
      <c r="G3632" s="74"/>
      <c r="S3632" s="61"/>
      <c r="T3632" s="61"/>
    </row>
    <row r="3633" spans="1:20" s="55" customFormat="1" ht="14.15" x14ac:dyDescent="0.4">
      <c r="A3633" s="39"/>
      <c r="E3633" s="74"/>
      <c r="F3633" s="74"/>
      <c r="G3633" s="74"/>
      <c r="S3633" s="61"/>
      <c r="T3633" s="61"/>
    </row>
    <row r="3634" spans="1:20" s="55" customFormat="1" ht="14.15" x14ac:dyDescent="0.4">
      <c r="A3634" s="39"/>
      <c r="E3634" s="74"/>
      <c r="F3634" s="74"/>
      <c r="G3634" s="74"/>
      <c r="S3634" s="61"/>
      <c r="T3634" s="61"/>
    </row>
    <row r="3635" spans="1:20" s="55" customFormat="1" ht="14.15" x14ac:dyDescent="0.4">
      <c r="A3635" s="39"/>
      <c r="E3635" s="74"/>
      <c r="F3635" s="74"/>
      <c r="G3635" s="74"/>
      <c r="S3635" s="61"/>
      <c r="T3635" s="61"/>
    </row>
    <row r="3636" spans="1:20" s="55" customFormat="1" ht="14.15" x14ac:dyDescent="0.4">
      <c r="A3636" s="39"/>
      <c r="E3636" s="74"/>
      <c r="F3636" s="74"/>
      <c r="G3636" s="74"/>
      <c r="S3636" s="61"/>
      <c r="T3636" s="61"/>
    </row>
    <row r="3637" spans="1:20" s="55" customFormat="1" ht="14.15" x14ac:dyDescent="0.4">
      <c r="A3637" s="39"/>
      <c r="E3637" s="74"/>
      <c r="F3637" s="74"/>
      <c r="G3637" s="74"/>
      <c r="S3637" s="61"/>
      <c r="T3637" s="61"/>
    </row>
    <row r="3638" spans="1:20" s="55" customFormat="1" ht="14.15" x14ac:dyDescent="0.4">
      <c r="A3638" s="39"/>
      <c r="E3638" s="74"/>
      <c r="F3638" s="74"/>
      <c r="G3638" s="74"/>
      <c r="S3638" s="61"/>
      <c r="T3638" s="61"/>
    </row>
    <row r="3639" spans="1:20" s="55" customFormat="1" ht="14.15" x14ac:dyDescent="0.4">
      <c r="A3639" s="39"/>
      <c r="E3639" s="74"/>
      <c r="F3639" s="74"/>
      <c r="G3639" s="74"/>
      <c r="S3639" s="61"/>
      <c r="T3639" s="61"/>
    </row>
    <row r="3640" spans="1:20" s="55" customFormat="1" ht="14.15" x14ac:dyDescent="0.4">
      <c r="A3640" s="39"/>
      <c r="E3640" s="74"/>
      <c r="F3640" s="74"/>
      <c r="G3640" s="74"/>
      <c r="S3640" s="61"/>
      <c r="T3640" s="61"/>
    </row>
    <row r="3641" spans="1:20" s="55" customFormat="1" ht="14.15" x14ac:dyDescent="0.4">
      <c r="A3641" s="39"/>
      <c r="E3641" s="74"/>
      <c r="F3641" s="74"/>
      <c r="G3641" s="74"/>
      <c r="S3641" s="61"/>
      <c r="T3641" s="61"/>
    </row>
    <row r="3642" spans="1:20" s="55" customFormat="1" ht="14.15" x14ac:dyDescent="0.4">
      <c r="A3642" s="39"/>
      <c r="E3642" s="74"/>
      <c r="F3642" s="74"/>
      <c r="G3642" s="74"/>
      <c r="S3642" s="61"/>
      <c r="T3642" s="61"/>
    </row>
    <row r="3643" spans="1:20" s="55" customFormat="1" ht="14.15" x14ac:dyDescent="0.4">
      <c r="A3643" s="39"/>
      <c r="E3643" s="74"/>
      <c r="F3643" s="74"/>
      <c r="G3643" s="74"/>
      <c r="S3643" s="61"/>
      <c r="T3643" s="61"/>
    </row>
    <row r="3644" spans="1:20" s="55" customFormat="1" ht="14.15" x14ac:dyDescent="0.4">
      <c r="A3644" s="39"/>
      <c r="E3644" s="74"/>
      <c r="F3644" s="74"/>
      <c r="G3644" s="74"/>
      <c r="S3644" s="61"/>
      <c r="T3644" s="61"/>
    </row>
    <row r="3645" spans="1:20" s="55" customFormat="1" ht="14.15" x14ac:dyDescent="0.4">
      <c r="A3645" s="39"/>
      <c r="E3645" s="74"/>
      <c r="F3645" s="74"/>
      <c r="G3645" s="74"/>
      <c r="S3645" s="61"/>
      <c r="T3645" s="61"/>
    </row>
    <row r="3646" spans="1:20" s="55" customFormat="1" ht="14.15" x14ac:dyDescent="0.4">
      <c r="A3646" s="39"/>
      <c r="E3646" s="74"/>
      <c r="F3646" s="74"/>
      <c r="G3646" s="74"/>
      <c r="S3646" s="61"/>
      <c r="T3646" s="61"/>
    </row>
    <row r="3647" spans="1:20" s="55" customFormat="1" ht="14.15" x14ac:dyDescent="0.4">
      <c r="A3647" s="39"/>
      <c r="E3647" s="74"/>
      <c r="F3647" s="74"/>
      <c r="G3647" s="74"/>
      <c r="S3647" s="61"/>
      <c r="T3647" s="61"/>
    </row>
    <row r="3648" spans="1:20" s="55" customFormat="1" ht="14.15" x14ac:dyDescent="0.4">
      <c r="A3648" s="39"/>
      <c r="E3648" s="74"/>
      <c r="F3648" s="74"/>
      <c r="G3648" s="74"/>
      <c r="S3648" s="61"/>
      <c r="T3648" s="61"/>
    </row>
    <row r="3649" spans="1:20" s="55" customFormat="1" ht="14.15" x14ac:dyDescent="0.4">
      <c r="A3649" s="39"/>
      <c r="E3649" s="74"/>
      <c r="F3649" s="74"/>
      <c r="G3649" s="74"/>
      <c r="S3649" s="61"/>
      <c r="T3649" s="61"/>
    </row>
    <row r="3650" spans="1:20" s="55" customFormat="1" ht="14.15" x14ac:dyDescent="0.4">
      <c r="A3650" s="39"/>
      <c r="E3650" s="74"/>
      <c r="F3650" s="74"/>
      <c r="G3650" s="74"/>
      <c r="S3650" s="61"/>
      <c r="T3650" s="61"/>
    </row>
    <row r="3651" spans="1:20" s="55" customFormat="1" ht="14.15" x14ac:dyDescent="0.4">
      <c r="A3651" s="39"/>
      <c r="E3651" s="74"/>
      <c r="F3651" s="74"/>
      <c r="G3651" s="74"/>
      <c r="S3651" s="61"/>
      <c r="T3651" s="61"/>
    </row>
    <row r="3652" spans="1:20" s="55" customFormat="1" ht="14.15" x14ac:dyDescent="0.4">
      <c r="A3652" s="39"/>
      <c r="E3652" s="74"/>
      <c r="F3652" s="74"/>
      <c r="G3652" s="74"/>
      <c r="S3652" s="61"/>
      <c r="T3652" s="61"/>
    </row>
    <row r="3653" spans="1:20" s="55" customFormat="1" ht="14.15" x14ac:dyDescent="0.4">
      <c r="A3653" s="39"/>
      <c r="E3653" s="74"/>
      <c r="F3653" s="74"/>
      <c r="G3653" s="74"/>
      <c r="S3653" s="61"/>
      <c r="T3653" s="61"/>
    </row>
    <row r="3654" spans="1:20" s="55" customFormat="1" ht="14.15" x14ac:dyDescent="0.4">
      <c r="A3654" s="39"/>
      <c r="E3654" s="74"/>
      <c r="F3654" s="74"/>
      <c r="G3654" s="74"/>
      <c r="S3654" s="61"/>
      <c r="T3654" s="61"/>
    </row>
    <row r="3655" spans="1:20" s="55" customFormat="1" ht="14.15" x14ac:dyDescent="0.4">
      <c r="A3655" s="39"/>
      <c r="E3655" s="74"/>
      <c r="F3655" s="74"/>
      <c r="G3655" s="74"/>
      <c r="S3655" s="61"/>
      <c r="T3655" s="61"/>
    </row>
    <row r="3656" spans="1:20" s="55" customFormat="1" ht="14.15" x14ac:dyDescent="0.4">
      <c r="A3656" s="39"/>
      <c r="E3656" s="74"/>
      <c r="F3656" s="74"/>
      <c r="G3656" s="74"/>
      <c r="S3656" s="61"/>
      <c r="T3656" s="61"/>
    </row>
    <row r="3657" spans="1:20" s="55" customFormat="1" ht="14.15" x14ac:dyDescent="0.4">
      <c r="A3657" s="39"/>
      <c r="E3657" s="74"/>
      <c r="F3657" s="74"/>
      <c r="G3657" s="74"/>
      <c r="S3657" s="61"/>
      <c r="T3657" s="61"/>
    </row>
    <row r="3658" spans="1:20" s="55" customFormat="1" ht="14.15" x14ac:dyDescent="0.4">
      <c r="A3658" s="39"/>
      <c r="E3658" s="74"/>
      <c r="F3658" s="74"/>
      <c r="G3658" s="74"/>
      <c r="S3658" s="61"/>
      <c r="T3658" s="61"/>
    </row>
    <row r="3659" spans="1:20" s="55" customFormat="1" ht="14.15" x14ac:dyDescent="0.4">
      <c r="A3659" s="39"/>
      <c r="E3659" s="74"/>
      <c r="F3659" s="74"/>
      <c r="G3659" s="74"/>
      <c r="S3659" s="61"/>
      <c r="T3659" s="61"/>
    </row>
    <row r="3660" spans="1:20" s="55" customFormat="1" ht="14.15" x14ac:dyDescent="0.4">
      <c r="A3660" s="39"/>
      <c r="E3660" s="74"/>
      <c r="F3660" s="74"/>
      <c r="G3660" s="74"/>
      <c r="S3660" s="61"/>
      <c r="T3660" s="61"/>
    </row>
    <row r="3661" spans="1:20" s="55" customFormat="1" ht="14.15" x14ac:dyDescent="0.4">
      <c r="A3661" s="39"/>
      <c r="E3661" s="74"/>
      <c r="F3661" s="74"/>
      <c r="G3661" s="74"/>
      <c r="S3661" s="61"/>
      <c r="T3661" s="61"/>
    </row>
    <row r="3662" spans="1:20" s="55" customFormat="1" ht="14.15" x14ac:dyDescent="0.4">
      <c r="A3662" s="39"/>
      <c r="E3662" s="74"/>
      <c r="F3662" s="74"/>
      <c r="G3662" s="74"/>
      <c r="S3662" s="61"/>
      <c r="T3662" s="61"/>
    </row>
    <row r="3663" spans="1:20" s="55" customFormat="1" ht="14.15" x14ac:dyDescent="0.4">
      <c r="A3663" s="39"/>
      <c r="E3663" s="74"/>
      <c r="F3663" s="74"/>
      <c r="G3663" s="74"/>
      <c r="S3663" s="61"/>
      <c r="T3663" s="61"/>
    </row>
    <row r="3664" spans="1:20" s="55" customFormat="1" ht="14.15" x14ac:dyDescent="0.4">
      <c r="A3664" s="39"/>
      <c r="E3664" s="74"/>
      <c r="F3664" s="74"/>
      <c r="G3664" s="74"/>
      <c r="S3664" s="61"/>
      <c r="T3664" s="61"/>
    </row>
    <row r="3665" spans="1:20" s="55" customFormat="1" ht="14.15" x14ac:dyDescent="0.4">
      <c r="A3665" s="39"/>
      <c r="E3665" s="74"/>
      <c r="F3665" s="74"/>
      <c r="G3665" s="74"/>
      <c r="S3665" s="61"/>
      <c r="T3665" s="61"/>
    </row>
    <row r="3666" spans="1:20" s="55" customFormat="1" ht="14.15" x14ac:dyDescent="0.4">
      <c r="A3666" s="39"/>
      <c r="E3666" s="74"/>
      <c r="F3666" s="74"/>
      <c r="G3666" s="74"/>
      <c r="S3666" s="61"/>
      <c r="T3666" s="61"/>
    </row>
    <row r="3667" spans="1:20" s="55" customFormat="1" ht="14.15" x14ac:dyDescent="0.4">
      <c r="A3667" s="39"/>
      <c r="E3667" s="74"/>
      <c r="F3667" s="74"/>
      <c r="G3667" s="74"/>
      <c r="S3667" s="61"/>
      <c r="T3667" s="61"/>
    </row>
    <row r="3668" spans="1:20" s="55" customFormat="1" ht="14.15" x14ac:dyDescent="0.4">
      <c r="A3668" s="39"/>
      <c r="E3668" s="74"/>
      <c r="F3668" s="74"/>
      <c r="G3668" s="74"/>
      <c r="S3668" s="61"/>
      <c r="T3668" s="61"/>
    </row>
    <row r="3669" spans="1:20" s="55" customFormat="1" ht="14.15" x14ac:dyDescent="0.4">
      <c r="A3669" s="39"/>
      <c r="E3669" s="74"/>
      <c r="F3669" s="74"/>
      <c r="G3669" s="74"/>
      <c r="S3669" s="61"/>
      <c r="T3669" s="61"/>
    </row>
    <row r="3670" spans="1:20" s="55" customFormat="1" ht="14.15" x14ac:dyDescent="0.4">
      <c r="A3670" s="39"/>
      <c r="E3670" s="74"/>
      <c r="F3670" s="74"/>
      <c r="G3670" s="74"/>
      <c r="S3670" s="61"/>
      <c r="T3670" s="61"/>
    </row>
    <row r="3671" spans="1:20" s="55" customFormat="1" ht="14.15" x14ac:dyDescent="0.4">
      <c r="A3671" s="39"/>
      <c r="E3671" s="74"/>
      <c r="F3671" s="74"/>
      <c r="G3671" s="74"/>
      <c r="S3671" s="61"/>
      <c r="T3671" s="61"/>
    </row>
    <row r="3672" spans="1:20" s="55" customFormat="1" ht="14.15" x14ac:dyDescent="0.4">
      <c r="A3672" s="39"/>
      <c r="E3672" s="74"/>
      <c r="F3672" s="74"/>
      <c r="G3672" s="74"/>
      <c r="S3672" s="61"/>
      <c r="T3672" s="61"/>
    </row>
    <row r="3673" spans="1:20" s="55" customFormat="1" ht="14.15" x14ac:dyDescent="0.4">
      <c r="A3673" s="39"/>
      <c r="E3673" s="74"/>
      <c r="F3673" s="74"/>
      <c r="G3673" s="74"/>
      <c r="S3673" s="61"/>
      <c r="T3673" s="61"/>
    </row>
    <row r="3674" spans="1:20" s="55" customFormat="1" ht="14.15" x14ac:dyDescent="0.4">
      <c r="A3674" s="39"/>
      <c r="E3674" s="74"/>
      <c r="F3674" s="74"/>
      <c r="G3674" s="74"/>
      <c r="S3674" s="61"/>
      <c r="T3674" s="61"/>
    </row>
    <row r="3675" spans="1:20" s="55" customFormat="1" ht="14.15" x14ac:dyDescent="0.4">
      <c r="A3675" s="39"/>
      <c r="E3675" s="74"/>
      <c r="F3675" s="74"/>
      <c r="G3675" s="74"/>
      <c r="S3675" s="61"/>
      <c r="T3675" s="61"/>
    </row>
    <row r="3676" spans="1:20" s="55" customFormat="1" ht="14.15" x14ac:dyDescent="0.4">
      <c r="A3676" s="39"/>
      <c r="E3676" s="74"/>
      <c r="F3676" s="74"/>
      <c r="G3676" s="74"/>
      <c r="S3676" s="61"/>
      <c r="T3676" s="61"/>
    </row>
    <row r="3677" spans="1:20" s="55" customFormat="1" ht="14.15" x14ac:dyDescent="0.4">
      <c r="A3677" s="39"/>
      <c r="E3677" s="74"/>
      <c r="F3677" s="74"/>
      <c r="G3677" s="74"/>
      <c r="S3677" s="61"/>
      <c r="T3677" s="61"/>
    </row>
    <row r="3678" spans="1:20" s="55" customFormat="1" ht="14.15" x14ac:dyDescent="0.4">
      <c r="A3678" s="39"/>
      <c r="E3678" s="74"/>
      <c r="F3678" s="74"/>
      <c r="G3678" s="74"/>
      <c r="S3678" s="61"/>
      <c r="T3678" s="61"/>
    </row>
    <row r="3679" spans="1:20" s="55" customFormat="1" ht="14.15" x14ac:dyDescent="0.4">
      <c r="A3679" s="39"/>
      <c r="E3679" s="74"/>
      <c r="F3679" s="74"/>
      <c r="G3679" s="74"/>
      <c r="S3679" s="61"/>
      <c r="T3679" s="61"/>
    </row>
    <row r="3680" spans="1:20" s="55" customFormat="1" ht="14.15" x14ac:dyDescent="0.4">
      <c r="A3680" s="39"/>
      <c r="E3680" s="74"/>
      <c r="F3680" s="74"/>
      <c r="G3680" s="74"/>
      <c r="S3680" s="61"/>
      <c r="T3680" s="61"/>
    </row>
    <row r="3681" spans="1:20" s="55" customFormat="1" ht="14.15" x14ac:dyDescent="0.4">
      <c r="A3681" s="39"/>
      <c r="E3681" s="74"/>
      <c r="F3681" s="74"/>
      <c r="G3681" s="74"/>
      <c r="S3681" s="61"/>
      <c r="T3681" s="61"/>
    </row>
    <row r="3682" spans="1:20" s="55" customFormat="1" ht="14.15" x14ac:dyDescent="0.4">
      <c r="A3682" s="39"/>
      <c r="E3682" s="74"/>
      <c r="F3682" s="74"/>
      <c r="G3682" s="74"/>
      <c r="S3682" s="61"/>
      <c r="T3682" s="61"/>
    </row>
    <row r="3683" spans="1:20" s="55" customFormat="1" ht="14.15" x14ac:dyDescent="0.4">
      <c r="A3683" s="39"/>
      <c r="E3683" s="74"/>
      <c r="F3683" s="74"/>
      <c r="G3683" s="74"/>
      <c r="S3683" s="61"/>
      <c r="T3683" s="61"/>
    </row>
    <row r="3684" spans="1:20" s="55" customFormat="1" ht="14.15" x14ac:dyDescent="0.4">
      <c r="A3684" s="39"/>
      <c r="E3684" s="74"/>
      <c r="F3684" s="74"/>
      <c r="G3684" s="74"/>
      <c r="S3684" s="61"/>
      <c r="T3684" s="61"/>
    </row>
    <row r="3685" spans="1:20" s="55" customFormat="1" ht="14.15" x14ac:dyDescent="0.4">
      <c r="A3685" s="39"/>
      <c r="E3685" s="74"/>
      <c r="F3685" s="74"/>
      <c r="G3685" s="74"/>
      <c r="S3685" s="61"/>
      <c r="T3685" s="61"/>
    </row>
    <row r="3686" spans="1:20" s="55" customFormat="1" ht="14.15" x14ac:dyDescent="0.4">
      <c r="A3686" s="39"/>
      <c r="E3686" s="74"/>
      <c r="F3686" s="74"/>
      <c r="G3686" s="74"/>
      <c r="S3686" s="61"/>
      <c r="T3686" s="61"/>
    </row>
    <row r="3687" spans="1:20" s="55" customFormat="1" ht="14.15" x14ac:dyDescent="0.4">
      <c r="A3687" s="39"/>
      <c r="E3687" s="74"/>
      <c r="F3687" s="74"/>
      <c r="G3687" s="74"/>
      <c r="S3687" s="61"/>
      <c r="T3687" s="61"/>
    </row>
    <row r="3688" spans="1:20" s="55" customFormat="1" ht="14.15" x14ac:dyDescent="0.4">
      <c r="A3688" s="39"/>
      <c r="E3688" s="74"/>
      <c r="F3688" s="74"/>
      <c r="G3688" s="74"/>
      <c r="S3688" s="61"/>
      <c r="T3688" s="61"/>
    </row>
    <row r="3689" spans="1:20" s="55" customFormat="1" ht="14.15" x14ac:dyDescent="0.4">
      <c r="A3689" s="39"/>
      <c r="E3689" s="74"/>
      <c r="F3689" s="74"/>
      <c r="G3689" s="74"/>
      <c r="S3689" s="61"/>
      <c r="T3689" s="61"/>
    </row>
    <row r="3690" spans="1:20" s="55" customFormat="1" ht="14.15" x14ac:dyDescent="0.4">
      <c r="A3690" s="39"/>
      <c r="E3690" s="74"/>
      <c r="F3690" s="74"/>
      <c r="G3690" s="74"/>
      <c r="S3690" s="61"/>
      <c r="T3690" s="61"/>
    </row>
    <row r="3691" spans="1:20" s="55" customFormat="1" ht="14.15" x14ac:dyDescent="0.4">
      <c r="A3691" s="39"/>
      <c r="E3691" s="74"/>
      <c r="F3691" s="74"/>
      <c r="G3691" s="74"/>
      <c r="S3691" s="61"/>
      <c r="T3691" s="61"/>
    </row>
    <row r="3692" spans="1:20" s="55" customFormat="1" ht="14.15" x14ac:dyDescent="0.4">
      <c r="A3692" s="39"/>
      <c r="E3692" s="74"/>
      <c r="F3692" s="74"/>
      <c r="G3692" s="74"/>
      <c r="S3692" s="61"/>
      <c r="T3692" s="61"/>
    </row>
    <row r="3693" spans="1:20" s="55" customFormat="1" ht="14.15" x14ac:dyDescent="0.4">
      <c r="A3693" s="39"/>
      <c r="E3693" s="74"/>
      <c r="F3693" s="74"/>
      <c r="G3693" s="74"/>
      <c r="S3693" s="61"/>
      <c r="T3693" s="61"/>
    </row>
    <row r="3694" spans="1:20" s="55" customFormat="1" ht="14.15" x14ac:dyDescent="0.4">
      <c r="A3694" s="39"/>
      <c r="E3694" s="74"/>
      <c r="F3694" s="74"/>
      <c r="G3694" s="74"/>
      <c r="S3694" s="61"/>
      <c r="T3694" s="61"/>
    </row>
    <row r="3695" spans="1:20" s="55" customFormat="1" ht="14.15" x14ac:dyDescent="0.4">
      <c r="A3695" s="39"/>
      <c r="E3695" s="74"/>
      <c r="F3695" s="74"/>
      <c r="G3695" s="74"/>
      <c r="S3695" s="61"/>
      <c r="T3695" s="61"/>
    </row>
    <row r="3696" spans="1:20" s="55" customFormat="1" ht="14.15" x14ac:dyDescent="0.4">
      <c r="A3696" s="39"/>
      <c r="E3696" s="74"/>
      <c r="F3696" s="74"/>
      <c r="G3696" s="74"/>
      <c r="S3696" s="61"/>
      <c r="T3696" s="61"/>
    </row>
    <row r="3697" spans="1:20" s="55" customFormat="1" ht="14.15" x14ac:dyDescent="0.4">
      <c r="A3697" s="39"/>
      <c r="E3697" s="74"/>
      <c r="F3697" s="74"/>
      <c r="G3697" s="74"/>
      <c r="S3697" s="61"/>
      <c r="T3697" s="61"/>
    </row>
    <row r="3698" spans="1:20" s="55" customFormat="1" ht="14.15" x14ac:dyDescent="0.4">
      <c r="A3698" s="39"/>
      <c r="E3698" s="74"/>
      <c r="F3698" s="74"/>
      <c r="G3698" s="74"/>
      <c r="S3698" s="61"/>
      <c r="T3698" s="61"/>
    </row>
    <row r="3699" spans="1:20" s="55" customFormat="1" ht="14.15" x14ac:dyDescent="0.4">
      <c r="A3699" s="39"/>
      <c r="E3699" s="74"/>
      <c r="F3699" s="74"/>
      <c r="G3699" s="74"/>
      <c r="S3699" s="61"/>
      <c r="T3699" s="61"/>
    </row>
    <row r="3700" spans="1:20" s="55" customFormat="1" ht="14.15" x14ac:dyDescent="0.4">
      <c r="A3700" s="39"/>
      <c r="E3700" s="74"/>
      <c r="F3700" s="74"/>
      <c r="G3700" s="74"/>
      <c r="S3700" s="61"/>
      <c r="T3700" s="61"/>
    </row>
    <row r="3701" spans="1:20" s="55" customFormat="1" ht="14.15" x14ac:dyDescent="0.4">
      <c r="A3701" s="39"/>
      <c r="E3701" s="74"/>
      <c r="F3701" s="74"/>
      <c r="G3701" s="74"/>
      <c r="S3701" s="61"/>
      <c r="T3701" s="61"/>
    </row>
    <row r="3702" spans="1:20" s="55" customFormat="1" ht="14.15" x14ac:dyDescent="0.4">
      <c r="A3702" s="39"/>
      <c r="E3702" s="74"/>
      <c r="F3702" s="74"/>
      <c r="G3702" s="74"/>
      <c r="S3702" s="61"/>
      <c r="T3702" s="61"/>
    </row>
    <row r="3703" spans="1:20" s="55" customFormat="1" ht="14.15" x14ac:dyDescent="0.4">
      <c r="A3703" s="39"/>
      <c r="E3703" s="74"/>
      <c r="F3703" s="74"/>
      <c r="G3703" s="74"/>
      <c r="S3703" s="61"/>
      <c r="T3703" s="61"/>
    </row>
    <row r="3704" spans="1:20" s="55" customFormat="1" ht="14.15" x14ac:dyDescent="0.4">
      <c r="A3704" s="39"/>
      <c r="E3704" s="74"/>
      <c r="F3704" s="74"/>
      <c r="G3704" s="74"/>
      <c r="S3704" s="61"/>
      <c r="T3704" s="61"/>
    </row>
    <row r="3705" spans="1:20" s="55" customFormat="1" ht="14.15" x14ac:dyDescent="0.4">
      <c r="A3705" s="39"/>
      <c r="E3705" s="74"/>
      <c r="F3705" s="74"/>
      <c r="G3705" s="74"/>
      <c r="S3705" s="61"/>
      <c r="T3705" s="61"/>
    </row>
    <row r="3706" spans="1:20" s="55" customFormat="1" x14ac:dyDescent="0.4">
      <c r="A3706" s="39"/>
      <c r="E3706" s="74"/>
      <c r="F3706" s="74"/>
      <c r="G3706" s="74"/>
      <c r="R3706" s="43"/>
      <c r="S3706" s="61"/>
      <c r="T3706" s="61"/>
    </row>
    <row r="3707" spans="1:20" s="55" customFormat="1" x14ac:dyDescent="0.4">
      <c r="A3707" s="39"/>
      <c r="E3707" s="74"/>
      <c r="F3707" s="74"/>
      <c r="G3707" s="74"/>
      <c r="R3707" s="43"/>
      <c r="S3707" s="61"/>
      <c r="T3707" s="61"/>
    </row>
    <row r="3708" spans="1:20" s="55" customFormat="1" x14ac:dyDescent="0.4">
      <c r="A3708" s="39"/>
      <c r="E3708" s="74"/>
      <c r="F3708" s="74"/>
      <c r="G3708" s="74"/>
      <c r="R3708" s="43"/>
      <c r="S3708" s="61"/>
      <c r="T3708" s="61"/>
    </row>
    <row r="3709" spans="1:20" s="55" customFormat="1" x14ac:dyDescent="0.4">
      <c r="A3709" s="39"/>
      <c r="E3709" s="74"/>
      <c r="F3709" s="74"/>
      <c r="G3709" s="74"/>
      <c r="R3709" s="43"/>
      <c r="S3709" s="61"/>
      <c r="T3709" s="61"/>
    </row>
    <row r="3710" spans="1:20" s="55" customFormat="1" x14ac:dyDescent="0.4">
      <c r="A3710" s="39"/>
      <c r="E3710" s="74"/>
      <c r="F3710" s="74"/>
      <c r="G3710" s="74"/>
      <c r="R3710" s="43"/>
      <c r="S3710" s="61"/>
      <c r="T3710" s="61"/>
    </row>
    <row r="3711" spans="1:20" s="55" customFormat="1" x14ac:dyDescent="0.4">
      <c r="A3711" s="39"/>
      <c r="E3711" s="74"/>
      <c r="F3711" s="74"/>
      <c r="G3711" s="74"/>
      <c r="R3711" s="43"/>
      <c r="S3711" s="44"/>
      <c r="T3711" s="61"/>
    </row>
    <row r="3712" spans="1:20" s="55" customFormat="1" x14ac:dyDescent="0.4">
      <c r="A3712" s="39"/>
      <c r="E3712" s="74"/>
      <c r="F3712" s="74"/>
      <c r="G3712" s="74"/>
      <c r="R3712" s="43"/>
      <c r="S3712" s="44"/>
      <c r="T3712" s="61"/>
    </row>
    <row r="3713" spans="1:26" s="55" customFormat="1" x14ac:dyDescent="0.4">
      <c r="A3713" s="39"/>
      <c r="E3713" s="74"/>
      <c r="F3713" s="74"/>
      <c r="G3713" s="74"/>
      <c r="R3713" s="43"/>
      <c r="S3713" s="44"/>
      <c r="T3713" s="44"/>
      <c r="U3713" s="43"/>
      <c r="V3713" s="43"/>
      <c r="W3713" s="43"/>
      <c r="X3713" s="43"/>
      <c r="Y3713" s="43"/>
      <c r="Z3713" s="43"/>
    </row>
  </sheetData>
  <mergeCells count="4">
    <mergeCell ref="H2:I2"/>
    <mergeCell ref="K2:M2"/>
    <mergeCell ref="N2:P2"/>
    <mergeCell ref="B55:P5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FF0000"/>
  </sheetPr>
  <dimension ref="A1:AN77"/>
  <sheetViews>
    <sheetView zoomScale="40" zoomScaleNormal="40" workbookViewId="0">
      <selection activeCell="H21" sqref="H21"/>
    </sheetView>
  </sheetViews>
  <sheetFormatPr defaultColWidth="9.3828125" defaultRowHeight="14.6" x14ac:dyDescent="0.4"/>
  <cols>
    <col min="1" max="1" width="50.53515625" style="90" customWidth="1"/>
    <col min="2" max="5" width="14.53515625" style="90" customWidth="1"/>
    <col min="6" max="6" width="3.53515625" style="90" customWidth="1"/>
    <col min="7" max="10" width="14.53515625" style="90" customWidth="1"/>
    <col min="11" max="11" width="3.53515625" style="90" customWidth="1"/>
    <col min="12" max="15" width="14.53515625" style="90" customWidth="1"/>
    <col min="16" max="17" width="9.3828125" style="90" customWidth="1"/>
    <col min="18" max="18" width="9.3828125" style="90" hidden="1" customWidth="1"/>
    <col min="19" max="19" width="9.3828125" style="90" customWidth="1"/>
    <col min="20" max="20" width="10" style="90" bestFit="1" customWidth="1"/>
    <col min="21" max="21" width="11.53515625" style="90" customWidth="1"/>
    <col min="22" max="26" width="9.3828125" style="90"/>
    <col min="27" max="27" width="11" style="90" customWidth="1"/>
    <col min="28" max="16384" width="9.3828125" style="90"/>
  </cols>
  <sheetData>
    <row r="1" spans="1:40" s="89" customFormat="1" ht="25.4" customHeight="1" x14ac:dyDescent="0.6">
      <c r="A1" s="338"/>
      <c r="B1" s="338"/>
      <c r="C1" s="338"/>
      <c r="D1" s="338"/>
      <c r="E1" s="338"/>
      <c r="F1" s="338"/>
      <c r="G1" s="338"/>
      <c r="H1" s="338"/>
      <c r="I1" s="338"/>
      <c r="J1" s="338"/>
      <c r="K1" s="338"/>
      <c r="L1" s="338"/>
      <c r="M1" s="338"/>
      <c r="N1" s="338"/>
      <c r="O1" s="338"/>
      <c r="P1" s="87"/>
      <c r="Q1" s="87"/>
      <c r="R1" s="88"/>
      <c r="S1" s="88"/>
    </row>
    <row r="2" spans="1:40" s="91" customFormat="1" ht="15" customHeight="1" x14ac:dyDescent="0.4">
      <c r="A2" s="90"/>
      <c r="B2" s="90"/>
      <c r="C2" s="90"/>
      <c r="D2" s="90"/>
      <c r="E2" s="90"/>
      <c r="F2" s="90"/>
      <c r="G2" s="90"/>
      <c r="H2" s="90"/>
      <c r="I2" s="90"/>
      <c r="J2" s="90"/>
      <c r="K2" s="90"/>
      <c r="L2" s="90"/>
      <c r="M2" s="90"/>
      <c r="N2" s="90"/>
      <c r="O2" s="90"/>
      <c r="P2" s="90"/>
      <c r="Q2" s="90"/>
      <c r="R2" s="90"/>
      <c r="S2" s="90"/>
    </row>
    <row r="3" spans="1:40" s="91" customFormat="1" ht="15" customHeight="1" x14ac:dyDescent="0.4">
      <c r="A3" s="92"/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3"/>
      <c r="O3" s="93"/>
      <c r="P3" s="90"/>
      <c r="Q3" s="90"/>
      <c r="R3" s="90"/>
      <c r="S3" s="90"/>
    </row>
    <row r="4" spans="1:40" s="91" customFormat="1" ht="15" customHeight="1" x14ac:dyDescent="0.4">
      <c r="A4" s="339">
        <f>FIRE1403!A3</f>
        <v>2021</v>
      </c>
      <c r="B4" s="339"/>
      <c r="C4" s="339"/>
      <c r="D4" s="339"/>
      <c r="E4" s="339"/>
      <c r="F4" s="339"/>
      <c r="G4" s="339"/>
      <c r="H4" s="339"/>
      <c r="I4" s="93"/>
      <c r="J4" s="93"/>
      <c r="K4" s="93"/>
      <c r="L4" s="93"/>
      <c r="M4" s="93"/>
      <c r="N4" s="93"/>
      <c r="O4" s="93"/>
      <c r="P4" s="90"/>
      <c r="Q4" s="90"/>
      <c r="R4" s="90"/>
      <c r="S4" s="90"/>
      <c r="T4" s="90"/>
    </row>
    <row r="5" spans="1:40" s="91" customFormat="1" ht="15" thickBot="1" x14ac:dyDescent="0.45">
      <c r="A5" s="90"/>
      <c r="B5" s="340"/>
      <c r="C5" s="340"/>
      <c r="D5" s="340"/>
      <c r="E5" s="340"/>
      <c r="F5" s="340"/>
      <c r="G5" s="341"/>
      <c r="H5" s="341"/>
      <c r="I5" s="341"/>
      <c r="J5" s="341"/>
      <c r="K5" s="94"/>
      <c r="L5" s="94"/>
      <c r="M5" s="94"/>
      <c r="N5" s="94"/>
      <c r="O5" s="94"/>
      <c r="P5" s="90"/>
      <c r="Q5" s="90"/>
      <c r="R5" s="95"/>
      <c r="S5" s="95"/>
      <c r="U5" s="95"/>
      <c r="V5" s="95"/>
      <c r="X5" s="95"/>
      <c r="Y5" s="95"/>
      <c r="Z5" s="95"/>
      <c r="AA5" s="95"/>
      <c r="AB5" s="95"/>
    </row>
    <row r="6" spans="1:40" s="89" customFormat="1" ht="25.4" customHeight="1" thickBot="1" x14ac:dyDescent="0.45">
      <c r="A6" s="88"/>
      <c r="B6" s="342" t="s">
        <v>750</v>
      </c>
      <c r="C6" s="342"/>
      <c r="D6" s="342"/>
      <c r="E6" s="342"/>
      <c r="F6" s="115"/>
      <c r="G6" s="343" t="s">
        <v>319</v>
      </c>
      <c r="H6" s="343"/>
      <c r="I6" s="343"/>
      <c r="J6" s="343"/>
      <c r="K6" s="96"/>
      <c r="L6" s="343" t="s">
        <v>5</v>
      </c>
      <c r="M6" s="343"/>
      <c r="N6" s="343"/>
      <c r="O6" s="343"/>
      <c r="P6" s="88"/>
      <c r="Q6" s="88"/>
      <c r="R6" s="97"/>
      <c r="S6" s="97"/>
      <c r="U6" s="97"/>
      <c r="V6" s="97"/>
      <c r="X6" s="97"/>
      <c r="Y6" s="97"/>
      <c r="Z6" s="97"/>
      <c r="AA6" s="97"/>
      <c r="AB6" s="97"/>
    </row>
    <row r="7" spans="1:40" s="101" customFormat="1" ht="50.15" customHeight="1" thickBot="1" x14ac:dyDescent="0.45">
      <c r="A7" s="98" t="s">
        <v>751</v>
      </c>
      <c r="B7" s="99" t="s">
        <v>8</v>
      </c>
      <c r="C7" s="99" t="s">
        <v>752</v>
      </c>
      <c r="D7" s="99" t="s">
        <v>337</v>
      </c>
      <c r="E7" s="114" t="s">
        <v>329</v>
      </c>
      <c r="F7" s="100"/>
      <c r="G7" s="99" t="s">
        <v>12</v>
      </c>
      <c r="H7" s="99" t="s">
        <v>168</v>
      </c>
      <c r="I7" s="99" t="s">
        <v>753</v>
      </c>
      <c r="J7" s="114" t="s">
        <v>329</v>
      </c>
      <c r="K7" s="100"/>
      <c r="L7" s="99" t="s">
        <v>754</v>
      </c>
      <c r="M7" s="99" t="s">
        <v>16</v>
      </c>
      <c r="N7" s="99" t="s">
        <v>17</v>
      </c>
      <c r="O7" s="114" t="s">
        <v>329</v>
      </c>
      <c r="T7" s="90"/>
    </row>
    <row r="8" spans="1:40" s="91" customFormat="1" ht="15" customHeight="1" x14ac:dyDescent="0.4">
      <c r="A8" s="102" t="s">
        <v>18</v>
      </c>
      <c r="B8" s="103">
        <f ca="1">INDIRECT("'("&amp;$A$4&amp;")'!h4")</f>
        <v>423</v>
      </c>
      <c r="C8" s="103">
        <f ca="1">INDIRECT("'("&amp;$A$4&amp;")'!i4")</f>
        <v>736</v>
      </c>
      <c r="D8" s="103">
        <f ca="1">INDIRECT("'("&amp;$A$4&amp;")'!j4")</f>
        <v>231</v>
      </c>
      <c r="E8" s="103">
        <f ca="1">SUM(B8:D8)</f>
        <v>1390</v>
      </c>
      <c r="F8" s="103"/>
      <c r="G8" s="103">
        <f ca="1">INDIRECT("'("&amp;$A$4&amp;")'!k4")</f>
        <v>1894</v>
      </c>
      <c r="H8" s="103">
        <f ca="1">INDIRECT("'("&amp;$A$4&amp;")'!l4")</f>
        <v>126</v>
      </c>
      <c r="I8" s="103">
        <f ca="1">INDIRECT("'("&amp;$A$4&amp;")'!m4")</f>
        <v>1588</v>
      </c>
      <c r="J8" s="103">
        <f ca="1">SUM(G8:I8)</f>
        <v>3608</v>
      </c>
      <c r="K8" s="103"/>
      <c r="L8" s="103">
        <f ca="1">INDIRECT("'("&amp;$A$4&amp;")'!n4")</f>
        <v>5150</v>
      </c>
      <c r="M8" s="103">
        <f ca="1">INDIRECT("'("&amp;$A$4&amp;")'!o4")</f>
        <v>331</v>
      </c>
      <c r="N8" s="103">
        <f ca="1">INDIRECT("'("&amp;$A$4&amp;")'!p4")</f>
        <v>248</v>
      </c>
      <c r="O8" s="103">
        <f ca="1">SUM(L8:N8)</f>
        <v>5729</v>
      </c>
      <c r="P8" s="90"/>
      <c r="R8" s="104"/>
      <c r="S8" s="104"/>
      <c r="U8" s="104"/>
      <c r="V8" s="104"/>
      <c r="X8" s="105"/>
      <c r="Y8" s="105"/>
      <c r="Z8" s="105"/>
      <c r="AA8" s="105"/>
      <c r="AB8" s="105"/>
      <c r="AD8" s="106"/>
      <c r="AE8" s="106"/>
      <c r="AF8" s="106"/>
      <c r="AG8" s="106"/>
      <c r="AH8" s="106"/>
      <c r="AI8" s="106"/>
      <c r="AJ8" s="106"/>
      <c r="AK8" s="106"/>
      <c r="AL8" s="106"/>
      <c r="AM8" s="106"/>
      <c r="AN8" s="106"/>
    </row>
    <row r="9" spans="1:40" s="91" customFormat="1" ht="15" customHeight="1" x14ac:dyDescent="0.4">
      <c r="A9" s="107" t="s">
        <v>755</v>
      </c>
      <c r="B9" s="103">
        <f ca="1">INDIRECT("'("&amp;$A$4&amp;")'!h5")</f>
        <v>185</v>
      </c>
      <c r="C9" s="103">
        <f ca="1">INDIRECT("'("&amp;$A$4&amp;")'!i5")</f>
        <v>721</v>
      </c>
      <c r="D9" s="103">
        <f ca="1">INDIRECT("'("&amp;$A$4&amp;")'!j5")</f>
        <v>202</v>
      </c>
      <c r="E9" s="103">
        <f t="shared" ref="E9:E12" ca="1" si="0">SUM(B9:D9)</f>
        <v>1108</v>
      </c>
      <c r="F9" s="103"/>
      <c r="G9" s="103">
        <f ca="1">INDIRECT("'("&amp;$A$4&amp;")'!k5")</f>
        <v>1533</v>
      </c>
      <c r="H9" s="103">
        <f ca="1">INDIRECT("'("&amp;$A$4&amp;")'!l5")</f>
        <v>91</v>
      </c>
      <c r="I9" s="103">
        <f ca="1">INDIRECT("'("&amp;$A$4&amp;")'!m5")</f>
        <v>1235</v>
      </c>
      <c r="J9" s="103">
        <f t="shared" ref="J9:J55" ca="1" si="1">SUM(G9:I9)</f>
        <v>2859</v>
      </c>
      <c r="K9" s="103"/>
      <c r="L9" s="103">
        <f ca="1">INDIRECT("'("&amp;$A$4&amp;")'!n5")</f>
        <v>4146</v>
      </c>
      <c r="M9" s="103">
        <f ca="1">INDIRECT("'("&amp;$A$4&amp;")'!o5")</f>
        <v>229</v>
      </c>
      <c r="N9" s="103">
        <f ca="1">INDIRECT("'("&amp;$A$4&amp;")'!p5")</f>
        <v>152</v>
      </c>
      <c r="O9" s="103">
        <f t="shared" ref="O9:O55" ca="1" si="2">SUM(L9:N9)</f>
        <v>4527</v>
      </c>
      <c r="P9" s="90"/>
      <c r="R9" s="104"/>
      <c r="S9" s="104"/>
      <c r="U9" s="104"/>
      <c r="V9" s="104"/>
      <c r="X9" s="105"/>
      <c r="Y9" s="105"/>
      <c r="Z9" s="105"/>
      <c r="AA9" s="105"/>
      <c r="AB9" s="105"/>
      <c r="AD9" s="106"/>
      <c r="AE9" s="106"/>
      <c r="AF9" s="106"/>
      <c r="AG9" s="106"/>
      <c r="AH9" s="106"/>
      <c r="AI9" s="106"/>
      <c r="AJ9" s="106"/>
      <c r="AK9" s="106"/>
      <c r="AL9" s="106"/>
      <c r="AM9" s="106"/>
      <c r="AN9" s="106"/>
    </row>
    <row r="10" spans="1:40" s="91" customFormat="1" ht="15" customHeight="1" x14ac:dyDescent="0.4">
      <c r="A10" s="90" t="s">
        <v>21</v>
      </c>
      <c r="B10" s="108">
        <f ca="1">INDIRECT("'("&amp;$A$4&amp;")'!h6")</f>
        <v>7</v>
      </c>
      <c r="C10" s="108">
        <f ca="1">INDIRECT("'("&amp;$A$4&amp;")'!i6")</f>
        <v>11</v>
      </c>
      <c r="D10" s="108">
        <f ca="1">INDIRECT("'("&amp;$A$4&amp;")'!j6")</f>
        <v>3</v>
      </c>
      <c r="E10" s="103">
        <f t="shared" ca="1" si="0"/>
        <v>21</v>
      </c>
      <c r="F10" s="108"/>
      <c r="G10" s="108">
        <f ca="1">INDIRECT("'("&amp;$A$4&amp;")'!k6")</f>
        <v>34</v>
      </c>
      <c r="H10" s="108">
        <f ca="1">INDIRECT("'("&amp;$A$4&amp;")'!l6")</f>
        <v>4</v>
      </c>
      <c r="I10" s="108">
        <f ca="1">INDIRECT("'("&amp;$A$4&amp;")'!m6")</f>
        <v>33</v>
      </c>
      <c r="J10" s="103">
        <f t="shared" ca="1" si="1"/>
        <v>71</v>
      </c>
      <c r="K10" s="108"/>
      <c r="L10" s="108">
        <f ca="1">INDIRECT("'("&amp;$A$4&amp;")'!n6")</f>
        <v>82</v>
      </c>
      <c r="M10" s="108">
        <f ca="1">INDIRECT("'("&amp;$A$4&amp;")'!o6")</f>
        <v>8</v>
      </c>
      <c r="N10" s="108">
        <f ca="1">INDIRECT("'("&amp;$A$4&amp;")'!p6")</f>
        <v>4</v>
      </c>
      <c r="O10" s="103">
        <f t="shared" ca="1" si="2"/>
        <v>94</v>
      </c>
      <c r="P10" s="90"/>
      <c r="R10" s="104"/>
      <c r="S10" s="104"/>
      <c r="U10" s="104"/>
      <c r="V10" s="104"/>
      <c r="X10" s="105"/>
      <c r="Y10" s="105"/>
      <c r="Z10" s="105"/>
      <c r="AA10" s="105"/>
      <c r="AB10" s="105"/>
      <c r="AD10" s="106"/>
      <c r="AE10" s="106"/>
      <c r="AF10" s="106"/>
      <c r="AG10" s="106"/>
      <c r="AH10" s="106"/>
      <c r="AI10" s="106"/>
      <c r="AJ10" s="106"/>
      <c r="AK10" s="106"/>
      <c r="AL10" s="106"/>
      <c r="AM10" s="106"/>
      <c r="AN10" s="106"/>
    </row>
    <row r="11" spans="1:40" s="91" customFormat="1" ht="15" customHeight="1" x14ac:dyDescent="0.4">
      <c r="A11" s="90" t="s">
        <v>22</v>
      </c>
      <c r="B11" s="108">
        <f ca="1">INDIRECT("'("&amp;$A$4&amp;")'!h7")</f>
        <v>3</v>
      </c>
      <c r="C11" s="108">
        <f ca="1">INDIRECT("'("&amp;$A$4&amp;")'!i7")</f>
        <v>8</v>
      </c>
      <c r="D11" s="108">
        <f ca="1">INDIRECT("'("&amp;$A$4&amp;")'!j7")</f>
        <v>3</v>
      </c>
      <c r="E11" s="103">
        <f t="shared" ca="1" si="0"/>
        <v>14</v>
      </c>
      <c r="F11" s="108"/>
      <c r="G11" s="108">
        <f ca="1">INDIRECT("'("&amp;$A$4&amp;")'!k7")</f>
        <v>22</v>
      </c>
      <c r="H11" s="108">
        <f ca="1">INDIRECT("'("&amp;$A$4&amp;")'!l7")</f>
        <v>2</v>
      </c>
      <c r="I11" s="108">
        <f ca="1">INDIRECT("'("&amp;$A$4&amp;")'!m7")</f>
        <v>28</v>
      </c>
      <c r="J11" s="103">
        <f t="shared" ca="1" si="1"/>
        <v>52</v>
      </c>
      <c r="K11" s="108"/>
      <c r="L11" s="108">
        <f ca="1">INDIRECT("'("&amp;$A$4&amp;")'!n7")</f>
        <v>72</v>
      </c>
      <c r="M11" s="108">
        <f ca="1">INDIRECT("'("&amp;$A$4&amp;")'!o7")</f>
        <v>4</v>
      </c>
      <c r="N11" s="108">
        <f ca="1">INDIRECT("'("&amp;$A$4&amp;")'!p7")</f>
        <v>2</v>
      </c>
      <c r="O11" s="103">
        <f t="shared" ca="1" si="2"/>
        <v>78</v>
      </c>
      <c r="P11" s="90"/>
      <c r="R11" s="104"/>
      <c r="S11" s="104"/>
      <c r="U11" s="104"/>
      <c r="V11" s="104"/>
      <c r="X11" s="105"/>
      <c r="Y11" s="105"/>
      <c r="Z11" s="105"/>
      <c r="AA11" s="105"/>
      <c r="AB11" s="105"/>
      <c r="AD11" s="106"/>
      <c r="AE11" s="106"/>
      <c r="AF11" s="106"/>
      <c r="AG11" s="106"/>
      <c r="AH11" s="106"/>
      <c r="AI11" s="106"/>
      <c r="AJ11" s="106"/>
      <c r="AK11" s="106"/>
      <c r="AL11" s="106"/>
      <c r="AM11" s="106"/>
      <c r="AN11" s="106"/>
    </row>
    <row r="12" spans="1:40" s="91" customFormat="1" ht="15" customHeight="1" x14ac:dyDescent="0.4">
      <c r="A12" s="90" t="s">
        <v>23</v>
      </c>
      <c r="B12" s="108">
        <f ca="1">INDIRECT("'("&amp;$A$4&amp;")'!h8")</f>
        <v>11</v>
      </c>
      <c r="C12" s="108">
        <f ca="1">INDIRECT("'("&amp;$A$4&amp;")'!i8")</f>
        <v>5</v>
      </c>
      <c r="D12" s="108">
        <f ca="1">INDIRECT("'("&amp;$A$4&amp;")'!j8")</f>
        <v>1</v>
      </c>
      <c r="E12" s="103">
        <f t="shared" ca="1" si="0"/>
        <v>17</v>
      </c>
      <c r="F12" s="108"/>
      <c r="G12" s="108">
        <f ca="1">INDIRECT("'("&amp;$A$4&amp;")'!k8")</f>
        <v>20</v>
      </c>
      <c r="H12" s="108">
        <f ca="1">INDIRECT("'("&amp;$A$4&amp;")'!l8")</f>
        <v>1</v>
      </c>
      <c r="I12" s="108">
        <f ca="1">INDIRECT("'("&amp;$A$4&amp;")'!m8")</f>
        <v>21</v>
      </c>
      <c r="J12" s="103">
        <f t="shared" ca="1" si="1"/>
        <v>42</v>
      </c>
      <c r="K12" s="108"/>
      <c r="L12" s="108">
        <f ca="1">INDIRECT("'("&amp;$A$4&amp;")'!n8")</f>
        <v>67</v>
      </c>
      <c r="M12" s="108">
        <f ca="1">INDIRECT("'("&amp;$A$4&amp;")'!o8")</f>
        <v>7</v>
      </c>
      <c r="N12" s="108">
        <f ca="1">INDIRECT("'("&amp;$A$4&amp;")'!p8")</f>
        <v>3</v>
      </c>
      <c r="O12" s="103">
        <f t="shared" ca="1" si="2"/>
        <v>77</v>
      </c>
      <c r="P12" s="90"/>
      <c r="R12" s="104"/>
      <c r="S12" s="104"/>
      <c r="U12" s="104"/>
      <c r="V12" s="104"/>
      <c r="X12" s="105"/>
      <c r="Y12" s="105"/>
      <c r="Z12" s="105"/>
      <c r="AA12" s="105"/>
      <c r="AB12" s="105"/>
      <c r="AD12" s="106"/>
      <c r="AE12" s="106"/>
      <c r="AF12" s="106"/>
      <c r="AG12" s="106"/>
      <c r="AH12" s="106"/>
      <c r="AI12" s="106"/>
      <c r="AJ12" s="106"/>
      <c r="AK12" s="106"/>
      <c r="AL12" s="106"/>
      <c r="AM12" s="106"/>
      <c r="AN12" s="106"/>
    </row>
    <row r="13" spans="1:40" s="91" customFormat="1" ht="15" customHeight="1" x14ac:dyDescent="0.4">
      <c r="A13" s="90" t="s">
        <v>24</v>
      </c>
      <c r="B13" s="108">
        <f ca="1">INDIRECT("'("&amp;$A$4&amp;")'!h9")</f>
        <v>6</v>
      </c>
      <c r="C13" s="108">
        <f ca="1">INDIRECT("'("&amp;$A$4&amp;")'!i9")</f>
        <v>10</v>
      </c>
      <c r="D13" s="108">
        <f ca="1">INDIRECT("'("&amp;$A$4&amp;")'!j9")</f>
        <v>4</v>
      </c>
      <c r="E13" s="103">
        <f t="shared" ref="E13:E55" ca="1" si="3">SUM(B13:D13)</f>
        <v>20</v>
      </c>
      <c r="F13" s="108"/>
      <c r="G13" s="108">
        <f ca="1">INDIRECT("'("&amp;$A$4&amp;")'!k9")</f>
        <v>30</v>
      </c>
      <c r="H13" s="108">
        <f ca="1">INDIRECT("'("&amp;$A$4&amp;")'!l9")</f>
        <v>2</v>
      </c>
      <c r="I13" s="108">
        <f ca="1">INDIRECT("'("&amp;$A$4&amp;")'!m9")</f>
        <v>12</v>
      </c>
      <c r="J13" s="103">
        <f t="shared" ca="1" si="1"/>
        <v>44</v>
      </c>
      <c r="K13" s="108"/>
      <c r="L13" s="108">
        <f ca="1">INDIRECT("'("&amp;$A$4&amp;")'!n9")</f>
        <v>75</v>
      </c>
      <c r="M13" s="108">
        <f ca="1">INDIRECT("'("&amp;$A$4&amp;")'!o9")</f>
        <v>3</v>
      </c>
      <c r="N13" s="108">
        <f ca="1">INDIRECT("'("&amp;$A$4&amp;")'!p9")</f>
        <v>3</v>
      </c>
      <c r="O13" s="103">
        <f t="shared" ca="1" si="2"/>
        <v>81</v>
      </c>
      <c r="P13" s="90"/>
      <c r="R13" s="104"/>
      <c r="S13" s="104"/>
      <c r="U13" s="104"/>
      <c r="V13" s="104"/>
      <c r="X13" s="105"/>
      <c r="Y13" s="105"/>
      <c r="Z13" s="105"/>
      <c r="AA13" s="105"/>
      <c r="AB13" s="105"/>
      <c r="AD13" s="106"/>
      <c r="AE13" s="106"/>
      <c r="AF13" s="106"/>
      <c r="AG13" s="106"/>
      <c r="AH13" s="106"/>
      <c r="AI13" s="106"/>
      <c r="AJ13" s="106"/>
      <c r="AK13" s="106"/>
      <c r="AL13" s="106"/>
      <c r="AM13" s="106"/>
      <c r="AN13" s="106"/>
    </row>
    <row r="14" spans="1:40" s="91" customFormat="1" ht="15" customHeight="1" x14ac:dyDescent="0.4">
      <c r="A14" s="90" t="s">
        <v>25</v>
      </c>
      <c r="B14" s="108">
        <f ca="1">INDIRECT("'("&amp;$A$4&amp;")'!h10")</f>
        <v>3</v>
      </c>
      <c r="C14" s="108">
        <f ca="1">INDIRECT("'("&amp;$A$4&amp;")'!i10")</f>
        <v>19</v>
      </c>
      <c r="D14" s="108">
        <f ca="1">INDIRECT("'("&amp;$A$4&amp;")'!j10")</f>
        <v>4</v>
      </c>
      <c r="E14" s="103">
        <f t="shared" ca="1" si="3"/>
        <v>26</v>
      </c>
      <c r="F14" s="108"/>
      <c r="G14" s="108">
        <f ca="1">INDIRECT("'("&amp;$A$4&amp;")'!k10")</f>
        <v>36</v>
      </c>
      <c r="H14" s="108">
        <f ca="1">INDIRECT("'("&amp;$A$4&amp;")'!l10")</f>
        <v>4</v>
      </c>
      <c r="I14" s="108">
        <f ca="1">INDIRECT("'("&amp;$A$4&amp;")'!m10")</f>
        <v>7</v>
      </c>
      <c r="J14" s="103">
        <f t="shared" ca="1" si="1"/>
        <v>47</v>
      </c>
      <c r="K14" s="108"/>
      <c r="L14" s="108">
        <f ca="1">INDIRECT("'("&amp;$A$4&amp;")'!n10")</f>
        <v>113</v>
      </c>
      <c r="M14" s="108">
        <f ca="1">INDIRECT("'("&amp;$A$4&amp;")'!o10")</f>
        <v>3</v>
      </c>
      <c r="N14" s="108">
        <f ca="1">INDIRECT("'("&amp;$A$4&amp;")'!p10")</f>
        <v>2</v>
      </c>
      <c r="O14" s="103">
        <f t="shared" ca="1" si="2"/>
        <v>118</v>
      </c>
      <c r="P14" s="90"/>
      <c r="R14" s="104"/>
      <c r="S14" s="104"/>
      <c r="U14" s="104"/>
      <c r="V14" s="104"/>
      <c r="X14" s="105"/>
      <c r="Y14" s="105"/>
      <c r="Z14" s="105"/>
      <c r="AA14" s="105"/>
      <c r="AB14" s="105"/>
      <c r="AD14" s="106"/>
      <c r="AE14" s="106"/>
      <c r="AF14" s="106"/>
      <c r="AG14" s="106"/>
      <c r="AH14" s="106"/>
      <c r="AI14" s="106"/>
      <c r="AJ14" s="106"/>
      <c r="AK14" s="106"/>
      <c r="AL14" s="106"/>
      <c r="AM14" s="106"/>
      <c r="AN14" s="106"/>
    </row>
    <row r="15" spans="1:40" s="91" customFormat="1" ht="15" customHeight="1" x14ac:dyDescent="0.4">
      <c r="A15" s="90" t="s">
        <v>26</v>
      </c>
      <c r="B15" s="108">
        <f ca="1">INDIRECT("'("&amp;$A$4&amp;")'!h11")</f>
        <v>9</v>
      </c>
      <c r="C15" s="108">
        <f ca="1">INDIRECT("'("&amp;$A$4&amp;")'!i11")</f>
        <v>13</v>
      </c>
      <c r="D15" s="108">
        <f ca="1">INDIRECT("'("&amp;$A$4&amp;")'!j11")</f>
        <v>6</v>
      </c>
      <c r="E15" s="103">
        <f t="shared" ca="1" si="3"/>
        <v>28</v>
      </c>
      <c r="F15" s="108"/>
      <c r="G15" s="108">
        <f ca="1">INDIRECT("'("&amp;$A$4&amp;")'!k11")</f>
        <v>35</v>
      </c>
      <c r="H15" s="108">
        <f ca="1">INDIRECT("'("&amp;$A$4&amp;")'!l11")</f>
        <v>3</v>
      </c>
      <c r="I15" s="108">
        <f ca="1">INDIRECT("'("&amp;$A$4&amp;")'!m11")</f>
        <v>19</v>
      </c>
      <c r="J15" s="103">
        <f t="shared" ca="1" si="1"/>
        <v>57</v>
      </c>
      <c r="K15" s="108"/>
      <c r="L15" s="108">
        <f ca="1">INDIRECT("'("&amp;$A$4&amp;")'!n11")</f>
        <v>168</v>
      </c>
      <c r="M15" s="108">
        <f ca="1">INDIRECT("'("&amp;$A$4&amp;")'!o11")</f>
        <v>8</v>
      </c>
      <c r="N15" s="108">
        <f ca="1">INDIRECT("'("&amp;$A$4&amp;")'!p11")</f>
        <v>5</v>
      </c>
      <c r="O15" s="103">
        <f t="shared" ca="1" si="2"/>
        <v>181</v>
      </c>
      <c r="P15" s="90"/>
      <c r="R15" s="104"/>
      <c r="S15" s="104"/>
      <c r="U15" s="104"/>
      <c r="V15" s="104"/>
      <c r="X15" s="105"/>
      <c r="Y15" s="105"/>
      <c r="Z15" s="105"/>
      <c r="AA15" s="105"/>
      <c r="AB15" s="105"/>
      <c r="AD15" s="106"/>
      <c r="AE15" s="106"/>
      <c r="AF15" s="106"/>
      <c r="AG15" s="106"/>
      <c r="AH15" s="106"/>
      <c r="AI15" s="106"/>
      <c r="AJ15" s="106"/>
      <c r="AK15" s="106"/>
      <c r="AL15" s="106"/>
      <c r="AM15" s="106"/>
      <c r="AN15" s="106"/>
    </row>
    <row r="16" spans="1:40" s="91" customFormat="1" ht="15" customHeight="1" x14ac:dyDescent="0.4">
      <c r="A16" s="90" t="s">
        <v>27</v>
      </c>
      <c r="B16" s="108">
        <f ca="1">INDIRECT("'("&amp;$A$4&amp;")'!h12")</f>
        <v>6</v>
      </c>
      <c r="C16" s="108">
        <f ca="1">INDIRECT("'("&amp;$A$4&amp;")'!i12")</f>
        <v>6</v>
      </c>
      <c r="D16" s="108">
        <f ca="1">INDIRECT("'("&amp;$A$4&amp;")'!j12")</f>
        <v>2</v>
      </c>
      <c r="E16" s="103">
        <f t="shared" ca="1" si="3"/>
        <v>14</v>
      </c>
      <c r="F16" s="108"/>
      <c r="G16" s="108">
        <f ca="1">INDIRECT("'("&amp;$A$4&amp;")'!k12")</f>
        <v>21</v>
      </c>
      <c r="H16" s="108">
        <f ca="1">INDIRECT("'("&amp;$A$4&amp;")'!l12")</f>
        <v>2</v>
      </c>
      <c r="I16" s="108">
        <f ca="1">INDIRECT("'("&amp;$A$4&amp;")'!m12")</f>
        <v>11</v>
      </c>
      <c r="J16" s="103">
        <f t="shared" ca="1" si="1"/>
        <v>34</v>
      </c>
      <c r="K16" s="108"/>
      <c r="L16" s="108">
        <f ca="1">INDIRECT("'("&amp;$A$4&amp;")'!n12")</f>
        <v>62</v>
      </c>
      <c r="M16" s="108">
        <f ca="1">INDIRECT("'("&amp;$A$4&amp;")'!o12")</f>
        <v>4</v>
      </c>
      <c r="N16" s="108">
        <f ca="1">INDIRECT("'("&amp;$A$4&amp;")'!p12")</f>
        <v>3</v>
      </c>
      <c r="O16" s="103">
        <f t="shared" ca="1" si="2"/>
        <v>69</v>
      </c>
      <c r="P16" s="90"/>
      <c r="R16" s="104"/>
      <c r="S16" s="104"/>
      <c r="U16" s="104"/>
      <c r="V16" s="104"/>
      <c r="X16" s="105"/>
      <c r="Y16" s="105"/>
      <c r="Z16" s="105"/>
      <c r="AA16" s="105"/>
      <c r="AB16" s="105"/>
      <c r="AD16" s="106"/>
      <c r="AE16" s="106"/>
      <c r="AF16" s="106"/>
      <c r="AG16" s="106"/>
      <c r="AH16" s="106"/>
      <c r="AI16" s="106"/>
      <c r="AJ16" s="106"/>
      <c r="AK16" s="106"/>
      <c r="AL16" s="106"/>
      <c r="AM16" s="106"/>
      <c r="AN16" s="106"/>
    </row>
    <row r="17" spans="1:40" s="91" customFormat="1" ht="15" customHeight="1" x14ac:dyDescent="0.4">
      <c r="A17" s="90" t="s">
        <v>28</v>
      </c>
      <c r="B17" s="108">
        <f ca="1">INDIRECT("'("&amp;$A$4&amp;")'!h13")</f>
        <v>3</v>
      </c>
      <c r="C17" s="108">
        <f ca="1">INDIRECT("'("&amp;$A$4&amp;")'!i13")</f>
        <v>23</v>
      </c>
      <c r="D17" s="108">
        <f ca="1">INDIRECT("'("&amp;$A$4&amp;")'!j13")</f>
        <v>5</v>
      </c>
      <c r="E17" s="103">
        <f t="shared" ca="1" si="3"/>
        <v>31</v>
      </c>
      <c r="F17" s="108"/>
      <c r="G17" s="108">
        <f ca="1">INDIRECT("'("&amp;$A$4&amp;")'!k13")</f>
        <v>43</v>
      </c>
      <c r="H17" s="108">
        <f ca="1">INDIRECT("'("&amp;$A$4&amp;")'!l13")</f>
        <v>2</v>
      </c>
      <c r="I17" s="108">
        <f ca="1">INDIRECT("'("&amp;$A$4&amp;")'!m13")</f>
        <v>46</v>
      </c>
      <c r="J17" s="103">
        <f t="shared" ca="1" si="1"/>
        <v>91</v>
      </c>
      <c r="K17" s="108"/>
      <c r="L17" s="108">
        <f ca="1">INDIRECT("'("&amp;$A$4&amp;")'!n13")</f>
        <v>102</v>
      </c>
      <c r="M17" s="108">
        <f ca="1">INDIRECT("'("&amp;$A$4&amp;")'!o13")</f>
        <v>8</v>
      </c>
      <c r="N17" s="108">
        <f ca="1">INDIRECT("'("&amp;$A$4&amp;")'!p13")</f>
        <v>4</v>
      </c>
      <c r="O17" s="103">
        <f t="shared" ca="1" si="2"/>
        <v>114</v>
      </c>
      <c r="P17" s="90"/>
      <c r="R17" s="104"/>
      <c r="S17" s="104"/>
      <c r="U17" s="104"/>
      <c r="V17" s="104"/>
      <c r="X17" s="105"/>
      <c r="Y17" s="105"/>
      <c r="Z17" s="105"/>
      <c r="AA17" s="105"/>
      <c r="AB17" s="105"/>
      <c r="AD17" s="106"/>
      <c r="AE17" s="106"/>
      <c r="AF17" s="106"/>
      <c r="AG17" s="106"/>
      <c r="AH17" s="106"/>
      <c r="AI17" s="106"/>
      <c r="AJ17" s="106"/>
      <c r="AK17" s="106"/>
      <c r="AL17" s="106"/>
      <c r="AM17" s="106"/>
      <c r="AN17" s="106"/>
    </row>
    <row r="18" spans="1:40" s="91" customFormat="1" ht="15" customHeight="1" x14ac:dyDescent="0.4">
      <c r="A18" s="90" t="s">
        <v>29</v>
      </c>
      <c r="B18" s="108">
        <f ca="1">INDIRECT("'("&amp;$A$4&amp;")'!h14")</f>
        <v>2</v>
      </c>
      <c r="C18" s="108">
        <f ca="1">INDIRECT("'("&amp;$A$4&amp;")'!i14")</f>
        <v>30</v>
      </c>
      <c r="D18" s="108">
        <f ca="1">INDIRECT("'("&amp;$A$4&amp;")'!j14")</f>
        <v>6</v>
      </c>
      <c r="E18" s="103">
        <f t="shared" ca="1" si="3"/>
        <v>38</v>
      </c>
      <c r="F18" s="108"/>
      <c r="G18" s="108">
        <f ca="1">INDIRECT("'("&amp;$A$4&amp;")'!k14")</f>
        <v>42</v>
      </c>
      <c r="H18" s="108">
        <f ca="1">INDIRECT("'("&amp;$A$4&amp;")'!l14")</f>
        <v>2</v>
      </c>
      <c r="I18" s="108">
        <f ca="1">INDIRECT("'("&amp;$A$4&amp;")'!m14")</f>
        <v>24</v>
      </c>
      <c r="J18" s="103">
        <f t="shared" ca="1" si="1"/>
        <v>68</v>
      </c>
      <c r="K18" s="108"/>
      <c r="L18" s="108">
        <f ca="1">INDIRECT("'("&amp;$A$4&amp;")'!n14")</f>
        <v>75</v>
      </c>
      <c r="M18" s="108">
        <f ca="1">INDIRECT("'("&amp;$A$4&amp;")'!o14")</f>
        <v>5</v>
      </c>
      <c r="N18" s="108">
        <f ca="1">INDIRECT("'("&amp;$A$4&amp;")'!p14")</f>
        <v>5</v>
      </c>
      <c r="O18" s="103">
        <f t="shared" ca="1" si="2"/>
        <v>85</v>
      </c>
      <c r="P18" s="90"/>
      <c r="R18" s="104"/>
      <c r="S18" s="104"/>
      <c r="U18" s="104"/>
      <c r="V18" s="104"/>
      <c r="X18" s="105"/>
      <c r="Y18" s="105"/>
      <c r="Z18" s="105"/>
      <c r="AA18" s="105"/>
      <c r="AB18" s="105"/>
      <c r="AD18" s="106"/>
      <c r="AE18" s="106"/>
      <c r="AF18" s="106"/>
      <c r="AG18" s="106"/>
      <c r="AH18" s="106"/>
      <c r="AI18" s="106"/>
      <c r="AJ18" s="106"/>
      <c r="AK18" s="106"/>
      <c r="AL18" s="106"/>
      <c r="AM18" s="106"/>
      <c r="AN18" s="106"/>
    </row>
    <row r="19" spans="1:40" s="91" customFormat="1" ht="15" customHeight="1" x14ac:dyDescent="0.4">
      <c r="A19" s="109" t="s">
        <v>30</v>
      </c>
      <c r="B19" s="108">
        <f ca="1">INDIRECT("'("&amp;$A$4&amp;")'!h15")</f>
        <v>4</v>
      </c>
      <c r="C19" s="108">
        <f ca="1">INDIRECT("'("&amp;$A$4&amp;")'!i15")</f>
        <v>19</v>
      </c>
      <c r="D19" s="108">
        <f ca="1">INDIRECT("'("&amp;$A$4&amp;")'!j15")</f>
        <v>8</v>
      </c>
      <c r="E19" s="103">
        <f t="shared" ca="1" si="3"/>
        <v>31</v>
      </c>
      <c r="F19" s="108"/>
      <c r="G19" s="108">
        <f ca="1">INDIRECT("'("&amp;$A$4&amp;")'!k15")</f>
        <v>41</v>
      </c>
      <c r="H19" s="108">
        <f ca="1">INDIRECT("'("&amp;$A$4&amp;")'!l15")</f>
        <v>2</v>
      </c>
      <c r="I19" s="108">
        <f ca="1">INDIRECT("'("&amp;$A$4&amp;")'!m15")</f>
        <v>14</v>
      </c>
      <c r="J19" s="103">
        <f t="shared" ca="1" si="1"/>
        <v>57</v>
      </c>
      <c r="K19" s="108"/>
      <c r="L19" s="108">
        <f ca="1">INDIRECT("'("&amp;$A$4&amp;")'!n15")</f>
        <v>160</v>
      </c>
      <c r="M19" s="108">
        <f ca="1">INDIRECT("'("&amp;$A$4&amp;")'!o15")</f>
        <v>4</v>
      </c>
      <c r="N19" s="108">
        <f ca="1">INDIRECT("'("&amp;$A$4&amp;")'!p15")</f>
        <v>6</v>
      </c>
      <c r="O19" s="103">
        <f t="shared" ca="1" si="2"/>
        <v>170</v>
      </c>
      <c r="P19" s="90"/>
      <c r="R19" s="104"/>
      <c r="S19" s="104"/>
      <c r="U19" s="104"/>
      <c r="V19" s="104"/>
      <c r="X19" s="105"/>
      <c r="Y19" s="105"/>
      <c r="Z19" s="105"/>
      <c r="AA19" s="105"/>
      <c r="AB19" s="105"/>
      <c r="AD19" s="106"/>
      <c r="AE19" s="106"/>
      <c r="AF19" s="106"/>
      <c r="AG19" s="106"/>
      <c r="AH19" s="106"/>
      <c r="AI19" s="106"/>
      <c r="AJ19" s="106"/>
      <c r="AK19" s="106"/>
      <c r="AL19" s="106"/>
      <c r="AM19" s="106"/>
      <c r="AN19" s="106"/>
    </row>
    <row r="20" spans="1:40" s="91" customFormat="1" ht="15" customHeight="1" x14ac:dyDescent="0.4">
      <c r="A20" s="109" t="s">
        <v>266</v>
      </c>
      <c r="B20" s="108">
        <f ca="1">INDIRECT("'("&amp;$A$4&amp;")'!h16")</f>
        <v>2</v>
      </c>
      <c r="C20" s="108">
        <f ca="1">INDIRECT("'("&amp;$A$4&amp;")'!i16")</f>
        <v>69</v>
      </c>
      <c r="D20" s="108">
        <f ca="1">INDIRECT("'("&amp;$A$4&amp;")'!j16")</f>
        <v>10</v>
      </c>
      <c r="E20" s="103">
        <f t="shared" ca="1" si="3"/>
        <v>81</v>
      </c>
      <c r="F20" s="108"/>
      <c r="G20" s="108">
        <f ca="1">INDIRECT("'("&amp;$A$4&amp;")'!k16")</f>
        <v>115</v>
      </c>
      <c r="H20" s="108">
        <f ca="1">INDIRECT("'("&amp;$A$4&amp;")'!l16")</f>
        <v>7</v>
      </c>
      <c r="I20" s="108">
        <f ca="1">INDIRECT("'("&amp;$A$4&amp;")'!m16")</f>
        <v>203</v>
      </c>
      <c r="J20" s="103">
        <f t="shared" ca="1" si="1"/>
        <v>325</v>
      </c>
      <c r="K20" s="108"/>
      <c r="L20" s="108">
        <f ca="1">INDIRECT("'("&amp;$A$4&amp;")'!n16")</f>
        <v>278</v>
      </c>
      <c r="M20" s="108">
        <f ca="1">INDIRECT("'("&amp;$A$4&amp;")'!o16")</f>
        <v>16</v>
      </c>
      <c r="N20" s="108">
        <f ca="1">INDIRECT("'("&amp;$A$4&amp;")'!p16")</f>
        <v>9</v>
      </c>
      <c r="O20" s="103">
        <f t="shared" ca="1" si="2"/>
        <v>303</v>
      </c>
      <c r="P20" s="90"/>
      <c r="R20" s="104"/>
      <c r="S20" s="104"/>
      <c r="U20" s="104"/>
      <c r="V20" s="104"/>
      <c r="X20" s="105"/>
      <c r="Y20" s="105"/>
      <c r="Z20" s="105"/>
      <c r="AA20" s="105"/>
      <c r="AB20" s="105"/>
      <c r="AD20" s="106"/>
      <c r="AE20" s="106"/>
      <c r="AF20" s="106"/>
      <c r="AG20" s="106"/>
      <c r="AH20" s="106"/>
      <c r="AI20" s="106"/>
      <c r="AJ20" s="106"/>
      <c r="AK20" s="106"/>
      <c r="AL20" s="106"/>
      <c r="AM20" s="106"/>
      <c r="AN20" s="106"/>
    </row>
    <row r="21" spans="1:40" s="91" customFormat="1" ht="15" customHeight="1" x14ac:dyDescent="0.4">
      <c r="A21" s="90" t="s">
        <v>307</v>
      </c>
      <c r="B21" s="108">
        <f ca="1">INDIRECT("'("&amp;$A$4&amp;")'!h17")</f>
        <v>3</v>
      </c>
      <c r="C21" s="108">
        <f ca="1">INDIRECT("'("&amp;$A$4&amp;")'!i17")</f>
        <v>37</v>
      </c>
      <c r="D21" s="108">
        <f ca="1">INDIRECT("'("&amp;$A$4&amp;")'!j17")</f>
        <v>10</v>
      </c>
      <c r="E21" s="103">
        <f t="shared" ca="1" si="3"/>
        <v>50</v>
      </c>
      <c r="F21" s="108"/>
      <c r="G21" s="108">
        <f ca="1">INDIRECT("'("&amp;$A$4&amp;")'!k17")</f>
        <v>74</v>
      </c>
      <c r="H21" s="108">
        <f ca="1">INDIRECT("'("&amp;$A$4&amp;")'!l17")</f>
        <v>4</v>
      </c>
      <c r="I21" s="108">
        <f ca="1">INDIRECT("'("&amp;$A$4&amp;")'!m17")</f>
        <v>60</v>
      </c>
      <c r="J21" s="103">
        <f t="shared" ca="1" si="1"/>
        <v>138</v>
      </c>
      <c r="K21" s="108"/>
      <c r="L21" s="108">
        <f ca="1">INDIRECT("'("&amp;$A$4&amp;")'!n17")</f>
        <v>271</v>
      </c>
      <c r="M21" s="108">
        <f ca="1">INDIRECT("'("&amp;$A$4&amp;")'!o17")</f>
        <v>9</v>
      </c>
      <c r="N21" s="108">
        <f ca="1">INDIRECT("'("&amp;$A$4&amp;")'!p17")</f>
        <v>8</v>
      </c>
      <c r="O21" s="103">
        <f t="shared" ca="1" si="2"/>
        <v>288</v>
      </c>
      <c r="P21" s="90"/>
      <c r="R21" s="104"/>
      <c r="S21" s="104"/>
      <c r="U21" s="104"/>
      <c r="V21" s="104"/>
      <c r="X21" s="105"/>
      <c r="Y21" s="105"/>
      <c r="Z21" s="105"/>
      <c r="AA21" s="105"/>
      <c r="AB21" s="105"/>
      <c r="AD21" s="106"/>
      <c r="AE21" s="106"/>
      <c r="AF21" s="106"/>
      <c r="AG21" s="106"/>
      <c r="AH21" s="106"/>
      <c r="AI21" s="106"/>
      <c r="AJ21" s="106"/>
      <c r="AK21" s="106"/>
      <c r="AL21" s="106"/>
      <c r="AM21" s="106"/>
      <c r="AN21" s="106"/>
    </row>
    <row r="22" spans="1:40" s="91" customFormat="1" ht="15" customHeight="1" x14ac:dyDescent="0.4">
      <c r="A22" s="90" t="s">
        <v>33</v>
      </c>
      <c r="B22" s="108">
        <f ca="1">INDIRECT("'("&amp;$A$4&amp;")'!h18")</f>
        <v>2</v>
      </c>
      <c r="C22" s="108">
        <f ca="1">INDIRECT("'("&amp;$A$4&amp;")'!i18")</f>
        <v>6</v>
      </c>
      <c r="D22" s="108">
        <f ca="1">INDIRECT("'("&amp;$A$4&amp;")'!j18")</f>
        <v>7</v>
      </c>
      <c r="E22" s="103">
        <f t="shared" ca="1" si="3"/>
        <v>15</v>
      </c>
      <c r="F22" s="108"/>
      <c r="G22" s="108">
        <f ca="1">INDIRECT("'("&amp;$A$4&amp;")'!k18")</f>
        <v>26</v>
      </c>
      <c r="H22" s="108">
        <f ca="1">INDIRECT("'("&amp;$A$4&amp;")'!l18")</f>
        <v>2</v>
      </c>
      <c r="I22" s="108">
        <f ca="1">INDIRECT("'("&amp;$A$4&amp;")'!m18")</f>
        <v>28</v>
      </c>
      <c r="J22" s="103">
        <f t="shared" ca="1" si="1"/>
        <v>56</v>
      </c>
      <c r="K22" s="108"/>
      <c r="L22" s="108">
        <f ca="1">INDIRECT("'("&amp;$A$4&amp;")'!n18")</f>
        <v>63</v>
      </c>
      <c r="M22" s="108">
        <f ca="1">INDIRECT("'("&amp;$A$4&amp;")'!o18")</f>
        <v>5</v>
      </c>
      <c r="N22" s="108">
        <f ca="1">INDIRECT("'("&amp;$A$4&amp;")'!p18")</f>
        <v>3</v>
      </c>
      <c r="O22" s="103">
        <f t="shared" ca="1" si="2"/>
        <v>71</v>
      </c>
      <c r="P22" s="90"/>
      <c r="R22" s="104"/>
      <c r="S22" s="104"/>
      <c r="U22" s="104"/>
      <c r="V22" s="104"/>
      <c r="X22" s="105"/>
      <c r="Y22" s="105"/>
      <c r="Z22" s="105"/>
      <c r="AA22" s="105"/>
      <c r="AB22" s="105"/>
      <c r="AD22" s="106"/>
      <c r="AE22" s="106"/>
      <c r="AF22" s="106"/>
      <c r="AG22" s="106"/>
      <c r="AH22" s="106"/>
      <c r="AI22" s="106"/>
      <c r="AJ22" s="106"/>
      <c r="AK22" s="106"/>
      <c r="AL22" s="106"/>
      <c r="AM22" s="106"/>
      <c r="AN22" s="106"/>
    </row>
    <row r="23" spans="1:40" s="91" customFormat="1" ht="15" customHeight="1" x14ac:dyDescent="0.4">
      <c r="A23" s="90" t="s">
        <v>34</v>
      </c>
      <c r="B23" s="108">
        <f ca="1">INDIRECT("'("&amp;$A$4&amp;")'!h19")</f>
        <v>6</v>
      </c>
      <c r="C23" s="108">
        <f ca="1">INDIRECT("'("&amp;$A$4&amp;")'!i19")</f>
        <v>12</v>
      </c>
      <c r="D23" s="108">
        <f ca="1">INDIRECT("'("&amp;$A$4&amp;")'!j19")</f>
        <v>6</v>
      </c>
      <c r="E23" s="103">
        <f t="shared" ca="1" si="3"/>
        <v>24</v>
      </c>
      <c r="F23" s="108"/>
      <c r="G23" s="108">
        <f ca="1">INDIRECT("'("&amp;$A$4&amp;")'!k19")</f>
        <v>40</v>
      </c>
      <c r="H23" s="108">
        <f ca="1">INDIRECT("'("&amp;$A$4&amp;")'!l19")</f>
        <v>3</v>
      </c>
      <c r="I23" s="108">
        <f ca="1">INDIRECT("'("&amp;$A$4&amp;")'!m19")</f>
        <v>10</v>
      </c>
      <c r="J23" s="103">
        <f t="shared" ca="1" si="1"/>
        <v>53</v>
      </c>
      <c r="K23" s="108"/>
      <c r="L23" s="108">
        <f ca="1">INDIRECT("'("&amp;$A$4&amp;")'!n19")</f>
        <v>121</v>
      </c>
      <c r="M23" s="108">
        <f ca="1">INDIRECT("'("&amp;$A$4&amp;")'!o19")</f>
        <v>4</v>
      </c>
      <c r="N23" s="108">
        <f ca="1">INDIRECT("'("&amp;$A$4&amp;")'!p19")</f>
        <v>2</v>
      </c>
      <c r="O23" s="103">
        <f t="shared" ca="1" si="2"/>
        <v>127</v>
      </c>
      <c r="P23" s="90"/>
      <c r="R23" s="104"/>
      <c r="S23" s="104"/>
      <c r="U23" s="104"/>
      <c r="V23" s="104"/>
      <c r="X23" s="105"/>
      <c r="Y23" s="105"/>
      <c r="Z23" s="105"/>
      <c r="AA23" s="105"/>
      <c r="AB23" s="105"/>
      <c r="AD23" s="106"/>
      <c r="AE23" s="106"/>
      <c r="AF23" s="106"/>
      <c r="AG23" s="106"/>
      <c r="AH23" s="106"/>
      <c r="AI23" s="106"/>
      <c r="AJ23" s="106"/>
      <c r="AK23" s="106"/>
      <c r="AL23" s="106"/>
      <c r="AM23" s="106"/>
      <c r="AN23" s="106"/>
    </row>
    <row r="24" spans="1:40" s="91" customFormat="1" ht="15" customHeight="1" x14ac:dyDescent="0.4">
      <c r="A24" s="90" t="s">
        <v>35</v>
      </c>
      <c r="B24" s="108">
        <f ca="1">INDIRECT("'("&amp;$A$4&amp;")'!h20")</f>
        <v>13</v>
      </c>
      <c r="C24" s="108">
        <f ca="1">INDIRECT("'("&amp;$A$4&amp;")'!i20")</f>
        <v>35</v>
      </c>
      <c r="D24" s="108">
        <f ca="1">INDIRECT("'("&amp;$A$4&amp;")'!j20")</f>
        <v>2</v>
      </c>
      <c r="E24" s="103">
        <f t="shared" ca="1" si="3"/>
        <v>50</v>
      </c>
      <c r="F24" s="108"/>
      <c r="G24" s="108">
        <f ca="1">INDIRECT("'("&amp;$A$4&amp;")'!k20")</f>
        <v>67</v>
      </c>
      <c r="H24" s="108">
        <f ca="1">INDIRECT("'("&amp;$A$4&amp;")'!l20")</f>
        <v>4</v>
      </c>
      <c r="I24" s="108">
        <f ca="1">INDIRECT("'("&amp;$A$4&amp;")'!m20")</f>
        <v>49</v>
      </c>
      <c r="J24" s="103">
        <f t="shared" ca="1" si="1"/>
        <v>120</v>
      </c>
      <c r="K24" s="108"/>
      <c r="L24" s="108">
        <f ca="1">INDIRECT("'("&amp;$A$4&amp;")'!n20")</f>
        <v>190</v>
      </c>
      <c r="M24" s="108">
        <f ca="1">INDIRECT("'("&amp;$A$4&amp;")'!o20")</f>
        <v>13</v>
      </c>
      <c r="N24" s="108">
        <f ca="1">INDIRECT("'("&amp;$A$4&amp;")'!p20")</f>
        <v>6</v>
      </c>
      <c r="O24" s="103">
        <f t="shared" ca="1" si="2"/>
        <v>209</v>
      </c>
      <c r="P24" s="90"/>
      <c r="R24" s="104"/>
      <c r="S24" s="104"/>
      <c r="U24" s="104"/>
      <c r="V24" s="104"/>
      <c r="X24" s="105"/>
      <c r="Y24" s="105"/>
      <c r="Z24" s="105"/>
      <c r="AA24" s="105"/>
      <c r="AB24" s="105"/>
      <c r="AD24" s="106"/>
      <c r="AE24" s="106"/>
      <c r="AF24" s="106"/>
      <c r="AG24" s="106"/>
      <c r="AH24" s="106"/>
      <c r="AI24" s="106"/>
      <c r="AJ24" s="106"/>
      <c r="AK24" s="106"/>
      <c r="AL24" s="106"/>
      <c r="AM24" s="106"/>
      <c r="AN24" s="106"/>
    </row>
    <row r="25" spans="1:40" s="91" customFormat="1" ht="15" customHeight="1" x14ac:dyDescent="0.4">
      <c r="A25" s="90" t="s">
        <v>36</v>
      </c>
      <c r="B25" s="108">
        <f ca="1">INDIRECT("'("&amp;$A$4&amp;")'!h21")</f>
        <v>2</v>
      </c>
      <c r="C25" s="108">
        <f ca="1">INDIRECT("'("&amp;$A$4&amp;")'!i21")</f>
        <v>16</v>
      </c>
      <c r="D25" s="108">
        <f ca="1">INDIRECT("'("&amp;$A$4&amp;")'!j21")</f>
        <v>3</v>
      </c>
      <c r="E25" s="103">
        <f t="shared" ca="1" si="3"/>
        <v>21</v>
      </c>
      <c r="F25" s="108"/>
      <c r="G25" s="108">
        <f ca="1">INDIRECT("'("&amp;$A$4&amp;")'!k21")</f>
        <v>33</v>
      </c>
      <c r="H25" s="108">
        <f ca="1">INDIRECT("'("&amp;$A$4&amp;")'!l21")</f>
        <v>2</v>
      </c>
      <c r="I25" s="108">
        <f ca="1">INDIRECT("'("&amp;$A$4&amp;")'!m21")</f>
        <v>149</v>
      </c>
      <c r="J25" s="103">
        <f t="shared" ca="1" si="1"/>
        <v>184</v>
      </c>
      <c r="K25" s="108"/>
      <c r="L25" s="108">
        <f ca="1">INDIRECT("'("&amp;$A$4&amp;")'!n21")</f>
        <v>80</v>
      </c>
      <c r="M25" s="108">
        <f ca="1">INDIRECT("'("&amp;$A$4&amp;")'!o21")</f>
        <v>4</v>
      </c>
      <c r="N25" s="108">
        <f ca="1">INDIRECT("'("&amp;$A$4&amp;")'!p21")</f>
        <v>5</v>
      </c>
      <c r="O25" s="103">
        <f t="shared" ca="1" si="2"/>
        <v>89</v>
      </c>
      <c r="P25" s="90"/>
      <c r="R25" s="104"/>
      <c r="S25" s="104"/>
      <c r="U25" s="104"/>
      <c r="V25" s="104"/>
      <c r="X25" s="105"/>
      <c r="Y25" s="105"/>
      <c r="Z25" s="105"/>
      <c r="AA25" s="105"/>
      <c r="AB25" s="105"/>
      <c r="AD25" s="106"/>
      <c r="AE25" s="106"/>
      <c r="AF25" s="106"/>
      <c r="AG25" s="106"/>
      <c r="AH25" s="106"/>
      <c r="AI25" s="106"/>
      <c r="AJ25" s="106"/>
      <c r="AK25" s="106"/>
      <c r="AL25" s="106"/>
      <c r="AM25" s="106"/>
      <c r="AN25" s="106"/>
    </row>
    <row r="26" spans="1:40" s="91" customFormat="1" ht="15" customHeight="1" x14ac:dyDescent="0.4">
      <c r="A26" s="90" t="s">
        <v>37</v>
      </c>
      <c r="B26" s="108">
        <f ca="1">INDIRECT("'("&amp;$A$4&amp;")'!h22")</f>
        <v>5</v>
      </c>
      <c r="C26" s="108">
        <f ca="1">INDIRECT("'("&amp;$A$4&amp;")'!i22")</f>
        <v>38</v>
      </c>
      <c r="D26" s="108">
        <f ca="1">INDIRECT("'("&amp;$A$4&amp;")'!j22")</f>
        <v>8</v>
      </c>
      <c r="E26" s="103">
        <f t="shared" ca="1" si="3"/>
        <v>51</v>
      </c>
      <c r="F26" s="108"/>
      <c r="G26" s="108">
        <f ca="1">INDIRECT("'("&amp;$A$4&amp;")'!k22")</f>
        <v>73</v>
      </c>
      <c r="H26" s="108">
        <f ca="1">INDIRECT("'("&amp;$A$4&amp;")'!l22")</f>
        <v>1</v>
      </c>
      <c r="I26" s="108">
        <f ca="1">INDIRECT("'("&amp;$A$4&amp;")'!m22")</f>
        <v>50</v>
      </c>
      <c r="J26" s="103">
        <f t="shared" ca="1" si="1"/>
        <v>124</v>
      </c>
      <c r="K26" s="108"/>
      <c r="L26" s="108">
        <f ca="1">INDIRECT("'("&amp;$A$4&amp;")'!n22")</f>
        <v>150</v>
      </c>
      <c r="M26" s="108">
        <f ca="1">INDIRECT("'("&amp;$A$4&amp;")'!o22")</f>
        <v>13</v>
      </c>
      <c r="N26" s="108">
        <f ca="1">INDIRECT("'("&amp;$A$4&amp;")'!p22")</f>
        <v>4</v>
      </c>
      <c r="O26" s="103">
        <f t="shared" ca="1" si="2"/>
        <v>167</v>
      </c>
      <c r="P26" s="90"/>
      <c r="R26" s="104"/>
      <c r="S26" s="104"/>
      <c r="U26" s="104"/>
      <c r="V26" s="104"/>
      <c r="X26" s="105"/>
      <c r="Y26" s="105"/>
      <c r="Z26" s="105"/>
      <c r="AA26" s="105"/>
      <c r="AB26" s="105"/>
      <c r="AD26" s="106"/>
      <c r="AE26" s="106"/>
      <c r="AF26" s="106"/>
      <c r="AG26" s="106"/>
      <c r="AH26" s="106"/>
      <c r="AI26" s="106"/>
      <c r="AJ26" s="106"/>
      <c r="AK26" s="106"/>
      <c r="AL26" s="106"/>
      <c r="AM26" s="106"/>
      <c r="AN26" s="106"/>
    </row>
    <row r="27" spans="1:40" s="91" customFormat="1" ht="15" customHeight="1" x14ac:dyDescent="0.4">
      <c r="A27" s="90" t="s">
        <v>273</v>
      </c>
      <c r="B27" s="108">
        <f ca="1">INDIRECT("'("&amp;$A$4&amp;")'!h23")</f>
        <v>5</v>
      </c>
      <c r="C27" s="108">
        <f ca="1">INDIRECT("'("&amp;$A$4&amp;")'!i23")</f>
        <v>17</v>
      </c>
      <c r="D27" s="108">
        <f ca="1">INDIRECT("'("&amp;$A$4&amp;")'!j23")</f>
        <v>3</v>
      </c>
      <c r="E27" s="103">
        <f t="shared" ca="1" si="3"/>
        <v>25</v>
      </c>
      <c r="F27" s="108"/>
      <c r="G27" s="108">
        <f ca="1">INDIRECT("'("&amp;$A$4&amp;")'!k23")</f>
        <v>41</v>
      </c>
      <c r="H27" s="108">
        <f ca="1">INDIRECT("'("&amp;$A$4&amp;")'!l23")</f>
        <v>2</v>
      </c>
      <c r="I27" s="108">
        <f ca="1">INDIRECT("'("&amp;$A$4&amp;")'!m23")</f>
        <v>25</v>
      </c>
      <c r="J27" s="103">
        <f t="shared" ca="1" si="1"/>
        <v>68</v>
      </c>
      <c r="K27" s="108"/>
      <c r="L27" s="108">
        <f ca="1">INDIRECT("'("&amp;$A$4&amp;")'!n23")</f>
        <v>93</v>
      </c>
      <c r="M27" s="108">
        <f ca="1">INDIRECT("'("&amp;$A$4&amp;")'!o23")</f>
        <v>5</v>
      </c>
      <c r="N27" s="108">
        <f ca="1">INDIRECT("'("&amp;$A$4&amp;")'!p23")</f>
        <v>3</v>
      </c>
      <c r="O27" s="103">
        <f t="shared" ca="1" si="2"/>
        <v>101</v>
      </c>
      <c r="P27" s="90"/>
      <c r="R27" s="104"/>
      <c r="S27" s="104"/>
      <c r="U27" s="104"/>
      <c r="V27" s="104"/>
      <c r="X27" s="105"/>
      <c r="Y27" s="105"/>
      <c r="Z27" s="105"/>
      <c r="AA27" s="105"/>
      <c r="AB27" s="105"/>
      <c r="AD27" s="106"/>
      <c r="AE27" s="106"/>
      <c r="AF27" s="106"/>
      <c r="AG27" s="106"/>
      <c r="AH27" s="106"/>
      <c r="AI27" s="106"/>
      <c r="AJ27" s="106"/>
      <c r="AK27" s="106"/>
      <c r="AL27" s="106"/>
      <c r="AM27" s="106"/>
      <c r="AN27" s="106"/>
    </row>
    <row r="28" spans="1:40" s="91" customFormat="1" ht="15" customHeight="1" x14ac:dyDescent="0.4">
      <c r="A28" s="90" t="s">
        <v>39</v>
      </c>
      <c r="B28" s="108">
        <f ca="1">INDIRECT("'("&amp;$A$4&amp;")'!h24")</f>
        <v>9</v>
      </c>
      <c r="C28" s="108">
        <f ca="1">INDIRECT("'("&amp;$A$4&amp;")'!i24")</f>
        <v>13</v>
      </c>
      <c r="D28" s="108">
        <f ca="1">INDIRECT("'("&amp;$A$4&amp;")'!j24")</f>
        <v>7</v>
      </c>
      <c r="E28" s="103">
        <f t="shared" ca="1" si="3"/>
        <v>29</v>
      </c>
      <c r="F28" s="108"/>
      <c r="G28" s="108">
        <f ca="1">INDIRECT("'("&amp;$A$4&amp;")'!k24")</f>
        <v>40</v>
      </c>
      <c r="H28" s="108">
        <f ca="1">INDIRECT("'("&amp;$A$4&amp;")'!l24")</f>
        <v>2</v>
      </c>
      <c r="I28" s="108">
        <f ca="1">INDIRECT("'("&amp;$A$4&amp;")'!m24")</f>
        <v>10</v>
      </c>
      <c r="J28" s="103">
        <f t="shared" ca="1" si="1"/>
        <v>52</v>
      </c>
      <c r="K28" s="108"/>
      <c r="L28" s="108">
        <f ca="1">INDIRECT("'("&amp;$A$4&amp;")'!n24")</f>
        <v>98</v>
      </c>
      <c r="M28" s="108">
        <f ca="1">INDIRECT("'("&amp;$A$4&amp;")'!o24")</f>
        <v>8</v>
      </c>
      <c r="N28" s="108">
        <f ca="1">INDIRECT("'("&amp;$A$4&amp;")'!p24")</f>
        <v>7</v>
      </c>
      <c r="O28" s="103">
        <f t="shared" ca="1" si="2"/>
        <v>113</v>
      </c>
      <c r="P28" s="90"/>
      <c r="R28" s="104"/>
      <c r="S28" s="104"/>
      <c r="U28" s="104"/>
      <c r="V28" s="104"/>
      <c r="X28" s="105"/>
      <c r="Y28" s="105"/>
      <c r="Z28" s="105"/>
      <c r="AA28" s="105"/>
      <c r="AB28" s="105"/>
      <c r="AD28" s="106"/>
      <c r="AE28" s="106"/>
      <c r="AF28" s="106"/>
      <c r="AG28" s="106"/>
      <c r="AH28" s="106"/>
      <c r="AI28" s="106"/>
      <c r="AJ28" s="106"/>
      <c r="AK28" s="106"/>
      <c r="AL28" s="106"/>
      <c r="AM28" s="106"/>
      <c r="AN28" s="106"/>
    </row>
    <row r="29" spans="1:40" s="91" customFormat="1" ht="15" customHeight="1" x14ac:dyDescent="0.4">
      <c r="A29" s="90" t="s">
        <v>40</v>
      </c>
      <c r="B29" s="108">
        <f ca="1">INDIRECT("'("&amp;$A$4&amp;")'!h25")</f>
        <v>9</v>
      </c>
      <c r="C29" s="108">
        <f ca="1">INDIRECT("'("&amp;$A$4&amp;")'!i25")</f>
        <v>19</v>
      </c>
      <c r="D29" s="108">
        <f ca="1">INDIRECT("'("&amp;$A$4&amp;")'!j25")</f>
        <v>3</v>
      </c>
      <c r="E29" s="103">
        <f t="shared" ca="1" si="3"/>
        <v>31</v>
      </c>
      <c r="F29" s="108"/>
      <c r="G29" s="108">
        <f ca="1">INDIRECT("'("&amp;$A$4&amp;")'!k25")</f>
        <v>43</v>
      </c>
      <c r="H29" s="108">
        <f ca="1">INDIRECT("'("&amp;$A$4&amp;")'!l25")</f>
        <v>4</v>
      </c>
      <c r="I29" s="108">
        <f ca="1">INDIRECT("'("&amp;$A$4&amp;")'!m25")</f>
        <v>9</v>
      </c>
      <c r="J29" s="103">
        <f t="shared" ca="1" si="1"/>
        <v>56</v>
      </c>
      <c r="K29" s="108"/>
      <c r="L29" s="108">
        <f ca="1">INDIRECT("'("&amp;$A$4&amp;")'!n25")</f>
        <v>148</v>
      </c>
      <c r="M29" s="108">
        <f ca="1">INDIRECT("'("&amp;$A$4&amp;")'!o25")</f>
        <v>7</v>
      </c>
      <c r="N29" s="108">
        <f ca="1">INDIRECT("'("&amp;$A$4&amp;")'!p25")</f>
        <v>4</v>
      </c>
      <c r="O29" s="103">
        <f t="shared" ca="1" si="2"/>
        <v>159</v>
      </c>
      <c r="P29" s="90"/>
      <c r="R29" s="104"/>
      <c r="S29" s="104"/>
      <c r="U29" s="104"/>
      <c r="V29" s="104"/>
      <c r="X29" s="105"/>
      <c r="Y29" s="105"/>
      <c r="Z29" s="105"/>
      <c r="AA29" s="105"/>
      <c r="AB29" s="105"/>
      <c r="AD29" s="106"/>
      <c r="AE29" s="106"/>
      <c r="AF29" s="106"/>
      <c r="AG29" s="106"/>
      <c r="AH29" s="106"/>
      <c r="AI29" s="106"/>
      <c r="AJ29" s="106"/>
      <c r="AK29" s="106"/>
      <c r="AL29" s="106"/>
      <c r="AM29" s="106"/>
      <c r="AN29" s="106"/>
    </row>
    <row r="30" spans="1:40" s="91" customFormat="1" ht="15" customHeight="1" x14ac:dyDescent="0.4">
      <c r="A30" s="90" t="s">
        <v>756</v>
      </c>
      <c r="B30" s="108">
        <f ca="1">INDIRECT("'("&amp;$A$4&amp;")'!h26")</f>
        <v>0</v>
      </c>
      <c r="C30" s="108">
        <f ca="1">INDIRECT("'("&amp;$A$4&amp;")'!i26")</f>
        <v>8</v>
      </c>
      <c r="D30" s="108">
        <f ca="1">INDIRECT("'("&amp;$A$4&amp;")'!j26")</f>
        <v>2</v>
      </c>
      <c r="E30" s="103">
        <f t="shared" ca="1" si="3"/>
        <v>10</v>
      </c>
      <c r="F30" s="108"/>
      <c r="G30" s="108">
        <f ca="1">INDIRECT("'("&amp;$A$4&amp;")'!k26")</f>
        <v>13</v>
      </c>
      <c r="H30" s="108">
        <f ca="1">INDIRECT("'("&amp;$A$4&amp;")'!l26")</f>
        <v>2</v>
      </c>
      <c r="I30" s="108">
        <f ca="1">INDIRECT("'("&amp;$A$4&amp;")'!m26")</f>
        <v>9</v>
      </c>
      <c r="J30" s="103">
        <f t="shared" ca="1" si="1"/>
        <v>24</v>
      </c>
      <c r="K30" s="108"/>
      <c r="L30" s="108">
        <f ca="1">INDIRECT("'("&amp;$A$4&amp;")'!n26")</f>
        <v>26</v>
      </c>
      <c r="M30" s="108">
        <f ca="1">INDIRECT("'("&amp;$A$4&amp;")'!o26")</f>
        <v>1</v>
      </c>
      <c r="N30" s="108">
        <f ca="1">INDIRECT("'("&amp;$A$4&amp;")'!p26")</f>
        <v>1</v>
      </c>
      <c r="O30" s="103">
        <f t="shared" ca="1" si="2"/>
        <v>28</v>
      </c>
      <c r="P30" s="90"/>
      <c r="R30" s="104"/>
      <c r="S30" s="104"/>
      <c r="U30" s="104"/>
      <c r="V30" s="104"/>
      <c r="X30" s="105"/>
      <c r="Y30" s="105"/>
      <c r="Z30" s="105"/>
      <c r="AA30" s="105"/>
      <c r="AB30" s="105"/>
      <c r="AD30" s="106"/>
      <c r="AE30" s="106"/>
      <c r="AF30" s="106"/>
      <c r="AG30" s="106"/>
      <c r="AH30" s="106"/>
      <c r="AI30" s="106"/>
      <c r="AJ30" s="106"/>
      <c r="AK30" s="106"/>
      <c r="AL30" s="106"/>
      <c r="AM30" s="106"/>
      <c r="AN30" s="106"/>
    </row>
    <row r="31" spans="1:40" s="91" customFormat="1" ht="15" customHeight="1" x14ac:dyDescent="0.4">
      <c r="A31" s="91" t="s">
        <v>42</v>
      </c>
      <c r="B31" s="108">
        <f ca="1">INDIRECT("'("&amp;$A$4&amp;")'!h27")</f>
        <v>8</v>
      </c>
      <c r="C31" s="108">
        <f ca="1">INDIRECT("'("&amp;$A$4&amp;")'!i27")</f>
        <v>34</v>
      </c>
      <c r="D31" s="108">
        <f ca="1">INDIRECT("'("&amp;$A$4&amp;")'!j27")</f>
        <v>15</v>
      </c>
      <c r="E31" s="103">
        <f t="shared" ca="1" si="3"/>
        <v>57</v>
      </c>
      <c r="F31" s="108"/>
      <c r="G31" s="108">
        <f ca="1">INDIRECT("'("&amp;$A$4&amp;")'!k27")</f>
        <v>75</v>
      </c>
      <c r="H31" s="108">
        <f ca="1">INDIRECT("'("&amp;$A$4&amp;")'!l27")</f>
        <v>3</v>
      </c>
      <c r="I31" s="108">
        <f ca="1">INDIRECT("'("&amp;$A$4&amp;")'!m27")</f>
        <v>40</v>
      </c>
      <c r="J31" s="103">
        <f t="shared" ca="1" si="1"/>
        <v>118</v>
      </c>
      <c r="K31" s="108"/>
      <c r="L31" s="108">
        <f ca="1">INDIRECT("'("&amp;$A$4&amp;")'!n27")</f>
        <v>254</v>
      </c>
      <c r="M31" s="108">
        <f ca="1">INDIRECT("'("&amp;$A$4&amp;")'!o27")</f>
        <v>13</v>
      </c>
      <c r="N31" s="108">
        <f ca="1">INDIRECT("'("&amp;$A$4&amp;")'!p27")</f>
        <v>9</v>
      </c>
      <c r="O31" s="103">
        <f t="shared" ca="1" si="2"/>
        <v>276</v>
      </c>
      <c r="P31" s="90"/>
      <c r="R31" s="104"/>
      <c r="S31" s="104"/>
      <c r="U31" s="104"/>
      <c r="V31" s="104"/>
      <c r="X31" s="105"/>
      <c r="Y31" s="105"/>
      <c r="Z31" s="105"/>
      <c r="AA31" s="105"/>
      <c r="AB31" s="105"/>
      <c r="AD31" s="106"/>
      <c r="AE31" s="106"/>
      <c r="AF31" s="106"/>
      <c r="AG31" s="106"/>
      <c r="AH31" s="106"/>
      <c r="AI31" s="106"/>
      <c r="AJ31" s="106"/>
      <c r="AK31" s="106"/>
      <c r="AL31" s="106"/>
      <c r="AM31" s="106"/>
      <c r="AN31" s="106"/>
    </row>
    <row r="32" spans="1:40" s="91" customFormat="1" ht="15" customHeight="1" x14ac:dyDescent="0.4">
      <c r="A32" s="91" t="s">
        <v>43</v>
      </c>
      <c r="B32" s="108">
        <f ca="1">INDIRECT("'("&amp;$A$4&amp;")'!h28")</f>
        <v>9</v>
      </c>
      <c r="C32" s="108">
        <f ca="1">INDIRECT("'("&amp;$A$4&amp;")'!i28")</f>
        <v>18</v>
      </c>
      <c r="D32" s="108">
        <f ca="1">INDIRECT("'("&amp;$A$4&amp;")'!j28")</f>
        <v>12</v>
      </c>
      <c r="E32" s="103">
        <f t="shared" ca="1" si="3"/>
        <v>39</v>
      </c>
      <c r="F32" s="108"/>
      <c r="G32" s="108">
        <f ca="1">INDIRECT("'("&amp;$A$4&amp;")'!k28")</f>
        <v>58</v>
      </c>
      <c r="H32" s="108">
        <f ca="1">INDIRECT("'("&amp;$A$4&amp;")'!l28")</f>
        <v>4</v>
      </c>
      <c r="I32" s="108">
        <f ca="1">INDIRECT("'("&amp;$A$4&amp;")'!m28")</f>
        <v>35</v>
      </c>
      <c r="J32" s="103">
        <f t="shared" ca="1" si="1"/>
        <v>97</v>
      </c>
      <c r="K32" s="108"/>
      <c r="L32" s="108">
        <f ca="1">INDIRECT("'("&amp;$A$4&amp;")'!n28")</f>
        <v>107</v>
      </c>
      <c r="M32" s="108">
        <f ca="1">INDIRECT("'("&amp;$A$4&amp;")'!o28")</f>
        <v>7</v>
      </c>
      <c r="N32" s="108">
        <f ca="1">INDIRECT("'("&amp;$A$4&amp;")'!p28")</f>
        <v>7</v>
      </c>
      <c r="O32" s="103">
        <f t="shared" ca="1" si="2"/>
        <v>121</v>
      </c>
      <c r="P32" s="90"/>
      <c r="R32" s="104"/>
      <c r="S32" s="104"/>
      <c r="U32" s="104"/>
      <c r="V32" s="104"/>
      <c r="X32" s="105"/>
      <c r="Y32" s="105"/>
      <c r="Z32" s="105"/>
      <c r="AA32" s="105"/>
      <c r="AB32" s="105"/>
      <c r="AD32" s="106"/>
      <c r="AE32" s="106"/>
      <c r="AF32" s="106"/>
      <c r="AG32" s="106"/>
      <c r="AH32" s="106"/>
      <c r="AI32" s="106"/>
      <c r="AJ32" s="106"/>
      <c r="AK32" s="106"/>
      <c r="AL32" s="106"/>
      <c r="AM32" s="106"/>
      <c r="AN32" s="106"/>
    </row>
    <row r="33" spans="1:40" s="91" customFormat="1" ht="15" customHeight="1" x14ac:dyDescent="0.4">
      <c r="A33" s="90" t="s">
        <v>44</v>
      </c>
      <c r="B33" s="108">
        <f ca="1">INDIRECT("'("&amp;$A$4&amp;")'!h29")</f>
        <v>7</v>
      </c>
      <c r="C33" s="108">
        <f ca="1">INDIRECT("'("&amp;$A$4&amp;")'!i29")</f>
        <v>6</v>
      </c>
      <c r="D33" s="108">
        <f ca="1">INDIRECT("'("&amp;$A$4&amp;")'!j29")</f>
        <v>7</v>
      </c>
      <c r="E33" s="103">
        <f t="shared" ca="1" si="3"/>
        <v>20</v>
      </c>
      <c r="F33" s="108"/>
      <c r="G33" s="108">
        <f ca="1">INDIRECT("'("&amp;$A$4&amp;")'!k29")</f>
        <v>32</v>
      </c>
      <c r="H33" s="108">
        <f ca="1">INDIRECT("'("&amp;$A$4&amp;")'!l29")</f>
        <v>2</v>
      </c>
      <c r="I33" s="108">
        <f ca="1">INDIRECT("'("&amp;$A$4&amp;")'!m29")</f>
        <v>47</v>
      </c>
      <c r="J33" s="103">
        <f t="shared" ca="1" si="1"/>
        <v>81</v>
      </c>
      <c r="K33" s="108"/>
      <c r="L33" s="108">
        <f ca="1">INDIRECT("'("&amp;$A$4&amp;")'!n29")</f>
        <v>82</v>
      </c>
      <c r="M33" s="108">
        <f ca="1">INDIRECT("'("&amp;$A$4&amp;")'!o29")</f>
        <v>4</v>
      </c>
      <c r="N33" s="108">
        <f ca="1">INDIRECT("'("&amp;$A$4&amp;")'!p29")</f>
        <v>5</v>
      </c>
      <c r="O33" s="103">
        <f t="shared" ca="1" si="2"/>
        <v>91</v>
      </c>
      <c r="P33" s="90"/>
      <c r="R33" s="104"/>
      <c r="S33" s="104"/>
      <c r="U33" s="104"/>
      <c r="V33" s="104"/>
      <c r="X33" s="105"/>
      <c r="Y33" s="105"/>
      <c r="Z33" s="105"/>
      <c r="AA33" s="105"/>
      <c r="AB33" s="105"/>
      <c r="AD33" s="106"/>
      <c r="AE33" s="106"/>
      <c r="AF33" s="106"/>
      <c r="AG33" s="106"/>
      <c r="AH33" s="106"/>
      <c r="AI33" s="106"/>
      <c r="AJ33" s="106"/>
      <c r="AK33" s="106"/>
      <c r="AL33" s="106"/>
      <c r="AM33" s="106"/>
      <c r="AN33" s="106"/>
    </row>
    <row r="34" spans="1:40" s="91" customFormat="1" ht="15" customHeight="1" x14ac:dyDescent="0.4">
      <c r="A34" s="91" t="s">
        <v>45</v>
      </c>
      <c r="B34" s="108">
        <f ca="1">INDIRECT("'("&amp;$A$4&amp;")'!h30")</f>
        <v>0</v>
      </c>
      <c r="C34" s="108">
        <f ca="1">INDIRECT("'("&amp;$A$4&amp;")'!i30")</f>
        <v>29</v>
      </c>
      <c r="D34" s="108">
        <f ca="1">INDIRECT("'("&amp;$A$4&amp;")'!j30")</f>
        <v>9</v>
      </c>
      <c r="E34" s="103">
        <f t="shared" ca="1" si="3"/>
        <v>38</v>
      </c>
      <c r="F34" s="108"/>
      <c r="G34" s="108">
        <f ca="1">INDIRECT("'("&amp;$A$4&amp;")'!k30")</f>
        <v>48</v>
      </c>
      <c r="H34" s="108">
        <f ca="1">INDIRECT("'("&amp;$A$4&amp;")'!l30")</f>
        <v>2</v>
      </c>
      <c r="I34" s="108">
        <f ca="1">INDIRECT("'("&amp;$A$4&amp;")'!m30")</f>
        <v>34</v>
      </c>
      <c r="J34" s="103">
        <f t="shared" ca="1" si="1"/>
        <v>84</v>
      </c>
      <c r="K34" s="108"/>
      <c r="L34" s="108">
        <f ca="1">INDIRECT("'("&amp;$A$4&amp;")'!n30")</f>
        <v>93</v>
      </c>
      <c r="M34" s="108">
        <f ca="1">INDIRECT("'("&amp;$A$4&amp;")'!o30")</f>
        <v>5</v>
      </c>
      <c r="N34" s="108">
        <f ca="1">INDIRECT("'("&amp;$A$4&amp;")'!p30")</f>
        <v>4</v>
      </c>
      <c r="O34" s="103">
        <f t="shared" ca="1" si="2"/>
        <v>102</v>
      </c>
      <c r="P34" s="90"/>
      <c r="R34" s="104"/>
      <c r="S34" s="104"/>
      <c r="U34" s="104"/>
      <c r="V34" s="104"/>
      <c r="X34" s="105"/>
      <c r="Y34" s="105"/>
      <c r="Z34" s="105"/>
      <c r="AA34" s="105"/>
      <c r="AB34" s="105"/>
      <c r="AD34" s="106"/>
      <c r="AE34" s="106"/>
      <c r="AF34" s="106"/>
      <c r="AG34" s="106"/>
      <c r="AH34" s="106"/>
      <c r="AI34" s="106"/>
      <c r="AJ34" s="106"/>
      <c r="AK34" s="106"/>
      <c r="AL34" s="106"/>
      <c r="AM34" s="106"/>
      <c r="AN34" s="106"/>
    </row>
    <row r="35" spans="1:40" s="91" customFormat="1" ht="15" customHeight="1" x14ac:dyDescent="0.4">
      <c r="A35" s="91" t="s">
        <v>46</v>
      </c>
      <c r="B35" s="108">
        <f ca="1">INDIRECT("'("&amp;$A$4&amp;")'!h31")</f>
        <v>3</v>
      </c>
      <c r="C35" s="108">
        <f ca="1">INDIRECT("'("&amp;$A$4&amp;")'!i31")</f>
        <v>34</v>
      </c>
      <c r="D35" s="108">
        <f ca="1">INDIRECT("'("&amp;$A$4&amp;")'!j31")</f>
        <v>5</v>
      </c>
      <c r="E35" s="103">
        <f t="shared" ca="1" si="3"/>
        <v>42</v>
      </c>
      <c r="F35" s="108"/>
      <c r="G35" s="108">
        <f ca="1">INDIRECT("'("&amp;$A$4&amp;")'!k31")</f>
        <v>50</v>
      </c>
      <c r="H35" s="108">
        <f ca="1">INDIRECT("'("&amp;$A$4&amp;")'!l31")</f>
        <v>3</v>
      </c>
      <c r="I35" s="108">
        <f ca="1">INDIRECT("'("&amp;$A$4&amp;")'!m31")</f>
        <v>26</v>
      </c>
      <c r="J35" s="103">
        <f t="shared" ca="1" si="1"/>
        <v>79</v>
      </c>
      <c r="K35" s="108"/>
      <c r="L35" s="108">
        <f ca="1">INDIRECT("'("&amp;$A$4&amp;")'!n31")</f>
        <v>95</v>
      </c>
      <c r="M35" s="108">
        <f ca="1">INDIRECT("'("&amp;$A$4&amp;")'!o31")</f>
        <v>6</v>
      </c>
      <c r="N35" s="108">
        <f ca="1">INDIRECT("'("&amp;$A$4&amp;")'!p31")</f>
        <v>5</v>
      </c>
      <c r="O35" s="103">
        <f t="shared" ca="1" si="2"/>
        <v>106</v>
      </c>
      <c r="P35" s="90"/>
      <c r="R35" s="104"/>
      <c r="S35" s="104"/>
      <c r="U35" s="104"/>
      <c r="V35" s="104"/>
      <c r="X35" s="105"/>
      <c r="Y35" s="105"/>
      <c r="Z35" s="105"/>
      <c r="AA35" s="105"/>
      <c r="AB35" s="105"/>
      <c r="AD35" s="106"/>
      <c r="AE35" s="106"/>
      <c r="AF35" s="106"/>
      <c r="AG35" s="106"/>
      <c r="AH35" s="106"/>
      <c r="AI35" s="106"/>
      <c r="AJ35" s="106"/>
      <c r="AK35" s="106"/>
      <c r="AL35" s="106"/>
      <c r="AM35" s="106"/>
      <c r="AN35" s="106"/>
    </row>
    <row r="36" spans="1:40" s="91" customFormat="1" ht="15" customHeight="1" x14ac:dyDescent="0.4">
      <c r="A36" s="91" t="s">
        <v>47</v>
      </c>
      <c r="B36" s="108">
        <f ca="1">INDIRECT("'("&amp;$A$4&amp;")'!h32")</f>
        <v>5</v>
      </c>
      <c r="C36" s="108">
        <f ca="1">INDIRECT("'("&amp;$A$4&amp;")'!i32")</f>
        <v>24</v>
      </c>
      <c r="D36" s="108">
        <f ca="1">INDIRECT("'("&amp;$A$4&amp;")'!j32")</f>
        <v>7</v>
      </c>
      <c r="E36" s="103">
        <f t="shared" ca="1" si="3"/>
        <v>36</v>
      </c>
      <c r="F36" s="108"/>
      <c r="G36" s="108">
        <f ca="1">INDIRECT("'("&amp;$A$4&amp;")'!k32")</f>
        <v>43</v>
      </c>
      <c r="H36" s="108">
        <f ca="1">INDIRECT("'("&amp;$A$4&amp;")'!l32")</f>
        <v>4</v>
      </c>
      <c r="I36" s="108">
        <f ca="1">INDIRECT("'("&amp;$A$4&amp;")'!m32")</f>
        <v>29</v>
      </c>
      <c r="J36" s="103">
        <f t="shared" ca="1" si="1"/>
        <v>76</v>
      </c>
      <c r="K36" s="108"/>
      <c r="L36" s="108">
        <f ca="1">INDIRECT("'("&amp;$A$4&amp;")'!n32")</f>
        <v>105</v>
      </c>
      <c r="M36" s="108">
        <f ca="1">INDIRECT("'("&amp;$A$4&amp;")'!o32")</f>
        <v>4</v>
      </c>
      <c r="N36" s="108">
        <f ca="1">INDIRECT("'("&amp;$A$4&amp;")'!p32")</f>
        <v>3</v>
      </c>
      <c r="O36" s="103">
        <f t="shared" ca="1" si="2"/>
        <v>112</v>
      </c>
      <c r="P36" s="90"/>
      <c r="R36" s="104"/>
      <c r="S36" s="104"/>
      <c r="U36" s="104"/>
      <c r="V36" s="104"/>
      <c r="X36" s="105"/>
      <c r="Y36" s="105"/>
      <c r="Z36" s="105"/>
      <c r="AA36" s="105"/>
      <c r="AB36" s="105"/>
      <c r="AD36" s="106"/>
      <c r="AE36" s="106"/>
      <c r="AF36" s="106"/>
      <c r="AG36" s="106"/>
      <c r="AH36" s="106"/>
      <c r="AI36" s="106"/>
      <c r="AJ36" s="106"/>
      <c r="AK36" s="106"/>
      <c r="AL36" s="106"/>
      <c r="AM36" s="106"/>
      <c r="AN36" s="106"/>
    </row>
    <row r="37" spans="1:40" s="91" customFormat="1" ht="15" customHeight="1" x14ac:dyDescent="0.4">
      <c r="A37" s="91" t="s">
        <v>48</v>
      </c>
      <c r="B37" s="108">
        <f ca="1">INDIRECT("'("&amp;$A$4&amp;")'!h33")</f>
        <v>3</v>
      </c>
      <c r="C37" s="108">
        <f ca="1">INDIRECT("'("&amp;$A$4&amp;")'!i33")</f>
        <v>14</v>
      </c>
      <c r="D37" s="108">
        <f ca="1">INDIRECT("'("&amp;$A$4&amp;")'!j33")</f>
        <v>5</v>
      </c>
      <c r="E37" s="103">
        <f t="shared" ca="1" si="3"/>
        <v>22</v>
      </c>
      <c r="F37" s="108"/>
      <c r="G37" s="108">
        <f ca="1">INDIRECT("'("&amp;$A$4&amp;")'!k33")</f>
        <v>25</v>
      </c>
      <c r="H37" s="108">
        <f ca="1">INDIRECT("'("&amp;$A$4&amp;")'!l33")</f>
        <v>2</v>
      </c>
      <c r="I37" s="108">
        <f ca="1">INDIRECT("'("&amp;$A$4&amp;")'!m33")</f>
        <v>30</v>
      </c>
      <c r="J37" s="103">
        <f t="shared" ca="1" si="1"/>
        <v>57</v>
      </c>
      <c r="K37" s="108"/>
      <c r="L37" s="108">
        <f ca="1">INDIRECT("'("&amp;$A$4&amp;")'!n33")</f>
        <v>81</v>
      </c>
      <c r="M37" s="108">
        <f ca="1">INDIRECT("'("&amp;$A$4&amp;")'!o33")</f>
        <v>2</v>
      </c>
      <c r="N37" s="108">
        <f ca="1">INDIRECT("'("&amp;$A$4&amp;")'!p33")</f>
        <v>1</v>
      </c>
      <c r="O37" s="103">
        <f t="shared" ca="1" si="2"/>
        <v>84</v>
      </c>
      <c r="P37" s="90"/>
      <c r="R37" s="104"/>
      <c r="S37" s="104"/>
      <c r="U37" s="104"/>
      <c r="V37" s="104"/>
      <c r="X37" s="105"/>
      <c r="Y37" s="105"/>
      <c r="Z37" s="105"/>
      <c r="AA37" s="105"/>
      <c r="AB37" s="105"/>
      <c r="AD37" s="106"/>
      <c r="AE37" s="106"/>
      <c r="AF37" s="106"/>
      <c r="AG37" s="106"/>
      <c r="AH37" s="106"/>
      <c r="AI37" s="106"/>
      <c r="AJ37" s="106"/>
      <c r="AK37" s="106"/>
      <c r="AL37" s="106"/>
      <c r="AM37" s="106"/>
      <c r="AN37" s="106"/>
    </row>
    <row r="38" spans="1:40" s="91" customFormat="1" ht="15" customHeight="1" x14ac:dyDescent="0.4">
      <c r="A38" s="91" t="s">
        <v>49</v>
      </c>
      <c r="B38" s="108">
        <f ca="1">INDIRECT("'("&amp;$A$4&amp;")'!h34")</f>
        <v>1</v>
      </c>
      <c r="C38" s="108">
        <f ca="1">INDIRECT("'("&amp;$A$4&amp;")'!i34")</f>
        <v>11</v>
      </c>
      <c r="D38" s="108">
        <f ca="1">INDIRECT("'("&amp;$A$4&amp;")'!j34")</f>
        <v>3</v>
      </c>
      <c r="E38" s="103">
        <f t="shared" ca="1" si="3"/>
        <v>15</v>
      </c>
      <c r="F38" s="108"/>
      <c r="G38" s="108">
        <f ca="1">INDIRECT("'("&amp;$A$4&amp;")'!k34")</f>
        <v>21</v>
      </c>
      <c r="H38" s="108">
        <f ca="1">INDIRECT("'("&amp;$A$4&amp;")'!l34")</f>
        <v>0</v>
      </c>
      <c r="I38" s="108">
        <f ca="1">INDIRECT("'("&amp;$A$4&amp;")'!m34")</f>
        <v>14</v>
      </c>
      <c r="J38" s="103">
        <f t="shared" ca="1" si="1"/>
        <v>35</v>
      </c>
      <c r="K38" s="108"/>
      <c r="L38" s="108">
        <f ca="1">INDIRECT("'("&amp;$A$4&amp;")'!n34")</f>
        <v>51</v>
      </c>
      <c r="M38" s="108">
        <f ca="1">INDIRECT("'("&amp;$A$4&amp;")'!o34")</f>
        <v>3</v>
      </c>
      <c r="N38" s="108">
        <f ca="1">INDIRECT("'("&amp;$A$4&amp;")'!p34")</f>
        <v>2</v>
      </c>
      <c r="O38" s="103">
        <f t="shared" ca="1" si="2"/>
        <v>56</v>
      </c>
      <c r="P38" s="90"/>
      <c r="R38" s="104"/>
      <c r="S38" s="104"/>
      <c r="U38" s="104"/>
      <c r="V38" s="104"/>
      <c r="X38" s="105"/>
      <c r="Y38" s="105"/>
      <c r="Z38" s="105"/>
      <c r="AA38" s="105"/>
      <c r="AB38" s="105"/>
      <c r="AD38" s="106"/>
      <c r="AE38" s="106"/>
      <c r="AF38" s="106"/>
      <c r="AG38" s="106"/>
      <c r="AH38" s="106"/>
      <c r="AI38" s="106"/>
      <c r="AJ38" s="106"/>
      <c r="AK38" s="106"/>
      <c r="AL38" s="106"/>
      <c r="AM38" s="106"/>
      <c r="AN38" s="106"/>
    </row>
    <row r="39" spans="1:40" s="91" customFormat="1" ht="15" customHeight="1" x14ac:dyDescent="0.4">
      <c r="A39" s="90" t="s">
        <v>50</v>
      </c>
      <c r="B39" s="108">
        <f ca="1">INDIRECT("'("&amp;$A$4&amp;")'!h35")</f>
        <v>8</v>
      </c>
      <c r="C39" s="108">
        <f ca="1">INDIRECT("'("&amp;$A$4&amp;")'!i35")</f>
        <v>12</v>
      </c>
      <c r="D39" s="108">
        <f ca="1">INDIRECT("'("&amp;$A$4&amp;")'!j35")</f>
        <v>4</v>
      </c>
      <c r="E39" s="103">
        <f t="shared" ca="1" si="3"/>
        <v>24</v>
      </c>
      <c r="F39" s="108"/>
      <c r="G39" s="108">
        <f ca="1">INDIRECT("'("&amp;$A$4&amp;")'!k35")</f>
        <v>29</v>
      </c>
      <c r="H39" s="108">
        <f ca="1">INDIRECT("'("&amp;$A$4&amp;")'!l35")</f>
        <v>2</v>
      </c>
      <c r="I39" s="108">
        <f ca="1">INDIRECT("'("&amp;$A$4&amp;")'!m35")</f>
        <v>12</v>
      </c>
      <c r="J39" s="103">
        <f t="shared" ca="1" si="1"/>
        <v>43</v>
      </c>
      <c r="K39" s="108"/>
      <c r="L39" s="108">
        <f ca="1">INDIRECT("'("&amp;$A$4&amp;")'!n35")</f>
        <v>72</v>
      </c>
      <c r="M39" s="108">
        <f ca="1">INDIRECT("'("&amp;$A$4&amp;")'!o35")</f>
        <v>6</v>
      </c>
      <c r="N39" s="108">
        <f ca="1">INDIRECT("'("&amp;$A$4&amp;")'!p35")</f>
        <v>4</v>
      </c>
      <c r="O39" s="103">
        <f t="shared" ca="1" si="2"/>
        <v>82</v>
      </c>
      <c r="P39" s="90"/>
      <c r="R39" s="104"/>
      <c r="S39" s="104"/>
      <c r="U39" s="104"/>
      <c r="V39" s="104"/>
      <c r="X39" s="105"/>
      <c r="Y39" s="105"/>
      <c r="Z39" s="105"/>
      <c r="AA39" s="105"/>
      <c r="AB39" s="105"/>
      <c r="AD39" s="106"/>
      <c r="AE39" s="106"/>
      <c r="AF39" s="106"/>
      <c r="AG39" s="106"/>
      <c r="AH39" s="106"/>
      <c r="AI39" s="106"/>
      <c r="AJ39" s="106"/>
      <c r="AK39" s="106"/>
      <c r="AL39" s="106"/>
      <c r="AM39" s="106"/>
      <c r="AN39" s="106"/>
    </row>
    <row r="40" spans="1:40" s="91" customFormat="1" ht="15" customHeight="1" x14ac:dyDescent="0.4">
      <c r="A40" s="90" t="s">
        <v>51</v>
      </c>
      <c r="B40" s="108">
        <f ca="1">INDIRECT("'("&amp;$A$4&amp;")'!h36")</f>
        <v>0</v>
      </c>
      <c r="C40" s="108">
        <f ca="1">INDIRECT("'("&amp;$A$4&amp;")'!i36")</f>
        <v>19</v>
      </c>
      <c r="D40" s="108">
        <f ca="1">INDIRECT("'("&amp;$A$4&amp;")'!j36")</f>
        <v>6</v>
      </c>
      <c r="E40" s="103">
        <f t="shared" ca="1" si="3"/>
        <v>25</v>
      </c>
      <c r="F40" s="108"/>
      <c r="G40" s="108">
        <f ca="1">INDIRECT("'("&amp;$A$4&amp;")'!k36")</f>
        <v>34</v>
      </c>
      <c r="H40" s="108">
        <f ca="1">INDIRECT("'("&amp;$A$4&amp;")'!l36")</f>
        <v>1</v>
      </c>
      <c r="I40" s="108">
        <f ca="1">INDIRECT("'("&amp;$A$4&amp;")'!m36")</f>
        <v>3</v>
      </c>
      <c r="J40" s="103">
        <f t="shared" ca="1" si="1"/>
        <v>38</v>
      </c>
      <c r="K40" s="108"/>
      <c r="L40" s="108">
        <f ca="1">INDIRECT("'("&amp;$A$4&amp;")'!n36")</f>
        <v>120</v>
      </c>
      <c r="M40" s="108">
        <f ca="1">INDIRECT("'("&amp;$A$4&amp;")'!o36")</f>
        <v>6</v>
      </c>
      <c r="N40" s="108">
        <f ca="1">INDIRECT("'("&amp;$A$4&amp;")'!p36")</f>
        <v>2</v>
      </c>
      <c r="O40" s="103">
        <f t="shared" ca="1" si="2"/>
        <v>128</v>
      </c>
      <c r="P40" s="90"/>
      <c r="R40" s="104"/>
      <c r="S40" s="104"/>
      <c r="U40" s="104"/>
      <c r="V40" s="104"/>
      <c r="X40" s="105"/>
      <c r="Y40" s="105"/>
      <c r="Z40" s="105"/>
      <c r="AA40" s="105"/>
      <c r="AB40" s="105"/>
      <c r="AD40" s="106"/>
      <c r="AE40" s="106"/>
      <c r="AF40" s="106"/>
      <c r="AG40" s="106"/>
      <c r="AH40" s="106"/>
      <c r="AI40" s="106"/>
      <c r="AJ40" s="106"/>
      <c r="AK40" s="106"/>
      <c r="AL40" s="106"/>
      <c r="AM40" s="106"/>
      <c r="AN40" s="106"/>
    </row>
    <row r="41" spans="1:40" s="91" customFormat="1" ht="15" customHeight="1" x14ac:dyDescent="0.4">
      <c r="A41" s="90" t="s">
        <v>52</v>
      </c>
      <c r="B41" s="108">
        <f ca="1">INDIRECT("'("&amp;$A$4&amp;")'!h37")</f>
        <v>1</v>
      </c>
      <c r="C41" s="108">
        <f ca="1">INDIRECT("'("&amp;$A$4&amp;")'!i37")</f>
        <v>19</v>
      </c>
      <c r="D41" s="108">
        <f ca="1">INDIRECT("'("&amp;$A$4&amp;")'!j37")</f>
        <v>3</v>
      </c>
      <c r="E41" s="103">
        <f t="shared" ca="1" si="3"/>
        <v>23</v>
      </c>
      <c r="F41" s="108"/>
      <c r="G41" s="108">
        <f ca="1">INDIRECT("'("&amp;$A$4&amp;")'!k37")</f>
        <v>30</v>
      </c>
      <c r="H41" s="108">
        <f ca="1">INDIRECT("'("&amp;$A$4&amp;")'!l37")</f>
        <v>2</v>
      </c>
      <c r="I41" s="108">
        <f ca="1">INDIRECT("'("&amp;$A$4&amp;")'!m37")</f>
        <v>24</v>
      </c>
      <c r="J41" s="103">
        <f t="shared" ca="1" si="1"/>
        <v>56</v>
      </c>
      <c r="K41" s="108"/>
      <c r="L41" s="108">
        <f ca="1">INDIRECT("'("&amp;$A$4&amp;")'!n37")</f>
        <v>55</v>
      </c>
      <c r="M41" s="108">
        <f ca="1">INDIRECT("'("&amp;$A$4&amp;")'!o37")</f>
        <v>7</v>
      </c>
      <c r="N41" s="108">
        <f ca="1">INDIRECT("'("&amp;$A$4&amp;")'!p37")</f>
        <v>3</v>
      </c>
      <c r="O41" s="103">
        <f t="shared" ca="1" si="2"/>
        <v>65</v>
      </c>
      <c r="P41" s="90"/>
      <c r="R41" s="104"/>
      <c r="S41" s="104"/>
      <c r="U41" s="104"/>
      <c r="V41" s="104"/>
      <c r="X41" s="105"/>
      <c r="Y41" s="105"/>
      <c r="Z41" s="105"/>
      <c r="AA41" s="105"/>
      <c r="AB41" s="105"/>
      <c r="AD41" s="106"/>
      <c r="AE41" s="106"/>
      <c r="AF41" s="106"/>
      <c r="AG41" s="106"/>
      <c r="AH41" s="106"/>
      <c r="AI41" s="106"/>
      <c r="AJ41" s="106"/>
      <c r="AK41" s="106"/>
      <c r="AL41" s="106"/>
      <c r="AM41" s="106"/>
      <c r="AN41" s="106"/>
    </row>
    <row r="42" spans="1:40" s="91" customFormat="1" ht="15" customHeight="1" x14ac:dyDescent="0.4">
      <c r="A42" s="90" t="s">
        <v>53</v>
      </c>
      <c r="B42" s="108">
        <f ca="1">INDIRECT("'("&amp;$A$4&amp;")'!h38")</f>
        <v>8</v>
      </c>
      <c r="C42" s="108">
        <f ca="1">INDIRECT("'("&amp;$A$4&amp;")'!i38")</f>
        <v>23</v>
      </c>
      <c r="D42" s="108">
        <f ca="1">INDIRECT("'("&amp;$A$4&amp;")'!j38")</f>
        <v>2</v>
      </c>
      <c r="E42" s="103">
        <f t="shared" ca="1" si="3"/>
        <v>33</v>
      </c>
      <c r="F42" s="108"/>
      <c r="G42" s="108">
        <f ca="1">INDIRECT("'("&amp;$A$4&amp;")'!k38")</f>
        <v>48</v>
      </c>
      <c r="H42" s="108">
        <f ca="1">INDIRECT("'("&amp;$A$4&amp;")'!l38")</f>
        <v>2</v>
      </c>
      <c r="I42" s="108">
        <f ca="1">INDIRECT("'("&amp;$A$4&amp;")'!m38")</f>
        <v>17</v>
      </c>
      <c r="J42" s="103">
        <f t="shared" ca="1" si="1"/>
        <v>67</v>
      </c>
      <c r="K42" s="108"/>
      <c r="L42" s="108">
        <f ca="1">INDIRECT("'("&amp;$A$4&amp;")'!n38")</f>
        <v>111</v>
      </c>
      <c r="M42" s="108">
        <f ca="1">INDIRECT("'("&amp;$A$4&amp;")'!o38")</f>
        <v>6</v>
      </c>
      <c r="N42" s="108">
        <f ca="1">INDIRECT("'("&amp;$A$4&amp;")'!p38")</f>
        <v>3</v>
      </c>
      <c r="O42" s="103">
        <f t="shared" ca="1" si="2"/>
        <v>120</v>
      </c>
      <c r="P42" s="90"/>
      <c r="R42" s="104"/>
      <c r="S42" s="104"/>
      <c r="U42" s="104"/>
      <c r="V42" s="104"/>
      <c r="X42" s="105"/>
      <c r="Y42" s="105"/>
      <c r="Z42" s="105"/>
      <c r="AA42" s="105"/>
      <c r="AB42" s="105"/>
      <c r="AD42" s="106"/>
      <c r="AE42" s="106"/>
      <c r="AF42" s="106"/>
      <c r="AG42" s="106"/>
      <c r="AH42" s="106"/>
      <c r="AI42" s="106"/>
      <c r="AJ42" s="106"/>
      <c r="AK42" s="106"/>
      <c r="AL42" s="106"/>
      <c r="AM42" s="106"/>
      <c r="AN42" s="106"/>
    </row>
    <row r="43" spans="1:40" s="91" customFormat="1" ht="15" customHeight="1" x14ac:dyDescent="0.4">
      <c r="A43" s="90" t="s">
        <v>54</v>
      </c>
      <c r="B43" s="108">
        <f ca="1">INDIRECT("'("&amp;$A$4&amp;")'!h39")</f>
        <v>0</v>
      </c>
      <c r="C43" s="108">
        <f ca="1">INDIRECT("'("&amp;$A$4&amp;")'!i39")</f>
        <v>29</v>
      </c>
      <c r="D43" s="108">
        <f ca="1">INDIRECT("'("&amp;$A$4&amp;")'!j39")</f>
        <v>6</v>
      </c>
      <c r="E43" s="103">
        <f t="shared" ca="1" si="3"/>
        <v>35</v>
      </c>
      <c r="F43" s="108"/>
      <c r="G43" s="108">
        <f ca="1">INDIRECT("'("&amp;$A$4&amp;")'!k39")</f>
        <v>40</v>
      </c>
      <c r="H43" s="108">
        <f ca="1">INDIRECT("'("&amp;$A$4&amp;")'!l39")</f>
        <v>2</v>
      </c>
      <c r="I43" s="108">
        <f ca="1">INDIRECT("'("&amp;$A$4&amp;")'!m39")</f>
        <v>18</v>
      </c>
      <c r="J43" s="103">
        <f t="shared" ca="1" si="1"/>
        <v>60</v>
      </c>
      <c r="K43" s="108"/>
      <c r="L43" s="108">
        <f ca="1">INDIRECT("'("&amp;$A$4&amp;")'!n39")</f>
        <v>85</v>
      </c>
      <c r="M43" s="108">
        <f ca="1">INDIRECT("'("&amp;$A$4&amp;")'!o39")</f>
        <v>3</v>
      </c>
      <c r="N43" s="108">
        <f ca="1">INDIRECT("'("&amp;$A$4&amp;")'!p39")</f>
        <v>3</v>
      </c>
      <c r="O43" s="103">
        <f t="shared" ca="1" si="2"/>
        <v>91</v>
      </c>
      <c r="P43" s="90"/>
      <c r="R43" s="104"/>
      <c r="S43" s="104"/>
      <c r="U43" s="104"/>
      <c r="V43" s="104"/>
      <c r="X43" s="105"/>
      <c r="Y43" s="105"/>
      <c r="Z43" s="105"/>
      <c r="AA43" s="105"/>
      <c r="AB43" s="105"/>
      <c r="AD43" s="106"/>
      <c r="AE43" s="106"/>
      <c r="AF43" s="106"/>
      <c r="AG43" s="106"/>
      <c r="AH43" s="106"/>
      <c r="AI43" s="106"/>
      <c r="AJ43" s="106"/>
      <c r="AK43" s="106"/>
      <c r="AL43" s="106"/>
      <c r="AM43" s="106"/>
      <c r="AN43" s="106"/>
    </row>
    <row r="44" spans="1:40" s="91" customFormat="1" ht="15" customHeight="1" x14ac:dyDescent="0.4">
      <c r="A44" s="90" t="s">
        <v>55</v>
      </c>
      <c r="B44" s="108">
        <f ca="1">INDIRECT("'("&amp;$A$4&amp;")'!h40")</f>
        <v>15</v>
      </c>
      <c r="C44" s="108">
        <f ca="1">INDIRECT("'("&amp;$A$4&amp;")'!i40")</f>
        <v>7</v>
      </c>
      <c r="D44" s="108">
        <f ca="1">INDIRECT("'("&amp;$A$4&amp;")'!j40")</f>
        <v>3</v>
      </c>
      <c r="E44" s="103">
        <f t="shared" ca="1" si="3"/>
        <v>25</v>
      </c>
      <c r="F44" s="108"/>
      <c r="G44" s="108">
        <f ca="1">INDIRECT("'("&amp;$A$4&amp;")'!k40")</f>
        <v>30</v>
      </c>
      <c r="H44" s="108">
        <f ca="1">INDIRECT("'("&amp;$A$4&amp;")'!l40")</f>
        <v>2</v>
      </c>
      <c r="I44" s="108">
        <f ca="1">INDIRECT("'("&amp;$A$4&amp;")'!m40")</f>
        <v>46</v>
      </c>
      <c r="J44" s="103">
        <f t="shared" ca="1" si="1"/>
        <v>78</v>
      </c>
      <c r="K44" s="108"/>
      <c r="L44" s="108">
        <f ca="1">INDIRECT("'("&amp;$A$4&amp;")'!n40")</f>
        <v>167</v>
      </c>
      <c r="M44" s="108">
        <f ca="1">INDIRECT("'("&amp;$A$4&amp;")'!o40")</f>
        <v>7</v>
      </c>
      <c r="N44" s="108">
        <f ca="1">INDIRECT("'("&amp;$A$4&amp;")'!p40")</f>
        <v>4</v>
      </c>
      <c r="O44" s="103">
        <f t="shared" ca="1" si="2"/>
        <v>178</v>
      </c>
      <c r="P44" s="90"/>
      <c r="R44" s="104"/>
      <c r="S44" s="104"/>
      <c r="U44" s="104"/>
      <c r="V44" s="104"/>
      <c r="X44" s="105"/>
      <c r="Y44" s="105"/>
      <c r="Z44" s="105"/>
      <c r="AA44" s="105"/>
      <c r="AB44" s="105"/>
      <c r="AD44" s="106"/>
      <c r="AE44" s="106"/>
      <c r="AF44" s="106"/>
      <c r="AG44" s="106"/>
      <c r="AH44" s="106"/>
      <c r="AI44" s="106"/>
      <c r="AJ44" s="106"/>
      <c r="AK44" s="106"/>
      <c r="AL44" s="106"/>
      <c r="AM44" s="106"/>
      <c r="AN44" s="106"/>
    </row>
    <row r="45" spans="1:40" s="91" customFormat="1" ht="15" customHeight="1" x14ac:dyDescent="0.4">
      <c r="A45" s="90" t="s">
        <v>56</v>
      </c>
      <c r="B45" s="108">
        <f ca="1">INDIRECT("'("&amp;$A$4&amp;")'!h41")</f>
        <v>5</v>
      </c>
      <c r="C45" s="108">
        <f ca="1">INDIRECT("'("&amp;$A$4&amp;")'!i41")</f>
        <v>9</v>
      </c>
      <c r="D45" s="108">
        <f ca="1">INDIRECT("'("&amp;$A$4&amp;")'!j41")</f>
        <v>3</v>
      </c>
      <c r="E45" s="103">
        <f t="shared" ca="1" si="3"/>
        <v>17</v>
      </c>
      <c r="F45" s="108"/>
      <c r="G45" s="108">
        <f ca="1">INDIRECT("'("&amp;$A$4&amp;")'!k41")</f>
        <v>23</v>
      </c>
      <c r="H45" s="108">
        <f ca="1">INDIRECT("'("&amp;$A$4&amp;")'!l41")</f>
        <v>1</v>
      </c>
      <c r="I45" s="108">
        <f ca="1">INDIRECT("'("&amp;$A$4&amp;")'!m41")</f>
        <v>15</v>
      </c>
      <c r="J45" s="103">
        <f t="shared" ca="1" si="1"/>
        <v>39</v>
      </c>
      <c r="K45" s="108"/>
      <c r="L45" s="108">
        <f ca="1">INDIRECT("'("&amp;$A$4&amp;")'!n41")</f>
        <v>70</v>
      </c>
      <c r="M45" s="108">
        <f ca="1">INDIRECT("'("&amp;$A$4&amp;")'!o41")</f>
        <v>4</v>
      </c>
      <c r="N45" s="108">
        <f ca="1">INDIRECT("'("&amp;$A$4&amp;")'!p41")</f>
        <v>4</v>
      </c>
      <c r="O45" s="103">
        <f t="shared" ca="1" si="2"/>
        <v>78</v>
      </c>
      <c r="P45" s="90"/>
      <c r="R45" s="104"/>
      <c r="S45" s="104"/>
      <c r="U45" s="104"/>
      <c r="V45" s="104"/>
      <c r="X45" s="105"/>
      <c r="Y45" s="105"/>
      <c r="Z45" s="105"/>
      <c r="AA45" s="105"/>
      <c r="AB45" s="105"/>
      <c r="AD45" s="106"/>
      <c r="AE45" s="106"/>
      <c r="AF45" s="106"/>
      <c r="AG45" s="106"/>
      <c r="AH45" s="106"/>
      <c r="AI45" s="106"/>
      <c r="AJ45" s="106"/>
      <c r="AK45" s="106"/>
      <c r="AL45" s="106"/>
      <c r="AM45" s="106"/>
      <c r="AN45" s="106"/>
    </row>
    <row r="46" spans="1:40" s="91" customFormat="1" ht="15" customHeight="1" x14ac:dyDescent="0.4">
      <c r="A46" s="90" t="s">
        <v>57</v>
      </c>
      <c r="B46" s="108">
        <f ca="1">INDIRECT("'("&amp;$A$4&amp;")'!h42")</f>
        <v>2</v>
      </c>
      <c r="C46" s="108">
        <f ca="1">INDIRECT("'("&amp;$A$4&amp;")'!i42")</f>
        <v>14</v>
      </c>
      <c r="D46" s="108">
        <f ca="1">INDIRECT("'("&amp;$A$4&amp;")'!j42")</f>
        <v>9</v>
      </c>
      <c r="E46" s="103">
        <f t="shared" ca="1" si="3"/>
        <v>25</v>
      </c>
      <c r="F46" s="108"/>
      <c r="G46" s="108">
        <f ca="1">INDIRECT("'("&amp;$A$4&amp;")'!k42")</f>
        <v>51</v>
      </c>
      <c r="H46" s="108">
        <f ca="1">INDIRECT("'("&amp;$A$4&amp;")'!l42")</f>
        <v>2</v>
      </c>
      <c r="I46" s="108">
        <f ca="1">INDIRECT("'("&amp;$A$4&amp;")'!m42")</f>
        <v>28</v>
      </c>
      <c r="J46" s="103">
        <f t="shared" ca="1" si="1"/>
        <v>81</v>
      </c>
      <c r="K46" s="108"/>
      <c r="L46" s="108">
        <f ca="1">INDIRECT("'("&amp;$A$4&amp;")'!n42")</f>
        <v>101</v>
      </c>
      <c r="M46" s="108">
        <f ca="1">INDIRECT("'("&amp;$A$4&amp;")'!o42")</f>
        <v>6</v>
      </c>
      <c r="N46" s="108">
        <f ca="1">INDIRECT("'("&amp;$A$4&amp;")'!p42")</f>
        <v>4</v>
      </c>
      <c r="O46" s="103">
        <f t="shared" ca="1" si="2"/>
        <v>111</v>
      </c>
      <c r="P46" s="90"/>
      <c r="R46" s="104"/>
      <c r="S46" s="104"/>
      <c r="U46" s="104"/>
      <c r="V46" s="104"/>
      <c r="X46" s="105"/>
      <c r="Y46" s="105"/>
      <c r="Z46" s="105"/>
      <c r="AA46" s="105"/>
      <c r="AB46" s="105"/>
      <c r="AD46" s="106"/>
      <c r="AE46" s="106"/>
      <c r="AF46" s="106"/>
      <c r="AG46" s="106"/>
      <c r="AH46" s="106"/>
      <c r="AI46" s="106"/>
      <c r="AJ46" s="106"/>
      <c r="AK46" s="106"/>
      <c r="AL46" s="106"/>
      <c r="AM46" s="106"/>
      <c r="AN46" s="106"/>
    </row>
    <row r="47" spans="1:40" s="91" customFormat="1" ht="15" customHeight="1" x14ac:dyDescent="0.4">
      <c r="A47" s="90" t="s">
        <v>160</v>
      </c>
      <c r="B47" s="108">
        <f ca="1">INDIRECT("'("&amp;$A$4&amp;")'!h43")</f>
        <v>0</v>
      </c>
      <c r="C47" s="108">
        <f ca="1">INDIRECT("'("&amp;$A$4&amp;")'!i43")</f>
        <v>5</v>
      </c>
      <c r="D47" s="108">
        <f ca="1">INDIRECT("'("&amp;$A$4&amp;")'!j43")</f>
        <v>0</v>
      </c>
      <c r="E47" s="103">
        <f t="shared" ref="E47" ca="1" si="4">SUM(B47:D47)</f>
        <v>5</v>
      </c>
      <c r="F47" s="108"/>
      <c r="G47" s="108">
        <f ca="1">INDIRECT("'("&amp;$A$4&amp;")'!k43")</f>
        <v>7</v>
      </c>
      <c r="H47" s="108">
        <f ca="1">INDIRECT("'("&amp;$A$4&amp;")'!l43")</f>
        <v>0</v>
      </c>
      <c r="I47" s="108">
        <f ca="1">INDIRECT("'("&amp;$A$4&amp;")'!m43")</f>
        <v>0</v>
      </c>
      <c r="J47" s="103">
        <f t="shared" ref="J47" ca="1" si="5">SUM(G47:I47)</f>
        <v>7</v>
      </c>
      <c r="K47" s="108"/>
      <c r="L47" s="108">
        <f ca="1">INDIRECT("'("&amp;$A$4&amp;")'!n43")</f>
        <v>3</v>
      </c>
      <c r="M47" s="108">
        <f ca="1">INDIRECT("'("&amp;$A$4&amp;")'!o43")</f>
        <v>1</v>
      </c>
      <c r="N47" s="108">
        <f ca="1">INDIRECT("'("&amp;$A$4&amp;")'!p43")</f>
        <v>0</v>
      </c>
      <c r="O47" s="103">
        <f t="shared" ref="O47" ca="1" si="6">SUM(L47:N47)</f>
        <v>4</v>
      </c>
      <c r="P47" s="90"/>
      <c r="R47" s="104"/>
      <c r="S47" s="104"/>
      <c r="U47" s="104"/>
      <c r="V47" s="104"/>
      <c r="X47" s="105"/>
      <c r="Y47" s="105"/>
      <c r="Z47" s="105"/>
      <c r="AA47" s="105"/>
      <c r="AB47" s="105"/>
      <c r="AD47" s="106"/>
      <c r="AE47" s="106"/>
      <c r="AF47" s="106"/>
      <c r="AG47" s="106"/>
      <c r="AH47" s="106"/>
      <c r="AI47" s="106"/>
      <c r="AJ47" s="106"/>
      <c r="AK47" s="106"/>
      <c r="AL47" s="106"/>
      <c r="AM47" s="106"/>
      <c r="AN47" s="106"/>
    </row>
    <row r="48" spans="1:40" s="166" customFormat="1" ht="15" customHeight="1" x14ac:dyDescent="0.4">
      <c r="A48" s="107" t="s">
        <v>757</v>
      </c>
      <c r="B48" s="103">
        <f ca="1">INDIRECT("'("&amp;$A$4&amp;")'!h44")</f>
        <v>238</v>
      </c>
      <c r="C48" s="103">
        <f ca="1">INDIRECT("'("&amp;$A$4&amp;")'!i44")</f>
        <v>15</v>
      </c>
      <c r="D48" s="103">
        <f ca="1">INDIRECT("'("&amp;$A$4&amp;")'!j44")</f>
        <v>29</v>
      </c>
      <c r="E48" s="103">
        <f t="shared" ca="1" si="3"/>
        <v>282</v>
      </c>
      <c r="F48" s="103"/>
      <c r="G48" s="103">
        <f ca="1">INDIRECT("'("&amp;$A$4&amp;")'!k44")</f>
        <v>361</v>
      </c>
      <c r="H48" s="103">
        <f ca="1">INDIRECT("'("&amp;$A$4&amp;")'!l44")</f>
        <v>35</v>
      </c>
      <c r="I48" s="103">
        <f ca="1">INDIRECT("'("&amp;$A$4&amp;")'!m44")</f>
        <v>353</v>
      </c>
      <c r="J48" s="103">
        <f t="shared" ca="1" si="1"/>
        <v>749</v>
      </c>
      <c r="K48" s="103"/>
      <c r="L48" s="103">
        <f ca="1">INDIRECT("'("&amp;$A$4&amp;")'!n44")</f>
        <v>1004</v>
      </c>
      <c r="M48" s="103">
        <f ca="1">INDIRECT("'("&amp;$A$4&amp;")'!o44")</f>
        <v>102</v>
      </c>
      <c r="N48" s="103">
        <f ca="1">INDIRECT("'("&amp;$A$4&amp;")'!p44")</f>
        <v>96</v>
      </c>
      <c r="O48" s="103">
        <f t="shared" ca="1" si="2"/>
        <v>1202</v>
      </c>
      <c r="P48" s="107"/>
      <c r="R48" s="167"/>
      <c r="S48" s="167"/>
      <c r="U48" s="167"/>
      <c r="V48" s="167"/>
      <c r="X48" s="168"/>
      <c r="Y48" s="168"/>
      <c r="Z48" s="168"/>
      <c r="AA48" s="168"/>
      <c r="AB48" s="168"/>
      <c r="AD48" s="169"/>
      <c r="AE48" s="169"/>
      <c r="AF48" s="169"/>
      <c r="AG48" s="169"/>
      <c r="AH48" s="169"/>
      <c r="AI48" s="169"/>
      <c r="AJ48" s="169"/>
      <c r="AK48" s="169"/>
      <c r="AL48" s="169"/>
      <c r="AM48" s="169"/>
      <c r="AN48" s="169"/>
    </row>
    <row r="49" spans="1:40" s="91" customFormat="1" ht="15" customHeight="1" x14ac:dyDescent="0.4">
      <c r="A49" s="90" t="s">
        <v>60</v>
      </c>
      <c r="B49" s="103">
        <f ca="1">INDIRECT("'("&amp;$A$4&amp;")'!h45")</f>
        <v>35</v>
      </c>
      <c r="C49" s="103">
        <f ca="1">INDIRECT("'("&amp;$A$4&amp;")'!i45")</f>
        <v>0</v>
      </c>
      <c r="D49" s="103">
        <f ca="1">INDIRECT("'("&amp;$A$4&amp;")'!j45")</f>
        <v>6</v>
      </c>
      <c r="E49" s="103">
        <f t="shared" ca="1" si="3"/>
        <v>41</v>
      </c>
      <c r="F49" s="103"/>
      <c r="G49" s="103">
        <f ca="1">INDIRECT("'("&amp;$A$4&amp;")'!k45")</f>
        <v>48</v>
      </c>
      <c r="H49" s="103">
        <f ca="1">INDIRECT("'("&amp;$A$4&amp;")'!l45")</f>
        <v>6</v>
      </c>
      <c r="I49" s="103">
        <f ca="1">INDIRECT("'("&amp;$A$4&amp;")'!m45")</f>
        <v>22</v>
      </c>
      <c r="J49" s="103">
        <f t="shared" ca="1" si="1"/>
        <v>76</v>
      </c>
      <c r="K49" s="103"/>
      <c r="L49" s="103">
        <f ca="1">INDIRECT("'("&amp;$A$4&amp;")'!n45")</f>
        <v>97</v>
      </c>
      <c r="M49" s="103">
        <f ca="1">INDIRECT("'("&amp;$A$4&amp;")'!o45")</f>
        <v>14</v>
      </c>
      <c r="N49" s="103">
        <f ca="1">INDIRECT("'("&amp;$A$4&amp;")'!p45")</f>
        <v>14</v>
      </c>
      <c r="O49" s="103">
        <f t="shared" ca="1" si="2"/>
        <v>125</v>
      </c>
      <c r="P49" s="90"/>
      <c r="R49" s="104"/>
      <c r="S49" s="104"/>
      <c r="U49" s="104"/>
      <c r="V49" s="104"/>
      <c r="X49" s="105"/>
      <c r="Y49" s="105"/>
      <c r="Z49" s="105"/>
      <c r="AA49" s="105"/>
      <c r="AB49" s="105"/>
      <c r="AD49" s="106"/>
      <c r="AE49" s="106"/>
      <c r="AF49" s="106"/>
      <c r="AG49" s="106"/>
      <c r="AH49" s="106"/>
      <c r="AI49" s="106"/>
      <c r="AJ49" s="106"/>
      <c r="AK49" s="106"/>
      <c r="AL49" s="106"/>
      <c r="AM49" s="106"/>
      <c r="AN49" s="106"/>
    </row>
    <row r="50" spans="1:40" s="91" customFormat="1" ht="15" customHeight="1" x14ac:dyDescent="0.4">
      <c r="A50" s="90" t="s">
        <v>61</v>
      </c>
      <c r="B50" s="108">
        <f ca="1">INDIRECT("'("&amp;$A$4&amp;")'!h46")</f>
        <v>11</v>
      </c>
      <c r="C50" s="108">
        <f ca="1">INDIRECT("'("&amp;$A$4&amp;")'!i46")</f>
        <v>0</v>
      </c>
      <c r="D50" s="108">
        <f ca="1">INDIRECT("'("&amp;$A$4&amp;")'!j46")</f>
        <v>11</v>
      </c>
      <c r="E50" s="103">
        <f t="shared" ca="1" si="3"/>
        <v>22</v>
      </c>
      <c r="F50" s="108"/>
      <c r="G50" s="108">
        <f ca="1">INDIRECT("'("&amp;$A$4&amp;")'!k46")</f>
        <v>31</v>
      </c>
      <c r="H50" s="108">
        <f ca="1">INDIRECT("'("&amp;$A$4&amp;")'!l46")</f>
        <v>4</v>
      </c>
      <c r="I50" s="108">
        <f ca="1">INDIRECT("'("&amp;$A$4&amp;")'!m46")</f>
        <v>49</v>
      </c>
      <c r="J50" s="103">
        <f t="shared" ca="1" si="1"/>
        <v>84</v>
      </c>
      <c r="K50" s="108"/>
      <c r="L50" s="108">
        <f ca="1">INDIRECT("'("&amp;$A$4&amp;")'!n46")</f>
        <v>162</v>
      </c>
      <c r="M50" s="108">
        <f ca="1">INDIRECT("'("&amp;$A$4&amp;")'!o46")</f>
        <v>14</v>
      </c>
      <c r="N50" s="108">
        <f ca="1">INDIRECT("'("&amp;$A$4&amp;")'!p46")</f>
        <v>10</v>
      </c>
      <c r="O50" s="103">
        <f t="shared" ca="1" si="2"/>
        <v>186</v>
      </c>
      <c r="P50" s="90"/>
      <c r="R50" s="104"/>
      <c r="S50" s="104"/>
      <c r="U50" s="104"/>
      <c r="V50" s="104"/>
      <c r="X50" s="105"/>
      <c r="Y50" s="105"/>
      <c r="Z50" s="105"/>
      <c r="AA50" s="105"/>
      <c r="AB50" s="105"/>
      <c r="AD50" s="106"/>
      <c r="AE50" s="106"/>
      <c r="AF50" s="106"/>
      <c r="AG50" s="106"/>
      <c r="AH50" s="106"/>
      <c r="AI50" s="106"/>
      <c r="AJ50" s="106"/>
      <c r="AK50" s="106"/>
      <c r="AL50" s="106"/>
      <c r="AM50" s="106"/>
      <c r="AN50" s="106"/>
    </row>
    <row r="51" spans="1:40" s="91" customFormat="1" ht="15" customHeight="1" x14ac:dyDescent="0.4">
      <c r="A51" s="90" t="s">
        <v>62</v>
      </c>
      <c r="B51" s="108">
        <f ca="1">INDIRECT("'("&amp;$A$4&amp;")'!h47")</f>
        <v>14</v>
      </c>
      <c r="C51" s="108">
        <f ca="1">INDIRECT("'("&amp;$A$4&amp;")'!i47")</f>
        <v>4</v>
      </c>
      <c r="D51" s="108">
        <f ca="1">INDIRECT("'("&amp;$A$4&amp;")'!j47")</f>
        <v>3</v>
      </c>
      <c r="E51" s="103">
        <f t="shared" ca="1" si="3"/>
        <v>21</v>
      </c>
      <c r="F51" s="108"/>
      <c r="G51" s="108">
        <f ca="1">INDIRECT("'("&amp;$A$4&amp;")'!k47")</f>
        <v>27</v>
      </c>
      <c r="H51" s="108">
        <f ca="1">INDIRECT("'("&amp;$A$4&amp;")'!l47")</f>
        <v>2</v>
      </c>
      <c r="I51" s="108">
        <f ca="1">INDIRECT("'("&amp;$A$4&amp;")'!m47")</f>
        <v>13</v>
      </c>
      <c r="J51" s="103">
        <f t="shared" ca="1" si="1"/>
        <v>42</v>
      </c>
      <c r="K51" s="108"/>
      <c r="L51" s="108">
        <f ca="1">INDIRECT("'("&amp;$A$4&amp;")'!n47")</f>
        <v>164</v>
      </c>
      <c r="M51" s="108">
        <f ca="1">INDIRECT("'("&amp;$A$4&amp;")'!o47")</f>
        <v>4</v>
      </c>
      <c r="N51" s="108">
        <f ca="1">INDIRECT("'("&amp;$A$4&amp;")'!p47")</f>
        <v>3</v>
      </c>
      <c r="O51" s="103">
        <f t="shared" ca="1" si="2"/>
        <v>171</v>
      </c>
      <c r="P51" s="90"/>
      <c r="R51" s="104"/>
      <c r="S51" s="104"/>
      <c r="U51" s="104"/>
      <c r="V51" s="104"/>
      <c r="X51" s="105"/>
      <c r="Y51" s="105"/>
      <c r="Z51" s="105"/>
      <c r="AA51" s="105"/>
      <c r="AB51" s="105"/>
      <c r="AD51" s="106"/>
      <c r="AE51" s="106"/>
      <c r="AF51" s="106"/>
      <c r="AG51" s="106"/>
      <c r="AH51" s="106"/>
      <c r="AI51" s="106"/>
      <c r="AJ51" s="106"/>
      <c r="AK51" s="106"/>
      <c r="AL51" s="106"/>
      <c r="AM51" s="106"/>
      <c r="AN51" s="106"/>
    </row>
    <row r="52" spans="1:40" s="91" customFormat="1" ht="15" customHeight="1" x14ac:dyDescent="0.4">
      <c r="A52" s="90" t="s">
        <v>288</v>
      </c>
      <c r="B52" s="108">
        <f ca="1">INDIRECT("'("&amp;$A$4&amp;")'!h48")</f>
        <v>16</v>
      </c>
      <c r="C52" s="108">
        <f ca="1">INDIRECT("'("&amp;$A$4&amp;")'!i48")</f>
        <v>1</v>
      </c>
      <c r="D52" s="108">
        <f ca="1">INDIRECT("'("&amp;$A$4&amp;")'!j48")</f>
        <v>0</v>
      </c>
      <c r="E52" s="103">
        <f t="shared" ca="1" si="3"/>
        <v>17</v>
      </c>
      <c r="F52" s="108"/>
      <c r="G52" s="108">
        <f ca="1">INDIRECT("'("&amp;$A$4&amp;")'!k48")</f>
        <v>25</v>
      </c>
      <c r="H52" s="108">
        <f ca="1">INDIRECT("'("&amp;$A$4&amp;")'!l48")</f>
        <v>3</v>
      </c>
      <c r="I52" s="108">
        <f ca="1">INDIRECT("'("&amp;$A$4&amp;")'!m48")</f>
        <v>27</v>
      </c>
      <c r="J52" s="103">
        <f t="shared" ca="1" si="1"/>
        <v>55</v>
      </c>
      <c r="K52" s="108"/>
      <c r="L52" s="108">
        <f ca="1">INDIRECT("'("&amp;$A$4&amp;")'!n48")</f>
        <v>66</v>
      </c>
      <c r="M52" s="108">
        <f ca="1">INDIRECT("'("&amp;$A$4&amp;")'!o48")</f>
        <v>6</v>
      </c>
      <c r="N52" s="108">
        <f ca="1">INDIRECT("'("&amp;$A$4&amp;")'!p48")</f>
        <v>11</v>
      </c>
      <c r="O52" s="103">
        <f t="shared" ca="1" si="2"/>
        <v>83</v>
      </c>
      <c r="P52" s="90"/>
      <c r="R52" s="104"/>
      <c r="S52" s="104"/>
      <c r="U52" s="104"/>
      <c r="V52" s="104"/>
      <c r="X52" s="105"/>
      <c r="Y52" s="105"/>
      <c r="Z52" s="105"/>
      <c r="AA52" s="105"/>
      <c r="AB52" s="105"/>
      <c r="AD52" s="106"/>
      <c r="AE52" s="106"/>
      <c r="AF52" s="106"/>
      <c r="AG52" s="106"/>
      <c r="AH52" s="106"/>
      <c r="AI52" s="106"/>
      <c r="AJ52" s="106"/>
      <c r="AK52" s="106"/>
      <c r="AL52" s="106"/>
      <c r="AM52" s="106"/>
      <c r="AN52" s="106"/>
    </row>
    <row r="53" spans="1:40" s="91" customFormat="1" ht="15" customHeight="1" x14ac:dyDescent="0.4">
      <c r="A53" s="90" t="s">
        <v>64</v>
      </c>
      <c r="B53" s="108">
        <f ca="1">INDIRECT("'("&amp;$A$4&amp;")'!h49")</f>
        <v>38</v>
      </c>
      <c r="C53" s="108">
        <f ca="1">INDIRECT("'("&amp;$A$4&amp;")'!i49")</f>
        <v>0</v>
      </c>
      <c r="D53" s="108">
        <f ca="1">INDIRECT("'("&amp;$A$4&amp;")'!j49")</f>
        <v>0</v>
      </c>
      <c r="E53" s="103">
        <f t="shared" ca="1" si="3"/>
        <v>38</v>
      </c>
      <c r="F53" s="108"/>
      <c r="G53" s="108">
        <f ca="1">INDIRECT("'("&amp;$A$4&amp;")'!k49")</f>
        <v>41</v>
      </c>
      <c r="H53" s="108">
        <f ca="1">INDIRECT("'("&amp;$A$4&amp;")'!l49")</f>
        <v>4</v>
      </c>
      <c r="I53" s="108">
        <f ca="1">INDIRECT("'("&amp;$A$4&amp;")'!m49")</f>
        <v>34</v>
      </c>
      <c r="J53" s="103">
        <f t="shared" ca="1" si="1"/>
        <v>79</v>
      </c>
      <c r="K53" s="108"/>
      <c r="L53" s="108">
        <f ca="1">INDIRECT("'("&amp;$A$4&amp;")'!n49")</f>
        <v>114</v>
      </c>
      <c r="M53" s="108">
        <f ca="1">INDIRECT("'("&amp;$A$4&amp;")'!o49")</f>
        <v>14</v>
      </c>
      <c r="N53" s="108">
        <f ca="1">INDIRECT("'("&amp;$A$4&amp;")'!p49")</f>
        <v>10</v>
      </c>
      <c r="O53" s="103">
        <f t="shared" ca="1" si="2"/>
        <v>138</v>
      </c>
      <c r="P53" s="90"/>
      <c r="R53" s="104"/>
      <c r="S53" s="104"/>
      <c r="U53" s="104"/>
      <c r="V53" s="104"/>
      <c r="X53" s="105"/>
      <c r="Y53" s="105"/>
      <c r="Z53" s="105"/>
      <c r="AA53" s="105"/>
      <c r="AB53" s="105"/>
      <c r="AD53" s="106"/>
      <c r="AE53" s="106"/>
      <c r="AF53" s="106"/>
      <c r="AG53" s="106"/>
      <c r="AH53" s="106"/>
      <c r="AI53" s="106"/>
      <c r="AJ53" s="106"/>
      <c r="AK53" s="106"/>
      <c r="AL53" s="106"/>
      <c r="AM53" s="106"/>
      <c r="AN53" s="106"/>
    </row>
    <row r="54" spans="1:40" s="91" customFormat="1" ht="15" customHeight="1" x14ac:dyDescent="0.4">
      <c r="A54" s="90" t="s">
        <v>65</v>
      </c>
      <c r="B54" s="108">
        <f ca="1">INDIRECT("'("&amp;$A$4&amp;")'!h50")</f>
        <v>21</v>
      </c>
      <c r="C54" s="108">
        <f ca="1">INDIRECT("'("&amp;$A$4&amp;")'!i50")</f>
        <v>10</v>
      </c>
      <c r="D54" s="108">
        <f ca="1">INDIRECT("'("&amp;$A$4&amp;")'!j50")</f>
        <v>9</v>
      </c>
      <c r="E54" s="103">
        <f t="shared" ca="1" si="3"/>
        <v>40</v>
      </c>
      <c r="F54" s="108"/>
      <c r="G54" s="108">
        <f ca="1">INDIRECT("'("&amp;$A$4&amp;")'!k50")</f>
        <v>46</v>
      </c>
      <c r="H54" s="108">
        <f ca="1">INDIRECT("'("&amp;$A$4&amp;")'!l50")</f>
        <v>5</v>
      </c>
      <c r="I54" s="108">
        <f ca="1">INDIRECT("'("&amp;$A$4&amp;")'!m50")</f>
        <v>59</v>
      </c>
      <c r="J54" s="103">
        <f t="shared" ca="1" si="1"/>
        <v>110</v>
      </c>
      <c r="K54" s="108"/>
      <c r="L54" s="108">
        <f ca="1">INDIRECT("'("&amp;$A$4&amp;")'!n50")</f>
        <v>192</v>
      </c>
      <c r="M54" s="108">
        <f ca="1">INDIRECT("'("&amp;$A$4&amp;")'!o50")</f>
        <v>9</v>
      </c>
      <c r="N54" s="108">
        <f ca="1">INDIRECT("'("&amp;$A$4&amp;")'!p50")</f>
        <v>5</v>
      </c>
      <c r="O54" s="103">
        <f t="shared" ca="1" si="2"/>
        <v>206</v>
      </c>
      <c r="P54" s="90"/>
      <c r="R54" s="104"/>
      <c r="S54" s="104"/>
      <c r="T54" s="90"/>
      <c r="U54" s="104"/>
      <c r="V54" s="104"/>
      <c r="X54" s="105"/>
      <c r="Y54" s="105"/>
      <c r="Z54" s="105"/>
      <c r="AA54" s="105"/>
      <c r="AB54" s="105"/>
      <c r="AD54" s="106"/>
      <c r="AE54" s="106"/>
      <c r="AF54" s="106"/>
      <c r="AG54" s="106"/>
      <c r="AH54" s="106"/>
      <c r="AI54" s="106"/>
      <c r="AJ54" s="106"/>
      <c r="AK54" s="106"/>
      <c r="AL54" s="106"/>
      <c r="AM54" s="106"/>
      <c r="AN54" s="106"/>
    </row>
    <row r="55" spans="1:40" s="91" customFormat="1" ht="15" customHeight="1" x14ac:dyDescent="0.4">
      <c r="A55" s="90" t="s">
        <v>66</v>
      </c>
      <c r="B55" s="108">
        <f ca="1">INDIRECT("'("&amp;$A$4&amp;")'!h51")</f>
        <v>103</v>
      </c>
      <c r="C55" s="108">
        <f ca="1">INDIRECT("'("&amp;$A$4&amp;")'!i51")</f>
        <v>0</v>
      </c>
      <c r="D55" s="108">
        <f ca="1">INDIRECT("'("&amp;$A$4&amp;")'!j51")</f>
        <v>0</v>
      </c>
      <c r="E55" s="103">
        <f t="shared" ca="1" si="3"/>
        <v>103</v>
      </c>
      <c r="F55" s="108"/>
      <c r="G55" s="108">
        <f ca="1">INDIRECT("'("&amp;$A$4&amp;")'!k51")</f>
        <v>143</v>
      </c>
      <c r="H55" s="108">
        <f ca="1">INDIRECT("'("&amp;$A$4&amp;")'!l51")</f>
        <v>11</v>
      </c>
      <c r="I55" s="108">
        <f ca="1">INDIRECT("'("&amp;$A$4&amp;")'!m51")</f>
        <v>149</v>
      </c>
      <c r="J55" s="103">
        <f t="shared" ca="1" si="1"/>
        <v>303</v>
      </c>
      <c r="K55" s="108"/>
      <c r="L55" s="108">
        <f ca="1">INDIRECT("'("&amp;$A$4&amp;")'!n51")</f>
        <v>209</v>
      </c>
      <c r="M55" s="108">
        <f ca="1">INDIRECT("'("&amp;$A$4&amp;")'!o51")</f>
        <v>41</v>
      </c>
      <c r="N55" s="108">
        <f ca="1">INDIRECT("'("&amp;$A$4&amp;")'!p51")</f>
        <v>43</v>
      </c>
      <c r="O55" s="103">
        <f t="shared" ca="1" si="2"/>
        <v>293</v>
      </c>
      <c r="P55" s="90"/>
      <c r="R55" s="104"/>
      <c r="S55" s="104"/>
      <c r="T55" s="90"/>
      <c r="U55" s="104"/>
      <c r="V55" s="104"/>
      <c r="X55" s="105"/>
      <c r="Y55" s="105"/>
      <c r="Z55" s="105"/>
      <c r="AA55" s="105"/>
      <c r="AB55" s="105"/>
      <c r="AD55" s="106"/>
      <c r="AE55" s="106"/>
      <c r="AF55" s="106"/>
      <c r="AG55" s="106"/>
      <c r="AH55" s="106"/>
      <c r="AI55" s="106"/>
      <c r="AJ55" s="106"/>
      <c r="AK55" s="106"/>
      <c r="AL55" s="106"/>
      <c r="AM55" s="106"/>
      <c r="AN55" s="106"/>
    </row>
    <row r="56" spans="1:40" ht="15" thickBot="1" x14ac:dyDescent="0.45">
      <c r="A56" s="110" t="s">
        <v>758</v>
      </c>
      <c r="B56" s="111">
        <f ca="1">B30+B26</f>
        <v>5</v>
      </c>
      <c r="C56" s="111">
        <f t="shared" ref="C56:O56" ca="1" si="7">C30+C26</f>
        <v>46</v>
      </c>
      <c r="D56" s="111">
        <f t="shared" ca="1" si="7"/>
        <v>10</v>
      </c>
      <c r="E56" s="111">
        <f t="shared" ca="1" si="7"/>
        <v>61</v>
      </c>
      <c r="F56" s="111"/>
      <c r="G56" s="111">
        <f t="shared" ca="1" si="7"/>
        <v>86</v>
      </c>
      <c r="H56" s="111">
        <f t="shared" ca="1" si="7"/>
        <v>3</v>
      </c>
      <c r="I56" s="111">
        <f t="shared" ca="1" si="7"/>
        <v>59</v>
      </c>
      <c r="J56" s="111">
        <f t="shared" ca="1" si="7"/>
        <v>148</v>
      </c>
      <c r="K56" s="111"/>
      <c r="L56" s="111">
        <f t="shared" ca="1" si="7"/>
        <v>176</v>
      </c>
      <c r="M56" s="111">
        <f t="shared" ca="1" si="7"/>
        <v>14</v>
      </c>
      <c r="N56" s="111">
        <f t="shared" ca="1" si="7"/>
        <v>5</v>
      </c>
      <c r="O56" s="111">
        <f t="shared" ca="1" si="7"/>
        <v>195</v>
      </c>
      <c r="R56" s="104"/>
      <c r="S56" s="104"/>
      <c r="U56" s="104"/>
      <c r="V56" s="104"/>
      <c r="W56" s="104"/>
      <c r="X56" s="104"/>
      <c r="Y56" s="104"/>
      <c r="Z56" s="104"/>
      <c r="AA56" s="104"/>
      <c r="AB56" s="104"/>
    </row>
    <row r="57" spans="1:40" s="91" customFormat="1" ht="15" customHeight="1" x14ac:dyDescent="0.4">
      <c r="A57" s="112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  <c r="Q57" s="90"/>
      <c r="R57" s="104"/>
      <c r="S57" s="104"/>
      <c r="T57" s="90"/>
      <c r="U57" s="104"/>
      <c r="V57" s="104"/>
      <c r="W57" s="104"/>
      <c r="X57" s="104"/>
      <c r="Y57" s="104"/>
      <c r="Z57" s="104"/>
      <c r="AA57" s="104"/>
      <c r="AB57" s="104"/>
    </row>
    <row r="58" spans="1:40" s="91" customFormat="1" ht="15" customHeight="1" x14ac:dyDescent="0.4">
      <c r="A58" s="112"/>
      <c r="B58" s="112"/>
      <c r="C58" s="112"/>
      <c r="D58" s="112"/>
      <c r="E58" s="112"/>
      <c r="F58" s="112"/>
      <c r="G58" s="112"/>
      <c r="H58" s="112"/>
      <c r="I58" s="112"/>
      <c r="J58" s="112"/>
      <c r="K58" s="112"/>
      <c r="L58" s="112"/>
      <c r="M58" s="112"/>
      <c r="N58" s="112"/>
      <c r="O58" s="112"/>
      <c r="P58" s="90"/>
      <c r="Q58" s="90"/>
      <c r="R58" s="104"/>
      <c r="S58" s="104"/>
      <c r="T58" s="90"/>
      <c r="U58" s="104"/>
      <c r="V58" s="104"/>
      <c r="W58" s="104"/>
      <c r="X58" s="104"/>
      <c r="Y58" s="104"/>
      <c r="Z58" s="104"/>
      <c r="AA58" s="104"/>
      <c r="AB58" s="104"/>
    </row>
    <row r="59" spans="1:40" s="91" customFormat="1" ht="15" customHeight="1" x14ac:dyDescent="0.4">
      <c r="A59" s="90"/>
      <c r="B59" s="112"/>
      <c r="C59" s="112"/>
      <c r="D59" s="112"/>
      <c r="E59" s="112"/>
      <c r="F59" s="112"/>
      <c r="G59" s="112"/>
      <c r="H59" s="112"/>
      <c r="I59" s="112"/>
      <c r="J59" s="112"/>
      <c r="K59" s="112"/>
      <c r="L59" s="112"/>
      <c r="M59" s="112"/>
      <c r="N59" s="112"/>
      <c r="O59" s="112"/>
      <c r="T59" s="90"/>
    </row>
    <row r="60" spans="1:40" s="91" customFormat="1" ht="15" customHeight="1" x14ac:dyDescent="0.4">
      <c r="A60" s="113"/>
      <c r="B60" s="88"/>
      <c r="C60" s="88"/>
      <c r="D60" s="88"/>
      <c r="E60" s="88"/>
      <c r="F60" s="88"/>
      <c r="G60" s="88"/>
      <c r="H60" s="88"/>
      <c r="I60" s="88"/>
      <c r="J60" s="88"/>
      <c r="K60" s="88"/>
      <c r="L60" s="88"/>
      <c r="M60" s="88"/>
      <c r="N60" s="88"/>
      <c r="O60" s="88"/>
      <c r="T60" s="90"/>
    </row>
    <row r="61" spans="1:40" s="91" customFormat="1" ht="15" customHeight="1" x14ac:dyDescent="0.4">
      <c r="A61" s="113"/>
      <c r="B61" s="88"/>
      <c r="C61" s="88"/>
      <c r="D61" s="88"/>
      <c r="E61" s="88"/>
      <c r="F61" s="88"/>
      <c r="G61" s="88"/>
      <c r="H61" s="88"/>
      <c r="I61" s="88"/>
      <c r="J61" s="88"/>
      <c r="K61" s="88"/>
      <c r="L61" s="88"/>
      <c r="M61" s="88"/>
      <c r="N61" s="88"/>
      <c r="O61" s="88"/>
      <c r="T61" s="90"/>
    </row>
    <row r="62" spans="1:40" s="91" customFormat="1" x14ac:dyDescent="0.4">
      <c r="A62" s="112"/>
      <c r="B62" s="88"/>
      <c r="C62" s="88"/>
      <c r="D62" s="88"/>
      <c r="E62" s="88"/>
      <c r="F62" s="88"/>
      <c r="G62" s="88"/>
      <c r="H62" s="88"/>
      <c r="I62" s="88"/>
      <c r="J62" s="88"/>
      <c r="K62" s="88"/>
      <c r="L62" s="88"/>
      <c r="M62" s="88"/>
      <c r="N62" s="88"/>
      <c r="O62" s="88"/>
      <c r="T62" s="90"/>
    </row>
    <row r="63" spans="1:40" x14ac:dyDescent="0.4">
      <c r="B63" s="112"/>
      <c r="C63" s="112"/>
      <c r="D63" s="112"/>
      <c r="E63" s="112"/>
      <c r="F63" s="112"/>
      <c r="G63" s="112"/>
      <c r="H63" s="112"/>
      <c r="I63" s="112"/>
      <c r="J63" s="112"/>
      <c r="K63" s="112"/>
      <c r="L63" s="112"/>
      <c r="M63" s="112"/>
      <c r="N63" s="112"/>
      <c r="O63" s="112"/>
    </row>
    <row r="64" spans="1:40" s="91" customFormat="1" x14ac:dyDescent="0.4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T64" s="90"/>
    </row>
    <row r="65" spans="1:20" s="91" customFormat="1" x14ac:dyDescent="0.4">
      <c r="A65" s="113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T65" s="90"/>
    </row>
    <row r="72" spans="1:20" x14ac:dyDescent="0.4">
      <c r="R72" s="90" t="s">
        <v>759</v>
      </c>
      <c r="S72" s="91"/>
    </row>
    <row r="73" spans="1:20" x14ac:dyDescent="0.4">
      <c r="R73" s="90" t="s">
        <v>760</v>
      </c>
    </row>
    <row r="74" spans="1:20" x14ac:dyDescent="0.4">
      <c r="R74" s="90" t="s">
        <v>761</v>
      </c>
    </row>
    <row r="75" spans="1:20" x14ac:dyDescent="0.4">
      <c r="R75" s="90" t="s">
        <v>762</v>
      </c>
    </row>
    <row r="76" spans="1:20" x14ac:dyDescent="0.4">
      <c r="R76" s="90" t="s">
        <v>763</v>
      </c>
    </row>
    <row r="77" spans="1:20" x14ac:dyDescent="0.4">
      <c r="R77" s="90" t="s">
        <v>764</v>
      </c>
    </row>
  </sheetData>
  <mergeCells count="6">
    <mergeCell ref="A1:O1"/>
    <mergeCell ref="A4:H4"/>
    <mergeCell ref="B5:J5"/>
    <mergeCell ref="B6:E6"/>
    <mergeCell ref="G6:J6"/>
    <mergeCell ref="L6:O6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L86"/>
  <sheetViews>
    <sheetView zoomScaleNormal="100" workbookViewId="0"/>
  </sheetViews>
  <sheetFormatPr defaultColWidth="9.3828125" defaultRowHeight="14.6" x14ac:dyDescent="0.4"/>
  <cols>
    <col min="1" max="1" width="41" style="90" customWidth="1"/>
    <col min="2" max="2" width="12.53515625" style="90" customWidth="1"/>
    <col min="3" max="5" width="10.53515625" style="90" customWidth="1"/>
    <col min="6" max="6" width="11.53515625" style="90" customWidth="1"/>
    <col min="7" max="7" width="13.53515625" style="90" customWidth="1"/>
    <col min="8" max="8" width="13.3828125" style="90" customWidth="1"/>
    <col min="9" max="9" width="11.53515625" style="90" customWidth="1"/>
    <col min="10" max="13" width="10.53515625" style="90" customWidth="1"/>
    <col min="14" max="15" width="9.3828125" style="90" customWidth="1"/>
    <col min="16" max="16" width="5.53515625" style="90" hidden="1" customWidth="1"/>
    <col min="17" max="17" width="9.3828125" style="90" customWidth="1"/>
    <col min="18" max="18" width="10" style="90" bestFit="1" customWidth="1"/>
    <col min="19" max="19" width="11.53515625" style="90" customWidth="1"/>
    <col min="20" max="24" width="9.3828125" style="90"/>
    <col min="25" max="25" width="11" style="90" customWidth="1"/>
    <col min="26" max="16384" width="9.3828125" style="90"/>
  </cols>
  <sheetData>
    <row r="1" spans="1:38" s="89" customFormat="1" ht="20.25" customHeight="1" x14ac:dyDescent="0.6">
      <c r="A1" s="255" t="s">
        <v>765</v>
      </c>
      <c r="B1" s="255"/>
      <c r="C1" s="255"/>
      <c r="D1" s="255"/>
      <c r="E1" s="255"/>
      <c r="F1" s="255"/>
      <c r="G1" s="255"/>
      <c r="H1" s="292"/>
      <c r="I1" s="292"/>
      <c r="J1" s="292"/>
      <c r="K1" s="292"/>
      <c r="L1" s="292"/>
      <c r="M1" s="292"/>
      <c r="N1" s="87"/>
      <c r="O1" s="87"/>
      <c r="P1" s="88"/>
      <c r="Q1" s="88"/>
    </row>
    <row r="2" spans="1:38" s="91" customFormat="1" ht="30.65" customHeight="1" x14ac:dyDescent="0.4">
      <c r="A2" s="253" t="s">
        <v>766</v>
      </c>
      <c r="B2" s="93"/>
      <c r="C2" s="93"/>
      <c r="D2" s="93"/>
      <c r="E2" s="93"/>
      <c r="F2" s="93"/>
      <c r="G2" s="93"/>
      <c r="H2" s="93"/>
      <c r="I2" s="93"/>
      <c r="J2" s="93"/>
      <c r="K2" s="93"/>
      <c r="L2" s="93"/>
      <c r="M2" s="93"/>
      <c r="N2" s="90"/>
      <c r="O2" s="90"/>
      <c r="P2" s="90"/>
      <c r="Q2" s="90"/>
    </row>
    <row r="3" spans="1:38" s="91" customFormat="1" ht="15" customHeight="1" x14ac:dyDescent="0.4">
      <c r="A3" s="254">
        <v>2021</v>
      </c>
      <c r="B3" s="93"/>
      <c r="C3" s="93"/>
      <c r="D3" s="93"/>
      <c r="E3" s="93"/>
      <c r="F3" s="93"/>
      <c r="G3" s="93"/>
      <c r="H3" s="93"/>
      <c r="I3" s="93"/>
      <c r="J3" s="93"/>
      <c r="K3" s="93"/>
      <c r="L3" s="93"/>
      <c r="M3" s="93"/>
      <c r="N3" s="90"/>
      <c r="O3" s="90"/>
      <c r="P3" s="90"/>
      <c r="Q3" s="90"/>
      <c r="R3" s="90"/>
    </row>
    <row r="4" spans="1:38" s="89" customFormat="1" ht="15" thickBot="1" x14ac:dyDescent="0.45">
      <c r="A4" s="88"/>
      <c r="B4" s="344" t="s">
        <v>767</v>
      </c>
      <c r="C4" s="344"/>
      <c r="D4" s="344"/>
      <c r="E4" s="344"/>
      <c r="F4" s="344" t="s">
        <v>4</v>
      </c>
      <c r="G4" s="344"/>
      <c r="H4" s="344"/>
      <c r="I4" s="344"/>
      <c r="J4" s="344" t="s">
        <v>5</v>
      </c>
      <c r="K4" s="344"/>
      <c r="L4" s="344"/>
      <c r="M4" s="344"/>
      <c r="N4" s="88"/>
      <c r="O4" s="88"/>
      <c r="P4" s="97"/>
      <c r="Q4" s="97"/>
      <c r="S4" s="97"/>
      <c r="T4" s="97"/>
      <c r="V4" s="97"/>
      <c r="W4" s="97"/>
      <c r="X4" s="97"/>
      <c r="Y4" s="97"/>
      <c r="Z4" s="97"/>
    </row>
    <row r="5" spans="1:38" s="101" customFormat="1" ht="60" customHeight="1" thickBot="1" x14ac:dyDescent="0.45">
      <c r="A5" s="98" t="s">
        <v>751</v>
      </c>
      <c r="B5" s="99" t="s">
        <v>8</v>
      </c>
      <c r="C5" s="99" t="s">
        <v>9</v>
      </c>
      <c r="D5" s="99" t="s">
        <v>337</v>
      </c>
      <c r="E5" s="114" t="s">
        <v>768</v>
      </c>
      <c r="F5" s="99" t="s">
        <v>12</v>
      </c>
      <c r="G5" s="99" t="s">
        <v>168</v>
      </c>
      <c r="H5" s="99" t="s">
        <v>769</v>
      </c>
      <c r="I5" s="114" t="s">
        <v>329</v>
      </c>
      <c r="J5" s="99" t="s">
        <v>770</v>
      </c>
      <c r="K5" s="99" t="s">
        <v>16</v>
      </c>
      <c r="L5" s="99" t="s">
        <v>17</v>
      </c>
      <c r="M5" s="114" t="s">
        <v>329</v>
      </c>
      <c r="R5" s="90"/>
    </row>
    <row r="6" spans="1:38" s="91" customFormat="1" ht="15" customHeight="1" x14ac:dyDescent="0.4">
      <c r="A6" s="102" t="s">
        <v>18</v>
      </c>
      <c r="B6" s="103">
        <f ca="1">ROUND(FIRE1403_raw!B8,0)</f>
        <v>423</v>
      </c>
      <c r="C6" s="103">
        <f ca="1">ROUND(FIRE1403_raw!C8,0)</f>
        <v>736</v>
      </c>
      <c r="D6" s="103">
        <f ca="1">IF(FIRE1403_raw!D8="..","..",ROUND(FIRE1403_raw!D8,0))</f>
        <v>231</v>
      </c>
      <c r="E6" s="103">
        <f ca="1">ROUND(FIRE1403_raw!E8,0)</f>
        <v>1390</v>
      </c>
      <c r="F6" s="103">
        <f ca="1">ROUND(FIRE1403_raw!G8,0)</f>
        <v>1894</v>
      </c>
      <c r="G6" s="103">
        <f ca="1">ROUND(FIRE1403_raw!H8,0)</f>
        <v>126</v>
      </c>
      <c r="H6" s="103">
        <f ca="1">ROUND(FIRE1403_raw!I8,0)</f>
        <v>1588</v>
      </c>
      <c r="I6" s="103">
        <f ca="1">ROUND(FIRE1403_raw!J8,0)</f>
        <v>3608</v>
      </c>
      <c r="J6" s="103">
        <f ca="1">ROUND(FIRE1403_raw!L8,0)</f>
        <v>5150</v>
      </c>
      <c r="K6" s="103">
        <f ca="1">ROUND(FIRE1403_raw!M8,0)</f>
        <v>331</v>
      </c>
      <c r="L6" s="103">
        <f ca="1">ROUND(FIRE1403_raw!N8,0)</f>
        <v>248</v>
      </c>
      <c r="M6" s="103">
        <f ca="1">ROUND(FIRE1403_raw!O8,0)</f>
        <v>5729</v>
      </c>
      <c r="N6" s="109"/>
      <c r="P6" s="104"/>
      <c r="Q6" s="104"/>
      <c r="S6" s="104"/>
      <c r="T6" s="104"/>
      <c r="V6" s="105"/>
      <c r="W6" s="105"/>
      <c r="X6" s="105"/>
      <c r="Y6" s="105"/>
      <c r="Z6" s="105"/>
      <c r="AB6" s="106"/>
      <c r="AC6" s="106"/>
      <c r="AD6" s="106"/>
      <c r="AE6" s="106"/>
      <c r="AF6" s="106"/>
      <c r="AG6" s="106"/>
      <c r="AH6" s="106"/>
      <c r="AI6" s="106"/>
      <c r="AJ6" s="106"/>
      <c r="AK6" s="106"/>
      <c r="AL6" s="106"/>
    </row>
    <row r="7" spans="1:38" s="91" customFormat="1" ht="15" customHeight="1" x14ac:dyDescent="0.4">
      <c r="A7" s="107" t="s">
        <v>755</v>
      </c>
      <c r="B7" s="103">
        <f ca="1">ROUND(FIRE1403_raw!B9,0)</f>
        <v>185</v>
      </c>
      <c r="C7" s="103">
        <f ca="1">ROUND(FIRE1403_raw!C9,0)</f>
        <v>721</v>
      </c>
      <c r="D7" s="103">
        <f ca="1">IF(FIRE1403_raw!D9="..","..",ROUND(FIRE1403_raw!D9,0))</f>
        <v>202</v>
      </c>
      <c r="E7" s="103">
        <f ca="1">ROUND(FIRE1403_raw!E9,0)</f>
        <v>1108</v>
      </c>
      <c r="F7" s="103">
        <f ca="1">ROUND(FIRE1403_raw!G9,0)</f>
        <v>1533</v>
      </c>
      <c r="G7" s="103">
        <f ca="1">ROUND(FIRE1403_raw!H9,0)</f>
        <v>91</v>
      </c>
      <c r="H7" s="103">
        <f ca="1">ROUND(FIRE1403_raw!I9,0)</f>
        <v>1235</v>
      </c>
      <c r="I7" s="103">
        <f ca="1">ROUND(FIRE1403_raw!J9,0)</f>
        <v>2859</v>
      </c>
      <c r="J7" s="103">
        <f ca="1">ROUND(FIRE1403_raw!L9,0)</f>
        <v>4146</v>
      </c>
      <c r="K7" s="103">
        <f ca="1">ROUND(FIRE1403_raw!M9,0)</f>
        <v>229</v>
      </c>
      <c r="L7" s="103">
        <f ca="1">ROUND(FIRE1403_raw!N9,0)</f>
        <v>152</v>
      </c>
      <c r="M7" s="103">
        <f ca="1">ROUND(FIRE1403_raw!O9,0)</f>
        <v>4527</v>
      </c>
      <c r="N7" s="109"/>
      <c r="P7" s="104"/>
      <c r="Q7" s="104"/>
      <c r="S7" s="104"/>
      <c r="T7" s="104"/>
      <c r="V7" s="105"/>
      <c r="W7" s="105"/>
      <c r="X7" s="105"/>
      <c r="Y7" s="105"/>
      <c r="Z7" s="105"/>
      <c r="AB7" s="106"/>
      <c r="AC7" s="106"/>
      <c r="AD7" s="106"/>
      <c r="AE7" s="106"/>
      <c r="AF7" s="106"/>
      <c r="AG7" s="106"/>
      <c r="AH7" s="106"/>
      <c r="AI7" s="106"/>
      <c r="AJ7" s="106"/>
      <c r="AK7" s="106"/>
      <c r="AL7" s="106"/>
    </row>
    <row r="8" spans="1:38" s="91" customFormat="1" ht="15" customHeight="1" x14ac:dyDescent="0.4">
      <c r="A8" s="90" t="s">
        <v>21</v>
      </c>
      <c r="B8" s="108">
        <f ca="1">ROUND(FIRE1403_raw!B10,0)</f>
        <v>7</v>
      </c>
      <c r="C8" s="108">
        <f ca="1">ROUND(FIRE1403_raw!C10,0)</f>
        <v>11</v>
      </c>
      <c r="D8" s="108">
        <f ca="1">IF(FIRE1403_raw!D10="..","..",ROUND(FIRE1403_raw!D10,0))</f>
        <v>3</v>
      </c>
      <c r="E8" s="103">
        <f ca="1">ROUND(FIRE1403_raw!E10,0)</f>
        <v>21</v>
      </c>
      <c r="F8" s="108">
        <f ca="1">ROUND(FIRE1403_raw!G10,0)</f>
        <v>34</v>
      </c>
      <c r="G8" s="108">
        <f ca="1">ROUND(FIRE1403_raw!H10,0)</f>
        <v>4</v>
      </c>
      <c r="H8" s="108">
        <f ca="1">ROUND(FIRE1403_raw!I10,0)</f>
        <v>33</v>
      </c>
      <c r="I8" s="103">
        <f ca="1">ROUND(FIRE1403_raw!J10,0)</f>
        <v>71</v>
      </c>
      <c r="J8" s="108">
        <f ca="1">IF(FIRE1403_raw!L10="..","..",ROUND(FIRE1403_raw!L10,0))</f>
        <v>82</v>
      </c>
      <c r="K8" s="108">
        <f ca="1">IF(FIRE1403_raw!M10="..","..",ROUND(FIRE1403_raw!M10,0))</f>
        <v>8</v>
      </c>
      <c r="L8" s="108">
        <f ca="1">IF(FIRE1403_raw!N10="..","..",ROUND(FIRE1403_raw!N10,0))</f>
        <v>4</v>
      </c>
      <c r="M8" s="103">
        <f ca="1">ROUND(FIRE1403_raw!O10,0)</f>
        <v>94</v>
      </c>
      <c r="N8" s="109"/>
      <c r="P8" s="104"/>
      <c r="Q8" s="104"/>
      <c r="S8" s="104"/>
      <c r="T8" s="104"/>
      <c r="V8" s="105"/>
      <c r="W8" s="105"/>
      <c r="X8" s="105"/>
      <c r="Y8" s="105"/>
      <c r="Z8" s="105"/>
      <c r="AB8" s="106"/>
      <c r="AC8" s="106"/>
      <c r="AD8" s="106"/>
      <c r="AE8" s="106"/>
      <c r="AF8" s="106"/>
      <c r="AG8" s="106"/>
      <c r="AH8" s="106"/>
      <c r="AI8" s="106"/>
      <c r="AJ8" s="106"/>
      <c r="AK8" s="106"/>
      <c r="AL8" s="106"/>
    </row>
    <row r="9" spans="1:38" s="91" customFormat="1" ht="15" customHeight="1" x14ac:dyDescent="0.4">
      <c r="A9" s="90" t="s">
        <v>22</v>
      </c>
      <c r="B9" s="108">
        <f ca="1">ROUND(FIRE1403_raw!B11,0)</f>
        <v>3</v>
      </c>
      <c r="C9" s="108">
        <f ca="1">ROUND(FIRE1403_raw!C11,0)</f>
        <v>8</v>
      </c>
      <c r="D9" s="108">
        <f ca="1">IF(FIRE1403_raw!D11="..","..",ROUND(FIRE1403_raw!D11,0))</f>
        <v>3</v>
      </c>
      <c r="E9" s="103">
        <f ca="1">ROUND(FIRE1403_raw!E11,0)</f>
        <v>14</v>
      </c>
      <c r="F9" s="108">
        <f ca="1">ROUND(FIRE1403_raw!G11,0)</f>
        <v>22</v>
      </c>
      <c r="G9" s="108">
        <f ca="1">ROUND(FIRE1403_raw!H11,0)</f>
        <v>2</v>
      </c>
      <c r="H9" s="108">
        <f ca="1">ROUND(FIRE1403_raw!I11,0)</f>
        <v>28</v>
      </c>
      <c r="I9" s="103">
        <f ca="1">ROUND(FIRE1403_raw!J11,0)</f>
        <v>52</v>
      </c>
      <c r="J9" s="108">
        <f ca="1">IF(FIRE1403_raw!L11="..","..",ROUND(FIRE1403_raw!L11,0))</f>
        <v>72</v>
      </c>
      <c r="K9" s="108">
        <f ca="1">IF(FIRE1403_raw!M11="..","..",ROUND(FIRE1403_raw!M11,0))</f>
        <v>4</v>
      </c>
      <c r="L9" s="108">
        <f ca="1">IF(FIRE1403_raw!N11="..","..",ROUND(FIRE1403_raw!N11,0))</f>
        <v>2</v>
      </c>
      <c r="M9" s="103">
        <f ca="1">ROUND(FIRE1403_raw!O11,0)</f>
        <v>78</v>
      </c>
      <c r="N9" s="109"/>
      <c r="P9" s="104"/>
      <c r="Q9" s="104"/>
      <c r="S9" s="104"/>
      <c r="T9" s="104"/>
      <c r="V9" s="105"/>
      <c r="W9" s="105"/>
      <c r="X9" s="105"/>
      <c r="Y9" s="105"/>
      <c r="Z9" s="105"/>
      <c r="AB9" s="106"/>
      <c r="AC9" s="106"/>
      <c r="AD9" s="106"/>
      <c r="AE9" s="106"/>
      <c r="AF9" s="106"/>
      <c r="AG9" s="106"/>
      <c r="AH9" s="106"/>
      <c r="AI9" s="106"/>
      <c r="AJ9" s="106"/>
      <c r="AK9" s="106"/>
      <c r="AL9" s="106"/>
    </row>
    <row r="10" spans="1:38" s="91" customFormat="1" ht="15" customHeight="1" x14ac:dyDescent="0.4">
      <c r="A10" s="90" t="s">
        <v>23</v>
      </c>
      <c r="B10" s="108">
        <f ca="1">ROUND(FIRE1403_raw!B12,0)</f>
        <v>11</v>
      </c>
      <c r="C10" s="108">
        <f ca="1">ROUND(FIRE1403_raw!C12,0)</f>
        <v>5</v>
      </c>
      <c r="D10" s="108">
        <f ca="1">IF(FIRE1403_raw!D12="..","..",ROUND(FIRE1403_raw!D12,0))</f>
        <v>1</v>
      </c>
      <c r="E10" s="103">
        <f ca="1">ROUND(FIRE1403_raw!E12,0)</f>
        <v>17</v>
      </c>
      <c r="F10" s="108">
        <f ca="1">ROUND(FIRE1403_raw!G12,0)</f>
        <v>20</v>
      </c>
      <c r="G10" s="108">
        <f ca="1">ROUND(FIRE1403_raw!H12,0)</f>
        <v>1</v>
      </c>
      <c r="H10" s="108">
        <f ca="1">ROUND(FIRE1403_raw!I12,0)</f>
        <v>21</v>
      </c>
      <c r="I10" s="103">
        <f ca="1">ROUND(FIRE1403_raw!J12,0)</f>
        <v>42</v>
      </c>
      <c r="J10" s="108">
        <f ca="1">IF(FIRE1403_raw!L12="..","..",ROUND(FIRE1403_raw!L12,0))</f>
        <v>67</v>
      </c>
      <c r="K10" s="108">
        <f ca="1">IF(FIRE1403_raw!M12="..","..",ROUND(FIRE1403_raw!M12,0))</f>
        <v>7</v>
      </c>
      <c r="L10" s="108">
        <f ca="1">IF(FIRE1403_raw!N12="..","..",ROUND(FIRE1403_raw!N12,0))</f>
        <v>3</v>
      </c>
      <c r="M10" s="103">
        <f ca="1">ROUND(FIRE1403_raw!O12,0)</f>
        <v>77</v>
      </c>
      <c r="N10" s="109"/>
      <c r="P10" s="104"/>
      <c r="Q10" s="104"/>
      <c r="S10" s="104"/>
      <c r="T10" s="104"/>
      <c r="V10" s="105"/>
      <c r="W10" s="105"/>
      <c r="X10" s="105"/>
      <c r="Y10" s="105"/>
      <c r="Z10" s="105"/>
      <c r="AB10" s="106"/>
      <c r="AC10" s="106"/>
      <c r="AD10" s="106"/>
      <c r="AE10" s="106"/>
      <c r="AF10" s="106"/>
      <c r="AG10" s="106"/>
      <c r="AH10" s="106"/>
      <c r="AI10" s="106"/>
      <c r="AJ10" s="106"/>
      <c r="AK10" s="106"/>
      <c r="AL10" s="106"/>
    </row>
    <row r="11" spans="1:38" s="91" customFormat="1" ht="15" customHeight="1" x14ac:dyDescent="0.4">
      <c r="A11" s="90" t="s">
        <v>24</v>
      </c>
      <c r="B11" s="108">
        <f ca="1">ROUND(FIRE1403_raw!B13,0)</f>
        <v>6</v>
      </c>
      <c r="C11" s="108">
        <f ca="1">ROUND(FIRE1403_raw!C13,0)</f>
        <v>10</v>
      </c>
      <c r="D11" s="108">
        <f ca="1">IF(FIRE1403_raw!D13="..","..",ROUND(FIRE1403_raw!D13,0))</f>
        <v>4</v>
      </c>
      <c r="E11" s="103">
        <f ca="1">ROUND(FIRE1403_raw!E13,0)</f>
        <v>20</v>
      </c>
      <c r="F11" s="108">
        <f ca="1">ROUND(FIRE1403_raw!G13,0)</f>
        <v>30</v>
      </c>
      <c r="G11" s="108">
        <f ca="1">ROUND(FIRE1403_raw!H13,0)</f>
        <v>2</v>
      </c>
      <c r="H11" s="108">
        <f ca="1">ROUND(FIRE1403_raw!I13,0)</f>
        <v>12</v>
      </c>
      <c r="I11" s="103">
        <f ca="1">ROUND(FIRE1403_raw!J13,0)</f>
        <v>44</v>
      </c>
      <c r="J11" s="108">
        <f ca="1">IF(FIRE1403_raw!L13="..","..",ROUND(FIRE1403_raw!L13,0))</f>
        <v>75</v>
      </c>
      <c r="K11" s="108">
        <f ca="1">IF(FIRE1403_raw!M13="..","..",ROUND(FIRE1403_raw!M13,0))</f>
        <v>3</v>
      </c>
      <c r="L11" s="108">
        <f ca="1">IF(FIRE1403_raw!N13="..","..",ROUND(FIRE1403_raw!N13,0))</f>
        <v>3</v>
      </c>
      <c r="M11" s="103">
        <f ca="1">ROUND(FIRE1403_raw!O13,0)</f>
        <v>81</v>
      </c>
      <c r="N11" s="109"/>
      <c r="P11" s="104"/>
      <c r="Q11" s="104"/>
      <c r="S11" s="104"/>
      <c r="T11" s="104"/>
      <c r="V11" s="105"/>
      <c r="W11" s="105"/>
      <c r="X11" s="105"/>
      <c r="Y11" s="105"/>
      <c r="Z11" s="105"/>
      <c r="AB11" s="106"/>
      <c r="AC11" s="106"/>
      <c r="AD11" s="106"/>
      <c r="AE11" s="106"/>
      <c r="AF11" s="106"/>
      <c r="AG11" s="106"/>
      <c r="AH11" s="106"/>
      <c r="AI11" s="106"/>
      <c r="AJ11" s="106"/>
      <c r="AK11" s="106"/>
      <c r="AL11" s="106"/>
    </row>
    <row r="12" spans="1:38" s="91" customFormat="1" ht="15" customHeight="1" x14ac:dyDescent="0.4">
      <c r="A12" s="90" t="s">
        <v>25</v>
      </c>
      <c r="B12" s="108">
        <f ca="1">ROUND(FIRE1403_raw!B14,0)</f>
        <v>3</v>
      </c>
      <c r="C12" s="108">
        <f ca="1">ROUND(FIRE1403_raw!C14,0)</f>
        <v>19</v>
      </c>
      <c r="D12" s="108">
        <f ca="1">IF(FIRE1403_raw!D14="..","..",ROUND(FIRE1403_raw!D14,0))</f>
        <v>4</v>
      </c>
      <c r="E12" s="103">
        <f ca="1">ROUND(FIRE1403_raw!E14,0)</f>
        <v>26</v>
      </c>
      <c r="F12" s="108">
        <f ca="1">ROUND(FIRE1403_raw!G14,0)</f>
        <v>36</v>
      </c>
      <c r="G12" s="108">
        <f ca="1">ROUND(FIRE1403_raw!H14,0)</f>
        <v>4</v>
      </c>
      <c r="H12" s="108">
        <f ca="1">ROUND(FIRE1403_raw!I14,0)</f>
        <v>7</v>
      </c>
      <c r="I12" s="103">
        <f ca="1">ROUND(FIRE1403_raw!J14,0)</f>
        <v>47</v>
      </c>
      <c r="J12" s="108">
        <f ca="1">IF(FIRE1403_raw!L14="..","..",ROUND(FIRE1403_raw!L14,0))</f>
        <v>113</v>
      </c>
      <c r="K12" s="108">
        <f ca="1">IF(FIRE1403_raw!M14="..","..",ROUND(FIRE1403_raw!M14,0))</f>
        <v>3</v>
      </c>
      <c r="L12" s="108">
        <f ca="1">IF(FIRE1403_raw!N14="..","..",ROUND(FIRE1403_raw!N14,0))</f>
        <v>2</v>
      </c>
      <c r="M12" s="103">
        <f ca="1">ROUND(FIRE1403_raw!O14,0)</f>
        <v>118</v>
      </c>
      <c r="N12" s="109"/>
      <c r="P12" s="104"/>
      <c r="Q12" s="104"/>
      <c r="S12" s="104"/>
      <c r="T12" s="104"/>
      <c r="V12" s="105"/>
      <c r="W12" s="105"/>
      <c r="X12" s="105"/>
      <c r="Y12" s="105"/>
      <c r="Z12" s="105"/>
      <c r="AB12" s="106"/>
      <c r="AC12" s="106"/>
      <c r="AD12" s="106"/>
      <c r="AE12" s="106"/>
      <c r="AF12" s="106"/>
      <c r="AG12" s="106"/>
      <c r="AH12" s="106"/>
      <c r="AI12" s="106"/>
      <c r="AJ12" s="106"/>
      <c r="AK12" s="106"/>
      <c r="AL12" s="106"/>
    </row>
    <row r="13" spans="1:38" s="91" customFormat="1" ht="15" customHeight="1" x14ac:dyDescent="0.4">
      <c r="A13" s="90" t="s">
        <v>26</v>
      </c>
      <c r="B13" s="108">
        <f ca="1">ROUND(FIRE1403_raw!B15,0)</f>
        <v>9</v>
      </c>
      <c r="C13" s="108">
        <f ca="1">ROUND(FIRE1403_raw!C15,0)</f>
        <v>13</v>
      </c>
      <c r="D13" s="108">
        <f ca="1">IF(FIRE1403_raw!D15="..","..",ROUND(FIRE1403_raw!D15,0))</f>
        <v>6</v>
      </c>
      <c r="E13" s="103">
        <f ca="1">ROUND(FIRE1403_raw!E15,0)</f>
        <v>28</v>
      </c>
      <c r="F13" s="108">
        <f ca="1">ROUND(FIRE1403_raw!G15,0)</f>
        <v>35</v>
      </c>
      <c r="G13" s="108">
        <f ca="1">ROUND(FIRE1403_raw!H15,0)</f>
        <v>3</v>
      </c>
      <c r="H13" s="108">
        <f ca="1">ROUND(FIRE1403_raw!I15,0)</f>
        <v>19</v>
      </c>
      <c r="I13" s="103">
        <f ca="1">ROUND(FIRE1403_raw!J15,0)</f>
        <v>57</v>
      </c>
      <c r="J13" s="108">
        <f ca="1">IF(FIRE1403_raw!L15="..","..",ROUND(FIRE1403_raw!L15,0))</f>
        <v>168</v>
      </c>
      <c r="K13" s="108">
        <f ca="1">IF(FIRE1403_raw!M15="..","..",ROUND(FIRE1403_raw!M15,0))</f>
        <v>8</v>
      </c>
      <c r="L13" s="108">
        <f ca="1">IF(FIRE1403_raw!N15="..","..",ROUND(FIRE1403_raw!N15,0))</f>
        <v>5</v>
      </c>
      <c r="M13" s="103">
        <f ca="1">ROUND(FIRE1403_raw!O15,0)</f>
        <v>181</v>
      </c>
      <c r="N13" s="109"/>
      <c r="P13" s="104"/>
      <c r="Q13" s="104"/>
      <c r="S13" s="104"/>
      <c r="T13" s="104"/>
      <c r="V13" s="105"/>
      <c r="W13" s="105"/>
      <c r="X13" s="105"/>
      <c r="Y13" s="105"/>
      <c r="Z13" s="105"/>
      <c r="AB13" s="106"/>
      <c r="AC13" s="106"/>
      <c r="AD13" s="106"/>
      <c r="AE13" s="106"/>
      <c r="AF13" s="106"/>
      <c r="AG13" s="106"/>
      <c r="AH13" s="106"/>
      <c r="AI13" s="106"/>
      <c r="AJ13" s="106"/>
      <c r="AK13" s="106"/>
      <c r="AL13" s="106"/>
    </row>
    <row r="14" spans="1:38" s="91" customFormat="1" ht="15" customHeight="1" x14ac:dyDescent="0.4">
      <c r="A14" s="90" t="s">
        <v>27</v>
      </c>
      <c r="B14" s="108">
        <f ca="1">ROUND(FIRE1403_raw!B16,0)</f>
        <v>6</v>
      </c>
      <c r="C14" s="108">
        <f ca="1">ROUND(FIRE1403_raw!C16,0)</f>
        <v>6</v>
      </c>
      <c r="D14" s="108">
        <f ca="1">IF(FIRE1403_raw!D16="..","..",ROUND(FIRE1403_raw!D16,0))</f>
        <v>2</v>
      </c>
      <c r="E14" s="103">
        <f ca="1">ROUND(FIRE1403_raw!E16,0)</f>
        <v>14</v>
      </c>
      <c r="F14" s="108">
        <f ca="1">ROUND(FIRE1403_raw!G16,0)</f>
        <v>21</v>
      </c>
      <c r="G14" s="108">
        <f ca="1">ROUND(FIRE1403_raw!H16,0)</f>
        <v>2</v>
      </c>
      <c r="H14" s="108">
        <f ca="1">ROUND(FIRE1403_raw!I16,0)</f>
        <v>11</v>
      </c>
      <c r="I14" s="103">
        <f ca="1">ROUND(FIRE1403_raw!J16,0)</f>
        <v>34</v>
      </c>
      <c r="J14" s="108">
        <f ca="1">IF(FIRE1403_raw!L16="..","..",ROUND(FIRE1403_raw!L16,0))</f>
        <v>62</v>
      </c>
      <c r="K14" s="108">
        <f ca="1">IF(FIRE1403_raw!M16="..","..",ROUND(FIRE1403_raw!M16,0))</f>
        <v>4</v>
      </c>
      <c r="L14" s="108">
        <f ca="1">IF(FIRE1403_raw!N16="..","..",ROUND(FIRE1403_raw!N16,0))</f>
        <v>3</v>
      </c>
      <c r="M14" s="103">
        <f ca="1">ROUND(FIRE1403_raw!O16,0)</f>
        <v>69</v>
      </c>
      <c r="N14" s="109"/>
      <c r="P14" s="104"/>
      <c r="Q14" s="104"/>
      <c r="S14" s="104"/>
      <c r="T14" s="104"/>
      <c r="V14" s="105"/>
      <c r="W14" s="105"/>
      <c r="X14" s="105"/>
      <c r="Y14" s="105"/>
      <c r="Z14" s="105"/>
      <c r="AB14" s="106"/>
      <c r="AC14" s="106"/>
      <c r="AD14" s="106"/>
      <c r="AE14" s="106"/>
      <c r="AF14" s="106"/>
      <c r="AG14" s="106"/>
      <c r="AH14" s="106"/>
      <c r="AI14" s="106"/>
      <c r="AJ14" s="106"/>
      <c r="AK14" s="106"/>
      <c r="AL14" s="106"/>
    </row>
    <row r="15" spans="1:38" s="91" customFormat="1" ht="15" customHeight="1" x14ac:dyDescent="0.4">
      <c r="A15" s="90" t="s">
        <v>28</v>
      </c>
      <c r="B15" s="108">
        <f ca="1">ROUND(FIRE1403_raw!B17,0)</f>
        <v>3</v>
      </c>
      <c r="C15" s="108">
        <f ca="1">ROUND(FIRE1403_raw!C17,0)</f>
        <v>23</v>
      </c>
      <c r="D15" s="108">
        <f ca="1">IF(FIRE1403_raw!D17="..","..",ROUND(FIRE1403_raw!D17,0))</f>
        <v>5</v>
      </c>
      <c r="E15" s="108">
        <f ca="1">ROUND(FIRE1403_raw!E17,0)</f>
        <v>31</v>
      </c>
      <c r="F15" s="108">
        <f ca="1">ROUND(FIRE1403_raw!G17,0)</f>
        <v>43</v>
      </c>
      <c r="G15" s="108">
        <f ca="1">ROUND(FIRE1403_raw!H17,0)</f>
        <v>2</v>
      </c>
      <c r="H15" s="108">
        <f ca="1">ROUND(FIRE1403_raw!I17,0)</f>
        <v>46</v>
      </c>
      <c r="I15" s="108">
        <f ca="1">ROUND(FIRE1403_raw!J17,0)</f>
        <v>91</v>
      </c>
      <c r="J15" s="108">
        <f ca="1">IF(FIRE1403_raw!L17="..","..",ROUND(FIRE1403_raw!L17,0))</f>
        <v>102</v>
      </c>
      <c r="K15" s="108">
        <f ca="1">IF(FIRE1403_raw!M17="..","..",ROUND(FIRE1403_raw!M17,0))</f>
        <v>8</v>
      </c>
      <c r="L15" s="108">
        <f ca="1">IF(FIRE1403_raw!N17="..","..",ROUND(FIRE1403_raw!N17,0))</f>
        <v>4</v>
      </c>
      <c r="M15" s="108">
        <f ca="1">ROUND(FIRE1403_raw!O17,0)</f>
        <v>114</v>
      </c>
      <c r="N15" s="109"/>
      <c r="P15" s="104"/>
      <c r="Q15" s="104"/>
      <c r="S15" s="104"/>
      <c r="T15" s="104"/>
      <c r="V15" s="105"/>
      <c r="W15" s="105"/>
      <c r="X15" s="105"/>
      <c r="Y15" s="105"/>
      <c r="Z15" s="105"/>
      <c r="AB15" s="106"/>
      <c r="AC15" s="106"/>
      <c r="AD15" s="106"/>
      <c r="AE15" s="106"/>
      <c r="AF15" s="106"/>
      <c r="AG15" s="106"/>
      <c r="AH15" s="106"/>
      <c r="AI15" s="106"/>
      <c r="AJ15" s="106"/>
      <c r="AK15" s="106"/>
      <c r="AL15" s="106"/>
    </row>
    <row r="16" spans="1:38" s="91" customFormat="1" ht="15" customHeight="1" x14ac:dyDescent="0.4">
      <c r="A16" s="90" t="s">
        <v>29</v>
      </c>
      <c r="B16" s="108">
        <f ca="1">ROUND(FIRE1403_raw!B18,0)</f>
        <v>2</v>
      </c>
      <c r="C16" s="108">
        <f ca="1">ROUND(FIRE1403_raw!C18,0)</f>
        <v>30</v>
      </c>
      <c r="D16" s="108">
        <f ca="1">IF(FIRE1403_raw!D18="..","..",ROUND(FIRE1403_raw!D18,0))</f>
        <v>6</v>
      </c>
      <c r="E16" s="103">
        <f ca="1">ROUND(FIRE1403_raw!E18,0)</f>
        <v>38</v>
      </c>
      <c r="F16" s="108">
        <f ca="1">ROUND(FIRE1403_raw!G18,0)</f>
        <v>42</v>
      </c>
      <c r="G16" s="108">
        <f ca="1">ROUND(FIRE1403_raw!H18,0)</f>
        <v>2</v>
      </c>
      <c r="H16" s="108">
        <f ca="1">ROUND(FIRE1403_raw!I18,0)</f>
        <v>24</v>
      </c>
      <c r="I16" s="103">
        <f ca="1">ROUND(FIRE1403_raw!J18,0)</f>
        <v>68</v>
      </c>
      <c r="J16" s="108">
        <f ca="1">IF(FIRE1403_raw!L18="..","..",ROUND(FIRE1403_raw!L18,0))</f>
        <v>75</v>
      </c>
      <c r="K16" s="108">
        <f ca="1">IF(FIRE1403_raw!M18="..","..",ROUND(FIRE1403_raw!M18,0))</f>
        <v>5</v>
      </c>
      <c r="L16" s="108">
        <f ca="1">IF(FIRE1403_raw!N18="..","..",ROUND(FIRE1403_raw!N18,0))</f>
        <v>5</v>
      </c>
      <c r="M16" s="103">
        <f ca="1">ROUND(FIRE1403_raw!O18,0)</f>
        <v>85</v>
      </c>
      <c r="N16" s="109"/>
      <c r="P16" s="104"/>
      <c r="Q16" s="104"/>
      <c r="S16" s="104"/>
      <c r="T16" s="104"/>
      <c r="V16" s="105"/>
      <c r="W16" s="105"/>
      <c r="X16" s="105"/>
      <c r="Y16" s="105"/>
      <c r="Z16" s="105"/>
      <c r="AB16" s="106"/>
      <c r="AC16" s="106"/>
      <c r="AD16" s="106"/>
      <c r="AE16" s="106"/>
      <c r="AF16" s="106"/>
      <c r="AG16" s="106"/>
      <c r="AH16" s="106"/>
      <c r="AI16" s="106"/>
      <c r="AJ16" s="106"/>
      <c r="AK16" s="106"/>
      <c r="AL16" s="106"/>
    </row>
    <row r="17" spans="1:38" s="91" customFormat="1" ht="15" customHeight="1" x14ac:dyDescent="0.4">
      <c r="A17" s="109" t="s">
        <v>30</v>
      </c>
      <c r="B17" s="108">
        <f ca="1">ROUND(FIRE1403_raw!B19,0)</f>
        <v>4</v>
      </c>
      <c r="C17" s="108">
        <f ca="1">ROUND(FIRE1403_raw!C19,0)</f>
        <v>19</v>
      </c>
      <c r="D17" s="108">
        <f ca="1">IF(FIRE1403_raw!D19="..","..",ROUND(FIRE1403_raw!D19,0))</f>
        <v>8</v>
      </c>
      <c r="E17" s="103">
        <f ca="1">ROUND(FIRE1403_raw!E19,0)</f>
        <v>31</v>
      </c>
      <c r="F17" s="108">
        <f ca="1">ROUND(FIRE1403_raw!G19,0)</f>
        <v>41</v>
      </c>
      <c r="G17" s="108">
        <f ca="1">ROUND(FIRE1403_raw!H19,0)</f>
        <v>2</v>
      </c>
      <c r="H17" s="108">
        <f ca="1">ROUND(FIRE1403_raw!I19,0)</f>
        <v>14</v>
      </c>
      <c r="I17" s="103">
        <f ca="1">ROUND(FIRE1403_raw!J19,0)</f>
        <v>57</v>
      </c>
      <c r="J17" s="108">
        <f ca="1">IF(FIRE1403_raw!L19="..","..",ROUND(FIRE1403_raw!L19,0))</f>
        <v>160</v>
      </c>
      <c r="K17" s="108">
        <f ca="1">IF(FIRE1403_raw!M19="..","..",ROUND(FIRE1403_raw!M19,0))</f>
        <v>4</v>
      </c>
      <c r="L17" s="108">
        <f ca="1">IF(FIRE1403_raw!N19="..","..",ROUND(FIRE1403_raw!N19,0))</f>
        <v>6</v>
      </c>
      <c r="M17" s="103">
        <f ca="1">ROUND(FIRE1403_raw!O19,0)</f>
        <v>170</v>
      </c>
      <c r="N17" s="109"/>
      <c r="P17" s="104"/>
      <c r="Q17" s="104"/>
      <c r="S17" s="104"/>
      <c r="T17" s="104"/>
      <c r="V17" s="105"/>
      <c r="W17" s="105"/>
      <c r="X17" s="105"/>
      <c r="Y17" s="105"/>
      <c r="Z17" s="105"/>
      <c r="AB17" s="106"/>
      <c r="AC17" s="106"/>
      <c r="AD17" s="106"/>
      <c r="AE17" s="106"/>
      <c r="AF17" s="106"/>
      <c r="AG17" s="106"/>
      <c r="AH17" s="106"/>
      <c r="AI17" s="106"/>
      <c r="AJ17" s="106"/>
      <c r="AK17" s="106"/>
      <c r="AL17" s="106"/>
    </row>
    <row r="18" spans="1:38" s="91" customFormat="1" ht="15" customHeight="1" x14ac:dyDescent="0.4">
      <c r="A18" s="109" t="s">
        <v>266</v>
      </c>
      <c r="B18" s="108">
        <f ca="1">ROUND(FIRE1403_raw!B20,0)</f>
        <v>2</v>
      </c>
      <c r="C18" s="108">
        <f ca="1">ROUND(FIRE1403_raw!C20,0)</f>
        <v>69</v>
      </c>
      <c r="D18" s="108">
        <f ca="1">IF(FIRE1403_raw!D20="..","..",ROUND(FIRE1403_raw!D20,0))</f>
        <v>10</v>
      </c>
      <c r="E18" s="103">
        <f ca="1">ROUND(FIRE1403_raw!E20,0)</f>
        <v>81</v>
      </c>
      <c r="F18" s="108">
        <f ca="1">ROUND(FIRE1403_raw!G20,0)</f>
        <v>115</v>
      </c>
      <c r="G18" s="108">
        <f ca="1">ROUND(FIRE1403_raw!H20,0)</f>
        <v>7</v>
      </c>
      <c r="H18" s="108">
        <f ca="1">ROUND(FIRE1403_raw!I20,0)</f>
        <v>203</v>
      </c>
      <c r="I18" s="103">
        <f ca="1">ROUND(FIRE1403_raw!J20,0)</f>
        <v>325</v>
      </c>
      <c r="J18" s="108">
        <f ca="1">IF(FIRE1403_raw!L20="..","..",ROUND(FIRE1403_raw!L20,0))</f>
        <v>278</v>
      </c>
      <c r="K18" s="108">
        <f ca="1">IF(FIRE1403_raw!M20="..","..",ROUND(FIRE1403_raw!M20,0))</f>
        <v>16</v>
      </c>
      <c r="L18" s="108">
        <f ca="1">IF(FIRE1403_raw!N20="..","..",ROUND(FIRE1403_raw!N20,0))</f>
        <v>9</v>
      </c>
      <c r="M18" s="103">
        <f ca="1">ROUND(FIRE1403_raw!O20,0)</f>
        <v>303</v>
      </c>
      <c r="N18" s="109"/>
      <c r="P18" s="104"/>
      <c r="Q18" s="104"/>
      <c r="S18" s="104"/>
      <c r="T18" s="104"/>
      <c r="V18" s="105"/>
      <c r="W18" s="105"/>
      <c r="X18" s="105"/>
      <c r="Y18" s="105"/>
      <c r="Z18" s="105"/>
      <c r="AB18" s="106"/>
      <c r="AC18" s="106"/>
      <c r="AD18" s="106"/>
      <c r="AE18" s="106"/>
      <c r="AF18" s="106"/>
      <c r="AG18" s="106"/>
      <c r="AH18" s="106"/>
      <c r="AI18" s="106"/>
      <c r="AJ18" s="106"/>
      <c r="AK18" s="106"/>
      <c r="AL18" s="106"/>
    </row>
    <row r="19" spans="1:38" s="91" customFormat="1" ht="15" customHeight="1" x14ac:dyDescent="0.4">
      <c r="A19" s="90" t="s">
        <v>307</v>
      </c>
      <c r="B19" s="108">
        <f ca="1">ROUND(FIRE1403_raw!B21,0)</f>
        <v>3</v>
      </c>
      <c r="C19" s="108">
        <f ca="1">ROUND(FIRE1403_raw!C21,0)</f>
        <v>37</v>
      </c>
      <c r="D19" s="108">
        <f ca="1">IF(FIRE1403_raw!D21="..","..",ROUND(FIRE1403_raw!D21,0))</f>
        <v>10</v>
      </c>
      <c r="E19" s="103">
        <f ca="1">ROUND(FIRE1403_raw!E21,0)</f>
        <v>50</v>
      </c>
      <c r="F19" s="108">
        <f ca="1">ROUND(FIRE1403_raw!G21,0)</f>
        <v>74</v>
      </c>
      <c r="G19" s="108">
        <f ca="1">ROUND(FIRE1403_raw!H21,0)</f>
        <v>4</v>
      </c>
      <c r="H19" s="108">
        <f ca="1">ROUND(FIRE1403_raw!I21,0)</f>
        <v>60</v>
      </c>
      <c r="I19" s="103">
        <f ca="1">ROUND(FIRE1403_raw!J21,0)</f>
        <v>138</v>
      </c>
      <c r="J19" s="108">
        <f ca="1">IF(FIRE1403_raw!L21="..","..",ROUND(FIRE1403_raw!L21,0))</f>
        <v>271</v>
      </c>
      <c r="K19" s="108">
        <f ca="1">IF(FIRE1403_raw!M21="..","..",ROUND(FIRE1403_raw!M21,0))</f>
        <v>9</v>
      </c>
      <c r="L19" s="108">
        <f ca="1">IF(FIRE1403_raw!N21="..","..",ROUND(FIRE1403_raw!N21,0))</f>
        <v>8</v>
      </c>
      <c r="M19" s="103">
        <f ca="1">ROUND(FIRE1403_raw!O21,0)</f>
        <v>288</v>
      </c>
      <c r="N19" s="109"/>
      <c r="P19" s="104"/>
      <c r="Q19" s="104"/>
      <c r="S19" s="104"/>
      <c r="T19" s="104"/>
      <c r="V19" s="105"/>
      <c r="W19" s="105"/>
      <c r="X19" s="105"/>
      <c r="Y19" s="105"/>
      <c r="Z19" s="105"/>
      <c r="AB19" s="106"/>
      <c r="AC19" s="106"/>
      <c r="AD19" s="106"/>
      <c r="AE19" s="106"/>
      <c r="AF19" s="106"/>
      <c r="AG19" s="106"/>
      <c r="AH19" s="106"/>
      <c r="AI19" s="106"/>
      <c r="AJ19" s="106"/>
      <c r="AK19" s="106"/>
      <c r="AL19" s="106"/>
    </row>
    <row r="20" spans="1:38" s="91" customFormat="1" ht="15" customHeight="1" x14ac:dyDescent="0.4">
      <c r="A20" s="90" t="s">
        <v>33</v>
      </c>
      <c r="B20" s="108">
        <f ca="1">ROUND(FIRE1403_raw!B22,0)</f>
        <v>2</v>
      </c>
      <c r="C20" s="108">
        <f ca="1">ROUND(FIRE1403_raw!C22,0)</f>
        <v>6</v>
      </c>
      <c r="D20" s="108">
        <f ca="1">IF(FIRE1403_raw!D22="..","..",ROUND(FIRE1403_raw!D22,0))</f>
        <v>7</v>
      </c>
      <c r="E20" s="103">
        <f ca="1">ROUND(FIRE1403_raw!E22,0)</f>
        <v>15</v>
      </c>
      <c r="F20" s="108">
        <f ca="1">ROUND(FIRE1403_raw!G22,0)</f>
        <v>26</v>
      </c>
      <c r="G20" s="108">
        <f ca="1">ROUND(FIRE1403_raw!H22,0)</f>
        <v>2</v>
      </c>
      <c r="H20" s="108">
        <f ca="1">ROUND(FIRE1403_raw!I22,0)</f>
        <v>28</v>
      </c>
      <c r="I20" s="103">
        <f ca="1">ROUND(FIRE1403_raw!J22,0)</f>
        <v>56</v>
      </c>
      <c r="J20" s="108">
        <f ca="1">IF(FIRE1403_raw!L22="..","..",ROUND(FIRE1403_raw!L22,0))</f>
        <v>63</v>
      </c>
      <c r="K20" s="108">
        <f ca="1">IF(FIRE1403_raw!M22="..","..",ROUND(FIRE1403_raw!M22,0))</f>
        <v>5</v>
      </c>
      <c r="L20" s="108">
        <f ca="1">IF(FIRE1403_raw!N22="..","..",ROUND(FIRE1403_raw!N22,0))</f>
        <v>3</v>
      </c>
      <c r="M20" s="103">
        <f ca="1">ROUND(FIRE1403_raw!O22,0)</f>
        <v>71</v>
      </c>
      <c r="N20" s="109"/>
      <c r="P20" s="104"/>
      <c r="Q20" s="104"/>
      <c r="S20" s="104"/>
      <c r="T20" s="104"/>
      <c r="V20" s="105"/>
      <c r="W20" s="105"/>
      <c r="X20" s="105"/>
      <c r="Y20" s="105"/>
      <c r="Z20" s="105"/>
      <c r="AB20" s="106"/>
      <c r="AC20" s="106"/>
      <c r="AD20" s="106"/>
      <c r="AE20" s="106"/>
      <c r="AF20" s="106"/>
      <c r="AG20" s="106"/>
      <c r="AH20" s="106"/>
      <c r="AI20" s="106"/>
      <c r="AJ20" s="106"/>
      <c r="AK20" s="106"/>
      <c r="AL20" s="106"/>
    </row>
    <row r="21" spans="1:38" s="91" customFormat="1" ht="15" customHeight="1" x14ac:dyDescent="0.4">
      <c r="A21" s="90" t="s">
        <v>34</v>
      </c>
      <c r="B21" s="108">
        <f ca="1">ROUND(FIRE1403_raw!B23,0)</f>
        <v>6</v>
      </c>
      <c r="C21" s="108">
        <f ca="1">ROUND(FIRE1403_raw!C23,0)</f>
        <v>12</v>
      </c>
      <c r="D21" s="108">
        <f ca="1">IF(FIRE1403_raw!D23="..","..",ROUND(FIRE1403_raw!D23,0))</f>
        <v>6</v>
      </c>
      <c r="E21" s="103">
        <f ca="1">ROUND(FIRE1403_raw!E23,0)</f>
        <v>24</v>
      </c>
      <c r="F21" s="108">
        <f ca="1">ROUND(FIRE1403_raw!G23,0)</f>
        <v>40</v>
      </c>
      <c r="G21" s="108">
        <f ca="1">ROUND(FIRE1403_raw!H23,0)</f>
        <v>3</v>
      </c>
      <c r="H21" s="108">
        <f ca="1">ROUND(FIRE1403_raw!I23,0)</f>
        <v>10</v>
      </c>
      <c r="I21" s="103">
        <f ca="1">ROUND(FIRE1403_raw!J23,0)</f>
        <v>53</v>
      </c>
      <c r="J21" s="108">
        <f ca="1">IF(FIRE1403_raw!L23="..","..",ROUND(FIRE1403_raw!L23,0))</f>
        <v>121</v>
      </c>
      <c r="K21" s="108">
        <f ca="1">IF(FIRE1403_raw!M23="..","..",ROUND(FIRE1403_raw!M23,0))</f>
        <v>4</v>
      </c>
      <c r="L21" s="108">
        <f ca="1">IF(FIRE1403_raw!N23="..","..",ROUND(FIRE1403_raw!N23,0))</f>
        <v>2</v>
      </c>
      <c r="M21" s="103">
        <f ca="1">ROUND(FIRE1403_raw!O23,0)</f>
        <v>127</v>
      </c>
      <c r="N21" s="109"/>
      <c r="P21" s="104"/>
      <c r="Q21" s="104"/>
      <c r="S21" s="104"/>
      <c r="T21" s="104"/>
      <c r="V21" s="105"/>
      <c r="W21" s="105"/>
      <c r="X21" s="105"/>
      <c r="Y21" s="105"/>
      <c r="Z21" s="105"/>
      <c r="AB21" s="106"/>
      <c r="AC21" s="106"/>
      <c r="AD21" s="106"/>
      <c r="AE21" s="106"/>
      <c r="AF21" s="106"/>
      <c r="AG21" s="106"/>
      <c r="AH21" s="106"/>
      <c r="AI21" s="106"/>
      <c r="AJ21" s="106"/>
      <c r="AK21" s="106"/>
      <c r="AL21" s="106"/>
    </row>
    <row r="22" spans="1:38" s="91" customFormat="1" ht="15" customHeight="1" x14ac:dyDescent="0.4">
      <c r="A22" s="90" t="s">
        <v>35</v>
      </c>
      <c r="B22" s="108">
        <f ca="1">ROUND(FIRE1403_raw!B24,0)</f>
        <v>13</v>
      </c>
      <c r="C22" s="108">
        <f ca="1">ROUND(FIRE1403_raw!C24,0)</f>
        <v>35</v>
      </c>
      <c r="D22" s="108">
        <f ca="1">IF(FIRE1403_raw!D24="..","..",ROUND(FIRE1403_raw!D24,0))</f>
        <v>2</v>
      </c>
      <c r="E22" s="103">
        <f ca="1">ROUND(FIRE1403_raw!E24,0)</f>
        <v>50</v>
      </c>
      <c r="F22" s="108">
        <f ca="1">ROUND(FIRE1403_raw!G24,0)</f>
        <v>67</v>
      </c>
      <c r="G22" s="108">
        <f ca="1">ROUND(FIRE1403_raw!H24,0)</f>
        <v>4</v>
      </c>
      <c r="H22" s="108">
        <f ca="1">ROUND(FIRE1403_raw!I24,0)</f>
        <v>49</v>
      </c>
      <c r="I22" s="103">
        <f ca="1">ROUND(FIRE1403_raw!J24,0)</f>
        <v>120</v>
      </c>
      <c r="J22" s="108">
        <f ca="1">IF(FIRE1403_raw!L24="..","..",ROUND(FIRE1403_raw!L24,0))</f>
        <v>190</v>
      </c>
      <c r="K22" s="108">
        <f ca="1">IF(FIRE1403_raw!M24="..","..",ROUND(FIRE1403_raw!M24,0))</f>
        <v>13</v>
      </c>
      <c r="L22" s="108">
        <f ca="1">IF(FIRE1403_raw!N24="..","..",ROUND(FIRE1403_raw!N24,0))</f>
        <v>6</v>
      </c>
      <c r="M22" s="103">
        <f ca="1">ROUND(FIRE1403_raw!O24,0)</f>
        <v>209</v>
      </c>
      <c r="N22" s="109"/>
      <c r="P22" s="104"/>
      <c r="Q22" s="104"/>
      <c r="S22" s="104"/>
      <c r="T22" s="104"/>
      <c r="V22" s="105"/>
      <c r="W22" s="105"/>
      <c r="X22" s="105"/>
      <c r="Y22" s="105"/>
      <c r="Z22" s="105"/>
      <c r="AB22" s="106"/>
      <c r="AC22" s="106"/>
      <c r="AD22" s="106"/>
      <c r="AE22" s="106"/>
      <c r="AF22" s="106"/>
      <c r="AG22" s="106"/>
      <c r="AH22" s="106"/>
      <c r="AI22" s="106"/>
      <c r="AJ22" s="106"/>
      <c r="AK22" s="106"/>
      <c r="AL22" s="106"/>
    </row>
    <row r="23" spans="1:38" s="91" customFormat="1" ht="15" customHeight="1" x14ac:dyDescent="0.4">
      <c r="A23" s="90" t="s">
        <v>36</v>
      </c>
      <c r="B23" s="108">
        <f ca="1">ROUND(FIRE1403_raw!B25,0)</f>
        <v>2</v>
      </c>
      <c r="C23" s="108">
        <f ca="1">ROUND(FIRE1403_raw!C25,0)</f>
        <v>16</v>
      </c>
      <c r="D23" s="108">
        <f ca="1">IF(FIRE1403_raw!D25="..","..",ROUND(FIRE1403_raw!D25,0))</f>
        <v>3</v>
      </c>
      <c r="E23" s="103">
        <f ca="1">ROUND(FIRE1403_raw!E25,0)</f>
        <v>21</v>
      </c>
      <c r="F23" s="108">
        <f ca="1">ROUND(FIRE1403_raw!G25,0)</f>
        <v>33</v>
      </c>
      <c r="G23" s="108">
        <f ca="1">ROUND(FIRE1403_raw!H25,0)</f>
        <v>2</v>
      </c>
      <c r="H23" s="108">
        <f ca="1">ROUND(FIRE1403_raw!I25,0)</f>
        <v>149</v>
      </c>
      <c r="I23" s="103">
        <f ca="1">ROUND(FIRE1403_raw!J25,0)</f>
        <v>184</v>
      </c>
      <c r="J23" s="108">
        <f ca="1">IF(FIRE1403_raw!L25="..","..",ROUND(FIRE1403_raw!L25,0))</f>
        <v>80</v>
      </c>
      <c r="K23" s="108">
        <f ca="1">IF(FIRE1403_raw!M25="..","..",ROUND(FIRE1403_raw!M25,0))</f>
        <v>4</v>
      </c>
      <c r="L23" s="108">
        <f ca="1">IF(FIRE1403_raw!N25="..","..",ROUND(FIRE1403_raw!N25,0))</f>
        <v>5</v>
      </c>
      <c r="M23" s="103">
        <f ca="1">ROUND(FIRE1403_raw!O25,0)</f>
        <v>89</v>
      </c>
      <c r="N23" s="109"/>
      <c r="P23" s="104"/>
      <c r="Q23" s="104"/>
      <c r="S23" s="104"/>
      <c r="T23" s="104"/>
      <c r="V23" s="105"/>
      <c r="W23" s="105"/>
      <c r="X23" s="105"/>
      <c r="Y23" s="105"/>
      <c r="Z23" s="105"/>
      <c r="AB23" s="106"/>
      <c r="AC23" s="106"/>
      <c r="AD23" s="106"/>
      <c r="AE23" s="106"/>
      <c r="AF23" s="106"/>
      <c r="AG23" s="106"/>
      <c r="AH23" s="106"/>
      <c r="AI23" s="106"/>
      <c r="AJ23" s="106"/>
      <c r="AK23" s="106"/>
      <c r="AL23" s="106"/>
    </row>
    <row r="24" spans="1:38" s="91" customFormat="1" ht="15" customHeight="1" x14ac:dyDescent="0.4">
      <c r="A24" s="90" t="s">
        <v>37</v>
      </c>
      <c r="B24" s="108">
        <f ca="1">ROUND(FIRE1403_raw!B26,0)</f>
        <v>5</v>
      </c>
      <c r="C24" s="108">
        <f ca="1">ROUND(FIRE1403_raw!C26,0)</f>
        <v>38</v>
      </c>
      <c r="D24" s="108">
        <f ca="1">IF(FIRE1403_raw!D26="..","..",ROUND(FIRE1403_raw!D26,0))</f>
        <v>8</v>
      </c>
      <c r="E24" s="103">
        <f ca="1">ROUND(FIRE1403_raw!E26,0)</f>
        <v>51</v>
      </c>
      <c r="F24" s="108">
        <f ca="1">ROUND(FIRE1403_raw!G26,0)</f>
        <v>73</v>
      </c>
      <c r="G24" s="108">
        <f ca="1">ROUND(FIRE1403_raw!H26,0)</f>
        <v>1</v>
      </c>
      <c r="H24" s="108">
        <f ca="1">ROUND(FIRE1403_raw!I26,0)</f>
        <v>50</v>
      </c>
      <c r="I24" s="103">
        <f ca="1">ROUND(FIRE1403_raw!J26,0)</f>
        <v>124</v>
      </c>
      <c r="J24" s="108">
        <f ca="1">IF(FIRE1403_raw!L26="..","..",ROUND(FIRE1403_raw!L26,0))</f>
        <v>150</v>
      </c>
      <c r="K24" s="108">
        <f ca="1">IF(FIRE1403_raw!M26="..","..",ROUND(FIRE1403_raw!M26,0))</f>
        <v>13</v>
      </c>
      <c r="L24" s="108">
        <f ca="1">IF(FIRE1403_raw!N26="..","..",ROUND(FIRE1403_raw!N26,0))</f>
        <v>4</v>
      </c>
      <c r="M24" s="103">
        <f ca="1">ROUND(FIRE1403_raw!O26,0)</f>
        <v>167</v>
      </c>
      <c r="N24" s="109"/>
      <c r="P24" s="104"/>
      <c r="Q24" s="104"/>
      <c r="S24" s="104"/>
      <c r="T24" s="104"/>
      <c r="V24" s="105"/>
      <c r="W24" s="105"/>
      <c r="X24" s="105"/>
      <c r="Y24" s="105"/>
      <c r="Z24" s="105"/>
      <c r="AB24" s="106"/>
      <c r="AC24" s="106"/>
      <c r="AD24" s="106"/>
      <c r="AE24" s="106"/>
      <c r="AF24" s="106"/>
      <c r="AG24" s="106"/>
      <c r="AH24" s="106"/>
      <c r="AI24" s="106"/>
      <c r="AJ24" s="106"/>
      <c r="AK24" s="106"/>
      <c r="AL24" s="106"/>
    </row>
    <row r="25" spans="1:38" s="91" customFormat="1" ht="15" customHeight="1" x14ac:dyDescent="0.4">
      <c r="A25" s="90" t="s">
        <v>273</v>
      </c>
      <c r="B25" s="108">
        <f ca="1">ROUND(FIRE1403_raw!B27,0)</f>
        <v>5</v>
      </c>
      <c r="C25" s="108">
        <f ca="1">ROUND(FIRE1403_raw!C27,0)</f>
        <v>17</v>
      </c>
      <c r="D25" s="108">
        <f ca="1">IF(FIRE1403_raw!D27="..","..",ROUND(FIRE1403_raw!D27,0))</f>
        <v>3</v>
      </c>
      <c r="E25" s="103">
        <f ca="1">ROUND(FIRE1403_raw!E27,0)</f>
        <v>25</v>
      </c>
      <c r="F25" s="108">
        <f ca="1">ROUND(FIRE1403_raw!G27,0)</f>
        <v>41</v>
      </c>
      <c r="G25" s="108">
        <f ca="1">ROUND(FIRE1403_raw!H27,0)</f>
        <v>2</v>
      </c>
      <c r="H25" s="108">
        <f ca="1">ROUND(FIRE1403_raw!I27,0)</f>
        <v>25</v>
      </c>
      <c r="I25" s="103">
        <f ca="1">ROUND(FIRE1403_raw!J27,0)</f>
        <v>68</v>
      </c>
      <c r="J25" s="108">
        <f ca="1">IF(FIRE1403_raw!L27="..","..",ROUND(FIRE1403_raw!L27,0))</f>
        <v>93</v>
      </c>
      <c r="K25" s="108">
        <f ca="1">IF(FIRE1403_raw!M27="..","..",ROUND(FIRE1403_raw!M27,0))</f>
        <v>5</v>
      </c>
      <c r="L25" s="108">
        <f ca="1">IF(FIRE1403_raw!N27="..","..",ROUND(FIRE1403_raw!N27,0))</f>
        <v>3</v>
      </c>
      <c r="M25" s="103">
        <f ca="1">ROUND(FIRE1403_raw!O27,0)</f>
        <v>101</v>
      </c>
      <c r="N25" s="109"/>
      <c r="P25" s="104"/>
      <c r="Q25" s="104"/>
      <c r="S25" s="104"/>
      <c r="T25" s="104"/>
      <c r="V25" s="105"/>
      <c r="W25" s="105"/>
      <c r="X25" s="105"/>
      <c r="Y25" s="105"/>
      <c r="Z25" s="105"/>
      <c r="AB25" s="106"/>
      <c r="AC25" s="106"/>
      <c r="AD25" s="106"/>
      <c r="AE25" s="106"/>
      <c r="AF25" s="106"/>
      <c r="AG25" s="106"/>
      <c r="AH25" s="106"/>
      <c r="AI25" s="106"/>
      <c r="AJ25" s="106"/>
      <c r="AK25" s="106"/>
      <c r="AL25" s="106"/>
    </row>
    <row r="26" spans="1:38" s="91" customFormat="1" ht="15" customHeight="1" x14ac:dyDescent="0.4">
      <c r="A26" s="90" t="s">
        <v>39</v>
      </c>
      <c r="B26" s="108">
        <f ca="1">ROUND(FIRE1403_raw!B28,0)</f>
        <v>9</v>
      </c>
      <c r="C26" s="108">
        <f ca="1">ROUND(FIRE1403_raw!C28,0)</f>
        <v>13</v>
      </c>
      <c r="D26" s="108">
        <f ca="1">IF(FIRE1403_raw!D28="..","..",ROUND(FIRE1403_raw!D28,0))</f>
        <v>7</v>
      </c>
      <c r="E26" s="103">
        <f ca="1">ROUND(FIRE1403_raw!E28,0)</f>
        <v>29</v>
      </c>
      <c r="F26" s="108">
        <f ca="1">ROUND(FIRE1403_raw!G28,0)</f>
        <v>40</v>
      </c>
      <c r="G26" s="108">
        <f ca="1">ROUND(FIRE1403_raw!H28,0)</f>
        <v>2</v>
      </c>
      <c r="H26" s="108">
        <f ca="1">ROUND(FIRE1403_raw!I28,0)</f>
        <v>10</v>
      </c>
      <c r="I26" s="103">
        <f ca="1">ROUND(FIRE1403_raw!J28,0)</f>
        <v>52</v>
      </c>
      <c r="J26" s="108">
        <f ca="1">IF(FIRE1403_raw!L28="..","..",ROUND(FIRE1403_raw!L28,0))</f>
        <v>98</v>
      </c>
      <c r="K26" s="108">
        <f ca="1">IF(FIRE1403_raw!M28="..","..",ROUND(FIRE1403_raw!M28,0))</f>
        <v>8</v>
      </c>
      <c r="L26" s="108">
        <f ca="1">IF(FIRE1403_raw!N28="..","..",ROUND(FIRE1403_raw!N28,0))</f>
        <v>7</v>
      </c>
      <c r="M26" s="103">
        <f ca="1">ROUND(FIRE1403_raw!O28,0)</f>
        <v>113</v>
      </c>
      <c r="N26" s="109"/>
      <c r="P26" s="104"/>
      <c r="Q26" s="104"/>
      <c r="S26" s="104"/>
      <c r="T26" s="104"/>
      <c r="V26" s="105"/>
      <c r="W26" s="105"/>
      <c r="X26" s="105"/>
      <c r="Y26" s="105"/>
      <c r="Z26" s="105"/>
      <c r="AB26" s="106"/>
      <c r="AC26" s="106"/>
      <c r="AD26" s="106"/>
      <c r="AE26" s="106"/>
      <c r="AF26" s="106"/>
      <c r="AG26" s="106"/>
      <c r="AH26" s="106"/>
      <c r="AI26" s="106"/>
      <c r="AJ26" s="106"/>
      <c r="AK26" s="106"/>
      <c r="AL26" s="106"/>
    </row>
    <row r="27" spans="1:38" s="91" customFormat="1" ht="15" customHeight="1" x14ac:dyDescent="0.4">
      <c r="A27" s="90" t="s">
        <v>40</v>
      </c>
      <c r="B27" s="108">
        <f ca="1">ROUND(FIRE1403_raw!B29,0)</f>
        <v>9</v>
      </c>
      <c r="C27" s="108">
        <f ca="1">ROUND(FIRE1403_raw!C29,0)</f>
        <v>19</v>
      </c>
      <c r="D27" s="108">
        <f ca="1">IF(FIRE1403_raw!D29="..","..",ROUND(FIRE1403_raw!D29,0))</f>
        <v>3</v>
      </c>
      <c r="E27" s="103">
        <f ca="1">ROUND(FIRE1403_raw!E29,0)</f>
        <v>31</v>
      </c>
      <c r="F27" s="108">
        <f ca="1">ROUND(FIRE1403_raw!G29,0)</f>
        <v>43</v>
      </c>
      <c r="G27" s="108">
        <f ca="1">ROUND(FIRE1403_raw!H29,0)</f>
        <v>4</v>
      </c>
      <c r="H27" s="108">
        <f ca="1">ROUND(FIRE1403_raw!I29,0)</f>
        <v>9</v>
      </c>
      <c r="I27" s="103">
        <f ca="1">ROUND(FIRE1403_raw!J29,0)</f>
        <v>56</v>
      </c>
      <c r="J27" s="108">
        <f ca="1">IF(FIRE1403_raw!L29="..","..",ROUND(FIRE1403_raw!L29,0))</f>
        <v>148</v>
      </c>
      <c r="K27" s="108">
        <f ca="1">IF(FIRE1403_raw!M29="..","..",ROUND(FIRE1403_raw!M29,0))</f>
        <v>7</v>
      </c>
      <c r="L27" s="108">
        <f ca="1">IF(FIRE1403_raw!N29="..","..",ROUND(FIRE1403_raw!N29,0))</f>
        <v>4</v>
      </c>
      <c r="M27" s="103">
        <f ca="1">ROUND(FIRE1403_raw!O29,0)</f>
        <v>159</v>
      </c>
      <c r="N27" s="109"/>
      <c r="P27" s="104"/>
      <c r="Q27" s="104"/>
      <c r="S27" s="104"/>
      <c r="T27" s="104"/>
      <c r="V27" s="105"/>
      <c r="W27" s="105"/>
      <c r="X27" s="105"/>
      <c r="Y27" s="105"/>
      <c r="Z27" s="105"/>
      <c r="AB27" s="106"/>
      <c r="AC27" s="106"/>
      <c r="AD27" s="106"/>
      <c r="AE27" s="106"/>
      <c r="AF27" s="106"/>
      <c r="AG27" s="106"/>
      <c r="AH27" s="106"/>
      <c r="AI27" s="106"/>
      <c r="AJ27" s="106"/>
      <c r="AK27" s="106"/>
      <c r="AL27" s="106"/>
    </row>
    <row r="28" spans="1:38" s="91" customFormat="1" ht="15" customHeight="1" x14ac:dyDescent="0.4">
      <c r="A28" s="90" t="s">
        <v>756</v>
      </c>
      <c r="B28" s="108">
        <f ca="1">ROUND(FIRE1403_raw!B30,0)</f>
        <v>0</v>
      </c>
      <c r="C28" s="108">
        <f ca="1">ROUND(FIRE1403_raw!C30,0)</f>
        <v>8</v>
      </c>
      <c r="D28" s="108">
        <f ca="1">IF(FIRE1403_raw!D30="..","..",ROUND(FIRE1403_raw!D30,0))</f>
        <v>2</v>
      </c>
      <c r="E28" s="103">
        <f ca="1">ROUND(FIRE1403_raw!E30,0)</f>
        <v>10</v>
      </c>
      <c r="F28" s="108">
        <f ca="1">ROUND(FIRE1403_raw!G30,0)</f>
        <v>13</v>
      </c>
      <c r="G28" s="108">
        <f ca="1">ROUND(FIRE1403_raw!H30,0)</f>
        <v>2</v>
      </c>
      <c r="H28" s="108">
        <f ca="1">ROUND(FIRE1403_raw!I30,0)</f>
        <v>9</v>
      </c>
      <c r="I28" s="103">
        <f ca="1">ROUND(FIRE1403_raw!J30,0)</f>
        <v>24</v>
      </c>
      <c r="J28" s="108">
        <f ca="1">IF(FIRE1403_raw!L30="..","..",ROUND(FIRE1403_raw!L30,0))</f>
        <v>26</v>
      </c>
      <c r="K28" s="108">
        <f ca="1">IF(FIRE1403_raw!M30="..","..",ROUND(FIRE1403_raw!M30,0))</f>
        <v>1</v>
      </c>
      <c r="L28" s="108">
        <f ca="1">IF(FIRE1403_raw!N30="..","..",ROUND(FIRE1403_raw!N30,0))</f>
        <v>1</v>
      </c>
      <c r="M28" s="103">
        <f ca="1">ROUND(FIRE1403_raw!O30,0)</f>
        <v>28</v>
      </c>
      <c r="N28" s="109"/>
      <c r="P28" s="104"/>
      <c r="Q28" s="104"/>
      <c r="S28" s="104"/>
      <c r="T28" s="104"/>
      <c r="V28" s="105"/>
      <c r="W28" s="105"/>
      <c r="X28" s="105"/>
      <c r="Y28" s="105"/>
      <c r="Z28" s="105"/>
      <c r="AB28" s="106"/>
      <c r="AC28" s="106"/>
      <c r="AD28" s="106"/>
      <c r="AE28" s="106"/>
      <c r="AF28" s="106"/>
      <c r="AG28" s="106"/>
      <c r="AH28" s="106"/>
      <c r="AI28" s="106"/>
      <c r="AJ28" s="106"/>
      <c r="AK28" s="106"/>
      <c r="AL28" s="106"/>
    </row>
    <row r="29" spans="1:38" s="91" customFormat="1" ht="15" customHeight="1" x14ac:dyDescent="0.4">
      <c r="A29" s="91" t="s">
        <v>42</v>
      </c>
      <c r="B29" s="108">
        <f ca="1">ROUND(FIRE1403_raw!B31,0)</f>
        <v>8</v>
      </c>
      <c r="C29" s="108">
        <f ca="1">ROUND(FIRE1403_raw!C31,0)</f>
        <v>34</v>
      </c>
      <c r="D29" s="108">
        <f ca="1">IF(FIRE1403_raw!D31="..","..",ROUND(FIRE1403_raw!D31,0))</f>
        <v>15</v>
      </c>
      <c r="E29" s="103">
        <f ca="1">ROUND(FIRE1403_raw!E31,0)</f>
        <v>57</v>
      </c>
      <c r="F29" s="108">
        <f ca="1">ROUND(FIRE1403_raw!G31,0)</f>
        <v>75</v>
      </c>
      <c r="G29" s="108">
        <f ca="1">ROUND(FIRE1403_raw!H31,0)</f>
        <v>3</v>
      </c>
      <c r="H29" s="108">
        <f ca="1">ROUND(FIRE1403_raw!I31,0)</f>
        <v>40</v>
      </c>
      <c r="I29" s="103">
        <f ca="1">ROUND(FIRE1403_raw!J31,0)</f>
        <v>118</v>
      </c>
      <c r="J29" s="108">
        <f ca="1">IF(FIRE1403_raw!L31="..","..",ROUND(FIRE1403_raw!L31,0))</f>
        <v>254</v>
      </c>
      <c r="K29" s="108">
        <f ca="1">IF(FIRE1403_raw!M31="..","..",ROUND(FIRE1403_raw!M31,0))</f>
        <v>13</v>
      </c>
      <c r="L29" s="108">
        <f ca="1">IF(FIRE1403_raw!N31="..","..",ROUND(FIRE1403_raw!N31,0))</f>
        <v>9</v>
      </c>
      <c r="M29" s="103">
        <f ca="1">ROUND(FIRE1403_raw!O31,0)</f>
        <v>276</v>
      </c>
      <c r="N29" s="109"/>
      <c r="P29" s="104"/>
      <c r="Q29" s="104"/>
      <c r="S29" s="104"/>
      <c r="T29" s="104"/>
      <c r="V29" s="105"/>
      <c r="W29" s="105"/>
      <c r="X29" s="105"/>
      <c r="Y29" s="105"/>
      <c r="Z29" s="105"/>
      <c r="AB29" s="106"/>
      <c r="AC29" s="106"/>
      <c r="AD29" s="106"/>
      <c r="AE29" s="106"/>
      <c r="AF29" s="106"/>
      <c r="AG29" s="106"/>
      <c r="AH29" s="106"/>
      <c r="AI29" s="106"/>
      <c r="AJ29" s="106"/>
      <c r="AK29" s="106"/>
      <c r="AL29" s="106"/>
    </row>
    <row r="30" spans="1:38" s="91" customFormat="1" ht="15" customHeight="1" x14ac:dyDescent="0.4">
      <c r="A30" s="91" t="s">
        <v>43</v>
      </c>
      <c r="B30" s="108">
        <f ca="1">ROUND(FIRE1403_raw!B32,0)</f>
        <v>9</v>
      </c>
      <c r="C30" s="108">
        <f ca="1">ROUND(FIRE1403_raw!C32,0)</f>
        <v>18</v>
      </c>
      <c r="D30" s="108">
        <f ca="1">IF(FIRE1403_raw!D32="..","..",ROUND(FIRE1403_raw!D32,0))</f>
        <v>12</v>
      </c>
      <c r="E30" s="103">
        <f ca="1">ROUND(FIRE1403_raw!E32,0)</f>
        <v>39</v>
      </c>
      <c r="F30" s="108">
        <f ca="1">ROUND(FIRE1403_raw!G32,0)</f>
        <v>58</v>
      </c>
      <c r="G30" s="108">
        <f ca="1">ROUND(FIRE1403_raw!H32,0)</f>
        <v>4</v>
      </c>
      <c r="H30" s="108">
        <f ca="1">ROUND(FIRE1403_raw!I32,0)</f>
        <v>35</v>
      </c>
      <c r="I30" s="103">
        <f ca="1">ROUND(FIRE1403_raw!J32,0)</f>
        <v>97</v>
      </c>
      <c r="J30" s="108">
        <f ca="1">IF(FIRE1403_raw!L32="..","..",ROUND(FIRE1403_raw!L32,0))</f>
        <v>107</v>
      </c>
      <c r="K30" s="108">
        <f ca="1">IF(FIRE1403_raw!M32="..","..",ROUND(FIRE1403_raw!M32,0))</f>
        <v>7</v>
      </c>
      <c r="L30" s="108">
        <f ca="1">IF(FIRE1403_raw!N32="..","..",ROUND(FIRE1403_raw!N32,0))</f>
        <v>7</v>
      </c>
      <c r="M30" s="103">
        <f ca="1">ROUND(FIRE1403_raw!O32,0)</f>
        <v>121</v>
      </c>
      <c r="N30" s="109"/>
      <c r="P30" s="104"/>
      <c r="Q30" s="104"/>
      <c r="S30" s="104"/>
      <c r="T30" s="104"/>
      <c r="V30" s="105"/>
      <c r="W30" s="105"/>
      <c r="X30" s="105"/>
      <c r="Y30" s="105"/>
      <c r="Z30" s="105"/>
      <c r="AB30" s="106"/>
      <c r="AC30" s="106"/>
      <c r="AD30" s="106"/>
      <c r="AE30" s="106"/>
      <c r="AF30" s="106"/>
      <c r="AG30" s="106"/>
      <c r="AH30" s="106"/>
      <c r="AI30" s="106"/>
      <c r="AJ30" s="106"/>
      <c r="AK30" s="106"/>
      <c r="AL30" s="106"/>
    </row>
    <row r="31" spans="1:38" s="91" customFormat="1" ht="15" customHeight="1" x14ac:dyDescent="0.4">
      <c r="A31" s="90" t="s">
        <v>44</v>
      </c>
      <c r="B31" s="108">
        <f ca="1">ROUND(FIRE1403_raw!B33,0)</f>
        <v>7</v>
      </c>
      <c r="C31" s="108">
        <f ca="1">ROUND(FIRE1403_raw!C33,0)</f>
        <v>6</v>
      </c>
      <c r="D31" s="108">
        <f ca="1">IF(FIRE1403_raw!D33="..","..",ROUND(FIRE1403_raw!D33,0))</f>
        <v>7</v>
      </c>
      <c r="E31" s="103">
        <f ca="1">ROUND(FIRE1403_raw!E33,0)</f>
        <v>20</v>
      </c>
      <c r="F31" s="108">
        <f ca="1">ROUND(FIRE1403_raw!G33,0)</f>
        <v>32</v>
      </c>
      <c r="G31" s="108">
        <f ca="1">ROUND(FIRE1403_raw!H33,0)</f>
        <v>2</v>
      </c>
      <c r="H31" s="108">
        <f ca="1">ROUND(FIRE1403_raw!I33,0)</f>
        <v>47</v>
      </c>
      <c r="I31" s="103">
        <f ca="1">ROUND(FIRE1403_raw!J33,0)</f>
        <v>81</v>
      </c>
      <c r="J31" s="108">
        <f ca="1">IF(FIRE1403_raw!L33="..","..",ROUND(FIRE1403_raw!L33,0))</f>
        <v>82</v>
      </c>
      <c r="K31" s="108">
        <f ca="1">IF(FIRE1403_raw!M33="..","..",ROUND(FIRE1403_raw!M33,0))</f>
        <v>4</v>
      </c>
      <c r="L31" s="108">
        <f ca="1">IF(FIRE1403_raw!N33="..","..",ROUND(FIRE1403_raw!N33,0))</f>
        <v>5</v>
      </c>
      <c r="M31" s="103">
        <f ca="1">ROUND(FIRE1403_raw!O33,0)</f>
        <v>91</v>
      </c>
      <c r="N31" s="109"/>
      <c r="P31" s="104"/>
      <c r="Q31" s="104"/>
      <c r="S31" s="104"/>
      <c r="T31" s="104"/>
      <c r="V31" s="105"/>
      <c r="W31" s="105"/>
      <c r="X31" s="105"/>
      <c r="Y31" s="105"/>
      <c r="Z31" s="105"/>
      <c r="AB31" s="106"/>
      <c r="AC31" s="106"/>
      <c r="AD31" s="106"/>
      <c r="AE31" s="106"/>
      <c r="AF31" s="106"/>
      <c r="AG31" s="106"/>
      <c r="AH31" s="106"/>
      <c r="AI31" s="106"/>
      <c r="AJ31" s="106"/>
      <c r="AK31" s="106"/>
      <c r="AL31" s="106"/>
    </row>
    <row r="32" spans="1:38" s="91" customFormat="1" ht="15" customHeight="1" x14ac:dyDescent="0.4">
      <c r="A32" s="91" t="s">
        <v>45</v>
      </c>
      <c r="B32" s="108">
        <f ca="1">ROUND(FIRE1403_raw!B34,0)</f>
        <v>0</v>
      </c>
      <c r="C32" s="108">
        <f ca="1">ROUND(FIRE1403_raw!C34,0)</f>
        <v>29</v>
      </c>
      <c r="D32" s="108">
        <f ca="1">IF(FIRE1403_raw!D34="..","..",ROUND(FIRE1403_raw!D34,0))</f>
        <v>9</v>
      </c>
      <c r="E32" s="103">
        <f ca="1">ROUND(FIRE1403_raw!E34,0)</f>
        <v>38</v>
      </c>
      <c r="F32" s="108">
        <f ca="1">ROUND(FIRE1403_raw!G34,0)</f>
        <v>48</v>
      </c>
      <c r="G32" s="108">
        <f ca="1">ROUND(FIRE1403_raw!H34,0)</f>
        <v>2</v>
      </c>
      <c r="H32" s="108">
        <f ca="1">ROUND(FIRE1403_raw!I34,0)</f>
        <v>34</v>
      </c>
      <c r="I32" s="103">
        <f ca="1">ROUND(FIRE1403_raw!J34,0)</f>
        <v>84</v>
      </c>
      <c r="J32" s="108">
        <f ca="1">IF(FIRE1403_raw!L34="..","..",ROUND(FIRE1403_raw!L34,0))</f>
        <v>93</v>
      </c>
      <c r="K32" s="108">
        <f ca="1">IF(FIRE1403_raw!M34="..","..",ROUND(FIRE1403_raw!M34,0))</f>
        <v>5</v>
      </c>
      <c r="L32" s="108">
        <f ca="1">IF(FIRE1403_raw!N34="..","..",ROUND(FIRE1403_raw!N34,0))</f>
        <v>4</v>
      </c>
      <c r="M32" s="103">
        <f ca="1">ROUND(FIRE1403_raw!O34,0)</f>
        <v>102</v>
      </c>
      <c r="N32" s="109"/>
      <c r="P32" s="104"/>
      <c r="Q32" s="104"/>
      <c r="S32" s="104"/>
      <c r="T32" s="104"/>
      <c r="V32" s="105"/>
      <c r="W32" s="105"/>
      <c r="X32" s="105"/>
      <c r="Y32" s="105"/>
      <c r="Z32" s="105"/>
      <c r="AB32" s="106"/>
      <c r="AC32" s="106"/>
      <c r="AD32" s="106"/>
      <c r="AE32" s="106"/>
      <c r="AF32" s="106"/>
      <c r="AG32" s="106"/>
      <c r="AH32" s="106"/>
      <c r="AI32" s="106"/>
      <c r="AJ32" s="106"/>
      <c r="AK32" s="106"/>
      <c r="AL32" s="106"/>
    </row>
    <row r="33" spans="1:38" s="91" customFormat="1" ht="15" customHeight="1" x14ac:dyDescent="0.4">
      <c r="A33" s="91" t="s">
        <v>46</v>
      </c>
      <c r="B33" s="108">
        <f ca="1">ROUND(FIRE1403_raw!B35,0)</f>
        <v>3</v>
      </c>
      <c r="C33" s="108">
        <f ca="1">ROUND(FIRE1403_raw!C35,0)</f>
        <v>34</v>
      </c>
      <c r="D33" s="108">
        <f ca="1">IF(FIRE1403_raw!D35="..","..",ROUND(FIRE1403_raw!D35,0))</f>
        <v>5</v>
      </c>
      <c r="E33" s="103">
        <f ca="1">ROUND(FIRE1403_raw!E35,0)</f>
        <v>42</v>
      </c>
      <c r="F33" s="108">
        <f ca="1">ROUND(FIRE1403_raw!G35,0)</f>
        <v>50</v>
      </c>
      <c r="G33" s="108">
        <f ca="1">ROUND(FIRE1403_raw!H35,0)</f>
        <v>3</v>
      </c>
      <c r="H33" s="108">
        <f ca="1">ROUND(FIRE1403_raw!I35,0)</f>
        <v>26</v>
      </c>
      <c r="I33" s="103">
        <f ca="1">ROUND(FIRE1403_raw!J35,0)</f>
        <v>79</v>
      </c>
      <c r="J33" s="108">
        <f ca="1">IF(FIRE1403_raw!L35="..","..",ROUND(FIRE1403_raw!L35,0))</f>
        <v>95</v>
      </c>
      <c r="K33" s="108">
        <f ca="1">IF(FIRE1403_raw!M35="..","..",ROUND(FIRE1403_raw!M35,0))</f>
        <v>6</v>
      </c>
      <c r="L33" s="108">
        <f ca="1">IF(FIRE1403_raw!N35="..","..",ROUND(FIRE1403_raw!N35,0))</f>
        <v>5</v>
      </c>
      <c r="M33" s="103">
        <f ca="1">ROUND(FIRE1403_raw!O35,0)</f>
        <v>106</v>
      </c>
      <c r="N33" s="109"/>
      <c r="P33" s="104"/>
      <c r="Q33" s="104"/>
      <c r="S33" s="104"/>
      <c r="T33" s="104"/>
      <c r="V33" s="105"/>
      <c r="W33" s="105"/>
      <c r="X33" s="105"/>
      <c r="Y33" s="105"/>
      <c r="Z33" s="105"/>
      <c r="AB33" s="106"/>
      <c r="AC33" s="106"/>
      <c r="AD33" s="106"/>
      <c r="AE33" s="106"/>
      <c r="AF33" s="106"/>
      <c r="AG33" s="106"/>
      <c r="AH33" s="106"/>
      <c r="AI33" s="106"/>
      <c r="AJ33" s="106"/>
      <c r="AK33" s="106"/>
      <c r="AL33" s="106"/>
    </row>
    <row r="34" spans="1:38" s="91" customFormat="1" ht="15" customHeight="1" x14ac:dyDescent="0.4">
      <c r="A34" s="91" t="s">
        <v>47</v>
      </c>
      <c r="B34" s="108">
        <f ca="1">ROUND(FIRE1403_raw!B36,0)</f>
        <v>5</v>
      </c>
      <c r="C34" s="108">
        <f ca="1">ROUND(FIRE1403_raw!C36,0)</f>
        <v>24</v>
      </c>
      <c r="D34" s="108">
        <f ca="1">IF(FIRE1403_raw!D36="..","..",ROUND(FIRE1403_raw!D36,0))</f>
        <v>7</v>
      </c>
      <c r="E34" s="103">
        <f ca="1">ROUND(FIRE1403_raw!E36,0)</f>
        <v>36</v>
      </c>
      <c r="F34" s="108">
        <f ca="1">ROUND(FIRE1403_raw!G36,0)</f>
        <v>43</v>
      </c>
      <c r="G34" s="108">
        <f ca="1">ROUND(FIRE1403_raw!H36,0)</f>
        <v>4</v>
      </c>
      <c r="H34" s="108">
        <f ca="1">ROUND(FIRE1403_raw!I36,0)</f>
        <v>29</v>
      </c>
      <c r="I34" s="103">
        <f ca="1">ROUND(FIRE1403_raw!J36,0)</f>
        <v>76</v>
      </c>
      <c r="J34" s="108">
        <f ca="1">IF(FIRE1403_raw!L36="..","..",ROUND(FIRE1403_raw!L36,0))</f>
        <v>105</v>
      </c>
      <c r="K34" s="108">
        <f ca="1">IF(FIRE1403_raw!M36="..","..",ROUND(FIRE1403_raw!M36,0))</f>
        <v>4</v>
      </c>
      <c r="L34" s="108">
        <f ca="1">IF(FIRE1403_raw!N36="..","..",ROUND(FIRE1403_raw!N36,0))</f>
        <v>3</v>
      </c>
      <c r="M34" s="103">
        <f ca="1">ROUND(FIRE1403_raw!O36,0)</f>
        <v>112</v>
      </c>
      <c r="N34" s="109"/>
      <c r="P34" s="104"/>
      <c r="Q34" s="104"/>
      <c r="S34" s="104"/>
      <c r="T34" s="104"/>
      <c r="V34" s="105"/>
      <c r="W34" s="105"/>
      <c r="X34" s="105"/>
      <c r="Y34" s="105"/>
      <c r="Z34" s="105"/>
      <c r="AB34" s="106"/>
      <c r="AC34" s="106"/>
      <c r="AD34" s="106"/>
      <c r="AE34" s="106"/>
      <c r="AF34" s="106"/>
      <c r="AG34" s="106"/>
      <c r="AH34" s="106"/>
      <c r="AI34" s="106"/>
      <c r="AJ34" s="106"/>
      <c r="AK34" s="106"/>
      <c r="AL34" s="106"/>
    </row>
    <row r="35" spans="1:38" s="91" customFormat="1" ht="15" customHeight="1" x14ac:dyDescent="0.4">
      <c r="A35" s="91" t="s">
        <v>48</v>
      </c>
      <c r="B35" s="108">
        <f ca="1">ROUND(FIRE1403_raw!B37,0)</f>
        <v>3</v>
      </c>
      <c r="C35" s="108">
        <f ca="1">ROUND(FIRE1403_raw!C37,0)</f>
        <v>14</v>
      </c>
      <c r="D35" s="108">
        <f ca="1">IF(FIRE1403_raw!D37="..","..",ROUND(FIRE1403_raw!D37,0))</f>
        <v>5</v>
      </c>
      <c r="E35" s="103">
        <f ca="1">ROUND(FIRE1403_raw!E37,0)</f>
        <v>22</v>
      </c>
      <c r="F35" s="108">
        <f ca="1">ROUND(FIRE1403_raw!G37,0)</f>
        <v>25</v>
      </c>
      <c r="G35" s="108">
        <f ca="1">ROUND(FIRE1403_raw!H37,0)</f>
        <v>2</v>
      </c>
      <c r="H35" s="108">
        <f ca="1">ROUND(FIRE1403_raw!I37,0)</f>
        <v>30</v>
      </c>
      <c r="I35" s="103">
        <f ca="1">ROUND(FIRE1403_raw!J37,0)</f>
        <v>57</v>
      </c>
      <c r="J35" s="108">
        <f ca="1">IF(FIRE1403_raw!L37="..","..",ROUND(FIRE1403_raw!L37,0))</f>
        <v>81</v>
      </c>
      <c r="K35" s="108">
        <f ca="1">IF(FIRE1403_raw!M37="..","..",ROUND(FIRE1403_raw!M37,0))</f>
        <v>2</v>
      </c>
      <c r="L35" s="108">
        <f ca="1">IF(FIRE1403_raw!N37="..","..",ROUND(FIRE1403_raw!N37,0))</f>
        <v>1</v>
      </c>
      <c r="M35" s="103">
        <f ca="1">ROUND(FIRE1403_raw!O37,0)</f>
        <v>84</v>
      </c>
      <c r="N35" s="109"/>
      <c r="P35" s="104"/>
      <c r="Q35" s="104"/>
      <c r="S35" s="104"/>
      <c r="T35" s="104"/>
      <c r="V35" s="105"/>
      <c r="W35" s="105"/>
      <c r="X35" s="105"/>
      <c r="Y35" s="105"/>
      <c r="Z35" s="105"/>
      <c r="AB35" s="106"/>
      <c r="AC35" s="106"/>
      <c r="AD35" s="106"/>
      <c r="AE35" s="106"/>
      <c r="AF35" s="106"/>
      <c r="AG35" s="106"/>
      <c r="AH35" s="106"/>
      <c r="AI35" s="106"/>
      <c r="AJ35" s="106"/>
      <c r="AK35" s="106"/>
      <c r="AL35" s="106"/>
    </row>
    <row r="36" spans="1:38" s="91" customFormat="1" ht="15" customHeight="1" x14ac:dyDescent="0.4">
      <c r="A36" s="91" t="s">
        <v>49</v>
      </c>
      <c r="B36" s="108">
        <f ca="1">ROUND(FIRE1403_raw!B38,0)</f>
        <v>1</v>
      </c>
      <c r="C36" s="108">
        <f ca="1">ROUND(FIRE1403_raw!C38,0)</f>
        <v>11</v>
      </c>
      <c r="D36" s="108">
        <f ca="1">IF(FIRE1403_raw!D38="..","..",ROUND(FIRE1403_raw!D38,0))</f>
        <v>3</v>
      </c>
      <c r="E36" s="103">
        <f ca="1">ROUND(FIRE1403_raw!E38,0)</f>
        <v>15</v>
      </c>
      <c r="F36" s="108">
        <f ca="1">ROUND(FIRE1403_raw!G38,0)</f>
        <v>21</v>
      </c>
      <c r="G36" s="108">
        <f ca="1">ROUND(FIRE1403_raw!H38,0)</f>
        <v>0</v>
      </c>
      <c r="H36" s="108">
        <f ca="1">ROUND(FIRE1403_raw!I38,0)</f>
        <v>14</v>
      </c>
      <c r="I36" s="103">
        <f ca="1">ROUND(FIRE1403_raw!J38,0)</f>
        <v>35</v>
      </c>
      <c r="J36" s="108">
        <f ca="1">IF(FIRE1403_raw!L38="..","..",ROUND(FIRE1403_raw!L38,0))</f>
        <v>51</v>
      </c>
      <c r="K36" s="108">
        <f ca="1">IF(FIRE1403_raw!M38="..","..",ROUND(FIRE1403_raw!M38,0))</f>
        <v>3</v>
      </c>
      <c r="L36" s="108">
        <f ca="1">IF(FIRE1403_raw!N38="..","..",ROUND(FIRE1403_raw!N38,0))</f>
        <v>2</v>
      </c>
      <c r="M36" s="103">
        <f ca="1">ROUND(FIRE1403_raw!O38,0)</f>
        <v>56</v>
      </c>
      <c r="N36" s="109"/>
      <c r="P36" s="104"/>
      <c r="Q36" s="104"/>
      <c r="S36" s="104"/>
      <c r="T36" s="104"/>
      <c r="V36" s="105"/>
      <c r="W36" s="105"/>
      <c r="X36" s="105"/>
      <c r="Y36" s="105"/>
      <c r="Z36" s="105"/>
      <c r="AB36" s="106"/>
      <c r="AC36" s="106"/>
      <c r="AD36" s="106"/>
      <c r="AE36" s="106"/>
      <c r="AF36" s="106"/>
      <c r="AG36" s="106"/>
      <c r="AH36" s="106"/>
      <c r="AI36" s="106"/>
      <c r="AJ36" s="106"/>
      <c r="AK36" s="106"/>
      <c r="AL36" s="106"/>
    </row>
    <row r="37" spans="1:38" s="91" customFormat="1" ht="15" customHeight="1" x14ac:dyDescent="0.4">
      <c r="A37" s="90" t="s">
        <v>50</v>
      </c>
      <c r="B37" s="108">
        <f ca="1">ROUND(FIRE1403_raw!B39,0)</f>
        <v>8</v>
      </c>
      <c r="C37" s="108">
        <f ca="1">ROUND(FIRE1403_raw!C39,0)</f>
        <v>12</v>
      </c>
      <c r="D37" s="108">
        <f ca="1">IF(FIRE1403_raw!D39="..","..",ROUND(FIRE1403_raw!D39,0))</f>
        <v>4</v>
      </c>
      <c r="E37" s="103">
        <f ca="1">ROUND(FIRE1403_raw!E39,0)</f>
        <v>24</v>
      </c>
      <c r="F37" s="108">
        <f ca="1">ROUND(FIRE1403_raw!G39,0)</f>
        <v>29</v>
      </c>
      <c r="G37" s="108">
        <f ca="1">ROUND(FIRE1403_raw!H39,0)</f>
        <v>2</v>
      </c>
      <c r="H37" s="108">
        <f ca="1">ROUND(FIRE1403_raw!I39,0)</f>
        <v>12</v>
      </c>
      <c r="I37" s="103">
        <f ca="1">ROUND(FIRE1403_raw!J39,0)</f>
        <v>43</v>
      </c>
      <c r="J37" s="108">
        <f ca="1">IF(FIRE1403_raw!L39="..","..",ROUND(FIRE1403_raw!L39,0))</f>
        <v>72</v>
      </c>
      <c r="K37" s="108">
        <f ca="1">IF(FIRE1403_raw!M39="..","..",ROUND(FIRE1403_raw!M39,0))</f>
        <v>6</v>
      </c>
      <c r="L37" s="108">
        <f ca="1">IF(FIRE1403_raw!N39="..","..",ROUND(FIRE1403_raw!N39,0))</f>
        <v>4</v>
      </c>
      <c r="M37" s="103">
        <f ca="1">ROUND(FIRE1403_raw!O39,0)</f>
        <v>82</v>
      </c>
      <c r="N37" s="109"/>
      <c r="P37" s="104"/>
      <c r="Q37" s="104"/>
      <c r="S37" s="104"/>
      <c r="T37" s="104"/>
      <c r="V37" s="105"/>
      <c r="W37" s="105"/>
      <c r="X37" s="105"/>
      <c r="Y37" s="105"/>
      <c r="Z37" s="105"/>
      <c r="AB37" s="106"/>
      <c r="AC37" s="106"/>
      <c r="AD37" s="106"/>
      <c r="AE37" s="106"/>
      <c r="AF37" s="106"/>
      <c r="AG37" s="106"/>
      <c r="AH37" s="106"/>
      <c r="AI37" s="106"/>
      <c r="AJ37" s="106"/>
      <c r="AK37" s="106"/>
      <c r="AL37" s="106"/>
    </row>
    <row r="38" spans="1:38" s="91" customFormat="1" ht="15" customHeight="1" x14ac:dyDescent="0.4">
      <c r="A38" s="90" t="s">
        <v>51</v>
      </c>
      <c r="B38" s="108">
        <f ca="1">ROUND(FIRE1403_raw!B40,0)</f>
        <v>0</v>
      </c>
      <c r="C38" s="108">
        <f ca="1">ROUND(FIRE1403_raw!C40,0)</f>
        <v>19</v>
      </c>
      <c r="D38" s="108">
        <f ca="1">IF(FIRE1403_raw!D40="..","..",ROUND(FIRE1403_raw!D40,0))</f>
        <v>6</v>
      </c>
      <c r="E38" s="103">
        <f ca="1">ROUND(FIRE1403_raw!E40,0)</f>
        <v>25</v>
      </c>
      <c r="F38" s="108">
        <f ca="1">ROUND(FIRE1403_raw!G40,0)</f>
        <v>34</v>
      </c>
      <c r="G38" s="108">
        <f ca="1">ROUND(FIRE1403_raw!H40,0)</f>
        <v>1</v>
      </c>
      <c r="H38" s="108">
        <f ca="1">ROUND(FIRE1403_raw!I40,0)</f>
        <v>3</v>
      </c>
      <c r="I38" s="103">
        <f ca="1">ROUND(FIRE1403_raw!J40,0)</f>
        <v>38</v>
      </c>
      <c r="J38" s="108">
        <f ca="1">IF(FIRE1403_raw!L40="..","..",ROUND(FIRE1403_raw!L40,0))</f>
        <v>120</v>
      </c>
      <c r="K38" s="108">
        <f ca="1">IF(FIRE1403_raw!M40="..","..",ROUND(FIRE1403_raw!M40,0))</f>
        <v>6</v>
      </c>
      <c r="L38" s="108">
        <f ca="1">IF(FIRE1403_raw!N40="..","..",ROUND(FIRE1403_raw!N40,0))</f>
        <v>2</v>
      </c>
      <c r="M38" s="103">
        <f ca="1">ROUND(FIRE1403_raw!O40,0)</f>
        <v>128</v>
      </c>
      <c r="N38" s="109"/>
      <c r="P38" s="104"/>
      <c r="Q38" s="104"/>
      <c r="S38" s="104"/>
      <c r="T38" s="104"/>
      <c r="V38" s="105"/>
      <c r="W38" s="105"/>
      <c r="X38" s="105"/>
      <c r="Y38" s="105"/>
      <c r="Z38" s="105"/>
      <c r="AB38" s="106"/>
      <c r="AC38" s="106"/>
      <c r="AD38" s="106"/>
      <c r="AE38" s="106"/>
      <c r="AF38" s="106"/>
      <c r="AG38" s="106"/>
      <c r="AH38" s="106"/>
      <c r="AI38" s="106"/>
      <c r="AJ38" s="106"/>
      <c r="AK38" s="106"/>
      <c r="AL38" s="106"/>
    </row>
    <row r="39" spans="1:38" s="91" customFormat="1" ht="15" customHeight="1" x14ac:dyDescent="0.4">
      <c r="A39" s="90" t="s">
        <v>52</v>
      </c>
      <c r="B39" s="108">
        <f ca="1">ROUND(FIRE1403_raw!B41,0)</f>
        <v>1</v>
      </c>
      <c r="C39" s="108">
        <f ca="1">ROUND(FIRE1403_raw!C41,0)</f>
        <v>19</v>
      </c>
      <c r="D39" s="108">
        <f ca="1">IF(FIRE1403_raw!D41="..","..",ROUND(FIRE1403_raw!D41,0))</f>
        <v>3</v>
      </c>
      <c r="E39" s="103">
        <f ca="1">ROUND(FIRE1403_raw!E41,0)</f>
        <v>23</v>
      </c>
      <c r="F39" s="108">
        <f ca="1">ROUND(FIRE1403_raw!G41,0)</f>
        <v>30</v>
      </c>
      <c r="G39" s="108">
        <f ca="1">ROUND(FIRE1403_raw!H41,0)</f>
        <v>2</v>
      </c>
      <c r="H39" s="108">
        <f ca="1">ROUND(FIRE1403_raw!I41,0)</f>
        <v>24</v>
      </c>
      <c r="I39" s="103">
        <f ca="1">ROUND(FIRE1403_raw!J41,0)</f>
        <v>56</v>
      </c>
      <c r="J39" s="108">
        <f ca="1">IF(FIRE1403_raw!L41="..","..",ROUND(FIRE1403_raw!L41,0))</f>
        <v>55</v>
      </c>
      <c r="K39" s="108">
        <f ca="1">IF(FIRE1403_raw!M41="..","..",ROUND(FIRE1403_raw!M41,0))</f>
        <v>7</v>
      </c>
      <c r="L39" s="108">
        <f ca="1">IF(FIRE1403_raw!N41="..","..",ROUND(FIRE1403_raw!N41,0))</f>
        <v>3</v>
      </c>
      <c r="M39" s="103">
        <f ca="1">ROUND(FIRE1403_raw!O41,0)</f>
        <v>65</v>
      </c>
      <c r="N39" s="109"/>
      <c r="P39" s="104"/>
      <c r="Q39" s="104"/>
      <c r="S39" s="104"/>
      <c r="T39" s="104"/>
      <c r="V39" s="105"/>
      <c r="W39" s="105"/>
      <c r="X39" s="105"/>
      <c r="Y39" s="105"/>
      <c r="Z39" s="105"/>
      <c r="AB39" s="106"/>
      <c r="AC39" s="106"/>
      <c r="AD39" s="106"/>
      <c r="AE39" s="106"/>
      <c r="AF39" s="106"/>
      <c r="AG39" s="106"/>
      <c r="AH39" s="106"/>
      <c r="AI39" s="106"/>
      <c r="AJ39" s="106"/>
      <c r="AK39" s="106"/>
      <c r="AL39" s="106"/>
    </row>
    <row r="40" spans="1:38" s="91" customFormat="1" ht="15" customHeight="1" x14ac:dyDescent="0.4">
      <c r="A40" s="90" t="s">
        <v>53</v>
      </c>
      <c r="B40" s="108">
        <f ca="1">ROUND(FIRE1403_raw!B42,0)</f>
        <v>8</v>
      </c>
      <c r="C40" s="108">
        <f ca="1">ROUND(FIRE1403_raw!C42,0)</f>
        <v>23</v>
      </c>
      <c r="D40" s="108">
        <f ca="1">IF(FIRE1403_raw!D42="..","..",ROUND(FIRE1403_raw!D42,0))</f>
        <v>2</v>
      </c>
      <c r="E40" s="103">
        <f ca="1">ROUND(FIRE1403_raw!E42,0)</f>
        <v>33</v>
      </c>
      <c r="F40" s="108">
        <f ca="1">ROUND(FIRE1403_raw!G42,0)</f>
        <v>48</v>
      </c>
      <c r="G40" s="108">
        <f ca="1">ROUND(FIRE1403_raw!H42,0)</f>
        <v>2</v>
      </c>
      <c r="H40" s="108">
        <f ca="1">ROUND(FIRE1403_raw!I42,0)</f>
        <v>17</v>
      </c>
      <c r="I40" s="103">
        <f ca="1">ROUND(FIRE1403_raw!J42,0)</f>
        <v>67</v>
      </c>
      <c r="J40" s="108">
        <f ca="1">IF(FIRE1403_raw!L42="..","..",ROUND(FIRE1403_raw!L42,0))</f>
        <v>111</v>
      </c>
      <c r="K40" s="108">
        <f ca="1">IF(FIRE1403_raw!M42="..","..",ROUND(FIRE1403_raw!M42,0))</f>
        <v>6</v>
      </c>
      <c r="L40" s="108">
        <f ca="1">IF(FIRE1403_raw!N42="..","..",ROUND(FIRE1403_raw!N42,0))</f>
        <v>3</v>
      </c>
      <c r="M40" s="103">
        <f ca="1">ROUND(FIRE1403_raw!O42,0)</f>
        <v>120</v>
      </c>
      <c r="N40" s="109"/>
      <c r="P40" s="104"/>
      <c r="Q40" s="104"/>
      <c r="S40" s="104"/>
      <c r="T40" s="104"/>
      <c r="V40" s="105"/>
      <c r="W40" s="105"/>
      <c r="X40" s="105"/>
      <c r="Y40" s="105"/>
      <c r="Z40" s="105"/>
      <c r="AB40" s="106"/>
      <c r="AC40" s="106"/>
      <c r="AD40" s="106"/>
      <c r="AE40" s="106"/>
      <c r="AF40" s="106"/>
      <c r="AG40" s="106"/>
      <c r="AH40" s="106"/>
      <c r="AI40" s="106"/>
      <c r="AJ40" s="106"/>
      <c r="AK40" s="106"/>
      <c r="AL40" s="106"/>
    </row>
    <row r="41" spans="1:38" s="91" customFormat="1" ht="15" customHeight="1" x14ac:dyDescent="0.4">
      <c r="A41" s="90" t="s">
        <v>54</v>
      </c>
      <c r="B41" s="108">
        <f ca="1">ROUND(FIRE1403_raw!B43,0)</f>
        <v>0</v>
      </c>
      <c r="C41" s="108">
        <f ca="1">ROUND(FIRE1403_raw!C43,0)</f>
        <v>29</v>
      </c>
      <c r="D41" s="108">
        <f ca="1">IF(FIRE1403_raw!D43="..","..",ROUND(FIRE1403_raw!D43,0))</f>
        <v>6</v>
      </c>
      <c r="E41" s="103">
        <f ca="1">ROUND(FIRE1403_raw!E43,0)</f>
        <v>35</v>
      </c>
      <c r="F41" s="108">
        <f ca="1">ROUND(FIRE1403_raw!G43,0)</f>
        <v>40</v>
      </c>
      <c r="G41" s="108">
        <f ca="1">ROUND(FIRE1403_raw!H43,0)</f>
        <v>2</v>
      </c>
      <c r="H41" s="108">
        <f ca="1">ROUND(FIRE1403_raw!I43,0)</f>
        <v>18</v>
      </c>
      <c r="I41" s="103">
        <f ca="1">ROUND(FIRE1403_raw!J43,0)</f>
        <v>60</v>
      </c>
      <c r="J41" s="108">
        <f ca="1">IF(FIRE1403_raw!L43="..","..",ROUND(FIRE1403_raw!L43,0))</f>
        <v>85</v>
      </c>
      <c r="K41" s="108">
        <f ca="1">IF(FIRE1403_raw!M43="..","..",ROUND(FIRE1403_raw!M43,0))</f>
        <v>3</v>
      </c>
      <c r="L41" s="108">
        <f ca="1">IF(FIRE1403_raw!N43="..","..",ROUND(FIRE1403_raw!N43,0))</f>
        <v>3</v>
      </c>
      <c r="M41" s="103">
        <f ca="1">ROUND(FIRE1403_raw!O43,0)</f>
        <v>91</v>
      </c>
      <c r="N41" s="109"/>
      <c r="P41" s="104"/>
      <c r="Q41" s="104"/>
      <c r="S41" s="104"/>
      <c r="T41" s="104"/>
      <c r="V41" s="105"/>
      <c r="W41" s="105"/>
      <c r="X41" s="105"/>
      <c r="Y41" s="105"/>
      <c r="Z41" s="105"/>
      <c r="AB41" s="106"/>
      <c r="AC41" s="106"/>
      <c r="AD41" s="106"/>
      <c r="AE41" s="106"/>
      <c r="AF41" s="106"/>
      <c r="AG41" s="106"/>
      <c r="AH41" s="106"/>
      <c r="AI41" s="106"/>
      <c r="AJ41" s="106"/>
      <c r="AK41" s="106"/>
      <c r="AL41" s="106"/>
    </row>
    <row r="42" spans="1:38" s="91" customFormat="1" ht="15" customHeight="1" x14ac:dyDescent="0.4">
      <c r="A42" s="90" t="s">
        <v>55</v>
      </c>
      <c r="B42" s="108">
        <f ca="1">ROUND(FIRE1403_raw!B44,0)</f>
        <v>15</v>
      </c>
      <c r="C42" s="108">
        <f ca="1">ROUND(FIRE1403_raw!C44,0)</f>
        <v>7</v>
      </c>
      <c r="D42" s="108">
        <f ca="1">IF(FIRE1403_raw!D44="..","..",ROUND(FIRE1403_raw!D44,0))</f>
        <v>3</v>
      </c>
      <c r="E42" s="103">
        <f ca="1">ROUND(FIRE1403_raw!E44,0)</f>
        <v>25</v>
      </c>
      <c r="F42" s="108">
        <f ca="1">ROUND(FIRE1403_raw!G44,0)</f>
        <v>30</v>
      </c>
      <c r="G42" s="108">
        <f ca="1">ROUND(FIRE1403_raw!H44,0)</f>
        <v>2</v>
      </c>
      <c r="H42" s="108">
        <f ca="1">ROUND(FIRE1403_raw!I44,0)</f>
        <v>46</v>
      </c>
      <c r="I42" s="103">
        <f ca="1">ROUND(FIRE1403_raw!J44,0)</f>
        <v>78</v>
      </c>
      <c r="J42" s="108">
        <f ca="1">IF(FIRE1403_raw!L44="..","..",ROUND(FIRE1403_raw!L44,0))</f>
        <v>167</v>
      </c>
      <c r="K42" s="108">
        <f ca="1">IF(FIRE1403_raw!M44="..","..",ROUND(FIRE1403_raw!M44,0))</f>
        <v>7</v>
      </c>
      <c r="L42" s="108">
        <f ca="1">IF(FIRE1403_raw!N44="..","..",ROUND(FIRE1403_raw!N44,0))</f>
        <v>4</v>
      </c>
      <c r="M42" s="103">
        <f ca="1">ROUND(FIRE1403_raw!O44,0)</f>
        <v>178</v>
      </c>
      <c r="N42" s="109"/>
      <c r="P42" s="104"/>
      <c r="Q42" s="104"/>
      <c r="S42" s="104"/>
      <c r="T42" s="104"/>
      <c r="V42" s="105"/>
      <c r="W42" s="105"/>
      <c r="X42" s="105"/>
      <c r="Y42" s="105"/>
      <c r="Z42" s="105"/>
      <c r="AB42" s="106"/>
      <c r="AC42" s="106"/>
      <c r="AD42" s="106"/>
      <c r="AE42" s="106"/>
      <c r="AF42" s="106"/>
      <c r="AG42" s="106"/>
      <c r="AH42" s="106"/>
      <c r="AI42" s="106"/>
      <c r="AJ42" s="106"/>
      <c r="AK42" s="106"/>
      <c r="AL42" s="106"/>
    </row>
    <row r="43" spans="1:38" s="91" customFormat="1" ht="15" customHeight="1" x14ac:dyDescent="0.4">
      <c r="A43" s="90" t="s">
        <v>56</v>
      </c>
      <c r="B43" s="108">
        <f ca="1">ROUND(FIRE1403_raw!B45,0)</f>
        <v>5</v>
      </c>
      <c r="C43" s="108">
        <f ca="1">ROUND(FIRE1403_raw!C45,0)</f>
        <v>9</v>
      </c>
      <c r="D43" s="108">
        <f ca="1">IF(FIRE1403_raw!D45="..","..",ROUND(FIRE1403_raw!D45,0))</f>
        <v>3</v>
      </c>
      <c r="E43" s="103">
        <f ca="1">ROUND(FIRE1403_raw!E45,0)</f>
        <v>17</v>
      </c>
      <c r="F43" s="108">
        <f ca="1">ROUND(FIRE1403_raw!G45,0)</f>
        <v>23</v>
      </c>
      <c r="G43" s="108">
        <f ca="1">ROUND(FIRE1403_raw!H45,0)</f>
        <v>1</v>
      </c>
      <c r="H43" s="108">
        <f ca="1">ROUND(FIRE1403_raw!I45,0)</f>
        <v>15</v>
      </c>
      <c r="I43" s="103">
        <f ca="1">ROUND(FIRE1403_raw!J45,0)</f>
        <v>39</v>
      </c>
      <c r="J43" s="108">
        <f ca="1">IF(FIRE1403_raw!L45="..","..",ROUND(FIRE1403_raw!L45,0))</f>
        <v>70</v>
      </c>
      <c r="K43" s="108">
        <f ca="1">IF(FIRE1403_raw!M45="..","..",ROUND(FIRE1403_raw!M45,0))</f>
        <v>4</v>
      </c>
      <c r="L43" s="108">
        <f ca="1">IF(FIRE1403_raw!N45="..","..",ROUND(FIRE1403_raw!N45,0))</f>
        <v>4</v>
      </c>
      <c r="M43" s="103">
        <f ca="1">ROUND(FIRE1403_raw!O45,0)</f>
        <v>78</v>
      </c>
      <c r="N43" s="109"/>
      <c r="P43" s="104"/>
      <c r="Q43" s="104"/>
      <c r="S43" s="104"/>
      <c r="T43" s="104"/>
      <c r="V43" s="105"/>
      <c r="W43" s="105"/>
      <c r="X43" s="105"/>
      <c r="Y43" s="105"/>
      <c r="Z43" s="105"/>
      <c r="AB43" s="106"/>
      <c r="AC43" s="106"/>
      <c r="AD43" s="106"/>
      <c r="AE43" s="106"/>
      <c r="AF43" s="106"/>
      <c r="AG43" s="106"/>
      <c r="AH43" s="106"/>
      <c r="AI43" s="106"/>
      <c r="AJ43" s="106"/>
      <c r="AK43" s="106"/>
      <c r="AL43" s="106"/>
    </row>
    <row r="44" spans="1:38" s="91" customFormat="1" ht="15" customHeight="1" x14ac:dyDescent="0.4">
      <c r="A44" s="91" t="s">
        <v>57</v>
      </c>
      <c r="B44" s="108">
        <f ca="1">ROUND(FIRE1403_raw!B46,0)</f>
        <v>2</v>
      </c>
      <c r="C44" s="108">
        <f ca="1">ROUND(FIRE1403_raw!C46,0)</f>
        <v>14</v>
      </c>
      <c r="D44" s="108">
        <f ca="1">IF(FIRE1403_raw!D46="..","..",ROUND(FIRE1403_raw!D46,0))</f>
        <v>9</v>
      </c>
      <c r="E44" s="103">
        <f ca="1">ROUND(FIRE1403_raw!E46,0)</f>
        <v>25</v>
      </c>
      <c r="F44" s="108">
        <f ca="1">ROUND(FIRE1403_raw!G46,0)</f>
        <v>51</v>
      </c>
      <c r="G44" s="108">
        <f ca="1">ROUND(FIRE1403_raw!H46,0)</f>
        <v>2</v>
      </c>
      <c r="H44" s="108">
        <f ca="1">ROUND(FIRE1403_raw!I46,0)</f>
        <v>28</v>
      </c>
      <c r="I44" s="103">
        <f ca="1">ROUND(FIRE1403_raw!J46,0)</f>
        <v>81</v>
      </c>
      <c r="J44" s="108">
        <f ca="1">IF(FIRE1403_raw!L46="..","..",ROUND(FIRE1403_raw!L46,0))</f>
        <v>101</v>
      </c>
      <c r="K44" s="108">
        <f ca="1">IF(FIRE1403_raw!M46="..","..",ROUND(FIRE1403_raw!M46,0))</f>
        <v>6</v>
      </c>
      <c r="L44" s="108">
        <f ca="1">IF(FIRE1403_raw!N46="..","..",ROUND(FIRE1403_raw!N46,0))</f>
        <v>4</v>
      </c>
      <c r="M44" s="103">
        <f ca="1">ROUND(FIRE1403_raw!O46,0)</f>
        <v>111</v>
      </c>
      <c r="N44" s="288"/>
      <c r="P44" s="105"/>
      <c r="Q44" s="105"/>
      <c r="S44" s="105"/>
      <c r="T44" s="105"/>
      <c r="V44" s="105"/>
      <c r="W44" s="105"/>
      <c r="X44" s="105"/>
      <c r="Y44" s="105"/>
      <c r="Z44" s="105"/>
      <c r="AB44" s="106"/>
      <c r="AC44" s="106"/>
      <c r="AD44" s="106"/>
      <c r="AE44" s="106"/>
      <c r="AF44" s="106"/>
      <c r="AG44" s="106"/>
      <c r="AH44" s="106"/>
      <c r="AI44" s="106"/>
      <c r="AJ44" s="106"/>
      <c r="AK44" s="106"/>
      <c r="AL44" s="106"/>
    </row>
    <row r="45" spans="1:38" s="91" customFormat="1" ht="15" customHeight="1" x14ac:dyDescent="0.4">
      <c r="A45" s="91" t="s">
        <v>160</v>
      </c>
      <c r="B45" s="108">
        <f ca="1">ROUND(FIRE1403_raw!B47,0)</f>
        <v>0</v>
      </c>
      <c r="C45" s="108">
        <f ca="1">ROUND(FIRE1403_raw!C47,0)</f>
        <v>5</v>
      </c>
      <c r="D45" s="108">
        <f ca="1">IF(FIRE1403_raw!D47="..","..",ROUND(FIRE1403_raw!D47,0))</f>
        <v>0</v>
      </c>
      <c r="E45" s="103">
        <f ca="1">ROUND(FIRE1403_raw!E47,0)</f>
        <v>5</v>
      </c>
      <c r="F45" s="108">
        <f ca="1">ROUND(FIRE1403_raw!G47,0)</f>
        <v>7</v>
      </c>
      <c r="G45" s="108">
        <f ca="1">ROUND(FIRE1403_raw!H47,0)</f>
        <v>0</v>
      </c>
      <c r="H45" s="108">
        <f ca="1">ROUND(FIRE1403_raw!I47,0)</f>
        <v>0</v>
      </c>
      <c r="I45" s="103">
        <f ca="1">ROUND(FIRE1403_raw!J47,0)</f>
        <v>7</v>
      </c>
      <c r="J45" s="108">
        <f ca="1">IF(FIRE1403_raw!L47="..","..",ROUND(FIRE1403_raw!L47,0))</f>
        <v>3</v>
      </c>
      <c r="K45" s="108">
        <f ca="1">IF(FIRE1403_raw!M47="..","..",ROUND(FIRE1403_raw!M47,0))</f>
        <v>1</v>
      </c>
      <c r="L45" s="108">
        <f ca="1">IF(FIRE1403_raw!N47="..","..",ROUND(FIRE1403_raw!N47,0))</f>
        <v>0</v>
      </c>
      <c r="M45" s="103">
        <f ca="1">ROUND(FIRE1403_raw!O47,0)</f>
        <v>4</v>
      </c>
      <c r="N45" s="288"/>
      <c r="P45" s="105"/>
      <c r="Q45" s="105"/>
      <c r="S45" s="105"/>
      <c r="T45" s="105"/>
      <c r="V45" s="105"/>
      <c r="W45" s="105"/>
      <c r="X45" s="105"/>
      <c r="Y45" s="105"/>
      <c r="Z45" s="105"/>
      <c r="AB45" s="106"/>
      <c r="AC45" s="106"/>
      <c r="AD45" s="106"/>
      <c r="AE45" s="106"/>
      <c r="AF45" s="106"/>
      <c r="AG45" s="106"/>
      <c r="AH45" s="106"/>
      <c r="AI45" s="106"/>
      <c r="AJ45" s="106"/>
      <c r="AK45" s="106"/>
      <c r="AL45" s="106"/>
    </row>
    <row r="46" spans="1:38" s="91" customFormat="1" ht="15" customHeight="1" x14ac:dyDescent="0.4">
      <c r="A46" s="166" t="s">
        <v>757</v>
      </c>
      <c r="B46" s="103">
        <f ca="1">ROUND(FIRE1403_raw!B48,0)</f>
        <v>238</v>
      </c>
      <c r="C46" s="103">
        <f ca="1">ROUND(FIRE1403_raw!C48,0)</f>
        <v>15</v>
      </c>
      <c r="D46" s="103">
        <f ca="1">IF(FIRE1403_raw!D48="..","..",ROUND(FIRE1403_raw!D48,0))</f>
        <v>29</v>
      </c>
      <c r="E46" s="103">
        <f ca="1">ROUND(FIRE1403_raw!E48,0)</f>
        <v>282</v>
      </c>
      <c r="F46" s="103">
        <f ca="1">ROUND(FIRE1403_raw!G48,0)</f>
        <v>361</v>
      </c>
      <c r="G46" s="103">
        <f ca="1">ROUND(FIRE1403_raw!H48,0)</f>
        <v>35</v>
      </c>
      <c r="H46" s="103">
        <f ca="1">ROUND(FIRE1403_raw!I48,0)</f>
        <v>353</v>
      </c>
      <c r="I46" s="103">
        <f ca="1">ROUND(FIRE1403_raw!J48,0)</f>
        <v>749</v>
      </c>
      <c r="J46" s="103">
        <f ca="1">ROUND(FIRE1403_raw!L48,0)</f>
        <v>1004</v>
      </c>
      <c r="K46" s="103">
        <f ca="1">ROUND(FIRE1403_raw!M48,0)</f>
        <v>102</v>
      </c>
      <c r="L46" s="103">
        <f ca="1">ROUND(FIRE1403_raw!N48,0)</f>
        <v>96</v>
      </c>
      <c r="M46" s="103">
        <f ca="1">ROUND(FIRE1403_raw!O48,0)</f>
        <v>1202</v>
      </c>
      <c r="N46" s="288"/>
      <c r="P46" s="105"/>
      <c r="Q46" s="105"/>
      <c r="S46" s="105"/>
      <c r="T46" s="105"/>
      <c r="V46" s="105"/>
      <c r="W46" s="105"/>
      <c r="X46" s="105"/>
      <c r="Y46" s="105"/>
      <c r="Z46" s="105"/>
      <c r="AB46" s="106"/>
      <c r="AC46" s="106"/>
      <c r="AD46" s="106"/>
      <c r="AE46" s="106"/>
      <c r="AF46" s="106"/>
      <c r="AG46" s="106"/>
      <c r="AH46" s="106"/>
      <c r="AI46" s="106"/>
      <c r="AJ46" s="106"/>
      <c r="AK46" s="106"/>
      <c r="AL46" s="106"/>
    </row>
    <row r="47" spans="1:38" s="91" customFormat="1" ht="15" customHeight="1" x14ac:dyDescent="0.4">
      <c r="A47" s="91" t="s">
        <v>60</v>
      </c>
      <c r="B47" s="108">
        <f ca="1">ROUND(FIRE1403_raw!B49,0)</f>
        <v>35</v>
      </c>
      <c r="C47" s="108">
        <f ca="1">ROUND(FIRE1403_raw!C49,0)</f>
        <v>0</v>
      </c>
      <c r="D47" s="108">
        <f ca="1">IF(FIRE1403_raw!D49="..","..",ROUND(FIRE1403_raw!D49,0))</f>
        <v>6</v>
      </c>
      <c r="E47" s="103">
        <f ca="1">ROUND(FIRE1403_raw!E49,0)</f>
        <v>41</v>
      </c>
      <c r="F47" s="108">
        <f ca="1">ROUND(FIRE1403_raw!G49,0)</f>
        <v>48</v>
      </c>
      <c r="G47" s="108">
        <f ca="1">ROUND(FIRE1403_raw!H49,0)</f>
        <v>6</v>
      </c>
      <c r="H47" s="108">
        <f ca="1">ROUND(FIRE1403_raw!I49,0)</f>
        <v>22</v>
      </c>
      <c r="I47" s="103">
        <f ca="1">ROUND(FIRE1403_raw!J49,0)</f>
        <v>76</v>
      </c>
      <c r="J47" s="108">
        <f ca="1">IF(FIRE1403_raw!L49="..","..",ROUND(FIRE1403_raw!L49,0))</f>
        <v>97</v>
      </c>
      <c r="K47" s="108">
        <f ca="1">IF(FIRE1403_raw!M49="..","..",ROUND(FIRE1403_raw!M49,0))</f>
        <v>14</v>
      </c>
      <c r="L47" s="108">
        <f ca="1">IF(FIRE1403_raw!N49="..","..",ROUND(FIRE1403_raw!N49,0))</f>
        <v>14</v>
      </c>
      <c r="M47" s="103">
        <f ca="1">ROUND(FIRE1403_raw!O49,0)</f>
        <v>125</v>
      </c>
      <c r="N47" s="288"/>
      <c r="P47" s="105"/>
      <c r="Q47" s="105"/>
      <c r="S47" s="105"/>
      <c r="T47" s="105"/>
      <c r="V47" s="105"/>
      <c r="W47" s="105"/>
      <c r="X47" s="105"/>
      <c r="Y47" s="105"/>
      <c r="Z47" s="105"/>
      <c r="AB47" s="106"/>
      <c r="AC47" s="106"/>
      <c r="AD47" s="106"/>
      <c r="AE47" s="106"/>
      <c r="AF47" s="106"/>
      <c r="AG47" s="106"/>
      <c r="AH47" s="106"/>
      <c r="AI47" s="106"/>
      <c r="AJ47" s="106"/>
      <c r="AK47" s="106"/>
      <c r="AL47" s="106"/>
    </row>
    <row r="48" spans="1:38" s="91" customFormat="1" ht="15" customHeight="1" x14ac:dyDescent="0.4">
      <c r="A48" s="91" t="s">
        <v>61</v>
      </c>
      <c r="B48" s="108">
        <f ca="1">ROUND(FIRE1403_raw!B50,0)</f>
        <v>11</v>
      </c>
      <c r="C48" s="108">
        <f ca="1">ROUND(FIRE1403_raw!C50,0)</f>
        <v>0</v>
      </c>
      <c r="D48" s="108">
        <f ca="1">IF(FIRE1403_raw!D50="..","..",ROUND(FIRE1403_raw!D50,0))</f>
        <v>11</v>
      </c>
      <c r="E48" s="103">
        <f ca="1">ROUND(FIRE1403_raw!E50,0)</f>
        <v>22</v>
      </c>
      <c r="F48" s="108">
        <f ca="1">ROUND(FIRE1403_raw!G50,0)</f>
        <v>31</v>
      </c>
      <c r="G48" s="108">
        <f ca="1">ROUND(FIRE1403_raw!H50,0)</f>
        <v>4</v>
      </c>
      <c r="H48" s="108">
        <f ca="1">ROUND(FIRE1403_raw!I50,0)</f>
        <v>49</v>
      </c>
      <c r="I48" s="103">
        <f ca="1">ROUND(FIRE1403_raw!J50,0)</f>
        <v>84</v>
      </c>
      <c r="J48" s="108">
        <f ca="1">IF(FIRE1403_raw!L50="..","..",ROUND(FIRE1403_raw!L50,0))</f>
        <v>162</v>
      </c>
      <c r="K48" s="108">
        <f ca="1">IF(FIRE1403_raw!M50="..","..",ROUND(FIRE1403_raw!M50,0))</f>
        <v>14</v>
      </c>
      <c r="L48" s="108">
        <f ca="1">IF(FIRE1403_raw!N50="..","..",ROUND(FIRE1403_raw!N50,0))</f>
        <v>10</v>
      </c>
      <c r="M48" s="103">
        <f ca="1">ROUND(FIRE1403_raw!O50,0)</f>
        <v>186</v>
      </c>
      <c r="N48" s="288"/>
      <c r="P48" s="105"/>
      <c r="Q48" s="105"/>
      <c r="S48" s="105"/>
      <c r="T48" s="105"/>
      <c r="V48" s="105"/>
      <c r="W48" s="105"/>
      <c r="X48" s="105"/>
      <c r="Y48" s="105"/>
      <c r="Z48" s="105"/>
      <c r="AB48" s="106"/>
      <c r="AC48" s="106"/>
      <c r="AD48" s="106"/>
      <c r="AE48" s="106"/>
      <c r="AF48" s="106"/>
      <c r="AG48" s="106"/>
      <c r="AH48" s="106"/>
      <c r="AI48" s="106"/>
      <c r="AJ48" s="106"/>
      <c r="AK48" s="106"/>
      <c r="AL48" s="106"/>
    </row>
    <row r="49" spans="1:38" s="91" customFormat="1" ht="15" customHeight="1" x14ac:dyDescent="0.4">
      <c r="A49" s="91" t="s">
        <v>62</v>
      </c>
      <c r="B49" s="108">
        <f ca="1">ROUND(FIRE1403_raw!B51,0)</f>
        <v>14</v>
      </c>
      <c r="C49" s="108">
        <f ca="1">ROUND(FIRE1403_raw!C51,0)</f>
        <v>4</v>
      </c>
      <c r="D49" s="108">
        <f ca="1">IF(FIRE1403_raw!D51="..","..",ROUND(FIRE1403_raw!D51,0))</f>
        <v>3</v>
      </c>
      <c r="E49" s="103">
        <f ca="1">ROUND(FIRE1403_raw!E51,0)</f>
        <v>21</v>
      </c>
      <c r="F49" s="108">
        <f ca="1">ROUND(FIRE1403_raw!G51,0)</f>
        <v>27</v>
      </c>
      <c r="G49" s="108">
        <f ca="1">ROUND(FIRE1403_raw!H51,0)</f>
        <v>2</v>
      </c>
      <c r="H49" s="108">
        <f ca="1">ROUND(FIRE1403_raw!I51,0)</f>
        <v>13</v>
      </c>
      <c r="I49" s="103">
        <f ca="1">ROUND(FIRE1403_raw!J51,0)</f>
        <v>42</v>
      </c>
      <c r="J49" s="108">
        <f ca="1">IF(FIRE1403_raw!L51="..","..",ROUND(FIRE1403_raw!L51,0))</f>
        <v>164</v>
      </c>
      <c r="K49" s="108">
        <f ca="1">IF(FIRE1403_raw!M51="..","..",ROUND(FIRE1403_raw!M51,0))</f>
        <v>4</v>
      </c>
      <c r="L49" s="108">
        <f ca="1">IF(FIRE1403_raw!N51="..","..",ROUND(FIRE1403_raw!N51,0))</f>
        <v>3</v>
      </c>
      <c r="M49" s="103">
        <f ca="1">ROUND(FIRE1403_raw!O51,0)</f>
        <v>171</v>
      </c>
      <c r="N49" s="288"/>
      <c r="P49" s="105"/>
      <c r="Q49" s="105"/>
      <c r="S49" s="105"/>
      <c r="T49" s="105"/>
      <c r="V49" s="105"/>
      <c r="W49" s="105"/>
      <c r="X49" s="105"/>
      <c r="Y49" s="105"/>
      <c r="Z49" s="105"/>
      <c r="AB49" s="106"/>
      <c r="AC49" s="106"/>
      <c r="AD49" s="106"/>
      <c r="AE49" s="106"/>
      <c r="AF49" s="106"/>
      <c r="AG49" s="106"/>
      <c r="AH49" s="106"/>
      <c r="AI49" s="106"/>
      <c r="AJ49" s="106"/>
      <c r="AK49" s="106"/>
      <c r="AL49" s="106"/>
    </row>
    <row r="50" spans="1:38" s="91" customFormat="1" ht="15" customHeight="1" x14ac:dyDescent="0.4">
      <c r="A50" s="91" t="s">
        <v>288</v>
      </c>
      <c r="B50" s="108">
        <f ca="1">ROUND(FIRE1403_raw!B52,0)</f>
        <v>16</v>
      </c>
      <c r="C50" s="108">
        <f ca="1">ROUND(FIRE1403_raw!C52,0)</f>
        <v>1</v>
      </c>
      <c r="D50" s="108">
        <f ca="1">IF(FIRE1403_raw!D52="..","..",ROUND(FIRE1403_raw!D52,0))</f>
        <v>0</v>
      </c>
      <c r="E50" s="103">
        <f ca="1">ROUND(FIRE1403_raw!E52,0)</f>
        <v>17</v>
      </c>
      <c r="F50" s="108">
        <f ca="1">ROUND(FIRE1403_raw!G52,0)</f>
        <v>25</v>
      </c>
      <c r="G50" s="108">
        <f ca="1">ROUND(FIRE1403_raw!H52,0)</f>
        <v>3</v>
      </c>
      <c r="H50" s="108">
        <f ca="1">ROUND(FIRE1403_raw!I52,0)</f>
        <v>27</v>
      </c>
      <c r="I50" s="103">
        <f ca="1">ROUND(FIRE1403_raw!J52,0)</f>
        <v>55</v>
      </c>
      <c r="J50" s="108">
        <f ca="1">IF(FIRE1403_raw!L52="..","..",ROUND(FIRE1403_raw!L52,0))</f>
        <v>66</v>
      </c>
      <c r="K50" s="108">
        <f ca="1">IF(FIRE1403_raw!M52="..","..",ROUND(FIRE1403_raw!M52,0))</f>
        <v>6</v>
      </c>
      <c r="L50" s="108">
        <f ca="1">IF(FIRE1403_raw!N52="..","..",ROUND(FIRE1403_raw!N52,0))</f>
        <v>11</v>
      </c>
      <c r="M50" s="103">
        <f ca="1">ROUND(FIRE1403_raw!O52,0)</f>
        <v>83</v>
      </c>
      <c r="N50" s="288"/>
      <c r="P50" s="105"/>
      <c r="Q50" s="105"/>
      <c r="S50" s="105"/>
      <c r="T50" s="105"/>
      <c r="V50" s="105"/>
      <c r="W50" s="105"/>
      <c r="X50" s="105"/>
      <c r="Y50" s="105"/>
      <c r="Z50" s="105"/>
      <c r="AB50" s="106"/>
      <c r="AC50" s="106"/>
      <c r="AD50" s="106"/>
      <c r="AE50" s="106"/>
      <c r="AF50" s="106"/>
      <c r="AG50" s="106"/>
      <c r="AH50" s="106"/>
      <c r="AI50" s="106"/>
      <c r="AJ50" s="106"/>
      <c r="AK50" s="106"/>
      <c r="AL50" s="106"/>
    </row>
    <row r="51" spans="1:38" s="91" customFormat="1" ht="15" customHeight="1" x14ac:dyDescent="0.4">
      <c r="A51" s="91" t="s">
        <v>64</v>
      </c>
      <c r="B51" s="108">
        <f ca="1">ROUND(FIRE1403_raw!B53,0)</f>
        <v>38</v>
      </c>
      <c r="C51" s="108">
        <f ca="1">ROUND(FIRE1403_raw!C53,0)</f>
        <v>0</v>
      </c>
      <c r="D51" s="108">
        <f ca="1">IF(FIRE1403_raw!D53="..","..",ROUND(FIRE1403_raw!D53,0))</f>
        <v>0</v>
      </c>
      <c r="E51" s="103">
        <f ca="1">ROUND(FIRE1403_raw!E53,0)</f>
        <v>38</v>
      </c>
      <c r="F51" s="108">
        <f ca="1">ROUND(FIRE1403_raw!G53,0)</f>
        <v>41</v>
      </c>
      <c r="G51" s="108">
        <f ca="1">ROUND(FIRE1403_raw!H53,0)</f>
        <v>4</v>
      </c>
      <c r="H51" s="108">
        <f ca="1">ROUND(FIRE1403_raw!I53,0)</f>
        <v>34</v>
      </c>
      <c r="I51" s="103">
        <f ca="1">ROUND(FIRE1403_raw!J53,0)</f>
        <v>79</v>
      </c>
      <c r="J51" s="108">
        <f ca="1">IF(FIRE1403_raw!L53="..","..",ROUND(FIRE1403_raw!L53,0))</f>
        <v>114</v>
      </c>
      <c r="K51" s="108">
        <f ca="1">IF(FIRE1403_raw!M53="..","..",ROUND(FIRE1403_raw!M53,0))</f>
        <v>14</v>
      </c>
      <c r="L51" s="108">
        <f ca="1">IF(FIRE1403_raw!N53="..","..",ROUND(FIRE1403_raw!N53,0))</f>
        <v>10</v>
      </c>
      <c r="M51" s="103">
        <f ca="1">ROUND(FIRE1403_raw!O53,0)</f>
        <v>138</v>
      </c>
      <c r="N51" s="288"/>
      <c r="P51" s="105"/>
      <c r="Q51" s="105"/>
      <c r="S51" s="105"/>
      <c r="T51" s="105"/>
      <c r="V51" s="105"/>
      <c r="W51" s="105"/>
      <c r="X51" s="105"/>
      <c r="Y51" s="105"/>
      <c r="Z51" s="105"/>
      <c r="AB51" s="106"/>
      <c r="AC51" s="106"/>
      <c r="AD51" s="106"/>
      <c r="AE51" s="106"/>
      <c r="AF51" s="106"/>
      <c r="AG51" s="106"/>
      <c r="AH51" s="106"/>
      <c r="AI51" s="106"/>
      <c r="AJ51" s="106"/>
      <c r="AK51" s="106"/>
      <c r="AL51" s="106"/>
    </row>
    <row r="52" spans="1:38" s="91" customFormat="1" ht="15" customHeight="1" x14ac:dyDescent="0.4">
      <c r="A52" s="91" t="s">
        <v>65</v>
      </c>
      <c r="B52" s="108">
        <f ca="1">ROUND(FIRE1403_raw!B54,0)</f>
        <v>21</v>
      </c>
      <c r="C52" s="108">
        <f ca="1">ROUND(FIRE1403_raw!C54,0)</f>
        <v>10</v>
      </c>
      <c r="D52" s="108">
        <f ca="1">IF(FIRE1403_raw!D54="..","..",ROUND(FIRE1403_raw!D54,0))</f>
        <v>9</v>
      </c>
      <c r="E52" s="103">
        <f ca="1">ROUND(FIRE1403_raw!E54,0)</f>
        <v>40</v>
      </c>
      <c r="F52" s="108">
        <f ca="1">ROUND(FIRE1403_raw!G54,0)</f>
        <v>46</v>
      </c>
      <c r="G52" s="108">
        <f ca="1">ROUND(FIRE1403_raw!H54,0)</f>
        <v>5</v>
      </c>
      <c r="H52" s="108">
        <f ca="1">ROUND(FIRE1403_raw!I54,0)</f>
        <v>59</v>
      </c>
      <c r="I52" s="103">
        <f ca="1">ROUND(FIRE1403_raw!J54,0)</f>
        <v>110</v>
      </c>
      <c r="J52" s="108">
        <f ca="1">IF(FIRE1403_raw!L54="..","..",ROUND(FIRE1403_raw!L54,0))</f>
        <v>192</v>
      </c>
      <c r="K52" s="108">
        <f ca="1">IF(FIRE1403_raw!M54="..","..",ROUND(FIRE1403_raw!M54,0))</f>
        <v>9</v>
      </c>
      <c r="L52" s="108">
        <f ca="1">IF(FIRE1403_raw!N54="..","..",ROUND(FIRE1403_raw!N54,0))</f>
        <v>5</v>
      </c>
      <c r="M52" s="103">
        <f ca="1">ROUND(FIRE1403_raw!O54,0)</f>
        <v>206</v>
      </c>
      <c r="N52" s="288"/>
      <c r="P52" s="105"/>
      <c r="Q52" s="105"/>
      <c r="S52" s="105"/>
      <c r="T52" s="105"/>
      <c r="V52" s="105"/>
      <c r="W52" s="105"/>
      <c r="X52" s="105"/>
      <c r="Y52" s="105"/>
      <c r="Z52" s="105"/>
      <c r="AB52" s="106"/>
      <c r="AC52" s="106"/>
      <c r="AD52" s="106"/>
      <c r="AE52" s="106"/>
      <c r="AF52" s="106"/>
      <c r="AG52" s="106"/>
      <c r="AH52" s="106"/>
      <c r="AI52" s="106"/>
      <c r="AJ52" s="106"/>
      <c r="AK52" s="106"/>
      <c r="AL52" s="106"/>
    </row>
    <row r="53" spans="1:38" s="91" customFormat="1" ht="15" customHeight="1" thickBot="1" x14ac:dyDescent="0.45">
      <c r="A53" s="289" t="s">
        <v>66</v>
      </c>
      <c r="B53" s="111">
        <f ca="1">ROUND(FIRE1403_raw!B55,0)</f>
        <v>103</v>
      </c>
      <c r="C53" s="111">
        <f ca="1">ROUND(FIRE1403_raw!C55,0)</f>
        <v>0</v>
      </c>
      <c r="D53" s="111">
        <f ca="1">IF(FIRE1403_raw!D55="..","..",ROUND(FIRE1403_raw!D55,0))</f>
        <v>0</v>
      </c>
      <c r="E53" s="290">
        <f ca="1">ROUND(FIRE1403_raw!E55,0)</f>
        <v>103</v>
      </c>
      <c r="F53" s="111">
        <f ca="1">ROUND(FIRE1403_raw!G55,0)</f>
        <v>143</v>
      </c>
      <c r="G53" s="111">
        <f ca="1">ROUND(FIRE1403_raw!H55,0)</f>
        <v>11</v>
      </c>
      <c r="H53" s="111">
        <f ca="1">ROUND(FIRE1403_raw!I55,0)</f>
        <v>149</v>
      </c>
      <c r="I53" s="290">
        <f ca="1">ROUND(FIRE1403_raw!J55,0)</f>
        <v>303</v>
      </c>
      <c r="J53" s="111">
        <f ca="1">IF(FIRE1403_raw!L55="..","..",ROUND(FIRE1403_raw!L55,0))</f>
        <v>209</v>
      </c>
      <c r="K53" s="111">
        <f ca="1">IF(FIRE1403_raw!M55="..","..",ROUND(FIRE1403_raw!M55,0))</f>
        <v>41</v>
      </c>
      <c r="L53" s="111">
        <f ca="1">IF(FIRE1403_raw!N55="..","..",ROUND(FIRE1403_raw!N55,0))</f>
        <v>43</v>
      </c>
      <c r="M53" s="290">
        <f ca="1">ROUND(FIRE1403_raw!O55,0)</f>
        <v>293</v>
      </c>
      <c r="N53" s="288"/>
      <c r="P53" s="105"/>
      <c r="Q53" s="105"/>
      <c r="S53" s="105"/>
      <c r="T53" s="105"/>
      <c r="V53" s="105"/>
      <c r="W53" s="105"/>
      <c r="X53" s="105"/>
      <c r="Y53" s="105"/>
      <c r="Z53" s="105"/>
      <c r="AB53" s="106"/>
      <c r="AC53" s="106"/>
      <c r="AD53" s="106"/>
      <c r="AE53" s="106"/>
      <c r="AF53" s="106"/>
      <c r="AG53" s="106"/>
      <c r="AH53" s="106"/>
      <c r="AI53" s="106"/>
      <c r="AJ53" s="106"/>
      <c r="AK53" s="106"/>
      <c r="AL53" s="106"/>
    </row>
    <row r="54" spans="1:38" ht="19.399999999999999" customHeight="1" x14ac:dyDescent="0.4">
      <c r="A54" s="90" t="s">
        <v>771</v>
      </c>
      <c r="P54" s="104"/>
      <c r="Q54" s="104"/>
      <c r="S54" s="104"/>
      <c r="T54" s="104"/>
      <c r="U54" s="104"/>
      <c r="V54" s="104"/>
      <c r="W54" s="104"/>
      <c r="X54" s="104"/>
      <c r="Y54" s="104"/>
      <c r="Z54" s="104"/>
    </row>
    <row r="55" spans="1:38" x14ac:dyDescent="0.4">
      <c r="A55" s="90" t="s">
        <v>772</v>
      </c>
      <c r="P55" s="104"/>
      <c r="Q55" s="104"/>
      <c r="S55" s="104"/>
      <c r="T55" s="104"/>
      <c r="U55" s="104"/>
      <c r="V55" s="104"/>
      <c r="W55" s="104"/>
      <c r="X55" s="104"/>
      <c r="Y55" s="104"/>
      <c r="Z55" s="104"/>
    </row>
    <row r="56" spans="1:38" x14ac:dyDescent="0.4">
      <c r="A56" s="90" t="s">
        <v>773</v>
      </c>
      <c r="P56" s="104"/>
      <c r="Q56" s="104"/>
      <c r="S56" s="104"/>
      <c r="T56" s="104"/>
      <c r="U56" s="104"/>
      <c r="V56" s="104"/>
      <c r="W56" s="104"/>
      <c r="X56" s="104"/>
      <c r="Y56" s="104"/>
      <c r="Z56" s="104"/>
    </row>
    <row r="57" spans="1:38" x14ac:dyDescent="0.4">
      <c r="A57" s="90" t="s">
        <v>774</v>
      </c>
      <c r="P57" s="104"/>
      <c r="Q57" s="104"/>
      <c r="S57" s="104"/>
      <c r="T57" s="104"/>
      <c r="U57" s="104"/>
      <c r="V57" s="104"/>
      <c r="W57" s="104"/>
      <c r="X57" s="104"/>
      <c r="Y57" s="104"/>
      <c r="Z57" s="104"/>
    </row>
    <row r="58" spans="1:38" x14ac:dyDescent="0.4">
      <c r="A58" s="90" t="s">
        <v>775</v>
      </c>
      <c r="P58" s="104"/>
      <c r="Q58" s="104"/>
      <c r="S58" s="104"/>
      <c r="T58" s="104"/>
      <c r="U58" s="104"/>
      <c r="V58" s="104"/>
      <c r="W58" s="104"/>
      <c r="X58" s="104"/>
      <c r="Y58" s="104"/>
      <c r="Z58" s="104"/>
    </row>
    <row r="59" spans="1:38" ht="30" customHeight="1" x14ac:dyDescent="0.4">
      <c r="A59" s="293" t="s">
        <v>776</v>
      </c>
      <c r="B59" s="294"/>
      <c r="C59" s="294"/>
      <c r="D59" s="294"/>
      <c r="E59" s="294"/>
      <c r="F59" s="294"/>
      <c r="G59" s="294"/>
      <c r="H59" s="294"/>
      <c r="P59" s="104"/>
      <c r="Q59" s="104"/>
      <c r="S59" s="104"/>
      <c r="T59" s="104"/>
      <c r="U59" s="104"/>
      <c r="V59" s="104"/>
      <c r="W59" s="104"/>
      <c r="X59" s="104"/>
      <c r="Y59" s="104"/>
      <c r="Z59" s="104"/>
    </row>
    <row r="60" spans="1:38" x14ac:dyDescent="0.4">
      <c r="A60" s="294" t="s">
        <v>777</v>
      </c>
      <c r="B60" s="294"/>
      <c r="C60" s="294"/>
      <c r="D60" s="294"/>
      <c r="E60" s="294"/>
      <c r="F60" s="294"/>
      <c r="G60" s="294"/>
      <c r="H60" s="294"/>
      <c r="P60" s="104"/>
      <c r="Q60" s="104"/>
      <c r="S60" s="104"/>
      <c r="T60" s="104"/>
      <c r="U60" s="104"/>
      <c r="V60" s="104"/>
      <c r="W60" s="104"/>
      <c r="X60" s="104"/>
      <c r="Y60" s="104"/>
      <c r="Z60" s="104"/>
    </row>
    <row r="61" spans="1:38" ht="27" customHeight="1" x14ac:dyDescent="0.4">
      <c r="A61" s="107" t="s">
        <v>778</v>
      </c>
      <c r="P61" s="104"/>
      <c r="Q61" s="104"/>
      <c r="S61" s="104"/>
      <c r="T61" s="104"/>
      <c r="U61" s="104"/>
      <c r="V61" s="104"/>
      <c r="W61" s="104"/>
      <c r="X61" s="104"/>
      <c r="Y61" s="104"/>
      <c r="Z61" s="104"/>
    </row>
    <row r="62" spans="1:38" s="273" customFormat="1" ht="15" customHeight="1" x14ac:dyDescent="0.4">
      <c r="A62" s="271" t="s">
        <v>779</v>
      </c>
      <c r="B62" s="271"/>
      <c r="C62" s="271"/>
      <c r="D62" s="271"/>
      <c r="E62" s="271"/>
      <c r="F62" s="271"/>
      <c r="G62" s="271"/>
      <c r="H62" s="271"/>
      <c r="I62" s="271"/>
      <c r="J62" s="271"/>
      <c r="K62" s="271"/>
      <c r="L62" s="271"/>
      <c r="M62" s="271"/>
      <c r="N62" s="271"/>
      <c r="O62" s="271"/>
      <c r="P62" s="272"/>
      <c r="Q62" s="272"/>
      <c r="R62" s="271"/>
      <c r="S62" s="272"/>
      <c r="T62" s="272"/>
      <c r="U62" s="272"/>
      <c r="V62" s="272"/>
      <c r="W62" s="272"/>
      <c r="X62" s="272"/>
      <c r="Y62" s="272"/>
      <c r="Z62" s="272"/>
    </row>
    <row r="63" spans="1:38" s="91" customFormat="1" ht="15" customHeight="1" x14ac:dyDescent="0.4">
      <c r="A63" s="90" t="s">
        <v>780</v>
      </c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104"/>
      <c r="Q63" s="104"/>
      <c r="R63" s="90"/>
      <c r="S63" s="104"/>
      <c r="T63" s="104"/>
      <c r="U63" s="104"/>
      <c r="V63" s="104"/>
      <c r="W63" s="104"/>
      <c r="X63" s="104"/>
      <c r="Y63" s="104"/>
      <c r="Z63" s="104"/>
    </row>
    <row r="64" spans="1:38" s="91" customFormat="1" ht="15" customHeight="1" x14ac:dyDescent="0.4">
      <c r="A64" s="90" t="s">
        <v>781</v>
      </c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104"/>
      <c r="Q64" s="104"/>
      <c r="R64" s="90"/>
      <c r="S64" s="104"/>
      <c r="T64" s="104"/>
      <c r="U64" s="104"/>
      <c r="V64" s="104"/>
      <c r="W64" s="104"/>
      <c r="X64" s="104"/>
      <c r="Y64" s="104"/>
      <c r="Z64" s="104"/>
    </row>
    <row r="65" spans="1:18" s="91" customFormat="1" ht="29.15" customHeight="1" x14ac:dyDescent="0.4">
      <c r="A65" s="90" t="s">
        <v>782</v>
      </c>
      <c r="B65" s="88"/>
      <c r="C65" s="88"/>
      <c r="D65" s="88"/>
      <c r="E65" s="88"/>
      <c r="F65" s="88"/>
      <c r="G65" s="88"/>
      <c r="H65" s="88"/>
      <c r="I65" s="88"/>
      <c r="J65" s="88"/>
      <c r="K65" s="88"/>
      <c r="L65" s="88"/>
      <c r="M65" s="88"/>
      <c r="R65" s="90"/>
    </row>
    <row r="66" spans="1:18" s="91" customFormat="1" ht="15" customHeight="1" x14ac:dyDescent="0.4">
      <c r="A66" s="113" t="s">
        <v>783</v>
      </c>
      <c r="B66" s="88"/>
      <c r="C66" s="88"/>
      <c r="D66" s="88"/>
      <c r="E66" s="88"/>
      <c r="F66" s="88"/>
      <c r="G66" s="88"/>
      <c r="H66" s="88"/>
      <c r="I66" s="88"/>
      <c r="J66" s="88"/>
      <c r="K66" s="88"/>
      <c r="L66" s="88"/>
      <c r="M66" s="88"/>
      <c r="R66" s="90"/>
    </row>
    <row r="67" spans="1:18" s="91" customFormat="1" ht="29.15" customHeight="1" x14ac:dyDescent="0.4">
      <c r="A67" s="90" t="s">
        <v>784</v>
      </c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R67" s="90"/>
    </row>
    <row r="68" spans="1:18" s="91" customFormat="1" ht="25.4" customHeight="1" x14ac:dyDescent="0.4">
      <c r="A68" s="90" t="s">
        <v>785</v>
      </c>
      <c r="B68" s="90"/>
      <c r="C68" s="90"/>
      <c r="D68" s="90"/>
      <c r="E68" s="90"/>
      <c r="F68" s="90"/>
      <c r="G68" s="90"/>
      <c r="H68" s="90"/>
      <c r="I68" s="259"/>
      <c r="J68" s="259"/>
      <c r="K68" s="258"/>
      <c r="L68" s="258"/>
      <c r="M68" s="258"/>
      <c r="R68" s="90"/>
    </row>
    <row r="69" spans="1:18" s="91" customFormat="1" ht="27" customHeight="1" x14ac:dyDescent="0.4">
      <c r="A69" s="113" t="s">
        <v>786</v>
      </c>
      <c r="B69" s="90"/>
      <c r="C69" s="90"/>
      <c r="D69" s="90"/>
      <c r="E69" s="90"/>
      <c r="F69" s="90"/>
      <c r="G69" s="90"/>
      <c r="H69" s="90"/>
      <c r="I69" s="257"/>
      <c r="J69" s="257"/>
      <c r="K69" s="257"/>
      <c r="L69" s="257"/>
      <c r="M69" s="257"/>
      <c r="R69" s="90"/>
    </row>
    <row r="70" spans="1:18" x14ac:dyDescent="0.4">
      <c r="A70" s="256" t="s">
        <v>787</v>
      </c>
    </row>
    <row r="75" spans="1:18" x14ac:dyDescent="0.4">
      <c r="P75" s="90">
        <v>2010</v>
      </c>
    </row>
    <row r="76" spans="1:18" x14ac:dyDescent="0.4">
      <c r="P76" s="90">
        <v>2011</v>
      </c>
      <c r="Q76" s="91"/>
    </row>
    <row r="77" spans="1:18" x14ac:dyDescent="0.4">
      <c r="P77" s="90">
        <v>2012</v>
      </c>
    </row>
    <row r="78" spans="1:18" x14ac:dyDescent="0.4">
      <c r="P78" s="90">
        <v>2013</v>
      </c>
    </row>
    <row r="79" spans="1:18" x14ac:dyDescent="0.4">
      <c r="P79" s="90">
        <v>2014</v>
      </c>
    </row>
    <row r="80" spans="1:18" x14ac:dyDescent="0.4">
      <c r="P80" s="90">
        <v>2015</v>
      </c>
    </row>
    <row r="81" spans="16:16" x14ac:dyDescent="0.4">
      <c r="P81" s="90">
        <v>2016</v>
      </c>
    </row>
    <row r="82" spans="16:16" x14ac:dyDescent="0.4">
      <c r="P82" s="90">
        <v>2017</v>
      </c>
    </row>
    <row r="83" spans="16:16" x14ac:dyDescent="0.4">
      <c r="P83" s="90">
        <v>2018</v>
      </c>
    </row>
    <row r="84" spans="16:16" x14ac:dyDescent="0.4">
      <c r="P84" s="90">
        <v>2019</v>
      </c>
    </row>
    <row r="85" spans="16:16" x14ac:dyDescent="0.4">
      <c r="P85" s="90">
        <v>2020</v>
      </c>
    </row>
    <row r="86" spans="16:16" x14ac:dyDescent="0.4">
      <c r="P86" s="90">
        <v>2021</v>
      </c>
    </row>
  </sheetData>
  <mergeCells count="3">
    <mergeCell ref="B4:E4"/>
    <mergeCell ref="F4:I4"/>
    <mergeCell ref="J4:M4"/>
  </mergeCells>
  <dataValidations count="1">
    <dataValidation type="list" allowBlank="1" showInputMessage="1" showErrorMessage="1" sqref="A3" xr:uid="{00000000-0002-0000-0B00-000000000000}">
      <formula1>$P$75:$P$86</formula1>
    </dataValidation>
  </dataValidations>
  <hyperlinks>
    <hyperlink ref="A66" r:id="rId1" xr:uid="{00000000-0004-0000-0B00-000000000000}"/>
    <hyperlink ref="A69" r:id="rId2" display="Contact: FireStatistics@homeoffice.gsi.gov.uk" xr:uid="{00000000-0004-0000-0B00-000001000000}"/>
  </hyperlinks>
  <pageMargins left="0.70866141732283472" right="0.70866141732283472" top="0.74803149606299213" bottom="0.74803149606299213" header="0.31496062992125984" footer="0.31496062992125984"/>
  <pageSetup paperSize="9" scale="65" orientation="landscape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  <pageSetUpPr fitToPage="1"/>
  </sheetPr>
  <dimension ref="A1:X3711"/>
  <sheetViews>
    <sheetView topLeftCell="B1" workbookViewId="0">
      <selection activeCell="N11" sqref="N11"/>
    </sheetView>
  </sheetViews>
  <sheetFormatPr defaultColWidth="9.3828125" defaultRowHeight="15" x14ac:dyDescent="0.4"/>
  <cols>
    <col min="1" max="1" width="10.53515625" style="116" hidden="1" customWidth="1"/>
    <col min="2" max="2" width="3.3828125" style="122" customWidth="1"/>
    <col min="3" max="3" width="22.53515625" style="43" customWidth="1"/>
    <col min="4" max="4" width="11.3828125" style="43" customWidth="1"/>
    <col min="5" max="5" width="12.53515625" style="80" customWidth="1"/>
    <col min="6" max="6" width="12.3828125" style="80" customWidth="1"/>
    <col min="7" max="7" width="13.3828125" style="80" customWidth="1"/>
    <col min="8" max="8" width="16.53515625" style="43" bestFit="1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6384" width="9.3828125" style="43"/>
  </cols>
  <sheetData>
    <row r="1" spans="1:24" ht="24.75" customHeight="1" x14ac:dyDescent="0.4">
      <c r="B1" s="128"/>
      <c r="C1" s="40" t="s">
        <v>98</v>
      </c>
      <c r="D1" s="41"/>
      <c r="E1" s="42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</row>
    <row r="2" spans="1:24" s="48" customFormat="1" ht="34.5" customHeight="1" x14ac:dyDescent="0.4">
      <c r="A2" s="116"/>
      <c r="B2" s="122"/>
      <c r="C2" s="45"/>
      <c r="D2" s="328" t="s">
        <v>78</v>
      </c>
      <c r="E2" s="328"/>
      <c r="F2" s="328"/>
      <c r="G2" s="328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</row>
    <row r="3" spans="1:24" s="48" customFormat="1" ht="29.6" x14ac:dyDescent="0.4">
      <c r="A3" s="116"/>
      <c r="B3" s="122"/>
      <c r="C3" s="45"/>
      <c r="D3" s="51" t="s">
        <v>8</v>
      </c>
      <c r="E3" s="51" t="s">
        <v>79</v>
      </c>
      <c r="F3" s="51" t="s">
        <v>10</v>
      </c>
      <c r="G3" s="51" t="s">
        <v>80</v>
      </c>
      <c r="H3" s="51" t="s">
        <v>81</v>
      </c>
      <c r="I3" s="51" t="s">
        <v>9</v>
      </c>
      <c r="J3" s="51"/>
      <c r="K3" s="52" t="s">
        <v>12</v>
      </c>
      <c r="L3" s="52" t="s">
        <v>13</v>
      </c>
      <c r="M3" s="51" t="s">
        <v>82</v>
      </c>
      <c r="N3" s="51" t="s">
        <v>83</v>
      </c>
      <c r="O3" s="51" t="s">
        <v>16</v>
      </c>
      <c r="P3" s="51" t="s">
        <v>17</v>
      </c>
    </row>
    <row r="4" spans="1:24" s="53" customFormat="1" ht="25.5" customHeight="1" x14ac:dyDescent="0.4">
      <c r="A4" s="116"/>
      <c r="B4" s="122"/>
      <c r="C4" s="53" t="s">
        <v>18</v>
      </c>
      <c r="D4" s="53">
        <v>28245</v>
      </c>
      <c r="E4" s="53">
        <v>13817</v>
      </c>
      <c r="F4" s="53">
        <v>1442</v>
      </c>
      <c r="G4" s="53">
        <v>8567</v>
      </c>
      <c r="H4" s="53">
        <v>661</v>
      </c>
      <c r="I4" s="53">
        <v>761</v>
      </c>
      <c r="J4" s="64" t="s">
        <v>19</v>
      </c>
      <c r="K4" s="53">
        <v>2026</v>
      </c>
      <c r="L4" s="53">
        <v>147</v>
      </c>
      <c r="M4" s="53">
        <v>647</v>
      </c>
      <c r="N4" s="53">
        <v>5265</v>
      </c>
      <c r="O4" s="53">
        <v>329</v>
      </c>
      <c r="P4" s="53">
        <v>252</v>
      </c>
      <c r="R4" s="55"/>
      <c r="S4" s="55"/>
      <c r="T4" s="55"/>
      <c r="U4" s="62"/>
      <c r="V4" s="55"/>
      <c r="W4" s="55"/>
      <c r="X4" s="55"/>
    </row>
    <row r="5" spans="1:24" s="60" customFormat="1" ht="25.5" customHeight="1" x14ac:dyDescent="0.4">
      <c r="A5" s="118"/>
      <c r="B5" s="127"/>
      <c r="C5" s="53" t="s">
        <v>20</v>
      </c>
      <c r="D5" s="59">
        <v>15309</v>
      </c>
      <c r="E5" s="59">
        <v>13307</v>
      </c>
      <c r="F5" s="59">
        <v>1020</v>
      </c>
      <c r="G5" s="59">
        <v>5368</v>
      </c>
      <c r="H5" s="59">
        <v>376</v>
      </c>
      <c r="I5" s="59">
        <v>741</v>
      </c>
      <c r="J5" s="64" t="s">
        <v>19</v>
      </c>
      <c r="K5" s="59">
        <v>1577</v>
      </c>
      <c r="L5" s="59">
        <v>108</v>
      </c>
      <c r="M5" s="59">
        <v>527</v>
      </c>
      <c r="N5" s="59">
        <v>3896</v>
      </c>
      <c r="O5" s="59">
        <v>250</v>
      </c>
      <c r="P5" s="59">
        <v>158</v>
      </c>
      <c r="U5" s="62"/>
      <c r="V5" s="62"/>
      <c r="W5" s="62"/>
    </row>
    <row r="6" spans="1:24" s="62" customFormat="1" ht="14.25" customHeight="1" x14ac:dyDescent="0.35">
      <c r="A6" s="116">
        <v>51</v>
      </c>
      <c r="B6" s="126" t="s">
        <v>99</v>
      </c>
      <c r="C6" s="62" t="s">
        <v>21</v>
      </c>
      <c r="D6" s="64">
        <v>647</v>
      </c>
      <c r="E6" s="64">
        <v>263</v>
      </c>
      <c r="F6" s="64">
        <v>35</v>
      </c>
      <c r="G6" s="64">
        <v>130</v>
      </c>
      <c r="H6" s="64">
        <v>11</v>
      </c>
      <c r="I6" s="64">
        <v>12</v>
      </c>
      <c r="J6" s="64" t="s">
        <v>19</v>
      </c>
      <c r="K6" s="64">
        <v>37</v>
      </c>
      <c r="L6" s="64">
        <v>6</v>
      </c>
      <c r="M6" s="64">
        <v>18</v>
      </c>
      <c r="N6" s="64">
        <v>71</v>
      </c>
      <c r="O6" s="64">
        <v>8</v>
      </c>
      <c r="P6" s="64">
        <v>2</v>
      </c>
    </row>
    <row r="7" spans="1:24" s="62" customFormat="1" ht="14.25" customHeight="1" x14ac:dyDescent="0.35">
      <c r="A7" s="116">
        <v>52</v>
      </c>
      <c r="B7" s="126" t="s">
        <v>100</v>
      </c>
      <c r="C7" s="62" t="s">
        <v>22</v>
      </c>
      <c r="D7" s="64">
        <v>307</v>
      </c>
      <c r="E7" s="64">
        <v>177</v>
      </c>
      <c r="F7" s="64">
        <v>29</v>
      </c>
      <c r="G7" s="64">
        <v>144</v>
      </c>
      <c r="H7" s="64">
        <v>6</v>
      </c>
      <c r="I7" s="64">
        <v>8</v>
      </c>
      <c r="J7" s="64" t="s">
        <v>19</v>
      </c>
      <c r="K7" s="64">
        <v>22</v>
      </c>
      <c r="L7" s="64">
        <v>2</v>
      </c>
      <c r="M7" s="64">
        <v>7</v>
      </c>
      <c r="N7" s="64">
        <v>48</v>
      </c>
      <c r="O7" s="64">
        <v>4</v>
      </c>
      <c r="P7" s="64">
        <v>2</v>
      </c>
    </row>
    <row r="8" spans="1:24" s="62" customFormat="1" ht="14.25" customHeight="1" x14ac:dyDescent="0.35">
      <c r="A8" s="116">
        <v>86</v>
      </c>
      <c r="B8" s="126" t="s">
        <v>101</v>
      </c>
      <c r="C8" s="62" t="s">
        <v>23</v>
      </c>
      <c r="D8" s="64">
        <v>414</v>
      </c>
      <c r="E8" s="64">
        <v>98</v>
      </c>
      <c r="F8" s="64">
        <v>28</v>
      </c>
      <c r="G8" s="64">
        <v>141</v>
      </c>
      <c r="H8" s="64">
        <v>11</v>
      </c>
      <c r="I8" s="64">
        <v>7</v>
      </c>
      <c r="J8" s="64" t="s">
        <v>19</v>
      </c>
      <c r="K8" s="64">
        <v>22</v>
      </c>
      <c r="L8" s="64">
        <v>2</v>
      </c>
      <c r="M8" s="64">
        <v>6</v>
      </c>
      <c r="N8" s="64">
        <v>68</v>
      </c>
      <c r="O8" s="64">
        <v>6</v>
      </c>
      <c r="P8" s="64">
        <v>4</v>
      </c>
    </row>
    <row r="9" spans="1:24" s="62" customFormat="1" ht="14.25" customHeight="1" x14ac:dyDescent="0.35">
      <c r="A9" s="116">
        <v>53</v>
      </c>
      <c r="B9" s="126" t="s">
        <v>102</v>
      </c>
      <c r="C9" s="62" t="s">
        <v>24</v>
      </c>
      <c r="D9" s="64">
        <v>345</v>
      </c>
      <c r="E9" s="64">
        <v>221</v>
      </c>
      <c r="F9" s="64">
        <v>25</v>
      </c>
      <c r="G9" s="64">
        <v>129</v>
      </c>
      <c r="H9" s="64">
        <v>10</v>
      </c>
      <c r="I9" s="64">
        <v>10</v>
      </c>
      <c r="J9" s="64" t="s">
        <v>19</v>
      </c>
      <c r="K9" s="64">
        <v>30</v>
      </c>
      <c r="L9" s="64">
        <v>2</v>
      </c>
      <c r="M9" s="64">
        <v>8</v>
      </c>
      <c r="N9" s="64">
        <v>105</v>
      </c>
      <c r="O9" s="64">
        <v>4</v>
      </c>
      <c r="P9" s="64">
        <v>3</v>
      </c>
    </row>
    <row r="10" spans="1:24" s="62" customFormat="1" ht="14.25" customHeight="1" x14ac:dyDescent="0.35">
      <c r="A10" s="116">
        <v>54</v>
      </c>
      <c r="B10" s="126" t="s">
        <v>103</v>
      </c>
      <c r="C10" s="62" t="s">
        <v>104</v>
      </c>
      <c r="D10" s="64">
        <v>261</v>
      </c>
      <c r="E10" s="64">
        <v>333</v>
      </c>
      <c r="F10" s="64">
        <v>38</v>
      </c>
      <c r="G10" s="64">
        <v>136</v>
      </c>
      <c r="H10" s="64">
        <v>7</v>
      </c>
      <c r="I10" s="64">
        <v>20</v>
      </c>
      <c r="J10" s="64" t="s">
        <v>19</v>
      </c>
      <c r="K10" s="64">
        <v>45</v>
      </c>
      <c r="L10" s="64">
        <v>4</v>
      </c>
      <c r="M10" s="64">
        <v>10</v>
      </c>
      <c r="N10" s="64">
        <v>0</v>
      </c>
      <c r="O10" s="64">
        <v>6</v>
      </c>
      <c r="P10" s="64">
        <v>3</v>
      </c>
    </row>
    <row r="11" spans="1:24" s="62" customFormat="1" ht="14.25" customHeight="1" x14ac:dyDescent="0.35">
      <c r="A11" s="116">
        <v>55</v>
      </c>
      <c r="B11" s="126" t="s">
        <v>105</v>
      </c>
      <c r="C11" s="62" t="s">
        <v>26</v>
      </c>
      <c r="D11" s="64">
        <v>497</v>
      </c>
      <c r="E11" s="64">
        <v>222</v>
      </c>
      <c r="F11" s="64">
        <v>25</v>
      </c>
      <c r="G11" s="64">
        <v>240</v>
      </c>
      <c r="H11" s="64">
        <v>14</v>
      </c>
      <c r="I11" s="64">
        <v>10</v>
      </c>
      <c r="J11" s="64" t="s">
        <v>19</v>
      </c>
      <c r="K11" s="64">
        <v>36</v>
      </c>
      <c r="L11" s="64">
        <v>3</v>
      </c>
      <c r="M11" s="64">
        <v>30</v>
      </c>
      <c r="N11" s="64">
        <v>125</v>
      </c>
      <c r="O11" s="64">
        <v>5</v>
      </c>
      <c r="P11" s="64">
        <v>2</v>
      </c>
    </row>
    <row r="12" spans="1:24" s="62" customFormat="1" ht="14.25" customHeight="1" x14ac:dyDescent="0.35">
      <c r="A12" s="116">
        <v>56</v>
      </c>
      <c r="B12" s="126" t="s">
        <v>106</v>
      </c>
      <c r="C12" s="62" t="s">
        <v>27</v>
      </c>
      <c r="D12" s="64">
        <v>452</v>
      </c>
      <c r="E12" s="64">
        <v>86</v>
      </c>
      <c r="F12" s="64">
        <v>24</v>
      </c>
      <c r="G12" s="64">
        <v>120</v>
      </c>
      <c r="H12" s="64">
        <v>9</v>
      </c>
      <c r="I12" s="64">
        <v>6</v>
      </c>
      <c r="J12" s="64" t="s">
        <v>19</v>
      </c>
      <c r="K12" s="64">
        <v>21</v>
      </c>
      <c r="L12" s="64">
        <v>2</v>
      </c>
      <c r="M12" s="64">
        <v>15</v>
      </c>
      <c r="N12" s="64">
        <v>85</v>
      </c>
      <c r="O12" s="64">
        <v>6</v>
      </c>
      <c r="P12" s="64">
        <v>3</v>
      </c>
    </row>
    <row r="13" spans="1:24" s="62" customFormat="1" ht="14.25" customHeight="1" x14ac:dyDescent="0.35">
      <c r="A13" s="116">
        <v>57</v>
      </c>
      <c r="B13" s="126" t="s">
        <v>107</v>
      </c>
      <c r="C13" s="62" t="s">
        <v>28</v>
      </c>
      <c r="D13" s="64">
        <v>188</v>
      </c>
      <c r="E13" s="64">
        <v>415</v>
      </c>
      <c r="F13" s="64">
        <v>19</v>
      </c>
      <c r="G13" s="64">
        <v>84</v>
      </c>
      <c r="H13" s="64">
        <v>7</v>
      </c>
      <c r="I13" s="64">
        <v>24</v>
      </c>
      <c r="J13" s="64" t="s">
        <v>19</v>
      </c>
      <c r="K13" s="64">
        <v>43</v>
      </c>
      <c r="L13" s="64">
        <v>3</v>
      </c>
      <c r="M13" s="64">
        <v>10</v>
      </c>
      <c r="N13" s="64">
        <v>103</v>
      </c>
      <c r="O13" s="64">
        <v>6</v>
      </c>
      <c r="P13" s="64">
        <v>4</v>
      </c>
    </row>
    <row r="14" spans="1:24" s="62" customFormat="1" ht="14.25" customHeight="1" x14ac:dyDescent="0.35">
      <c r="A14" s="116">
        <v>59</v>
      </c>
      <c r="B14" s="126" t="s">
        <v>108</v>
      </c>
      <c r="C14" s="62" t="s">
        <v>29</v>
      </c>
      <c r="D14" s="64">
        <v>216</v>
      </c>
      <c r="E14" s="64">
        <v>432</v>
      </c>
      <c r="F14" s="64">
        <v>12</v>
      </c>
      <c r="G14" s="64">
        <v>73</v>
      </c>
      <c r="H14" s="64">
        <v>5</v>
      </c>
      <c r="I14" s="64">
        <v>33</v>
      </c>
      <c r="J14" s="64" t="s">
        <v>19</v>
      </c>
      <c r="K14" s="64">
        <v>46</v>
      </c>
      <c r="L14" s="64">
        <v>2</v>
      </c>
      <c r="M14" s="64">
        <v>13</v>
      </c>
      <c r="N14" s="64">
        <v>112</v>
      </c>
      <c r="O14" s="64">
        <v>5</v>
      </c>
      <c r="P14" s="64">
        <v>4</v>
      </c>
    </row>
    <row r="15" spans="1:24" s="62" customFormat="1" ht="14.25" customHeight="1" x14ac:dyDescent="0.35">
      <c r="A15" s="116">
        <v>60</v>
      </c>
      <c r="B15" s="126" t="s">
        <v>109</v>
      </c>
      <c r="C15" s="62" t="s">
        <v>30</v>
      </c>
      <c r="D15" s="64">
        <v>403</v>
      </c>
      <c r="E15" s="64">
        <v>292</v>
      </c>
      <c r="F15" s="64">
        <v>29</v>
      </c>
      <c r="G15" s="64">
        <v>164</v>
      </c>
      <c r="H15" s="64">
        <v>12</v>
      </c>
      <c r="I15" s="64">
        <v>19</v>
      </c>
      <c r="J15" s="64" t="s">
        <v>19</v>
      </c>
      <c r="K15" s="64">
        <v>41</v>
      </c>
      <c r="L15" s="64">
        <v>3</v>
      </c>
      <c r="M15" s="64">
        <v>13</v>
      </c>
      <c r="N15" s="64">
        <v>159</v>
      </c>
      <c r="O15" s="64">
        <v>5</v>
      </c>
      <c r="P15" s="64">
        <v>4</v>
      </c>
    </row>
    <row r="16" spans="1:24" s="62" customFormat="1" ht="14.25" customHeight="1" x14ac:dyDescent="0.35">
      <c r="A16" s="116">
        <v>61</v>
      </c>
      <c r="B16" s="126" t="s">
        <v>110</v>
      </c>
      <c r="C16" s="62" t="s">
        <v>31</v>
      </c>
      <c r="D16" s="64">
        <v>700</v>
      </c>
      <c r="E16" s="64">
        <v>1215</v>
      </c>
      <c r="F16" s="64">
        <v>52</v>
      </c>
      <c r="G16" s="64">
        <v>274</v>
      </c>
      <c r="H16" s="64">
        <v>15</v>
      </c>
      <c r="I16" s="64">
        <v>67</v>
      </c>
      <c r="J16" s="64" t="s">
        <v>19</v>
      </c>
      <c r="K16" s="64">
        <v>122</v>
      </c>
      <c r="L16" s="64">
        <v>8</v>
      </c>
      <c r="M16" s="64">
        <v>25</v>
      </c>
      <c r="N16" s="64">
        <v>317</v>
      </c>
      <c r="O16" s="64">
        <v>18</v>
      </c>
      <c r="P16" s="64">
        <v>15</v>
      </c>
    </row>
    <row r="17" spans="1:16" s="62" customFormat="1" ht="14.25" customHeight="1" x14ac:dyDescent="0.35">
      <c r="A17" s="116">
        <v>62</v>
      </c>
      <c r="B17" s="126" t="s">
        <v>111</v>
      </c>
      <c r="C17" s="170" t="s">
        <v>32</v>
      </c>
      <c r="D17" s="172">
        <f>D69+D70</f>
        <v>490</v>
      </c>
      <c r="E17" s="172">
        <f t="shared" ref="E17:P17" si="0">E69+E70</f>
        <v>705</v>
      </c>
      <c r="F17" s="172">
        <f t="shared" si="0"/>
        <v>50</v>
      </c>
      <c r="G17" s="172">
        <f t="shared" si="0"/>
        <v>266</v>
      </c>
      <c r="H17" s="172">
        <f t="shared" si="0"/>
        <v>13</v>
      </c>
      <c r="I17" s="172">
        <f t="shared" si="0"/>
        <v>37</v>
      </c>
      <c r="J17" s="172" t="s">
        <v>19</v>
      </c>
      <c r="K17" s="172">
        <f t="shared" si="0"/>
        <v>76</v>
      </c>
      <c r="L17" s="172">
        <f t="shared" si="0"/>
        <v>4</v>
      </c>
      <c r="M17" s="172">
        <f t="shared" si="0"/>
        <v>27</v>
      </c>
      <c r="N17" s="172">
        <f t="shared" si="0"/>
        <v>164</v>
      </c>
      <c r="O17" s="172">
        <f t="shared" si="0"/>
        <v>10</v>
      </c>
      <c r="P17" s="172">
        <f t="shared" si="0"/>
        <v>8</v>
      </c>
    </row>
    <row r="18" spans="1:16" s="62" customFormat="1" ht="14.25" customHeight="1" x14ac:dyDescent="0.35">
      <c r="A18" s="116">
        <v>58</v>
      </c>
      <c r="B18" s="126" t="s">
        <v>112</v>
      </c>
      <c r="C18" s="62" t="s">
        <v>33</v>
      </c>
      <c r="D18" s="64">
        <v>365</v>
      </c>
      <c r="E18" s="64">
        <v>174</v>
      </c>
      <c r="F18" s="64">
        <v>28</v>
      </c>
      <c r="G18" s="64">
        <v>77</v>
      </c>
      <c r="H18" s="64">
        <v>9</v>
      </c>
      <c r="I18" s="64">
        <v>6</v>
      </c>
      <c r="J18" s="64" t="s">
        <v>19</v>
      </c>
      <c r="K18" s="64">
        <v>27</v>
      </c>
      <c r="L18" s="64">
        <v>2</v>
      </c>
      <c r="M18" s="64">
        <v>10</v>
      </c>
      <c r="N18" s="64">
        <v>106</v>
      </c>
      <c r="O18" s="64">
        <v>5</v>
      </c>
      <c r="P18" s="64">
        <v>2</v>
      </c>
    </row>
    <row r="19" spans="1:16" s="62" customFormat="1" ht="14.25" customHeight="1" x14ac:dyDescent="0.35">
      <c r="A19" s="116">
        <v>63</v>
      </c>
      <c r="B19" s="126" t="s">
        <v>113</v>
      </c>
      <c r="C19" s="62" t="s">
        <v>34</v>
      </c>
      <c r="D19" s="64">
        <v>414</v>
      </c>
      <c r="E19" s="64">
        <v>274</v>
      </c>
      <c r="F19" s="64">
        <v>28</v>
      </c>
      <c r="G19" s="64">
        <v>182</v>
      </c>
      <c r="H19" s="64">
        <v>12</v>
      </c>
      <c r="I19" s="64">
        <v>12</v>
      </c>
      <c r="J19" s="64" t="s">
        <v>19</v>
      </c>
      <c r="K19" s="64">
        <v>36</v>
      </c>
      <c r="L19" s="64">
        <v>3</v>
      </c>
      <c r="M19" s="64">
        <v>5</v>
      </c>
      <c r="N19" s="64">
        <v>122</v>
      </c>
      <c r="O19" s="64">
        <v>6</v>
      </c>
      <c r="P19" s="64">
        <v>3</v>
      </c>
    </row>
    <row r="20" spans="1:16" s="62" customFormat="1" ht="14.25" customHeight="1" x14ac:dyDescent="0.35">
      <c r="A20" s="116">
        <v>64</v>
      </c>
      <c r="B20" s="126" t="s">
        <v>114</v>
      </c>
      <c r="C20" s="62" t="s">
        <v>35</v>
      </c>
      <c r="D20" s="64">
        <v>840</v>
      </c>
      <c r="E20" s="64">
        <v>481</v>
      </c>
      <c r="F20" s="64">
        <v>43</v>
      </c>
      <c r="G20" s="64">
        <v>275</v>
      </c>
      <c r="H20" s="64">
        <v>16</v>
      </c>
      <c r="I20" s="64">
        <v>34</v>
      </c>
      <c r="J20" s="64" t="s">
        <v>19</v>
      </c>
      <c r="K20" s="64">
        <v>74</v>
      </c>
      <c r="L20" s="64">
        <v>5</v>
      </c>
      <c r="M20" s="64">
        <v>20</v>
      </c>
      <c r="N20" s="64">
        <v>203</v>
      </c>
      <c r="O20" s="64">
        <v>15</v>
      </c>
      <c r="P20" s="64">
        <v>9</v>
      </c>
    </row>
    <row r="21" spans="1:16" s="62" customFormat="1" ht="14.25" customHeight="1" x14ac:dyDescent="0.35">
      <c r="A21" s="116">
        <v>65</v>
      </c>
      <c r="B21" s="126" t="s">
        <v>115</v>
      </c>
      <c r="C21" s="62" t="s">
        <v>36</v>
      </c>
      <c r="D21" s="64">
        <v>210</v>
      </c>
      <c r="E21" s="64">
        <v>273</v>
      </c>
      <c r="F21" s="64">
        <v>21</v>
      </c>
      <c r="G21" s="64">
        <v>68</v>
      </c>
      <c r="H21" s="64">
        <v>4</v>
      </c>
      <c r="I21" s="64">
        <v>16</v>
      </c>
      <c r="J21" s="64" t="s">
        <v>19</v>
      </c>
      <c r="K21" s="64">
        <v>33</v>
      </c>
      <c r="L21" s="64">
        <v>2</v>
      </c>
      <c r="M21" s="64">
        <v>12</v>
      </c>
      <c r="N21" s="64">
        <v>50</v>
      </c>
      <c r="O21" s="64">
        <v>6</v>
      </c>
      <c r="P21" s="64">
        <v>1</v>
      </c>
    </row>
    <row r="22" spans="1:16" s="62" customFormat="1" ht="14.25" customHeight="1" x14ac:dyDescent="0.35">
      <c r="A22" s="116">
        <v>67</v>
      </c>
      <c r="B22" s="126" t="s">
        <v>116</v>
      </c>
      <c r="C22" s="62" t="s">
        <v>37</v>
      </c>
      <c r="D22" s="64">
        <v>764</v>
      </c>
      <c r="E22" s="64">
        <v>765</v>
      </c>
      <c r="F22" s="64">
        <v>43</v>
      </c>
      <c r="G22" s="64">
        <v>324</v>
      </c>
      <c r="H22" s="64">
        <v>13</v>
      </c>
      <c r="I22" s="64">
        <v>38</v>
      </c>
      <c r="J22" s="64" t="s">
        <v>19</v>
      </c>
      <c r="K22" s="64">
        <v>76</v>
      </c>
      <c r="L22" s="64">
        <v>3</v>
      </c>
      <c r="M22" s="64">
        <v>17</v>
      </c>
      <c r="N22" s="64">
        <v>121</v>
      </c>
      <c r="O22" s="64">
        <v>12</v>
      </c>
      <c r="P22" s="64">
        <v>10</v>
      </c>
    </row>
    <row r="23" spans="1:16" s="62" customFormat="1" ht="14.25" customHeight="1" x14ac:dyDescent="0.35">
      <c r="A23" s="116">
        <v>68</v>
      </c>
      <c r="B23" s="126" t="s">
        <v>117</v>
      </c>
      <c r="C23" s="62" t="s">
        <v>118</v>
      </c>
      <c r="D23" s="64">
        <v>321</v>
      </c>
      <c r="E23" s="64">
        <v>399</v>
      </c>
      <c r="F23" s="64">
        <v>25</v>
      </c>
      <c r="G23" s="64">
        <v>137</v>
      </c>
      <c r="H23" s="64">
        <v>8</v>
      </c>
      <c r="I23" s="64">
        <v>19</v>
      </c>
      <c r="J23" s="64" t="s">
        <v>19</v>
      </c>
      <c r="K23" s="64">
        <v>43</v>
      </c>
      <c r="L23" s="64">
        <v>4</v>
      </c>
      <c r="M23" s="64">
        <v>6</v>
      </c>
      <c r="N23" s="64">
        <v>99</v>
      </c>
      <c r="O23" s="64">
        <v>5</v>
      </c>
      <c r="P23" s="64">
        <v>2</v>
      </c>
    </row>
    <row r="24" spans="1:16" s="62" customFormat="1" ht="14.25" customHeight="1" x14ac:dyDescent="0.35">
      <c r="A24" s="116">
        <v>69</v>
      </c>
      <c r="B24" s="126" t="s">
        <v>119</v>
      </c>
      <c r="C24" s="62" t="s">
        <v>39</v>
      </c>
      <c r="D24" s="64">
        <v>552</v>
      </c>
      <c r="E24" s="64">
        <v>261</v>
      </c>
      <c r="F24" s="64">
        <v>27</v>
      </c>
      <c r="G24" s="64">
        <v>129</v>
      </c>
      <c r="H24" s="64">
        <v>16</v>
      </c>
      <c r="I24" s="64">
        <v>14</v>
      </c>
      <c r="J24" s="64" t="s">
        <v>19</v>
      </c>
      <c r="K24" s="64">
        <v>41</v>
      </c>
      <c r="L24" s="64">
        <v>2</v>
      </c>
      <c r="M24" s="64">
        <v>8</v>
      </c>
      <c r="N24" s="64">
        <v>113</v>
      </c>
      <c r="O24" s="64">
        <v>6</v>
      </c>
      <c r="P24" s="64">
        <v>9</v>
      </c>
    </row>
    <row r="25" spans="1:16" s="62" customFormat="1" ht="14.25" customHeight="1" x14ac:dyDescent="0.35">
      <c r="A25" s="116">
        <v>70</v>
      </c>
      <c r="B25" s="126" t="s">
        <v>120</v>
      </c>
      <c r="C25" s="62" t="s">
        <v>40</v>
      </c>
      <c r="D25" s="64">
        <v>597</v>
      </c>
      <c r="E25" s="64">
        <v>394</v>
      </c>
      <c r="F25" s="64">
        <v>33</v>
      </c>
      <c r="G25" s="64">
        <v>254</v>
      </c>
      <c r="H25" s="64">
        <v>12</v>
      </c>
      <c r="I25" s="64">
        <v>18</v>
      </c>
      <c r="J25" s="64" t="s">
        <v>19</v>
      </c>
      <c r="K25" s="64">
        <v>48</v>
      </c>
      <c r="L25" s="64">
        <v>4</v>
      </c>
      <c r="M25" s="64">
        <v>11</v>
      </c>
      <c r="N25" s="64">
        <v>143</v>
      </c>
      <c r="O25" s="64">
        <v>9</v>
      </c>
      <c r="P25" s="64">
        <v>5</v>
      </c>
    </row>
    <row r="26" spans="1:16" s="62" customFormat="1" ht="14.25" customHeight="1" x14ac:dyDescent="0.35">
      <c r="A26" s="116">
        <v>71</v>
      </c>
      <c r="B26" s="126" t="s">
        <v>121</v>
      </c>
      <c r="C26" s="116" t="s">
        <v>41</v>
      </c>
      <c r="D26" s="64">
        <v>79</v>
      </c>
      <c r="E26" s="64">
        <v>111</v>
      </c>
      <c r="F26" s="64">
        <v>1</v>
      </c>
      <c r="G26" s="64">
        <v>21</v>
      </c>
      <c r="H26" s="64">
        <v>2</v>
      </c>
      <c r="I26" s="64">
        <v>8</v>
      </c>
      <c r="J26" s="64" t="s">
        <v>19</v>
      </c>
      <c r="K26" s="64">
        <v>12</v>
      </c>
      <c r="L26" s="64">
        <v>3</v>
      </c>
      <c r="M26" s="64">
        <v>6</v>
      </c>
      <c r="N26" s="64">
        <v>24</v>
      </c>
      <c r="O26" s="64">
        <v>6</v>
      </c>
      <c r="P26" s="64">
        <v>0</v>
      </c>
    </row>
    <row r="27" spans="1:16" s="62" customFormat="1" ht="14.25" customHeight="1" x14ac:dyDescent="0.35">
      <c r="A27" s="116">
        <v>73</v>
      </c>
      <c r="B27" s="126" t="s">
        <v>122</v>
      </c>
      <c r="C27" s="62" t="s">
        <v>42</v>
      </c>
      <c r="D27" s="64">
        <v>838</v>
      </c>
      <c r="E27" s="64">
        <v>564</v>
      </c>
      <c r="F27" s="64">
        <v>36</v>
      </c>
      <c r="G27" s="64">
        <v>249</v>
      </c>
      <c r="H27" s="64">
        <v>22</v>
      </c>
      <c r="I27" s="64">
        <v>41</v>
      </c>
      <c r="J27" s="64" t="s">
        <v>19</v>
      </c>
      <c r="K27" s="64">
        <v>87</v>
      </c>
      <c r="L27" s="64">
        <v>6</v>
      </c>
      <c r="M27" s="64">
        <v>23</v>
      </c>
      <c r="N27" s="64">
        <v>220</v>
      </c>
      <c r="O27" s="64">
        <v>13</v>
      </c>
      <c r="P27" s="64">
        <v>5</v>
      </c>
    </row>
    <row r="28" spans="1:16" s="62" customFormat="1" ht="14.25" customHeight="1" x14ac:dyDescent="0.35">
      <c r="A28" s="116">
        <v>74</v>
      </c>
      <c r="B28" s="126" t="s">
        <v>123</v>
      </c>
      <c r="C28" s="62" t="s">
        <v>43</v>
      </c>
      <c r="D28" s="64">
        <v>800</v>
      </c>
      <c r="E28" s="64">
        <v>405</v>
      </c>
      <c r="F28" s="64">
        <v>44</v>
      </c>
      <c r="G28" s="64">
        <v>271</v>
      </c>
      <c r="H28" s="64">
        <v>23</v>
      </c>
      <c r="I28" s="64">
        <v>17</v>
      </c>
      <c r="J28" s="64" t="s">
        <v>19</v>
      </c>
      <c r="K28" s="64">
        <v>60</v>
      </c>
      <c r="L28" s="64">
        <v>4</v>
      </c>
      <c r="M28" s="64">
        <v>16</v>
      </c>
      <c r="N28" s="64">
        <v>111</v>
      </c>
      <c r="O28" s="64">
        <v>7</v>
      </c>
      <c r="P28" s="64">
        <v>8</v>
      </c>
    </row>
    <row r="29" spans="1:16" s="62" customFormat="1" ht="14.25" customHeight="1" x14ac:dyDescent="0.35">
      <c r="A29" s="116">
        <v>75</v>
      </c>
      <c r="B29" s="126" t="s">
        <v>124</v>
      </c>
      <c r="C29" s="62" t="s">
        <v>44</v>
      </c>
      <c r="D29" s="64">
        <v>462</v>
      </c>
      <c r="E29" s="64">
        <v>264</v>
      </c>
      <c r="F29" s="64">
        <v>29</v>
      </c>
      <c r="G29" s="64">
        <v>176</v>
      </c>
      <c r="H29" s="64">
        <v>10</v>
      </c>
      <c r="I29" s="64">
        <v>10</v>
      </c>
      <c r="J29" s="64" t="s">
        <v>19</v>
      </c>
      <c r="K29" s="64">
        <v>30</v>
      </c>
      <c r="L29" s="64">
        <v>2</v>
      </c>
      <c r="M29" s="64">
        <v>18</v>
      </c>
      <c r="N29" s="64">
        <v>129</v>
      </c>
      <c r="O29" s="64">
        <v>3</v>
      </c>
      <c r="P29" s="64">
        <v>5</v>
      </c>
    </row>
    <row r="30" spans="1:16" s="62" customFormat="1" ht="14.25" customHeight="1" x14ac:dyDescent="0.35">
      <c r="A30" s="116">
        <v>76</v>
      </c>
      <c r="B30" s="126" t="s">
        <v>125</v>
      </c>
      <c r="C30" s="62" t="s">
        <v>45</v>
      </c>
      <c r="D30" s="64">
        <v>202</v>
      </c>
      <c r="E30" s="64">
        <v>517</v>
      </c>
      <c r="F30" s="64">
        <v>22</v>
      </c>
      <c r="G30" s="64">
        <v>69</v>
      </c>
      <c r="H30" s="64">
        <v>6</v>
      </c>
      <c r="I30" s="64">
        <v>32</v>
      </c>
      <c r="J30" s="64" t="s">
        <v>19</v>
      </c>
      <c r="K30" s="64">
        <v>48</v>
      </c>
      <c r="L30" s="64">
        <v>3</v>
      </c>
      <c r="M30" s="64">
        <v>22</v>
      </c>
      <c r="N30" s="64">
        <v>119</v>
      </c>
      <c r="O30" s="64">
        <v>4</v>
      </c>
      <c r="P30" s="64">
        <v>2</v>
      </c>
    </row>
    <row r="31" spans="1:16" s="62" customFormat="1" ht="14.25" customHeight="1" x14ac:dyDescent="0.35">
      <c r="A31" s="116">
        <v>79</v>
      </c>
      <c r="B31" s="126" t="s">
        <v>126</v>
      </c>
      <c r="C31" s="62" t="s">
        <v>46</v>
      </c>
      <c r="D31" s="64">
        <v>277</v>
      </c>
      <c r="E31" s="64">
        <v>508</v>
      </c>
      <c r="F31" s="64">
        <v>28</v>
      </c>
      <c r="G31" s="64">
        <v>120</v>
      </c>
      <c r="H31" s="64">
        <v>6</v>
      </c>
      <c r="I31" s="64">
        <v>35</v>
      </c>
      <c r="J31" s="64" t="s">
        <v>19</v>
      </c>
      <c r="K31" s="64">
        <v>31</v>
      </c>
      <c r="L31" s="64">
        <v>3</v>
      </c>
      <c r="M31" s="64">
        <v>40</v>
      </c>
      <c r="N31" s="64">
        <v>56</v>
      </c>
      <c r="O31" s="64">
        <v>5</v>
      </c>
      <c r="P31" s="64">
        <v>3</v>
      </c>
    </row>
    <row r="32" spans="1:16" s="62" customFormat="1" ht="14.25" customHeight="1" x14ac:dyDescent="0.35">
      <c r="A32" s="116">
        <v>80</v>
      </c>
      <c r="B32" s="126" t="s">
        <v>127</v>
      </c>
      <c r="C32" s="62" t="s">
        <v>47</v>
      </c>
      <c r="D32" s="64">
        <v>336</v>
      </c>
      <c r="E32" s="64">
        <v>370</v>
      </c>
      <c r="F32" s="64">
        <v>25</v>
      </c>
      <c r="G32" s="64">
        <v>102</v>
      </c>
      <c r="H32" s="64">
        <v>11</v>
      </c>
      <c r="I32" s="64">
        <v>26</v>
      </c>
      <c r="J32" s="64" t="s">
        <v>19</v>
      </c>
      <c r="K32" s="64">
        <v>47</v>
      </c>
      <c r="L32" s="64">
        <v>3</v>
      </c>
      <c r="M32" s="64">
        <v>20</v>
      </c>
      <c r="N32" s="64">
        <v>62</v>
      </c>
      <c r="O32" s="64">
        <v>4</v>
      </c>
      <c r="P32" s="64">
        <v>5</v>
      </c>
    </row>
    <row r="33" spans="1:20" s="62" customFormat="1" ht="14.25" customHeight="1" x14ac:dyDescent="0.35">
      <c r="A33" s="116">
        <v>81</v>
      </c>
      <c r="B33" s="126" t="s">
        <v>128</v>
      </c>
      <c r="C33" s="62" t="s">
        <v>48</v>
      </c>
      <c r="D33" s="64">
        <v>284</v>
      </c>
      <c r="E33" s="64">
        <v>246</v>
      </c>
      <c r="F33" s="64">
        <v>22</v>
      </c>
      <c r="G33" s="64">
        <v>54</v>
      </c>
      <c r="H33" s="64">
        <v>8</v>
      </c>
      <c r="I33" s="64">
        <v>14</v>
      </c>
      <c r="J33" s="64" t="s">
        <v>19</v>
      </c>
      <c r="K33" s="64">
        <v>26</v>
      </c>
      <c r="L33" s="64">
        <v>2</v>
      </c>
      <c r="M33" s="64">
        <v>21</v>
      </c>
      <c r="N33" s="64">
        <v>90</v>
      </c>
      <c r="O33" s="64">
        <v>4</v>
      </c>
      <c r="P33" s="64">
        <v>2</v>
      </c>
    </row>
    <row r="34" spans="1:20" s="62" customFormat="1" ht="14.25" customHeight="1" x14ac:dyDescent="0.35">
      <c r="A34" s="116">
        <v>83</v>
      </c>
      <c r="B34" s="126" t="s">
        <v>129</v>
      </c>
      <c r="C34" s="62" t="s">
        <v>49</v>
      </c>
      <c r="D34" s="64">
        <v>161</v>
      </c>
      <c r="E34" s="64">
        <v>224</v>
      </c>
      <c r="F34" s="64">
        <v>18</v>
      </c>
      <c r="G34" s="64">
        <v>52</v>
      </c>
      <c r="H34" s="64">
        <v>4</v>
      </c>
      <c r="I34" s="64">
        <v>12</v>
      </c>
      <c r="J34" s="64" t="s">
        <v>19</v>
      </c>
      <c r="K34" s="64">
        <v>24</v>
      </c>
      <c r="L34" s="64">
        <v>0</v>
      </c>
      <c r="M34" s="64">
        <v>13</v>
      </c>
      <c r="N34" s="64">
        <v>51</v>
      </c>
      <c r="O34" s="64">
        <v>3</v>
      </c>
      <c r="P34" s="64">
        <v>2</v>
      </c>
    </row>
    <row r="35" spans="1:20" s="62" customFormat="1" ht="14.25" customHeight="1" x14ac:dyDescent="0.35">
      <c r="A35" s="116">
        <v>84</v>
      </c>
      <c r="B35" s="126" t="s">
        <v>130</v>
      </c>
      <c r="C35" s="62" t="s">
        <v>50</v>
      </c>
      <c r="D35" s="64">
        <v>525</v>
      </c>
      <c r="E35" s="64">
        <v>340</v>
      </c>
      <c r="F35" s="64">
        <v>27</v>
      </c>
      <c r="G35" s="64">
        <v>162</v>
      </c>
      <c r="H35" s="64">
        <v>13</v>
      </c>
      <c r="I35" s="64">
        <v>11</v>
      </c>
      <c r="J35" s="64" t="s">
        <v>19</v>
      </c>
      <c r="K35" s="64">
        <v>34</v>
      </c>
      <c r="L35" s="64">
        <v>2</v>
      </c>
      <c r="M35" s="64">
        <v>6</v>
      </c>
      <c r="N35" s="64">
        <v>96</v>
      </c>
      <c r="O35" s="64">
        <v>9</v>
      </c>
      <c r="P35" s="64">
        <v>5</v>
      </c>
    </row>
    <row r="36" spans="1:20" s="62" customFormat="1" ht="14.25" customHeight="1" x14ac:dyDescent="0.35">
      <c r="A36" s="116">
        <v>85</v>
      </c>
      <c r="B36" s="126" t="s">
        <v>131</v>
      </c>
      <c r="C36" s="62" t="s">
        <v>51</v>
      </c>
      <c r="D36" s="64">
        <v>248</v>
      </c>
      <c r="E36" s="64">
        <v>349</v>
      </c>
      <c r="F36" s="64">
        <v>27</v>
      </c>
      <c r="G36" s="64">
        <v>62</v>
      </c>
      <c r="H36" s="64">
        <v>6</v>
      </c>
      <c r="I36" s="64">
        <v>18</v>
      </c>
      <c r="J36" s="64" t="s">
        <v>19</v>
      </c>
      <c r="K36" s="64">
        <v>34</v>
      </c>
      <c r="L36" s="64">
        <v>1</v>
      </c>
      <c r="M36" s="64">
        <v>5</v>
      </c>
      <c r="N36" s="64">
        <v>89</v>
      </c>
      <c r="O36" s="64">
        <v>7</v>
      </c>
      <c r="P36" s="64">
        <v>4</v>
      </c>
    </row>
    <row r="37" spans="1:20" s="62" customFormat="1" ht="14.25" customHeight="1" x14ac:dyDescent="0.35">
      <c r="A37" s="116">
        <v>87</v>
      </c>
      <c r="B37" s="126" t="s">
        <v>132</v>
      </c>
      <c r="C37" s="62" t="s">
        <v>52</v>
      </c>
      <c r="D37" s="64">
        <v>197</v>
      </c>
      <c r="E37" s="64">
        <v>333</v>
      </c>
      <c r="F37" s="64">
        <v>17</v>
      </c>
      <c r="G37" s="64">
        <v>76</v>
      </c>
      <c r="H37" s="64">
        <v>3</v>
      </c>
      <c r="I37" s="64">
        <v>20</v>
      </c>
      <c r="J37" s="64" t="s">
        <v>19</v>
      </c>
      <c r="K37" s="64">
        <v>27</v>
      </c>
      <c r="L37" s="64">
        <v>2</v>
      </c>
      <c r="M37" s="64">
        <v>9</v>
      </c>
      <c r="N37" s="64">
        <v>66</v>
      </c>
      <c r="O37" s="64">
        <v>5</v>
      </c>
      <c r="P37" s="64">
        <v>2</v>
      </c>
      <c r="R37" s="53"/>
      <c r="S37" s="53"/>
      <c r="T37" s="53"/>
    </row>
    <row r="38" spans="1:20" s="62" customFormat="1" ht="14.25" customHeight="1" x14ac:dyDescent="0.35">
      <c r="A38" s="116">
        <v>90</v>
      </c>
      <c r="B38" s="126" t="s">
        <v>133</v>
      </c>
      <c r="C38" s="62" t="s">
        <v>53</v>
      </c>
      <c r="D38" s="64">
        <v>405</v>
      </c>
      <c r="E38" s="64">
        <v>487</v>
      </c>
      <c r="F38" s="64">
        <v>25</v>
      </c>
      <c r="G38" s="64">
        <v>208</v>
      </c>
      <c r="H38" s="64">
        <v>10</v>
      </c>
      <c r="I38" s="64">
        <v>23</v>
      </c>
      <c r="J38" s="64" t="s">
        <v>19</v>
      </c>
      <c r="K38" s="64">
        <v>47</v>
      </c>
      <c r="L38" s="64">
        <v>3</v>
      </c>
      <c r="M38" s="64">
        <v>8</v>
      </c>
      <c r="N38" s="64">
        <v>113</v>
      </c>
      <c r="O38" s="64">
        <v>8</v>
      </c>
      <c r="P38" s="64">
        <v>5</v>
      </c>
      <c r="R38" s="55"/>
      <c r="S38" s="55"/>
      <c r="T38" s="55"/>
    </row>
    <row r="39" spans="1:20" s="62" customFormat="1" ht="14.25" customHeight="1" x14ac:dyDescent="0.35">
      <c r="A39" s="116">
        <v>91</v>
      </c>
      <c r="B39" s="126" t="s">
        <v>134</v>
      </c>
      <c r="C39" s="62" t="s">
        <v>135</v>
      </c>
      <c r="D39" s="64">
        <v>237</v>
      </c>
      <c r="E39" s="64">
        <v>440</v>
      </c>
      <c r="F39" s="64">
        <v>0</v>
      </c>
      <c r="G39" s="64">
        <v>101</v>
      </c>
      <c r="H39" s="64">
        <v>7</v>
      </c>
      <c r="I39" s="64">
        <v>28</v>
      </c>
      <c r="J39" s="64" t="s">
        <v>19</v>
      </c>
      <c r="K39" s="64">
        <v>44</v>
      </c>
      <c r="L39" s="64">
        <v>2</v>
      </c>
      <c r="M39" s="64">
        <v>11</v>
      </c>
      <c r="N39" s="64">
        <v>87</v>
      </c>
      <c r="O39" s="64">
        <v>4</v>
      </c>
      <c r="P39" s="64">
        <v>3</v>
      </c>
    </row>
    <row r="40" spans="1:20" s="62" customFormat="1" ht="14.25" customHeight="1" x14ac:dyDescent="0.35">
      <c r="A40" s="116">
        <v>92</v>
      </c>
      <c r="B40" s="126" t="s">
        <v>136</v>
      </c>
      <c r="C40" s="62" t="s">
        <v>55</v>
      </c>
      <c r="D40" s="64">
        <v>623</v>
      </c>
      <c r="E40" s="64">
        <v>127</v>
      </c>
      <c r="F40" s="64">
        <v>32</v>
      </c>
      <c r="G40" s="64">
        <v>71</v>
      </c>
      <c r="H40" s="64">
        <v>17</v>
      </c>
      <c r="I40" s="64">
        <v>7</v>
      </c>
      <c r="J40" s="64" t="s">
        <v>19</v>
      </c>
      <c r="K40" s="64">
        <v>40</v>
      </c>
      <c r="L40" s="64">
        <v>2</v>
      </c>
      <c r="M40" s="64">
        <v>7</v>
      </c>
      <c r="N40" s="64">
        <v>102</v>
      </c>
      <c r="O40" s="64">
        <v>8</v>
      </c>
      <c r="P40" s="64">
        <v>3</v>
      </c>
    </row>
    <row r="41" spans="1:20" s="62" customFormat="1" ht="14.25" customHeight="1" x14ac:dyDescent="0.35">
      <c r="A41" s="116">
        <v>94</v>
      </c>
      <c r="B41" s="126" t="s">
        <v>137</v>
      </c>
      <c r="C41" s="62" t="s">
        <v>56</v>
      </c>
      <c r="D41" s="64">
        <v>270</v>
      </c>
      <c r="E41" s="64">
        <v>167</v>
      </c>
      <c r="F41" s="64">
        <v>18</v>
      </c>
      <c r="G41" s="64">
        <v>99</v>
      </c>
      <c r="H41" s="64">
        <v>7</v>
      </c>
      <c r="I41" s="64">
        <v>10</v>
      </c>
      <c r="J41" s="64" t="s">
        <v>19</v>
      </c>
      <c r="K41" s="64">
        <v>21</v>
      </c>
      <c r="L41" s="64">
        <v>2</v>
      </c>
      <c r="M41" s="64">
        <v>5</v>
      </c>
      <c r="N41" s="64">
        <v>45</v>
      </c>
      <c r="O41" s="64">
        <v>7</v>
      </c>
      <c r="P41" s="64">
        <v>3</v>
      </c>
      <c r="R41" s="55"/>
      <c r="S41" s="55"/>
      <c r="T41" s="55"/>
    </row>
    <row r="42" spans="1:20" s="62" customFormat="1" ht="14.25" customHeight="1" x14ac:dyDescent="0.35">
      <c r="A42" s="116">
        <v>96</v>
      </c>
      <c r="B42" s="126" t="s">
        <v>138</v>
      </c>
      <c r="C42" s="62" t="s">
        <v>57</v>
      </c>
      <c r="D42" s="64">
        <v>370</v>
      </c>
      <c r="E42" s="64">
        <v>334</v>
      </c>
      <c r="F42" s="64">
        <v>35</v>
      </c>
      <c r="G42" s="64">
        <v>125</v>
      </c>
      <c r="H42" s="64">
        <v>11</v>
      </c>
      <c r="I42" s="64">
        <v>14</v>
      </c>
      <c r="J42" s="64" t="s">
        <v>19</v>
      </c>
      <c r="K42" s="64">
        <v>40</v>
      </c>
      <c r="L42" s="64">
        <v>2</v>
      </c>
      <c r="M42" s="64">
        <v>26</v>
      </c>
      <c r="N42" s="64">
        <v>122</v>
      </c>
      <c r="O42" s="64">
        <v>6</v>
      </c>
      <c r="P42" s="64">
        <v>6</v>
      </c>
      <c r="R42" s="55"/>
      <c r="S42" s="55"/>
      <c r="T42" s="55"/>
    </row>
    <row r="43" spans="1:20" s="62" customFormat="1" ht="14.25" customHeight="1" x14ac:dyDescent="0.35">
      <c r="A43" s="116">
        <v>72</v>
      </c>
      <c r="B43" s="126" t="s">
        <v>139</v>
      </c>
      <c r="C43" s="116" t="s">
        <v>140</v>
      </c>
      <c r="D43" s="64">
        <v>12</v>
      </c>
      <c r="E43" s="64">
        <v>41</v>
      </c>
      <c r="F43" s="64">
        <v>0</v>
      </c>
      <c r="G43" s="64">
        <v>3</v>
      </c>
      <c r="H43" s="64">
        <v>0</v>
      </c>
      <c r="I43" s="64">
        <v>5</v>
      </c>
      <c r="J43" s="64" t="s">
        <v>19</v>
      </c>
      <c r="K43" s="64">
        <v>6</v>
      </c>
      <c r="L43" s="64">
        <v>0</v>
      </c>
      <c r="M43" s="64">
        <v>0</v>
      </c>
      <c r="N43" s="64">
        <v>0</v>
      </c>
      <c r="O43" s="64">
        <v>0</v>
      </c>
      <c r="P43" s="64">
        <v>0</v>
      </c>
    </row>
    <row r="44" spans="1:20" s="53" customFormat="1" ht="14.25" customHeight="1" x14ac:dyDescent="0.4">
      <c r="A44" s="118"/>
      <c r="B44" s="127"/>
      <c r="C44" s="53" t="s">
        <v>59</v>
      </c>
      <c r="D44" s="59">
        <v>12936</v>
      </c>
      <c r="E44" s="59">
        <v>510</v>
      </c>
      <c r="F44" s="59">
        <v>422</v>
      </c>
      <c r="G44" s="59">
        <v>3199</v>
      </c>
      <c r="H44" s="59">
        <v>285</v>
      </c>
      <c r="I44" s="59">
        <v>20</v>
      </c>
      <c r="J44" s="64" t="s">
        <v>19</v>
      </c>
      <c r="K44" s="59">
        <v>449</v>
      </c>
      <c r="L44" s="59">
        <v>39</v>
      </c>
      <c r="M44" s="59">
        <v>120</v>
      </c>
      <c r="N44" s="59">
        <v>1369</v>
      </c>
      <c r="O44" s="59">
        <v>79</v>
      </c>
      <c r="P44" s="59">
        <v>94</v>
      </c>
      <c r="Q44" s="62"/>
    </row>
    <row r="45" spans="1:20" s="62" customFormat="1" ht="14.25" customHeight="1" x14ac:dyDescent="0.35">
      <c r="A45" s="116">
        <v>66</v>
      </c>
      <c r="B45" s="126" t="s">
        <v>141</v>
      </c>
      <c r="C45" s="62" t="s">
        <v>60</v>
      </c>
      <c r="D45" s="64">
        <v>1673</v>
      </c>
      <c r="E45" s="64">
        <v>34</v>
      </c>
      <c r="F45" s="64">
        <v>68</v>
      </c>
      <c r="G45" s="64">
        <v>462</v>
      </c>
      <c r="H45" s="64">
        <v>40</v>
      </c>
      <c r="I45" s="64">
        <v>1</v>
      </c>
      <c r="J45" s="64" t="s">
        <v>19</v>
      </c>
      <c r="K45" s="64">
        <v>66</v>
      </c>
      <c r="L45" s="64">
        <v>6</v>
      </c>
      <c r="M45" s="64">
        <v>9</v>
      </c>
      <c r="N45" s="64">
        <v>160</v>
      </c>
      <c r="O45" s="64">
        <v>14</v>
      </c>
      <c r="P45" s="64">
        <v>7</v>
      </c>
    </row>
    <row r="46" spans="1:20" s="62" customFormat="1" ht="14.25" customHeight="1" x14ac:dyDescent="0.35">
      <c r="A46" s="116">
        <v>78</v>
      </c>
      <c r="B46" s="126" t="s">
        <v>142</v>
      </c>
      <c r="C46" s="62" t="s">
        <v>61</v>
      </c>
      <c r="D46" s="64">
        <v>824</v>
      </c>
      <c r="E46" s="64">
        <v>205</v>
      </c>
      <c r="F46" s="64">
        <v>45</v>
      </c>
      <c r="G46" s="64">
        <v>383</v>
      </c>
      <c r="H46" s="64">
        <v>26</v>
      </c>
      <c r="I46" s="64">
        <v>0</v>
      </c>
      <c r="J46" s="64" t="s">
        <v>19</v>
      </c>
      <c r="K46" s="64">
        <v>37</v>
      </c>
      <c r="L46" s="64">
        <v>5</v>
      </c>
      <c r="M46" s="64">
        <v>17</v>
      </c>
      <c r="N46" s="64">
        <v>112</v>
      </c>
      <c r="O46" s="64">
        <v>16</v>
      </c>
      <c r="P46" s="64">
        <v>5</v>
      </c>
    </row>
    <row r="47" spans="1:20" s="62" customFormat="1" ht="14.25" customHeight="1" x14ac:dyDescent="0.35">
      <c r="A47" s="116">
        <v>89</v>
      </c>
      <c r="B47" s="126" t="s">
        <v>143</v>
      </c>
      <c r="C47" s="62" t="s">
        <v>62</v>
      </c>
      <c r="D47" s="64">
        <v>729</v>
      </c>
      <c r="E47" s="64">
        <v>95</v>
      </c>
      <c r="F47" s="64">
        <v>38</v>
      </c>
      <c r="G47" s="64">
        <v>227</v>
      </c>
      <c r="H47" s="64">
        <v>17</v>
      </c>
      <c r="I47" s="64">
        <v>5</v>
      </c>
      <c r="J47" s="64" t="s">
        <v>19</v>
      </c>
      <c r="K47" s="64">
        <v>25</v>
      </c>
      <c r="L47" s="64">
        <v>4</v>
      </c>
      <c r="M47" s="64">
        <v>8</v>
      </c>
      <c r="N47" s="64">
        <v>144</v>
      </c>
      <c r="O47" s="64">
        <v>9</v>
      </c>
      <c r="P47" s="64">
        <v>4</v>
      </c>
    </row>
    <row r="48" spans="1:20" s="62" customFormat="1" ht="14.25" customHeight="1" x14ac:dyDescent="0.35">
      <c r="A48" s="116">
        <v>93</v>
      </c>
      <c r="B48" s="126" t="s">
        <v>144</v>
      </c>
      <c r="C48" s="62" t="s">
        <v>63</v>
      </c>
      <c r="D48" s="64">
        <v>821</v>
      </c>
      <c r="E48" s="64">
        <v>10</v>
      </c>
      <c r="F48" s="64">
        <v>39</v>
      </c>
      <c r="G48" s="64">
        <v>270</v>
      </c>
      <c r="H48" s="64">
        <v>16</v>
      </c>
      <c r="I48" s="64">
        <v>1</v>
      </c>
      <c r="J48" s="64" t="s">
        <v>19</v>
      </c>
      <c r="K48" s="64">
        <v>30</v>
      </c>
      <c r="L48" s="64">
        <v>3</v>
      </c>
      <c r="M48" s="64">
        <v>11</v>
      </c>
      <c r="N48" s="64">
        <v>96</v>
      </c>
      <c r="O48" s="64">
        <v>6</v>
      </c>
      <c r="P48" s="64">
        <v>2</v>
      </c>
    </row>
    <row r="49" spans="1:24" s="62" customFormat="1" ht="14.25" customHeight="1" x14ac:dyDescent="0.35">
      <c r="A49" s="116">
        <v>95</v>
      </c>
      <c r="B49" s="126" t="s">
        <v>145</v>
      </c>
      <c r="C49" s="62" t="s">
        <v>64</v>
      </c>
      <c r="D49" s="64">
        <v>1716</v>
      </c>
      <c r="E49" s="64">
        <v>0</v>
      </c>
      <c r="F49" s="64">
        <v>63</v>
      </c>
      <c r="G49" s="64">
        <v>543</v>
      </c>
      <c r="H49" s="64">
        <v>39</v>
      </c>
      <c r="I49" s="64">
        <v>0</v>
      </c>
      <c r="J49" s="64" t="s">
        <v>19</v>
      </c>
      <c r="K49" s="64">
        <v>59</v>
      </c>
      <c r="L49" s="64">
        <v>4</v>
      </c>
      <c r="M49" s="64">
        <v>19</v>
      </c>
      <c r="N49" s="64">
        <v>108</v>
      </c>
      <c r="O49" s="64">
        <v>17</v>
      </c>
      <c r="P49" s="64">
        <v>10</v>
      </c>
    </row>
    <row r="50" spans="1:24" s="62" customFormat="1" ht="14.25" customHeight="1" x14ac:dyDescent="0.35">
      <c r="A50" s="116">
        <v>97</v>
      </c>
      <c r="B50" s="126" t="s">
        <v>146</v>
      </c>
      <c r="C50" s="62" t="s">
        <v>65</v>
      </c>
      <c r="D50" s="64">
        <v>1358</v>
      </c>
      <c r="E50" s="64">
        <v>166</v>
      </c>
      <c r="F50" s="64">
        <v>52</v>
      </c>
      <c r="G50" s="64">
        <v>335</v>
      </c>
      <c r="H50" s="64">
        <v>34</v>
      </c>
      <c r="I50" s="64">
        <v>13</v>
      </c>
      <c r="J50" s="64" t="s">
        <v>19</v>
      </c>
      <c r="K50" s="64">
        <v>63</v>
      </c>
      <c r="L50" s="64">
        <v>6</v>
      </c>
      <c r="M50" s="64">
        <v>9</v>
      </c>
      <c r="N50" s="64">
        <v>370</v>
      </c>
      <c r="O50" s="64">
        <v>17</v>
      </c>
      <c r="P50" s="64">
        <v>17</v>
      </c>
    </row>
    <row r="51" spans="1:24" s="62" customFormat="1" ht="14.25" customHeight="1" x14ac:dyDescent="0.4">
      <c r="A51" s="117">
        <v>77</v>
      </c>
      <c r="B51" s="125" t="s">
        <v>147</v>
      </c>
      <c r="C51" s="70" t="s">
        <v>66</v>
      </c>
      <c r="D51" s="72">
        <v>5815</v>
      </c>
      <c r="E51" s="72">
        <v>0</v>
      </c>
      <c r="F51" s="72">
        <v>117</v>
      </c>
      <c r="G51" s="72">
        <v>979</v>
      </c>
      <c r="H51" s="72">
        <v>113</v>
      </c>
      <c r="I51" s="72">
        <v>0</v>
      </c>
      <c r="J51" s="64" t="s">
        <v>19</v>
      </c>
      <c r="K51" s="72">
        <v>169</v>
      </c>
      <c r="L51" s="72">
        <v>11</v>
      </c>
      <c r="M51" s="72">
        <v>47</v>
      </c>
      <c r="N51" s="72">
        <v>379</v>
      </c>
      <c r="O51" s="72">
        <v>0</v>
      </c>
      <c r="P51" s="72">
        <v>49</v>
      </c>
    </row>
    <row r="52" spans="1:24" s="55" customFormat="1" ht="6" customHeight="1" x14ac:dyDescent="0.4">
      <c r="A52" s="116"/>
      <c r="B52" s="122"/>
      <c r="D52" s="73"/>
      <c r="E52" s="74"/>
      <c r="F52" s="74"/>
      <c r="G52" s="74"/>
      <c r="U52" s="62"/>
      <c r="V52" s="62"/>
      <c r="W52" s="62"/>
      <c r="X52" s="62"/>
    </row>
    <row r="53" spans="1:24" s="62" customFormat="1" ht="14.15" x14ac:dyDescent="0.4">
      <c r="A53" s="116"/>
      <c r="B53" s="122"/>
      <c r="C53" s="62" t="s">
        <v>67</v>
      </c>
      <c r="D53" s="76"/>
      <c r="E53" s="76"/>
      <c r="G53" s="123"/>
      <c r="R53" s="55"/>
      <c r="S53" s="55"/>
      <c r="T53" s="55"/>
      <c r="U53" s="55"/>
    </row>
    <row r="54" spans="1:24" s="62" customFormat="1" ht="14.15" x14ac:dyDescent="0.4">
      <c r="A54" s="116"/>
      <c r="B54" s="122"/>
      <c r="C54" s="62" t="s">
        <v>68</v>
      </c>
      <c r="D54" s="76"/>
      <c r="E54" s="76"/>
      <c r="F54" s="64"/>
      <c r="G54" s="64"/>
      <c r="R54" s="55"/>
      <c r="S54" s="55"/>
      <c r="T54" s="55"/>
      <c r="U54" s="55"/>
    </row>
    <row r="55" spans="1:24" s="62" customFormat="1" ht="15" customHeight="1" x14ac:dyDescent="0.4">
      <c r="A55" s="116"/>
      <c r="B55" s="122"/>
      <c r="C55" s="78" t="s">
        <v>89</v>
      </c>
      <c r="D55" s="76"/>
      <c r="E55" s="76"/>
      <c r="F55" s="64"/>
      <c r="G55" s="64"/>
      <c r="R55" s="55"/>
      <c r="S55" s="55"/>
      <c r="T55" s="55"/>
      <c r="U55" s="55"/>
    </row>
    <row r="56" spans="1:24" s="62" customFormat="1" ht="14.15" x14ac:dyDescent="0.4">
      <c r="A56" s="116"/>
      <c r="B56" s="122"/>
      <c r="C56" s="62" t="s">
        <v>148</v>
      </c>
      <c r="D56" s="76"/>
      <c r="E56" s="76"/>
      <c r="F56" s="64"/>
      <c r="G56" s="64"/>
      <c r="R56" s="55"/>
      <c r="S56" s="55"/>
      <c r="T56" s="55"/>
      <c r="U56" s="55"/>
    </row>
    <row r="57" spans="1:24" s="62" customFormat="1" ht="24" customHeight="1" x14ac:dyDescent="0.4">
      <c r="A57" s="116"/>
      <c r="B57" s="122"/>
      <c r="C57" s="326" t="s">
        <v>149</v>
      </c>
      <c r="D57" s="326"/>
      <c r="E57" s="326"/>
      <c r="F57" s="326"/>
      <c r="G57" s="326"/>
      <c r="H57" s="326"/>
      <c r="I57" s="326"/>
      <c r="J57" s="326"/>
      <c r="K57" s="326"/>
      <c r="L57" s="326"/>
      <c r="M57" s="326"/>
      <c r="N57" s="326"/>
      <c r="O57" s="326"/>
      <c r="P57" s="326"/>
      <c r="R57" s="55"/>
      <c r="S57" s="55"/>
      <c r="T57" s="55"/>
      <c r="U57" s="55"/>
    </row>
    <row r="58" spans="1:24" s="62" customFormat="1" ht="14.15" x14ac:dyDescent="0.4">
      <c r="A58" s="116"/>
      <c r="B58" s="122"/>
      <c r="C58" s="62" t="s">
        <v>92</v>
      </c>
      <c r="D58" s="76"/>
      <c r="E58" s="76"/>
      <c r="F58" s="64"/>
      <c r="G58" s="64"/>
      <c r="R58" s="55"/>
      <c r="S58" s="55"/>
      <c r="T58" s="55"/>
      <c r="U58" s="55"/>
    </row>
    <row r="59" spans="1:24" s="62" customFormat="1" ht="14.15" x14ac:dyDescent="0.4">
      <c r="A59" s="116"/>
      <c r="B59" s="122"/>
      <c r="C59" s="62" t="s">
        <v>150</v>
      </c>
      <c r="D59" s="76"/>
      <c r="E59" s="76"/>
      <c r="F59" s="64"/>
      <c r="G59" s="64"/>
      <c r="R59" s="55"/>
      <c r="S59" s="55"/>
      <c r="T59" s="55"/>
      <c r="U59" s="55"/>
    </row>
    <row r="60" spans="1:24" s="62" customFormat="1" ht="14.15" x14ac:dyDescent="0.4">
      <c r="A60" s="116"/>
      <c r="B60" s="122"/>
      <c r="C60" s="62" t="s">
        <v>151</v>
      </c>
      <c r="D60" s="76"/>
      <c r="E60" s="76"/>
      <c r="F60" s="64"/>
      <c r="G60" s="64"/>
      <c r="R60" s="55"/>
      <c r="S60" s="55"/>
      <c r="T60" s="55"/>
      <c r="U60" s="55"/>
    </row>
    <row r="61" spans="1:24" s="62" customFormat="1" ht="15" customHeight="1" x14ac:dyDescent="0.4">
      <c r="A61" s="116"/>
      <c r="B61" s="122"/>
      <c r="C61" s="78" t="s">
        <v>152</v>
      </c>
      <c r="D61" s="76"/>
      <c r="E61" s="76"/>
      <c r="F61" s="64"/>
      <c r="G61" s="64"/>
      <c r="J61" s="55"/>
      <c r="R61" s="55"/>
      <c r="S61" s="55"/>
      <c r="T61" s="55"/>
      <c r="U61" s="55"/>
    </row>
    <row r="62" spans="1:24" s="62" customFormat="1" ht="15" customHeight="1" x14ac:dyDescent="0.4">
      <c r="A62" s="116"/>
      <c r="B62" s="122"/>
      <c r="C62" s="78"/>
      <c r="D62" s="76"/>
      <c r="E62" s="76"/>
      <c r="F62" s="64"/>
      <c r="G62" s="64"/>
      <c r="J62" s="55"/>
      <c r="R62" s="55"/>
      <c r="S62" s="55"/>
      <c r="T62" s="55"/>
      <c r="U62" s="55"/>
    </row>
    <row r="63" spans="1:24" s="62" customFormat="1" ht="14.15" x14ac:dyDescent="0.4">
      <c r="A63" s="116"/>
      <c r="B63" s="122"/>
      <c r="C63" s="62" t="s">
        <v>97</v>
      </c>
      <c r="D63" s="76"/>
      <c r="E63" s="64"/>
      <c r="F63" s="64"/>
      <c r="G63" s="64"/>
      <c r="J63" s="55"/>
      <c r="R63" s="55"/>
      <c r="S63" s="55"/>
      <c r="T63" s="55"/>
      <c r="U63" s="55"/>
      <c r="V63" s="55"/>
      <c r="W63" s="55"/>
      <c r="X63" s="55"/>
    </row>
    <row r="64" spans="1:24" s="55" customFormat="1" ht="14.15" x14ac:dyDescent="0.4">
      <c r="A64" s="116"/>
      <c r="B64" s="122"/>
      <c r="D64" s="79"/>
      <c r="E64" s="74"/>
      <c r="F64" s="74"/>
      <c r="G64" s="74"/>
    </row>
    <row r="65" spans="1:16" s="55" customFormat="1" ht="14.15" x14ac:dyDescent="0.4">
      <c r="A65" s="116"/>
      <c r="B65" s="122"/>
      <c r="D65" s="73"/>
      <c r="E65" s="74"/>
      <c r="F65" s="74"/>
      <c r="G65" s="74"/>
    </row>
    <row r="66" spans="1:16" s="55" customFormat="1" ht="14.15" x14ac:dyDescent="0.4">
      <c r="A66" s="116"/>
      <c r="B66" s="122"/>
      <c r="D66" s="73"/>
      <c r="E66" s="74"/>
      <c r="F66" s="74"/>
      <c r="G66" s="74"/>
    </row>
    <row r="67" spans="1:16" s="55" customFormat="1" ht="14.15" x14ac:dyDescent="0.4">
      <c r="A67" s="116"/>
      <c r="B67" s="122"/>
      <c r="D67" s="73"/>
      <c r="E67" s="74"/>
      <c r="F67" s="74"/>
      <c r="G67" s="74"/>
    </row>
    <row r="68" spans="1:16" s="55" customFormat="1" ht="14.15" x14ac:dyDescent="0.4">
      <c r="A68" s="116"/>
      <c r="B68" s="122"/>
      <c r="D68" s="73"/>
      <c r="E68" s="74"/>
      <c r="F68" s="74"/>
      <c r="G68" s="74"/>
    </row>
    <row r="69" spans="1:16" s="55" customFormat="1" ht="14.15" x14ac:dyDescent="0.4">
      <c r="A69" s="116"/>
      <c r="B69" s="122"/>
      <c r="C69" s="170" t="s">
        <v>75</v>
      </c>
      <c r="D69" s="172">
        <v>275</v>
      </c>
      <c r="E69" s="172">
        <v>368</v>
      </c>
      <c r="F69" s="172">
        <v>26</v>
      </c>
      <c r="G69" s="172">
        <v>148</v>
      </c>
      <c r="H69" s="172">
        <v>7</v>
      </c>
      <c r="I69" s="172">
        <v>19</v>
      </c>
      <c r="J69" s="172" t="s">
        <v>19</v>
      </c>
      <c r="K69" s="172">
        <v>40</v>
      </c>
      <c r="L69" s="172">
        <v>2</v>
      </c>
      <c r="M69" s="172">
        <v>9</v>
      </c>
      <c r="N69" s="172">
        <v>77</v>
      </c>
      <c r="O69" s="172">
        <v>5</v>
      </c>
      <c r="P69" s="172">
        <v>6</v>
      </c>
    </row>
    <row r="70" spans="1:16" s="55" customFormat="1" ht="14.15" x14ac:dyDescent="0.4">
      <c r="A70" s="116"/>
      <c r="B70" s="122"/>
      <c r="C70" s="170" t="s">
        <v>76</v>
      </c>
      <c r="D70" s="172">
        <v>215</v>
      </c>
      <c r="E70" s="172">
        <v>337</v>
      </c>
      <c r="F70" s="172">
        <v>24</v>
      </c>
      <c r="G70" s="172">
        <v>118</v>
      </c>
      <c r="H70" s="172">
        <v>6</v>
      </c>
      <c r="I70" s="172">
        <v>18</v>
      </c>
      <c r="J70" s="172" t="s">
        <v>19</v>
      </c>
      <c r="K70" s="172">
        <v>36</v>
      </c>
      <c r="L70" s="172">
        <v>2</v>
      </c>
      <c r="M70" s="172">
        <v>18</v>
      </c>
      <c r="N70" s="172">
        <v>87</v>
      </c>
      <c r="O70" s="172">
        <v>5</v>
      </c>
      <c r="P70" s="172">
        <v>2</v>
      </c>
    </row>
    <row r="71" spans="1:16" s="55" customFormat="1" ht="14.15" x14ac:dyDescent="0.4">
      <c r="A71" s="116"/>
      <c r="B71" s="122"/>
      <c r="E71" s="74"/>
      <c r="F71" s="74"/>
      <c r="G71" s="74"/>
    </row>
    <row r="72" spans="1:16" s="55" customFormat="1" ht="14.15" x14ac:dyDescent="0.4">
      <c r="A72" s="116"/>
      <c r="B72" s="122"/>
      <c r="E72" s="74"/>
      <c r="F72" s="74"/>
      <c r="G72" s="74"/>
    </row>
    <row r="73" spans="1:16" s="55" customFormat="1" ht="14.15" x14ac:dyDescent="0.4">
      <c r="A73" s="116"/>
      <c r="B73" s="122"/>
      <c r="E73" s="74"/>
      <c r="F73" s="74"/>
      <c r="G73" s="74"/>
    </row>
    <row r="74" spans="1:16" s="55" customFormat="1" ht="14.15" x14ac:dyDescent="0.4">
      <c r="A74" s="116"/>
      <c r="B74" s="122"/>
      <c r="E74" s="74"/>
      <c r="F74" s="74"/>
      <c r="G74" s="74"/>
    </row>
    <row r="75" spans="1:16" s="55" customFormat="1" ht="14.15" x14ac:dyDescent="0.4">
      <c r="A75" s="116"/>
      <c r="B75" s="122"/>
      <c r="E75" s="74"/>
      <c r="F75" s="74"/>
      <c r="G75" s="74"/>
    </row>
    <row r="76" spans="1:16" s="55" customFormat="1" ht="14.15" x14ac:dyDescent="0.4">
      <c r="A76" s="116"/>
      <c r="B76" s="122"/>
      <c r="E76" s="74"/>
      <c r="F76" s="74"/>
      <c r="G76" s="74"/>
    </row>
    <row r="77" spans="1:16" s="55" customFormat="1" ht="14.15" x14ac:dyDescent="0.4">
      <c r="A77" s="116"/>
      <c r="B77" s="122"/>
      <c r="E77" s="74"/>
      <c r="F77" s="74"/>
      <c r="G77" s="74"/>
    </row>
    <row r="78" spans="1:16" s="55" customFormat="1" ht="14.15" x14ac:dyDescent="0.4">
      <c r="A78" s="116"/>
      <c r="B78" s="122"/>
      <c r="E78" s="74"/>
      <c r="F78" s="74"/>
      <c r="G78" s="74"/>
    </row>
    <row r="79" spans="1:16" s="55" customFormat="1" ht="14.15" x14ac:dyDescent="0.4">
      <c r="A79" s="116"/>
      <c r="B79" s="122"/>
      <c r="E79" s="74"/>
      <c r="F79" s="74"/>
      <c r="G79" s="74"/>
    </row>
    <row r="80" spans="1:16" s="55" customFormat="1" ht="14.15" x14ac:dyDescent="0.4">
      <c r="A80" s="116"/>
      <c r="B80" s="122"/>
      <c r="E80" s="74"/>
      <c r="F80" s="74"/>
      <c r="G80" s="74"/>
    </row>
    <row r="81" spans="1:7" s="55" customFormat="1" ht="14.15" x14ac:dyDescent="0.4">
      <c r="A81" s="116"/>
      <c r="B81" s="122"/>
      <c r="E81" s="74"/>
      <c r="F81" s="74"/>
      <c r="G81" s="74"/>
    </row>
    <row r="82" spans="1:7" s="55" customFormat="1" ht="14.15" x14ac:dyDescent="0.4">
      <c r="A82" s="116"/>
      <c r="B82" s="122"/>
      <c r="E82" s="74"/>
      <c r="F82" s="74"/>
      <c r="G82" s="74"/>
    </row>
    <row r="83" spans="1:7" s="55" customFormat="1" ht="14.15" x14ac:dyDescent="0.4">
      <c r="A83" s="116"/>
      <c r="B83" s="122"/>
      <c r="E83" s="74"/>
      <c r="F83" s="74"/>
      <c r="G83" s="74"/>
    </row>
    <row r="84" spans="1:7" s="55" customFormat="1" ht="14.15" x14ac:dyDescent="0.4">
      <c r="A84" s="116"/>
      <c r="B84" s="122"/>
      <c r="E84" s="74"/>
      <c r="F84" s="74"/>
      <c r="G84" s="74"/>
    </row>
    <row r="85" spans="1:7" s="55" customFormat="1" ht="14.15" x14ac:dyDescent="0.4">
      <c r="A85" s="116"/>
      <c r="B85" s="122"/>
      <c r="E85" s="74"/>
      <c r="F85" s="74"/>
      <c r="G85" s="74"/>
    </row>
    <row r="86" spans="1:7" s="55" customFormat="1" ht="14.15" x14ac:dyDescent="0.4">
      <c r="A86" s="116"/>
      <c r="B86" s="122"/>
      <c r="E86" s="74"/>
      <c r="F86" s="74"/>
      <c r="G86" s="74"/>
    </row>
    <row r="87" spans="1:7" s="55" customFormat="1" ht="14.15" x14ac:dyDescent="0.4">
      <c r="A87" s="116"/>
      <c r="B87" s="122"/>
      <c r="E87" s="74"/>
      <c r="F87" s="74"/>
      <c r="G87" s="74"/>
    </row>
    <row r="88" spans="1:7" s="55" customFormat="1" ht="14.15" x14ac:dyDescent="0.4">
      <c r="A88" s="116"/>
      <c r="B88" s="122"/>
      <c r="E88" s="74"/>
      <c r="F88" s="74"/>
      <c r="G88" s="74"/>
    </row>
    <row r="89" spans="1:7" s="55" customFormat="1" ht="14.15" x14ac:dyDescent="0.4">
      <c r="A89" s="116"/>
      <c r="B89" s="122"/>
      <c r="E89" s="74"/>
      <c r="F89" s="74"/>
      <c r="G89" s="74"/>
    </row>
    <row r="90" spans="1:7" s="55" customFormat="1" ht="14.15" x14ac:dyDescent="0.4">
      <c r="A90" s="116"/>
      <c r="B90" s="122"/>
      <c r="E90" s="74"/>
      <c r="F90" s="74"/>
      <c r="G90" s="74"/>
    </row>
    <row r="91" spans="1:7" s="55" customFormat="1" ht="14.15" x14ac:dyDescent="0.4">
      <c r="A91" s="116"/>
      <c r="B91" s="122"/>
      <c r="E91" s="74"/>
      <c r="F91" s="74"/>
      <c r="G91" s="74"/>
    </row>
    <row r="92" spans="1:7" s="55" customFormat="1" ht="14.15" x14ac:dyDescent="0.4">
      <c r="A92" s="116"/>
      <c r="B92" s="122"/>
      <c r="E92" s="74"/>
      <c r="F92" s="74"/>
      <c r="G92" s="74"/>
    </row>
    <row r="93" spans="1:7" s="55" customFormat="1" ht="14.15" x14ac:dyDescent="0.4">
      <c r="A93" s="116"/>
      <c r="B93" s="122"/>
      <c r="E93" s="74"/>
      <c r="F93" s="74"/>
      <c r="G93" s="74"/>
    </row>
    <row r="94" spans="1:7" s="55" customFormat="1" ht="14.15" x14ac:dyDescent="0.4">
      <c r="A94" s="116"/>
      <c r="B94" s="122"/>
      <c r="E94" s="74"/>
      <c r="F94" s="74"/>
      <c r="G94" s="74"/>
    </row>
    <row r="95" spans="1:7" s="55" customFormat="1" ht="14.15" x14ac:dyDescent="0.4">
      <c r="A95" s="116"/>
      <c r="B95" s="122"/>
      <c r="E95" s="74"/>
      <c r="F95" s="74"/>
      <c r="G95" s="74"/>
    </row>
    <row r="96" spans="1:7" s="55" customFormat="1" ht="14.15" x14ac:dyDescent="0.4">
      <c r="A96" s="116"/>
      <c r="B96" s="122"/>
      <c r="E96" s="74"/>
      <c r="F96" s="74"/>
      <c r="G96" s="74"/>
    </row>
    <row r="97" spans="1:7" s="55" customFormat="1" ht="14.15" x14ac:dyDescent="0.4">
      <c r="A97" s="116"/>
      <c r="B97" s="122"/>
      <c r="E97" s="74"/>
      <c r="F97" s="74"/>
      <c r="G97" s="74"/>
    </row>
    <row r="98" spans="1:7" s="55" customFormat="1" ht="14.15" x14ac:dyDescent="0.4">
      <c r="A98" s="116"/>
      <c r="B98" s="122"/>
      <c r="E98" s="74"/>
      <c r="F98" s="74"/>
      <c r="G98" s="74"/>
    </row>
    <row r="99" spans="1:7" s="55" customFormat="1" ht="14.15" x14ac:dyDescent="0.4">
      <c r="A99" s="116"/>
      <c r="B99" s="122"/>
      <c r="E99" s="74"/>
      <c r="F99" s="74"/>
      <c r="G99" s="74"/>
    </row>
    <row r="100" spans="1:7" s="55" customFormat="1" ht="14.15" x14ac:dyDescent="0.4">
      <c r="A100" s="116"/>
      <c r="B100" s="122"/>
      <c r="E100" s="74"/>
      <c r="F100" s="74"/>
      <c r="G100" s="74"/>
    </row>
    <row r="101" spans="1:7" s="55" customFormat="1" ht="14.15" x14ac:dyDescent="0.4">
      <c r="A101" s="116"/>
      <c r="B101" s="122"/>
      <c r="E101" s="74"/>
      <c r="F101" s="74"/>
      <c r="G101" s="74"/>
    </row>
    <row r="102" spans="1:7" s="55" customFormat="1" ht="14.15" x14ac:dyDescent="0.4">
      <c r="A102" s="116"/>
      <c r="B102" s="122"/>
      <c r="E102" s="74"/>
      <c r="F102" s="74"/>
      <c r="G102" s="74"/>
    </row>
    <row r="103" spans="1:7" s="55" customFormat="1" ht="14.15" x14ac:dyDescent="0.4">
      <c r="A103" s="116"/>
      <c r="B103" s="122"/>
      <c r="E103" s="74"/>
      <c r="F103" s="74"/>
      <c r="G103" s="74"/>
    </row>
    <row r="104" spans="1:7" s="55" customFormat="1" ht="14.15" x14ac:dyDescent="0.4">
      <c r="A104" s="116"/>
      <c r="B104" s="122"/>
      <c r="E104" s="74"/>
      <c r="F104" s="74"/>
      <c r="G104" s="74"/>
    </row>
    <row r="105" spans="1:7" s="55" customFormat="1" ht="14.15" x14ac:dyDescent="0.4">
      <c r="A105" s="116"/>
      <c r="B105" s="122"/>
      <c r="E105" s="74"/>
      <c r="F105" s="74"/>
      <c r="G105" s="74"/>
    </row>
    <row r="106" spans="1:7" s="55" customFormat="1" ht="14.15" x14ac:dyDescent="0.4">
      <c r="A106" s="116"/>
      <c r="B106" s="122"/>
      <c r="E106" s="74"/>
      <c r="F106" s="74"/>
      <c r="G106" s="74"/>
    </row>
    <row r="107" spans="1:7" s="55" customFormat="1" ht="14.15" x14ac:dyDescent="0.4">
      <c r="A107" s="116"/>
      <c r="B107" s="122"/>
      <c r="E107" s="74"/>
      <c r="F107" s="74"/>
      <c r="G107" s="74"/>
    </row>
    <row r="108" spans="1:7" s="55" customFormat="1" ht="14.15" x14ac:dyDescent="0.4">
      <c r="A108" s="116"/>
      <c r="B108" s="122"/>
      <c r="E108" s="74"/>
      <c r="F108" s="74"/>
      <c r="G108" s="74"/>
    </row>
    <row r="109" spans="1:7" s="55" customFormat="1" ht="14.15" x14ac:dyDescent="0.4">
      <c r="A109" s="116"/>
      <c r="B109" s="122"/>
      <c r="E109" s="74"/>
      <c r="F109" s="74"/>
      <c r="G109" s="74"/>
    </row>
    <row r="110" spans="1:7" s="55" customFormat="1" ht="14.15" x14ac:dyDescent="0.4">
      <c r="A110" s="116"/>
      <c r="B110" s="122"/>
      <c r="E110" s="74"/>
      <c r="F110" s="74"/>
      <c r="G110" s="74"/>
    </row>
    <row r="111" spans="1:7" s="55" customFormat="1" ht="14.15" x14ac:dyDescent="0.4">
      <c r="A111" s="116"/>
      <c r="B111" s="122"/>
      <c r="E111" s="74"/>
      <c r="F111" s="74"/>
      <c r="G111" s="74"/>
    </row>
    <row r="112" spans="1:7" s="55" customFormat="1" ht="14.15" x14ac:dyDescent="0.4">
      <c r="A112" s="116"/>
      <c r="B112" s="122"/>
      <c r="E112" s="74"/>
      <c r="F112" s="74"/>
      <c r="G112" s="74"/>
    </row>
    <row r="113" spans="1:7" s="55" customFormat="1" ht="14.15" x14ac:dyDescent="0.4">
      <c r="A113" s="116"/>
      <c r="B113" s="122"/>
      <c r="E113" s="74"/>
      <c r="F113" s="74"/>
      <c r="G113" s="74"/>
    </row>
    <row r="114" spans="1:7" s="55" customFormat="1" ht="14.15" x14ac:dyDescent="0.4">
      <c r="A114" s="116"/>
      <c r="B114" s="122"/>
      <c r="E114" s="74"/>
      <c r="F114" s="74"/>
      <c r="G114" s="74"/>
    </row>
    <row r="115" spans="1:7" s="55" customFormat="1" ht="14.15" x14ac:dyDescent="0.4">
      <c r="A115" s="116"/>
      <c r="B115" s="122"/>
      <c r="E115" s="74"/>
      <c r="F115" s="74"/>
      <c r="G115" s="74"/>
    </row>
    <row r="116" spans="1:7" s="55" customFormat="1" ht="14.15" x14ac:dyDescent="0.4">
      <c r="A116" s="116"/>
      <c r="B116" s="122"/>
      <c r="E116" s="74"/>
      <c r="F116" s="74"/>
      <c r="G116" s="74"/>
    </row>
    <row r="117" spans="1:7" s="55" customFormat="1" ht="14.15" x14ac:dyDescent="0.4">
      <c r="A117" s="116"/>
      <c r="B117" s="122"/>
      <c r="E117" s="74"/>
      <c r="F117" s="74"/>
      <c r="G117" s="74"/>
    </row>
    <row r="118" spans="1:7" s="55" customFormat="1" ht="14.15" x14ac:dyDescent="0.4">
      <c r="A118" s="116"/>
      <c r="B118" s="122"/>
      <c r="E118" s="74"/>
      <c r="F118" s="74"/>
      <c r="G118" s="74"/>
    </row>
    <row r="119" spans="1:7" s="55" customFormat="1" ht="14.15" x14ac:dyDescent="0.4">
      <c r="A119" s="116"/>
      <c r="B119" s="122"/>
      <c r="E119" s="74"/>
      <c r="F119" s="74"/>
      <c r="G119" s="74"/>
    </row>
    <row r="120" spans="1:7" s="55" customFormat="1" ht="14.15" x14ac:dyDescent="0.4">
      <c r="A120" s="116"/>
      <c r="B120" s="122"/>
      <c r="E120" s="74"/>
      <c r="F120" s="74"/>
      <c r="G120" s="74"/>
    </row>
    <row r="121" spans="1:7" s="55" customFormat="1" ht="14.15" x14ac:dyDescent="0.4">
      <c r="A121" s="116"/>
      <c r="B121" s="122"/>
      <c r="E121" s="74"/>
      <c r="F121" s="74"/>
      <c r="G121" s="74"/>
    </row>
    <row r="122" spans="1:7" s="55" customFormat="1" ht="14.15" x14ac:dyDescent="0.4">
      <c r="A122" s="116"/>
      <c r="B122" s="122"/>
      <c r="E122" s="74"/>
      <c r="F122" s="74"/>
      <c r="G122" s="74"/>
    </row>
    <row r="123" spans="1:7" s="55" customFormat="1" ht="14.15" x14ac:dyDescent="0.4">
      <c r="A123" s="116"/>
      <c r="B123" s="122"/>
      <c r="E123" s="74"/>
      <c r="F123" s="74"/>
      <c r="G123" s="74"/>
    </row>
    <row r="124" spans="1:7" s="55" customFormat="1" ht="14.15" x14ac:dyDescent="0.4">
      <c r="A124" s="116"/>
      <c r="B124" s="122"/>
      <c r="E124" s="74"/>
      <c r="F124" s="74"/>
      <c r="G124" s="74"/>
    </row>
    <row r="125" spans="1:7" s="55" customFormat="1" ht="14.15" x14ac:dyDescent="0.4">
      <c r="A125" s="116"/>
      <c r="B125" s="122"/>
      <c r="E125" s="74"/>
      <c r="F125" s="74"/>
      <c r="G125" s="74"/>
    </row>
    <row r="126" spans="1:7" s="55" customFormat="1" ht="14.15" x14ac:dyDescent="0.4">
      <c r="A126" s="116"/>
      <c r="B126" s="122"/>
      <c r="E126" s="74"/>
      <c r="F126" s="74"/>
      <c r="G126" s="74"/>
    </row>
    <row r="127" spans="1:7" s="55" customFormat="1" ht="14.15" x14ac:dyDescent="0.4">
      <c r="A127" s="116"/>
      <c r="B127" s="122"/>
      <c r="E127" s="74"/>
      <c r="F127" s="74"/>
      <c r="G127" s="74"/>
    </row>
    <row r="128" spans="1:7" s="55" customFormat="1" ht="14.15" x14ac:dyDescent="0.4">
      <c r="A128" s="116"/>
      <c r="B128" s="122"/>
      <c r="E128" s="74"/>
      <c r="F128" s="74"/>
      <c r="G128" s="74"/>
    </row>
    <row r="129" spans="1:7" s="55" customFormat="1" ht="14.15" x14ac:dyDescent="0.4">
      <c r="A129" s="116"/>
      <c r="B129" s="122"/>
      <c r="E129" s="74"/>
      <c r="F129" s="74"/>
      <c r="G129" s="74"/>
    </row>
    <row r="130" spans="1:7" s="55" customFormat="1" ht="14.15" x14ac:dyDescent="0.4">
      <c r="A130" s="116"/>
      <c r="B130" s="122"/>
      <c r="E130" s="74"/>
      <c r="F130" s="74"/>
      <c r="G130" s="74"/>
    </row>
    <row r="131" spans="1:7" s="55" customFormat="1" ht="14.15" x14ac:dyDescent="0.4">
      <c r="A131" s="116"/>
      <c r="B131" s="122"/>
      <c r="E131" s="74"/>
      <c r="F131" s="74"/>
      <c r="G131" s="74"/>
    </row>
    <row r="132" spans="1:7" s="55" customFormat="1" ht="14.15" x14ac:dyDescent="0.4">
      <c r="A132" s="116"/>
      <c r="B132" s="122"/>
      <c r="E132" s="74"/>
      <c r="F132" s="74"/>
      <c r="G132" s="74"/>
    </row>
    <row r="133" spans="1:7" s="55" customFormat="1" ht="14.15" x14ac:dyDescent="0.4">
      <c r="A133" s="116"/>
      <c r="B133" s="122"/>
      <c r="E133" s="74"/>
      <c r="F133" s="74"/>
      <c r="G133" s="74"/>
    </row>
    <row r="134" spans="1:7" s="55" customFormat="1" ht="14.15" x14ac:dyDescent="0.4">
      <c r="A134" s="116"/>
      <c r="B134" s="122"/>
      <c r="E134" s="74"/>
      <c r="F134" s="74"/>
      <c r="G134" s="74"/>
    </row>
    <row r="135" spans="1:7" s="55" customFormat="1" ht="14.15" x14ac:dyDescent="0.4">
      <c r="A135" s="116"/>
      <c r="B135" s="122"/>
      <c r="E135" s="74"/>
      <c r="F135" s="74"/>
      <c r="G135" s="74"/>
    </row>
    <row r="136" spans="1:7" s="55" customFormat="1" ht="14.15" x14ac:dyDescent="0.4">
      <c r="A136" s="116"/>
      <c r="B136" s="122"/>
      <c r="E136" s="74"/>
      <c r="F136" s="74"/>
      <c r="G136" s="74"/>
    </row>
    <row r="137" spans="1:7" s="55" customFormat="1" ht="14.15" x14ac:dyDescent="0.4">
      <c r="A137" s="116"/>
      <c r="B137" s="122"/>
      <c r="E137" s="74"/>
      <c r="F137" s="74"/>
      <c r="G137" s="74"/>
    </row>
    <row r="138" spans="1:7" s="55" customFormat="1" ht="14.15" x14ac:dyDescent="0.4">
      <c r="A138" s="116"/>
      <c r="B138" s="122"/>
      <c r="E138" s="74"/>
      <c r="F138" s="74"/>
      <c r="G138" s="74"/>
    </row>
    <row r="139" spans="1:7" s="55" customFormat="1" ht="14.15" x14ac:dyDescent="0.4">
      <c r="A139" s="116"/>
      <c r="B139" s="122"/>
      <c r="E139" s="74"/>
      <c r="F139" s="74"/>
      <c r="G139" s="74"/>
    </row>
    <row r="140" spans="1:7" s="55" customFormat="1" ht="14.15" x14ac:dyDescent="0.4">
      <c r="A140" s="116"/>
      <c r="B140" s="122"/>
      <c r="E140" s="74"/>
      <c r="F140" s="74"/>
      <c r="G140" s="74"/>
    </row>
    <row r="141" spans="1:7" s="55" customFormat="1" ht="14.15" x14ac:dyDescent="0.4">
      <c r="A141" s="116"/>
      <c r="B141" s="122"/>
      <c r="E141" s="74"/>
      <c r="F141" s="74"/>
      <c r="G141" s="74"/>
    </row>
    <row r="142" spans="1:7" s="55" customFormat="1" ht="14.15" x14ac:dyDescent="0.4">
      <c r="A142" s="116"/>
      <c r="B142" s="122"/>
      <c r="E142" s="74"/>
      <c r="F142" s="74"/>
      <c r="G142" s="74"/>
    </row>
    <row r="143" spans="1:7" s="55" customFormat="1" ht="14.15" x14ac:dyDescent="0.4">
      <c r="A143" s="116"/>
      <c r="B143" s="122"/>
      <c r="E143" s="74"/>
      <c r="F143" s="74"/>
      <c r="G143" s="74"/>
    </row>
    <row r="144" spans="1:7" s="55" customFormat="1" ht="14.15" x14ac:dyDescent="0.4">
      <c r="A144" s="116"/>
      <c r="B144" s="122"/>
      <c r="E144" s="74"/>
      <c r="F144" s="74"/>
      <c r="G144" s="74"/>
    </row>
    <row r="145" spans="1:7" s="55" customFormat="1" ht="14.15" x14ac:dyDescent="0.4">
      <c r="A145" s="116"/>
      <c r="B145" s="122"/>
      <c r="E145" s="74"/>
      <c r="F145" s="74"/>
      <c r="G145" s="74"/>
    </row>
    <row r="146" spans="1:7" s="55" customFormat="1" ht="14.15" x14ac:dyDescent="0.4">
      <c r="A146" s="116"/>
      <c r="B146" s="122"/>
      <c r="E146" s="74"/>
      <c r="F146" s="74"/>
      <c r="G146" s="74"/>
    </row>
    <row r="147" spans="1:7" s="55" customFormat="1" ht="14.15" x14ac:dyDescent="0.4">
      <c r="A147" s="116"/>
      <c r="B147" s="122"/>
      <c r="E147" s="74"/>
      <c r="F147" s="74"/>
      <c r="G147" s="74"/>
    </row>
    <row r="148" spans="1:7" s="55" customFormat="1" ht="14.15" x14ac:dyDescent="0.4">
      <c r="A148" s="116"/>
      <c r="B148" s="122"/>
      <c r="E148" s="74"/>
      <c r="F148" s="74"/>
      <c r="G148" s="74"/>
    </row>
    <row r="149" spans="1:7" s="55" customFormat="1" ht="14.15" x14ac:dyDescent="0.4">
      <c r="A149" s="116"/>
      <c r="B149" s="122"/>
      <c r="E149" s="74"/>
      <c r="F149" s="74"/>
      <c r="G149" s="74"/>
    </row>
    <row r="150" spans="1:7" s="55" customFormat="1" ht="14.15" x14ac:dyDescent="0.4">
      <c r="A150" s="116"/>
      <c r="B150" s="122"/>
      <c r="E150" s="74"/>
      <c r="F150" s="74"/>
      <c r="G150" s="74"/>
    </row>
    <row r="151" spans="1:7" s="55" customFormat="1" ht="14.15" x14ac:dyDescent="0.4">
      <c r="A151" s="116"/>
      <c r="B151" s="122"/>
      <c r="E151" s="74"/>
      <c r="F151" s="74"/>
      <c r="G151" s="74"/>
    </row>
    <row r="152" spans="1:7" s="55" customFormat="1" ht="14.15" x14ac:dyDescent="0.4">
      <c r="A152" s="116"/>
      <c r="B152" s="122"/>
      <c r="E152" s="74"/>
      <c r="F152" s="74"/>
      <c r="G152" s="74"/>
    </row>
    <row r="153" spans="1:7" s="55" customFormat="1" ht="14.15" x14ac:dyDescent="0.4">
      <c r="A153" s="116"/>
      <c r="B153" s="122"/>
      <c r="E153" s="74"/>
      <c r="F153" s="74"/>
      <c r="G153" s="74"/>
    </row>
    <row r="154" spans="1:7" s="55" customFormat="1" ht="14.15" x14ac:dyDescent="0.4">
      <c r="A154" s="116"/>
      <c r="B154" s="122"/>
      <c r="E154" s="74"/>
      <c r="F154" s="74"/>
      <c r="G154" s="74"/>
    </row>
    <row r="155" spans="1:7" s="55" customFormat="1" ht="14.15" x14ac:dyDescent="0.4">
      <c r="A155" s="116"/>
      <c r="B155" s="122"/>
      <c r="E155" s="74"/>
      <c r="F155" s="74"/>
      <c r="G155" s="74"/>
    </row>
    <row r="156" spans="1:7" s="55" customFormat="1" ht="14.15" x14ac:dyDescent="0.4">
      <c r="A156" s="116"/>
      <c r="B156" s="122"/>
      <c r="E156" s="74"/>
      <c r="F156" s="74"/>
      <c r="G156" s="74"/>
    </row>
    <row r="157" spans="1:7" s="55" customFormat="1" ht="14.15" x14ac:dyDescent="0.4">
      <c r="A157" s="116"/>
      <c r="B157" s="122"/>
      <c r="E157" s="74"/>
      <c r="F157" s="74"/>
      <c r="G157" s="74"/>
    </row>
    <row r="158" spans="1:7" s="55" customFormat="1" ht="14.15" x14ac:dyDescent="0.4">
      <c r="A158" s="116"/>
      <c r="B158" s="122"/>
      <c r="E158" s="74"/>
      <c r="F158" s="74"/>
      <c r="G158" s="74"/>
    </row>
    <row r="159" spans="1:7" s="55" customFormat="1" ht="14.15" x14ac:dyDescent="0.4">
      <c r="A159" s="116"/>
      <c r="B159" s="122"/>
      <c r="E159" s="74"/>
      <c r="F159" s="74"/>
      <c r="G159" s="74"/>
    </row>
    <row r="160" spans="1:7" s="55" customFormat="1" ht="14.15" x14ac:dyDescent="0.4">
      <c r="A160" s="116"/>
      <c r="B160" s="122"/>
      <c r="E160" s="74"/>
      <c r="F160" s="74"/>
      <c r="G160" s="74"/>
    </row>
    <row r="161" spans="1:7" s="55" customFormat="1" ht="14.15" x14ac:dyDescent="0.4">
      <c r="A161" s="116"/>
      <c r="B161" s="122"/>
      <c r="E161" s="74"/>
      <c r="F161" s="74"/>
      <c r="G161" s="74"/>
    </row>
    <row r="162" spans="1:7" s="55" customFormat="1" ht="14.15" x14ac:dyDescent="0.4">
      <c r="A162" s="116"/>
      <c r="B162" s="122"/>
      <c r="E162" s="74"/>
      <c r="F162" s="74"/>
      <c r="G162" s="74"/>
    </row>
    <row r="163" spans="1:7" s="55" customFormat="1" ht="14.15" x14ac:dyDescent="0.4">
      <c r="A163" s="116"/>
      <c r="B163" s="122"/>
      <c r="E163" s="74"/>
      <c r="F163" s="74"/>
      <c r="G163" s="74"/>
    </row>
    <row r="164" spans="1:7" s="55" customFormat="1" ht="14.15" x14ac:dyDescent="0.4">
      <c r="A164" s="116"/>
      <c r="B164" s="122"/>
      <c r="E164" s="74"/>
      <c r="F164" s="74"/>
      <c r="G164" s="74"/>
    </row>
    <row r="165" spans="1:7" s="55" customFormat="1" ht="14.15" x14ac:dyDescent="0.4">
      <c r="A165" s="116"/>
      <c r="B165" s="122"/>
      <c r="E165" s="74"/>
      <c r="F165" s="74"/>
      <c r="G165" s="74"/>
    </row>
    <row r="166" spans="1:7" s="55" customFormat="1" ht="14.15" x14ac:dyDescent="0.4">
      <c r="A166" s="116"/>
      <c r="B166" s="122"/>
      <c r="E166" s="74"/>
      <c r="F166" s="74"/>
      <c r="G166" s="74"/>
    </row>
    <row r="167" spans="1:7" s="55" customFormat="1" ht="14.15" x14ac:dyDescent="0.4">
      <c r="A167" s="116"/>
      <c r="B167" s="122"/>
      <c r="E167" s="74"/>
      <c r="F167" s="74"/>
      <c r="G167" s="74"/>
    </row>
    <row r="168" spans="1:7" s="55" customFormat="1" ht="14.15" x14ac:dyDescent="0.4">
      <c r="A168" s="116"/>
      <c r="B168" s="122"/>
      <c r="E168" s="74"/>
      <c r="F168" s="74"/>
      <c r="G168" s="74"/>
    </row>
    <row r="169" spans="1:7" s="55" customFormat="1" ht="14.15" x14ac:dyDescent="0.4">
      <c r="A169" s="116"/>
      <c r="B169" s="122"/>
      <c r="E169" s="74"/>
      <c r="F169" s="74"/>
      <c r="G169" s="74"/>
    </row>
    <row r="170" spans="1:7" s="55" customFormat="1" ht="14.15" x14ac:dyDescent="0.4">
      <c r="A170" s="116"/>
      <c r="B170" s="122"/>
      <c r="E170" s="74"/>
      <c r="F170" s="74"/>
      <c r="G170" s="74"/>
    </row>
    <row r="171" spans="1:7" s="55" customFormat="1" ht="14.15" x14ac:dyDescent="0.4">
      <c r="A171" s="116"/>
      <c r="B171" s="122"/>
      <c r="E171" s="74"/>
      <c r="F171" s="74"/>
      <c r="G171" s="74"/>
    </row>
    <row r="172" spans="1:7" s="55" customFormat="1" ht="14.15" x14ac:dyDescent="0.4">
      <c r="A172" s="116"/>
      <c r="B172" s="122"/>
      <c r="E172" s="74"/>
      <c r="F172" s="74"/>
      <c r="G172" s="74"/>
    </row>
    <row r="173" spans="1:7" s="55" customFormat="1" ht="14.15" x14ac:dyDescent="0.4">
      <c r="A173" s="116"/>
      <c r="B173" s="122"/>
      <c r="E173" s="74"/>
      <c r="F173" s="74"/>
      <c r="G173" s="74"/>
    </row>
    <row r="174" spans="1:7" s="55" customFormat="1" ht="14.15" x14ac:dyDescent="0.4">
      <c r="A174" s="116"/>
      <c r="B174" s="122"/>
      <c r="E174" s="74"/>
      <c r="F174" s="74"/>
      <c r="G174" s="74"/>
    </row>
    <row r="175" spans="1:7" s="55" customFormat="1" ht="14.15" x14ac:dyDescent="0.4">
      <c r="A175" s="116"/>
      <c r="B175" s="122"/>
      <c r="E175" s="74"/>
      <c r="F175" s="74"/>
      <c r="G175" s="74"/>
    </row>
    <row r="176" spans="1:7" s="55" customFormat="1" ht="14.15" x14ac:dyDescent="0.4">
      <c r="A176" s="116"/>
      <c r="B176" s="122"/>
      <c r="E176" s="74"/>
      <c r="F176" s="74"/>
      <c r="G176" s="74"/>
    </row>
    <row r="177" spans="1:7" s="55" customFormat="1" ht="14.15" x14ac:dyDescent="0.4">
      <c r="A177" s="116"/>
      <c r="B177" s="122"/>
      <c r="E177" s="74"/>
      <c r="F177" s="74"/>
      <c r="G177" s="74"/>
    </row>
    <row r="178" spans="1:7" s="55" customFormat="1" ht="14.15" x14ac:dyDescent="0.4">
      <c r="A178" s="116"/>
      <c r="B178" s="122"/>
      <c r="E178" s="74"/>
      <c r="F178" s="74"/>
      <c r="G178" s="74"/>
    </row>
    <row r="179" spans="1:7" s="55" customFormat="1" ht="14.15" x14ac:dyDescent="0.4">
      <c r="A179" s="116"/>
      <c r="B179" s="122"/>
      <c r="E179" s="74"/>
      <c r="F179" s="74"/>
      <c r="G179" s="74"/>
    </row>
    <row r="180" spans="1:7" s="55" customFormat="1" ht="14.15" x14ac:dyDescent="0.4">
      <c r="A180" s="116"/>
      <c r="B180" s="122"/>
      <c r="E180" s="74"/>
      <c r="F180" s="74"/>
      <c r="G180" s="74"/>
    </row>
    <row r="181" spans="1:7" s="55" customFormat="1" ht="14.15" x14ac:dyDescent="0.4">
      <c r="A181" s="116"/>
      <c r="B181" s="122"/>
      <c r="E181" s="74"/>
      <c r="F181" s="74"/>
      <c r="G181" s="74"/>
    </row>
    <row r="182" spans="1:7" s="55" customFormat="1" ht="14.15" x14ac:dyDescent="0.4">
      <c r="A182" s="116"/>
      <c r="B182" s="122"/>
      <c r="E182" s="74"/>
      <c r="F182" s="74"/>
      <c r="G182" s="74"/>
    </row>
    <row r="183" spans="1:7" s="55" customFormat="1" ht="14.15" x14ac:dyDescent="0.4">
      <c r="A183" s="116"/>
      <c r="B183" s="122"/>
      <c r="E183" s="74"/>
      <c r="F183" s="74"/>
      <c r="G183" s="74"/>
    </row>
    <row r="184" spans="1:7" s="55" customFormat="1" ht="14.15" x14ac:dyDescent="0.4">
      <c r="A184" s="116"/>
      <c r="B184" s="122"/>
      <c r="E184" s="74"/>
      <c r="F184" s="74"/>
      <c r="G184" s="74"/>
    </row>
    <row r="185" spans="1:7" s="55" customFormat="1" ht="14.15" x14ac:dyDescent="0.4">
      <c r="A185" s="116"/>
      <c r="B185" s="122"/>
      <c r="E185" s="74"/>
      <c r="F185" s="74"/>
      <c r="G185" s="74"/>
    </row>
    <row r="186" spans="1:7" s="55" customFormat="1" ht="14.15" x14ac:dyDescent="0.4">
      <c r="A186" s="116"/>
      <c r="B186" s="122"/>
      <c r="E186" s="74"/>
      <c r="F186" s="74"/>
      <c r="G186" s="74"/>
    </row>
    <row r="187" spans="1:7" s="55" customFormat="1" ht="14.15" x14ac:dyDescent="0.4">
      <c r="A187" s="116"/>
      <c r="B187" s="122"/>
      <c r="E187" s="74"/>
      <c r="F187" s="74"/>
      <c r="G187" s="74"/>
    </row>
    <row r="188" spans="1:7" s="55" customFormat="1" ht="14.15" x14ac:dyDescent="0.4">
      <c r="A188" s="116"/>
      <c r="B188" s="122"/>
      <c r="E188" s="74"/>
      <c r="F188" s="74"/>
      <c r="G188" s="74"/>
    </row>
    <row r="189" spans="1:7" s="55" customFormat="1" ht="14.15" x14ac:dyDescent="0.4">
      <c r="A189" s="116"/>
      <c r="B189" s="122"/>
      <c r="E189" s="74"/>
      <c r="F189" s="74"/>
      <c r="G189" s="74"/>
    </row>
    <row r="190" spans="1:7" s="55" customFormat="1" ht="14.15" x14ac:dyDescent="0.4">
      <c r="A190" s="116"/>
      <c r="B190" s="122"/>
      <c r="E190" s="74"/>
      <c r="F190" s="74"/>
      <c r="G190" s="74"/>
    </row>
    <row r="191" spans="1:7" s="55" customFormat="1" ht="14.15" x14ac:dyDescent="0.4">
      <c r="A191" s="116"/>
      <c r="B191" s="122"/>
      <c r="E191" s="74"/>
      <c r="F191" s="74"/>
      <c r="G191" s="74"/>
    </row>
    <row r="192" spans="1:7" s="55" customFormat="1" ht="14.15" x14ac:dyDescent="0.4">
      <c r="A192" s="116"/>
      <c r="B192" s="122"/>
      <c r="E192" s="74"/>
      <c r="F192" s="74"/>
      <c r="G192" s="74"/>
    </row>
    <row r="193" spans="1:7" s="55" customFormat="1" ht="14.15" x14ac:dyDescent="0.4">
      <c r="A193" s="116"/>
      <c r="B193" s="122"/>
      <c r="E193" s="74"/>
      <c r="F193" s="74"/>
      <c r="G193" s="74"/>
    </row>
    <row r="194" spans="1:7" s="55" customFormat="1" ht="14.15" x14ac:dyDescent="0.4">
      <c r="A194" s="116"/>
      <c r="B194" s="122"/>
      <c r="E194" s="74"/>
      <c r="F194" s="74"/>
      <c r="G194" s="74"/>
    </row>
    <row r="195" spans="1:7" s="55" customFormat="1" ht="14.15" x14ac:dyDescent="0.4">
      <c r="A195" s="116"/>
      <c r="B195" s="122"/>
      <c r="E195" s="74"/>
      <c r="F195" s="74"/>
      <c r="G195" s="74"/>
    </row>
    <row r="196" spans="1:7" s="55" customFormat="1" ht="14.15" x14ac:dyDescent="0.4">
      <c r="A196" s="116"/>
      <c r="B196" s="122"/>
      <c r="E196" s="74"/>
      <c r="F196" s="74"/>
      <c r="G196" s="74"/>
    </row>
    <row r="197" spans="1:7" s="55" customFormat="1" ht="14.15" x14ac:dyDescent="0.4">
      <c r="A197" s="116"/>
      <c r="B197" s="122"/>
      <c r="E197" s="74"/>
      <c r="F197" s="74"/>
      <c r="G197" s="74"/>
    </row>
    <row r="198" spans="1:7" s="55" customFormat="1" ht="14.15" x14ac:dyDescent="0.4">
      <c r="A198" s="116"/>
      <c r="B198" s="122"/>
      <c r="E198" s="74"/>
      <c r="F198" s="74"/>
      <c r="G198" s="74"/>
    </row>
    <row r="199" spans="1:7" s="55" customFormat="1" ht="14.15" x14ac:dyDescent="0.4">
      <c r="A199" s="116"/>
      <c r="B199" s="122"/>
      <c r="E199" s="74"/>
      <c r="F199" s="74"/>
      <c r="G199" s="74"/>
    </row>
    <row r="200" spans="1:7" s="55" customFormat="1" ht="14.15" x14ac:dyDescent="0.4">
      <c r="A200" s="116"/>
      <c r="B200" s="122"/>
      <c r="E200" s="74"/>
      <c r="F200" s="74"/>
      <c r="G200" s="74"/>
    </row>
    <row r="201" spans="1:7" s="55" customFormat="1" ht="14.15" x14ac:dyDescent="0.4">
      <c r="A201" s="116"/>
      <c r="B201" s="122"/>
      <c r="E201" s="74"/>
      <c r="F201" s="74"/>
      <c r="G201" s="74"/>
    </row>
    <row r="202" spans="1:7" s="55" customFormat="1" ht="14.15" x14ac:dyDescent="0.4">
      <c r="A202" s="116"/>
      <c r="B202" s="122"/>
      <c r="E202" s="74"/>
      <c r="F202" s="74"/>
      <c r="G202" s="74"/>
    </row>
    <row r="203" spans="1:7" s="55" customFormat="1" ht="14.15" x14ac:dyDescent="0.4">
      <c r="A203" s="116"/>
      <c r="B203" s="122"/>
      <c r="E203" s="74"/>
      <c r="F203" s="74"/>
      <c r="G203" s="74"/>
    </row>
    <row r="204" spans="1:7" s="55" customFormat="1" ht="14.15" x14ac:dyDescent="0.4">
      <c r="A204" s="116"/>
      <c r="B204" s="122"/>
      <c r="E204" s="74"/>
      <c r="F204" s="74"/>
      <c r="G204" s="74"/>
    </row>
    <row r="205" spans="1:7" s="55" customFormat="1" ht="14.15" x14ac:dyDescent="0.4">
      <c r="A205" s="116"/>
      <c r="B205" s="122"/>
      <c r="E205" s="74"/>
      <c r="F205" s="74"/>
      <c r="G205" s="74"/>
    </row>
    <row r="206" spans="1:7" s="55" customFormat="1" ht="14.15" x14ac:dyDescent="0.4">
      <c r="A206" s="116"/>
      <c r="B206" s="122"/>
      <c r="E206" s="74"/>
      <c r="F206" s="74"/>
      <c r="G206" s="74"/>
    </row>
    <row r="207" spans="1:7" s="55" customFormat="1" ht="14.15" x14ac:dyDescent="0.4">
      <c r="A207" s="116"/>
      <c r="B207" s="122"/>
      <c r="E207" s="74"/>
      <c r="F207" s="74"/>
      <c r="G207" s="74"/>
    </row>
    <row r="208" spans="1:7" s="55" customFormat="1" ht="14.15" x14ac:dyDescent="0.4">
      <c r="A208" s="116"/>
      <c r="B208" s="122"/>
      <c r="E208" s="74"/>
      <c r="F208" s="74"/>
      <c r="G208" s="74"/>
    </row>
    <row r="209" spans="1:7" s="55" customFormat="1" ht="14.15" x14ac:dyDescent="0.4">
      <c r="A209" s="116"/>
      <c r="B209" s="122"/>
      <c r="E209" s="74"/>
      <c r="F209" s="74"/>
      <c r="G209" s="74"/>
    </row>
    <row r="210" spans="1:7" s="55" customFormat="1" ht="14.15" x14ac:dyDescent="0.4">
      <c r="A210" s="116"/>
      <c r="B210" s="122"/>
      <c r="E210" s="74"/>
      <c r="F210" s="74"/>
      <c r="G210" s="74"/>
    </row>
    <row r="211" spans="1:7" s="55" customFormat="1" ht="14.15" x14ac:dyDescent="0.4">
      <c r="A211" s="116"/>
      <c r="B211" s="122"/>
      <c r="E211" s="74"/>
      <c r="F211" s="74"/>
      <c r="G211" s="74"/>
    </row>
    <row r="212" spans="1:7" s="55" customFormat="1" ht="14.15" x14ac:dyDescent="0.4">
      <c r="A212" s="116"/>
      <c r="B212" s="122"/>
      <c r="E212" s="74"/>
      <c r="F212" s="74"/>
      <c r="G212" s="74"/>
    </row>
    <row r="213" spans="1:7" s="55" customFormat="1" ht="14.15" x14ac:dyDescent="0.4">
      <c r="A213" s="116"/>
      <c r="B213" s="122"/>
      <c r="E213" s="74"/>
      <c r="F213" s="74"/>
      <c r="G213" s="74"/>
    </row>
    <row r="214" spans="1:7" s="55" customFormat="1" ht="14.15" x14ac:dyDescent="0.4">
      <c r="A214" s="116"/>
      <c r="B214" s="122"/>
      <c r="E214" s="74"/>
      <c r="F214" s="74"/>
      <c r="G214" s="74"/>
    </row>
    <row r="215" spans="1:7" s="55" customFormat="1" ht="14.15" x14ac:dyDescent="0.4">
      <c r="A215" s="116"/>
      <c r="B215" s="122"/>
      <c r="E215" s="74"/>
      <c r="F215" s="74"/>
      <c r="G215" s="74"/>
    </row>
    <row r="216" spans="1:7" s="55" customFormat="1" ht="14.15" x14ac:dyDescent="0.4">
      <c r="A216" s="116"/>
      <c r="B216" s="122"/>
      <c r="E216" s="74"/>
      <c r="F216" s="74"/>
      <c r="G216" s="74"/>
    </row>
    <row r="217" spans="1:7" s="55" customFormat="1" ht="14.15" x14ac:dyDescent="0.4">
      <c r="A217" s="116"/>
      <c r="B217" s="122"/>
      <c r="E217" s="74"/>
      <c r="F217" s="74"/>
      <c r="G217" s="74"/>
    </row>
    <row r="218" spans="1:7" s="55" customFormat="1" ht="14.15" x14ac:dyDescent="0.4">
      <c r="A218" s="116"/>
      <c r="B218" s="122"/>
      <c r="E218" s="74"/>
      <c r="F218" s="74"/>
      <c r="G218" s="74"/>
    </row>
    <row r="219" spans="1:7" s="55" customFormat="1" ht="14.15" x14ac:dyDescent="0.4">
      <c r="A219" s="116"/>
      <c r="B219" s="122"/>
      <c r="E219" s="74"/>
      <c r="F219" s="74"/>
      <c r="G219" s="74"/>
    </row>
    <row r="220" spans="1:7" s="55" customFormat="1" ht="14.15" x14ac:dyDescent="0.4">
      <c r="A220" s="116"/>
      <c r="B220" s="122"/>
      <c r="E220" s="74"/>
      <c r="F220" s="74"/>
      <c r="G220" s="74"/>
    </row>
    <row r="221" spans="1:7" s="55" customFormat="1" ht="14.15" x14ac:dyDescent="0.4">
      <c r="A221" s="116"/>
      <c r="B221" s="122"/>
      <c r="E221" s="74"/>
      <c r="F221" s="74"/>
      <c r="G221" s="74"/>
    </row>
    <row r="222" spans="1:7" s="55" customFormat="1" ht="14.15" x14ac:dyDescent="0.4">
      <c r="A222" s="116"/>
      <c r="B222" s="122"/>
      <c r="E222" s="74"/>
      <c r="F222" s="74"/>
      <c r="G222" s="74"/>
    </row>
    <row r="223" spans="1:7" s="55" customFormat="1" ht="14.15" x14ac:dyDescent="0.4">
      <c r="A223" s="116"/>
      <c r="B223" s="122"/>
      <c r="E223" s="74"/>
      <c r="F223" s="74"/>
      <c r="G223" s="74"/>
    </row>
    <row r="224" spans="1:7" s="55" customFormat="1" ht="14.15" x14ac:dyDescent="0.4">
      <c r="A224" s="116"/>
      <c r="B224" s="122"/>
      <c r="E224" s="74"/>
      <c r="F224" s="74"/>
      <c r="G224" s="74"/>
    </row>
    <row r="225" spans="1:7" s="55" customFormat="1" ht="14.15" x14ac:dyDescent="0.4">
      <c r="A225" s="116"/>
      <c r="B225" s="122"/>
      <c r="E225" s="74"/>
      <c r="F225" s="74"/>
      <c r="G225" s="74"/>
    </row>
    <row r="226" spans="1:7" s="55" customFormat="1" ht="14.15" x14ac:dyDescent="0.4">
      <c r="A226" s="116"/>
      <c r="B226" s="122"/>
      <c r="E226" s="74"/>
      <c r="F226" s="74"/>
      <c r="G226" s="74"/>
    </row>
    <row r="227" spans="1:7" s="55" customFormat="1" ht="14.15" x14ac:dyDescent="0.4">
      <c r="A227" s="116"/>
      <c r="B227" s="122"/>
      <c r="E227" s="74"/>
      <c r="F227" s="74"/>
      <c r="G227" s="74"/>
    </row>
    <row r="228" spans="1:7" s="55" customFormat="1" ht="14.15" x14ac:dyDescent="0.4">
      <c r="A228" s="116"/>
      <c r="B228" s="122"/>
      <c r="E228" s="74"/>
      <c r="F228" s="74"/>
      <c r="G228" s="74"/>
    </row>
    <row r="229" spans="1:7" s="55" customFormat="1" ht="14.15" x14ac:dyDescent="0.4">
      <c r="A229" s="116"/>
      <c r="B229" s="122"/>
      <c r="E229" s="74"/>
      <c r="F229" s="74"/>
      <c r="G229" s="74"/>
    </row>
    <row r="230" spans="1:7" s="55" customFormat="1" ht="14.15" x14ac:dyDescent="0.4">
      <c r="A230" s="116"/>
      <c r="B230" s="122"/>
      <c r="E230" s="74"/>
      <c r="F230" s="74"/>
      <c r="G230" s="74"/>
    </row>
    <row r="231" spans="1:7" s="55" customFormat="1" ht="14.15" x14ac:dyDescent="0.4">
      <c r="A231" s="116"/>
      <c r="B231" s="122"/>
      <c r="E231" s="74"/>
      <c r="F231" s="74"/>
      <c r="G231" s="74"/>
    </row>
    <row r="232" spans="1:7" s="55" customFormat="1" ht="14.15" x14ac:dyDescent="0.4">
      <c r="A232" s="116"/>
      <c r="B232" s="122"/>
      <c r="E232" s="74"/>
      <c r="F232" s="74"/>
      <c r="G232" s="74"/>
    </row>
    <row r="233" spans="1:7" s="55" customFormat="1" ht="14.15" x14ac:dyDescent="0.4">
      <c r="A233" s="116"/>
      <c r="B233" s="122"/>
      <c r="E233" s="74"/>
      <c r="F233" s="74"/>
      <c r="G233" s="74"/>
    </row>
    <row r="234" spans="1:7" s="55" customFormat="1" ht="14.15" x14ac:dyDescent="0.4">
      <c r="A234" s="116"/>
      <c r="B234" s="122"/>
      <c r="E234" s="74"/>
      <c r="F234" s="74"/>
      <c r="G234" s="74"/>
    </row>
    <row r="235" spans="1:7" s="55" customFormat="1" ht="14.15" x14ac:dyDescent="0.4">
      <c r="A235" s="116"/>
      <c r="B235" s="122"/>
      <c r="E235" s="74"/>
      <c r="F235" s="74"/>
      <c r="G235" s="74"/>
    </row>
    <row r="236" spans="1:7" s="55" customFormat="1" ht="14.15" x14ac:dyDescent="0.4">
      <c r="A236" s="116"/>
      <c r="B236" s="122"/>
      <c r="E236" s="74"/>
      <c r="F236" s="74"/>
      <c r="G236" s="74"/>
    </row>
    <row r="237" spans="1:7" s="55" customFormat="1" ht="14.15" x14ac:dyDescent="0.4">
      <c r="A237" s="116"/>
      <c r="B237" s="122"/>
      <c r="E237" s="74"/>
      <c r="F237" s="74"/>
      <c r="G237" s="74"/>
    </row>
    <row r="238" spans="1:7" s="55" customFormat="1" ht="14.15" x14ac:dyDescent="0.4">
      <c r="A238" s="116"/>
      <c r="B238" s="122"/>
      <c r="E238" s="74"/>
      <c r="F238" s="74"/>
      <c r="G238" s="74"/>
    </row>
    <row r="239" spans="1:7" s="55" customFormat="1" ht="14.15" x14ac:dyDescent="0.4">
      <c r="A239" s="116"/>
      <c r="B239" s="122"/>
      <c r="E239" s="74"/>
      <c r="F239" s="74"/>
      <c r="G239" s="74"/>
    </row>
    <row r="240" spans="1:7" s="55" customFormat="1" ht="14.15" x14ac:dyDescent="0.4">
      <c r="A240" s="116"/>
      <c r="B240" s="122"/>
      <c r="E240" s="74"/>
      <c r="F240" s="74"/>
      <c r="G240" s="74"/>
    </row>
    <row r="241" spans="1:7" s="55" customFormat="1" ht="14.15" x14ac:dyDescent="0.4">
      <c r="A241" s="116"/>
      <c r="B241" s="122"/>
      <c r="E241" s="74"/>
      <c r="F241" s="74"/>
      <c r="G241" s="74"/>
    </row>
    <row r="242" spans="1:7" s="55" customFormat="1" ht="14.15" x14ac:dyDescent="0.4">
      <c r="A242" s="116"/>
      <c r="B242" s="122"/>
      <c r="E242" s="74"/>
      <c r="F242" s="74"/>
      <c r="G242" s="74"/>
    </row>
    <row r="243" spans="1:7" s="55" customFormat="1" ht="14.15" x14ac:dyDescent="0.4">
      <c r="A243" s="116"/>
      <c r="B243" s="122"/>
      <c r="E243" s="74"/>
      <c r="F243" s="74"/>
      <c r="G243" s="74"/>
    </row>
    <row r="244" spans="1:7" s="55" customFormat="1" ht="14.15" x14ac:dyDescent="0.4">
      <c r="A244" s="116"/>
      <c r="B244" s="122"/>
      <c r="E244" s="74"/>
      <c r="F244" s="74"/>
      <c r="G244" s="74"/>
    </row>
    <row r="245" spans="1:7" s="55" customFormat="1" ht="14.15" x14ac:dyDescent="0.4">
      <c r="A245" s="116"/>
      <c r="B245" s="122"/>
      <c r="E245" s="74"/>
      <c r="F245" s="74"/>
      <c r="G245" s="74"/>
    </row>
    <row r="246" spans="1:7" s="55" customFormat="1" ht="14.15" x14ac:dyDescent="0.4">
      <c r="A246" s="116"/>
      <c r="B246" s="122"/>
      <c r="E246" s="74"/>
      <c r="F246" s="74"/>
      <c r="G246" s="74"/>
    </row>
    <row r="247" spans="1:7" s="55" customFormat="1" ht="14.15" x14ac:dyDescent="0.4">
      <c r="A247" s="116"/>
      <c r="B247" s="122"/>
      <c r="E247" s="74"/>
      <c r="F247" s="74"/>
      <c r="G247" s="74"/>
    </row>
    <row r="248" spans="1:7" s="55" customFormat="1" ht="14.15" x14ac:dyDescent="0.4">
      <c r="A248" s="116"/>
      <c r="B248" s="122"/>
      <c r="E248" s="74"/>
      <c r="F248" s="74"/>
      <c r="G248" s="74"/>
    </row>
    <row r="249" spans="1:7" s="55" customFormat="1" ht="14.15" x14ac:dyDescent="0.4">
      <c r="A249" s="116"/>
      <c r="B249" s="122"/>
      <c r="E249" s="74"/>
      <c r="F249" s="74"/>
      <c r="G249" s="74"/>
    </row>
    <row r="250" spans="1:7" s="55" customFormat="1" ht="14.15" x14ac:dyDescent="0.4">
      <c r="A250" s="116"/>
      <c r="B250" s="122"/>
      <c r="E250" s="74"/>
      <c r="F250" s="74"/>
      <c r="G250" s="74"/>
    </row>
    <row r="251" spans="1:7" s="55" customFormat="1" ht="14.15" x14ac:dyDescent="0.4">
      <c r="A251" s="116"/>
      <c r="B251" s="122"/>
      <c r="E251" s="74"/>
      <c r="F251" s="74"/>
      <c r="G251" s="74"/>
    </row>
    <row r="252" spans="1:7" s="55" customFormat="1" ht="14.15" x14ac:dyDescent="0.4">
      <c r="A252" s="116"/>
      <c r="B252" s="122"/>
      <c r="E252" s="74"/>
      <c r="F252" s="74"/>
      <c r="G252" s="74"/>
    </row>
    <row r="253" spans="1:7" s="55" customFormat="1" ht="14.15" x14ac:dyDescent="0.4">
      <c r="A253" s="116"/>
      <c r="B253" s="122"/>
      <c r="E253" s="74"/>
      <c r="F253" s="74"/>
      <c r="G253" s="74"/>
    </row>
    <row r="254" spans="1:7" s="55" customFormat="1" ht="14.15" x14ac:dyDescent="0.4">
      <c r="A254" s="116"/>
      <c r="B254" s="122"/>
      <c r="E254" s="74"/>
      <c r="F254" s="74"/>
      <c r="G254" s="74"/>
    </row>
    <row r="255" spans="1:7" s="55" customFormat="1" ht="14.15" x14ac:dyDescent="0.4">
      <c r="A255" s="116"/>
      <c r="B255" s="122"/>
      <c r="E255" s="74"/>
      <c r="F255" s="74"/>
      <c r="G255" s="74"/>
    </row>
    <row r="256" spans="1:7" s="55" customFormat="1" ht="14.15" x14ac:dyDescent="0.4">
      <c r="A256" s="116"/>
      <c r="B256" s="122"/>
      <c r="E256" s="74"/>
      <c r="F256" s="74"/>
      <c r="G256" s="74"/>
    </row>
    <row r="257" spans="1:7" s="55" customFormat="1" ht="14.15" x14ac:dyDescent="0.4">
      <c r="A257" s="116"/>
      <c r="B257" s="122"/>
      <c r="E257" s="74"/>
      <c r="F257" s="74"/>
      <c r="G257" s="74"/>
    </row>
    <row r="258" spans="1:7" s="55" customFormat="1" ht="14.15" x14ac:dyDescent="0.4">
      <c r="A258" s="116"/>
      <c r="B258" s="122"/>
      <c r="E258" s="74"/>
      <c r="F258" s="74"/>
      <c r="G258" s="74"/>
    </row>
    <row r="259" spans="1:7" s="55" customFormat="1" ht="14.15" x14ac:dyDescent="0.4">
      <c r="A259" s="116"/>
      <c r="B259" s="122"/>
      <c r="E259" s="74"/>
      <c r="F259" s="74"/>
      <c r="G259" s="74"/>
    </row>
    <row r="260" spans="1:7" s="55" customFormat="1" ht="14.15" x14ac:dyDescent="0.4">
      <c r="A260" s="116"/>
      <c r="B260" s="122"/>
      <c r="E260" s="74"/>
      <c r="F260" s="74"/>
      <c r="G260" s="74"/>
    </row>
    <row r="261" spans="1:7" s="55" customFormat="1" ht="14.15" x14ac:dyDescent="0.4">
      <c r="A261" s="116"/>
      <c r="B261" s="122"/>
      <c r="E261" s="74"/>
      <c r="F261" s="74"/>
      <c r="G261" s="74"/>
    </row>
    <row r="262" spans="1:7" s="55" customFormat="1" ht="14.15" x14ac:dyDescent="0.4">
      <c r="A262" s="116"/>
      <c r="B262" s="122"/>
      <c r="E262" s="74"/>
      <c r="F262" s="74"/>
      <c r="G262" s="74"/>
    </row>
    <row r="263" spans="1:7" s="55" customFormat="1" ht="14.15" x14ac:dyDescent="0.4">
      <c r="A263" s="116"/>
      <c r="B263" s="122"/>
      <c r="E263" s="74"/>
      <c r="F263" s="74"/>
      <c r="G263" s="74"/>
    </row>
    <row r="264" spans="1:7" s="55" customFormat="1" ht="14.15" x14ac:dyDescent="0.4">
      <c r="A264" s="116"/>
      <c r="B264" s="122"/>
      <c r="E264" s="74"/>
      <c r="F264" s="74"/>
      <c r="G264" s="74"/>
    </row>
    <row r="265" spans="1:7" s="55" customFormat="1" ht="14.15" x14ac:dyDescent="0.4">
      <c r="A265" s="116"/>
      <c r="B265" s="122"/>
      <c r="E265" s="74"/>
      <c r="F265" s="74"/>
      <c r="G265" s="74"/>
    </row>
    <row r="266" spans="1:7" s="55" customFormat="1" ht="14.15" x14ac:dyDescent="0.4">
      <c r="A266" s="116"/>
      <c r="B266" s="122"/>
      <c r="E266" s="74"/>
      <c r="F266" s="74"/>
      <c r="G266" s="74"/>
    </row>
    <row r="267" spans="1:7" s="55" customFormat="1" ht="14.15" x14ac:dyDescent="0.4">
      <c r="A267" s="116"/>
      <c r="B267" s="122"/>
      <c r="E267" s="74"/>
      <c r="F267" s="74"/>
      <c r="G267" s="74"/>
    </row>
    <row r="268" spans="1:7" s="55" customFormat="1" ht="14.15" x14ac:dyDescent="0.4">
      <c r="A268" s="116"/>
      <c r="B268" s="122"/>
      <c r="E268" s="74"/>
      <c r="F268" s="74"/>
      <c r="G268" s="74"/>
    </row>
    <row r="269" spans="1:7" s="55" customFormat="1" ht="14.15" x14ac:dyDescent="0.4">
      <c r="A269" s="116"/>
      <c r="B269" s="122"/>
      <c r="E269" s="74"/>
      <c r="F269" s="74"/>
      <c r="G269" s="74"/>
    </row>
    <row r="270" spans="1:7" s="55" customFormat="1" ht="14.15" x14ac:dyDescent="0.4">
      <c r="A270" s="116"/>
      <c r="B270" s="122"/>
      <c r="E270" s="74"/>
      <c r="F270" s="74"/>
      <c r="G270" s="74"/>
    </row>
    <row r="271" spans="1:7" s="55" customFormat="1" ht="14.15" x14ac:dyDescent="0.4">
      <c r="A271" s="116"/>
      <c r="B271" s="122"/>
      <c r="E271" s="74"/>
      <c r="F271" s="74"/>
      <c r="G271" s="74"/>
    </row>
    <row r="272" spans="1:7" s="55" customFormat="1" ht="14.15" x14ac:dyDescent="0.4">
      <c r="A272" s="116"/>
      <c r="B272" s="122"/>
      <c r="E272" s="74"/>
      <c r="F272" s="74"/>
      <c r="G272" s="74"/>
    </row>
    <row r="273" spans="1:7" s="55" customFormat="1" ht="14.15" x14ac:dyDescent="0.4">
      <c r="A273" s="116"/>
      <c r="B273" s="122"/>
      <c r="E273" s="74"/>
      <c r="F273" s="74"/>
      <c r="G273" s="74"/>
    </row>
    <row r="274" spans="1:7" s="55" customFormat="1" ht="14.15" x14ac:dyDescent="0.4">
      <c r="A274" s="116"/>
      <c r="B274" s="122"/>
      <c r="E274" s="74"/>
      <c r="F274" s="74"/>
      <c r="G274" s="74"/>
    </row>
    <row r="275" spans="1:7" s="55" customFormat="1" ht="14.15" x14ac:dyDescent="0.4">
      <c r="A275" s="116"/>
      <c r="B275" s="122"/>
      <c r="E275" s="74"/>
      <c r="F275" s="74"/>
      <c r="G275" s="74"/>
    </row>
    <row r="276" spans="1:7" s="55" customFormat="1" ht="14.15" x14ac:dyDescent="0.4">
      <c r="A276" s="116"/>
      <c r="B276" s="122"/>
      <c r="E276" s="74"/>
      <c r="F276" s="74"/>
      <c r="G276" s="74"/>
    </row>
    <row r="277" spans="1:7" s="55" customFormat="1" ht="14.15" x14ac:dyDescent="0.4">
      <c r="A277" s="116"/>
      <c r="B277" s="122"/>
      <c r="E277" s="74"/>
      <c r="F277" s="74"/>
      <c r="G277" s="74"/>
    </row>
    <row r="278" spans="1:7" s="55" customFormat="1" ht="14.15" x14ac:dyDescent="0.4">
      <c r="A278" s="116"/>
      <c r="B278" s="122"/>
      <c r="E278" s="74"/>
      <c r="F278" s="74"/>
      <c r="G278" s="74"/>
    </row>
    <row r="279" spans="1:7" s="55" customFormat="1" ht="14.15" x14ac:dyDescent="0.4">
      <c r="A279" s="116"/>
      <c r="B279" s="122"/>
      <c r="E279" s="74"/>
      <c r="F279" s="74"/>
      <c r="G279" s="74"/>
    </row>
    <row r="280" spans="1:7" s="55" customFormat="1" ht="14.15" x14ac:dyDescent="0.4">
      <c r="A280" s="116"/>
      <c r="B280" s="122"/>
      <c r="E280" s="74"/>
      <c r="F280" s="74"/>
      <c r="G280" s="74"/>
    </row>
    <row r="281" spans="1:7" s="55" customFormat="1" ht="14.15" x14ac:dyDescent="0.4">
      <c r="A281" s="116"/>
      <c r="B281" s="122"/>
      <c r="E281" s="74"/>
      <c r="F281" s="74"/>
      <c r="G281" s="74"/>
    </row>
    <row r="282" spans="1:7" s="55" customFormat="1" ht="14.15" x14ac:dyDescent="0.4">
      <c r="A282" s="116"/>
      <c r="B282" s="122"/>
      <c r="E282" s="74"/>
      <c r="F282" s="74"/>
      <c r="G282" s="74"/>
    </row>
    <row r="283" spans="1:7" s="55" customFormat="1" ht="14.15" x14ac:dyDescent="0.4">
      <c r="A283" s="116"/>
      <c r="B283" s="122"/>
      <c r="E283" s="74"/>
      <c r="F283" s="74"/>
      <c r="G283" s="74"/>
    </row>
    <row r="284" spans="1:7" s="55" customFormat="1" ht="14.15" x14ac:dyDescent="0.4">
      <c r="A284" s="116"/>
      <c r="B284" s="122"/>
      <c r="E284" s="74"/>
      <c r="F284" s="74"/>
      <c r="G284" s="74"/>
    </row>
    <row r="285" spans="1:7" s="55" customFormat="1" ht="14.15" x14ac:dyDescent="0.4">
      <c r="A285" s="116"/>
      <c r="B285" s="122"/>
      <c r="E285" s="74"/>
      <c r="F285" s="74"/>
      <c r="G285" s="74"/>
    </row>
    <row r="286" spans="1:7" s="55" customFormat="1" ht="14.15" x14ac:dyDescent="0.4">
      <c r="A286" s="116"/>
      <c r="B286" s="122"/>
      <c r="E286" s="74"/>
      <c r="F286" s="74"/>
      <c r="G286" s="74"/>
    </row>
    <row r="287" spans="1:7" s="55" customFormat="1" ht="14.15" x14ac:dyDescent="0.4">
      <c r="A287" s="116"/>
      <c r="B287" s="122"/>
      <c r="E287" s="74"/>
      <c r="F287" s="74"/>
      <c r="G287" s="74"/>
    </row>
    <row r="288" spans="1:7" s="55" customFormat="1" ht="14.15" x14ac:dyDescent="0.4">
      <c r="A288" s="116"/>
      <c r="B288" s="122"/>
      <c r="E288" s="74"/>
      <c r="F288" s="74"/>
      <c r="G288" s="74"/>
    </row>
    <row r="289" spans="1:7" s="55" customFormat="1" ht="14.15" x14ac:dyDescent="0.4">
      <c r="A289" s="116"/>
      <c r="B289" s="122"/>
      <c r="E289" s="74"/>
      <c r="F289" s="74"/>
      <c r="G289" s="74"/>
    </row>
    <row r="290" spans="1:7" s="55" customFormat="1" ht="14.15" x14ac:dyDescent="0.4">
      <c r="A290" s="116"/>
      <c r="B290" s="122"/>
      <c r="E290" s="74"/>
      <c r="F290" s="74"/>
      <c r="G290" s="74"/>
    </row>
    <row r="291" spans="1:7" s="55" customFormat="1" ht="14.15" x14ac:dyDescent="0.4">
      <c r="A291" s="116"/>
      <c r="B291" s="122"/>
      <c r="E291" s="74"/>
      <c r="F291" s="74"/>
      <c r="G291" s="74"/>
    </row>
    <row r="292" spans="1:7" s="55" customFormat="1" ht="14.15" x14ac:dyDescent="0.4">
      <c r="A292" s="116"/>
      <c r="B292" s="122"/>
      <c r="E292" s="74"/>
      <c r="F292" s="74"/>
      <c r="G292" s="74"/>
    </row>
    <row r="293" spans="1:7" s="55" customFormat="1" ht="14.15" x14ac:dyDescent="0.4">
      <c r="A293" s="116"/>
      <c r="B293" s="122"/>
      <c r="E293" s="74"/>
      <c r="F293" s="74"/>
      <c r="G293" s="74"/>
    </row>
    <row r="294" spans="1:7" s="55" customFormat="1" ht="14.15" x14ac:dyDescent="0.4">
      <c r="A294" s="116"/>
      <c r="B294" s="122"/>
      <c r="E294" s="74"/>
      <c r="F294" s="74"/>
      <c r="G294" s="74"/>
    </row>
    <row r="295" spans="1:7" s="55" customFormat="1" ht="14.15" x14ac:dyDescent="0.4">
      <c r="A295" s="116"/>
      <c r="B295" s="122"/>
      <c r="E295" s="74"/>
      <c r="F295" s="74"/>
      <c r="G295" s="74"/>
    </row>
    <row r="296" spans="1:7" s="55" customFormat="1" ht="14.15" x14ac:dyDescent="0.4">
      <c r="A296" s="116"/>
      <c r="B296" s="122"/>
      <c r="E296" s="74"/>
      <c r="F296" s="74"/>
      <c r="G296" s="74"/>
    </row>
    <row r="297" spans="1:7" s="55" customFormat="1" ht="14.15" x14ac:dyDescent="0.4">
      <c r="A297" s="116"/>
      <c r="B297" s="122"/>
      <c r="E297" s="74"/>
      <c r="F297" s="74"/>
      <c r="G297" s="74"/>
    </row>
    <row r="298" spans="1:7" s="55" customFormat="1" ht="14.15" x14ac:dyDescent="0.4">
      <c r="A298" s="116"/>
      <c r="B298" s="122"/>
      <c r="E298" s="74"/>
      <c r="F298" s="74"/>
      <c r="G298" s="74"/>
    </row>
    <row r="299" spans="1:7" s="55" customFormat="1" ht="14.15" x14ac:dyDescent="0.4">
      <c r="A299" s="116"/>
      <c r="B299" s="122"/>
      <c r="E299" s="74"/>
      <c r="F299" s="74"/>
      <c r="G299" s="74"/>
    </row>
    <row r="300" spans="1:7" s="55" customFormat="1" ht="14.15" x14ac:dyDescent="0.4">
      <c r="A300" s="116"/>
      <c r="B300" s="122"/>
      <c r="E300" s="74"/>
      <c r="F300" s="74"/>
      <c r="G300" s="74"/>
    </row>
    <row r="301" spans="1:7" s="55" customFormat="1" ht="14.15" x14ac:dyDescent="0.4">
      <c r="A301" s="116"/>
      <c r="B301" s="122"/>
      <c r="E301" s="74"/>
      <c r="F301" s="74"/>
      <c r="G301" s="74"/>
    </row>
    <row r="302" spans="1:7" s="55" customFormat="1" ht="14.15" x14ac:dyDescent="0.4">
      <c r="A302" s="116"/>
      <c r="B302" s="122"/>
      <c r="E302" s="74"/>
      <c r="F302" s="74"/>
      <c r="G302" s="74"/>
    </row>
    <row r="303" spans="1:7" s="55" customFormat="1" ht="14.15" x14ac:dyDescent="0.4">
      <c r="A303" s="116"/>
      <c r="B303" s="122"/>
      <c r="E303" s="74"/>
      <c r="F303" s="74"/>
      <c r="G303" s="74"/>
    </row>
    <row r="304" spans="1:7" s="55" customFormat="1" ht="14.15" x14ac:dyDescent="0.4">
      <c r="A304" s="116"/>
      <c r="B304" s="122"/>
      <c r="E304" s="74"/>
      <c r="F304" s="74"/>
      <c r="G304" s="74"/>
    </row>
    <row r="305" spans="1:7" s="55" customFormat="1" ht="14.15" x14ac:dyDescent="0.4">
      <c r="A305" s="116"/>
      <c r="B305" s="122"/>
      <c r="E305" s="74"/>
      <c r="F305" s="74"/>
      <c r="G305" s="74"/>
    </row>
    <row r="306" spans="1:7" s="55" customFormat="1" ht="14.15" x14ac:dyDescent="0.4">
      <c r="A306" s="116"/>
      <c r="B306" s="122"/>
      <c r="E306" s="74"/>
      <c r="F306" s="74"/>
      <c r="G306" s="74"/>
    </row>
    <row r="307" spans="1:7" s="55" customFormat="1" ht="14.15" x14ac:dyDescent="0.4">
      <c r="A307" s="116"/>
      <c r="B307" s="122"/>
      <c r="E307" s="74"/>
      <c r="F307" s="74"/>
      <c r="G307" s="74"/>
    </row>
    <row r="308" spans="1:7" s="55" customFormat="1" ht="14.15" x14ac:dyDescent="0.4">
      <c r="A308" s="116"/>
      <c r="B308" s="122"/>
      <c r="E308" s="74"/>
      <c r="F308" s="74"/>
      <c r="G308" s="74"/>
    </row>
    <row r="309" spans="1:7" s="55" customFormat="1" ht="14.15" x14ac:dyDescent="0.4">
      <c r="A309" s="116"/>
      <c r="B309" s="122"/>
      <c r="E309" s="74"/>
      <c r="F309" s="74"/>
      <c r="G309" s="74"/>
    </row>
    <row r="310" spans="1:7" s="55" customFormat="1" ht="14.15" x14ac:dyDescent="0.4">
      <c r="A310" s="116"/>
      <c r="B310" s="122"/>
      <c r="E310" s="74"/>
      <c r="F310" s="74"/>
      <c r="G310" s="74"/>
    </row>
    <row r="311" spans="1:7" s="55" customFormat="1" ht="14.15" x14ac:dyDescent="0.4">
      <c r="A311" s="116"/>
      <c r="B311" s="122"/>
      <c r="E311" s="74"/>
      <c r="F311" s="74"/>
      <c r="G311" s="74"/>
    </row>
    <row r="312" spans="1:7" s="55" customFormat="1" ht="14.15" x14ac:dyDescent="0.4">
      <c r="A312" s="116"/>
      <c r="B312" s="122"/>
      <c r="E312" s="74"/>
      <c r="F312" s="74"/>
      <c r="G312" s="74"/>
    </row>
    <row r="313" spans="1:7" s="55" customFormat="1" ht="14.15" x14ac:dyDescent="0.4">
      <c r="A313" s="116"/>
      <c r="B313" s="122"/>
      <c r="E313" s="74"/>
      <c r="F313" s="74"/>
      <c r="G313" s="74"/>
    </row>
    <row r="314" spans="1:7" s="55" customFormat="1" ht="14.15" x14ac:dyDescent="0.4">
      <c r="A314" s="116"/>
      <c r="B314" s="122"/>
      <c r="E314" s="74"/>
      <c r="F314" s="74"/>
      <c r="G314" s="74"/>
    </row>
    <row r="315" spans="1:7" s="55" customFormat="1" ht="14.15" x14ac:dyDescent="0.4">
      <c r="A315" s="116"/>
      <c r="B315" s="122"/>
      <c r="E315" s="74"/>
      <c r="F315" s="74"/>
      <c r="G315" s="74"/>
    </row>
    <row r="316" spans="1:7" s="55" customFormat="1" ht="14.15" x14ac:dyDescent="0.4">
      <c r="A316" s="116"/>
      <c r="B316" s="122"/>
      <c r="E316" s="74"/>
      <c r="F316" s="74"/>
      <c r="G316" s="74"/>
    </row>
    <row r="317" spans="1:7" s="55" customFormat="1" ht="14.15" x14ac:dyDescent="0.4">
      <c r="A317" s="116"/>
      <c r="B317" s="122"/>
      <c r="E317" s="74"/>
      <c r="F317" s="74"/>
      <c r="G317" s="74"/>
    </row>
    <row r="318" spans="1:7" s="55" customFormat="1" ht="14.15" x14ac:dyDescent="0.4">
      <c r="A318" s="116"/>
      <c r="B318" s="122"/>
      <c r="E318" s="74"/>
      <c r="F318" s="74"/>
      <c r="G318" s="74"/>
    </row>
    <row r="319" spans="1:7" s="55" customFormat="1" ht="14.15" x14ac:dyDescent="0.4">
      <c r="A319" s="116"/>
      <c r="B319" s="122"/>
      <c r="E319" s="74"/>
      <c r="F319" s="74"/>
      <c r="G319" s="74"/>
    </row>
    <row r="320" spans="1:7" s="55" customFormat="1" ht="14.15" x14ac:dyDescent="0.4">
      <c r="A320" s="116"/>
      <c r="B320" s="122"/>
      <c r="E320" s="74"/>
      <c r="F320" s="74"/>
      <c r="G320" s="74"/>
    </row>
    <row r="321" spans="1:7" s="55" customFormat="1" ht="14.15" x14ac:dyDescent="0.4">
      <c r="A321" s="116"/>
      <c r="B321" s="122"/>
      <c r="E321" s="74"/>
      <c r="F321" s="74"/>
      <c r="G321" s="74"/>
    </row>
    <row r="322" spans="1:7" s="55" customFormat="1" ht="14.15" x14ac:dyDescent="0.4">
      <c r="A322" s="116"/>
      <c r="B322" s="122"/>
      <c r="E322" s="74"/>
      <c r="F322" s="74"/>
      <c r="G322" s="74"/>
    </row>
    <row r="323" spans="1:7" s="55" customFormat="1" ht="14.15" x14ac:dyDescent="0.4">
      <c r="A323" s="116"/>
      <c r="B323" s="122"/>
      <c r="E323" s="74"/>
      <c r="F323" s="74"/>
      <c r="G323" s="74"/>
    </row>
    <row r="324" spans="1:7" s="55" customFormat="1" ht="14.15" x14ac:dyDescent="0.4">
      <c r="A324" s="116"/>
      <c r="B324" s="122"/>
      <c r="E324" s="74"/>
      <c r="F324" s="74"/>
      <c r="G324" s="74"/>
    </row>
    <row r="325" spans="1:7" s="55" customFormat="1" ht="14.15" x14ac:dyDescent="0.4">
      <c r="A325" s="116"/>
      <c r="B325" s="122"/>
      <c r="E325" s="74"/>
      <c r="F325" s="74"/>
      <c r="G325" s="74"/>
    </row>
    <row r="326" spans="1:7" s="55" customFormat="1" ht="14.15" x14ac:dyDescent="0.4">
      <c r="A326" s="116"/>
      <c r="B326" s="122"/>
      <c r="E326" s="74"/>
      <c r="F326" s="74"/>
      <c r="G326" s="74"/>
    </row>
    <row r="327" spans="1:7" s="55" customFormat="1" ht="14.15" x14ac:dyDescent="0.4">
      <c r="A327" s="116"/>
      <c r="B327" s="122"/>
      <c r="E327" s="74"/>
      <c r="F327" s="74"/>
      <c r="G327" s="74"/>
    </row>
    <row r="328" spans="1:7" s="55" customFormat="1" ht="14.15" x14ac:dyDescent="0.4">
      <c r="A328" s="116"/>
      <c r="B328" s="122"/>
      <c r="E328" s="74"/>
      <c r="F328" s="74"/>
      <c r="G328" s="74"/>
    </row>
    <row r="329" spans="1:7" s="55" customFormat="1" ht="14.15" x14ac:dyDescent="0.4">
      <c r="A329" s="116"/>
      <c r="B329" s="122"/>
      <c r="E329" s="74"/>
      <c r="F329" s="74"/>
      <c r="G329" s="74"/>
    </row>
    <row r="330" spans="1:7" s="55" customFormat="1" ht="14.15" x14ac:dyDescent="0.4">
      <c r="A330" s="116"/>
      <c r="B330" s="122"/>
      <c r="E330" s="74"/>
      <c r="F330" s="74"/>
      <c r="G330" s="74"/>
    </row>
    <row r="331" spans="1:7" s="55" customFormat="1" ht="14.15" x14ac:dyDescent="0.4">
      <c r="A331" s="116"/>
      <c r="B331" s="122"/>
      <c r="E331" s="74"/>
      <c r="F331" s="74"/>
      <c r="G331" s="74"/>
    </row>
    <row r="332" spans="1:7" s="55" customFormat="1" ht="14.15" x14ac:dyDescent="0.4">
      <c r="A332" s="116"/>
      <c r="B332" s="122"/>
      <c r="E332" s="74"/>
      <c r="F332" s="74"/>
      <c r="G332" s="74"/>
    </row>
    <row r="333" spans="1:7" s="55" customFormat="1" ht="14.15" x14ac:dyDescent="0.4">
      <c r="A333" s="116"/>
      <c r="B333" s="122"/>
      <c r="E333" s="74"/>
      <c r="F333" s="74"/>
      <c r="G333" s="74"/>
    </row>
    <row r="334" spans="1:7" s="55" customFormat="1" ht="14.15" x14ac:dyDescent="0.4">
      <c r="A334" s="116"/>
      <c r="B334" s="122"/>
      <c r="E334" s="74"/>
      <c r="F334" s="74"/>
      <c r="G334" s="74"/>
    </row>
    <row r="335" spans="1:7" s="55" customFormat="1" ht="14.15" x14ac:dyDescent="0.4">
      <c r="A335" s="116"/>
      <c r="B335" s="122"/>
      <c r="E335" s="74"/>
      <c r="F335" s="74"/>
      <c r="G335" s="74"/>
    </row>
    <row r="336" spans="1:7" s="55" customFormat="1" ht="14.15" x14ac:dyDescent="0.4">
      <c r="A336" s="116"/>
      <c r="B336" s="122"/>
      <c r="E336" s="74"/>
      <c r="F336" s="74"/>
      <c r="G336" s="74"/>
    </row>
    <row r="337" spans="1:7" s="55" customFormat="1" ht="14.15" x14ac:dyDescent="0.4">
      <c r="A337" s="116"/>
      <c r="B337" s="122"/>
      <c r="E337" s="74"/>
      <c r="F337" s="74"/>
      <c r="G337" s="74"/>
    </row>
    <row r="338" spans="1:7" s="55" customFormat="1" ht="14.15" x14ac:dyDescent="0.4">
      <c r="A338" s="116"/>
      <c r="B338" s="122"/>
      <c r="E338" s="74"/>
      <c r="F338" s="74"/>
      <c r="G338" s="74"/>
    </row>
    <row r="339" spans="1:7" s="55" customFormat="1" ht="14.15" x14ac:dyDescent="0.4">
      <c r="A339" s="116"/>
      <c r="B339" s="122"/>
      <c r="E339" s="74"/>
      <c r="F339" s="74"/>
      <c r="G339" s="74"/>
    </row>
    <row r="340" spans="1:7" s="55" customFormat="1" ht="14.15" x14ac:dyDescent="0.4">
      <c r="A340" s="116"/>
      <c r="B340" s="122"/>
      <c r="E340" s="74"/>
      <c r="F340" s="74"/>
      <c r="G340" s="74"/>
    </row>
    <row r="341" spans="1:7" s="55" customFormat="1" ht="14.15" x14ac:dyDescent="0.4">
      <c r="A341" s="116"/>
      <c r="B341" s="122"/>
      <c r="E341" s="74"/>
      <c r="F341" s="74"/>
      <c r="G341" s="74"/>
    </row>
    <row r="342" spans="1:7" s="55" customFormat="1" ht="14.15" x14ac:dyDescent="0.4">
      <c r="A342" s="116"/>
      <c r="B342" s="122"/>
      <c r="E342" s="74"/>
      <c r="F342" s="74"/>
      <c r="G342" s="74"/>
    </row>
    <row r="343" spans="1:7" s="55" customFormat="1" ht="14.15" x14ac:dyDescent="0.4">
      <c r="A343" s="116"/>
      <c r="B343" s="122"/>
      <c r="E343" s="74"/>
      <c r="F343" s="74"/>
      <c r="G343" s="74"/>
    </row>
    <row r="344" spans="1:7" s="55" customFormat="1" ht="14.15" x14ac:dyDescent="0.4">
      <c r="A344" s="116"/>
      <c r="B344" s="122"/>
      <c r="E344" s="74"/>
      <c r="F344" s="74"/>
      <c r="G344" s="74"/>
    </row>
    <row r="345" spans="1:7" s="55" customFormat="1" ht="14.15" x14ac:dyDescent="0.4">
      <c r="A345" s="116"/>
      <c r="B345" s="122"/>
      <c r="E345" s="74"/>
      <c r="F345" s="74"/>
      <c r="G345" s="74"/>
    </row>
    <row r="346" spans="1:7" s="55" customFormat="1" ht="14.15" x14ac:dyDescent="0.4">
      <c r="A346" s="116"/>
      <c r="B346" s="122"/>
      <c r="E346" s="74"/>
      <c r="F346" s="74"/>
      <c r="G346" s="74"/>
    </row>
    <row r="347" spans="1:7" s="55" customFormat="1" ht="14.15" x14ac:dyDescent="0.4">
      <c r="A347" s="116"/>
      <c r="B347" s="122"/>
      <c r="E347" s="74"/>
      <c r="F347" s="74"/>
      <c r="G347" s="74"/>
    </row>
    <row r="348" spans="1:7" s="55" customFormat="1" ht="14.15" x14ac:dyDescent="0.4">
      <c r="A348" s="116"/>
      <c r="B348" s="122"/>
      <c r="E348" s="74"/>
      <c r="F348" s="74"/>
      <c r="G348" s="74"/>
    </row>
    <row r="349" spans="1:7" s="55" customFormat="1" ht="14.15" x14ac:dyDescent="0.4">
      <c r="A349" s="116"/>
      <c r="B349" s="122"/>
      <c r="E349" s="74"/>
      <c r="F349" s="74"/>
      <c r="G349" s="74"/>
    </row>
    <row r="350" spans="1:7" s="55" customFormat="1" ht="14.15" x14ac:dyDescent="0.4">
      <c r="A350" s="116"/>
      <c r="B350" s="122"/>
      <c r="E350" s="74"/>
      <c r="F350" s="74"/>
      <c r="G350" s="74"/>
    </row>
    <row r="351" spans="1:7" s="55" customFormat="1" ht="14.15" x14ac:dyDescent="0.4">
      <c r="A351" s="116"/>
      <c r="B351" s="122"/>
      <c r="E351" s="74"/>
      <c r="F351" s="74"/>
      <c r="G351" s="74"/>
    </row>
    <row r="352" spans="1:7" s="55" customFormat="1" ht="14.15" x14ac:dyDescent="0.4">
      <c r="A352" s="116"/>
      <c r="B352" s="122"/>
      <c r="E352" s="74"/>
      <c r="F352" s="74"/>
      <c r="G352" s="74"/>
    </row>
    <row r="353" spans="1:7" s="55" customFormat="1" ht="14.15" x14ac:dyDescent="0.4">
      <c r="A353" s="116"/>
      <c r="B353" s="122"/>
      <c r="E353" s="74"/>
      <c r="F353" s="74"/>
      <c r="G353" s="74"/>
    </row>
    <row r="354" spans="1:7" s="55" customFormat="1" ht="14.15" x14ac:dyDescent="0.4">
      <c r="A354" s="116"/>
      <c r="B354" s="122"/>
      <c r="E354" s="74"/>
      <c r="F354" s="74"/>
      <c r="G354" s="74"/>
    </row>
    <row r="355" spans="1:7" s="55" customFormat="1" ht="14.15" x14ac:dyDescent="0.4">
      <c r="A355" s="116"/>
      <c r="B355" s="122"/>
      <c r="E355" s="74"/>
      <c r="F355" s="74"/>
      <c r="G355" s="74"/>
    </row>
    <row r="356" spans="1:7" s="55" customFormat="1" ht="14.15" x14ac:dyDescent="0.4">
      <c r="A356" s="116"/>
      <c r="B356" s="122"/>
      <c r="E356" s="74"/>
      <c r="F356" s="74"/>
      <c r="G356" s="74"/>
    </row>
    <row r="357" spans="1:7" s="55" customFormat="1" ht="14.15" x14ac:dyDescent="0.4">
      <c r="A357" s="116"/>
      <c r="B357" s="122"/>
      <c r="E357" s="74"/>
      <c r="F357" s="74"/>
      <c r="G357" s="74"/>
    </row>
    <row r="358" spans="1:7" s="55" customFormat="1" ht="14.15" x14ac:dyDescent="0.4">
      <c r="A358" s="116"/>
      <c r="B358" s="122"/>
      <c r="E358" s="74"/>
      <c r="F358" s="74"/>
      <c r="G358" s="74"/>
    </row>
    <row r="359" spans="1:7" s="55" customFormat="1" ht="14.15" x14ac:dyDescent="0.4">
      <c r="A359" s="116"/>
      <c r="B359" s="122"/>
      <c r="E359" s="74"/>
      <c r="F359" s="74"/>
      <c r="G359" s="74"/>
    </row>
    <row r="360" spans="1:7" s="55" customFormat="1" ht="14.15" x14ac:dyDescent="0.4">
      <c r="A360" s="116"/>
      <c r="B360" s="122"/>
      <c r="E360" s="74"/>
      <c r="F360" s="74"/>
      <c r="G360" s="74"/>
    </row>
    <row r="361" spans="1:7" s="55" customFormat="1" ht="14.15" x14ac:dyDescent="0.4">
      <c r="A361" s="116"/>
      <c r="B361" s="122"/>
      <c r="E361" s="74"/>
      <c r="F361" s="74"/>
      <c r="G361" s="74"/>
    </row>
    <row r="362" spans="1:7" s="55" customFormat="1" ht="14.15" x14ac:dyDescent="0.4">
      <c r="A362" s="116"/>
      <c r="B362" s="122"/>
      <c r="E362" s="74"/>
      <c r="F362" s="74"/>
      <c r="G362" s="74"/>
    </row>
    <row r="363" spans="1:7" s="55" customFormat="1" ht="14.15" x14ac:dyDescent="0.4">
      <c r="A363" s="116"/>
      <c r="B363" s="122"/>
      <c r="E363" s="74"/>
      <c r="F363" s="74"/>
      <c r="G363" s="74"/>
    </row>
    <row r="364" spans="1:7" s="55" customFormat="1" ht="14.15" x14ac:dyDescent="0.4">
      <c r="A364" s="116"/>
      <c r="B364" s="122"/>
      <c r="E364" s="74"/>
      <c r="F364" s="74"/>
      <c r="G364" s="74"/>
    </row>
    <row r="365" spans="1:7" s="55" customFormat="1" ht="14.15" x14ac:dyDescent="0.4">
      <c r="A365" s="116"/>
      <c r="B365" s="122"/>
      <c r="E365" s="74"/>
      <c r="F365" s="74"/>
      <c r="G365" s="74"/>
    </row>
    <row r="366" spans="1:7" s="55" customFormat="1" ht="14.15" x14ac:dyDescent="0.4">
      <c r="A366" s="116"/>
      <c r="B366" s="122"/>
      <c r="E366" s="74"/>
      <c r="F366" s="74"/>
      <c r="G366" s="74"/>
    </row>
    <row r="367" spans="1:7" s="55" customFormat="1" ht="14.15" x14ac:dyDescent="0.4">
      <c r="A367" s="116"/>
      <c r="B367" s="122"/>
      <c r="E367" s="74"/>
      <c r="F367" s="74"/>
      <c r="G367" s="74"/>
    </row>
    <row r="368" spans="1:7" s="55" customFormat="1" ht="14.15" x14ac:dyDescent="0.4">
      <c r="A368" s="116"/>
      <c r="B368" s="122"/>
      <c r="E368" s="74"/>
      <c r="F368" s="74"/>
      <c r="G368" s="74"/>
    </row>
    <row r="369" spans="1:7" s="55" customFormat="1" ht="14.15" x14ac:dyDescent="0.4">
      <c r="A369" s="116"/>
      <c r="B369" s="122"/>
      <c r="E369" s="74"/>
      <c r="F369" s="74"/>
      <c r="G369" s="74"/>
    </row>
    <row r="370" spans="1:7" s="55" customFormat="1" ht="14.15" x14ac:dyDescent="0.4">
      <c r="A370" s="116"/>
      <c r="B370" s="122"/>
      <c r="E370" s="74"/>
      <c r="F370" s="74"/>
      <c r="G370" s="74"/>
    </row>
    <row r="371" spans="1:7" s="55" customFormat="1" ht="14.15" x14ac:dyDescent="0.4">
      <c r="A371" s="116"/>
      <c r="B371" s="122"/>
      <c r="E371" s="74"/>
      <c r="F371" s="74"/>
      <c r="G371" s="74"/>
    </row>
    <row r="372" spans="1:7" s="55" customFormat="1" ht="14.15" x14ac:dyDescent="0.4">
      <c r="A372" s="116"/>
      <c r="B372" s="122"/>
      <c r="E372" s="74"/>
      <c r="F372" s="74"/>
      <c r="G372" s="74"/>
    </row>
    <row r="373" spans="1:7" s="55" customFormat="1" ht="14.15" x14ac:dyDescent="0.4">
      <c r="A373" s="116"/>
      <c r="B373" s="122"/>
      <c r="E373" s="74"/>
      <c r="F373" s="74"/>
      <c r="G373" s="74"/>
    </row>
    <row r="374" spans="1:7" s="55" customFormat="1" ht="14.15" x14ac:dyDescent="0.4">
      <c r="A374" s="116"/>
      <c r="B374" s="122"/>
      <c r="E374" s="74"/>
      <c r="F374" s="74"/>
      <c r="G374" s="74"/>
    </row>
    <row r="375" spans="1:7" s="55" customFormat="1" ht="14.15" x14ac:dyDescent="0.4">
      <c r="A375" s="116"/>
      <c r="B375" s="122"/>
      <c r="E375" s="74"/>
      <c r="F375" s="74"/>
      <c r="G375" s="74"/>
    </row>
    <row r="376" spans="1:7" s="55" customFormat="1" ht="14.15" x14ac:dyDescent="0.4">
      <c r="A376" s="116"/>
      <c r="B376" s="122"/>
      <c r="E376" s="74"/>
      <c r="F376" s="74"/>
      <c r="G376" s="74"/>
    </row>
    <row r="377" spans="1:7" s="55" customFormat="1" ht="14.15" x14ac:dyDescent="0.4">
      <c r="A377" s="116"/>
      <c r="B377" s="122"/>
      <c r="E377" s="74"/>
      <c r="F377" s="74"/>
      <c r="G377" s="74"/>
    </row>
    <row r="378" spans="1:7" s="55" customFormat="1" ht="14.15" x14ac:dyDescent="0.4">
      <c r="A378" s="116"/>
      <c r="B378" s="122"/>
      <c r="E378" s="74"/>
      <c r="F378" s="74"/>
      <c r="G378" s="74"/>
    </row>
    <row r="379" spans="1:7" s="55" customFormat="1" ht="14.15" x14ac:dyDescent="0.4">
      <c r="A379" s="116"/>
      <c r="B379" s="122"/>
      <c r="E379" s="74"/>
      <c r="F379" s="74"/>
      <c r="G379" s="74"/>
    </row>
    <row r="380" spans="1:7" s="55" customFormat="1" ht="14.15" x14ac:dyDescent="0.4">
      <c r="A380" s="116"/>
      <c r="B380" s="122"/>
      <c r="E380" s="74"/>
      <c r="F380" s="74"/>
      <c r="G380" s="74"/>
    </row>
    <row r="381" spans="1:7" s="55" customFormat="1" ht="14.15" x14ac:dyDescent="0.4">
      <c r="A381" s="116"/>
      <c r="B381" s="122"/>
      <c r="E381" s="74"/>
      <c r="F381" s="74"/>
      <c r="G381" s="74"/>
    </row>
    <row r="382" spans="1:7" s="55" customFormat="1" ht="14.15" x14ac:dyDescent="0.4">
      <c r="A382" s="116"/>
      <c r="B382" s="122"/>
      <c r="E382" s="74"/>
      <c r="F382" s="74"/>
      <c r="G382" s="74"/>
    </row>
    <row r="383" spans="1:7" s="55" customFormat="1" ht="14.15" x14ac:dyDescent="0.4">
      <c r="A383" s="116"/>
      <c r="B383" s="122"/>
      <c r="E383" s="74"/>
      <c r="F383" s="74"/>
      <c r="G383" s="74"/>
    </row>
    <row r="384" spans="1:7" s="55" customFormat="1" ht="14.15" x14ac:dyDescent="0.4">
      <c r="A384" s="116"/>
      <c r="B384" s="122"/>
      <c r="E384" s="74"/>
      <c r="F384" s="74"/>
      <c r="G384" s="74"/>
    </row>
    <row r="385" spans="1:7" s="55" customFormat="1" ht="14.15" x14ac:dyDescent="0.4">
      <c r="A385" s="116"/>
      <c r="B385" s="122"/>
      <c r="E385" s="74"/>
      <c r="F385" s="74"/>
      <c r="G385" s="74"/>
    </row>
    <row r="386" spans="1:7" s="55" customFormat="1" ht="14.15" x14ac:dyDescent="0.4">
      <c r="A386" s="116"/>
      <c r="B386" s="122"/>
      <c r="E386" s="74"/>
      <c r="F386" s="74"/>
      <c r="G386" s="74"/>
    </row>
    <row r="387" spans="1:7" s="55" customFormat="1" ht="14.15" x14ac:dyDescent="0.4">
      <c r="A387" s="116"/>
      <c r="B387" s="122"/>
      <c r="E387" s="74"/>
      <c r="F387" s="74"/>
      <c r="G387" s="74"/>
    </row>
    <row r="388" spans="1:7" s="55" customFormat="1" ht="14.15" x14ac:dyDescent="0.4">
      <c r="A388" s="116"/>
      <c r="B388" s="122"/>
      <c r="E388" s="74"/>
      <c r="F388" s="74"/>
      <c r="G388" s="74"/>
    </row>
    <row r="389" spans="1:7" s="55" customFormat="1" ht="14.15" x14ac:dyDescent="0.4">
      <c r="A389" s="116"/>
      <c r="B389" s="122"/>
      <c r="E389" s="74"/>
      <c r="F389" s="74"/>
      <c r="G389" s="74"/>
    </row>
    <row r="390" spans="1:7" s="55" customFormat="1" ht="14.15" x14ac:dyDescent="0.4">
      <c r="A390" s="116"/>
      <c r="B390" s="122"/>
      <c r="E390" s="74"/>
      <c r="F390" s="74"/>
      <c r="G390" s="74"/>
    </row>
    <row r="391" spans="1:7" s="55" customFormat="1" ht="14.15" x14ac:dyDescent="0.4">
      <c r="A391" s="116"/>
      <c r="B391" s="122"/>
      <c r="E391" s="74"/>
      <c r="F391" s="74"/>
      <c r="G391" s="74"/>
    </row>
    <row r="392" spans="1:7" s="55" customFormat="1" ht="14.15" x14ac:dyDescent="0.4">
      <c r="A392" s="116"/>
      <c r="B392" s="122"/>
      <c r="E392" s="74"/>
      <c r="F392" s="74"/>
      <c r="G392" s="74"/>
    </row>
    <row r="393" spans="1:7" s="55" customFormat="1" ht="14.15" x14ac:dyDescent="0.4">
      <c r="A393" s="116"/>
      <c r="B393" s="122"/>
      <c r="E393" s="74"/>
      <c r="F393" s="74"/>
      <c r="G393" s="74"/>
    </row>
    <row r="394" spans="1:7" s="55" customFormat="1" ht="14.15" x14ac:dyDescent="0.4">
      <c r="A394" s="116"/>
      <c r="B394" s="122"/>
      <c r="E394" s="74"/>
      <c r="F394" s="74"/>
      <c r="G394" s="74"/>
    </row>
    <row r="395" spans="1:7" s="55" customFormat="1" ht="14.15" x14ac:dyDescent="0.4">
      <c r="A395" s="116"/>
      <c r="B395" s="122"/>
      <c r="E395" s="74"/>
      <c r="F395" s="74"/>
      <c r="G395" s="74"/>
    </row>
    <row r="396" spans="1:7" s="55" customFormat="1" ht="14.15" x14ac:dyDescent="0.4">
      <c r="A396" s="116"/>
      <c r="B396" s="122"/>
      <c r="E396" s="74"/>
      <c r="F396" s="74"/>
      <c r="G396" s="74"/>
    </row>
    <row r="397" spans="1:7" s="55" customFormat="1" ht="14.15" x14ac:dyDescent="0.4">
      <c r="A397" s="116"/>
      <c r="B397" s="122"/>
      <c r="E397" s="74"/>
      <c r="F397" s="74"/>
      <c r="G397" s="74"/>
    </row>
    <row r="398" spans="1:7" s="55" customFormat="1" ht="14.15" x14ac:dyDescent="0.4">
      <c r="A398" s="116"/>
      <c r="B398" s="122"/>
      <c r="E398" s="74"/>
      <c r="F398" s="74"/>
      <c r="G398" s="74"/>
    </row>
    <row r="399" spans="1:7" s="55" customFormat="1" ht="14.15" x14ac:dyDescent="0.4">
      <c r="A399" s="116"/>
      <c r="B399" s="122"/>
      <c r="E399" s="74"/>
      <c r="F399" s="74"/>
      <c r="G399" s="74"/>
    </row>
    <row r="400" spans="1:7" s="55" customFormat="1" ht="14.15" x14ac:dyDescent="0.4">
      <c r="A400" s="116"/>
      <c r="B400" s="122"/>
      <c r="E400" s="74"/>
      <c r="F400" s="74"/>
      <c r="G400" s="74"/>
    </row>
    <row r="401" spans="1:7" s="55" customFormat="1" ht="14.15" x14ac:dyDescent="0.4">
      <c r="A401" s="116"/>
      <c r="B401" s="122"/>
      <c r="E401" s="74"/>
      <c r="F401" s="74"/>
      <c r="G401" s="74"/>
    </row>
    <row r="402" spans="1:7" s="55" customFormat="1" ht="14.15" x14ac:dyDescent="0.4">
      <c r="A402" s="116"/>
      <c r="B402" s="122"/>
      <c r="E402" s="74"/>
      <c r="F402" s="74"/>
      <c r="G402" s="74"/>
    </row>
    <row r="403" spans="1:7" s="55" customFormat="1" ht="14.15" x14ac:dyDescent="0.4">
      <c r="A403" s="116"/>
      <c r="B403" s="122"/>
      <c r="E403" s="74"/>
      <c r="F403" s="74"/>
      <c r="G403" s="74"/>
    </row>
    <row r="404" spans="1:7" s="55" customFormat="1" ht="14.15" x14ac:dyDescent="0.4">
      <c r="A404" s="116"/>
      <c r="B404" s="122"/>
      <c r="E404" s="74"/>
      <c r="F404" s="74"/>
      <c r="G404" s="74"/>
    </row>
    <row r="405" spans="1:7" s="55" customFormat="1" ht="14.15" x14ac:dyDescent="0.4">
      <c r="A405" s="116"/>
      <c r="B405" s="122"/>
      <c r="E405" s="74"/>
      <c r="F405" s="74"/>
      <c r="G405" s="74"/>
    </row>
    <row r="406" spans="1:7" s="55" customFormat="1" ht="14.15" x14ac:dyDescent="0.4">
      <c r="A406" s="116"/>
      <c r="B406" s="122"/>
      <c r="E406" s="74"/>
      <c r="F406" s="74"/>
      <c r="G406" s="74"/>
    </row>
    <row r="407" spans="1:7" s="55" customFormat="1" ht="14.15" x14ac:dyDescent="0.4">
      <c r="A407" s="116"/>
      <c r="B407" s="122"/>
      <c r="E407" s="74"/>
      <c r="F407" s="74"/>
      <c r="G407" s="74"/>
    </row>
    <row r="408" spans="1:7" s="55" customFormat="1" ht="14.15" x14ac:dyDescent="0.4">
      <c r="A408" s="116"/>
      <c r="B408" s="122"/>
      <c r="E408" s="74"/>
      <c r="F408" s="74"/>
      <c r="G408" s="74"/>
    </row>
    <row r="409" spans="1:7" s="55" customFormat="1" ht="14.15" x14ac:dyDescent="0.4">
      <c r="A409" s="116"/>
      <c r="B409" s="122"/>
      <c r="E409" s="74"/>
      <c r="F409" s="74"/>
      <c r="G409" s="74"/>
    </row>
    <row r="410" spans="1:7" s="55" customFormat="1" ht="14.15" x14ac:dyDescent="0.4">
      <c r="A410" s="116"/>
      <c r="B410" s="122"/>
      <c r="E410" s="74"/>
      <c r="F410" s="74"/>
      <c r="G410" s="74"/>
    </row>
    <row r="411" spans="1:7" s="55" customFormat="1" ht="14.15" x14ac:dyDescent="0.4">
      <c r="A411" s="116"/>
      <c r="B411" s="122"/>
      <c r="E411" s="74"/>
      <c r="F411" s="74"/>
      <c r="G411" s="74"/>
    </row>
    <row r="412" spans="1:7" s="55" customFormat="1" ht="14.15" x14ac:dyDescent="0.4">
      <c r="A412" s="116"/>
      <c r="B412" s="122"/>
      <c r="E412" s="74"/>
      <c r="F412" s="74"/>
      <c r="G412" s="74"/>
    </row>
    <row r="413" spans="1:7" s="55" customFormat="1" ht="14.15" x14ac:dyDescent="0.4">
      <c r="A413" s="116"/>
      <c r="B413" s="122"/>
      <c r="E413" s="74"/>
      <c r="F413" s="74"/>
      <c r="G413" s="74"/>
    </row>
    <row r="414" spans="1:7" s="55" customFormat="1" ht="14.15" x14ac:dyDescent="0.4">
      <c r="A414" s="116"/>
      <c r="B414" s="122"/>
      <c r="E414" s="74"/>
      <c r="F414" s="74"/>
      <c r="G414" s="74"/>
    </row>
    <row r="415" spans="1:7" s="55" customFormat="1" ht="14.15" x14ac:dyDescent="0.4">
      <c r="A415" s="116"/>
      <c r="B415" s="122"/>
      <c r="E415" s="74"/>
      <c r="F415" s="74"/>
      <c r="G415" s="74"/>
    </row>
    <row r="416" spans="1:7" s="55" customFormat="1" ht="14.15" x14ac:dyDescent="0.4">
      <c r="A416" s="116"/>
      <c r="B416" s="122"/>
      <c r="E416" s="74"/>
      <c r="F416" s="74"/>
      <c r="G416" s="74"/>
    </row>
    <row r="417" spans="1:7" s="55" customFormat="1" ht="14.15" x14ac:dyDescent="0.4">
      <c r="A417" s="116"/>
      <c r="B417" s="122"/>
      <c r="E417" s="74"/>
      <c r="F417" s="74"/>
      <c r="G417" s="74"/>
    </row>
    <row r="418" spans="1:7" s="55" customFormat="1" ht="14.15" x14ac:dyDescent="0.4">
      <c r="A418" s="116"/>
      <c r="B418" s="122"/>
      <c r="E418" s="74"/>
      <c r="F418" s="74"/>
      <c r="G418" s="74"/>
    </row>
    <row r="419" spans="1:7" s="55" customFormat="1" ht="14.15" x14ac:dyDescent="0.4">
      <c r="A419" s="116"/>
      <c r="B419" s="122"/>
      <c r="E419" s="74"/>
      <c r="F419" s="74"/>
      <c r="G419" s="74"/>
    </row>
    <row r="420" spans="1:7" s="55" customFormat="1" ht="14.15" x14ac:dyDescent="0.4">
      <c r="A420" s="116"/>
      <c r="B420" s="122"/>
      <c r="E420" s="74"/>
      <c r="F420" s="74"/>
      <c r="G420" s="74"/>
    </row>
    <row r="421" spans="1:7" s="55" customFormat="1" ht="14.15" x14ac:dyDescent="0.4">
      <c r="A421" s="116"/>
      <c r="B421" s="122"/>
      <c r="E421" s="74"/>
      <c r="F421" s="74"/>
      <c r="G421" s="74"/>
    </row>
    <row r="422" spans="1:7" s="55" customFormat="1" ht="14.15" x14ac:dyDescent="0.4">
      <c r="A422" s="116"/>
      <c r="B422" s="122"/>
      <c r="E422" s="74"/>
      <c r="F422" s="74"/>
      <c r="G422" s="74"/>
    </row>
    <row r="423" spans="1:7" s="55" customFormat="1" ht="14.15" x14ac:dyDescent="0.4">
      <c r="A423" s="116"/>
      <c r="B423" s="122"/>
      <c r="E423" s="74"/>
      <c r="F423" s="74"/>
      <c r="G423" s="74"/>
    </row>
    <row r="424" spans="1:7" s="55" customFormat="1" ht="14.15" x14ac:dyDescent="0.4">
      <c r="A424" s="116"/>
      <c r="B424" s="122"/>
      <c r="E424" s="74"/>
      <c r="F424" s="74"/>
      <c r="G424" s="74"/>
    </row>
    <row r="425" spans="1:7" s="55" customFormat="1" ht="14.15" x14ac:dyDescent="0.4">
      <c r="A425" s="116"/>
      <c r="B425" s="122"/>
      <c r="E425" s="74"/>
      <c r="F425" s="74"/>
      <c r="G425" s="74"/>
    </row>
    <row r="426" spans="1:7" s="55" customFormat="1" ht="14.15" x14ac:dyDescent="0.4">
      <c r="A426" s="116"/>
      <c r="B426" s="122"/>
      <c r="E426" s="74"/>
      <c r="F426" s="74"/>
      <c r="G426" s="74"/>
    </row>
    <row r="427" spans="1:7" s="55" customFormat="1" ht="14.15" x14ac:dyDescent="0.4">
      <c r="A427" s="116"/>
      <c r="B427" s="122"/>
      <c r="E427" s="74"/>
      <c r="F427" s="74"/>
      <c r="G427" s="74"/>
    </row>
    <row r="428" spans="1:7" s="55" customFormat="1" ht="14.15" x14ac:dyDescent="0.4">
      <c r="A428" s="116"/>
      <c r="B428" s="122"/>
      <c r="E428" s="74"/>
      <c r="F428" s="74"/>
      <c r="G428" s="74"/>
    </row>
    <row r="429" spans="1:7" s="55" customFormat="1" ht="14.15" x14ac:dyDescent="0.4">
      <c r="A429" s="116"/>
      <c r="B429" s="122"/>
      <c r="E429" s="74"/>
      <c r="F429" s="74"/>
      <c r="G429" s="74"/>
    </row>
    <row r="430" spans="1:7" s="55" customFormat="1" ht="14.15" x14ac:dyDescent="0.4">
      <c r="A430" s="116"/>
      <c r="B430" s="122"/>
      <c r="E430" s="74"/>
      <c r="F430" s="74"/>
      <c r="G430" s="74"/>
    </row>
    <row r="431" spans="1:7" s="55" customFormat="1" ht="14.15" x14ac:dyDescent="0.4">
      <c r="A431" s="116"/>
      <c r="B431" s="122"/>
      <c r="E431" s="74"/>
      <c r="F431" s="74"/>
      <c r="G431" s="74"/>
    </row>
    <row r="432" spans="1:7" s="55" customFormat="1" ht="14.15" x14ac:dyDescent="0.4">
      <c r="A432" s="116"/>
      <c r="B432" s="122"/>
      <c r="E432" s="74"/>
      <c r="F432" s="74"/>
      <c r="G432" s="74"/>
    </row>
    <row r="433" spans="1:7" s="55" customFormat="1" ht="14.15" x14ac:dyDescent="0.4">
      <c r="A433" s="116"/>
      <c r="B433" s="122"/>
      <c r="E433" s="74"/>
      <c r="F433" s="74"/>
      <c r="G433" s="74"/>
    </row>
    <row r="434" spans="1:7" s="55" customFormat="1" ht="14.15" x14ac:dyDescent="0.4">
      <c r="A434" s="116"/>
      <c r="B434" s="122"/>
      <c r="E434" s="74"/>
      <c r="F434" s="74"/>
      <c r="G434" s="74"/>
    </row>
    <row r="435" spans="1:7" s="55" customFormat="1" ht="14.15" x14ac:dyDescent="0.4">
      <c r="A435" s="116"/>
      <c r="B435" s="122"/>
      <c r="E435" s="74"/>
      <c r="F435" s="74"/>
      <c r="G435" s="74"/>
    </row>
    <row r="436" spans="1:7" s="55" customFormat="1" ht="14.15" x14ac:dyDescent="0.4">
      <c r="A436" s="116"/>
      <c r="B436" s="122"/>
      <c r="E436" s="74"/>
      <c r="F436" s="74"/>
      <c r="G436" s="74"/>
    </row>
    <row r="437" spans="1:7" s="55" customFormat="1" ht="14.15" x14ac:dyDescent="0.4">
      <c r="A437" s="116"/>
      <c r="B437" s="122"/>
      <c r="E437" s="74"/>
      <c r="F437" s="74"/>
      <c r="G437" s="74"/>
    </row>
    <row r="438" spans="1:7" s="55" customFormat="1" ht="14.15" x14ac:dyDescent="0.4">
      <c r="A438" s="116"/>
      <c r="B438" s="122"/>
      <c r="E438" s="74"/>
      <c r="F438" s="74"/>
      <c r="G438" s="74"/>
    </row>
    <row r="439" spans="1:7" s="55" customFormat="1" ht="14.15" x14ac:dyDescent="0.4">
      <c r="A439" s="116"/>
      <c r="B439" s="122"/>
      <c r="E439" s="74"/>
      <c r="F439" s="74"/>
      <c r="G439" s="74"/>
    </row>
    <row r="440" spans="1:7" s="55" customFormat="1" ht="14.15" x14ac:dyDescent="0.4">
      <c r="A440" s="116"/>
      <c r="B440" s="122"/>
      <c r="E440" s="74"/>
      <c r="F440" s="74"/>
      <c r="G440" s="74"/>
    </row>
    <row r="441" spans="1:7" s="55" customFormat="1" ht="14.15" x14ac:dyDescent="0.4">
      <c r="A441" s="116"/>
      <c r="B441" s="122"/>
      <c r="E441" s="74"/>
      <c r="F441" s="74"/>
      <c r="G441" s="74"/>
    </row>
    <row r="442" spans="1:7" s="55" customFormat="1" ht="14.15" x14ac:dyDescent="0.4">
      <c r="A442" s="116"/>
      <c r="B442" s="122"/>
      <c r="E442" s="74"/>
      <c r="F442" s="74"/>
      <c r="G442" s="74"/>
    </row>
    <row r="443" spans="1:7" s="55" customFormat="1" ht="14.15" x14ac:dyDescent="0.4">
      <c r="A443" s="116"/>
      <c r="B443" s="122"/>
      <c r="E443" s="74"/>
      <c r="F443" s="74"/>
      <c r="G443" s="74"/>
    </row>
    <row r="444" spans="1:7" s="55" customFormat="1" ht="14.15" x14ac:dyDescent="0.4">
      <c r="A444" s="116"/>
      <c r="B444" s="122"/>
      <c r="E444" s="74"/>
      <c r="F444" s="74"/>
      <c r="G444" s="74"/>
    </row>
    <row r="445" spans="1:7" s="55" customFormat="1" ht="14.15" x14ac:dyDescent="0.4">
      <c r="A445" s="116"/>
      <c r="B445" s="122"/>
      <c r="E445" s="74"/>
      <c r="F445" s="74"/>
      <c r="G445" s="74"/>
    </row>
    <row r="446" spans="1:7" s="55" customFormat="1" ht="14.15" x14ac:dyDescent="0.4">
      <c r="A446" s="116"/>
      <c r="B446" s="122"/>
      <c r="E446" s="74"/>
      <c r="F446" s="74"/>
      <c r="G446" s="74"/>
    </row>
    <row r="447" spans="1:7" s="55" customFormat="1" ht="14.15" x14ac:dyDescent="0.4">
      <c r="A447" s="116"/>
      <c r="B447" s="122"/>
      <c r="E447" s="74"/>
      <c r="F447" s="74"/>
      <c r="G447" s="74"/>
    </row>
    <row r="448" spans="1:7" s="55" customFormat="1" ht="14.15" x14ac:dyDescent="0.4">
      <c r="A448" s="116"/>
      <c r="B448" s="122"/>
      <c r="E448" s="74"/>
      <c r="F448" s="74"/>
      <c r="G448" s="74"/>
    </row>
    <row r="449" spans="1:7" s="55" customFormat="1" ht="14.15" x14ac:dyDescent="0.4">
      <c r="A449" s="116"/>
      <c r="B449" s="122"/>
      <c r="E449" s="74"/>
      <c r="F449" s="74"/>
      <c r="G449" s="74"/>
    </row>
    <row r="450" spans="1:7" s="55" customFormat="1" ht="14.15" x14ac:dyDescent="0.4">
      <c r="A450" s="116"/>
      <c r="B450" s="122"/>
      <c r="E450" s="74"/>
      <c r="F450" s="74"/>
      <c r="G450" s="74"/>
    </row>
    <row r="451" spans="1:7" s="55" customFormat="1" ht="14.15" x14ac:dyDescent="0.4">
      <c r="A451" s="116"/>
      <c r="B451" s="122"/>
      <c r="E451" s="74"/>
      <c r="F451" s="74"/>
      <c r="G451" s="74"/>
    </row>
    <row r="452" spans="1:7" s="55" customFormat="1" ht="14.15" x14ac:dyDescent="0.4">
      <c r="A452" s="116"/>
      <c r="B452" s="122"/>
      <c r="E452" s="74"/>
      <c r="F452" s="74"/>
      <c r="G452" s="74"/>
    </row>
    <row r="453" spans="1:7" s="55" customFormat="1" ht="14.15" x14ac:dyDescent="0.4">
      <c r="A453" s="116"/>
      <c r="B453" s="122"/>
      <c r="E453" s="74"/>
      <c r="F453" s="74"/>
      <c r="G453" s="74"/>
    </row>
    <row r="454" spans="1:7" s="55" customFormat="1" ht="14.15" x14ac:dyDescent="0.4">
      <c r="A454" s="116"/>
      <c r="B454" s="122"/>
      <c r="E454" s="74"/>
      <c r="F454" s="74"/>
      <c r="G454" s="74"/>
    </row>
    <row r="455" spans="1:7" s="55" customFormat="1" ht="14.15" x14ac:dyDescent="0.4">
      <c r="A455" s="116"/>
      <c r="B455" s="122"/>
      <c r="E455" s="74"/>
      <c r="F455" s="74"/>
      <c r="G455" s="74"/>
    </row>
    <row r="456" spans="1:7" s="55" customFormat="1" ht="14.15" x14ac:dyDescent="0.4">
      <c r="A456" s="116"/>
      <c r="B456" s="122"/>
      <c r="E456" s="74"/>
      <c r="F456" s="74"/>
      <c r="G456" s="74"/>
    </row>
    <row r="457" spans="1:7" s="55" customFormat="1" ht="14.15" x14ac:dyDescent="0.4">
      <c r="A457" s="116"/>
      <c r="B457" s="122"/>
      <c r="E457" s="74"/>
      <c r="F457" s="74"/>
      <c r="G457" s="74"/>
    </row>
    <row r="458" spans="1:7" s="55" customFormat="1" ht="14.15" x14ac:dyDescent="0.4">
      <c r="A458" s="116"/>
      <c r="B458" s="122"/>
      <c r="E458" s="74"/>
      <c r="F458" s="74"/>
      <c r="G458" s="74"/>
    </row>
    <row r="459" spans="1:7" s="55" customFormat="1" ht="14.15" x14ac:dyDescent="0.4">
      <c r="A459" s="116"/>
      <c r="B459" s="122"/>
      <c r="E459" s="74"/>
      <c r="F459" s="74"/>
      <c r="G459" s="74"/>
    </row>
    <row r="460" spans="1:7" s="55" customFormat="1" ht="14.15" x14ac:dyDescent="0.4">
      <c r="A460" s="116"/>
      <c r="B460" s="122"/>
      <c r="E460" s="74"/>
      <c r="F460" s="74"/>
      <c r="G460" s="74"/>
    </row>
    <row r="461" spans="1:7" s="55" customFormat="1" ht="14.15" x14ac:dyDescent="0.4">
      <c r="A461" s="116"/>
      <c r="B461" s="122"/>
      <c r="E461" s="74"/>
      <c r="F461" s="74"/>
      <c r="G461" s="74"/>
    </row>
    <row r="462" spans="1:7" s="55" customFormat="1" ht="14.15" x14ac:dyDescent="0.4">
      <c r="A462" s="116"/>
      <c r="B462" s="122"/>
      <c r="E462" s="74"/>
      <c r="F462" s="74"/>
      <c r="G462" s="74"/>
    </row>
    <row r="463" spans="1:7" s="55" customFormat="1" ht="14.15" x14ac:dyDescent="0.4">
      <c r="A463" s="116"/>
      <c r="B463" s="122"/>
      <c r="E463" s="74"/>
      <c r="F463" s="74"/>
      <c r="G463" s="74"/>
    </row>
    <row r="464" spans="1:7" s="55" customFormat="1" ht="14.15" x14ac:dyDescent="0.4">
      <c r="A464" s="116"/>
      <c r="B464" s="122"/>
      <c r="E464" s="74"/>
      <c r="F464" s="74"/>
      <c r="G464" s="74"/>
    </row>
    <row r="465" spans="1:7" s="55" customFormat="1" ht="14.15" x14ac:dyDescent="0.4">
      <c r="A465" s="116"/>
      <c r="B465" s="122"/>
      <c r="E465" s="74"/>
      <c r="F465" s="74"/>
      <c r="G465" s="74"/>
    </row>
    <row r="466" spans="1:7" s="55" customFormat="1" ht="14.15" x14ac:dyDescent="0.4">
      <c r="A466" s="116"/>
      <c r="B466" s="122"/>
      <c r="E466" s="74"/>
      <c r="F466" s="74"/>
      <c r="G466" s="74"/>
    </row>
    <row r="467" spans="1:7" s="55" customFormat="1" ht="14.15" x14ac:dyDescent="0.4">
      <c r="A467" s="116"/>
      <c r="B467" s="122"/>
      <c r="E467" s="74"/>
      <c r="F467" s="74"/>
      <c r="G467" s="74"/>
    </row>
    <row r="468" spans="1:7" s="55" customFormat="1" ht="14.15" x14ac:dyDescent="0.4">
      <c r="A468" s="116"/>
      <c r="B468" s="122"/>
      <c r="E468" s="74"/>
      <c r="F468" s="74"/>
      <c r="G468" s="74"/>
    </row>
    <row r="469" spans="1:7" s="55" customFormat="1" ht="14.15" x14ac:dyDescent="0.4">
      <c r="A469" s="116"/>
      <c r="B469" s="122"/>
      <c r="E469" s="74"/>
      <c r="F469" s="74"/>
      <c r="G469" s="74"/>
    </row>
    <row r="470" spans="1:7" s="55" customFormat="1" ht="14.15" x14ac:dyDescent="0.4">
      <c r="A470" s="116"/>
      <c r="B470" s="122"/>
      <c r="E470" s="74"/>
      <c r="F470" s="74"/>
      <c r="G470" s="74"/>
    </row>
    <row r="471" spans="1:7" s="55" customFormat="1" ht="14.15" x14ac:dyDescent="0.4">
      <c r="A471" s="116"/>
      <c r="B471" s="122"/>
      <c r="E471" s="74"/>
      <c r="F471" s="74"/>
      <c r="G471" s="74"/>
    </row>
    <row r="472" spans="1:7" s="55" customFormat="1" ht="14.15" x14ac:dyDescent="0.4">
      <c r="A472" s="116"/>
      <c r="B472" s="122"/>
      <c r="E472" s="74"/>
      <c r="F472" s="74"/>
      <c r="G472" s="74"/>
    </row>
    <row r="473" spans="1:7" s="55" customFormat="1" ht="14.15" x14ac:dyDescent="0.4">
      <c r="A473" s="116"/>
      <c r="B473" s="122"/>
      <c r="E473" s="74"/>
      <c r="F473" s="74"/>
      <c r="G473" s="74"/>
    </row>
    <row r="474" spans="1:7" s="55" customFormat="1" ht="14.15" x14ac:dyDescent="0.4">
      <c r="A474" s="116"/>
      <c r="B474" s="122"/>
      <c r="E474" s="74"/>
      <c r="F474" s="74"/>
      <c r="G474" s="74"/>
    </row>
    <row r="475" spans="1:7" s="55" customFormat="1" ht="14.15" x14ac:dyDescent="0.4">
      <c r="A475" s="116"/>
      <c r="B475" s="122"/>
      <c r="E475" s="74"/>
      <c r="F475" s="74"/>
      <c r="G475" s="74"/>
    </row>
    <row r="476" spans="1:7" s="55" customFormat="1" ht="14.15" x14ac:dyDescent="0.4">
      <c r="A476" s="116"/>
      <c r="B476" s="122"/>
      <c r="E476" s="74"/>
      <c r="F476" s="74"/>
      <c r="G476" s="74"/>
    </row>
    <row r="477" spans="1:7" s="55" customFormat="1" ht="14.15" x14ac:dyDescent="0.4">
      <c r="A477" s="116"/>
      <c r="B477" s="122"/>
      <c r="E477" s="74"/>
      <c r="F477" s="74"/>
      <c r="G477" s="74"/>
    </row>
    <row r="478" spans="1:7" s="55" customFormat="1" ht="14.15" x14ac:dyDescent="0.4">
      <c r="A478" s="116"/>
      <c r="B478" s="122"/>
      <c r="E478" s="74"/>
      <c r="F478" s="74"/>
      <c r="G478" s="74"/>
    </row>
    <row r="479" spans="1:7" s="55" customFormat="1" ht="14.15" x14ac:dyDescent="0.4">
      <c r="A479" s="116"/>
      <c r="B479" s="122"/>
      <c r="E479" s="74"/>
      <c r="F479" s="74"/>
      <c r="G479" s="74"/>
    </row>
    <row r="480" spans="1:7" s="55" customFormat="1" ht="14.15" x14ac:dyDescent="0.4">
      <c r="A480" s="116"/>
      <c r="B480" s="122"/>
      <c r="E480" s="74"/>
      <c r="F480" s="74"/>
      <c r="G480" s="74"/>
    </row>
    <row r="481" spans="1:7" s="55" customFormat="1" ht="14.15" x14ac:dyDescent="0.4">
      <c r="A481" s="116"/>
      <c r="B481" s="122"/>
      <c r="E481" s="74"/>
      <c r="F481" s="74"/>
      <c r="G481" s="74"/>
    </row>
    <row r="482" spans="1:7" s="55" customFormat="1" ht="14.15" x14ac:dyDescent="0.4">
      <c r="A482" s="116"/>
      <c r="B482" s="122"/>
      <c r="E482" s="74"/>
      <c r="F482" s="74"/>
      <c r="G482" s="74"/>
    </row>
    <row r="483" spans="1:7" s="55" customFormat="1" ht="14.15" x14ac:dyDescent="0.4">
      <c r="A483" s="116"/>
      <c r="B483" s="122"/>
      <c r="E483" s="74"/>
      <c r="F483" s="74"/>
      <c r="G483" s="74"/>
    </row>
    <row r="484" spans="1:7" s="55" customFormat="1" ht="14.15" x14ac:dyDescent="0.4">
      <c r="A484" s="116"/>
      <c r="B484" s="122"/>
      <c r="E484" s="74"/>
      <c r="F484" s="74"/>
      <c r="G484" s="74"/>
    </row>
    <row r="485" spans="1:7" s="55" customFormat="1" ht="14.15" x14ac:dyDescent="0.4">
      <c r="A485" s="116"/>
      <c r="B485" s="122"/>
      <c r="E485" s="74"/>
      <c r="F485" s="74"/>
      <c r="G485" s="74"/>
    </row>
    <row r="486" spans="1:7" s="55" customFormat="1" ht="14.15" x14ac:dyDescent="0.4">
      <c r="A486" s="116"/>
      <c r="B486" s="122"/>
      <c r="E486" s="74"/>
      <c r="F486" s="74"/>
      <c r="G486" s="74"/>
    </row>
    <row r="487" spans="1:7" s="55" customFormat="1" ht="14.15" x14ac:dyDescent="0.4">
      <c r="A487" s="116"/>
      <c r="B487" s="122"/>
      <c r="E487" s="74"/>
      <c r="F487" s="74"/>
      <c r="G487" s="74"/>
    </row>
    <row r="488" spans="1:7" s="55" customFormat="1" ht="14.15" x14ac:dyDescent="0.4">
      <c r="A488" s="116"/>
      <c r="B488" s="122"/>
      <c r="E488" s="74"/>
      <c r="F488" s="74"/>
      <c r="G488" s="74"/>
    </row>
    <row r="489" spans="1:7" s="55" customFormat="1" ht="14.15" x14ac:dyDescent="0.4">
      <c r="A489" s="116"/>
      <c r="B489" s="122"/>
      <c r="E489" s="74"/>
      <c r="F489" s="74"/>
      <c r="G489" s="74"/>
    </row>
    <row r="490" spans="1:7" s="55" customFormat="1" ht="14.15" x14ac:dyDescent="0.4">
      <c r="A490" s="116"/>
      <c r="B490" s="122"/>
      <c r="E490" s="74"/>
      <c r="F490" s="74"/>
      <c r="G490" s="74"/>
    </row>
    <row r="491" spans="1:7" s="55" customFormat="1" ht="14.15" x14ac:dyDescent="0.4">
      <c r="A491" s="116"/>
      <c r="B491" s="122"/>
      <c r="E491" s="74"/>
      <c r="F491" s="74"/>
      <c r="G491" s="74"/>
    </row>
    <row r="492" spans="1:7" s="55" customFormat="1" ht="14.15" x14ac:dyDescent="0.4">
      <c r="A492" s="116"/>
      <c r="B492" s="122"/>
      <c r="E492" s="74"/>
      <c r="F492" s="74"/>
      <c r="G492" s="74"/>
    </row>
    <row r="493" spans="1:7" s="55" customFormat="1" ht="14.15" x14ac:dyDescent="0.4">
      <c r="A493" s="116"/>
      <c r="B493" s="122"/>
      <c r="E493" s="74"/>
      <c r="F493" s="74"/>
      <c r="G493" s="74"/>
    </row>
    <row r="494" spans="1:7" s="55" customFormat="1" ht="14.15" x14ac:dyDescent="0.4">
      <c r="A494" s="116"/>
      <c r="B494" s="122"/>
      <c r="E494" s="74"/>
      <c r="F494" s="74"/>
      <c r="G494" s="74"/>
    </row>
    <row r="495" spans="1:7" s="55" customFormat="1" ht="14.15" x14ac:dyDescent="0.4">
      <c r="A495" s="116"/>
      <c r="B495" s="122"/>
      <c r="E495" s="74"/>
      <c r="F495" s="74"/>
      <c r="G495" s="74"/>
    </row>
    <row r="496" spans="1:7" s="55" customFormat="1" ht="14.15" x14ac:dyDescent="0.4">
      <c r="A496" s="116"/>
      <c r="B496" s="122"/>
      <c r="E496" s="74"/>
      <c r="F496" s="74"/>
      <c r="G496" s="74"/>
    </row>
    <row r="497" spans="1:7" s="55" customFormat="1" ht="14.15" x14ac:dyDescent="0.4">
      <c r="A497" s="116"/>
      <c r="B497" s="122"/>
      <c r="E497" s="74"/>
      <c r="F497" s="74"/>
      <c r="G497" s="74"/>
    </row>
    <row r="498" spans="1:7" s="55" customFormat="1" ht="14.15" x14ac:dyDescent="0.4">
      <c r="A498" s="116"/>
      <c r="B498" s="122"/>
      <c r="E498" s="74"/>
      <c r="F498" s="74"/>
      <c r="G498" s="74"/>
    </row>
    <row r="499" spans="1:7" s="55" customFormat="1" ht="14.15" x14ac:dyDescent="0.4">
      <c r="A499" s="116"/>
      <c r="B499" s="122"/>
      <c r="E499" s="74"/>
      <c r="F499" s="74"/>
      <c r="G499" s="74"/>
    </row>
    <row r="500" spans="1:7" s="55" customFormat="1" ht="14.15" x14ac:dyDescent="0.4">
      <c r="A500" s="116"/>
      <c r="B500" s="122"/>
      <c r="E500" s="74"/>
      <c r="F500" s="74"/>
      <c r="G500" s="74"/>
    </row>
    <row r="501" spans="1:7" s="55" customFormat="1" ht="14.15" x14ac:dyDescent="0.4">
      <c r="A501" s="116"/>
      <c r="B501" s="122"/>
      <c r="E501" s="74"/>
      <c r="F501" s="74"/>
      <c r="G501" s="74"/>
    </row>
    <row r="502" spans="1:7" s="55" customFormat="1" ht="14.15" x14ac:dyDescent="0.4">
      <c r="A502" s="116"/>
      <c r="B502" s="122"/>
      <c r="E502" s="74"/>
      <c r="F502" s="74"/>
      <c r="G502" s="74"/>
    </row>
    <row r="503" spans="1:7" s="55" customFormat="1" ht="14.15" x14ac:dyDescent="0.4">
      <c r="A503" s="116"/>
      <c r="B503" s="122"/>
      <c r="E503" s="74"/>
      <c r="F503" s="74"/>
      <c r="G503" s="74"/>
    </row>
    <row r="504" spans="1:7" s="55" customFormat="1" ht="14.15" x14ac:dyDescent="0.4">
      <c r="A504" s="116"/>
      <c r="B504" s="122"/>
      <c r="E504" s="74"/>
      <c r="F504" s="74"/>
      <c r="G504" s="74"/>
    </row>
    <row r="505" spans="1:7" s="55" customFormat="1" ht="14.15" x14ac:dyDescent="0.4">
      <c r="A505" s="116"/>
      <c r="B505" s="122"/>
      <c r="E505" s="74"/>
      <c r="F505" s="74"/>
      <c r="G505" s="74"/>
    </row>
    <row r="506" spans="1:7" s="55" customFormat="1" ht="14.15" x14ac:dyDescent="0.4">
      <c r="A506" s="116"/>
      <c r="B506" s="122"/>
      <c r="E506" s="74"/>
      <c r="F506" s="74"/>
      <c r="G506" s="74"/>
    </row>
    <row r="507" spans="1:7" s="55" customFormat="1" ht="14.15" x14ac:dyDescent="0.4">
      <c r="A507" s="116"/>
      <c r="B507" s="122"/>
      <c r="E507" s="74"/>
      <c r="F507" s="74"/>
      <c r="G507" s="74"/>
    </row>
    <row r="508" spans="1:7" s="55" customFormat="1" ht="14.15" x14ac:dyDescent="0.4">
      <c r="A508" s="116"/>
      <c r="B508" s="122"/>
      <c r="E508" s="74"/>
      <c r="F508" s="74"/>
      <c r="G508" s="74"/>
    </row>
    <row r="509" spans="1:7" s="55" customFormat="1" ht="14.15" x14ac:dyDescent="0.4">
      <c r="A509" s="116"/>
      <c r="B509" s="122"/>
      <c r="E509" s="74"/>
      <c r="F509" s="74"/>
      <c r="G509" s="74"/>
    </row>
    <row r="510" spans="1:7" s="55" customFormat="1" ht="14.15" x14ac:dyDescent="0.4">
      <c r="A510" s="116"/>
      <c r="B510" s="122"/>
      <c r="E510" s="74"/>
      <c r="F510" s="74"/>
      <c r="G510" s="74"/>
    </row>
    <row r="511" spans="1:7" s="55" customFormat="1" ht="14.15" x14ac:dyDescent="0.4">
      <c r="A511" s="116"/>
      <c r="B511" s="122"/>
      <c r="E511" s="74"/>
      <c r="F511" s="74"/>
      <c r="G511" s="74"/>
    </row>
    <row r="512" spans="1:7" s="55" customFormat="1" ht="14.15" x14ac:dyDescent="0.4">
      <c r="A512" s="116"/>
      <c r="B512" s="122"/>
      <c r="E512" s="74"/>
      <c r="F512" s="74"/>
      <c r="G512" s="74"/>
    </row>
    <row r="513" spans="1:7" s="55" customFormat="1" ht="14.15" x14ac:dyDescent="0.4">
      <c r="A513" s="116"/>
      <c r="B513" s="122"/>
      <c r="E513" s="74"/>
      <c r="F513" s="74"/>
      <c r="G513" s="74"/>
    </row>
    <row r="514" spans="1:7" s="55" customFormat="1" ht="14.15" x14ac:dyDescent="0.4">
      <c r="A514" s="116"/>
      <c r="B514" s="122"/>
      <c r="E514" s="74"/>
      <c r="F514" s="74"/>
      <c r="G514" s="74"/>
    </row>
    <row r="515" spans="1:7" s="55" customFormat="1" ht="14.15" x14ac:dyDescent="0.4">
      <c r="A515" s="116"/>
      <c r="B515" s="122"/>
      <c r="E515" s="74"/>
      <c r="F515" s="74"/>
      <c r="G515" s="74"/>
    </row>
    <row r="516" spans="1:7" s="55" customFormat="1" ht="14.15" x14ac:dyDescent="0.4">
      <c r="A516" s="116"/>
      <c r="B516" s="122"/>
      <c r="E516" s="74"/>
      <c r="F516" s="74"/>
      <c r="G516" s="74"/>
    </row>
    <row r="517" spans="1:7" s="55" customFormat="1" ht="14.15" x14ac:dyDescent="0.4">
      <c r="A517" s="116"/>
      <c r="B517" s="122"/>
      <c r="E517" s="74"/>
      <c r="F517" s="74"/>
      <c r="G517" s="74"/>
    </row>
    <row r="518" spans="1:7" s="55" customFormat="1" ht="14.15" x14ac:dyDescent="0.4">
      <c r="A518" s="116"/>
      <c r="B518" s="122"/>
      <c r="E518" s="74"/>
      <c r="F518" s="74"/>
      <c r="G518" s="74"/>
    </row>
    <row r="519" spans="1:7" s="55" customFormat="1" ht="14.15" x14ac:dyDescent="0.4">
      <c r="A519" s="116"/>
      <c r="B519" s="122"/>
      <c r="E519" s="74"/>
      <c r="F519" s="74"/>
      <c r="G519" s="74"/>
    </row>
    <row r="520" spans="1:7" s="55" customFormat="1" ht="14.15" x14ac:dyDescent="0.4">
      <c r="A520" s="116"/>
      <c r="B520" s="122"/>
      <c r="E520" s="74"/>
      <c r="F520" s="74"/>
      <c r="G520" s="74"/>
    </row>
    <row r="521" spans="1:7" s="55" customFormat="1" ht="14.15" x14ac:dyDescent="0.4">
      <c r="A521" s="116"/>
      <c r="B521" s="122"/>
      <c r="E521" s="74"/>
      <c r="F521" s="74"/>
      <c r="G521" s="74"/>
    </row>
    <row r="522" spans="1:7" s="55" customFormat="1" ht="14.15" x14ac:dyDescent="0.4">
      <c r="A522" s="116"/>
      <c r="B522" s="122"/>
      <c r="E522" s="74"/>
      <c r="F522" s="74"/>
      <c r="G522" s="74"/>
    </row>
    <row r="523" spans="1:7" s="55" customFormat="1" ht="14.15" x14ac:dyDescent="0.4">
      <c r="A523" s="116"/>
      <c r="B523" s="122"/>
      <c r="E523" s="74"/>
      <c r="F523" s="74"/>
      <c r="G523" s="74"/>
    </row>
    <row r="524" spans="1:7" s="55" customFormat="1" ht="14.15" x14ac:dyDescent="0.4">
      <c r="A524" s="116"/>
      <c r="B524" s="122"/>
      <c r="E524" s="74"/>
      <c r="F524" s="74"/>
      <c r="G524" s="74"/>
    </row>
    <row r="525" spans="1:7" s="55" customFormat="1" ht="14.15" x14ac:dyDescent="0.4">
      <c r="A525" s="116"/>
      <c r="B525" s="122"/>
      <c r="E525" s="74"/>
      <c r="F525" s="74"/>
      <c r="G525" s="74"/>
    </row>
    <row r="526" spans="1:7" s="55" customFormat="1" ht="14.15" x14ac:dyDescent="0.4">
      <c r="A526" s="116"/>
      <c r="B526" s="122"/>
      <c r="E526" s="74"/>
      <c r="F526" s="74"/>
      <c r="G526" s="74"/>
    </row>
    <row r="527" spans="1:7" s="55" customFormat="1" ht="14.15" x14ac:dyDescent="0.4">
      <c r="A527" s="116"/>
      <c r="B527" s="122"/>
      <c r="E527" s="74"/>
      <c r="F527" s="74"/>
      <c r="G527" s="74"/>
    </row>
    <row r="528" spans="1:7" s="55" customFormat="1" ht="14.15" x14ac:dyDescent="0.4">
      <c r="A528" s="116"/>
      <c r="B528" s="122"/>
      <c r="E528" s="74"/>
      <c r="F528" s="74"/>
      <c r="G528" s="74"/>
    </row>
    <row r="529" spans="1:7" s="55" customFormat="1" ht="14.15" x14ac:dyDescent="0.4">
      <c r="A529" s="116"/>
      <c r="B529" s="122"/>
      <c r="E529" s="74"/>
      <c r="F529" s="74"/>
      <c r="G529" s="74"/>
    </row>
    <row r="530" spans="1:7" s="55" customFormat="1" ht="14.15" x14ac:dyDescent="0.4">
      <c r="A530" s="116"/>
      <c r="B530" s="122"/>
      <c r="E530" s="74"/>
      <c r="F530" s="74"/>
      <c r="G530" s="74"/>
    </row>
    <row r="531" spans="1:7" s="55" customFormat="1" ht="14.15" x14ac:dyDescent="0.4">
      <c r="A531" s="116"/>
      <c r="B531" s="122"/>
      <c r="E531" s="74"/>
      <c r="F531" s="74"/>
      <c r="G531" s="74"/>
    </row>
    <row r="532" spans="1:7" s="55" customFormat="1" ht="14.15" x14ac:dyDescent="0.4">
      <c r="A532" s="116"/>
      <c r="B532" s="122"/>
      <c r="E532" s="74"/>
      <c r="F532" s="74"/>
      <c r="G532" s="74"/>
    </row>
    <row r="533" spans="1:7" s="55" customFormat="1" ht="14.15" x14ac:dyDescent="0.4">
      <c r="A533" s="116"/>
      <c r="B533" s="122"/>
      <c r="E533" s="74"/>
      <c r="F533" s="74"/>
      <c r="G533" s="74"/>
    </row>
    <row r="534" spans="1:7" s="55" customFormat="1" ht="14.15" x14ac:dyDescent="0.4">
      <c r="A534" s="116"/>
      <c r="B534" s="122"/>
      <c r="E534" s="74"/>
      <c r="F534" s="74"/>
      <c r="G534" s="74"/>
    </row>
    <row r="535" spans="1:7" s="55" customFormat="1" ht="14.15" x14ac:dyDescent="0.4">
      <c r="A535" s="116"/>
      <c r="B535" s="122"/>
      <c r="E535" s="74"/>
      <c r="F535" s="74"/>
      <c r="G535" s="74"/>
    </row>
    <row r="536" spans="1:7" s="55" customFormat="1" ht="14.15" x14ac:dyDescent="0.4">
      <c r="A536" s="116"/>
      <c r="B536" s="122"/>
      <c r="E536" s="74"/>
      <c r="F536" s="74"/>
      <c r="G536" s="74"/>
    </row>
    <row r="537" spans="1:7" s="55" customFormat="1" ht="14.15" x14ac:dyDescent="0.4">
      <c r="A537" s="116"/>
      <c r="B537" s="122"/>
      <c r="E537" s="74"/>
      <c r="F537" s="74"/>
      <c r="G537" s="74"/>
    </row>
    <row r="538" spans="1:7" s="55" customFormat="1" ht="14.15" x14ac:dyDescent="0.4">
      <c r="A538" s="116"/>
      <c r="B538" s="122"/>
      <c r="E538" s="74"/>
      <c r="F538" s="74"/>
      <c r="G538" s="74"/>
    </row>
    <row r="539" spans="1:7" s="55" customFormat="1" ht="14.15" x14ac:dyDescent="0.4">
      <c r="A539" s="116"/>
      <c r="B539" s="122"/>
      <c r="E539" s="74"/>
      <c r="F539" s="74"/>
      <c r="G539" s="74"/>
    </row>
    <row r="540" spans="1:7" s="55" customFormat="1" ht="14.15" x14ac:dyDescent="0.4">
      <c r="A540" s="116"/>
      <c r="B540" s="122"/>
      <c r="E540" s="74"/>
      <c r="F540" s="74"/>
      <c r="G540" s="74"/>
    </row>
    <row r="541" spans="1:7" s="55" customFormat="1" ht="14.15" x14ac:dyDescent="0.4">
      <c r="A541" s="116"/>
      <c r="B541" s="122"/>
      <c r="E541" s="74"/>
      <c r="F541" s="74"/>
      <c r="G541" s="74"/>
    </row>
    <row r="542" spans="1:7" s="55" customFormat="1" ht="14.15" x14ac:dyDescent="0.4">
      <c r="A542" s="116"/>
      <c r="B542" s="122"/>
      <c r="E542" s="74"/>
      <c r="F542" s="74"/>
      <c r="G542" s="74"/>
    </row>
    <row r="543" spans="1:7" s="55" customFormat="1" ht="14.15" x14ac:dyDescent="0.4">
      <c r="A543" s="116"/>
      <c r="B543" s="122"/>
      <c r="E543" s="74"/>
      <c r="F543" s="74"/>
      <c r="G543" s="74"/>
    </row>
    <row r="544" spans="1:7" s="55" customFormat="1" ht="14.15" x14ac:dyDescent="0.4">
      <c r="A544" s="116"/>
      <c r="B544" s="122"/>
      <c r="E544" s="74"/>
      <c r="F544" s="74"/>
      <c r="G544" s="74"/>
    </row>
    <row r="545" spans="1:7" s="55" customFormat="1" ht="14.15" x14ac:dyDescent="0.4">
      <c r="A545" s="116"/>
      <c r="B545" s="122"/>
      <c r="E545" s="74"/>
      <c r="F545" s="74"/>
      <c r="G545" s="74"/>
    </row>
    <row r="546" spans="1:7" s="55" customFormat="1" ht="14.15" x14ac:dyDescent="0.4">
      <c r="A546" s="116"/>
      <c r="B546" s="122"/>
      <c r="E546" s="74"/>
      <c r="F546" s="74"/>
      <c r="G546" s="74"/>
    </row>
    <row r="547" spans="1:7" s="55" customFormat="1" ht="14.15" x14ac:dyDescent="0.4">
      <c r="A547" s="116"/>
      <c r="B547" s="122"/>
      <c r="E547" s="74"/>
      <c r="F547" s="74"/>
      <c r="G547" s="74"/>
    </row>
    <row r="548" spans="1:7" s="55" customFormat="1" ht="14.15" x14ac:dyDescent="0.4">
      <c r="A548" s="116"/>
      <c r="B548" s="122"/>
      <c r="E548" s="74"/>
      <c r="F548" s="74"/>
      <c r="G548" s="74"/>
    </row>
    <row r="549" spans="1:7" s="55" customFormat="1" ht="14.15" x14ac:dyDescent="0.4">
      <c r="A549" s="116"/>
      <c r="B549" s="122"/>
      <c r="E549" s="74"/>
      <c r="F549" s="74"/>
      <c r="G549" s="74"/>
    </row>
    <row r="550" spans="1:7" s="55" customFormat="1" ht="14.15" x14ac:dyDescent="0.4">
      <c r="A550" s="116"/>
      <c r="B550" s="122"/>
      <c r="E550" s="74"/>
      <c r="F550" s="74"/>
      <c r="G550" s="74"/>
    </row>
    <row r="551" spans="1:7" s="55" customFormat="1" ht="14.15" x14ac:dyDescent="0.4">
      <c r="A551" s="116"/>
      <c r="B551" s="122"/>
      <c r="E551" s="74"/>
      <c r="F551" s="74"/>
      <c r="G551" s="74"/>
    </row>
    <row r="552" spans="1:7" s="55" customFormat="1" ht="14.15" x14ac:dyDescent="0.4">
      <c r="A552" s="116"/>
      <c r="B552" s="122"/>
      <c r="E552" s="74"/>
      <c r="F552" s="74"/>
      <c r="G552" s="74"/>
    </row>
    <row r="553" spans="1:7" s="55" customFormat="1" ht="14.15" x14ac:dyDescent="0.4">
      <c r="A553" s="116"/>
      <c r="B553" s="122"/>
      <c r="E553" s="74"/>
      <c r="F553" s="74"/>
      <c r="G553" s="74"/>
    </row>
    <row r="554" spans="1:7" s="55" customFormat="1" ht="14.15" x14ac:dyDescent="0.4">
      <c r="A554" s="116"/>
      <c r="B554" s="122"/>
      <c r="E554" s="74"/>
      <c r="F554" s="74"/>
      <c r="G554" s="74"/>
    </row>
    <row r="555" spans="1:7" s="55" customFormat="1" ht="14.15" x14ac:dyDescent="0.4">
      <c r="A555" s="116"/>
      <c r="B555" s="122"/>
      <c r="E555" s="74"/>
      <c r="F555" s="74"/>
      <c r="G555" s="74"/>
    </row>
    <row r="556" spans="1:7" s="55" customFormat="1" ht="14.15" x14ac:dyDescent="0.4">
      <c r="A556" s="116"/>
      <c r="B556" s="122"/>
      <c r="E556" s="74"/>
      <c r="F556" s="74"/>
      <c r="G556" s="74"/>
    </row>
    <row r="557" spans="1:7" s="55" customFormat="1" ht="14.15" x14ac:dyDescent="0.4">
      <c r="A557" s="116"/>
      <c r="B557" s="122"/>
      <c r="E557" s="74"/>
      <c r="F557" s="74"/>
      <c r="G557" s="74"/>
    </row>
    <row r="558" spans="1:7" s="55" customFormat="1" ht="14.15" x14ac:dyDescent="0.4">
      <c r="A558" s="116"/>
      <c r="B558" s="122"/>
      <c r="E558" s="74"/>
      <c r="F558" s="74"/>
      <c r="G558" s="74"/>
    </row>
    <row r="559" spans="1:7" s="55" customFormat="1" ht="14.15" x14ac:dyDescent="0.4">
      <c r="A559" s="116"/>
      <c r="B559" s="122"/>
      <c r="E559" s="74"/>
      <c r="F559" s="74"/>
      <c r="G559" s="74"/>
    </row>
    <row r="560" spans="1:7" s="55" customFormat="1" ht="14.15" x14ac:dyDescent="0.4">
      <c r="A560" s="116"/>
      <c r="B560" s="122"/>
      <c r="E560" s="74"/>
      <c r="F560" s="74"/>
      <c r="G560" s="74"/>
    </row>
    <row r="561" spans="1:7" s="55" customFormat="1" ht="14.15" x14ac:dyDescent="0.4">
      <c r="A561" s="116"/>
      <c r="B561" s="122"/>
      <c r="E561" s="74"/>
      <c r="F561" s="74"/>
      <c r="G561" s="74"/>
    </row>
    <row r="562" spans="1:7" s="55" customFormat="1" ht="14.15" x14ac:dyDescent="0.4">
      <c r="A562" s="116"/>
      <c r="B562" s="122"/>
      <c r="E562" s="74"/>
      <c r="F562" s="74"/>
      <c r="G562" s="74"/>
    </row>
    <row r="563" spans="1:7" s="55" customFormat="1" ht="14.15" x14ac:dyDescent="0.4">
      <c r="A563" s="116"/>
      <c r="B563" s="122"/>
      <c r="E563" s="74"/>
      <c r="F563" s="74"/>
      <c r="G563" s="74"/>
    </row>
    <row r="564" spans="1:7" s="55" customFormat="1" ht="14.15" x14ac:dyDescent="0.4">
      <c r="A564" s="116"/>
      <c r="B564" s="122"/>
      <c r="E564" s="74"/>
      <c r="F564" s="74"/>
      <c r="G564" s="74"/>
    </row>
    <row r="565" spans="1:7" s="55" customFormat="1" ht="14.15" x14ac:dyDescent="0.4">
      <c r="A565" s="116"/>
      <c r="B565" s="122"/>
      <c r="E565" s="74"/>
      <c r="F565" s="74"/>
      <c r="G565" s="74"/>
    </row>
    <row r="566" spans="1:7" s="55" customFormat="1" ht="14.15" x14ac:dyDescent="0.4">
      <c r="A566" s="116"/>
      <c r="B566" s="122"/>
      <c r="E566" s="74"/>
      <c r="F566" s="74"/>
      <c r="G566" s="74"/>
    </row>
    <row r="567" spans="1:7" s="55" customFormat="1" ht="14.15" x14ac:dyDescent="0.4">
      <c r="A567" s="116"/>
      <c r="B567" s="122"/>
      <c r="E567" s="74"/>
      <c r="F567" s="74"/>
      <c r="G567" s="74"/>
    </row>
    <row r="568" spans="1:7" s="55" customFormat="1" ht="14.15" x14ac:dyDescent="0.4">
      <c r="A568" s="116"/>
      <c r="B568" s="122"/>
      <c r="E568" s="74"/>
      <c r="F568" s="74"/>
      <c r="G568" s="74"/>
    </row>
    <row r="569" spans="1:7" s="55" customFormat="1" ht="14.15" x14ac:dyDescent="0.4">
      <c r="A569" s="116"/>
      <c r="B569" s="122"/>
      <c r="E569" s="74"/>
      <c r="F569" s="74"/>
      <c r="G569" s="74"/>
    </row>
    <row r="570" spans="1:7" s="55" customFormat="1" ht="14.15" x14ac:dyDescent="0.4">
      <c r="A570" s="116"/>
      <c r="B570" s="122"/>
      <c r="E570" s="74"/>
      <c r="F570" s="74"/>
      <c r="G570" s="74"/>
    </row>
    <row r="571" spans="1:7" s="55" customFormat="1" ht="14.15" x14ac:dyDescent="0.4">
      <c r="A571" s="116"/>
      <c r="B571" s="122"/>
      <c r="E571" s="74"/>
      <c r="F571" s="74"/>
      <c r="G571" s="74"/>
    </row>
    <row r="572" spans="1:7" s="55" customFormat="1" ht="14.15" x14ac:dyDescent="0.4">
      <c r="A572" s="116"/>
      <c r="B572" s="122"/>
      <c r="E572" s="74"/>
      <c r="F572" s="74"/>
      <c r="G572" s="74"/>
    </row>
    <row r="573" spans="1:7" s="55" customFormat="1" ht="14.15" x14ac:dyDescent="0.4">
      <c r="A573" s="116"/>
      <c r="B573" s="122"/>
      <c r="E573" s="74"/>
      <c r="F573" s="74"/>
      <c r="G573" s="74"/>
    </row>
    <row r="574" spans="1:7" s="55" customFormat="1" ht="14.15" x14ac:dyDescent="0.4">
      <c r="A574" s="116"/>
      <c r="B574" s="122"/>
      <c r="E574" s="74"/>
      <c r="F574" s="74"/>
      <c r="G574" s="74"/>
    </row>
    <row r="575" spans="1:7" s="55" customFormat="1" ht="14.15" x14ac:dyDescent="0.4">
      <c r="A575" s="116"/>
      <c r="B575" s="122"/>
      <c r="E575" s="74"/>
      <c r="F575" s="74"/>
      <c r="G575" s="74"/>
    </row>
    <row r="576" spans="1:7" s="55" customFormat="1" ht="14.15" x14ac:dyDescent="0.4">
      <c r="A576" s="116"/>
      <c r="B576" s="122"/>
      <c r="E576" s="74"/>
      <c r="F576" s="74"/>
      <c r="G576" s="74"/>
    </row>
    <row r="577" spans="1:7" s="55" customFormat="1" ht="14.15" x14ac:dyDescent="0.4">
      <c r="A577" s="116"/>
      <c r="B577" s="122"/>
      <c r="E577" s="74"/>
      <c r="F577" s="74"/>
      <c r="G577" s="74"/>
    </row>
    <row r="578" spans="1:7" s="55" customFormat="1" ht="14.15" x14ac:dyDescent="0.4">
      <c r="A578" s="116"/>
      <c r="B578" s="122"/>
      <c r="E578" s="74"/>
      <c r="F578" s="74"/>
      <c r="G578" s="74"/>
    </row>
    <row r="579" spans="1:7" s="55" customFormat="1" ht="14.15" x14ac:dyDescent="0.4">
      <c r="A579" s="116"/>
      <c r="B579" s="122"/>
      <c r="E579" s="74"/>
      <c r="F579" s="74"/>
      <c r="G579" s="74"/>
    </row>
    <row r="580" spans="1:7" s="55" customFormat="1" ht="14.15" x14ac:dyDescent="0.4">
      <c r="A580" s="116"/>
      <c r="B580" s="122"/>
      <c r="E580" s="74"/>
      <c r="F580" s="74"/>
      <c r="G580" s="74"/>
    </row>
    <row r="581" spans="1:7" s="55" customFormat="1" ht="14.15" x14ac:dyDescent="0.4">
      <c r="A581" s="116"/>
      <c r="B581" s="122"/>
      <c r="E581" s="74"/>
      <c r="F581" s="74"/>
      <c r="G581" s="74"/>
    </row>
    <row r="582" spans="1:7" s="55" customFormat="1" ht="14.15" x14ac:dyDescent="0.4">
      <c r="A582" s="116"/>
      <c r="B582" s="122"/>
      <c r="E582" s="74"/>
      <c r="F582" s="74"/>
      <c r="G582" s="74"/>
    </row>
    <row r="583" spans="1:7" s="55" customFormat="1" ht="14.15" x14ac:dyDescent="0.4">
      <c r="A583" s="116"/>
      <c r="B583" s="122"/>
      <c r="E583" s="74"/>
      <c r="F583" s="74"/>
      <c r="G583" s="74"/>
    </row>
    <row r="584" spans="1:7" s="55" customFormat="1" ht="14.15" x14ac:dyDescent="0.4">
      <c r="A584" s="116"/>
      <c r="B584" s="122"/>
      <c r="E584" s="74"/>
      <c r="F584" s="74"/>
      <c r="G584" s="74"/>
    </row>
    <row r="585" spans="1:7" s="55" customFormat="1" ht="14.15" x14ac:dyDescent="0.4">
      <c r="A585" s="116"/>
      <c r="B585" s="122"/>
      <c r="E585" s="74"/>
      <c r="F585" s="74"/>
      <c r="G585" s="74"/>
    </row>
    <row r="586" spans="1:7" s="55" customFormat="1" ht="14.15" x14ac:dyDescent="0.4">
      <c r="A586" s="116"/>
      <c r="B586" s="122"/>
      <c r="E586" s="74"/>
      <c r="F586" s="74"/>
      <c r="G586" s="74"/>
    </row>
    <row r="587" spans="1:7" s="55" customFormat="1" ht="14.15" x14ac:dyDescent="0.4">
      <c r="A587" s="116"/>
      <c r="B587" s="122"/>
      <c r="E587" s="74"/>
      <c r="F587" s="74"/>
      <c r="G587" s="74"/>
    </row>
    <row r="588" spans="1:7" s="55" customFormat="1" ht="14.15" x14ac:dyDescent="0.4">
      <c r="A588" s="116"/>
      <c r="B588" s="122"/>
      <c r="E588" s="74"/>
      <c r="F588" s="74"/>
      <c r="G588" s="74"/>
    </row>
    <row r="589" spans="1:7" s="55" customFormat="1" ht="14.15" x14ac:dyDescent="0.4">
      <c r="A589" s="116"/>
      <c r="B589" s="122"/>
      <c r="E589" s="74"/>
      <c r="F589" s="74"/>
      <c r="G589" s="74"/>
    </row>
    <row r="590" spans="1:7" s="55" customFormat="1" ht="14.15" x14ac:dyDescent="0.4">
      <c r="A590" s="116"/>
      <c r="B590" s="122"/>
      <c r="E590" s="74"/>
      <c r="F590" s="74"/>
      <c r="G590" s="74"/>
    </row>
    <row r="591" spans="1:7" s="55" customFormat="1" ht="14.15" x14ac:dyDescent="0.4">
      <c r="A591" s="116"/>
      <c r="B591" s="122"/>
      <c r="E591" s="74"/>
      <c r="F591" s="74"/>
      <c r="G591" s="74"/>
    </row>
    <row r="592" spans="1:7" s="55" customFormat="1" ht="14.15" x14ac:dyDescent="0.4">
      <c r="A592" s="116"/>
      <c r="B592" s="122"/>
      <c r="E592" s="74"/>
      <c r="F592" s="74"/>
      <c r="G592" s="74"/>
    </row>
    <row r="593" spans="1:7" s="55" customFormat="1" ht="14.15" x14ac:dyDescent="0.4">
      <c r="A593" s="116"/>
      <c r="B593" s="122"/>
      <c r="E593" s="74"/>
      <c r="F593" s="74"/>
      <c r="G593" s="74"/>
    </row>
    <row r="594" spans="1:7" s="55" customFormat="1" ht="14.15" x14ac:dyDescent="0.4">
      <c r="A594" s="116"/>
      <c r="B594" s="122"/>
      <c r="E594" s="74"/>
      <c r="F594" s="74"/>
      <c r="G594" s="74"/>
    </row>
    <row r="595" spans="1:7" s="55" customFormat="1" ht="14.15" x14ac:dyDescent="0.4">
      <c r="A595" s="116"/>
      <c r="B595" s="122"/>
      <c r="E595" s="74"/>
      <c r="F595" s="74"/>
      <c r="G595" s="74"/>
    </row>
    <row r="596" spans="1:7" s="55" customFormat="1" ht="14.15" x14ac:dyDescent="0.4">
      <c r="A596" s="116"/>
      <c r="B596" s="122"/>
      <c r="E596" s="74"/>
      <c r="F596" s="74"/>
      <c r="G596" s="74"/>
    </row>
    <row r="597" spans="1:7" s="55" customFormat="1" ht="14.15" x14ac:dyDescent="0.4">
      <c r="A597" s="116"/>
      <c r="B597" s="122"/>
      <c r="E597" s="74"/>
      <c r="F597" s="74"/>
      <c r="G597" s="74"/>
    </row>
    <row r="598" spans="1:7" s="55" customFormat="1" ht="14.15" x14ac:dyDescent="0.4">
      <c r="A598" s="116"/>
      <c r="B598" s="122"/>
      <c r="E598" s="74"/>
      <c r="F598" s="74"/>
      <c r="G598" s="74"/>
    </row>
    <row r="599" spans="1:7" s="55" customFormat="1" ht="14.15" x14ac:dyDescent="0.4">
      <c r="A599" s="116"/>
      <c r="B599" s="122"/>
      <c r="E599" s="74"/>
      <c r="F599" s="74"/>
      <c r="G599" s="74"/>
    </row>
    <row r="600" spans="1:7" s="55" customFormat="1" ht="14.15" x14ac:dyDescent="0.4">
      <c r="A600" s="116"/>
      <c r="B600" s="122"/>
      <c r="E600" s="74"/>
      <c r="F600" s="74"/>
      <c r="G600" s="74"/>
    </row>
    <row r="601" spans="1:7" s="55" customFormat="1" ht="14.15" x14ac:dyDescent="0.4">
      <c r="A601" s="116"/>
      <c r="B601" s="122"/>
      <c r="E601" s="74"/>
      <c r="F601" s="74"/>
      <c r="G601" s="74"/>
    </row>
    <row r="602" spans="1:7" s="55" customFormat="1" ht="14.15" x14ac:dyDescent="0.4">
      <c r="A602" s="116"/>
      <c r="B602" s="122"/>
      <c r="E602" s="74"/>
      <c r="F602" s="74"/>
      <c r="G602" s="74"/>
    </row>
    <row r="603" spans="1:7" s="55" customFormat="1" ht="14.15" x14ac:dyDescent="0.4">
      <c r="A603" s="116"/>
      <c r="B603" s="122"/>
      <c r="E603" s="74"/>
      <c r="F603" s="74"/>
      <c r="G603" s="74"/>
    </row>
    <row r="604" spans="1:7" s="55" customFormat="1" ht="14.15" x14ac:dyDescent="0.4">
      <c r="A604" s="116"/>
      <c r="B604" s="122"/>
      <c r="E604" s="74"/>
      <c r="F604" s="74"/>
      <c r="G604" s="74"/>
    </row>
    <row r="605" spans="1:7" s="55" customFormat="1" ht="14.15" x14ac:dyDescent="0.4">
      <c r="A605" s="116"/>
      <c r="B605" s="122"/>
      <c r="E605" s="74"/>
      <c r="F605" s="74"/>
      <c r="G605" s="74"/>
    </row>
    <row r="606" spans="1:7" s="55" customFormat="1" ht="14.15" x14ac:dyDescent="0.4">
      <c r="A606" s="116"/>
      <c r="B606" s="122"/>
      <c r="E606" s="74"/>
      <c r="F606" s="74"/>
      <c r="G606" s="74"/>
    </row>
    <row r="607" spans="1:7" s="55" customFormat="1" ht="14.15" x14ac:dyDescent="0.4">
      <c r="A607" s="116"/>
      <c r="B607" s="122"/>
      <c r="E607" s="74"/>
      <c r="F607" s="74"/>
      <c r="G607" s="74"/>
    </row>
    <row r="608" spans="1:7" s="55" customFormat="1" ht="14.15" x14ac:dyDescent="0.4">
      <c r="A608" s="116"/>
      <c r="B608" s="122"/>
      <c r="E608" s="74"/>
      <c r="F608" s="74"/>
      <c r="G608" s="74"/>
    </row>
    <row r="609" spans="1:7" s="55" customFormat="1" ht="14.15" x14ac:dyDescent="0.4">
      <c r="A609" s="116"/>
      <c r="B609" s="122"/>
      <c r="E609" s="74"/>
      <c r="F609" s="74"/>
      <c r="G609" s="74"/>
    </row>
    <row r="610" spans="1:7" s="55" customFormat="1" ht="14.15" x14ac:dyDescent="0.4">
      <c r="A610" s="116"/>
      <c r="B610" s="122"/>
      <c r="E610" s="74"/>
      <c r="F610" s="74"/>
      <c r="G610" s="74"/>
    </row>
    <row r="611" spans="1:7" s="55" customFormat="1" ht="14.15" x14ac:dyDescent="0.4">
      <c r="A611" s="116"/>
      <c r="B611" s="122"/>
      <c r="E611" s="74"/>
      <c r="F611" s="74"/>
      <c r="G611" s="74"/>
    </row>
    <row r="612" spans="1:7" s="55" customFormat="1" ht="14.15" x14ac:dyDescent="0.4">
      <c r="A612" s="116"/>
      <c r="B612" s="122"/>
      <c r="E612" s="74"/>
      <c r="F612" s="74"/>
      <c r="G612" s="74"/>
    </row>
    <row r="613" spans="1:7" s="55" customFormat="1" ht="14.15" x14ac:dyDescent="0.4">
      <c r="A613" s="116"/>
      <c r="B613" s="122"/>
      <c r="E613" s="74"/>
      <c r="F613" s="74"/>
      <c r="G613" s="74"/>
    </row>
    <row r="614" spans="1:7" s="55" customFormat="1" ht="14.15" x14ac:dyDescent="0.4">
      <c r="A614" s="116"/>
      <c r="B614" s="122"/>
      <c r="E614" s="74"/>
      <c r="F614" s="74"/>
      <c r="G614" s="74"/>
    </row>
    <row r="615" spans="1:7" s="55" customFormat="1" ht="14.15" x14ac:dyDescent="0.4">
      <c r="A615" s="116"/>
      <c r="B615" s="122"/>
      <c r="E615" s="74"/>
      <c r="F615" s="74"/>
      <c r="G615" s="74"/>
    </row>
    <row r="616" spans="1:7" s="55" customFormat="1" ht="14.15" x14ac:dyDescent="0.4">
      <c r="A616" s="116"/>
      <c r="B616" s="122"/>
      <c r="E616" s="74"/>
      <c r="F616" s="74"/>
      <c r="G616" s="74"/>
    </row>
    <row r="617" spans="1:7" s="55" customFormat="1" ht="14.15" x14ac:dyDescent="0.4">
      <c r="A617" s="116"/>
      <c r="B617" s="122"/>
      <c r="E617" s="74"/>
      <c r="F617" s="74"/>
      <c r="G617" s="74"/>
    </row>
    <row r="618" spans="1:7" s="55" customFormat="1" ht="14.15" x14ac:dyDescent="0.4">
      <c r="A618" s="116"/>
      <c r="B618" s="122"/>
      <c r="E618" s="74"/>
      <c r="F618" s="74"/>
      <c r="G618" s="74"/>
    </row>
    <row r="619" spans="1:7" s="55" customFormat="1" ht="14.15" x14ac:dyDescent="0.4">
      <c r="A619" s="116"/>
      <c r="B619" s="122"/>
      <c r="E619" s="74"/>
      <c r="F619" s="74"/>
      <c r="G619" s="74"/>
    </row>
    <row r="620" spans="1:7" s="55" customFormat="1" ht="14.15" x14ac:dyDescent="0.4">
      <c r="A620" s="116"/>
      <c r="B620" s="122"/>
      <c r="E620" s="74"/>
      <c r="F620" s="74"/>
      <c r="G620" s="74"/>
    </row>
    <row r="621" spans="1:7" s="55" customFormat="1" ht="14.15" x14ac:dyDescent="0.4">
      <c r="A621" s="116"/>
      <c r="B621" s="122"/>
      <c r="E621" s="74"/>
      <c r="F621" s="74"/>
      <c r="G621" s="74"/>
    </row>
    <row r="622" spans="1:7" s="55" customFormat="1" ht="14.15" x14ac:dyDescent="0.4">
      <c r="A622" s="116"/>
      <c r="B622" s="122"/>
      <c r="E622" s="74"/>
      <c r="F622" s="74"/>
      <c r="G622" s="74"/>
    </row>
    <row r="623" spans="1:7" s="55" customFormat="1" ht="14.15" x14ac:dyDescent="0.4">
      <c r="A623" s="116"/>
      <c r="B623" s="122"/>
      <c r="E623" s="74"/>
      <c r="F623" s="74"/>
      <c r="G623" s="74"/>
    </row>
    <row r="624" spans="1:7" s="55" customFormat="1" ht="14.15" x14ac:dyDescent="0.4">
      <c r="A624" s="116"/>
      <c r="B624" s="122"/>
      <c r="E624" s="74"/>
      <c r="F624" s="74"/>
      <c r="G624" s="74"/>
    </row>
    <row r="625" spans="1:7" s="55" customFormat="1" ht="14.15" x14ac:dyDescent="0.4">
      <c r="A625" s="116"/>
      <c r="B625" s="122"/>
      <c r="E625" s="74"/>
      <c r="F625" s="74"/>
      <c r="G625" s="74"/>
    </row>
    <row r="626" spans="1:7" s="55" customFormat="1" ht="14.15" x14ac:dyDescent="0.4">
      <c r="A626" s="116"/>
      <c r="B626" s="122"/>
      <c r="E626" s="74"/>
      <c r="F626" s="74"/>
      <c r="G626" s="74"/>
    </row>
    <row r="627" spans="1:7" s="55" customFormat="1" ht="14.15" x14ac:dyDescent="0.4">
      <c r="A627" s="116"/>
      <c r="B627" s="122"/>
      <c r="E627" s="74"/>
      <c r="F627" s="74"/>
      <c r="G627" s="74"/>
    </row>
    <row r="628" spans="1:7" s="55" customFormat="1" ht="14.15" x14ac:dyDescent="0.4">
      <c r="A628" s="116"/>
      <c r="B628" s="122"/>
      <c r="E628" s="74"/>
      <c r="F628" s="74"/>
      <c r="G628" s="74"/>
    </row>
    <row r="629" spans="1:7" s="55" customFormat="1" ht="14.15" x14ac:dyDescent="0.4">
      <c r="A629" s="116"/>
      <c r="B629" s="122"/>
      <c r="E629" s="74"/>
      <c r="F629" s="74"/>
      <c r="G629" s="74"/>
    </row>
    <row r="630" spans="1:7" s="55" customFormat="1" ht="14.15" x14ac:dyDescent="0.4">
      <c r="A630" s="116"/>
      <c r="B630" s="122"/>
      <c r="E630" s="74"/>
      <c r="F630" s="74"/>
      <c r="G630" s="74"/>
    </row>
    <row r="631" spans="1:7" s="55" customFormat="1" ht="14.15" x14ac:dyDescent="0.4">
      <c r="A631" s="116"/>
      <c r="B631" s="122"/>
      <c r="E631" s="74"/>
      <c r="F631" s="74"/>
      <c r="G631" s="74"/>
    </row>
    <row r="632" spans="1:7" s="55" customFormat="1" ht="14.15" x14ac:dyDescent="0.4">
      <c r="A632" s="116"/>
      <c r="B632" s="122"/>
      <c r="E632" s="74"/>
      <c r="F632" s="74"/>
      <c r="G632" s="74"/>
    </row>
    <row r="633" spans="1:7" s="55" customFormat="1" ht="14.15" x14ac:dyDescent="0.4">
      <c r="A633" s="116"/>
      <c r="B633" s="122"/>
      <c r="E633" s="74"/>
      <c r="F633" s="74"/>
      <c r="G633" s="74"/>
    </row>
    <row r="634" spans="1:7" s="55" customFormat="1" ht="14.15" x14ac:dyDescent="0.4">
      <c r="A634" s="116"/>
      <c r="B634" s="122"/>
      <c r="E634" s="74"/>
      <c r="F634" s="74"/>
      <c r="G634" s="74"/>
    </row>
    <row r="635" spans="1:7" s="55" customFormat="1" ht="14.15" x14ac:dyDescent="0.4">
      <c r="A635" s="116"/>
      <c r="B635" s="122"/>
      <c r="E635" s="74"/>
      <c r="F635" s="74"/>
      <c r="G635" s="74"/>
    </row>
    <row r="636" spans="1:7" s="55" customFormat="1" ht="14.15" x14ac:dyDescent="0.4">
      <c r="A636" s="116"/>
      <c r="B636" s="122"/>
      <c r="E636" s="74"/>
      <c r="F636" s="74"/>
      <c r="G636" s="74"/>
    </row>
    <row r="637" spans="1:7" s="55" customFormat="1" ht="14.15" x14ac:dyDescent="0.4">
      <c r="A637" s="116"/>
      <c r="B637" s="122"/>
      <c r="E637" s="74"/>
      <c r="F637" s="74"/>
      <c r="G637" s="74"/>
    </row>
    <row r="638" spans="1:7" s="55" customFormat="1" ht="14.15" x14ac:dyDescent="0.4">
      <c r="A638" s="116"/>
      <c r="B638" s="122"/>
      <c r="E638" s="74"/>
      <c r="F638" s="74"/>
      <c r="G638" s="74"/>
    </row>
    <row r="639" spans="1:7" s="55" customFormat="1" ht="14.15" x14ac:dyDescent="0.4">
      <c r="A639" s="116"/>
      <c r="B639" s="122"/>
      <c r="E639" s="74"/>
      <c r="F639" s="74"/>
      <c r="G639" s="74"/>
    </row>
    <row r="640" spans="1:7" s="55" customFormat="1" ht="14.15" x14ac:dyDescent="0.4">
      <c r="A640" s="116"/>
      <c r="B640" s="122"/>
      <c r="E640" s="74"/>
      <c r="F640" s="74"/>
      <c r="G640" s="74"/>
    </row>
    <row r="641" spans="1:7" s="55" customFormat="1" ht="14.15" x14ac:dyDescent="0.4">
      <c r="A641" s="116"/>
      <c r="B641" s="122"/>
      <c r="E641" s="74"/>
      <c r="F641" s="74"/>
      <c r="G641" s="74"/>
    </row>
    <row r="642" spans="1:7" s="55" customFormat="1" ht="14.15" x14ac:dyDescent="0.4">
      <c r="A642" s="116"/>
      <c r="B642" s="122"/>
      <c r="E642" s="74"/>
      <c r="F642" s="74"/>
      <c r="G642" s="74"/>
    </row>
    <row r="643" spans="1:7" s="55" customFormat="1" ht="14.15" x14ac:dyDescent="0.4">
      <c r="A643" s="116"/>
      <c r="B643" s="122"/>
      <c r="E643" s="74"/>
      <c r="F643" s="74"/>
      <c r="G643" s="74"/>
    </row>
    <row r="644" spans="1:7" s="55" customFormat="1" ht="14.15" x14ac:dyDescent="0.4">
      <c r="A644" s="116"/>
      <c r="B644" s="122"/>
      <c r="E644" s="74"/>
      <c r="F644" s="74"/>
      <c r="G644" s="74"/>
    </row>
    <row r="645" spans="1:7" s="55" customFormat="1" ht="14.15" x14ac:dyDescent="0.4">
      <c r="A645" s="116"/>
      <c r="B645" s="122"/>
      <c r="E645" s="74"/>
      <c r="F645" s="74"/>
      <c r="G645" s="74"/>
    </row>
    <row r="646" spans="1:7" s="55" customFormat="1" ht="14.15" x14ac:dyDescent="0.4">
      <c r="A646" s="116"/>
      <c r="B646" s="122"/>
      <c r="E646" s="74"/>
      <c r="F646" s="74"/>
      <c r="G646" s="74"/>
    </row>
    <row r="647" spans="1:7" s="55" customFormat="1" ht="14.15" x14ac:dyDescent="0.4">
      <c r="A647" s="116"/>
      <c r="B647" s="122"/>
      <c r="E647" s="74"/>
      <c r="F647" s="74"/>
      <c r="G647" s="74"/>
    </row>
    <row r="648" spans="1:7" s="55" customFormat="1" ht="14.15" x14ac:dyDescent="0.4">
      <c r="A648" s="116"/>
      <c r="B648" s="122"/>
      <c r="E648" s="74"/>
      <c r="F648" s="74"/>
      <c r="G648" s="74"/>
    </row>
    <row r="649" spans="1:7" s="55" customFormat="1" ht="14.15" x14ac:dyDescent="0.4">
      <c r="A649" s="116"/>
      <c r="B649" s="122"/>
      <c r="E649" s="74"/>
      <c r="F649" s="74"/>
      <c r="G649" s="74"/>
    </row>
    <row r="650" spans="1:7" s="55" customFormat="1" ht="14.15" x14ac:dyDescent="0.4">
      <c r="A650" s="116"/>
      <c r="B650" s="122"/>
      <c r="E650" s="74"/>
      <c r="F650" s="74"/>
      <c r="G650" s="74"/>
    </row>
    <row r="651" spans="1:7" s="55" customFormat="1" ht="14.15" x14ac:dyDescent="0.4">
      <c r="A651" s="116"/>
      <c r="B651" s="122"/>
      <c r="E651" s="74"/>
      <c r="F651" s="74"/>
      <c r="G651" s="74"/>
    </row>
    <row r="652" spans="1:7" s="55" customFormat="1" ht="14.15" x14ac:dyDescent="0.4">
      <c r="A652" s="116"/>
      <c r="B652" s="122"/>
      <c r="E652" s="74"/>
      <c r="F652" s="74"/>
      <c r="G652" s="74"/>
    </row>
    <row r="653" spans="1:7" s="55" customFormat="1" ht="14.15" x14ac:dyDescent="0.4">
      <c r="A653" s="116"/>
      <c r="B653" s="122"/>
      <c r="E653" s="74"/>
      <c r="F653" s="74"/>
      <c r="G653" s="74"/>
    </row>
    <row r="654" spans="1:7" s="55" customFormat="1" ht="14.15" x14ac:dyDescent="0.4">
      <c r="A654" s="116"/>
      <c r="B654" s="122"/>
      <c r="E654" s="74"/>
      <c r="F654" s="74"/>
      <c r="G654" s="74"/>
    </row>
    <row r="655" spans="1:7" s="55" customFormat="1" ht="14.15" x14ac:dyDescent="0.4">
      <c r="A655" s="116"/>
      <c r="B655" s="122"/>
      <c r="E655" s="74"/>
      <c r="F655" s="74"/>
      <c r="G655" s="74"/>
    </row>
    <row r="656" spans="1:7" s="55" customFormat="1" ht="14.15" x14ac:dyDescent="0.4">
      <c r="A656" s="116"/>
      <c r="B656" s="122"/>
      <c r="E656" s="74"/>
      <c r="F656" s="74"/>
      <c r="G656" s="74"/>
    </row>
    <row r="657" spans="1:7" s="55" customFormat="1" ht="14.15" x14ac:dyDescent="0.4">
      <c r="A657" s="116"/>
      <c r="B657" s="122"/>
      <c r="E657" s="74"/>
      <c r="F657" s="74"/>
      <c r="G657" s="74"/>
    </row>
    <row r="658" spans="1:7" s="55" customFormat="1" ht="14.15" x14ac:dyDescent="0.4">
      <c r="A658" s="116"/>
      <c r="B658" s="122"/>
      <c r="E658" s="74"/>
      <c r="F658" s="74"/>
      <c r="G658" s="74"/>
    </row>
    <row r="659" spans="1:7" s="55" customFormat="1" ht="14.15" x14ac:dyDescent="0.4">
      <c r="A659" s="116"/>
      <c r="B659" s="122"/>
      <c r="E659" s="74"/>
      <c r="F659" s="74"/>
      <c r="G659" s="74"/>
    </row>
    <row r="660" spans="1:7" s="55" customFormat="1" ht="14.15" x14ac:dyDescent="0.4">
      <c r="A660" s="116"/>
      <c r="B660" s="122"/>
      <c r="E660" s="74"/>
      <c r="F660" s="74"/>
      <c r="G660" s="74"/>
    </row>
    <row r="661" spans="1:7" s="55" customFormat="1" ht="14.15" x14ac:dyDescent="0.4">
      <c r="A661" s="116"/>
      <c r="B661" s="122"/>
      <c r="E661" s="74"/>
      <c r="F661" s="74"/>
      <c r="G661" s="74"/>
    </row>
    <row r="662" spans="1:7" s="55" customFormat="1" ht="14.15" x14ac:dyDescent="0.4">
      <c r="A662" s="116"/>
      <c r="B662" s="122"/>
      <c r="E662" s="74"/>
      <c r="F662" s="74"/>
      <c r="G662" s="74"/>
    </row>
    <row r="663" spans="1:7" s="55" customFormat="1" ht="14.15" x14ac:dyDescent="0.4">
      <c r="A663" s="116"/>
      <c r="B663" s="122"/>
      <c r="E663" s="74"/>
      <c r="F663" s="74"/>
      <c r="G663" s="74"/>
    </row>
    <row r="664" spans="1:7" s="55" customFormat="1" ht="14.15" x14ac:dyDescent="0.4">
      <c r="A664" s="116"/>
      <c r="B664" s="122"/>
      <c r="E664" s="74"/>
      <c r="F664" s="74"/>
      <c r="G664" s="74"/>
    </row>
    <row r="665" spans="1:7" s="55" customFormat="1" ht="14.15" x14ac:dyDescent="0.4">
      <c r="A665" s="116"/>
      <c r="B665" s="122"/>
      <c r="E665" s="74"/>
      <c r="F665" s="74"/>
      <c r="G665" s="74"/>
    </row>
    <row r="666" spans="1:7" s="55" customFormat="1" ht="14.15" x14ac:dyDescent="0.4">
      <c r="A666" s="116"/>
      <c r="B666" s="122"/>
      <c r="E666" s="74"/>
      <c r="F666" s="74"/>
      <c r="G666" s="74"/>
    </row>
    <row r="667" spans="1:7" s="55" customFormat="1" ht="14.15" x14ac:dyDescent="0.4">
      <c r="A667" s="116"/>
      <c r="B667" s="122"/>
      <c r="E667" s="74"/>
      <c r="F667" s="74"/>
      <c r="G667" s="74"/>
    </row>
    <row r="668" spans="1:7" s="55" customFormat="1" ht="14.15" x14ac:dyDescent="0.4">
      <c r="A668" s="116"/>
      <c r="B668" s="122"/>
      <c r="E668" s="74"/>
      <c r="F668" s="74"/>
      <c r="G668" s="74"/>
    </row>
    <row r="669" spans="1:7" s="55" customFormat="1" ht="14.15" x14ac:dyDescent="0.4">
      <c r="A669" s="116"/>
      <c r="B669" s="122"/>
      <c r="E669" s="74"/>
      <c r="F669" s="74"/>
      <c r="G669" s="74"/>
    </row>
    <row r="670" spans="1:7" s="55" customFormat="1" ht="14.15" x14ac:dyDescent="0.4">
      <c r="A670" s="116"/>
      <c r="B670" s="122"/>
      <c r="E670" s="74"/>
      <c r="F670" s="74"/>
      <c r="G670" s="74"/>
    </row>
    <row r="671" spans="1:7" s="55" customFormat="1" ht="14.15" x14ac:dyDescent="0.4">
      <c r="A671" s="116"/>
      <c r="B671" s="122"/>
      <c r="E671" s="74"/>
      <c r="F671" s="74"/>
      <c r="G671" s="74"/>
    </row>
    <row r="672" spans="1:7" s="55" customFormat="1" ht="14.15" x14ac:dyDescent="0.4">
      <c r="A672" s="116"/>
      <c r="B672" s="122"/>
      <c r="E672" s="74"/>
      <c r="F672" s="74"/>
      <c r="G672" s="74"/>
    </row>
    <row r="673" spans="1:7" s="55" customFormat="1" ht="14.15" x14ac:dyDescent="0.4">
      <c r="A673" s="116"/>
      <c r="B673" s="122"/>
      <c r="E673" s="74"/>
      <c r="F673" s="74"/>
      <c r="G673" s="74"/>
    </row>
    <row r="674" spans="1:7" s="55" customFormat="1" ht="14.15" x14ac:dyDescent="0.4">
      <c r="A674" s="116"/>
      <c r="B674" s="122"/>
      <c r="E674" s="74"/>
      <c r="F674" s="74"/>
      <c r="G674" s="74"/>
    </row>
    <row r="675" spans="1:7" s="55" customFormat="1" ht="14.15" x14ac:dyDescent="0.4">
      <c r="A675" s="116"/>
      <c r="B675" s="122"/>
      <c r="E675" s="74"/>
      <c r="F675" s="74"/>
      <c r="G675" s="74"/>
    </row>
    <row r="676" spans="1:7" s="55" customFormat="1" ht="14.15" x14ac:dyDescent="0.4">
      <c r="A676" s="116"/>
      <c r="B676" s="122"/>
      <c r="E676" s="74"/>
      <c r="F676" s="74"/>
      <c r="G676" s="74"/>
    </row>
    <row r="677" spans="1:7" s="55" customFormat="1" ht="14.15" x14ac:dyDescent="0.4">
      <c r="A677" s="116"/>
      <c r="B677" s="122"/>
      <c r="E677" s="74"/>
      <c r="F677" s="74"/>
      <c r="G677" s="74"/>
    </row>
    <row r="678" spans="1:7" s="55" customFormat="1" ht="14.15" x14ac:dyDescent="0.4">
      <c r="A678" s="116"/>
      <c r="B678" s="122"/>
      <c r="E678" s="74"/>
      <c r="F678" s="74"/>
      <c r="G678" s="74"/>
    </row>
    <row r="679" spans="1:7" s="55" customFormat="1" ht="14.15" x14ac:dyDescent="0.4">
      <c r="A679" s="116"/>
      <c r="B679" s="122"/>
      <c r="E679" s="74"/>
      <c r="F679" s="74"/>
      <c r="G679" s="74"/>
    </row>
    <row r="680" spans="1:7" s="55" customFormat="1" ht="14.15" x14ac:dyDescent="0.4">
      <c r="A680" s="116"/>
      <c r="B680" s="122"/>
      <c r="E680" s="74"/>
      <c r="F680" s="74"/>
      <c r="G680" s="74"/>
    </row>
    <row r="681" spans="1:7" s="55" customFormat="1" ht="14.15" x14ac:dyDescent="0.4">
      <c r="A681" s="116"/>
      <c r="B681" s="122"/>
      <c r="E681" s="74"/>
      <c r="F681" s="74"/>
      <c r="G681" s="74"/>
    </row>
    <row r="682" spans="1:7" s="55" customFormat="1" ht="14.15" x14ac:dyDescent="0.4">
      <c r="A682" s="116"/>
      <c r="B682" s="122"/>
      <c r="E682" s="74"/>
      <c r="F682" s="74"/>
      <c r="G682" s="74"/>
    </row>
    <row r="683" spans="1:7" s="55" customFormat="1" ht="14.15" x14ac:dyDescent="0.4">
      <c r="A683" s="116"/>
      <c r="B683" s="122"/>
      <c r="E683" s="74"/>
      <c r="F683" s="74"/>
      <c r="G683" s="74"/>
    </row>
    <row r="684" spans="1:7" s="55" customFormat="1" ht="14.15" x14ac:dyDescent="0.4">
      <c r="A684" s="116"/>
      <c r="B684" s="122"/>
      <c r="E684" s="74"/>
      <c r="F684" s="74"/>
      <c r="G684" s="74"/>
    </row>
    <row r="685" spans="1:7" s="55" customFormat="1" ht="14.15" x14ac:dyDescent="0.4">
      <c r="A685" s="116"/>
      <c r="B685" s="122"/>
      <c r="E685" s="74"/>
      <c r="F685" s="74"/>
      <c r="G685" s="74"/>
    </row>
    <row r="686" spans="1:7" s="55" customFormat="1" ht="14.15" x14ac:dyDescent="0.4">
      <c r="A686" s="116"/>
      <c r="B686" s="122"/>
      <c r="E686" s="74"/>
      <c r="F686" s="74"/>
      <c r="G686" s="74"/>
    </row>
    <row r="687" spans="1:7" s="55" customFormat="1" ht="14.15" x14ac:dyDescent="0.4">
      <c r="A687" s="116"/>
      <c r="B687" s="122"/>
      <c r="E687" s="74"/>
      <c r="F687" s="74"/>
      <c r="G687" s="74"/>
    </row>
    <row r="688" spans="1:7" s="55" customFormat="1" ht="14.15" x14ac:dyDescent="0.4">
      <c r="A688" s="116"/>
      <c r="B688" s="122"/>
      <c r="E688" s="74"/>
      <c r="F688" s="74"/>
      <c r="G688" s="74"/>
    </row>
    <row r="689" spans="1:7" s="55" customFormat="1" ht="14.15" x14ac:dyDescent="0.4">
      <c r="A689" s="116"/>
      <c r="B689" s="122"/>
      <c r="E689" s="74"/>
      <c r="F689" s="74"/>
      <c r="G689" s="74"/>
    </row>
    <row r="690" spans="1:7" s="55" customFormat="1" ht="14.15" x14ac:dyDescent="0.4">
      <c r="A690" s="116"/>
      <c r="B690" s="122"/>
      <c r="E690" s="74"/>
      <c r="F690" s="74"/>
      <c r="G690" s="74"/>
    </row>
    <row r="691" spans="1:7" s="55" customFormat="1" ht="14.15" x14ac:dyDescent="0.4">
      <c r="A691" s="116"/>
      <c r="B691" s="122"/>
      <c r="E691" s="74"/>
      <c r="F691" s="74"/>
      <c r="G691" s="74"/>
    </row>
    <row r="692" spans="1:7" s="55" customFormat="1" ht="14.15" x14ac:dyDescent="0.4">
      <c r="A692" s="116"/>
      <c r="B692" s="122"/>
      <c r="E692" s="74"/>
      <c r="F692" s="74"/>
      <c r="G692" s="74"/>
    </row>
    <row r="693" spans="1:7" s="55" customFormat="1" ht="14.15" x14ac:dyDescent="0.4">
      <c r="A693" s="116"/>
      <c r="B693" s="122"/>
      <c r="E693" s="74"/>
      <c r="F693" s="74"/>
      <c r="G693" s="74"/>
    </row>
    <row r="694" spans="1:7" s="55" customFormat="1" ht="14.15" x14ac:dyDescent="0.4">
      <c r="A694" s="116"/>
      <c r="B694" s="122"/>
      <c r="E694" s="74"/>
      <c r="F694" s="74"/>
      <c r="G694" s="74"/>
    </row>
    <row r="695" spans="1:7" s="55" customFormat="1" ht="14.15" x14ac:dyDescent="0.4">
      <c r="A695" s="116"/>
      <c r="B695" s="122"/>
      <c r="E695" s="74"/>
      <c r="F695" s="74"/>
      <c r="G695" s="74"/>
    </row>
    <row r="696" spans="1:7" s="55" customFormat="1" ht="14.15" x14ac:dyDescent="0.4">
      <c r="A696" s="116"/>
      <c r="B696" s="122"/>
      <c r="E696" s="74"/>
      <c r="F696" s="74"/>
      <c r="G696" s="74"/>
    </row>
    <row r="697" spans="1:7" s="55" customFormat="1" ht="14.15" x14ac:dyDescent="0.4">
      <c r="A697" s="116"/>
      <c r="B697" s="122"/>
      <c r="E697" s="74"/>
      <c r="F697" s="74"/>
      <c r="G697" s="74"/>
    </row>
    <row r="698" spans="1:7" s="55" customFormat="1" ht="14.15" x14ac:dyDescent="0.4">
      <c r="A698" s="116"/>
      <c r="B698" s="122"/>
      <c r="E698" s="74"/>
      <c r="F698" s="74"/>
      <c r="G698" s="74"/>
    </row>
    <row r="699" spans="1:7" s="55" customFormat="1" ht="14.15" x14ac:dyDescent="0.4">
      <c r="A699" s="116"/>
      <c r="B699" s="122"/>
      <c r="E699" s="74"/>
      <c r="F699" s="74"/>
      <c r="G699" s="74"/>
    </row>
    <row r="700" spans="1:7" s="55" customFormat="1" ht="14.15" x14ac:dyDescent="0.4">
      <c r="A700" s="116"/>
      <c r="B700" s="122"/>
      <c r="E700" s="74"/>
      <c r="F700" s="74"/>
      <c r="G700" s="74"/>
    </row>
    <row r="701" spans="1:7" s="55" customFormat="1" ht="14.15" x14ac:dyDescent="0.4">
      <c r="A701" s="116"/>
      <c r="B701" s="122"/>
      <c r="E701" s="74"/>
      <c r="F701" s="74"/>
      <c r="G701" s="74"/>
    </row>
    <row r="702" spans="1:7" s="55" customFormat="1" ht="14.15" x14ac:dyDescent="0.4">
      <c r="A702" s="116"/>
      <c r="B702" s="122"/>
      <c r="E702" s="74"/>
      <c r="F702" s="74"/>
      <c r="G702" s="74"/>
    </row>
    <row r="703" spans="1:7" s="55" customFormat="1" ht="14.15" x14ac:dyDescent="0.4">
      <c r="A703" s="116"/>
      <c r="B703" s="122"/>
      <c r="E703" s="74"/>
      <c r="F703" s="74"/>
      <c r="G703" s="74"/>
    </row>
    <row r="704" spans="1:7" s="55" customFormat="1" ht="14.15" x14ac:dyDescent="0.4">
      <c r="A704" s="116"/>
      <c r="B704" s="122"/>
      <c r="E704" s="74"/>
      <c r="F704" s="74"/>
      <c r="G704" s="74"/>
    </row>
    <row r="705" spans="1:7" s="55" customFormat="1" ht="14.15" x14ac:dyDescent="0.4">
      <c r="A705" s="116"/>
      <c r="B705" s="122"/>
      <c r="E705" s="74"/>
      <c r="F705" s="74"/>
      <c r="G705" s="74"/>
    </row>
    <row r="706" spans="1:7" s="55" customFormat="1" ht="14.15" x14ac:dyDescent="0.4">
      <c r="A706" s="116"/>
      <c r="B706" s="122"/>
      <c r="E706" s="74"/>
      <c r="F706" s="74"/>
      <c r="G706" s="74"/>
    </row>
    <row r="707" spans="1:7" s="55" customFormat="1" ht="14.15" x14ac:dyDescent="0.4">
      <c r="A707" s="116"/>
      <c r="B707" s="122"/>
      <c r="E707" s="74"/>
      <c r="F707" s="74"/>
      <c r="G707" s="74"/>
    </row>
    <row r="708" spans="1:7" s="55" customFormat="1" ht="14.15" x14ac:dyDescent="0.4">
      <c r="A708" s="116"/>
      <c r="B708" s="122"/>
      <c r="E708" s="74"/>
      <c r="F708" s="74"/>
      <c r="G708" s="74"/>
    </row>
    <row r="709" spans="1:7" s="55" customFormat="1" ht="14.15" x14ac:dyDescent="0.4">
      <c r="A709" s="116"/>
      <c r="B709" s="122"/>
      <c r="E709" s="74"/>
      <c r="F709" s="74"/>
      <c r="G709" s="74"/>
    </row>
    <row r="710" spans="1:7" s="55" customFormat="1" ht="14.15" x14ac:dyDescent="0.4">
      <c r="A710" s="116"/>
      <c r="B710" s="122"/>
      <c r="E710" s="74"/>
      <c r="F710" s="74"/>
      <c r="G710" s="74"/>
    </row>
    <row r="711" spans="1:7" s="55" customFormat="1" ht="14.15" x14ac:dyDescent="0.4">
      <c r="A711" s="116"/>
      <c r="B711" s="122"/>
      <c r="E711" s="74"/>
      <c r="F711" s="74"/>
      <c r="G711" s="74"/>
    </row>
    <row r="712" spans="1:7" s="55" customFormat="1" ht="14.15" x14ac:dyDescent="0.4">
      <c r="A712" s="116"/>
      <c r="B712" s="122"/>
      <c r="E712" s="74"/>
      <c r="F712" s="74"/>
      <c r="G712" s="74"/>
    </row>
    <row r="713" spans="1:7" s="55" customFormat="1" ht="14.15" x14ac:dyDescent="0.4">
      <c r="A713" s="116"/>
      <c r="B713" s="122"/>
      <c r="E713" s="74"/>
      <c r="F713" s="74"/>
      <c r="G713" s="74"/>
    </row>
    <row r="714" spans="1:7" s="55" customFormat="1" ht="14.15" x14ac:dyDescent="0.4">
      <c r="A714" s="116"/>
      <c r="B714" s="122"/>
      <c r="E714" s="74"/>
      <c r="F714" s="74"/>
      <c r="G714" s="74"/>
    </row>
    <row r="715" spans="1:7" s="55" customFormat="1" ht="14.15" x14ac:dyDescent="0.4">
      <c r="A715" s="116"/>
      <c r="B715" s="122"/>
      <c r="E715" s="74"/>
      <c r="F715" s="74"/>
      <c r="G715" s="74"/>
    </row>
    <row r="716" spans="1:7" s="55" customFormat="1" ht="14.15" x14ac:dyDescent="0.4">
      <c r="A716" s="116"/>
      <c r="B716" s="122"/>
      <c r="E716" s="74"/>
      <c r="F716" s="74"/>
      <c r="G716" s="74"/>
    </row>
    <row r="717" spans="1:7" s="55" customFormat="1" ht="14.15" x14ac:dyDescent="0.4">
      <c r="A717" s="116"/>
      <c r="B717" s="122"/>
      <c r="E717" s="74"/>
      <c r="F717" s="74"/>
      <c r="G717" s="74"/>
    </row>
    <row r="718" spans="1:7" s="55" customFormat="1" ht="14.15" x14ac:dyDescent="0.4">
      <c r="A718" s="116"/>
      <c r="B718" s="122"/>
      <c r="E718" s="74"/>
      <c r="F718" s="74"/>
      <c r="G718" s="74"/>
    </row>
    <row r="719" spans="1:7" s="55" customFormat="1" ht="14.15" x14ac:dyDescent="0.4">
      <c r="A719" s="116"/>
      <c r="B719" s="122"/>
      <c r="E719" s="74"/>
      <c r="F719" s="74"/>
      <c r="G719" s="74"/>
    </row>
    <row r="720" spans="1:7" s="55" customFormat="1" ht="14.15" x14ac:dyDescent="0.4">
      <c r="A720" s="116"/>
      <c r="B720" s="122"/>
      <c r="E720" s="74"/>
      <c r="F720" s="74"/>
      <c r="G720" s="74"/>
    </row>
    <row r="721" spans="1:7" s="55" customFormat="1" ht="14.15" x14ac:dyDescent="0.4">
      <c r="A721" s="116"/>
      <c r="B721" s="122"/>
      <c r="E721" s="74"/>
      <c r="F721" s="74"/>
      <c r="G721" s="74"/>
    </row>
    <row r="722" spans="1:7" s="55" customFormat="1" ht="14.15" x14ac:dyDescent="0.4">
      <c r="A722" s="116"/>
      <c r="B722" s="122"/>
      <c r="E722" s="74"/>
      <c r="F722" s="74"/>
      <c r="G722" s="74"/>
    </row>
    <row r="723" spans="1:7" s="55" customFormat="1" ht="14.15" x14ac:dyDescent="0.4">
      <c r="A723" s="116"/>
      <c r="B723" s="122"/>
      <c r="E723" s="74"/>
      <c r="F723" s="74"/>
      <c r="G723" s="74"/>
    </row>
    <row r="724" spans="1:7" s="55" customFormat="1" ht="14.15" x14ac:dyDescent="0.4">
      <c r="A724" s="116"/>
      <c r="B724" s="122"/>
      <c r="E724" s="74"/>
      <c r="F724" s="74"/>
      <c r="G724" s="74"/>
    </row>
    <row r="725" spans="1:7" s="55" customFormat="1" ht="14.15" x14ac:dyDescent="0.4">
      <c r="A725" s="116"/>
      <c r="B725" s="122"/>
      <c r="E725" s="74"/>
      <c r="F725" s="74"/>
      <c r="G725" s="74"/>
    </row>
    <row r="726" spans="1:7" s="55" customFormat="1" ht="14.15" x14ac:dyDescent="0.4">
      <c r="A726" s="116"/>
      <c r="B726" s="122"/>
      <c r="E726" s="74"/>
      <c r="F726" s="74"/>
      <c r="G726" s="74"/>
    </row>
    <row r="727" spans="1:7" s="55" customFormat="1" ht="14.15" x14ac:dyDescent="0.4">
      <c r="A727" s="116"/>
      <c r="B727" s="122"/>
      <c r="E727" s="74"/>
      <c r="F727" s="74"/>
      <c r="G727" s="74"/>
    </row>
    <row r="728" spans="1:7" s="55" customFormat="1" ht="14.15" x14ac:dyDescent="0.4">
      <c r="A728" s="116"/>
      <c r="B728" s="122"/>
      <c r="E728" s="74"/>
      <c r="F728" s="74"/>
      <c r="G728" s="74"/>
    </row>
    <row r="729" spans="1:7" s="55" customFormat="1" ht="14.15" x14ac:dyDescent="0.4">
      <c r="A729" s="116"/>
      <c r="B729" s="122"/>
      <c r="E729" s="74"/>
      <c r="F729" s="74"/>
      <c r="G729" s="74"/>
    </row>
    <row r="730" spans="1:7" s="55" customFormat="1" ht="14.15" x14ac:dyDescent="0.4">
      <c r="A730" s="116"/>
      <c r="B730" s="122"/>
      <c r="E730" s="74"/>
      <c r="F730" s="74"/>
      <c r="G730" s="74"/>
    </row>
    <row r="731" spans="1:7" s="55" customFormat="1" ht="14.15" x14ac:dyDescent="0.4">
      <c r="A731" s="116"/>
      <c r="B731" s="122"/>
      <c r="E731" s="74"/>
      <c r="F731" s="74"/>
      <c r="G731" s="74"/>
    </row>
    <row r="732" spans="1:7" s="55" customFormat="1" ht="14.15" x14ac:dyDescent="0.4">
      <c r="A732" s="116"/>
      <c r="B732" s="122"/>
      <c r="E732" s="74"/>
      <c r="F732" s="74"/>
      <c r="G732" s="74"/>
    </row>
    <row r="733" spans="1:7" s="55" customFormat="1" ht="14.15" x14ac:dyDescent="0.4">
      <c r="A733" s="116"/>
      <c r="B733" s="122"/>
      <c r="E733" s="74"/>
      <c r="F733" s="74"/>
      <c r="G733" s="74"/>
    </row>
    <row r="734" spans="1:7" s="55" customFormat="1" ht="14.15" x14ac:dyDescent="0.4">
      <c r="A734" s="116"/>
      <c r="B734" s="122"/>
      <c r="E734" s="74"/>
      <c r="F734" s="74"/>
      <c r="G734" s="74"/>
    </row>
    <row r="735" spans="1:7" s="55" customFormat="1" ht="14.15" x14ac:dyDescent="0.4">
      <c r="A735" s="116"/>
      <c r="B735" s="122"/>
      <c r="E735" s="74"/>
      <c r="F735" s="74"/>
      <c r="G735" s="74"/>
    </row>
    <row r="736" spans="1:7" s="55" customFormat="1" ht="14.15" x14ac:dyDescent="0.4">
      <c r="A736" s="116"/>
      <c r="B736" s="122"/>
      <c r="E736" s="74"/>
      <c r="F736" s="74"/>
      <c r="G736" s="74"/>
    </row>
    <row r="737" spans="1:7" s="55" customFormat="1" ht="14.15" x14ac:dyDescent="0.4">
      <c r="A737" s="116"/>
      <c r="B737" s="122"/>
      <c r="E737" s="74"/>
      <c r="F737" s="74"/>
      <c r="G737" s="74"/>
    </row>
    <row r="738" spans="1:7" s="55" customFormat="1" ht="14.15" x14ac:dyDescent="0.4">
      <c r="A738" s="116"/>
      <c r="B738" s="122"/>
      <c r="E738" s="74"/>
      <c r="F738" s="74"/>
      <c r="G738" s="74"/>
    </row>
    <row r="739" spans="1:7" s="55" customFormat="1" ht="14.15" x14ac:dyDescent="0.4">
      <c r="A739" s="116"/>
      <c r="B739" s="122"/>
      <c r="E739" s="74"/>
      <c r="F739" s="74"/>
      <c r="G739" s="74"/>
    </row>
    <row r="740" spans="1:7" s="55" customFormat="1" ht="14.15" x14ac:dyDescent="0.4">
      <c r="A740" s="116"/>
      <c r="B740" s="122"/>
      <c r="E740" s="74"/>
      <c r="F740" s="74"/>
      <c r="G740" s="74"/>
    </row>
    <row r="741" spans="1:7" s="55" customFormat="1" ht="14.15" x14ac:dyDescent="0.4">
      <c r="A741" s="116"/>
      <c r="B741" s="122"/>
      <c r="E741" s="74"/>
      <c r="F741" s="74"/>
      <c r="G741" s="74"/>
    </row>
    <row r="742" spans="1:7" s="55" customFormat="1" ht="14.15" x14ac:dyDescent="0.4">
      <c r="A742" s="116"/>
      <c r="B742" s="122"/>
      <c r="E742" s="74"/>
      <c r="F742" s="74"/>
      <c r="G742" s="74"/>
    </row>
    <row r="743" spans="1:7" s="55" customFormat="1" ht="14.15" x14ac:dyDescent="0.4">
      <c r="A743" s="116"/>
      <c r="B743" s="122"/>
      <c r="E743" s="74"/>
      <c r="F743" s="74"/>
      <c r="G743" s="74"/>
    </row>
    <row r="744" spans="1:7" s="55" customFormat="1" ht="14.15" x14ac:dyDescent="0.4">
      <c r="A744" s="116"/>
      <c r="B744" s="122"/>
      <c r="E744" s="74"/>
      <c r="F744" s="74"/>
      <c r="G744" s="74"/>
    </row>
    <row r="745" spans="1:7" s="55" customFormat="1" ht="14.15" x14ac:dyDescent="0.4">
      <c r="A745" s="116"/>
      <c r="B745" s="122"/>
      <c r="E745" s="74"/>
      <c r="F745" s="74"/>
      <c r="G745" s="74"/>
    </row>
    <row r="746" spans="1:7" s="55" customFormat="1" ht="14.15" x14ac:dyDescent="0.4">
      <c r="A746" s="116"/>
      <c r="B746" s="122"/>
      <c r="E746" s="74"/>
      <c r="F746" s="74"/>
      <c r="G746" s="74"/>
    </row>
    <row r="747" spans="1:7" s="55" customFormat="1" ht="14.15" x14ac:dyDescent="0.4">
      <c r="A747" s="116"/>
      <c r="B747" s="122"/>
      <c r="E747" s="74"/>
      <c r="F747" s="74"/>
      <c r="G747" s="74"/>
    </row>
    <row r="748" spans="1:7" s="55" customFormat="1" ht="14.15" x14ac:dyDescent="0.4">
      <c r="A748" s="116"/>
      <c r="B748" s="122"/>
      <c r="E748" s="74"/>
      <c r="F748" s="74"/>
      <c r="G748" s="74"/>
    </row>
    <row r="749" spans="1:7" s="55" customFormat="1" ht="14.15" x14ac:dyDescent="0.4">
      <c r="A749" s="116"/>
      <c r="B749" s="122"/>
      <c r="E749" s="74"/>
      <c r="F749" s="74"/>
      <c r="G749" s="74"/>
    </row>
    <row r="750" spans="1:7" s="55" customFormat="1" ht="14.15" x14ac:dyDescent="0.4">
      <c r="A750" s="116"/>
      <c r="B750" s="122"/>
      <c r="E750" s="74"/>
      <c r="F750" s="74"/>
      <c r="G750" s="74"/>
    </row>
    <row r="751" spans="1:7" s="55" customFormat="1" ht="14.15" x14ac:dyDescent="0.4">
      <c r="A751" s="116"/>
      <c r="B751" s="122"/>
      <c r="E751" s="74"/>
      <c r="F751" s="74"/>
      <c r="G751" s="74"/>
    </row>
    <row r="752" spans="1:7" s="55" customFormat="1" ht="14.15" x14ac:dyDescent="0.4">
      <c r="A752" s="116"/>
      <c r="B752" s="122"/>
      <c r="E752" s="74"/>
      <c r="F752" s="74"/>
      <c r="G752" s="74"/>
    </row>
    <row r="753" spans="1:7" s="55" customFormat="1" ht="14.15" x14ac:dyDescent="0.4">
      <c r="A753" s="116"/>
      <c r="B753" s="122"/>
      <c r="E753" s="74"/>
      <c r="F753" s="74"/>
      <c r="G753" s="74"/>
    </row>
    <row r="754" spans="1:7" s="55" customFormat="1" ht="14.15" x14ac:dyDescent="0.4">
      <c r="A754" s="116"/>
      <c r="B754" s="122"/>
      <c r="E754" s="74"/>
      <c r="F754" s="74"/>
      <c r="G754" s="74"/>
    </row>
    <row r="755" spans="1:7" s="55" customFormat="1" ht="14.15" x14ac:dyDescent="0.4">
      <c r="A755" s="116"/>
      <c r="B755" s="122"/>
      <c r="E755" s="74"/>
      <c r="F755" s="74"/>
      <c r="G755" s="74"/>
    </row>
    <row r="756" spans="1:7" s="55" customFormat="1" ht="14.15" x14ac:dyDescent="0.4">
      <c r="A756" s="116"/>
      <c r="B756" s="122"/>
      <c r="E756" s="74"/>
      <c r="F756" s="74"/>
      <c r="G756" s="74"/>
    </row>
    <row r="757" spans="1:7" s="55" customFormat="1" ht="14.15" x14ac:dyDescent="0.4">
      <c r="A757" s="116"/>
      <c r="B757" s="122"/>
      <c r="E757" s="74"/>
      <c r="F757" s="74"/>
      <c r="G757" s="74"/>
    </row>
    <row r="758" spans="1:7" s="55" customFormat="1" ht="14.15" x14ac:dyDescent="0.4">
      <c r="A758" s="116"/>
      <c r="B758" s="122"/>
      <c r="E758" s="74"/>
      <c r="F758" s="74"/>
      <c r="G758" s="74"/>
    </row>
    <row r="759" spans="1:7" s="55" customFormat="1" ht="14.15" x14ac:dyDescent="0.4">
      <c r="A759" s="116"/>
      <c r="B759" s="122"/>
      <c r="E759" s="74"/>
      <c r="F759" s="74"/>
      <c r="G759" s="74"/>
    </row>
    <row r="760" spans="1:7" s="55" customFormat="1" ht="14.15" x14ac:dyDescent="0.4">
      <c r="A760" s="116"/>
      <c r="B760" s="122"/>
      <c r="E760" s="74"/>
      <c r="F760" s="74"/>
      <c r="G760" s="74"/>
    </row>
    <row r="761" spans="1:7" s="55" customFormat="1" ht="14.15" x14ac:dyDescent="0.4">
      <c r="A761" s="116"/>
      <c r="B761" s="122"/>
      <c r="E761" s="74"/>
      <c r="F761" s="74"/>
      <c r="G761" s="74"/>
    </row>
    <row r="762" spans="1:7" s="55" customFormat="1" ht="14.15" x14ac:dyDescent="0.4">
      <c r="A762" s="116"/>
      <c r="B762" s="122"/>
      <c r="E762" s="74"/>
      <c r="F762" s="74"/>
      <c r="G762" s="74"/>
    </row>
    <row r="763" spans="1:7" s="55" customFormat="1" ht="14.15" x14ac:dyDescent="0.4">
      <c r="A763" s="116"/>
      <c r="B763" s="122"/>
      <c r="E763" s="74"/>
      <c r="F763" s="74"/>
      <c r="G763" s="74"/>
    </row>
    <row r="764" spans="1:7" s="55" customFormat="1" ht="14.15" x14ac:dyDescent="0.4">
      <c r="A764" s="116"/>
      <c r="B764" s="122"/>
      <c r="E764" s="74"/>
      <c r="F764" s="74"/>
      <c r="G764" s="74"/>
    </row>
    <row r="765" spans="1:7" s="55" customFormat="1" ht="14.15" x14ac:dyDescent="0.4">
      <c r="A765" s="116"/>
      <c r="B765" s="122"/>
      <c r="E765" s="74"/>
      <c r="F765" s="74"/>
      <c r="G765" s="74"/>
    </row>
    <row r="766" spans="1:7" s="55" customFormat="1" ht="14.15" x14ac:dyDescent="0.4">
      <c r="A766" s="116"/>
      <c r="B766" s="122"/>
      <c r="E766" s="74"/>
      <c r="F766" s="74"/>
      <c r="G766" s="74"/>
    </row>
    <row r="767" spans="1:7" s="55" customFormat="1" ht="14.15" x14ac:dyDescent="0.4">
      <c r="A767" s="116"/>
      <c r="B767" s="122"/>
      <c r="E767" s="74"/>
      <c r="F767" s="74"/>
      <c r="G767" s="74"/>
    </row>
    <row r="768" spans="1:7" s="55" customFormat="1" ht="14.15" x14ac:dyDescent="0.4">
      <c r="A768" s="116"/>
      <c r="B768" s="122"/>
      <c r="E768" s="74"/>
      <c r="F768" s="74"/>
      <c r="G768" s="74"/>
    </row>
    <row r="769" spans="1:7" s="55" customFormat="1" ht="14.15" x14ac:dyDescent="0.4">
      <c r="A769" s="116"/>
      <c r="B769" s="122"/>
      <c r="E769" s="74"/>
      <c r="F769" s="74"/>
      <c r="G769" s="74"/>
    </row>
    <row r="770" spans="1:7" s="55" customFormat="1" ht="14.15" x14ac:dyDescent="0.4">
      <c r="A770" s="116"/>
      <c r="B770" s="122"/>
      <c r="E770" s="74"/>
      <c r="F770" s="74"/>
      <c r="G770" s="74"/>
    </row>
    <row r="771" spans="1:7" s="55" customFormat="1" ht="14.15" x14ac:dyDescent="0.4">
      <c r="A771" s="116"/>
      <c r="B771" s="122"/>
      <c r="E771" s="74"/>
      <c r="F771" s="74"/>
      <c r="G771" s="74"/>
    </row>
    <row r="772" spans="1:7" s="55" customFormat="1" ht="14.15" x14ac:dyDescent="0.4">
      <c r="A772" s="116"/>
      <c r="B772" s="122"/>
      <c r="E772" s="74"/>
      <c r="F772" s="74"/>
      <c r="G772" s="74"/>
    </row>
    <row r="773" spans="1:7" s="55" customFormat="1" ht="14.15" x14ac:dyDescent="0.4">
      <c r="A773" s="116"/>
      <c r="B773" s="122"/>
      <c r="E773" s="74"/>
      <c r="F773" s="74"/>
      <c r="G773" s="74"/>
    </row>
    <row r="774" spans="1:7" s="55" customFormat="1" ht="14.15" x14ac:dyDescent="0.4">
      <c r="A774" s="116"/>
      <c r="B774" s="122"/>
      <c r="E774" s="74"/>
      <c r="F774" s="74"/>
      <c r="G774" s="74"/>
    </row>
    <row r="775" spans="1:7" s="55" customFormat="1" ht="14.15" x14ac:dyDescent="0.4">
      <c r="A775" s="116"/>
      <c r="B775" s="122"/>
      <c r="E775" s="74"/>
      <c r="F775" s="74"/>
      <c r="G775" s="74"/>
    </row>
    <row r="776" spans="1:7" s="55" customFormat="1" ht="14.15" x14ac:dyDescent="0.4">
      <c r="A776" s="116"/>
      <c r="B776" s="122"/>
      <c r="E776" s="74"/>
      <c r="F776" s="74"/>
      <c r="G776" s="74"/>
    </row>
    <row r="777" spans="1:7" s="55" customFormat="1" ht="14.15" x14ac:dyDescent="0.4">
      <c r="A777" s="116"/>
      <c r="B777" s="122"/>
      <c r="E777" s="74"/>
      <c r="F777" s="74"/>
      <c r="G777" s="74"/>
    </row>
    <row r="778" spans="1:7" s="55" customFormat="1" ht="14.15" x14ac:dyDescent="0.4">
      <c r="A778" s="116"/>
      <c r="B778" s="122"/>
      <c r="E778" s="74"/>
      <c r="F778" s="74"/>
      <c r="G778" s="74"/>
    </row>
    <row r="779" spans="1:7" s="55" customFormat="1" ht="14.15" x14ac:dyDescent="0.4">
      <c r="A779" s="116"/>
      <c r="B779" s="122"/>
      <c r="E779" s="74"/>
      <c r="F779" s="74"/>
      <c r="G779" s="74"/>
    </row>
    <row r="780" spans="1:7" s="55" customFormat="1" ht="14.15" x14ac:dyDescent="0.4">
      <c r="A780" s="116"/>
      <c r="B780" s="122"/>
      <c r="E780" s="74"/>
      <c r="F780" s="74"/>
      <c r="G780" s="74"/>
    </row>
    <row r="781" spans="1:7" s="55" customFormat="1" ht="14.15" x14ac:dyDescent="0.4">
      <c r="A781" s="116"/>
      <c r="B781" s="122"/>
      <c r="E781" s="74"/>
      <c r="F781" s="74"/>
      <c r="G781" s="74"/>
    </row>
    <row r="782" spans="1:7" s="55" customFormat="1" ht="14.15" x14ac:dyDescent="0.4">
      <c r="A782" s="116"/>
      <c r="B782" s="122"/>
      <c r="E782" s="74"/>
      <c r="F782" s="74"/>
      <c r="G782" s="74"/>
    </row>
    <row r="783" spans="1:7" s="55" customFormat="1" ht="14.15" x14ac:dyDescent="0.4">
      <c r="A783" s="116"/>
      <c r="B783" s="122"/>
      <c r="E783" s="74"/>
      <c r="F783" s="74"/>
      <c r="G783" s="74"/>
    </row>
    <row r="784" spans="1:7" s="55" customFormat="1" ht="14.15" x14ac:dyDescent="0.4">
      <c r="A784" s="116"/>
      <c r="B784" s="122"/>
      <c r="E784" s="74"/>
      <c r="F784" s="74"/>
      <c r="G784" s="74"/>
    </row>
    <row r="785" spans="1:7" s="55" customFormat="1" ht="14.15" x14ac:dyDescent="0.4">
      <c r="A785" s="116"/>
      <c r="B785" s="122"/>
      <c r="E785" s="74"/>
      <c r="F785" s="74"/>
      <c r="G785" s="74"/>
    </row>
    <row r="786" spans="1:7" s="55" customFormat="1" ht="14.15" x14ac:dyDescent="0.4">
      <c r="A786" s="116"/>
      <c r="B786" s="122"/>
      <c r="E786" s="74"/>
      <c r="F786" s="74"/>
      <c r="G786" s="74"/>
    </row>
    <row r="787" spans="1:7" s="55" customFormat="1" ht="14.15" x14ac:dyDescent="0.4">
      <c r="A787" s="116"/>
      <c r="B787" s="122"/>
      <c r="E787" s="74"/>
      <c r="F787" s="74"/>
      <c r="G787" s="74"/>
    </row>
    <row r="788" spans="1:7" s="55" customFormat="1" ht="14.15" x14ac:dyDescent="0.4">
      <c r="A788" s="116"/>
      <c r="B788" s="122"/>
      <c r="E788" s="74"/>
      <c r="F788" s="74"/>
      <c r="G788" s="74"/>
    </row>
    <row r="789" spans="1:7" s="55" customFormat="1" ht="14.15" x14ac:dyDescent="0.4">
      <c r="A789" s="116"/>
      <c r="B789" s="122"/>
      <c r="E789" s="74"/>
      <c r="F789" s="74"/>
      <c r="G789" s="74"/>
    </row>
    <row r="790" spans="1:7" s="55" customFormat="1" ht="14.15" x14ac:dyDescent="0.4">
      <c r="A790" s="116"/>
      <c r="B790" s="122"/>
      <c r="E790" s="74"/>
      <c r="F790" s="74"/>
      <c r="G790" s="74"/>
    </row>
    <row r="791" spans="1:7" s="55" customFormat="1" ht="14.15" x14ac:dyDescent="0.4">
      <c r="A791" s="116"/>
      <c r="B791" s="122"/>
      <c r="E791" s="74"/>
      <c r="F791" s="74"/>
      <c r="G791" s="74"/>
    </row>
    <row r="792" spans="1:7" s="55" customFormat="1" ht="14.15" x14ac:dyDescent="0.4">
      <c r="A792" s="116"/>
      <c r="B792" s="122"/>
      <c r="E792" s="74"/>
      <c r="F792" s="74"/>
      <c r="G792" s="74"/>
    </row>
    <row r="793" spans="1:7" s="55" customFormat="1" ht="14.15" x14ac:dyDescent="0.4">
      <c r="A793" s="116"/>
      <c r="B793" s="122"/>
      <c r="E793" s="74"/>
      <c r="F793" s="74"/>
      <c r="G793" s="74"/>
    </row>
    <row r="794" spans="1:7" s="55" customFormat="1" ht="14.15" x14ac:dyDescent="0.4">
      <c r="A794" s="116"/>
      <c r="B794" s="122"/>
      <c r="E794" s="74"/>
      <c r="F794" s="74"/>
      <c r="G794" s="74"/>
    </row>
    <row r="795" spans="1:7" s="55" customFormat="1" ht="14.15" x14ac:dyDescent="0.4">
      <c r="A795" s="116"/>
      <c r="B795" s="122"/>
      <c r="E795" s="74"/>
      <c r="F795" s="74"/>
      <c r="G795" s="74"/>
    </row>
    <row r="796" spans="1:7" s="55" customFormat="1" ht="14.15" x14ac:dyDescent="0.4">
      <c r="A796" s="116"/>
      <c r="B796" s="122"/>
      <c r="E796" s="74"/>
      <c r="F796" s="74"/>
      <c r="G796" s="74"/>
    </row>
    <row r="797" spans="1:7" s="55" customFormat="1" ht="14.15" x14ac:dyDescent="0.4">
      <c r="A797" s="116"/>
      <c r="B797" s="122"/>
      <c r="E797" s="74"/>
      <c r="F797" s="74"/>
      <c r="G797" s="74"/>
    </row>
    <row r="798" spans="1:7" s="55" customFormat="1" ht="14.15" x14ac:dyDescent="0.4">
      <c r="A798" s="116"/>
      <c r="B798" s="122"/>
      <c r="E798" s="74"/>
      <c r="F798" s="74"/>
      <c r="G798" s="74"/>
    </row>
    <row r="799" spans="1:7" s="55" customFormat="1" ht="14.15" x14ac:dyDescent="0.4">
      <c r="A799" s="116"/>
      <c r="B799" s="122"/>
      <c r="E799" s="74"/>
      <c r="F799" s="74"/>
      <c r="G799" s="74"/>
    </row>
    <row r="800" spans="1:7" s="55" customFormat="1" ht="14.15" x14ac:dyDescent="0.4">
      <c r="A800" s="116"/>
      <c r="B800" s="122"/>
      <c r="E800" s="74"/>
      <c r="F800" s="74"/>
      <c r="G800" s="74"/>
    </row>
    <row r="801" spans="1:7" s="55" customFormat="1" ht="14.15" x14ac:dyDescent="0.4">
      <c r="A801" s="116"/>
      <c r="B801" s="122"/>
      <c r="E801" s="74"/>
      <c r="F801" s="74"/>
      <c r="G801" s="74"/>
    </row>
    <row r="802" spans="1:7" s="55" customFormat="1" ht="14.15" x14ac:dyDescent="0.4">
      <c r="A802" s="116"/>
      <c r="B802" s="122"/>
      <c r="E802" s="74"/>
      <c r="F802" s="74"/>
      <c r="G802" s="74"/>
    </row>
    <row r="803" spans="1:7" s="55" customFormat="1" ht="14.15" x14ac:dyDescent="0.4">
      <c r="A803" s="116"/>
      <c r="B803" s="122"/>
      <c r="E803" s="74"/>
      <c r="F803" s="74"/>
      <c r="G803" s="74"/>
    </row>
    <row r="804" spans="1:7" s="55" customFormat="1" ht="14.15" x14ac:dyDescent="0.4">
      <c r="A804" s="116"/>
      <c r="B804" s="122"/>
      <c r="E804" s="74"/>
      <c r="F804" s="74"/>
      <c r="G804" s="74"/>
    </row>
    <row r="805" spans="1:7" s="55" customFormat="1" ht="14.15" x14ac:dyDescent="0.4">
      <c r="A805" s="116"/>
      <c r="B805" s="122"/>
      <c r="E805" s="74"/>
      <c r="F805" s="74"/>
      <c r="G805" s="74"/>
    </row>
    <row r="806" spans="1:7" s="55" customFormat="1" ht="14.15" x14ac:dyDescent="0.4">
      <c r="A806" s="116"/>
      <c r="B806" s="122"/>
      <c r="E806" s="74"/>
      <c r="F806" s="74"/>
      <c r="G806" s="74"/>
    </row>
    <row r="807" spans="1:7" s="55" customFormat="1" ht="14.15" x14ac:dyDescent="0.4">
      <c r="A807" s="116"/>
      <c r="B807" s="122"/>
      <c r="E807" s="74"/>
      <c r="F807" s="74"/>
      <c r="G807" s="74"/>
    </row>
    <row r="808" spans="1:7" s="55" customFormat="1" ht="14.15" x14ac:dyDescent="0.4">
      <c r="A808" s="116"/>
      <c r="B808" s="122"/>
      <c r="E808" s="74"/>
      <c r="F808" s="74"/>
      <c r="G808" s="74"/>
    </row>
    <row r="809" spans="1:7" s="55" customFormat="1" ht="14.15" x14ac:dyDescent="0.4">
      <c r="A809" s="116"/>
      <c r="B809" s="122"/>
      <c r="E809" s="74"/>
      <c r="F809" s="74"/>
      <c r="G809" s="74"/>
    </row>
    <row r="810" spans="1:7" s="55" customFormat="1" ht="14.15" x14ac:dyDescent="0.4">
      <c r="A810" s="116"/>
      <c r="B810" s="122"/>
      <c r="E810" s="74"/>
      <c r="F810" s="74"/>
      <c r="G810" s="74"/>
    </row>
    <row r="811" spans="1:7" s="55" customFormat="1" ht="14.15" x14ac:dyDescent="0.4">
      <c r="A811" s="116"/>
      <c r="B811" s="122"/>
      <c r="E811" s="74"/>
      <c r="F811" s="74"/>
      <c r="G811" s="74"/>
    </row>
    <row r="812" spans="1:7" s="55" customFormat="1" ht="14.15" x14ac:dyDescent="0.4">
      <c r="A812" s="116"/>
      <c r="B812" s="122"/>
      <c r="E812" s="74"/>
      <c r="F812" s="74"/>
      <c r="G812" s="74"/>
    </row>
    <row r="813" spans="1:7" s="55" customFormat="1" ht="14.15" x14ac:dyDescent="0.4">
      <c r="A813" s="116"/>
      <c r="B813" s="122"/>
      <c r="E813" s="74"/>
      <c r="F813" s="74"/>
      <c r="G813" s="74"/>
    </row>
    <row r="814" spans="1:7" s="55" customFormat="1" ht="14.15" x14ac:dyDescent="0.4">
      <c r="A814" s="116"/>
      <c r="B814" s="122"/>
      <c r="E814" s="74"/>
      <c r="F814" s="74"/>
      <c r="G814" s="74"/>
    </row>
    <row r="815" spans="1:7" s="55" customFormat="1" ht="14.15" x14ac:dyDescent="0.4">
      <c r="A815" s="116"/>
      <c r="B815" s="122"/>
      <c r="E815" s="74"/>
      <c r="F815" s="74"/>
      <c r="G815" s="74"/>
    </row>
    <row r="816" spans="1:7" s="55" customFormat="1" ht="14.15" x14ac:dyDescent="0.4">
      <c r="A816" s="116"/>
      <c r="B816" s="122"/>
      <c r="E816" s="74"/>
      <c r="F816" s="74"/>
      <c r="G816" s="74"/>
    </row>
    <row r="817" spans="1:7" s="55" customFormat="1" ht="14.15" x14ac:dyDescent="0.4">
      <c r="A817" s="116"/>
      <c r="B817" s="122"/>
      <c r="E817" s="74"/>
      <c r="F817" s="74"/>
      <c r="G817" s="74"/>
    </row>
    <row r="818" spans="1:7" s="55" customFormat="1" ht="14.15" x14ac:dyDescent="0.4">
      <c r="A818" s="116"/>
      <c r="B818" s="122"/>
      <c r="E818" s="74"/>
      <c r="F818" s="74"/>
      <c r="G818" s="74"/>
    </row>
    <row r="819" spans="1:7" s="55" customFormat="1" ht="14.15" x14ac:dyDescent="0.4">
      <c r="A819" s="116"/>
      <c r="B819" s="122"/>
      <c r="E819" s="74"/>
      <c r="F819" s="74"/>
      <c r="G819" s="74"/>
    </row>
    <row r="820" spans="1:7" s="55" customFormat="1" ht="14.15" x14ac:dyDescent="0.4">
      <c r="A820" s="116"/>
      <c r="B820" s="122"/>
      <c r="E820" s="74"/>
      <c r="F820" s="74"/>
      <c r="G820" s="74"/>
    </row>
    <row r="821" spans="1:7" s="55" customFormat="1" ht="14.15" x14ac:dyDescent="0.4">
      <c r="A821" s="116"/>
      <c r="B821" s="122"/>
      <c r="E821" s="74"/>
      <c r="F821" s="74"/>
      <c r="G821" s="74"/>
    </row>
    <row r="822" spans="1:7" s="55" customFormat="1" ht="14.15" x14ac:dyDescent="0.4">
      <c r="A822" s="116"/>
      <c r="B822" s="122"/>
      <c r="E822" s="74"/>
      <c r="F822" s="74"/>
      <c r="G822" s="74"/>
    </row>
    <row r="823" spans="1:7" s="55" customFormat="1" ht="14.15" x14ac:dyDescent="0.4">
      <c r="A823" s="116"/>
      <c r="B823" s="122"/>
      <c r="E823" s="74"/>
      <c r="F823" s="74"/>
      <c r="G823" s="74"/>
    </row>
    <row r="824" spans="1:7" s="55" customFormat="1" ht="14.15" x14ac:dyDescent="0.4">
      <c r="A824" s="116"/>
      <c r="B824" s="122"/>
      <c r="E824" s="74"/>
      <c r="F824" s="74"/>
      <c r="G824" s="74"/>
    </row>
    <row r="825" spans="1:7" s="55" customFormat="1" ht="14.15" x14ac:dyDescent="0.4">
      <c r="A825" s="116"/>
      <c r="B825" s="122"/>
      <c r="E825" s="74"/>
      <c r="F825" s="74"/>
      <c r="G825" s="74"/>
    </row>
    <row r="826" spans="1:7" s="55" customFormat="1" ht="14.15" x14ac:dyDescent="0.4">
      <c r="A826" s="116"/>
      <c r="B826" s="122"/>
      <c r="E826" s="74"/>
      <c r="F826" s="74"/>
      <c r="G826" s="74"/>
    </row>
    <row r="827" spans="1:7" s="55" customFormat="1" ht="14.15" x14ac:dyDescent="0.4">
      <c r="A827" s="116"/>
      <c r="B827" s="122"/>
      <c r="E827" s="74"/>
      <c r="F827" s="74"/>
      <c r="G827" s="74"/>
    </row>
    <row r="828" spans="1:7" s="55" customFormat="1" ht="14.15" x14ac:dyDescent="0.4">
      <c r="A828" s="116"/>
      <c r="B828" s="122"/>
      <c r="E828" s="74"/>
      <c r="F828" s="74"/>
      <c r="G828" s="74"/>
    </row>
    <row r="829" spans="1:7" s="55" customFormat="1" ht="14.15" x14ac:dyDescent="0.4">
      <c r="A829" s="116"/>
      <c r="B829" s="122"/>
      <c r="E829" s="74"/>
      <c r="F829" s="74"/>
      <c r="G829" s="74"/>
    </row>
    <row r="830" spans="1:7" s="55" customFormat="1" ht="14.15" x14ac:dyDescent="0.4">
      <c r="A830" s="116"/>
      <c r="B830" s="122"/>
      <c r="E830" s="74"/>
      <c r="F830" s="74"/>
      <c r="G830" s="74"/>
    </row>
    <row r="831" spans="1:7" s="55" customFormat="1" ht="14.15" x14ac:dyDescent="0.4">
      <c r="A831" s="116"/>
      <c r="B831" s="122"/>
      <c r="E831" s="74"/>
      <c r="F831" s="74"/>
      <c r="G831" s="74"/>
    </row>
    <row r="832" spans="1:7" s="55" customFormat="1" ht="14.15" x14ac:dyDescent="0.4">
      <c r="A832" s="116"/>
      <c r="B832" s="122"/>
      <c r="E832" s="74"/>
      <c r="F832" s="74"/>
      <c r="G832" s="74"/>
    </row>
    <row r="833" spans="1:7" s="55" customFormat="1" ht="14.15" x14ac:dyDescent="0.4">
      <c r="A833" s="116"/>
      <c r="B833" s="122"/>
      <c r="E833" s="74"/>
      <c r="F833" s="74"/>
      <c r="G833" s="74"/>
    </row>
    <row r="834" spans="1:7" s="55" customFormat="1" ht="14.15" x14ac:dyDescent="0.4">
      <c r="A834" s="116"/>
      <c r="B834" s="122"/>
      <c r="E834" s="74"/>
      <c r="F834" s="74"/>
      <c r="G834" s="74"/>
    </row>
    <row r="835" spans="1:7" s="55" customFormat="1" ht="14.15" x14ac:dyDescent="0.4">
      <c r="A835" s="116"/>
      <c r="B835" s="122"/>
      <c r="E835" s="74"/>
      <c r="F835" s="74"/>
      <c r="G835" s="74"/>
    </row>
    <row r="836" spans="1:7" s="55" customFormat="1" ht="14.15" x14ac:dyDescent="0.4">
      <c r="A836" s="116"/>
      <c r="B836" s="122"/>
      <c r="E836" s="74"/>
      <c r="F836" s="74"/>
      <c r="G836" s="74"/>
    </row>
    <row r="837" spans="1:7" s="55" customFormat="1" ht="14.15" x14ac:dyDescent="0.4">
      <c r="A837" s="116"/>
      <c r="B837" s="122"/>
      <c r="E837" s="74"/>
      <c r="F837" s="74"/>
      <c r="G837" s="74"/>
    </row>
    <row r="838" spans="1:7" s="55" customFormat="1" ht="14.15" x14ac:dyDescent="0.4">
      <c r="A838" s="116"/>
      <c r="B838" s="122"/>
      <c r="E838" s="74"/>
      <c r="F838" s="74"/>
      <c r="G838" s="74"/>
    </row>
    <row r="839" spans="1:7" s="55" customFormat="1" ht="14.15" x14ac:dyDescent="0.4">
      <c r="A839" s="116"/>
      <c r="B839" s="122"/>
      <c r="E839" s="74"/>
      <c r="F839" s="74"/>
      <c r="G839" s="74"/>
    </row>
    <row r="840" spans="1:7" s="55" customFormat="1" ht="14.15" x14ac:dyDescent="0.4">
      <c r="A840" s="116"/>
      <c r="B840" s="122"/>
      <c r="E840" s="74"/>
      <c r="F840" s="74"/>
      <c r="G840" s="74"/>
    </row>
    <row r="841" spans="1:7" s="55" customFormat="1" ht="14.15" x14ac:dyDescent="0.4">
      <c r="A841" s="116"/>
      <c r="B841" s="122"/>
      <c r="E841" s="74"/>
      <c r="F841" s="74"/>
      <c r="G841" s="74"/>
    </row>
    <row r="842" spans="1:7" s="55" customFormat="1" ht="14.15" x14ac:dyDescent="0.4">
      <c r="A842" s="116"/>
      <c r="B842" s="122"/>
      <c r="E842" s="74"/>
      <c r="F842" s="74"/>
      <c r="G842" s="74"/>
    </row>
    <row r="843" spans="1:7" s="55" customFormat="1" ht="14.15" x14ac:dyDescent="0.4">
      <c r="A843" s="116"/>
      <c r="B843" s="122"/>
      <c r="E843" s="74"/>
      <c r="F843" s="74"/>
      <c r="G843" s="74"/>
    </row>
    <row r="844" spans="1:7" s="55" customFormat="1" ht="14.15" x14ac:dyDescent="0.4">
      <c r="A844" s="116"/>
      <c r="B844" s="122"/>
      <c r="E844" s="74"/>
      <c r="F844" s="74"/>
      <c r="G844" s="74"/>
    </row>
    <row r="845" spans="1:7" s="55" customFormat="1" ht="14.15" x14ac:dyDescent="0.4">
      <c r="A845" s="116"/>
      <c r="B845" s="122"/>
      <c r="E845" s="74"/>
      <c r="F845" s="74"/>
      <c r="G845" s="74"/>
    </row>
    <row r="846" spans="1:7" s="55" customFormat="1" ht="14.15" x14ac:dyDescent="0.4">
      <c r="A846" s="116"/>
      <c r="B846" s="122"/>
      <c r="E846" s="74"/>
      <c r="F846" s="74"/>
      <c r="G846" s="74"/>
    </row>
    <row r="847" spans="1:7" s="55" customFormat="1" ht="14.15" x14ac:dyDescent="0.4">
      <c r="A847" s="116"/>
      <c r="B847" s="122"/>
      <c r="E847" s="74"/>
      <c r="F847" s="74"/>
      <c r="G847" s="74"/>
    </row>
    <row r="848" spans="1:7" s="55" customFormat="1" ht="14.15" x14ac:dyDescent="0.4">
      <c r="A848" s="116"/>
      <c r="B848" s="122"/>
      <c r="E848" s="74"/>
      <c r="F848" s="74"/>
      <c r="G848" s="74"/>
    </row>
    <row r="849" spans="1:7" s="55" customFormat="1" ht="14.15" x14ac:dyDescent="0.4">
      <c r="A849" s="116"/>
      <c r="B849" s="122"/>
      <c r="E849" s="74"/>
      <c r="F849" s="74"/>
      <c r="G849" s="74"/>
    </row>
    <row r="850" spans="1:7" s="55" customFormat="1" ht="14.15" x14ac:dyDescent="0.4">
      <c r="A850" s="116"/>
      <c r="B850" s="122"/>
      <c r="E850" s="74"/>
      <c r="F850" s="74"/>
      <c r="G850" s="74"/>
    </row>
    <row r="851" spans="1:7" s="55" customFormat="1" ht="14.15" x14ac:dyDescent="0.4">
      <c r="A851" s="116"/>
      <c r="B851" s="122"/>
      <c r="E851" s="74"/>
      <c r="F851" s="74"/>
      <c r="G851" s="74"/>
    </row>
    <row r="852" spans="1:7" s="55" customFormat="1" ht="14.15" x14ac:dyDescent="0.4">
      <c r="A852" s="116"/>
      <c r="B852" s="122"/>
      <c r="E852" s="74"/>
      <c r="F852" s="74"/>
      <c r="G852" s="74"/>
    </row>
    <row r="853" spans="1:7" s="55" customFormat="1" ht="14.15" x14ac:dyDescent="0.4">
      <c r="A853" s="116"/>
      <c r="B853" s="122"/>
      <c r="E853" s="74"/>
      <c r="F853" s="74"/>
      <c r="G853" s="74"/>
    </row>
    <row r="854" spans="1:7" s="55" customFormat="1" ht="14.15" x14ac:dyDescent="0.4">
      <c r="A854" s="116"/>
      <c r="B854" s="122"/>
      <c r="E854" s="74"/>
      <c r="F854" s="74"/>
      <c r="G854" s="74"/>
    </row>
    <row r="855" spans="1:7" s="55" customFormat="1" ht="14.15" x14ac:dyDescent="0.4">
      <c r="A855" s="116"/>
      <c r="B855" s="122"/>
      <c r="E855" s="74"/>
      <c r="F855" s="74"/>
      <c r="G855" s="74"/>
    </row>
    <row r="856" spans="1:7" s="55" customFormat="1" ht="14.15" x14ac:dyDescent="0.4">
      <c r="A856" s="116"/>
      <c r="B856" s="122"/>
      <c r="E856" s="74"/>
      <c r="F856" s="74"/>
      <c r="G856" s="74"/>
    </row>
    <row r="857" spans="1:7" s="55" customFormat="1" ht="14.15" x14ac:dyDescent="0.4">
      <c r="A857" s="116"/>
      <c r="B857" s="122"/>
      <c r="E857" s="74"/>
      <c r="F857" s="74"/>
      <c r="G857" s="74"/>
    </row>
    <row r="858" spans="1:7" s="55" customFormat="1" ht="14.15" x14ac:dyDescent="0.4">
      <c r="A858" s="116"/>
      <c r="B858" s="122"/>
      <c r="E858" s="74"/>
      <c r="F858" s="74"/>
      <c r="G858" s="74"/>
    </row>
    <row r="859" spans="1:7" s="55" customFormat="1" ht="14.15" x14ac:dyDescent="0.4">
      <c r="A859" s="116"/>
      <c r="B859" s="122"/>
      <c r="E859" s="74"/>
      <c r="F859" s="74"/>
      <c r="G859" s="74"/>
    </row>
    <row r="860" spans="1:7" s="55" customFormat="1" ht="14.15" x14ac:dyDescent="0.4">
      <c r="A860" s="116"/>
      <c r="B860" s="122"/>
      <c r="E860" s="74"/>
      <c r="F860" s="74"/>
      <c r="G860" s="74"/>
    </row>
    <row r="861" spans="1:7" s="55" customFormat="1" ht="14.15" x14ac:dyDescent="0.4">
      <c r="A861" s="116"/>
      <c r="B861" s="122"/>
      <c r="E861" s="74"/>
      <c r="F861" s="74"/>
      <c r="G861" s="74"/>
    </row>
    <row r="862" spans="1:7" s="55" customFormat="1" ht="14.15" x14ac:dyDescent="0.4">
      <c r="A862" s="116"/>
      <c r="B862" s="122"/>
      <c r="E862" s="74"/>
      <c r="F862" s="74"/>
      <c r="G862" s="74"/>
    </row>
    <row r="863" spans="1:7" s="55" customFormat="1" ht="14.15" x14ac:dyDescent="0.4">
      <c r="A863" s="116"/>
      <c r="B863" s="122"/>
      <c r="E863" s="74"/>
      <c r="F863" s="74"/>
      <c r="G863" s="74"/>
    </row>
    <row r="864" spans="1:7" s="55" customFormat="1" ht="14.15" x14ac:dyDescent="0.4">
      <c r="A864" s="116"/>
      <c r="B864" s="122"/>
      <c r="E864" s="74"/>
      <c r="F864" s="74"/>
      <c r="G864" s="74"/>
    </row>
    <row r="865" spans="1:7" s="55" customFormat="1" ht="14.15" x14ac:dyDescent="0.4">
      <c r="A865" s="116"/>
      <c r="B865" s="122"/>
      <c r="E865" s="74"/>
      <c r="F865" s="74"/>
      <c r="G865" s="74"/>
    </row>
    <row r="866" spans="1:7" s="55" customFormat="1" ht="14.15" x14ac:dyDescent="0.4">
      <c r="A866" s="116"/>
      <c r="B866" s="122"/>
      <c r="E866" s="74"/>
      <c r="F866" s="74"/>
      <c r="G866" s="74"/>
    </row>
    <row r="867" spans="1:7" s="55" customFormat="1" ht="14.15" x14ac:dyDescent="0.4">
      <c r="A867" s="116"/>
      <c r="B867" s="122"/>
      <c r="E867" s="74"/>
      <c r="F867" s="74"/>
      <c r="G867" s="74"/>
    </row>
    <row r="868" spans="1:7" s="55" customFormat="1" ht="14.15" x14ac:dyDescent="0.4">
      <c r="A868" s="116"/>
      <c r="B868" s="122"/>
      <c r="E868" s="74"/>
      <c r="F868" s="74"/>
      <c r="G868" s="74"/>
    </row>
    <row r="869" spans="1:7" s="55" customFormat="1" ht="14.15" x14ac:dyDescent="0.4">
      <c r="A869" s="116"/>
      <c r="B869" s="122"/>
      <c r="E869" s="74"/>
      <c r="F869" s="74"/>
      <c r="G869" s="74"/>
    </row>
    <row r="870" spans="1:7" s="55" customFormat="1" ht="14.15" x14ac:dyDescent="0.4">
      <c r="A870" s="116"/>
      <c r="B870" s="122"/>
      <c r="E870" s="74"/>
      <c r="F870" s="74"/>
      <c r="G870" s="74"/>
    </row>
    <row r="871" spans="1:7" s="55" customFormat="1" ht="14.15" x14ac:dyDescent="0.4">
      <c r="A871" s="116"/>
      <c r="B871" s="122"/>
      <c r="E871" s="74"/>
      <c r="F871" s="74"/>
      <c r="G871" s="74"/>
    </row>
    <row r="872" spans="1:7" s="55" customFormat="1" ht="14.15" x14ac:dyDescent="0.4">
      <c r="A872" s="116"/>
      <c r="B872" s="122"/>
      <c r="E872" s="74"/>
      <c r="F872" s="74"/>
      <c r="G872" s="74"/>
    </row>
    <row r="873" spans="1:7" s="55" customFormat="1" ht="14.15" x14ac:dyDescent="0.4">
      <c r="A873" s="116"/>
      <c r="B873" s="122"/>
      <c r="E873" s="74"/>
      <c r="F873" s="74"/>
      <c r="G873" s="74"/>
    </row>
    <row r="874" spans="1:7" s="55" customFormat="1" ht="14.15" x14ac:dyDescent="0.4">
      <c r="A874" s="116"/>
      <c r="B874" s="122"/>
      <c r="E874" s="74"/>
      <c r="F874" s="74"/>
      <c r="G874" s="74"/>
    </row>
    <row r="875" spans="1:7" s="55" customFormat="1" ht="14.15" x14ac:dyDescent="0.4">
      <c r="A875" s="116"/>
      <c r="B875" s="122"/>
      <c r="E875" s="74"/>
      <c r="F875" s="74"/>
      <c r="G875" s="74"/>
    </row>
    <row r="876" spans="1:7" s="55" customFormat="1" ht="14.15" x14ac:dyDescent="0.4">
      <c r="A876" s="116"/>
      <c r="B876" s="122"/>
      <c r="E876" s="74"/>
      <c r="F876" s="74"/>
      <c r="G876" s="74"/>
    </row>
    <row r="877" spans="1:7" s="55" customFormat="1" ht="14.15" x14ac:dyDescent="0.4">
      <c r="A877" s="116"/>
      <c r="B877" s="122"/>
      <c r="E877" s="74"/>
      <c r="F877" s="74"/>
      <c r="G877" s="74"/>
    </row>
    <row r="878" spans="1:7" s="55" customFormat="1" ht="14.15" x14ac:dyDescent="0.4">
      <c r="A878" s="116"/>
      <c r="B878" s="122"/>
      <c r="E878" s="74"/>
      <c r="F878" s="74"/>
      <c r="G878" s="74"/>
    </row>
    <row r="879" spans="1:7" s="55" customFormat="1" ht="14.15" x14ac:dyDescent="0.4">
      <c r="A879" s="116"/>
      <c r="B879" s="122"/>
      <c r="E879" s="74"/>
      <c r="F879" s="74"/>
      <c r="G879" s="74"/>
    </row>
    <row r="880" spans="1:7" s="55" customFormat="1" ht="14.15" x14ac:dyDescent="0.4">
      <c r="A880" s="116"/>
      <c r="B880" s="122"/>
      <c r="E880" s="74"/>
      <c r="F880" s="74"/>
      <c r="G880" s="74"/>
    </row>
    <row r="881" spans="1:7" s="55" customFormat="1" ht="14.15" x14ac:dyDescent="0.4">
      <c r="A881" s="116"/>
      <c r="B881" s="122"/>
      <c r="E881" s="74"/>
      <c r="F881" s="74"/>
      <c r="G881" s="74"/>
    </row>
    <row r="882" spans="1:7" s="55" customFormat="1" ht="14.15" x14ac:dyDescent="0.4">
      <c r="A882" s="116"/>
      <c r="B882" s="122"/>
      <c r="E882" s="74"/>
      <c r="F882" s="74"/>
      <c r="G882" s="74"/>
    </row>
    <row r="883" spans="1:7" s="55" customFormat="1" ht="14.15" x14ac:dyDescent="0.4">
      <c r="A883" s="116"/>
      <c r="B883" s="122"/>
      <c r="E883" s="74"/>
      <c r="F883" s="74"/>
      <c r="G883" s="74"/>
    </row>
    <row r="884" spans="1:7" s="55" customFormat="1" ht="14.15" x14ac:dyDescent="0.4">
      <c r="A884" s="116"/>
      <c r="B884" s="122"/>
      <c r="E884" s="74"/>
      <c r="F884" s="74"/>
      <c r="G884" s="74"/>
    </row>
    <row r="885" spans="1:7" s="55" customFormat="1" ht="14.15" x14ac:dyDescent="0.4">
      <c r="A885" s="116"/>
      <c r="B885" s="122"/>
      <c r="E885" s="74"/>
      <c r="F885" s="74"/>
      <c r="G885" s="74"/>
    </row>
    <row r="886" spans="1:7" s="55" customFormat="1" ht="14.15" x14ac:dyDescent="0.4">
      <c r="A886" s="116"/>
      <c r="B886" s="122"/>
      <c r="E886" s="74"/>
      <c r="F886" s="74"/>
      <c r="G886" s="74"/>
    </row>
    <row r="887" spans="1:7" s="55" customFormat="1" ht="14.15" x14ac:dyDescent="0.4">
      <c r="A887" s="116"/>
      <c r="B887" s="122"/>
      <c r="E887" s="74"/>
      <c r="F887" s="74"/>
      <c r="G887" s="74"/>
    </row>
    <row r="888" spans="1:7" s="55" customFormat="1" ht="14.15" x14ac:dyDescent="0.4">
      <c r="A888" s="116"/>
      <c r="B888" s="122"/>
      <c r="E888" s="74"/>
      <c r="F888" s="74"/>
      <c r="G888" s="74"/>
    </row>
    <row r="889" spans="1:7" s="55" customFormat="1" ht="14.15" x14ac:dyDescent="0.4">
      <c r="A889" s="116"/>
      <c r="B889" s="122"/>
      <c r="E889" s="74"/>
      <c r="F889" s="74"/>
      <c r="G889" s="74"/>
    </row>
    <row r="890" spans="1:7" s="55" customFormat="1" ht="14.15" x14ac:dyDescent="0.4">
      <c r="A890" s="116"/>
      <c r="B890" s="122"/>
      <c r="E890" s="74"/>
      <c r="F890" s="74"/>
      <c r="G890" s="74"/>
    </row>
    <row r="891" spans="1:7" s="55" customFormat="1" ht="14.15" x14ac:dyDescent="0.4">
      <c r="A891" s="116"/>
      <c r="B891" s="122"/>
      <c r="E891" s="74"/>
      <c r="F891" s="74"/>
      <c r="G891" s="74"/>
    </row>
    <row r="892" spans="1:7" s="55" customFormat="1" ht="14.15" x14ac:dyDescent="0.4">
      <c r="A892" s="116"/>
      <c r="B892" s="122"/>
      <c r="E892" s="74"/>
      <c r="F892" s="74"/>
      <c r="G892" s="74"/>
    </row>
    <row r="893" spans="1:7" s="55" customFormat="1" ht="14.15" x14ac:dyDescent="0.4">
      <c r="A893" s="116"/>
      <c r="B893" s="122"/>
      <c r="E893" s="74"/>
      <c r="F893" s="74"/>
      <c r="G893" s="74"/>
    </row>
    <row r="894" spans="1:7" s="55" customFormat="1" ht="14.15" x14ac:dyDescent="0.4">
      <c r="A894" s="116"/>
      <c r="B894" s="122"/>
      <c r="E894" s="74"/>
      <c r="F894" s="74"/>
      <c r="G894" s="74"/>
    </row>
    <row r="895" spans="1:7" s="55" customFormat="1" ht="14.15" x14ac:dyDescent="0.4">
      <c r="A895" s="116"/>
      <c r="B895" s="122"/>
      <c r="E895" s="74"/>
      <c r="F895" s="74"/>
      <c r="G895" s="74"/>
    </row>
    <row r="896" spans="1:7" s="55" customFormat="1" ht="14.15" x14ac:dyDescent="0.4">
      <c r="A896" s="116"/>
      <c r="B896" s="122"/>
      <c r="E896" s="74"/>
      <c r="F896" s="74"/>
      <c r="G896" s="74"/>
    </row>
    <row r="897" spans="1:7" s="55" customFormat="1" ht="14.15" x14ac:dyDescent="0.4">
      <c r="A897" s="116"/>
      <c r="B897" s="122"/>
      <c r="E897" s="74"/>
      <c r="F897" s="74"/>
      <c r="G897" s="74"/>
    </row>
    <row r="898" spans="1:7" s="55" customFormat="1" ht="14.15" x14ac:dyDescent="0.4">
      <c r="A898" s="116"/>
      <c r="B898" s="122"/>
      <c r="E898" s="74"/>
      <c r="F898" s="74"/>
      <c r="G898" s="74"/>
    </row>
    <row r="899" spans="1:7" s="55" customFormat="1" ht="14.15" x14ac:dyDescent="0.4">
      <c r="A899" s="116"/>
      <c r="B899" s="122"/>
      <c r="E899" s="74"/>
      <c r="F899" s="74"/>
      <c r="G899" s="74"/>
    </row>
    <row r="900" spans="1:7" s="55" customFormat="1" ht="14.15" x14ac:dyDescent="0.4">
      <c r="A900" s="116"/>
      <c r="B900" s="122"/>
      <c r="E900" s="74"/>
      <c r="F900" s="74"/>
      <c r="G900" s="74"/>
    </row>
    <row r="901" spans="1:7" s="55" customFormat="1" ht="14.15" x14ac:dyDescent="0.4">
      <c r="A901" s="116"/>
      <c r="B901" s="122"/>
      <c r="E901" s="74"/>
      <c r="F901" s="74"/>
      <c r="G901" s="74"/>
    </row>
    <row r="902" spans="1:7" s="55" customFormat="1" ht="14.15" x14ac:dyDescent="0.4">
      <c r="A902" s="116"/>
      <c r="B902" s="122"/>
      <c r="E902" s="74"/>
      <c r="F902" s="74"/>
      <c r="G902" s="74"/>
    </row>
    <row r="903" spans="1:7" s="55" customFormat="1" ht="14.15" x14ac:dyDescent="0.4">
      <c r="A903" s="116"/>
      <c r="B903" s="122"/>
      <c r="E903" s="74"/>
      <c r="F903" s="74"/>
      <c r="G903" s="74"/>
    </row>
    <row r="904" spans="1:7" s="55" customFormat="1" ht="14.15" x14ac:dyDescent="0.4">
      <c r="A904" s="116"/>
      <c r="B904" s="122"/>
      <c r="E904" s="74"/>
      <c r="F904" s="74"/>
      <c r="G904" s="74"/>
    </row>
    <row r="905" spans="1:7" s="55" customFormat="1" ht="14.15" x14ac:dyDescent="0.4">
      <c r="A905" s="116"/>
      <c r="B905" s="122"/>
      <c r="E905" s="74"/>
      <c r="F905" s="74"/>
      <c r="G905" s="74"/>
    </row>
    <row r="906" spans="1:7" s="55" customFormat="1" ht="14.15" x14ac:dyDescent="0.4">
      <c r="A906" s="116"/>
      <c r="B906" s="122"/>
      <c r="E906" s="74"/>
      <c r="F906" s="74"/>
      <c r="G906" s="74"/>
    </row>
    <row r="907" spans="1:7" s="55" customFormat="1" ht="14.15" x14ac:dyDescent="0.4">
      <c r="A907" s="116"/>
      <c r="B907" s="122"/>
      <c r="E907" s="74"/>
      <c r="F907" s="74"/>
      <c r="G907" s="74"/>
    </row>
    <row r="908" spans="1:7" s="55" customFormat="1" ht="14.15" x14ac:dyDescent="0.4">
      <c r="A908" s="116"/>
      <c r="B908" s="122"/>
      <c r="E908" s="74"/>
      <c r="F908" s="74"/>
      <c r="G908" s="74"/>
    </row>
    <row r="909" spans="1:7" s="55" customFormat="1" ht="14.15" x14ac:dyDescent="0.4">
      <c r="A909" s="116"/>
      <c r="B909" s="122"/>
      <c r="E909" s="74"/>
      <c r="F909" s="74"/>
      <c r="G909" s="74"/>
    </row>
    <row r="910" spans="1:7" s="55" customFormat="1" ht="14.15" x14ac:dyDescent="0.4">
      <c r="A910" s="116"/>
      <c r="B910" s="122"/>
      <c r="E910" s="74"/>
      <c r="F910" s="74"/>
      <c r="G910" s="74"/>
    </row>
    <row r="911" spans="1:7" s="55" customFormat="1" ht="14.15" x14ac:dyDescent="0.4">
      <c r="A911" s="116"/>
      <c r="B911" s="122"/>
      <c r="E911" s="74"/>
      <c r="F911" s="74"/>
      <c r="G911" s="74"/>
    </row>
    <row r="912" spans="1:7" s="55" customFormat="1" ht="14.15" x14ac:dyDescent="0.4">
      <c r="A912" s="116"/>
      <c r="B912" s="122"/>
      <c r="E912" s="74"/>
      <c r="F912" s="74"/>
      <c r="G912" s="74"/>
    </row>
    <row r="913" spans="1:7" s="55" customFormat="1" ht="14.15" x14ac:dyDescent="0.4">
      <c r="A913" s="116"/>
      <c r="B913" s="122"/>
      <c r="E913" s="74"/>
      <c r="F913" s="74"/>
      <c r="G913" s="74"/>
    </row>
    <row r="914" spans="1:7" s="55" customFormat="1" ht="14.15" x14ac:dyDescent="0.4">
      <c r="A914" s="116"/>
      <c r="B914" s="122"/>
      <c r="E914" s="74"/>
      <c r="F914" s="74"/>
      <c r="G914" s="74"/>
    </row>
    <row r="915" spans="1:7" s="55" customFormat="1" ht="14.15" x14ac:dyDescent="0.4">
      <c r="A915" s="116"/>
      <c r="B915" s="122"/>
      <c r="E915" s="74"/>
      <c r="F915" s="74"/>
      <c r="G915" s="74"/>
    </row>
    <row r="916" spans="1:7" s="55" customFormat="1" ht="14.15" x14ac:dyDescent="0.4">
      <c r="A916" s="116"/>
      <c r="B916" s="122"/>
      <c r="E916" s="74"/>
      <c r="F916" s="74"/>
      <c r="G916" s="74"/>
    </row>
    <row r="917" spans="1:7" s="55" customFormat="1" ht="14.15" x14ac:dyDescent="0.4">
      <c r="A917" s="116"/>
      <c r="B917" s="122"/>
      <c r="E917" s="74"/>
      <c r="F917" s="74"/>
      <c r="G917" s="74"/>
    </row>
    <row r="918" spans="1:7" s="55" customFormat="1" ht="14.15" x14ac:dyDescent="0.4">
      <c r="A918" s="116"/>
      <c r="B918" s="122"/>
      <c r="E918" s="74"/>
      <c r="F918" s="74"/>
      <c r="G918" s="74"/>
    </row>
    <row r="919" spans="1:7" s="55" customFormat="1" ht="14.15" x14ac:dyDescent="0.4">
      <c r="A919" s="116"/>
      <c r="B919" s="122"/>
      <c r="E919" s="74"/>
      <c r="F919" s="74"/>
      <c r="G919" s="74"/>
    </row>
    <row r="920" spans="1:7" s="55" customFormat="1" ht="14.15" x14ac:dyDescent="0.4">
      <c r="A920" s="116"/>
      <c r="B920" s="122"/>
      <c r="E920" s="74"/>
      <c r="F920" s="74"/>
      <c r="G920" s="74"/>
    </row>
    <row r="921" spans="1:7" s="55" customFormat="1" ht="14.15" x14ac:dyDescent="0.4">
      <c r="A921" s="116"/>
      <c r="B921" s="122"/>
      <c r="E921" s="74"/>
      <c r="F921" s="74"/>
      <c r="G921" s="74"/>
    </row>
    <row r="922" spans="1:7" s="55" customFormat="1" ht="14.15" x14ac:dyDescent="0.4">
      <c r="A922" s="116"/>
      <c r="B922" s="122"/>
      <c r="E922" s="74"/>
      <c r="F922" s="74"/>
      <c r="G922" s="74"/>
    </row>
    <row r="923" spans="1:7" s="55" customFormat="1" ht="14.15" x14ac:dyDescent="0.4">
      <c r="A923" s="116"/>
      <c r="B923" s="122"/>
      <c r="E923" s="74"/>
      <c r="F923" s="74"/>
      <c r="G923" s="74"/>
    </row>
    <row r="924" spans="1:7" s="55" customFormat="1" ht="14.15" x14ac:dyDescent="0.4">
      <c r="A924" s="116"/>
      <c r="B924" s="122"/>
      <c r="E924" s="74"/>
      <c r="F924" s="74"/>
      <c r="G924" s="74"/>
    </row>
    <row r="925" spans="1:7" s="55" customFormat="1" ht="14.15" x14ac:dyDescent="0.4">
      <c r="A925" s="116"/>
      <c r="B925" s="122"/>
      <c r="E925" s="74"/>
      <c r="F925" s="74"/>
      <c r="G925" s="74"/>
    </row>
    <row r="926" spans="1:7" s="55" customFormat="1" ht="14.15" x14ac:dyDescent="0.4">
      <c r="A926" s="116"/>
      <c r="B926" s="122"/>
      <c r="E926" s="74"/>
      <c r="F926" s="74"/>
      <c r="G926" s="74"/>
    </row>
    <row r="927" spans="1:7" s="55" customFormat="1" ht="14.15" x14ac:dyDescent="0.4">
      <c r="A927" s="116"/>
      <c r="B927" s="122"/>
      <c r="E927" s="74"/>
      <c r="F927" s="74"/>
      <c r="G927" s="74"/>
    </row>
    <row r="928" spans="1:7" s="55" customFormat="1" ht="14.15" x14ac:dyDescent="0.4">
      <c r="A928" s="116"/>
      <c r="B928" s="122"/>
      <c r="E928" s="74"/>
      <c r="F928" s="74"/>
      <c r="G928" s="74"/>
    </row>
    <row r="929" spans="1:7" s="55" customFormat="1" ht="14.15" x14ac:dyDescent="0.4">
      <c r="A929" s="116"/>
      <c r="B929" s="122"/>
      <c r="E929" s="74"/>
      <c r="F929" s="74"/>
      <c r="G929" s="74"/>
    </row>
    <row r="930" spans="1:7" s="55" customFormat="1" ht="14.15" x14ac:dyDescent="0.4">
      <c r="A930" s="116"/>
      <c r="B930" s="122"/>
      <c r="E930" s="74"/>
      <c r="F930" s="74"/>
      <c r="G930" s="74"/>
    </row>
    <row r="931" spans="1:7" s="55" customFormat="1" ht="14.15" x14ac:dyDescent="0.4">
      <c r="A931" s="116"/>
      <c r="B931" s="122"/>
      <c r="E931" s="74"/>
      <c r="F931" s="74"/>
      <c r="G931" s="74"/>
    </row>
    <row r="932" spans="1:7" s="55" customFormat="1" ht="14.15" x14ac:dyDescent="0.4">
      <c r="A932" s="116"/>
      <c r="B932" s="122"/>
      <c r="E932" s="74"/>
      <c r="F932" s="74"/>
      <c r="G932" s="74"/>
    </row>
    <row r="933" spans="1:7" s="55" customFormat="1" ht="14.15" x14ac:dyDescent="0.4">
      <c r="A933" s="116"/>
      <c r="B933" s="122"/>
      <c r="E933" s="74"/>
      <c r="F933" s="74"/>
      <c r="G933" s="74"/>
    </row>
    <row r="934" spans="1:7" s="55" customFormat="1" ht="14.15" x14ac:dyDescent="0.4">
      <c r="A934" s="116"/>
      <c r="B934" s="122"/>
      <c r="E934" s="74"/>
      <c r="F934" s="74"/>
      <c r="G934" s="74"/>
    </row>
    <row r="935" spans="1:7" s="55" customFormat="1" ht="14.15" x14ac:dyDescent="0.4">
      <c r="A935" s="116"/>
      <c r="B935" s="122"/>
      <c r="E935" s="74"/>
      <c r="F935" s="74"/>
      <c r="G935" s="74"/>
    </row>
    <row r="936" spans="1:7" s="55" customFormat="1" ht="14.15" x14ac:dyDescent="0.4">
      <c r="A936" s="116"/>
      <c r="B936" s="122"/>
      <c r="E936" s="74"/>
      <c r="F936" s="74"/>
      <c r="G936" s="74"/>
    </row>
    <row r="937" spans="1:7" s="55" customFormat="1" ht="14.15" x14ac:dyDescent="0.4">
      <c r="A937" s="116"/>
      <c r="B937" s="122"/>
      <c r="E937" s="74"/>
      <c r="F937" s="74"/>
      <c r="G937" s="74"/>
    </row>
    <row r="938" spans="1:7" s="55" customFormat="1" ht="14.15" x14ac:dyDescent="0.4">
      <c r="A938" s="116"/>
      <c r="B938" s="122"/>
      <c r="E938" s="74"/>
      <c r="F938" s="74"/>
      <c r="G938" s="74"/>
    </row>
    <row r="939" spans="1:7" s="55" customFormat="1" ht="14.15" x14ac:dyDescent="0.4">
      <c r="A939" s="116"/>
      <c r="B939" s="122"/>
      <c r="E939" s="74"/>
      <c r="F939" s="74"/>
      <c r="G939" s="74"/>
    </row>
    <row r="940" spans="1:7" s="55" customFormat="1" ht="14.15" x14ac:dyDescent="0.4">
      <c r="A940" s="116"/>
      <c r="B940" s="122"/>
      <c r="E940" s="74"/>
      <c r="F940" s="74"/>
      <c r="G940" s="74"/>
    </row>
    <row r="941" spans="1:7" s="55" customFormat="1" ht="14.15" x14ac:dyDescent="0.4">
      <c r="A941" s="116"/>
      <c r="B941" s="122"/>
      <c r="E941" s="74"/>
      <c r="F941" s="74"/>
      <c r="G941" s="74"/>
    </row>
    <row r="942" spans="1:7" s="55" customFormat="1" ht="14.15" x14ac:dyDescent="0.4">
      <c r="A942" s="116"/>
      <c r="B942" s="122"/>
      <c r="E942" s="74"/>
      <c r="F942" s="74"/>
      <c r="G942" s="74"/>
    </row>
    <row r="943" spans="1:7" s="55" customFormat="1" ht="14.15" x14ac:dyDescent="0.4">
      <c r="A943" s="116"/>
      <c r="B943" s="122"/>
      <c r="E943" s="74"/>
      <c r="F943" s="74"/>
      <c r="G943" s="74"/>
    </row>
    <row r="944" spans="1:7" s="55" customFormat="1" ht="14.15" x14ac:dyDescent="0.4">
      <c r="A944" s="116"/>
      <c r="B944" s="122"/>
      <c r="E944" s="74"/>
      <c r="F944" s="74"/>
      <c r="G944" s="74"/>
    </row>
    <row r="945" spans="1:7" s="55" customFormat="1" ht="14.15" x14ac:dyDescent="0.4">
      <c r="A945" s="116"/>
      <c r="B945" s="122"/>
      <c r="E945" s="74"/>
      <c r="F945" s="74"/>
      <c r="G945" s="74"/>
    </row>
    <row r="946" spans="1:7" s="55" customFormat="1" ht="14.15" x14ac:dyDescent="0.4">
      <c r="A946" s="116"/>
      <c r="B946" s="122"/>
      <c r="E946" s="74"/>
      <c r="F946" s="74"/>
      <c r="G946" s="74"/>
    </row>
    <row r="947" spans="1:7" s="55" customFormat="1" ht="14.15" x14ac:dyDescent="0.4">
      <c r="A947" s="116"/>
      <c r="B947" s="122"/>
      <c r="E947" s="74"/>
      <c r="F947" s="74"/>
      <c r="G947" s="74"/>
    </row>
    <row r="948" spans="1:7" s="55" customFormat="1" ht="14.15" x14ac:dyDescent="0.4">
      <c r="A948" s="116"/>
      <c r="B948" s="122"/>
      <c r="E948" s="74"/>
      <c r="F948" s="74"/>
      <c r="G948" s="74"/>
    </row>
    <row r="949" spans="1:7" s="55" customFormat="1" ht="14.15" x14ac:dyDescent="0.4">
      <c r="A949" s="116"/>
      <c r="B949" s="122"/>
      <c r="E949" s="74"/>
      <c r="F949" s="74"/>
      <c r="G949" s="74"/>
    </row>
    <row r="950" spans="1:7" s="55" customFormat="1" ht="14.15" x14ac:dyDescent="0.4">
      <c r="A950" s="116"/>
      <c r="B950" s="122"/>
      <c r="E950" s="74"/>
      <c r="F950" s="74"/>
      <c r="G950" s="74"/>
    </row>
    <row r="951" spans="1:7" s="55" customFormat="1" ht="14.15" x14ac:dyDescent="0.4">
      <c r="A951" s="116"/>
      <c r="B951" s="122"/>
      <c r="E951" s="74"/>
      <c r="F951" s="74"/>
      <c r="G951" s="74"/>
    </row>
    <row r="952" spans="1:7" s="55" customFormat="1" ht="14.15" x14ac:dyDescent="0.4">
      <c r="A952" s="116"/>
      <c r="B952" s="122"/>
      <c r="E952" s="74"/>
      <c r="F952" s="74"/>
      <c r="G952" s="74"/>
    </row>
    <row r="953" spans="1:7" s="55" customFormat="1" ht="14.15" x14ac:dyDescent="0.4">
      <c r="A953" s="116"/>
      <c r="B953" s="122"/>
      <c r="E953" s="74"/>
      <c r="F953" s="74"/>
      <c r="G953" s="74"/>
    </row>
    <row r="954" spans="1:7" s="55" customFormat="1" ht="14.15" x14ac:dyDescent="0.4">
      <c r="A954" s="116"/>
      <c r="B954" s="122"/>
      <c r="E954" s="74"/>
      <c r="F954" s="74"/>
      <c r="G954" s="74"/>
    </row>
    <row r="955" spans="1:7" s="55" customFormat="1" ht="14.15" x14ac:dyDescent="0.4">
      <c r="A955" s="116"/>
      <c r="B955" s="122"/>
      <c r="E955" s="74"/>
      <c r="F955" s="74"/>
      <c r="G955" s="74"/>
    </row>
    <row r="956" spans="1:7" s="55" customFormat="1" ht="14.15" x14ac:dyDescent="0.4">
      <c r="A956" s="116"/>
      <c r="B956" s="122"/>
      <c r="E956" s="74"/>
      <c r="F956" s="74"/>
      <c r="G956" s="74"/>
    </row>
    <row r="957" spans="1:7" s="55" customFormat="1" ht="14.15" x14ac:dyDescent="0.4">
      <c r="A957" s="116"/>
      <c r="B957" s="122"/>
      <c r="E957" s="74"/>
      <c r="F957" s="74"/>
      <c r="G957" s="74"/>
    </row>
    <row r="958" spans="1:7" s="55" customFormat="1" ht="14.15" x14ac:dyDescent="0.4">
      <c r="A958" s="116"/>
      <c r="B958" s="122"/>
      <c r="E958" s="74"/>
      <c r="F958" s="74"/>
      <c r="G958" s="74"/>
    </row>
    <row r="959" spans="1:7" s="55" customFormat="1" ht="14.15" x14ac:dyDescent="0.4">
      <c r="A959" s="116"/>
      <c r="B959" s="122"/>
      <c r="E959" s="74"/>
      <c r="F959" s="74"/>
      <c r="G959" s="74"/>
    </row>
    <row r="960" spans="1:7" s="55" customFormat="1" ht="14.15" x14ac:dyDescent="0.4">
      <c r="A960" s="116"/>
      <c r="B960" s="122"/>
      <c r="E960" s="74"/>
      <c r="F960" s="74"/>
      <c r="G960" s="74"/>
    </row>
    <row r="961" spans="1:7" s="55" customFormat="1" ht="14.15" x14ac:dyDescent="0.4">
      <c r="A961" s="116"/>
      <c r="B961" s="122"/>
      <c r="E961" s="74"/>
      <c r="F961" s="74"/>
      <c r="G961" s="74"/>
    </row>
    <row r="962" spans="1:7" s="55" customFormat="1" ht="14.15" x14ac:dyDescent="0.4">
      <c r="A962" s="116"/>
      <c r="B962" s="122"/>
      <c r="E962" s="74"/>
      <c r="F962" s="74"/>
      <c r="G962" s="74"/>
    </row>
    <row r="963" spans="1:7" s="55" customFormat="1" ht="14.15" x14ac:dyDescent="0.4">
      <c r="A963" s="116"/>
      <c r="B963" s="122"/>
      <c r="E963" s="74"/>
      <c r="F963" s="74"/>
      <c r="G963" s="74"/>
    </row>
    <row r="964" spans="1:7" s="55" customFormat="1" ht="14.15" x14ac:dyDescent="0.4">
      <c r="A964" s="116"/>
      <c r="B964" s="122"/>
      <c r="E964" s="74"/>
      <c r="F964" s="74"/>
      <c r="G964" s="74"/>
    </row>
    <row r="965" spans="1:7" s="55" customFormat="1" ht="14.15" x14ac:dyDescent="0.4">
      <c r="A965" s="116"/>
      <c r="B965" s="122"/>
      <c r="E965" s="74"/>
      <c r="F965" s="74"/>
      <c r="G965" s="74"/>
    </row>
    <row r="966" spans="1:7" s="55" customFormat="1" ht="14.15" x14ac:dyDescent="0.4">
      <c r="A966" s="116"/>
      <c r="B966" s="122"/>
      <c r="E966" s="74"/>
      <c r="F966" s="74"/>
      <c r="G966" s="74"/>
    </row>
    <row r="967" spans="1:7" s="55" customFormat="1" ht="14.15" x14ac:dyDescent="0.4">
      <c r="A967" s="116"/>
      <c r="B967" s="122"/>
      <c r="E967" s="74"/>
      <c r="F967" s="74"/>
      <c r="G967" s="74"/>
    </row>
    <row r="968" spans="1:7" s="55" customFormat="1" ht="14.15" x14ac:dyDescent="0.4">
      <c r="A968" s="116"/>
      <c r="B968" s="122"/>
      <c r="E968" s="74"/>
      <c r="F968" s="74"/>
      <c r="G968" s="74"/>
    </row>
    <row r="969" spans="1:7" s="55" customFormat="1" ht="14.15" x14ac:dyDescent="0.4">
      <c r="A969" s="116"/>
      <c r="B969" s="122"/>
      <c r="E969" s="74"/>
      <c r="F969" s="74"/>
      <c r="G969" s="74"/>
    </row>
    <row r="970" spans="1:7" s="55" customFormat="1" ht="14.15" x14ac:dyDescent="0.4">
      <c r="A970" s="116"/>
      <c r="B970" s="122"/>
      <c r="E970" s="74"/>
      <c r="F970" s="74"/>
      <c r="G970" s="74"/>
    </row>
    <row r="971" spans="1:7" s="55" customFormat="1" ht="14.15" x14ac:dyDescent="0.4">
      <c r="A971" s="116"/>
      <c r="B971" s="122"/>
      <c r="E971" s="74"/>
      <c r="F971" s="74"/>
      <c r="G971" s="74"/>
    </row>
    <row r="972" spans="1:7" s="55" customFormat="1" ht="14.15" x14ac:dyDescent="0.4">
      <c r="A972" s="116"/>
      <c r="B972" s="122"/>
      <c r="E972" s="74"/>
      <c r="F972" s="74"/>
      <c r="G972" s="74"/>
    </row>
    <row r="973" spans="1:7" s="55" customFormat="1" ht="14.15" x14ac:dyDescent="0.4">
      <c r="A973" s="116"/>
      <c r="B973" s="122"/>
      <c r="E973" s="74"/>
      <c r="F973" s="74"/>
      <c r="G973" s="74"/>
    </row>
    <row r="974" spans="1:7" s="55" customFormat="1" ht="14.15" x14ac:dyDescent="0.4">
      <c r="A974" s="116"/>
      <c r="B974" s="122"/>
      <c r="E974" s="74"/>
      <c r="F974" s="74"/>
      <c r="G974" s="74"/>
    </row>
    <row r="975" spans="1:7" s="55" customFormat="1" ht="14.15" x14ac:dyDescent="0.4">
      <c r="A975" s="116"/>
      <c r="B975" s="122"/>
      <c r="E975" s="74"/>
      <c r="F975" s="74"/>
      <c r="G975" s="74"/>
    </row>
    <row r="976" spans="1:7" s="55" customFormat="1" ht="14.15" x14ac:dyDescent="0.4">
      <c r="A976" s="116"/>
      <c r="B976" s="122"/>
      <c r="E976" s="74"/>
      <c r="F976" s="74"/>
      <c r="G976" s="74"/>
    </row>
    <row r="977" spans="1:7" s="55" customFormat="1" ht="14.15" x14ac:dyDescent="0.4">
      <c r="A977" s="116"/>
      <c r="B977" s="122"/>
      <c r="E977" s="74"/>
      <c r="F977" s="74"/>
      <c r="G977" s="74"/>
    </row>
    <row r="978" spans="1:7" s="55" customFormat="1" ht="14.15" x14ac:dyDescent="0.4">
      <c r="A978" s="116"/>
      <c r="B978" s="122"/>
      <c r="E978" s="74"/>
      <c r="F978" s="74"/>
      <c r="G978" s="74"/>
    </row>
    <row r="979" spans="1:7" s="55" customFormat="1" ht="14.15" x14ac:dyDescent="0.4">
      <c r="A979" s="116"/>
      <c r="B979" s="122"/>
      <c r="E979" s="74"/>
      <c r="F979" s="74"/>
      <c r="G979" s="74"/>
    </row>
    <row r="980" spans="1:7" s="55" customFormat="1" ht="14.15" x14ac:dyDescent="0.4">
      <c r="A980" s="116"/>
      <c r="B980" s="122"/>
      <c r="E980" s="74"/>
      <c r="F980" s="74"/>
      <c r="G980" s="74"/>
    </row>
    <row r="981" spans="1:7" s="55" customFormat="1" ht="14.15" x14ac:dyDescent="0.4">
      <c r="A981" s="116"/>
      <c r="B981" s="122"/>
      <c r="E981" s="74"/>
      <c r="F981" s="74"/>
      <c r="G981" s="74"/>
    </row>
    <row r="982" spans="1:7" s="55" customFormat="1" ht="14.15" x14ac:dyDescent="0.4">
      <c r="A982" s="116"/>
      <c r="B982" s="122"/>
      <c r="E982" s="74"/>
      <c r="F982" s="74"/>
      <c r="G982" s="74"/>
    </row>
    <row r="983" spans="1:7" s="55" customFormat="1" ht="14.15" x14ac:dyDescent="0.4">
      <c r="A983" s="116"/>
      <c r="B983" s="122"/>
      <c r="E983" s="74"/>
      <c r="F983" s="74"/>
      <c r="G983" s="74"/>
    </row>
    <row r="984" spans="1:7" s="55" customFormat="1" ht="14.15" x14ac:dyDescent="0.4">
      <c r="A984" s="116"/>
      <c r="B984" s="122"/>
      <c r="E984" s="74"/>
      <c r="F984" s="74"/>
      <c r="G984" s="74"/>
    </row>
    <row r="985" spans="1:7" s="55" customFormat="1" ht="14.15" x14ac:dyDescent="0.4">
      <c r="A985" s="116"/>
      <c r="B985" s="122"/>
      <c r="E985" s="74"/>
      <c r="F985" s="74"/>
      <c r="G985" s="74"/>
    </row>
    <row r="986" spans="1:7" s="55" customFormat="1" ht="14.15" x14ac:dyDescent="0.4">
      <c r="A986" s="116"/>
      <c r="B986" s="122"/>
      <c r="E986" s="74"/>
      <c r="F986" s="74"/>
      <c r="G986" s="74"/>
    </row>
    <row r="987" spans="1:7" s="55" customFormat="1" ht="14.15" x14ac:dyDescent="0.4">
      <c r="A987" s="116"/>
      <c r="B987" s="122"/>
      <c r="E987" s="74"/>
      <c r="F987" s="74"/>
      <c r="G987" s="74"/>
    </row>
    <row r="988" spans="1:7" s="55" customFormat="1" ht="14.15" x14ac:dyDescent="0.4">
      <c r="A988" s="116"/>
      <c r="B988" s="122"/>
      <c r="E988" s="74"/>
      <c r="F988" s="74"/>
      <c r="G988" s="74"/>
    </row>
    <row r="989" spans="1:7" s="55" customFormat="1" ht="14.15" x14ac:dyDescent="0.4">
      <c r="A989" s="116"/>
      <c r="B989" s="122"/>
      <c r="E989" s="74"/>
      <c r="F989" s="74"/>
      <c r="G989" s="74"/>
    </row>
    <row r="990" spans="1:7" s="55" customFormat="1" ht="14.15" x14ac:dyDescent="0.4">
      <c r="A990" s="116"/>
      <c r="B990" s="122"/>
      <c r="E990" s="74"/>
      <c r="F990" s="74"/>
      <c r="G990" s="74"/>
    </row>
    <row r="991" spans="1:7" s="55" customFormat="1" ht="14.15" x14ac:dyDescent="0.4">
      <c r="A991" s="116"/>
      <c r="B991" s="122"/>
      <c r="E991" s="74"/>
      <c r="F991" s="74"/>
      <c r="G991" s="74"/>
    </row>
    <row r="992" spans="1:7" s="55" customFormat="1" ht="14.15" x14ac:dyDescent="0.4">
      <c r="A992" s="116"/>
      <c r="B992" s="122"/>
      <c r="E992" s="74"/>
      <c r="F992" s="74"/>
      <c r="G992" s="74"/>
    </row>
    <row r="993" spans="1:7" s="55" customFormat="1" ht="14.15" x14ac:dyDescent="0.4">
      <c r="A993" s="116"/>
      <c r="B993" s="122"/>
      <c r="E993" s="74"/>
      <c r="F993" s="74"/>
      <c r="G993" s="74"/>
    </row>
    <row r="994" spans="1:7" s="55" customFormat="1" ht="14.15" x14ac:dyDescent="0.4">
      <c r="A994" s="116"/>
      <c r="B994" s="122"/>
      <c r="E994" s="74"/>
      <c r="F994" s="74"/>
      <c r="G994" s="74"/>
    </row>
    <row r="995" spans="1:7" s="55" customFormat="1" ht="14.15" x14ac:dyDescent="0.4">
      <c r="A995" s="116"/>
      <c r="B995" s="122"/>
      <c r="E995" s="74"/>
      <c r="F995" s="74"/>
      <c r="G995" s="74"/>
    </row>
    <row r="996" spans="1:7" s="55" customFormat="1" ht="14.15" x14ac:dyDescent="0.4">
      <c r="A996" s="116"/>
      <c r="B996" s="122"/>
      <c r="E996" s="74"/>
      <c r="F996" s="74"/>
      <c r="G996" s="74"/>
    </row>
    <row r="997" spans="1:7" s="55" customFormat="1" ht="14.15" x14ac:dyDescent="0.4">
      <c r="A997" s="116"/>
      <c r="B997" s="122"/>
      <c r="E997" s="74"/>
      <c r="F997" s="74"/>
      <c r="G997" s="74"/>
    </row>
    <row r="998" spans="1:7" s="55" customFormat="1" ht="14.15" x14ac:dyDescent="0.4">
      <c r="A998" s="116"/>
      <c r="B998" s="122"/>
      <c r="E998" s="74"/>
      <c r="F998" s="74"/>
      <c r="G998" s="74"/>
    </row>
    <row r="999" spans="1:7" s="55" customFormat="1" ht="14.15" x14ac:dyDescent="0.4">
      <c r="A999" s="116"/>
      <c r="B999" s="122"/>
      <c r="E999" s="74"/>
      <c r="F999" s="74"/>
      <c r="G999" s="74"/>
    </row>
    <row r="1000" spans="1:7" s="55" customFormat="1" ht="14.15" x14ac:dyDescent="0.4">
      <c r="A1000" s="116"/>
      <c r="B1000" s="122"/>
      <c r="E1000" s="74"/>
      <c r="F1000" s="74"/>
      <c r="G1000" s="74"/>
    </row>
    <row r="1001" spans="1:7" s="55" customFormat="1" ht="14.15" x14ac:dyDescent="0.4">
      <c r="A1001" s="116"/>
      <c r="B1001" s="122"/>
      <c r="E1001" s="74"/>
      <c r="F1001" s="74"/>
      <c r="G1001" s="74"/>
    </row>
    <row r="1002" spans="1:7" s="55" customFormat="1" ht="14.15" x14ac:dyDescent="0.4">
      <c r="A1002" s="116"/>
      <c r="B1002" s="122"/>
      <c r="E1002" s="74"/>
      <c r="F1002" s="74"/>
      <c r="G1002" s="74"/>
    </row>
    <row r="1003" spans="1:7" s="55" customFormat="1" ht="14.15" x14ac:dyDescent="0.4">
      <c r="A1003" s="116"/>
      <c r="B1003" s="122"/>
      <c r="E1003" s="74"/>
      <c r="F1003" s="74"/>
      <c r="G1003" s="74"/>
    </row>
    <row r="1004" spans="1:7" s="55" customFormat="1" ht="14.15" x14ac:dyDescent="0.4">
      <c r="A1004" s="116"/>
      <c r="B1004" s="122"/>
      <c r="E1004" s="74"/>
      <c r="F1004" s="74"/>
      <c r="G1004" s="74"/>
    </row>
    <row r="1005" spans="1:7" s="55" customFormat="1" ht="14.15" x14ac:dyDescent="0.4">
      <c r="A1005" s="116"/>
      <c r="B1005" s="122"/>
      <c r="E1005" s="74"/>
      <c r="F1005" s="74"/>
      <c r="G1005" s="74"/>
    </row>
    <row r="1006" spans="1:7" s="55" customFormat="1" ht="14.15" x14ac:dyDescent="0.4">
      <c r="A1006" s="116"/>
      <c r="B1006" s="122"/>
      <c r="E1006" s="74"/>
      <c r="F1006" s="74"/>
      <c r="G1006" s="74"/>
    </row>
    <row r="1007" spans="1:7" s="55" customFormat="1" ht="14.15" x14ac:dyDescent="0.4">
      <c r="A1007" s="116"/>
      <c r="B1007" s="122"/>
      <c r="E1007" s="74"/>
      <c r="F1007" s="74"/>
      <c r="G1007" s="74"/>
    </row>
    <row r="1008" spans="1:7" s="55" customFormat="1" ht="14.15" x14ac:dyDescent="0.4">
      <c r="A1008" s="116"/>
      <c r="B1008" s="122"/>
      <c r="E1008" s="74"/>
      <c r="F1008" s="74"/>
      <c r="G1008" s="74"/>
    </row>
    <row r="1009" spans="1:7" s="55" customFormat="1" ht="14.15" x14ac:dyDescent="0.4">
      <c r="A1009" s="116"/>
      <c r="B1009" s="122"/>
      <c r="E1009" s="74"/>
      <c r="F1009" s="74"/>
      <c r="G1009" s="74"/>
    </row>
    <row r="1010" spans="1:7" s="55" customFormat="1" ht="14.15" x14ac:dyDescent="0.4">
      <c r="A1010" s="116"/>
      <c r="B1010" s="122"/>
      <c r="E1010" s="74"/>
      <c r="F1010" s="74"/>
      <c r="G1010" s="74"/>
    </row>
    <row r="1011" spans="1:7" s="55" customFormat="1" ht="14.15" x14ac:dyDescent="0.4">
      <c r="A1011" s="116"/>
      <c r="B1011" s="122"/>
      <c r="E1011" s="74"/>
      <c r="F1011" s="74"/>
      <c r="G1011" s="74"/>
    </row>
    <row r="1012" spans="1:7" s="55" customFormat="1" ht="14.15" x14ac:dyDescent="0.4">
      <c r="A1012" s="116"/>
      <c r="B1012" s="122"/>
      <c r="E1012" s="74"/>
      <c r="F1012" s="74"/>
      <c r="G1012" s="74"/>
    </row>
    <row r="1013" spans="1:7" s="55" customFormat="1" ht="14.15" x14ac:dyDescent="0.4">
      <c r="A1013" s="116"/>
      <c r="B1013" s="122"/>
      <c r="E1013" s="74"/>
      <c r="F1013" s="74"/>
      <c r="G1013" s="74"/>
    </row>
    <row r="1014" spans="1:7" s="55" customFormat="1" ht="14.15" x14ac:dyDescent="0.4">
      <c r="A1014" s="116"/>
      <c r="B1014" s="122"/>
      <c r="E1014" s="74"/>
      <c r="F1014" s="74"/>
      <c r="G1014" s="74"/>
    </row>
    <row r="1015" spans="1:7" s="55" customFormat="1" ht="14.15" x14ac:dyDescent="0.4">
      <c r="A1015" s="116"/>
      <c r="B1015" s="122"/>
      <c r="E1015" s="74"/>
      <c r="F1015" s="74"/>
      <c r="G1015" s="74"/>
    </row>
    <row r="1016" spans="1:7" s="55" customFormat="1" ht="14.15" x14ac:dyDescent="0.4">
      <c r="A1016" s="116"/>
      <c r="B1016" s="122"/>
      <c r="E1016" s="74"/>
      <c r="F1016" s="74"/>
      <c r="G1016" s="74"/>
    </row>
    <row r="1017" spans="1:7" s="55" customFormat="1" ht="14.15" x14ac:dyDescent="0.4">
      <c r="A1017" s="116"/>
      <c r="B1017" s="122"/>
      <c r="E1017" s="74"/>
      <c r="F1017" s="74"/>
      <c r="G1017" s="74"/>
    </row>
    <row r="1018" spans="1:7" s="55" customFormat="1" ht="14.15" x14ac:dyDescent="0.4">
      <c r="A1018" s="116"/>
      <c r="B1018" s="122"/>
      <c r="E1018" s="74"/>
      <c r="F1018" s="74"/>
      <c r="G1018" s="74"/>
    </row>
    <row r="1019" spans="1:7" s="55" customFormat="1" ht="14.15" x14ac:dyDescent="0.4">
      <c r="A1019" s="116"/>
      <c r="B1019" s="122"/>
      <c r="E1019" s="74"/>
      <c r="F1019" s="74"/>
      <c r="G1019" s="74"/>
    </row>
    <row r="1020" spans="1:7" s="55" customFormat="1" ht="14.15" x14ac:dyDescent="0.4">
      <c r="A1020" s="116"/>
      <c r="B1020" s="122"/>
      <c r="E1020" s="74"/>
      <c r="F1020" s="74"/>
      <c r="G1020" s="74"/>
    </row>
    <row r="1021" spans="1:7" s="55" customFormat="1" ht="14.15" x14ac:dyDescent="0.4">
      <c r="A1021" s="116"/>
      <c r="B1021" s="122"/>
      <c r="E1021" s="74"/>
      <c r="F1021" s="74"/>
      <c r="G1021" s="74"/>
    </row>
    <row r="1022" spans="1:7" s="55" customFormat="1" ht="14.15" x14ac:dyDescent="0.4">
      <c r="A1022" s="116"/>
      <c r="B1022" s="122"/>
      <c r="E1022" s="74"/>
      <c r="F1022" s="74"/>
      <c r="G1022" s="74"/>
    </row>
    <row r="1023" spans="1:7" s="55" customFormat="1" ht="14.15" x14ac:dyDescent="0.4">
      <c r="A1023" s="116"/>
      <c r="B1023" s="122"/>
      <c r="E1023" s="74"/>
      <c r="F1023" s="74"/>
      <c r="G1023" s="74"/>
    </row>
    <row r="1024" spans="1:7" s="55" customFormat="1" ht="14.15" x14ac:dyDescent="0.4">
      <c r="A1024" s="116"/>
      <c r="B1024" s="122"/>
      <c r="E1024" s="74"/>
      <c r="F1024" s="74"/>
      <c r="G1024" s="74"/>
    </row>
    <row r="1025" spans="1:7" s="55" customFormat="1" ht="14.15" x14ac:dyDescent="0.4">
      <c r="A1025" s="116"/>
      <c r="B1025" s="122"/>
      <c r="E1025" s="74"/>
      <c r="F1025" s="74"/>
      <c r="G1025" s="74"/>
    </row>
    <row r="1026" spans="1:7" s="55" customFormat="1" ht="14.15" x14ac:dyDescent="0.4">
      <c r="A1026" s="116"/>
      <c r="B1026" s="122"/>
      <c r="E1026" s="74"/>
      <c r="F1026" s="74"/>
      <c r="G1026" s="74"/>
    </row>
    <row r="1027" spans="1:7" s="55" customFormat="1" ht="14.15" x14ac:dyDescent="0.4">
      <c r="A1027" s="116"/>
      <c r="B1027" s="122"/>
      <c r="E1027" s="74"/>
      <c r="F1027" s="74"/>
      <c r="G1027" s="74"/>
    </row>
    <row r="1028" spans="1:7" s="55" customFormat="1" ht="14.15" x14ac:dyDescent="0.4">
      <c r="A1028" s="116"/>
      <c r="B1028" s="122"/>
      <c r="E1028" s="74"/>
      <c r="F1028" s="74"/>
      <c r="G1028" s="74"/>
    </row>
    <row r="1029" spans="1:7" s="55" customFormat="1" ht="14.15" x14ac:dyDescent="0.4">
      <c r="A1029" s="116"/>
      <c r="B1029" s="122"/>
      <c r="E1029" s="74"/>
      <c r="F1029" s="74"/>
      <c r="G1029" s="74"/>
    </row>
    <row r="1030" spans="1:7" s="55" customFormat="1" ht="14.15" x14ac:dyDescent="0.4">
      <c r="A1030" s="116"/>
      <c r="B1030" s="122"/>
      <c r="E1030" s="74"/>
      <c r="F1030" s="74"/>
      <c r="G1030" s="74"/>
    </row>
    <row r="1031" spans="1:7" s="55" customFormat="1" ht="14.15" x14ac:dyDescent="0.4">
      <c r="A1031" s="116"/>
      <c r="B1031" s="122"/>
      <c r="E1031" s="74"/>
      <c r="F1031" s="74"/>
      <c r="G1031" s="74"/>
    </row>
    <row r="1032" spans="1:7" s="55" customFormat="1" ht="14.15" x14ac:dyDescent="0.4">
      <c r="A1032" s="116"/>
      <c r="B1032" s="122"/>
      <c r="E1032" s="74"/>
      <c r="F1032" s="74"/>
      <c r="G1032" s="74"/>
    </row>
    <row r="1033" spans="1:7" s="55" customFormat="1" ht="14.15" x14ac:dyDescent="0.4">
      <c r="A1033" s="116"/>
      <c r="B1033" s="122"/>
      <c r="E1033" s="74"/>
      <c r="F1033" s="74"/>
      <c r="G1033" s="74"/>
    </row>
    <row r="1034" spans="1:7" s="55" customFormat="1" ht="14.15" x14ac:dyDescent="0.4">
      <c r="A1034" s="116"/>
      <c r="B1034" s="122"/>
      <c r="E1034" s="74"/>
      <c r="F1034" s="74"/>
      <c r="G1034" s="74"/>
    </row>
    <row r="1035" spans="1:7" s="55" customFormat="1" ht="14.15" x14ac:dyDescent="0.4">
      <c r="A1035" s="116"/>
      <c r="B1035" s="122"/>
      <c r="E1035" s="74"/>
      <c r="F1035" s="74"/>
      <c r="G1035" s="74"/>
    </row>
    <row r="1036" spans="1:7" s="55" customFormat="1" ht="14.15" x14ac:dyDescent="0.4">
      <c r="A1036" s="116"/>
      <c r="B1036" s="122"/>
      <c r="E1036" s="74"/>
      <c r="F1036" s="74"/>
      <c r="G1036" s="74"/>
    </row>
    <row r="1037" spans="1:7" s="55" customFormat="1" ht="14.15" x14ac:dyDescent="0.4">
      <c r="A1037" s="116"/>
      <c r="B1037" s="122"/>
      <c r="E1037" s="74"/>
      <c r="F1037" s="74"/>
      <c r="G1037" s="74"/>
    </row>
    <row r="1038" spans="1:7" s="55" customFormat="1" ht="14.15" x14ac:dyDescent="0.4">
      <c r="A1038" s="116"/>
      <c r="B1038" s="122"/>
      <c r="E1038" s="74"/>
      <c r="F1038" s="74"/>
      <c r="G1038" s="74"/>
    </row>
    <row r="1039" spans="1:7" s="55" customFormat="1" ht="14.15" x14ac:dyDescent="0.4">
      <c r="A1039" s="116"/>
      <c r="B1039" s="122"/>
      <c r="E1039" s="74"/>
      <c r="F1039" s="74"/>
      <c r="G1039" s="74"/>
    </row>
    <row r="1040" spans="1:7" s="55" customFormat="1" ht="14.15" x14ac:dyDescent="0.4">
      <c r="A1040" s="116"/>
      <c r="B1040" s="122"/>
      <c r="E1040" s="74"/>
      <c r="F1040" s="74"/>
      <c r="G1040" s="74"/>
    </row>
    <row r="1041" spans="1:7" s="55" customFormat="1" ht="14.15" x14ac:dyDescent="0.4">
      <c r="A1041" s="116"/>
      <c r="B1041" s="122"/>
      <c r="E1041" s="74"/>
      <c r="F1041" s="74"/>
      <c r="G1041" s="74"/>
    </row>
    <row r="1042" spans="1:7" s="55" customFormat="1" ht="14.15" x14ac:dyDescent="0.4">
      <c r="A1042" s="116"/>
      <c r="B1042" s="122"/>
      <c r="E1042" s="74"/>
      <c r="F1042" s="74"/>
      <c r="G1042" s="74"/>
    </row>
    <row r="1043" spans="1:7" s="55" customFormat="1" ht="14.15" x14ac:dyDescent="0.4">
      <c r="A1043" s="116"/>
      <c r="B1043" s="122"/>
      <c r="E1043" s="74"/>
      <c r="F1043" s="74"/>
      <c r="G1043" s="74"/>
    </row>
    <row r="1044" spans="1:7" s="55" customFormat="1" ht="14.15" x14ac:dyDescent="0.4">
      <c r="A1044" s="116"/>
      <c r="B1044" s="122"/>
      <c r="E1044" s="74"/>
      <c r="F1044" s="74"/>
      <c r="G1044" s="74"/>
    </row>
    <row r="1045" spans="1:7" s="55" customFormat="1" ht="14.15" x14ac:dyDescent="0.4">
      <c r="A1045" s="116"/>
      <c r="B1045" s="122"/>
      <c r="E1045" s="74"/>
      <c r="F1045" s="74"/>
      <c r="G1045" s="74"/>
    </row>
    <row r="1046" spans="1:7" s="55" customFormat="1" ht="14.15" x14ac:dyDescent="0.4">
      <c r="A1046" s="116"/>
      <c r="B1046" s="122"/>
      <c r="E1046" s="74"/>
      <c r="F1046" s="74"/>
      <c r="G1046" s="74"/>
    </row>
    <row r="1047" spans="1:7" s="55" customFormat="1" ht="14.15" x14ac:dyDescent="0.4">
      <c r="A1047" s="116"/>
      <c r="B1047" s="122"/>
      <c r="E1047" s="74"/>
      <c r="F1047" s="74"/>
      <c r="G1047" s="74"/>
    </row>
    <row r="1048" spans="1:7" s="55" customFormat="1" ht="14.15" x14ac:dyDescent="0.4">
      <c r="A1048" s="116"/>
      <c r="B1048" s="122"/>
      <c r="E1048" s="74"/>
      <c r="F1048" s="74"/>
      <c r="G1048" s="74"/>
    </row>
    <row r="1049" spans="1:7" s="55" customFormat="1" ht="14.15" x14ac:dyDescent="0.4">
      <c r="A1049" s="116"/>
      <c r="B1049" s="122"/>
      <c r="E1049" s="74"/>
      <c r="F1049" s="74"/>
      <c r="G1049" s="74"/>
    </row>
    <row r="1050" spans="1:7" s="55" customFormat="1" ht="14.15" x14ac:dyDescent="0.4">
      <c r="A1050" s="116"/>
      <c r="B1050" s="122"/>
      <c r="E1050" s="74"/>
      <c r="F1050" s="74"/>
      <c r="G1050" s="74"/>
    </row>
    <row r="1051" spans="1:7" s="55" customFormat="1" ht="14.15" x14ac:dyDescent="0.4">
      <c r="A1051" s="116"/>
      <c r="B1051" s="122"/>
      <c r="E1051" s="74"/>
      <c r="F1051" s="74"/>
      <c r="G1051" s="74"/>
    </row>
    <row r="1052" spans="1:7" s="55" customFormat="1" ht="14.15" x14ac:dyDescent="0.4">
      <c r="A1052" s="116"/>
      <c r="B1052" s="122"/>
      <c r="E1052" s="74"/>
      <c r="F1052" s="74"/>
      <c r="G1052" s="74"/>
    </row>
    <row r="1053" spans="1:7" s="55" customFormat="1" ht="14.15" x14ac:dyDescent="0.4">
      <c r="A1053" s="116"/>
      <c r="B1053" s="122"/>
      <c r="E1053" s="74"/>
      <c r="F1053" s="74"/>
      <c r="G1053" s="74"/>
    </row>
    <row r="1054" spans="1:7" s="55" customFormat="1" ht="14.15" x14ac:dyDescent="0.4">
      <c r="A1054" s="116"/>
      <c r="B1054" s="122"/>
      <c r="E1054" s="74"/>
      <c r="F1054" s="74"/>
      <c r="G1054" s="74"/>
    </row>
    <row r="1055" spans="1:7" s="55" customFormat="1" ht="14.15" x14ac:dyDescent="0.4">
      <c r="A1055" s="116"/>
      <c r="B1055" s="122"/>
      <c r="E1055" s="74"/>
      <c r="F1055" s="74"/>
      <c r="G1055" s="74"/>
    </row>
    <row r="1056" spans="1:7" s="55" customFormat="1" ht="14.15" x14ac:dyDescent="0.4">
      <c r="A1056" s="116"/>
      <c r="B1056" s="122"/>
      <c r="E1056" s="74"/>
      <c r="F1056" s="74"/>
      <c r="G1056" s="74"/>
    </row>
    <row r="1057" spans="1:7" s="55" customFormat="1" ht="14.15" x14ac:dyDescent="0.4">
      <c r="A1057" s="116"/>
      <c r="B1057" s="122"/>
      <c r="E1057" s="74"/>
      <c r="F1057" s="74"/>
      <c r="G1057" s="74"/>
    </row>
    <row r="1058" spans="1:7" s="55" customFormat="1" ht="14.15" x14ac:dyDescent="0.4">
      <c r="A1058" s="116"/>
      <c r="B1058" s="122"/>
      <c r="E1058" s="74"/>
      <c r="F1058" s="74"/>
      <c r="G1058" s="74"/>
    </row>
    <row r="1059" spans="1:7" s="55" customFormat="1" ht="14.15" x14ac:dyDescent="0.4">
      <c r="A1059" s="116"/>
      <c r="B1059" s="122"/>
      <c r="E1059" s="74"/>
      <c r="F1059" s="74"/>
      <c r="G1059" s="74"/>
    </row>
    <row r="1060" spans="1:7" s="55" customFormat="1" ht="14.15" x14ac:dyDescent="0.4">
      <c r="A1060" s="116"/>
      <c r="B1060" s="122"/>
      <c r="E1060" s="74"/>
      <c r="F1060" s="74"/>
      <c r="G1060" s="74"/>
    </row>
    <row r="1061" spans="1:7" s="55" customFormat="1" ht="14.15" x14ac:dyDescent="0.4">
      <c r="A1061" s="116"/>
      <c r="B1061" s="122"/>
      <c r="E1061" s="74"/>
      <c r="F1061" s="74"/>
      <c r="G1061" s="74"/>
    </row>
    <row r="1062" spans="1:7" s="55" customFormat="1" ht="14.15" x14ac:dyDescent="0.4">
      <c r="A1062" s="116"/>
      <c r="B1062" s="122"/>
      <c r="E1062" s="74"/>
      <c r="F1062" s="74"/>
      <c r="G1062" s="74"/>
    </row>
    <row r="1063" spans="1:7" s="55" customFormat="1" ht="14.15" x14ac:dyDescent="0.4">
      <c r="A1063" s="116"/>
      <c r="B1063" s="122"/>
      <c r="E1063" s="74"/>
      <c r="F1063" s="74"/>
      <c r="G1063" s="74"/>
    </row>
    <row r="1064" spans="1:7" s="55" customFormat="1" ht="14.15" x14ac:dyDescent="0.4">
      <c r="A1064" s="116"/>
      <c r="B1064" s="122"/>
      <c r="E1064" s="74"/>
      <c r="F1064" s="74"/>
      <c r="G1064" s="74"/>
    </row>
    <row r="1065" spans="1:7" s="55" customFormat="1" ht="14.15" x14ac:dyDescent="0.4">
      <c r="A1065" s="116"/>
      <c r="B1065" s="122"/>
      <c r="E1065" s="74"/>
      <c r="F1065" s="74"/>
      <c r="G1065" s="74"/>
    </row>
    <row r="1066" spans="1:7" s="55" customFormat="1" ht="14.15" x14ac:dyDescent="0.4">
      <c r="A1066" s="116"/>
      <c r="B1066" s="122"/>
      <c r="E1066" s="74"/>
      <c r="F1066" s="74"/>
      <c r="G1066" s="74"/>
    </row>
    <row r="1067" spans="1:7" s="55" customFormat="1" ht="14.15" x14ac:dyDescent="0.4">
      <c r="A1067" s="116"/>
      <c r="B1067" s="122"/>
      <c r="E1067" s="74"/>
      <c r="F1067" s="74"/>
      <c r="G1067" s="74"/>
    </row>
    <row r="1068" spans="1:7" s="55" customFormat="1" ht="14.15" x14ac:dyDescent="0.4">
      <c r="A1068" s="116"/>
      <c r="B1068" s="122"/>
      <c r="E1068" s="74"/>
      <c r="F1068" s="74"/>
      <c r="G1068" s="74"/>
    </row>
    <row r="1069" spans="1:7" s="55" customFormat="1" ht="14.15" x14ac:dyDescent="0.4">
      <c r="A1069" s="116"/>
      <c r="B1069" s="122"/>
      <c r="E1069" s="74"/>
      <c r="F1069" s="74"/>
      <c r="G1069" s="74"/>
    </row>
    <row r="1070" spans="1:7" s="55" customFormat="1" ht="14.15" x14ac:dyDescent="0.4">
      <c r="A1070" s="116"/>
      <c r="B1070" s="122"/>
      <c r="E1070" s="74"/>
      <c r="F1070" s="74"/>
      <c r="G1070" s="74"/>
    </row>
    <row r="1071" spans="1:7" s="55" customFormat="1" ht="14.15" x14ac:dyDescent="0.4">
      <c r="A1071" s="116"/>
      <c r="B1071" s="122"/>
      <c r="E1071" s="74"/>
      <c r="F1071" s="74"/>
      <c r="G1071" s="74"/>
    </row>
    <row r="1072" spans="1:7" s="55" customFormat="1" ht="14.15" x14ac:dyDescent="0.4">
      <c r="A1072" s="116"/>
      <c r="B1072" s="122"/>
      <c r="E1072" s="74"/>
      <c r="F1072" s="74"/>
      <c r="G1072" s="74"/>
    </row>
    <row r="1073" spans="1:7" s="55" customFormat="1" ht="14.15" x14ac:dyDescent="0.4">
      <c r="A1073" s="116"/>
      <c r="B1073" s="122"/>
      <c r="E1073" s="74"/>
      <c r="F1073" s="74"/>
      <c r="G1073" s="74"/>
    </row>
    <row r="1074" spans="1:7" s="55" customFormat="1" ht="14.15" x14ac:dyDescent="0.4">
      <c r="A1074" s="116"/>
      <c r="B1074" s="122"/>
      <c r="E1074" s="74"/>
      <c r="F1074" s="74"/>
      <c r="G1074" s="74"/>
    </row>
    <row r="1075" spans="1:7" s="55" customFormat="1" ht="14.15" x14ac:dyDescent="0.4">
      <c r="A1075" s="116"/>
      <c r="B1075" s="122"/>
      <c r="E1075" s="74"/>
      <c r="F1075" s="74"/>
      <c r="G1075" s="74"/>
    </row>
    <row r="1076" spans="1:7" s="55" customFormat="1" ht="14.15" x14ac:dyDescent="0.4">
      <c r="A1076" s="116"/>
      <c r="B1076" s="122"/>
      <c r="E1076" s="74"/>
      <c r="F1076" s="74"/>
      <c r="G1076" s="74"/>
    </row>
    <row r="1077" spans="1:7" s="55" customFormat="1" ht="14.15" x14ac:dyDescent="0.4">
      <c r="A1077" s="116"/>
      <c r="B1077" s="122"/>
      <c r="E1077" s="74"/>
      <c r="F1077" s="74"/>
      <c r="G1077" s="74"/>
    </row>
    <row r="1078" spans="1:7" s="55" customFormat="1" ht="14.15" x14ac:dyDescent="0.4">
      <c r="A1078" s="116"/>
      <c r="B1078" s="122"/>
      <c r="E1078" s="74"/>
      <c r="F1078" s="74"/>
      <c r="G1078" s="74"/>
    </row>
    <row r="1079" spans="1:7" s="55" customFormat="1" ht="14.15" x14ac:dyDescent="0.4">
      <c r="A1079" s="116"/>
      <c r="B1079" s="122"/>
      <c r="E1079" s="74"/>
      <c r="F1079" s="74"/>
      <c r="G1079" s="74"/>
    </row>
    <row r="1080" spans="1:7" s="55" customFormat="1" ht="14.15" x14ac:dyDescent="0.4">
      <c r="A1080" s="116"/>
      <c r="B1080" s="122"/>
      <c r="E1080" s="74"/>
      <c r="F1080" s="74"/>
      <c r="G1080" s="74"/>
    </row>
    <row r="1081" spans="1:7" s="55" customFormat="1" ht="14.15" x14ac:dyDescent="0.4">
      <c r="A1081" s="116"/>
      <c r="B1081" s="122"/>
      <c r="E1081" s="74"/>
      <c r="F1081" s="74"/>
      <c r="G1081" s="74"/>
    </row>
    <row r="1082" spans="1:7" s="55" customFormat="1" ht="14.15" x14ac:dyDescent="0.4">
      <c r="A1082" s="116"/>
      <c r="B1082" s="122"/>
      <c r="E1082" s="74"/>
      <c r="F1082" s="74"/>
      <c r="G1082" s="74"/>
    </row>
    <row r="1083" spans="1:7" s="55" customFormat="1" ht="14.15" x14ac:dyDescent="0.4">
      <c r="A1083" s="116"/>
      <c r="B1083" s="122"/>
      <c r="E1083" s="74"/>
      <c r="F1083" s="74"/>
      <c r="G1083" s="74"/>
    </row>
    <row r="1084" spans="1:7" s="55" customFormat="1" ht="14.15" x14ac:dyDescent="0.4">
      <c r="A1084" s="116"/>
      <c r="B1084" s="122"/>
      <c r="E1084" s="74"/>
      <c r="F1084" s="74"/>
      <c r="G1084" s="74"/>
    </row>
    <row r="1085" spans="1:7" s="55" customFormat="1" ht="14.15" x14ac:dyDescent="0.4">
      <c r="A1085" s="116"/>
      <c r="B1085" s="122"/>
      <c r="E1085" s="74"/>
      <c r="F1085" s="74"/>
      <c r="G1085" s="74"/>
    </row>
    <row r="1086" spans="1:7" s="55" customFormat="1" ht="14.15" x14ac:dyDescent="0.4">
      <c r="A1086" s="116"/>
      <c r="B1086" s="122"/>
      <c r="E1086" s="74"/>
      <c r="F1086" s="74"/>
      <c r="G1086" s="74"/>
    </row>
    <row r="1087" spans="1:7" s="55" customFormat="1" ht="14.15" x14ac:dyDescent="0.4">
      <c r="A1087" s="116"/>
      <c r="B1087" s="122"/>
      <c r="E1087" s="74"/>
      <c r="F1087" s="74"/>
      <c r="G1087" s="74"/>
    </row>
    <row r="1088" spans="1:7" s="55" customFormat="1" ht="14.15" x14ac:dyDescent="0.4">
      <c r="A1088" s="116"/>
      <c r="B1088" s="122"/>
      <c r="E1088" s="74"/>
      <c r="F1088" s="74"/>
      <c r="G1088" s="74"/>
    </row>
    <row r="1089" spans="1:7" s="55" customFormat="1" ht="14.15" x14ac:dyDescent="0.4">
      <c r="A1089" s="116"/>
      <c r="B1089" s="122"/>
      <c r="E1089" s="74"/>
      <c r="F1089" s="74"/>
      <c r="G1089" s="74"/>
    </row>
    <row r="1090" spans="1:7" s="55" customFormat="1" ht="14.15" x14ac:dyDescent="0.4">
      <c r="A1090" s="116"/>
      <c r="B1090" s="122"/>
      <c r="E1090" s="74"/>
      <c r="F1090" s="74"/>
      <c r="G1090" s="74"/>
    </row>
    <row r="1091" spans="1:7" s="55" customFormat="1" ht="14.15" x14ac:dyDescent="0.4">
      <c r="A1091" s="116"/>
      <c r="B1091" s="122"/>
      <c r="E1091" s="74"/>
      <c r="F1091" s="74"/>
      <c r="G1091" s="74"/>
    </row>
    <row r="1092" spans="1:7" s="55" customFormat="1" ht="14.15" x14ac:dyDescent="0.4">
      <c r="A1092" s="116"/>
      <c r="B1092" s="122"/>
      <c r="E1092" s="74"/>
      <c r="F1092" s="74"/>
      <c r="G1092" s="74"/>
    </row>
    <row r="1093" spans="1:7" s="55" customFormat="1" ht="14.15" x14ac:dyDescent="0.4">
      <c r="A1093" s="116"/>
      <c r="B1093" s="122"/>
      <c r="E1093" s="74"/>
      <c r="F1093" s="74"/>
      <c r="G1093" s="74"/>
    </row>
    <row r="1094" spans="1:7" s="55" customFormat="1" ht="14.15" x14ac:dyDescent="0.4">
      <c r="A1094" s="116"/>
      <c r="B1094" s="122"/>
      <c r="E1094" s="74"/>
      <c r="F1094" s="74"/>
      <c r="G1094" s="74"/>
    </row>
    <row r="1095" spans="1:7" s="55" customFormat="1" ht="14.15" x14ac:dyDescent="0.4">
      <c r="A1095" s="116"/>
      <c r="B1095" s="122"/>
      <c r="E1095" s="74"/>
      <c r="F1095" s="74"/>
      <c r="G1095" s="74"/>
    </row>
    <row r="1096" spans="1:7" s="55" customFormat="1" ht="14.15" x14ac:dyDescent="0.4">
      <c r="A1096" s="116"/>
      <c r="B1096" s="122"/>
      <c r="E1096" s="74"/>
      <c r="F1096" s="74"/>
      <c r="G1096" s="74"/>
    </row>
    <row r="1097" spans="1:7" s="55" customFormat="1" ht="14.15" x14ac:dyDescent="0.4">
      <c r="A1097" s="116"/>
      <c r="B1097" s="122"/>
      <c r="E1097" s="74"/>
      <c r="F1097" s="74"/>
      <c r="G1097" s="74"/>
    </row>
    <row r="1098" spans="1:7" s="55" customFormat="1" ht="14.15" x14ac:dyDescent="0.4">
      <c r="A1098" s="116"/>
      <c r="B1098" s="122"/>
      <c r="E1098" s="74"/>
      <c r="F1098" s="74"/>
      <c r="G1098" s="74"/>
    </row>
    <row r="1099" spans="1:7" s="55" customFormat="1" ht="14.15" x14ac:dyDescent="0.4">
      <c r="A1099" s="116"/>
      <c r="B1099" s="122"/>
      <c r="E1099" s="74"/>
      <c r="F1099" s="74"/>
      <c r="G1099" s="74"/>
    </row>
    <row r="1100" spans="1:7" s="55" customFormat="1" ht="14.15" x14ac:dyDescent="0.4">
      <c r="A1100" s="116"/>
      <c r="B1100" s="122"/>
      <c r="E1100" s="74"/>
      <c r="F1100" s="74"/>
      <c r="G1100" s="74"/>
    </row>
    <row r="1101" spans="1:7" s="55" customFormat="1" ht="14.15" x14ac:dyDescent="0.4">
      <c r="A1101" s="116"/>
      <c r="B1101" s="122"/>
      <c r="E1101" s="74"/>
      <c r="F1101" s="74"/>
      <c r="G1101" s="74"/>
    </row>
    <row r="1102" spans="1:7" s="55" customFormat="1" ht="14.15" x14ac:dyDescent="0.4">
      <c r="A1102" s="116"/>
      <c r="B1102" s="122"/>
      <c r="E1102" s="74"/>
      <c r="F1102" s="74"/>
      <c r="G1102" s="74"/>
    </row>
    <row r="1103" spans="1:7" s="55" customFormat="1" ht="14.15" x14ac:dyDescent="0.4">
      <c r="A1103" s="116"/>
      <c r="B1103" s="122"/>
      <c r="E1103" s="74"/>
      <c r="F1103" s="74"/>
      <c r="G1103" s="74"/>
    </row>
    <row r="1104" spans="1:7" s="55" customFormat="1" ht="14.15" x14ac:dyDescent="0.4">
      <c r="A1104" s="116"/>
      <c r="B1104" s="122"/>
      <c r="E1104" s="74"/>
      <c r="F1104" s="74"/>
      <c r="G1104" s="74"/>
    </row>
    <row r="1105" spans="1:7" s="55" customFormat="1" ht="14.15" x14ac:dyDescent="0.4">
      <c r="A1105" s="116"/>
      <c r="B1105" s="122"/>
      <c r="E1105" s="74"/>
      <c r="F1105" s="74"/>
      <c r="G1105" s="74"/>
    </row>
    <row r="1106" spans="1:7" s="55" customFormat="1" ht="14.15" x14ac:dyDescent="0.4">
      <c r="A1106" s="116"/>
      <c r="B1106" s="122"/>
      <c r="E1106" s="74"/>
      <c r="F1106" s="74"/>
      <c r="G1106" s="74"/>
    </row>
    <row r="1107" spans="1:7" s="55" customFormat="1" ht="14.15" x14ac:dyDescent="0.4">
      <c r="A1107" s="116"/>
      <c r="B1107" s="122"/>
      <c r="E1107" s="74"/>
      <c r="F1107" s="74"/>
      <c r="G1107" s="74"/>
    </row>
    <row r="1108" spans="1:7" s="55" customFormat="1" ht="14.15" x14ac:dyDescent="0.4">
      <c r="A1108" s="116"/>
      <c r="B1108" s="122"/>
      <c r="E1108" s="74"/>
      <c r="F1108" s="74"/>
      <c r="G1108" s="74"/>
    </row>
    <row r="1109" spans="1:7" s="55" customFormat="1" ht="14.15" x14ac:dyDescent="0.4">
      <c r="A1109" s="116"/>
      <c r="B1109" s="122"/>
      <c r="E1109" s="74"/>
      <c r="F1109" s="74"/>
      <c r="G1109" s="74"/>
    </row>
    <row r="1110" spans="1:7" s="55" customFormat="1" ht="14.15" x14ac:dyDescent="0.4">
      <c r="A1110" s="116"/>
      <c r="B1110" s="122"/>
      <c r="E1110" s="74"/>
      <c r="F1110" s="74"/>
      <c r="G1110" s="74"/>
    </row>
    <row r="1111" spans="1:7" s="55" customFormat="1" ht="14.15" x14ac:dyDescent="0.4">
      <c r="A1111" s="116"/>
      <c r="B1111" s="122"/>
      <c r="E1111" s="74"/>
      <c r="F1111" s="74"/>
      <c r="G1111" s="74"/>
    </row>
    <row r="1112" spans="1:7" s="55" customFormat="1" ht="14.15" x14ac:dyDescent="0.4">
      <c r="A1112" s="116"/>
      <c r="B1112" s="122"/>
      <c r="E1112" s="74"/>
      <c r="F1112" s="74"/>
      <c r="G1112" s="74"/>
    </row>
    <row r="1113" spans="1:7" s="55" customFormat="1" ht="14.15" x14ac:dyDescent="0.4">
      <c r="A1113" s="116"/>
      <c r="B1113" s="122"/>
      <c r="E1113" s="74"/>
      <c r="F1113" s="74"/>
      <c r="G1113" s="74"/>
    </row>
    <row r="1114" spans="1:7" s="55" customFormat="1" ht="14.15" x14ac:dyDescent="0.4">
      <c r="A1114" s="116"/>
      <c r="B1114" s="122"/>
      <c r="E1114" s="74"/>
      <c r="F1114" s="74"/>
      <c r="G1114" s="74"/>
    </row>
    <row r="1115" spans="1:7" s="55" customFormat="1" ht="14.15" x14ac:dyDescent="0.4">
      <c r="A1115" s="116"/>
      <c r="B1115" s="122"/>
      <c r="E1115" s="74"/>
      <c r="F1115" s="74"/>
      <c r="G1115" s="74"/>
    </row>
    <row r="1116" spans="1:7" s="55" customFormat="1" ht="14.15" x14ac:dyDescent="0.4">
      <c r="A1116" s="116"/>
      <c r="B1116" s="122"/>
      <c r="E1116" s="74"/>
      <c r="F1116" s="74"/>
      <c r="G1116" s="74"/>
    </row>
    <row r="1117" spans="1:7" s="55" customFormat="1" ht="14.15" x14ac:dyDescent="0.4">
      <c r="A1117" s="116"/>
      <c r="B1117" s="122"/>
      <c r="E1117" s="74"/>
      <c r="F1117" s="74"/>
      <c r="G1117" s="74"/>
    </row>
    <row r="1118" spans="1:7" s="55" customFormat="1" ht="14.15" x14ac:dyDescent="0.4">
      <c r="A1118" s="116"/>
      <c r="B1118" s="122"/>
      <c r="E1118" s="74"/>
      <c r="F1118" s="74"/>
      <c r="G1118" s="74"/>
    </row>
    <row r="1119" spans="1:7" s="55" customFormat="1" ht="14.15" x14ac:dyDescent="0.4">
      <c r="A1119" s="116"/>
      <c r="B1119" s="122"/>
      <c r="E1119" s="74"/>
      <c r="F1119" s="74"/>
      <c r="G1119" s="74"/>
    </row>
    <row r="1120" spans="1:7" s="55" customFormat="1" ht="14.15" x14ac:dyDescent="0.4">
      <c r="A1120" s="116"/>
      <c r="B1120" s="122"/>
      <c r="E1120" s="74"/>
      <c r="F1120" s="74"/>
      <c r="G1120" s="74"/>
    </row>
    <row r="1121" spans="1:7" s="55" customFormat="1" ht="14.15" x14ac:dyDescent="0.4">
      <c r="A1121" s="116"/>
      <c r="B1121" s="122"/>
      <c r="E1121" s="74"/>
      <c r="F1121" s="74"/>
      <c r="G1121" s="74"/>
    </row>
    <row r="1122" spans="1:7" s="55" customFormat="1" ht="14.15" x14ac:dyDescent="0.4">
      <c r="A1122" s="116"/>
      <c r="B1122" s="122"/>
      <c r="E1122" s="74"/>
      <c r="F1122" s="74"/>
      <c r="G1122" s="74"/>
    </row>
    <row r="1123" spans="1:7" s="55" customFormat="1" ht="14.15" x14ac:dyDescent="0.4">
      <c r="A1123" s="116"/>
      <c r="B1123" s="122"/>
      <c r="E1123" s="74"/>
      <c r="F1123" s="74"/>
      <c r="G1123" s="74"/>
    </row>
    <row r="1124" spans="1:7" s="55" customFormat="1" ht="14.15" x14ac:dyDescent="0.4">
      <c r="A1124" s="116"/>
      <c r="B1124" s="122"/>
      <c r="E1124" s="74"/>
      <c r="F1124" s="74"/>
      <c r="G1124" s="74"/>
    </row>
    <row r="1125" spans="1:7" s="55" customFormat="1" ht="14.15" x14ac:dyDescent="0.4">
      <c r="A1125" s="116"/>
      <c r="B1125" s="122"/>
      <c r="E1125" s="74"/>
      <c r="F1125" s="74"/>
      <c r="G1125" s="74"/>
    </row>
    <row r="1126" spans="1:7" s="55" customFormat="1" ht="14.15" x14ac:dyDescent="0.4">
      <c r="A1126" s="116"/>
      <c r="B1126" s="122"/>
      <c r="E1126" s="74"/>
      <c r="F1126" s="74"/>
      <c r="G1126" s="74"/>
    </row>
    <row r="1127" spans="1:7" s="55" customFormat="1" ht="14.15" x14ac:dyDescent="0.4">
      <c r="A1127" s="116"/>
      <c r="B1127" s="122"/>
      <c r="E1127" s="74"/>
      <c r="F1127" s="74"/>
      <c r="G1127" s="74"/>
    </row>
    <row r="1128" spans="1:7" s="55" customFormat="1" ht="14.15" x14ac:dyDescent="0.4">
      <c r="A1128" s="116"/>
      <c r="B1128" s="122"/>
      <c r="E1128" s="74"/>
      <c r="F1128" s="74"/>
      <c r="G1128" s="74"/>
    </row>
    <row r="1129" spans="1:7" s="55" customFormat="1" ht="14.15" x14ac:dyDescent="0.4">
      <c r="A1129" s="116"/>
      <c r="B1129" s="122"/>
      <c r="E1129" s="74"/>
      <c r="F1129" s="74"/>
      <c r="G1129" s="74"/>
    </row>
    <row r="1130" spans="1:7" s="55" customFormat="1" ht="14.15" x14ac:dyDescent="0.4">
      <c r="A1130" s="116"/>
      <c r="B1130" s="122"/>
      <c r="E1130" s="74"/>
      <c r="F1130" s="74"/>
      <c r="G1130" s="74"/>
    </row>
    <row r="1131" spans="1:7" s="55" customFormat="1" ht="14.15" x14ac:dyDescent="0.4">
      <c r="A1131" s="116"/>
      <c r="B1131" s="122"/>
      <c r="E1131" s="74"/>
      <c r="F1131" s="74"/>
      <c r="G1131" s="74"/>
    </row>
    <row r="1132" spans="1:7" s="55" customFormat="1" ht="14.15" x14ac:dyDescent="0.4">
      <c r="A1132" s="116"/>
      <c r="B1132" s="122"/>
      <c r="E1132" s="74"/>
      <c r="F1132" s="74"/>
      <c r="G1132" s="74"/>
    </row>
    <row r="1133" spans="1:7" s="55" customFormat="1" ht="14.15" x14ac:dyDescent="0.4">
      <c r="A1133" s="116"/>
      <c r="B1133" s="122"/>
      <c r="E1133" s="74"/>
      <c r="F1133" s="74"/>
      <c r="G1133" s="74"/>
    </row>
    <row r="1134" spans="1:7" s="55" customFormat="1" ht="14.15" x14ac:dyDescent="0.4">
      <c r="A1134" s="116"/>
      <c r="B1134" s="122"/>
      <c r="E1134" s="74"/>
      <c r="F1134" s="74"/>
      <c r="G1134" s="74"/>
    </row>
    <row r="1135" spans="1:7" s="55" customFormat="1" ht="14.15" x14ac:dyDescent="0.4">
      <c r="A1135" s="116"/>
      <c r="B1135" s="122"/>
      <c r="E1135" s="74"/>
      <c r="F1135" s="74"/>
      <c r="G1135" s="74"/>
    </row>
    <row r="1136" spans="1:7" s="55" customFormat="1" ht="14.15" x14ac:dyDescent="0.4">
      <c r="A1136" s="116"/>
      <c r="B1136" s="122"/>
      <c r="E1136" s="74"/>
      <c r="F1136" s="74"/>
      <c r="G1136" s="74"/>
    </row>
    <row r="1137" spans="1:7" s="55" customFormat="1" ht="14.15" x14ac:dyDescent="0.4">
      <c r="A1137" s="116"/>
      <c r="B1137" s="122"/>
      <c r="E1137" s="74"/>
      <c r="F1137" s="74"/>
      <c r="G1137" s="74"/>
    </row>
    <row r="1138" spans="1:7" s="55" customFormat="1" ht="14.15" x14ac:dyDescent="0.4">
      <c r="A1138" s="116"/>
      <c r="B1138" s="122"/>
      <c r="E1138" s="74"/>
      <c r="F1138" s="74"/>
      <c r="G1138" s="74"/>
    </row>
    <row r="1139" spans="1:7" s="55" customFormat="1" ht="14.15" x14ac:dyDescent="0.4">
      <c r="A1139" s="116"/>
      <c r="B1139" s="122"/>
      <c r="E1139" s="74"/>
      <c r="F1139" s="74"/>
      <c r="G1139" s="74"/>
    </row>
    <row r="1140" spans="1:7" s="55" customFormat="1" ht="14.15" x14ac:dyDescent="0.4">
      <c r="A1140" s="116"/>
      <c r="B1140" s="122"/>
      <c r="E1140" s="74"/>
      <c r="F1140" s="74"/>
      <c r="G1140" s="74"/>
    </row>
    <row r="1141" spans="1:7" s="55" customFormat="1" ht="14.15" x14ac:dyDescent="0.4">
      <c r="A1141" s="116"/>
      <c r="B1141" s="122"/>
      <c r="E1141" s="74"/>
      <c r="F1141" s="74"/>
      <c r="G1141" s="74"/>
    </row>
    <row r="1142" spans="1:7" s="55" customFormat="1" ht="14.15" x14ac:dyDescent="0.4">
      <c r="A1142" s="116"/>
      <c r="B1142" s="122"/>
      <c r="E1142" s="74"/>
      <c r="F1142" s="74"/>
      <c r="G1142" s="74"/>
    </row>
    <row r="1143" spans="1:7" s="55" customFormat="1" ht="14.15" x14ac:dyDescent="0.4">
      <c r="A1143" s="116"/>
      <c r="B1143" s="122"/>
      <c r="E1143" s="74"/>
      <c r="F1143" s="74"/>
      <c r="G1143" s="74"/>
    </row>
    <row r="1144" spans="1:7" s="55" customFormat="1" ht="14.15" x14ac:dyDescent="0.4">
      <c r="A1144" s="116"/>
      <c r="B1144" s="122"/>
      <c r="E1144" s="74"/>
      <c r="F1144" s="74"/>
      <c r="G1144" s="74"/>
    </row>
    <row r="1145" spans="1:7" s="55" customFormat="1" ht="14.15" x14ac:dyDescent="0.4">
      <c r="A1145" s="116"/>
      <c r="B1145" s="122"/>
      <c r="E1145" s="74"/>
      <c r="F1145" s="74"/>
      <c r="G1145" s="74"/>
    </row>
    <row r="1146" spans="1:7" s="55" customFormat="1" ht="14.15" x14ac:dyDescent="0.4">
      <c r="A1146" s="116"/>
      <c r="B1146" s="122"/>
      <c r="E1146" s="74"/>
      <c r="F1146" s="74"/>
      <c r="G1146" s="74"/>
    </row>
    <row r="1147" spans="1:7" s="55" customFormat="1" ht="14.15" x14ac:dyDescent="0.4">
      <c r="A1147" s="116"/>
      <c r="B1147" s="122"/>
      <c r="E1147" s="74"/>
      <c r="F1147" s="74"/>
      <c r="G1147" s="74"/>
    </row>
    <row r="1148" spans="1:7" s="55" customFormat="1" ht="14.15" x14ac:dyDescent="0.4">
      <c r="A1148" s="116"/>
      <c r="B1148" s="122"/>
      <c r="E1148" s="74"/>
      <c r="F1148" s="74"/>
      <c r="G1148" s="74"/>
    </row>
    <row r="1149" spans="1:7" s="55" customFormat="1" ht="14.15" x14ac:dyDescent="0.4">
      <c r="A1149" s="116"/>
      <c r="B1149" s="122"/>
      <c r="E1149" s="74"/>
      <c r="F1149" s="74"/>
      <c r="G1149" s="74"/>
    </row>
    <row r="1150" spans="1:7" s="55" customFormat="1" ht="14.15" x14ac:dyDescent="0.4">
      <c r="A1150" s="116"/>
      <c r="B1150" s="122"/>
      <c r="E1150" s="74"/>
      <c r="F1150" s="74"/>
      <c r="G1150" s="74"/>
    </row>
    <row r="1151" spans="1:7" s="55" customFormat="1" ht="14.15" x14ac:dyDescent="0.4">
      <c r="A1151" s="116"/>
      <c r="B1151" s="122"/>
      <c r="E1151" s="74"/>
      <c r="F1151" s="74"/>
      <c r="G1151" s="74"/>
    </row>
    <row r="1152" spans="1:7" s="55" customFormat="1" ht="14.15" x14ac:dyDescent="0.4">
      <c r="A1152" s="116"/>
      <c r="B1152" s="122"/>
      <c r="E1152" s="74"/>
      <c r="F1152" s="74"/>
      <c r="G1152" s="74"/>
    </row>
    <row r="1153" spans="1:7" s="55" customFormat="1" ht="14.15" x14ac:dyDescent="0.4">
      <c r="A1153" s="116"/>
      <c r="B1153" s="122"/>
      <c r="E1153" s="74"/>
      <c r="F1153" s="74"/>
      <c r="G1153" s="74"/>
    </row>
    <row r="1154" spans="1:7" s="55" customFormat="1" ht="14.15" x14ac:dyDescent="0.4">
      <c r="A1154" s="116"/>
      <c r="B1154" s="122"/>
      <c r="E1154" s="74"/>
      <c r="F1154" s="74"/>
      <c r="G1154" s="74"/>
    </row>
    <row r="1155" spans="1:7" s="55" customFormat="1" ht="14.15" x14ac:dyDescent="0.4">
      <c r="A1155" s="116"/>
      <c r="B1155" s="122"/>
      <c r="E1155" s="74"/>
      <c r="F1155" s="74"/>
      <c r="G1155" s="74"/>
    </row>
    <row r="1156" spans="1:7" s="55" customFormat="1" ht="14.15" x14ac:dyDescent="0.4">
      <c r="A1156" s="116"/>
      <c r="B1156" s="122"/>
      <c r="E1156" s="74"/>
      <c r="F1156" s="74"/>
      <c r="G1156" s="74"/>
    </row>
    <row r="1157" spans="1:7" s="55" customFormat="1" ht="14.15" x14ac:dyDescent="0.4">
      <c r="A1157" s="116"/>
      <c r="B1157" s="122"/>
      <c r="E1157" s="74"/>
      <c r="F1157" s="74"/>
      <c r="G1157" s="74"/>
    </row>
    <row r="1158" spans="1:7" s="55" customFormat="1" ht="14.15" x14ac:dyDescent="0.4">
      <c r="A1158" s="116"/>
      <c r="B1158" s="122"/>
      <c r="E1158" s="74"/>
      <c r="F1158" s="74"/>
      <c r="G1158" s="74"/>
    </row>
    <row r="1159" spans="1:7" s="55" customFormat="1" ht="14.15" x14ac:dyDescent="0.4">
      <c r="A1159" s="116"/>
      <c r="B1159" s="122"/>
      <c r="E1159" s="74"/>
      <c r="F1159" s="74"/>
      <c r="G1159" s="74"/>
    </row>
    <row r="1160" spans="1:7" s="55" customFormat="1" ht="14.15" x14ac:dyDescent="0.4">
      <c r="A1160" s="116"/>
      <c r="B1160" s="122"/>
      <c r="E1160" s="74"/>
      <c r="F1160" s="74"/>
      <c r="G1160" s="74"/>
    </row>
    <row r="1161" spans="1:7" s="55" customFormat="1" ht="14.15" x14ac:dyDescent="0.4">
      <c r="A1161" s="116"/>
      <c r="B1161" s="122"/>
      <c r="E1161" s="74"/>
      <c r="F1161" s="74"/>
      <c r="G1161" s="74"/>
    </row>
    <row r="1162" spans="1:7" s="55" customFormat="1" ht="14.15" x14ac:dyDescent="0.4">
      <c r="A1162" s="116"/>
      <c r="B1162" s="122"/>
      <c r="E1162" s="74"/>
      <c r="F1162" s="74"/>
      <c r="G1162" s="74"/>
    </row>
    <row r="1163" spans="1:7" s="55" customFormat="1" ht="14.15" x14ac:dyDescent="0.4">
      <c r="A1163" s="116"/>
      <c r="B1163" s="122"/>
      <c r="E1163" s="74"/>
      <c r="F1163" s="74"/>
      <c r="G1163" s="74"/>
    </row>
    <row r="1164" spans="1:7" s="55" customFormat="1" ht="14.15" x14ac:dyDescent="0.4">
      <c r="A1164" s="116"/>
      <c r="B1164" s="122"/>
      <c r="E1164" s="74"/>
      <c r="F1164" s="74"/>
      <c r="G1164" s="74"/>
    </row>
    <row r="1165" spans="1:7" s="55" customFormat="1" ht="14.15" x14ac:dyDescent="0.4">
      <c r="A1165" s="116"/>
      <c r="B1165" s="122"/>
      <c r="E1165" s="74"/>
      <c r="F1165" s="74"/>
      <c r="G1165" s="74"/>
    </row>
    <row r="1166" spans="1:7" s="55" customFormat="1" ht="14.15" x14ac:dyDescent="0.4">
      <c r="A1166" s="116"/>
      <c r="B1166" s="122"/>
      <c r="E1166" s="74"/>
      <c r="F1166" s="74"/>
      <c r="G1166" s="74"/>
    </row>
    <row r="1167" spans="1:7" s="55" customFormat="1" ht="14.15" x14ac:dyDescent="0.4">
      <c r="A1167" s="116"/>
      <c r="B1167" s="122"/>
      <c r="E1167" s="74"/>
      <c r="F1167" s="74"/>
      <c r="G1167" s="74"/>
    </row>
    <row r="1168" spans="1:7" s="55" customFormat="1" ht="14.15" x14ac:dyDescent="0.4">
      <c r="A1168" s="116"/>
      <c r="B1168" s="122"/>
      <c r="E1168" s="74"/>
      <c r="F1168" s="74"/>
      <c r="G1168" s="74"/>
    </row>
    <row r="1169" spans="1:7" s="55" customFormat="1" ht="14.15" x14ac:dyDescent="0.4">
      <c r="A1169" s="116"/>
      <c r="B1169" s="122"/>
      <c r="E1169" s="74"/>
      <c r="F1169" s="74"/>
      <c r="G1169" s="74"/>
    </row>
    <row r="1170" spans="1:7" s="55" customFormat="1" ht="14.15" x14ac:dyDescent="0.4">
      <c r="A1170" s="116"/>
      <c r="B1170" s="122"/>
      <c r="E1170" s="74"/>
      <c r="F1170" s="74"/>
      <c r="G1170" s="74"/>
    </row>
    <row r="1171" spans="1:7" s="55" customFormat="1" ht="14.15" x14ac:dyDescent="0.4">
      <c r="A1171" s="116"/>
      <c r="B1171" s="122"/>
      <c r="E1171" s="74"/>
      <c r="F1171" s="74"/>
      <c r="G1171" s="74"/>
    </row>
    <row r="1172" spans="1:7" s="55" customFormat="1" ht="14.15" x14ac:dyDescent="0.4">
      <c r="A1172" s="116"/>
      <c r="B1172" s="122"/>
      <c r="E1172" s="74"/>
      <c r="F1172" s="74"/>
      <c r="G1172" s="74"/>
    </row>
    <row r="1173" spans="1:7" s="55" customFormat="1" ht="14.15" x14ac:dyDescent="0.4">
      <c r="A1173" s="116"/>
      <c r="B1173" s="122"/>
      <c r="E1173" s="74"/>
      <c r="F1173" s="74"/>
      <c r="G1173" s="74"/>
    </row>
    <row r="1174" spans="1:7" s="55" customFormat="1" ht="14.15" x14ac:dyDescent="0.4">
      <c r="A1174" s="116"/>
      <c r="B1174" s="122"/>
      <c r="E1174" s="74"/>
      <c r="F1174" s="74"/>
      <c r="G1174" s="74"/>
    </row>
    <row r="1175" spans="1:7" s="55" customFormat="1" ht="14.15" x14ac:dyDescent="0.4">
      <c r="A1175" s="116"/>
      <c r="B1175" s="122"/>
      <c r="E1175" s="74"/>
      <c r="F1175" s="74"/>
      <c r="G1175" s="74"/>
    </row>
    <row r="1176" spans="1:7" s="55" customFormat="1" ht="14.15" x14ac:dyDescent="0.4">
      <c r="A1176" s="116"/>
      <c r="B1176" s="122"/>
      <c r="E1176" s="74"/>
      <c r="F1176" s="74"/>
      <c r="G1176" s="74"/>
    </row>
    <row r="1177" spans="1:7" s="55" customFormat="1" ht="14.15" x14ac:dyDescent="0.4">
      <c r="A1177" s="116"/>
      <c r="B1177" s="122"/>
      <c r="E1177" s="74"/>
      <c r="F1177" s="74"/>
      <c r="G1177" s="74"/>
    </row>
    <row r="1178" spans="1:7" s="55" customFormat="1" ht="14.15" x14ac:dyDescent="0.4">
      <c r="A1178" s="116"/>
      <c r="B1178" s="122"/>
      <c r="E1178" s="74"/>
      <c r="F1178" s="74"/>
      <c r="G1178" s="74"/>
    </row>
    <row r="1179" spans="1:7" s="55" customFormat="1" ht="14.15" x14ac:dyDescent="0.4">
      <c r="A1179" s="116"/>
      <c r="B1179" s="122"/>
      <c r="E1179" s="74"/>
      <c r="F1179" s="74"/>
      <c r="G1179" s="74"/>
    </row>
    <row r="1180" spans="1:7" s="55" customFormat="1" ht="14.15" x14ac:dyDescent="0.4">
      <c r="A1180" s="116"/>
      <c r="B1180" s="122"/>
      <c r="E1180" s="74"/>
      <c r="F1180" s="74"/>
      <c r="G1180" s="74"/>
    </row>
    <row r="1181" spans="1:7" s="55" customFormat="1" ht="14.15" x14ac:dyDescent="0.4">
      <c r="A1181" s="116"/>
      <c r="B1181" s="122"/>
      <c r="E1181" s="74"/>
      <c r="F1181" s="74"/>
      <c r="G1181" s="74"/>
    </row>
    <row r="1182" spans="1:7" s="55" customFormat="1" ht="14.15" x14ac:dyDescent="0.4">
      <c r="A1182" s="116"/>
      <c r="B1182" s="122"/>
      <c r="E1182" s="74"/>
      <c r="F1182" s="74"/>
      <c r="G1182" s="74"/>
    </row>
    <row r="1183" spans="1:7" s="55" customFormat="1" ht="14.15" x14ac:dyDescent="0.4">
      <c r="A1183" s="116"/>
      <c r="B1183" s="122"/>
      <c r="E1183" s="74"/>
      <c r="F1183" s="74"/>
      <c r="G1183" s="74"/>
    </row>
    <row r="1184" spans="1:7" s="55" customFormat="1" ht="14.15" x14ac:dyDescent="0.4">
      <c r="A1184" s="116"/>
      <c r="B1184" s="122"/>
      <c r="E1184" s="74"/>
      <c r="F1184" s="74"/>
      <c r="G1184" s="74"/>
    </row>
    <row r="1185" spans="1:7" s="55" customFormat="1" ht="14.15" x14ac:dyDescent="0.4">
      <c r="A1185" s="116"/>
      <c r="B1185" s="122"/>
      <c r="E1185" s="74"/>
      <c r="F1185" s="74"/>
      <c r="G1185" s="74"/>
    </row>
    <row r="1186" spans="1:7" s="55" customFormat="1" ht="14.15" x14ac:dyDescent="0.4">
      <c r="A1186" s="116"/>
      <c r="B1186" s="122"/>
      <c r="E1186" s="74"/>
      <c r="F1186" s="74"/>
      <c r="G1186" s="74"/>
    </row>
    <row r="1187" spans="1:7" s="55" customFormat="1" ht="14.15" x14ac:dyDescent="0.4">
      <c r="A1187" s="116"/>
      <c r="B1187" s="122"/>
      <c r="E1187" s="74"/>
      <c r="F1187" s="74"/>
      <c r="G1187" s="74"/>
    </row>
    <row r="1188" spans="1:7" s="55" customFormat="1" ht="14.15" x14ac:dyDescent="0.4">
      <c r="A1188" s="116"/>
      <c r="B1188" s="122"/>
      <c r="E1188" s="74"/>
      <c r="F1188" s="74"/>
      <c r="G1188" s="74"/>
    </row>
    <row r="1189" spans="1:7" s="55" customFormat="1" ht="14.15" x14ac:dyDescent="0.4">
      <c r="A1189" s="116"/>
      <c r="B1189" s="122"/>
      <c r="E1189" s="74"/>
      <c r="F1189" s="74"/>
      <c r="G1189" s="74"/>
    </row>
    <row r="1190" spans="1:7" s="55" customFormat="1" ht="14.15" x14ac:dyDescent="0.4">
      <c r="A1190" s="116"/>
      <c r="B1190" s="122"/>
      <c r="E1190" s="74"/>
      <c r="F1190" s="74"/>
      <c r="G1190" s="74"/>
    </row>
    <row r="1191" spans="1:7" s="55" customFormat="1" ht="14.15" x14ac:dyDescent="0.4">
      <c r="A1191" s="116"/>
      <c r="B1191" s="122"/>
      <c r="E1191" s="74"/>
      <c r="F1191" s="74"/>
      <c r="G1191" s="74"/>
    </row>
    <row r="1192" spans="1:7" s="55" customFormat="1" ht="14.15" x14ac:dyDescent="0.4">
      <c r="A1192" s="116"/>
      <c r="B1192" s="122"/>
      <c r="E1192" s="74"/>
      <c r="F1192" s="74"/>
      <c r="G1192" s="74"/>
    </row>
    <row r="1193" spans="1:7" s="55" customFormat="1" ht="14.15" x14ac:dyDescent="0.4">
      <c r="A1193" s="116"/>
      <c r="B1193" s="122"/>
      <c r="E1193" s="74"/>
      <c r="F1193" s="74"/>
      <c r="G1193" s="74"/>
    </row>
    <row r="1194" spans="1:7" s="55" customFormat="1" ht="14.15" x14ac:dyDescent="0.4">
      <c r="A1194" s="116"/>
      <c r="B1194" s="122"/>
      <c r="E1194" s="74"/>
      <c r="F1194" s="74"/>
      <c r="G1194" s="74"/>
    </row>
    <row r="1195" spans="1:7" s="55" customFormat="1" ht="14.15" x14ac:dyDescent="0.4">
      <c r="A1195" s="116"/>
      <c r="B1195" s="122"/>
      <c r="E1195" s="74"/>
      <c r="F1195" s="74"/>
      <c r="G1195" s="74"/>
    </row>
    <row r="1196" spans="1:7" s="55" customFormat="1" ht="14.15" x14ac:dyDescent="0.4">
      <c r="A1196" s="116"/>
      <c r="B1196" s="122"/>
      <c r="E1196" s="74"/>
      <c r="F1196" s="74"/>
      <c r="G1196" s="74"/>
    </row>
    <row r="1197" spans="1:7" s="55" customFormat="1" ht="14.15" x14ac:dyDescent="0.4">
      <c r="A1197" s="116"/>
      <c r="B1197" s="122"/>
      <c r="E1197" s="74"/>
      <c r="F1197" s="74"/>
      <c r="G1197" s="74"/>
    </row>
    <row r="1198" spans="1:7" s="55" customFormat="1" ht="14.15" x14ac:dyDescent="0.4">
      <c r="A1198" s="116"/>
      <c r="B1198" s="122"/>
      <c r="E1198" s="74"/>
      <c r="F1198" s="74"/>
      <c r="G1198" s="74"/>
    </row>
    <row r="1199" spans="1:7" s="55" customFormat="1" ht="14.15" x14ac:dyDescent="0.4">
      <c r="A1199" s="116"/>
      <c r="B1199" s="122"/>
      <c r="E1199" s="74"/>
      <c r="F1199" s="74"/>
      <c r="G1199" s="74"/>
    </row>
    <row r="1200" spans="1:7" s="55" customFormat="1" ht="14.15" x14ac:dyDescent="0.4">
      <c r="A1200" s="116"/>
      <c r="B1200" s="122"/>
      <c r="E1200" s="74"/>
      <c r="F1200" s="74"/>
      <c r="G1200" s="74"/>
    </row>
    <row r="1201" spans="1:7" s="55" customFormat="1" ht="14.15" x14ac:dyDescent="0.4">
      <c r="A1201" s="116"/>
      <c r="B1201" s="122"/>
      <c r="E1201" s="74"/>
      <c r="F1201" s="74"/>
      <c r="G1201" s="74"/>
    </row>
    <row r="1202" spans="1:7" s="55" customFormat="1" ht="14.15" x14ac:dyDescent="0.4">
      <c r="A1202" s="116"/>
      <c r="B1202" s="122"/>
      <c r="E1202" s="74"/>
      <c r="F1202" s="74"/>
      <c r="G1202" s="74"/>
    </row>
    <row r="1203" spans="1:7" s="55" customFormat="1" ht="14.15" x14ac:dyDescent="0.4">
      <c r="A1203" s="116"/>
      <c r="B1203" s="122"/>
      <c r="E1203" s="74"/>
      <c r="F1203" s="74"/>
      <c r="G1203" s="74"/>
    </row>
    <row r="1204" spans="1:7" s="55" customFormat="1" ht="14.15" x14ac:dyDescent="0.4">
      <c r="A1204" s="116"/>
      <c r="B1204" s="122"/>
      <c r="E1204" s="74"/>
      <c r="F1204" s="74"/>
      <c r="G1204" s="74"/>
    </row>
    <row r="1205" spans="1:7" s="55" customFormat="1" ht="14.15" x14ac:dyDescent="0.4">
      <c r="A1205" s="116"/>
      <c r="B1205" s="122"/>
      <c r="E1205" s="74"/>
      <c r="F1205" s="74"/>
      <c r="G1205" s="74"/>
    </row>
    <row r="1206" spans="1:7" s="55" customFormat="1" ht="14.15" x14ac:dyDescent="0.4">
      <c r="A1206" s="116"/>
      <c r="B1206" s="122"/>
      <c r="E1206" s="74"/>
      <c r="F1206" s="74"/>
      <c r="G1206" s="74"/>
    </row>
    <row r="1207" spans="1:7" s="55" customFormat="1" ht="14.15" x14ac:dyDescent="0.4">
      <c r="A1207" s="116"/>
      <c r="B1207" s="122"/>
      <c r="E1207" s="74"/>
      <c r="F1207" s="74"/>
      <c r="G1207" s="74"/>
    </row>
    <row r="1208" spans="1:7" s="55" customFormat="1" ht="14.15" x14ac:dyDescent="0.4">
      <c r="A1208" s="116"/>
      <c r="B1208" s="122"/>
      <c r="E1208" s="74"/>
      <c r="F1208" s="74"/>
      <c r="G1208" s="74"/>
    </row>
    <row r="1209" spans="1:7" s="55" customFormat="1" ht="14.15" x14ac:dyDescent="0.4">
      <c r="A1209" s="116"/>
      <c r="B1209" s="122"/>
      <c r="E1209" s="74"/>
      <c r="F1209" s="74"/>
      <c r="G1209" s="74"/>
    </row>
    <row r="1210" spans="1:7" s="55" customFormat="1" ht="14.15" x14ac:dyDescent="0.4">
      <c r="A1210" s="116"/>
      <c r="B1210" s="122"/>
      <c r="E1210" s="74"/>
      <c r="F1210" s="74"/>
      <c r="G1210" s="74"/>
    </row>
    <row r="1211" spans="1:7" s="55" customFormat="1" ht="14.15" x14ac:dyDescent="0.4">
      <c r="A1211" s="116"/>
      <c r="B1211" s="122"/>
      <c r="E1211" s="74"/>
      <c r="F1211" s="74"/>
      <c r="G1211" s="74"/>
    </row>
    <row r="1212" spans="1:7" s="55" customFormat="1" ht="14.15" x14ac:dyDescent="0.4">
      <c r="A1212" s="116"/>
      <c r="B1212" s="122"/>
      <c r="E1212" s="74"/>
      <c r="F1212" s="74"/>
      <c r="G1212" s="74"/>
    </row>
    <row r="1213" spans="1:7" s="55" customFormat="1" ht="14.15" x14ac:dyDescent="0.4">
      <c r="A1213" s="116"/>
      <c r="B1213" s="122"/>
      <c r="E1213" s="74"/>
      <c r="F1213" s="74"/>
      <c r="G1213" s="74"/>
    </row>
    <row r="1214" spans="1:7" s="55" customFormat="1" ht="14.15" x14ac:dyDescent="0.4">
      <c r="A1214" s="116"/>
      <c r="B1214" s="122"/>
      <c r="E1214" s="74"/>
      <c r="F1214" s="74"/>
      <c r="G1214" s="74"/>
    </row>
    <row r="1215" spans="1:7" s="55" customFormat="1" ht="14.15" x14ac:dyDescent="0.4">
      <c r="A1215" s="116"/>
      <c r="B1215" s="122"/>
      <c r="E1215" s="74"/>
      <c r="F1215" s="74"/>
      <c r="G1215" s="74"/>
    </row>
    <row r="1216" spans="1:7" s="55" customFormat="1" ht="14.15" x14ac:dyDescent="0.4">
      <c r="A1216" s="116"/>
      <c r="B1216" s="122"/>
      <c r="E1216" s="74"/>
      <c r="F1216" s="74"/>
      <c r="G1216" s="74"/>
    </row>
    <row r="1217" spans="1:7" s="55" customFormat="1" ht="14.15" x14ac:dyDescent="0.4">
      <c r="A1217" s="116"/>
      <c r="B1217" s="122"/>
      <c r="E1217" s="74"/>
      <c r="F1217" s="74"/>
      <c r="G1217" s="74"/>
    </row>
    <row r="1218" spans="1:7" s="55" customFormat="1" ht="14.15" x14ac:dyDescent="0.4">
      <c r="A1218" s="116"/>
      <c r="B1218" s="122"/>
      <c r="E1218" s="74"/>
      <c r="F1218" s="74"/>
      <c r="G1218" s="74"/>
    </row>
    <row r="1219" spans="1:7" s="55" customFormat="1" ht="14.15" x14ac:dyDescent="0.4">
      <c r="A1219" s="116"/>
      <c r="B1219" s="122"/>
      <c r="E1219" s="74"/>
      <c r="F1219" s="74"/>
      <c r="G1219" s="74"/>
    </row>
    <row r="1220" spans="1:7" s="55" customFormat="1" ht="14.15" x14ac:dyDescent="0.4">
      <c r="A1220" s="116"/>
      <c r="B1220" s="122"/>
      <c r="E1220" s="74"/>
      <c r="F1220" s="74"/>
      <c r="G1220" s="74"/>
    </row>
    <row r="1221" spans="1:7" s="55" customFormat="1" ht="14.15" x14ac:dyDescent="0.4">
      <c r="A1221" s="116"/>
      <c r="B1221" s="122"/>
      <c r="E1221" s="74"/>
      <c r="F1221" s="74"/>
      <c r="G1221" s="74"/>
    </row>
    <row r="1222" spans="1:7" s="55" customFormat="1" ht="14.15" x14ac:dyDescent="0.4">
      <c r="A1222" s="116"/>
      <c r="B1222" s="122"/>
      <c r="E1222" s="74"/>
      <c r="F1222" s="74"/>
      <c r="G1222" s="74"/>
    </row>
    <row r="1223" spans="1:7" s="55" customFormat="1" ht="14.15" x14ac:dyDescent="0.4">
      <c r="A1223" s="116"/>
      <c r="B1223" s="122"/>
      <c r="E1223" s="74"/>
      <c r="F1223" s="74"/>
      <c r="G1223" s="74"/>
    </row>
    <row r="1224" spans="1:7" s="55" customFormat="1" ht="14.15" x14ac:dyDescent="0.4">
      <c r="A1224" s="116"/>
      <c r="B1224" s="122"/>
      <c r="E1224" s="74"/>
      <c r="F1224" s="74"/>
      <c r="G1224" s="74"/>
    </row>
    <row r="1225" spans="1:7" s="55" customFormat="1" ht="14.15" x14ac:dyDescent="0.4">
      <c r="A1225" s="116"/>
      <c r="B1225" s="122"/>
      <c r="E1225" s="74"/>
      <c r="F1225" s="74"/>
      <c r="G1225" s="74"/>
    </row>
    <row r="1226" spans="1:7" s="55" customFormat="1" ht="14.15" x14ac:dyDescent="0.4">
      <c r="A1226" s="116"/>
      <c r="B1226" s="122"/>
      <c r="E1226" s="74"/>
      <c r="F1226" s="74"/>
      <c r="G1226" s="74"/>
    </row>
    <row r="1227" spans="1:7" s="55" customFormat="1" ht="14.15" x14ac:dyDescent="0.4">
      <c r="A1227" s="116"/>
      <c r="B1227" s="122"/>
      <c r="E1227" s="74"/>
      <c r="F1227" s="74"/>
      <c r="G1227" s="74"/>
    </row>
    <row r="1228" spans="1:7" s="55" customFormat="1" ht="14.15" x14ac:dyDescent="0.4">
      <c r="A1228" s="116"/>
      <c r="B1228" s="122"/>
      <c r="E1228" s="74"/>
      <c r="F1228" s="74"/>
      <c r="G1228" s="74"/>
    </row>
    <row r="1229" spans="1:7" s="55" customFormat="1" ht="14.15" x14ac:dyDescent="0.4">
      <c r="A1229" s="116"/>
      <c r="B1229" s="122"/>
      <c r="E1229" s="74"/>
      <c r="F1229" s="74"/>
      <c r="G1229" s="74"/>
    </row>
    <row r="1230" spans="1:7" s="55" customFormat="1" ht="14.15" x14ac:dyDescent="0.4">
      <c r="A1230" s="116"/>
      <c r="B1230" s="122"/>
      <c r="E1230" s="74"/>
      <c r="F1230" s="74"/>
      <c r="G1230" s="74"/>
    </row>
    <row r="1231" spans="1:7" s="55" customFormat="1" ht="14.15" x14ac:dyDescent="0.4">
      <c r="A1231" s="116"/>
      <c r="B1231" s="122"/>
      <c r="E1231" s="74"/>
      <c r="F1231" s="74"/>
      <c r="G1231" s="74"/>
    </row>
    <row r="1232" spans="1:7" s="55" customFormat="1" ht="14.15" x14ac:dyDescent="0.4">
      <c r="A1232" s="116"/>
      <c r="B1232" s="122"/>
      <c r="E1232" s="74"/>
      <c r="F1232" s="74"/>
      <c r="G1232" s="74"/>
    </row>
    <row r="1233" spans="1:7" s="55" customFormat="1" ht="14.15" x14ac:dyDescent="0.4">
      <c r="A1233" s="116"/>
      <c r="B1233" s="122"/>
      <c r="E1233" s="74"/>
      <c r="F1233" s="74"/>
      <c r="G1233" s="74"/>
    </row>
    <row r="1234" spans="1:7" s="55" customFormat="1" ht="14.15" x14ac:dyDescent="0.4">
      <c r="A1234" s="116"/>
      <c r="B1234" s="122"/>
      <c r="E1234" s="74"/>
      <c r="F1234" s="74"/>
      <c r="G1234" s="74"/>
    </row>
    <row r="1235" spans="1:7" s="55" customFormat="1" ht="14.15" x14ac:dyDescent="0.4">
      <c r="A1235" s="116"/>
      <c r="B1235" s="122"/>
      <c r="E1235" s="74"/>
      <c r="F1235" s="74"/>
      <c r="G1235" s="74"/>
    </row>
    <row r="1236" spans="1:7" s="55" customFormat="1" ht="14.15" x14ac:dyDescent="0.4">
      <c r="A1236" s="116"/>
      <c r="B1236" s="122"/>
      <c r="E1236" s="74"/>
      <c r="F1236" s="74"/>
      <c r="G1236" s="74"/>
    </row>
    <row r="1237" spans="1:7" s="55" customFormat="1" ht="14.15" x14ac:dyDescent="0.4">
      <c r="A1237" s="116"/>
      <c r="B1237" s="122"/>
      <c r="E1237" s="74"/>
      <c r="F1237" s="74"/>
      <c r="G1237" s="74"/>
    </row>
    <row r="1238" spans="1:7" s="55" customFormat="1" ht="14.15" x14ac:dyDescent="0.4">
      <c r="A1238" s="116"/>
      <c r="B1238" s="122"/>
      <c r="E1238" s="74"/>
      <c r="F1238" s="74"/>
      <c r="G1238" s="74"/>
    </row>
    <row r="1239" spans="1:7" s="55" customFormat="1" ht="14.15" x14ac:dyDescent="0.4">
      <c r="A1239" s="116"/>
      <c r="B1239" s="122"/>
      <c r="E1239" s="74"/>
      <c r="F1239" s="74"/>
      <c r="G1239" s="74"/>
    </row>
    <row r="1240" spans="1:7" s="55" customFormat="1" ht="14.15" x14ac:dyDescent="0.4">
      <c r="A1240" s="116"/>
      <c r="B1240" s="122"/>
      <c r="E1240" s="74"/>
      <c r="F1240" s="74"/>
      <c r="G1240" s="74"/>
    </row>
    <row r="1241" spans="1:7" s="55" customFormat="1" ht="14.15" x14ac:dyDescent="0.4">
      <c r="A1241" s="116"/>
      <c r="B1241" s="122"/>
      <c r="E1241" s="74"/>
      <c r="F1241" s="74"/>
      <c r="G1241" s="74"/>
    </row>
    <row r="1242" spans="1:7" s="55" customFormat="1" ht="14.15" x14ac:dyDescent="0.4">
      <c r="A1242" s="116"/>
      <c r="B1242" s="122"/>
      <c r="E1242" s="74"/>
      <c r="F1242" s="74"/>
      <c r="G1242" s="74"/>
    </row>
    <row r="1243" spans="1:7" s="55" customFormat="1" ht="14.15" x14ac:dyDescent="0.4">
      <c r="A1243" s="116"/>
      <c r="B1243" s="122"/>
      <c r="E1243" s="74"/>
      <c r="F1243" s="74"/>
      <c r="G1243" s="74"/>
    </row>
    <row r="1244" spans="1:7" s="55" customFormat="1" ht="14.15" x14ac:dyDescent="0.4">
      <c r="A1244" s="116"/>
      <c r="B1244" s="122"/>
      <c r="E1244" s="74"/>
      <c r="F1244" s="74"/>
      <c r="G1244" s="74"/>
    </row>
    <row r="1245" spans="1:7" s="55" customFormat="1" ht="14.15" x14ac:dyDescent="0.4">
      <c r="A1245" s="116"/>
      <c r="B1245" s="122"/>
      <c r="E1245" s="74"/>
      <c r="F1245" s="74"/>
      <c r="G1245" s="74"/>
    </row>
    <row r="1246" spans="1:7" s="55" customFormat="1" ht="14.15" x14ac:dyDescent="0.4">
      <c r="A1246" s="116"/>
      <c r="B1246" s="122"/>
      <c r="E1246" s="74"/>
      <c r="F1246" s="74"/>
      <c r="G1246" s="74"/>
    </row>
    <row r="1247" spans="1:7" s="55" customFormat="1" ht="14.15" x14ac:dyDescent="0.4">
      <c r="A1247" s="116"/>
      <c r="B1247" s="122"/>
      <c r="E1247" s="74"/>
      <c r="F1247" s="74"/>
      <c r="G1247" s="74"/>
    </row>
    <row r="1248" spans="1:7" s="55" customFormat="1" ht="14.15" x14ac:dyDescent="0.4">
      <c r="A1248" s="116"/>
      <c r="B1248" s="122"/>
      <c r="E1248" s="74"/>
      <c r="F1248" s="74"/>
      <c r="G1248" s="74"/>
    </row>
    <row r="1249" spans="1:7" s="55" customFormat="1" ht="14.15" x14ac:dyDescent="0.4">
      <c r="A1249" s="116"/>
      <c r="B1249" s="122"/>
      <c r="E1249" s="74"/>
      <c r="F1249" s="74"/>
      <c r="G1249" s="74"/>
    </row>
    <row r="1250" spans="1:7" s="55" customFormat="1" ht="14.15" x14ac:dyDescent="0.4">
      <c r="A1250" s="116"/>
      <c r="B1250" s="122"/>
      <c r="E1250" s="74"/>
      <c r="F1250" s="74"/>
      <c r="G1250" s="74"/>
    </row>
    <row r="1251" spans="1:7" s="55" customFormat="1" ht="14.15" x14ac:dyDescent="0.4">
      <c r="A1251" s="116"/>
      <c r="B1251" s="122"/>
      <c r="E1251" s="74"/>
      <c r="F1251" s="74"/>
      <c r="G1251" s="74"/>
    </row>
    <row r="1252" spans="1:7" s="55" customFormat="1" ht="14.15" x14ac:dyDescent="0.4">
      <c r="A1252" s="116"/>
      <c r="B1252" s="122"/>
      <c r="E1252" s="74"/>
      <c r="F1252" s="74"/>
      <c r="G1252" s="74"/>
    </row>
    <row r="1253" spans="1:7" s="55" customFormat="1" ht="14.15" x14ac:dyDescent="0.4">
      <c r="A1253" s="116"/>
      <c r="B1253" s="122"/>
      <c r="E1253" s="74"/>
      <c r="F1253" s="74"/>
      <c r="G1253" s="74"/>
    </row>
    <row r="1254" spans="1:7" s="55" customFormat="1" ht="14.15" x14ac:dyDescent="0.4">
      <c r="A1254" s="116"/>
      <c r="B1254" s="122"/>
      <c r="E1254" s="74"/>
      <c r="F1254" s="74"/>
      <c r="G1254" s="74"/>
    </row>
    <row r="1255" spans="1:7" s="55" customFormat="1" ht="14.15" x14ac:dyDescent="0.4">
      <c r="A1255" s="116"/>
      <c r="B1255" s="122"/>
      <c r="E1255" s="74"/>
      <c r="F1255" s="74"/>
      <c r="G1255" s="74"/>
    </row>
    <row r="1256" spans="1:7" s="55" customFormat="1" ht="14.15" x14ac:dyDescent="0.4">
      <c r="A1256" s="116"/>
      <c r="B1256" s="122"/>
      <c r="E1256" s="74"/>
      <c r="F1256" s="74"/>
      <c r="G1256" s="74"/>
    </row>
    <row r="1257" spans="1:7" s="55" customFormat="1" ht="14.15" x14ac:dyDescent="0.4">
      <c r="A1257" s="116"/>
      <c r="B1257" s="122"/>
      <c r="E1257" s="74"/>
      <c r="F1257" s="74"/>
      <c r="G1257" s="74"/>
    </row>
    <row r="1258" spans="1:7" s="55" customFormat="1" ht="14.15" x14ac:dyDescent="0.4">
      <c r="A1258" s="116"/>
      <c r="B1258" s="122"/>
      <c r="E1258" s="74"/>
      <c r="F1258" s="74"/>
      <c r="G1258" s="74"/>
    </row>
    <row r="1259" spans="1:7" s="55" customFormat="1" ht="14.15" x14ac:dyDescent="0.4">
      <c r="A1259" s="116"/>
      <c r="B1259" s="122"/>
      <c r="E1259" s="74"/>
      <c r="F1259" s="74"/>
      <c r="G1259" s="74"/>
    </row>
    <row r="1260" spans="1:7" s="55" customFormat="1" ht="14.15" x14ac:dyDescent="0.4">
      <c r="A1260" s="116"/>
      <c r="B1260" s="122"/>
      <c r="E1260" s="74"/>
      <c r="F1260" s="74"/>
      <c r="G1260" s="74"/>
    </row>
    <row r="1261" spans="1:7" s="55" customFormat="1" ht="14.15" x14ac:dyDescent="0.4">
      <c r="A1261" s="116"/>
      <c r="B1261" s="122"/>
      <c r="E1261" s="74"/>
      <c r="F1261" s="74"/>
      <c r="G1261" s="74"/>
    </row>
    <row r="1262" spans="1:7" s="55" customFormat="1" ht="14.15" x14ac:dyDescent="0.4">
      <c r="A1262" s="116"/>
      <c r="B1262" s="122"/>
      <c r="E1262" s="74"/>
      <c r="F1262" s="74"/>
      <c r="G1262" s="74"/>
    </row>
    <row r="1263" spans="1:7" s="55" customFormat="1" ht="14.15" x14ac:dyDescent="0.4">
      <c r="A1263" s="116"/>
      <c r="B1263" s="122"/>
      <c r="E1263" s="74"/>
      <c r="F1263" s="74"/>
      <c r="G1263" s="74"/>
    </row>
    <row r="1264" spans="1:7" s="55" customFormat="1" ht="14.15" x14ac:dyDescent="0.4">
      <c r="A1264" s="116"/>
      <c r="B1264" s="122"/>
      <c r="E1264" s="74"/>
      <c r="F1264" s="74"/>
      <c r="G1264" s="74"/>
    </row>
    <row r="1265" spans="1:7" s="55" customFormat="1" ht="14.15" x14ac:dyDescent="0.4">
      <c r="A1265" s="116"/>
      <c r="B1265" s="122"/>
      <c r="E1265" s="74"/>
      <c r="F1265" s="74"/>
      <c r="G1265" s="74"/>
    </row>
    <row r="1266" spans="1:7" s="55" customFormat="1" ht="14.15" x14ac:dyDescent="0.4">
      <c r="A1266" s="116"/>
      <c r="B1266" s="122"/>
      <c r="E1266" s="74"/>
      <c r="F1266" s="74"/>
      <c r="G1266" s="74"/>
    </row>
    <row r="1267" spans="1:7" s="55" customFormat="1" ht="14.15" x14ac:dyDescent="0.4">
      <c r="A1267" s="116"/>
      <c r="B1267" s="122"/>
      <c r="E1267" s="74"/>
      <c r="F1267" s="74"/>
      <c r="G1267" s="74"/>
    </row>
    <row r="1268" spans="1:7" s="55" customFormat="1" ht="14.15" x14ac:dyDescent="0.4">
      <c r="A1268" s="116"/>
      <c r="B1268" s="122"/>
      <c r="E1268" s="74"/>
      <c r="F1268" s="74"/>
      <c r="G1268" s="74"/>
    </row>
    <row r="1269" spans="1:7" s="55" customFormat="1" ht="14.15" x14ac:dyDescent="0.4">
      <c r="A1269" s="116"/>
      <c r="B1269" s="122"/>
      <c r="E1269" s="74"/>
      <c r="F1269" s="74"/>
      <c r="G1269" s="74"/>
    </row>
    <row r="1270" spans="1:7" s="55" customFormat="1" ht="14.15" x14ac:dyDescent="0.4">
      <c r="A1270" s="116"/>
      <c r="B1270" s="122"/>
      <c r="E1270" s="74"/>
      <c r="F1270" s="74"/>
      <c r="G1270" s="74"/>
    </row>
    <row r="1271" spans="1:7" s="55" customFormat="1" ht="14.15" x14ac:dyDescent="0.4">
      <c r="A1271" s="116"/>
      <c r="B1271" s="122"/>
      <c r="E1271" s="74"/>
      <c r="F1271" s="74"/>
      <c r="G1271" s="74"/>
    </row>
    <row r="1272" spans="1:7" s="55" customFormat="1" ht="14.15" x14ac:dyDescent="0.4">
      <c r="A1272" s="116"/>
      <c r="B1272" s="122"/>
      <c r="E1272" s="74"/>
      <c r="F1272" s="74"/>
      <c r="G1272" s="74"/>
    </row>
    <row r="1273" spans="1:7" s="55" customFormat="1" ht="14.15" x14ac:dyDescent="0.4">
      <c r="A1273" s="116"/>
      <c r="B1273" s="122"/>
      <c r="E1273" s="74"/>
      <c r="F1273" s="74"/>
      <c r="G1273" s="74"/>
    </row>
    <row r="1274" spans="1:7" s="55" customFormat="1" ht="14.15" x14ac:dyDescent="0.4">
      <c r="A1274" s="116"/>
      <c r="B1274" s="122"/>
      <c r="E1274" s="74"/>
      <c r="F1274" s="74"/>
      <c r="G1274" s="74"/>
    </row>
    <row r="1275" spans="1:7" s="55" customFormat="1" ht="14.15" x14ac:dyDescent="0.4">
      <c r="A1275" s="116"/>
      <c r="B1275" s="122"/>
      <c r="E1275" s="74"/>
      <c r="F1275" s="74"/>
      <c r="G1275" s="74"/>
    </row>
    <row r="1276" spans="1:7" s="55" customFormat="1" ht="14.15" x14ac:dyDescent="0.4">
      <c r="A1276" s="116"/>
      <c r="B1276" s="122"/>
      <c r="E1276" s="74"/>
      <c r="F1276" s="74"/>
      <c r="G1276" s="74"/>
    </row>
    <row r="1277" spans="1:7" s="55" customFormat="1" ht="14.15" x14ac:dyDescent="0.4">
      <c r="A1277" s="116"/>
      <c r="B1277" s="122"/>
      <c r="E1277" s="74"/>
      <c r="F1277" s="74"/>
      <c r="G1277" s="74"/>
    </row>
    <row r="1278" spans="1:7" s="55" customFormat="1" ht="14.15" x14ac:dyDescent="0.4">
      <c r="A1278" s="116"/>
      <c r="B1278" s="122"/>
      <c r="E1278" s="74"/>
      <c r="F1278" s="74"/>
      <c r="G1278" s="74"/>
    </row>
    <row r="1279" spans="1:7" s="55" customFormat="1" ht="14.15" x14ac:dyDescent="0.4">
      <c r="A1279" s="116"/>
      <c r="B1279" s="122"/>
      <c r="E1279" s="74"/>
      <c r="F1279" s="74"/>
      <c r="G1279" s="74"/>
    </row>
    <row r="1280" spans="1:7" s="55" customFormat="1" ht="14.15" x14ac:dyDescent="0.4">
      <c r="A1280" s="116"/>
      <c r="B1280" s="122"/>
      <c r="E1280" s="74"/>
      <c r="F1280" s="74"/>
      <c r="G1280" s="74"/>
    </row>
    <row r="1281" spans="1:7" s="55" customFormat="1" ht="14.15" x14ac:dyDescent="0.4">
      <c r="A1281" s="116"/>
      <c r="B1281" s="122"/>
      <c r="E1281" s="74"/>
      <c r="F1281" s="74"/>
      <c r="G1281" s="74"/>
    </row>
    <row r="1282" spans="1:7" s="55" customFormat="1" ht="14.15" x14ac:dyDescent="0.4">
      <c r="A1282" s="116"/>
      <c r="B1282" s="122"/>
      <c r="E1282" s="74"/>
      <c r="F1282" s="74"/>
      <c r="G1282" s="74"/>
    </row>
    <row r="1283" spans="1:7" s="55" customFormat="1" ht="14.15" x14ac:dyDescent="0.4">
      <c r="A1283" s="116"/>
      <c r="B1283" s="122"/>
      <c r="E1283" s="74"/>
      <c r="F1283" s="74"/>
      <c r="G1283" s="74"/>
    </row>
    <row r="1284" spans="1:7" s="55" customFormat="1" ht="14.15" x14ac:dyDescent="0.4">
      <c r="A1284" s="116"/>
      <c r="B1284" s="122"/>
      <c r="E1284" s="74"/>
      <c r="F1284" s="74"/>
      <c r="G1284" s="74"/>
    </row>
    <row r="1285" spans="1:7" s="55" customFormat="1" ht="14.15" x14ac:dyDescent="0.4">
      <c r="A1285" s="116"/>
      <c r="B1285" s="122"/>
      <c r="E1285" s="74"/>
      <c r="F1285" s="74"/>
      <c r="G1285" s="74"/>
    </row>
    <row r="1286" spans="1:7" s="55" customFormat="1" ht="14.15" x14ac:dyDescent="0.4">
      <c r="A1286" s="116"/>
      <c r="B1286" s="122"/>
      <c r="E1286" s="74"/>
      <c r="F1286" s="74"/>
      <c r="G1286" s="74"/>
    </row>
    <row r="1287" spans="1:7" s="55" customFormat="1" ht="14.15" x14ac:dyDescent="0.4">
      <c r="A1287" s="116"/>
      <c r="B1287" s="122"/>
      <c r="E1287" s="74"/>
      <c r="F1287" s="74"/>
      <c r="G1287" s="74"/>
    </row>
    <row r="1288" spans="1:7" s="55" customFormat="1" ht="14.15" x14ac:dyDescent="0.4">
      <c r="A1288" s="116"/>
      <c r="B1288" s="122"/>
      <c r="E1288" s="74"/>
      <c r="F1288" s="74"/>
      <c r="G1288" s="74"/>
    </row>
    <row r="1289" spans="1:7" s="55" customFormat="1" ht="14.15" x14ac:dyDescent="0.4">
      <c r="A1289" s="116"/>
      <c r="B1289" s="122"/>
      <c r="E1289" s="74"/>
      <c r="F1289" s="74"/>
      <c r="G1289" s="74"/>
    </row>
    <row r="1290" spans="1:7" s="55" customFormat="1" ht="14.15" x14ac:dyDescent="0.4">
      <c r="A1290" s="116"/>
      <c r="B1290" s="122"/>
      <c r="E1290" s="74"/>
      <c r="F1290" s="74"/>
      <c r="G1290" s="74"/>
    </row>
    <row r="1291" spans="1:7" s="55" customFormat="1" ht="14.15" x14ac:dyDescent="0.4">
      <c r="A1291" s="116"/>
      <c r="B1291" s="122"/>
      <c r="E1291" s="74"/>
      <c r="F1291" s="74"/>
      <c r="G1291" s="74"/>
    </row>
    <row r="1292" spans="1:7" s="55" customFormat="1" ht="14.15" x14ac:dyDescent="0.4">
      <c r="A1292" s="116"/>
      <c r="B1292" s="122"/>
      <c r="E1292" s="74"/>
      <c r="F1292" s="74"/>
      <c r="G1292" s="74"/>
    </row>
    <row r="1293" spans="1:7" s="55" customFormat="1" ht="14.15" x14ac:dyDescent="0.4">
      <c r="A1293" s="116"/>
      <c r="B1293" s="122"/>
      <c r="E1293" s="74"/>
      <c r="F1293" s="74"/>
      <c r="G1293" s="74"/>
    </row>
    <row r="1294" spans="1:7" s="55" customFormat="1" ht="14.15" x14ac:dyDescent="0.4">
      <c r="A1294" s="116"/>
      <c r="B1294" s="122"/>
      <c r="E1294" s="74"/>
      <c r="F1294" s="74"/>
      <c r="G1294" s="74"/>
    </row>
    <row r="1295" spans="1:7" s="55" customFormat="1" ht="14.15" x14ac:dyDescent="0.4">
      <c r="A1295" s="116"/>
      <c r="B1295" s="122"/>
      <c r="E1295" s="74"/>
      <c r="F1295" s="74"/>
      <c r="G1295" s="74"/>
    </row>
    <row r="1296" spans="1:7" s="55" customFormat="1" ht="14.15" x14ac:dyDescent="0.4">
      <c r="A1296" s="116"/>
      <c r="B1296" s="122"/>
      <c r="E1296" s="74"/>
      <c r="F1296" s="74"/>
      <c r="G1296" s="74"/>
    </row>
    <row r="1297" spans="1:7" s="55" customFormat="1" ht="14.15" x14ac:dyDescent="0.4">
      <c r="A1297" s="116"/>
      <c r="B1297" s="122"/>
      <c r="E1297" s="74"/>
      <c r="F1297" s="74"/>
      <c r="G1297" s="74"/>
    </row>
    <row r="1298" spans="1:7" s="55" customFormat="1" ht="14.15" x14ac:dyDescent="0.4">
      <c r="A1298" s="116"/>
      <c r="B1298" s="122"/>
      <c r="E1298" s="74"/>
      <c r="F1298" s="74"/>
      <c r="G1298" s="74"/>
    </row>
    <row r="1299" spans="1:7" s="55" customFormat="1" ht="14.15" x14ac:dyDescent="0.4">
      <c r="A1299" s="116"/>
      <c r="B1299" s="122"/>
      <c r="E1299" s="74"/>
      <c r="F1299" s="74"/>
      <c r="G1299" s="74"/>
    </row>
    <row r="1300" spans="1:7" s="55" customFormat="1" ht="14.15" x14ac:dyDescent="0.4">
      <c r="A1300" s="116"/>
      <c r="B1300" s="122"/>
      <c r="E1300" s="74"/>
      <c r="F1300" s="74"/>
      <c r="G1300" s="74"/>
    </row>
    <row r="1301" spans="1:7" s="55" customFormat="1" ht="14.15" x14ac:dyDescent="0.4">
      <c r="A1301" s="116"/>
      <c r="B1301" s="122"/>
      <c r="E1301" s="74"/>
      <c r="F1301" s="74"/>
      <c r="G1301" s="74"/>
    </row>
    <row r="1302" spans="1:7" s="55" customFormat="1" ht="14.15" x14ac:dyDescent="0.4">
      <c r="A1302" s="116"/>
      <c r="B1302" s="122"/>
      <c r="E1302" s="74"/>
      <c r="F1302" s="74"/>
      <c r="G1302" s="74"/>
    </row>
    <row r="1303" spans="1:7" s="55" customFormat="1" ht="14.15" x14ac:dyDescent="0.4">
      <c r="A1303" s="116"/>
      <c r="B1303" s="122"/>
      <c r="E1303" s="74"/>
      <c r="F1303" s="74"/>
      <c r="G1303" s="74"/>
    </row>
    <row r="1304" spans="1:7" s="55" customFormat="1" ht="14.15" x14ac:dyDescent="0.4">
      <c r="A1304" s="116"/>
      <c r="B1304" s="122"/>
      <c r="E1304" s="74"/>
      <c r="F1304" s="74"/>
      <c r="G1304" s="74"/>
    </row>
    <row r="1305" spans="1:7" s="55" customFormat="1" ht="14.15" x14ac:dyDescent="0.4">
      <c r="A1305" s="116"/>
      <c r="B1305" s="122"/>
      <c r="E1305" s="74"/>
      <c r="F1305" s="74"/>
      <c r="G1305" s="74"/>
    </row>
    <row r="1306" spans="1:7" s="55" customFormat="1" ht="14.15" x14ac:dyDescent="0.4">
      <c r="A1306" s="116"/>
      <c r="B1306" s="122"/>
      <c r="E1306" s="74"/>
      <c r="F1306" s="74"/>
      <c r="G1306" s="74"/>
    </row>
    <row r="1307" spans="1:7" s="55" customFormat="1" ht="14.15" x14ac:dyDescent="0.4">
      <c r="A1307" s="116"/>
      <c r="B1307" s="122"/>
      <c r="E1307" s="74"/>
      <c r="F1307" s="74"/>
      <c r="G1307" s="74"/>
    </row>
    <row r="1308" spans="1:7" s="55" customFormat="1" ht="14.15" x14ac:dyDescent="0.4">
      <c r="A1308" s="116"/>
      <c r="B1308" s="122"/>
      <c r="E1308" s="74"/>
      <c r="F1308" s="74"/>
      <c r="G1308" s="74"/>
    </row>
    <row r="1309" spans="1:7" s="55" customFormat="1" ht="14.15" x14ac:dyDescent="0.4">
      <c r="A1309" s="116"/>
      <c r="B1309" s="122"/>
      <c r="E1309" s="74"/>
      <c r="F1309" s="74"/>
      <c r="G1309" s="74"/>
    </row>
    <row r="1310" spans="1:7" s="55" customFormat="1" ht="14.15" x14ac:dyDescent="0.4">
      <c r="A1310" s="116"/>
      <c r="B1310" s="122"/>
      <c r="E1310" s="74"/>
      <c r="F1310" s="74"/>
      <c r="G1310" s="74"/>
    </row>
    <row r="1311" spans="1:7" s="55" customFormat="1" ht="14.15" x14ac:dyDescent="0.4">
      <c r="A1311" s="116"/>
      <c r="B1311" s="122"/>
      <c r="E1311" s="74"/>
      <c r="F1311" s="74"/>
      <c r="G1311" s="74"/>
    </row>
    <row r="1312" spans="1:7" s="55" customFormat="1" ht="14.15" x14ac:dyDescent="0.4">
      <c r="A1312" s="116"/>
      <c r="B1312" s="122"/>
      <c r="E1312" s="74"/>
      <c r="F1312" s="74"/>
      <c r="G1312" s="74"/>
    </row>
    <row r="1313" spans="1:7" s="55" customFormat="1" ht="14.15" x14ac:dyDescent="0.4">
      <c r="A1313" s="116"/>
      <c r="B1313" s="122"/>
      <c r="E1313" s="74"/>
      <c r="F1313" s="74"/>
      <c r="G1313" s="74"/>
    </row>
    <row r="1314" spans="1:7" s="55" customFormat="1" ht="14.15" x14ac:dyDescent="0.4">
      <c r="A1314" s="116"/>
      <c r="B1314" s="122"/>
      <c r="E1314" s="74"/>
      <c r="F1314" s="74"/>
      <c r="G1314" s="74"/>
    </row>
    <row r="1315" spans="1:7" s="55" customFormat="1" ht="14.15" x14ac:dyDescent="0.4">
      <c r="A1315" s="116"/>
      <c r="B1315" s="122"/>
      <c r="E1315" s="74"/>
      <c r="F1315" s="74"/>
      <c r="G1315" s="74"/>
    </row>
    <row r="1316" spans="1:7" s="55" customFormat="1" ht="14.15" x14ac:dyDescent="0.4">
      <c r="A1316" s="116"/>
      <c r="B1316" s="122"/>
      <c r="E1316" s="74"/>
      <c r="F1316" s="74"/>
      <c r="G1316" s="74"/>
    </row>
    <row r="1317" spans="1:7" s="55" customFormat="1" ht="14.15" x14ac:dyDescent="0.4">
      <c r="A1317" s="116"/>
      <c r="B1317" s="122"/>
      <c r="E1317" s="74"/>
      <c r="F1317" s="74"/>
      <c r="G1317" s="74"/>
    </row>
    <row r="1318" spans="1:7" s="55" customFormat="1" ht="14.15" x14ac:dyDescent="0.4">
      <c r="A1318" s="116"/>
      <c r="B1318" s="122"/>
      <c r="E1318" s="74"/>
      <c r="F1318" s="74"/>
      <c r="G1318" s="74"/>
    </row>
    <row r="1319" spans="1:7" s="55" customFormat="1" ht="14.15" x14ac:dyDescent="0.4">
      <c r="A1319" s="116"/>
      <c r="B1319" s="122"/>
      <c r="E1319" s="74"/>
      <c r="F1319" s="74"/>
      <c r="G1319" s="74"/>
    </row>
    <row r="1320" spans="1:7" s="55" customFormat="1" ht="14.15" x14ac:dyDescent="0.4">
      <c r="A1320" s="116"/>
      <c r="B1320" s="122"/>
      <c r="E1320" s="74"/>
      <c r="F1320" s="74"/>
      <c r="G1320" s="74"/>
    </row>
    <row r="1321" spans="1:7" s="55" customFormat="1" ht="14.15" x14ac:dyDescent="0.4">
      <c r="A1321" s="116"/>
      <c r="B1321" s="122"/>
      <c r="E1321" s="74"/>
      <c r="F1321" s="74"/>
      <c r="G1321" s="74"/>
    </row>
    <row r="1322" spans="1:7" s="55" customFormat="1" ht="14.15" x14ac:dyDescent="0.4">
      <c r="A1322" s="116"/>
      <c r="B1322" s="122"/>
      <c r="E1322" s="74"/>
      <c r="F1322" s="74"/>
      <c r="G1322" s="74"/>
    </row>
    <row r="1323" spans="1:7" s="55" customFormat="1" ht="14.15" x14ac:dyDescent="0.4">
      <c r="A1323" s="116"/>
      <c r="B1323" s="122"/>
      <c r="E1323" s="74"/>
      <c r="F1323" s="74"/>
      <c r="G1323" s="74"/>
    </row>
    <row r="1324" spans="1:7" s="55" customFormat="1" ht="14.15" x14ac:dyDescent="0.4">
      <c r="A1324" s="116"/>
      <c r="B1324" s="122"/>
      <c r="E1324" s="74"/>
      <c r="F1324" s="74"/>
      <c r="G1324" s="74"/>
    </row>
    <row r="1325" spans="1:7" s="55" customFormat="1" ht="14.15" x14ac:dyDescent="0.4">
      <c r="A1325" s="116"/>
      <c r="B1325" s="122"/>
      <c r="E1325" s="74"/>
      <c r="F1325" s="74"/>
      <c r="G1325" s="74"/>
    </row>
    <row r="1326" spans="1:7" s="55" customFormat="1" ht="14.15" x14ac:dyDescent="0.4">
      <c r="A1326" s="116"/>
      <c r="B1326" s="122"/>
      <c r="E1326" s="74"/>
      <c r="F1326" s="74"/>
      <c r="G1326" s="74"/>
    </row>
    <row r="1327" spans="1:7" s="55" customFormat="1" ht="14.15" x14ac:dyDescent="0.4">
      <c r="A1327" s="116"/>
      <c r="B1327" s="122"/>
      <c r="E1327" s="74"/>
      <c r="F1327" s="74"/>
      <c r="G1327" s="74"/>
    </row>
    <row r="1328" spans="1:7" s="55" customFormat="1" ht="14.15" x14ac:dyDescent="0.4">
      <c r="A1328" s="116"/>
      <c r="B1328" s="122"/>
      <c r="E1328" s="74"/>
      <c r="F1328" s="74"/>
      <c r="G1328" s="74"/>
    </row>
    <row r="1329" spans="1:7" s="55" customFormat="1" ht="14.15" x14ac:dyDescent="0.4">
      <c r="A1329" s="116"/>
      <c r="B1329" s="122"/>
      <c r="E1329" s="74"/>
      <c r="F1329" s="74"/>
      <c r="G1329" s="74"/>
    </row>
    <row r="1330" spans="1:7" s="55" customFormat="1" ht="14.15" x14ac:dyDescent="0.4">
      <c r="A1330" s="116"/>
      <c r="B1330" s="122"/>
      <c r="E1330" s="74"/>
      <c r="F1330" s="74"/>
      <c r="G1330" s="74"/>
    </row>
    <row r="1331" spans="1:7" s="55" customFormat="1" ht="14.15" x14ac:dyDescent="0.4">
      <c r="A1331" s="116"/>
      <c r="B1331" s="122"/>
      <c r="E1331" s="74"/>
      <c r="F1331" s="74"/>
      <c r="G1331" s="74"/>
    </row>
    <row r="1332" spans="1:7" s="55" customFormat="1" ht="14.15" x14ac:dyDescent="0.4">
      <c r="A1332" s="116"/>
      <c r="B1332" s="122"/>
      <c r="E1332" s="74"/>
      <c r="F1332" s="74"/>
      <c r="G1332" s="74"/>
    </row>
    <row r="1333" spans="1:7" s="55" customFormat="1" ht="14.15" x14ac:dyDescent="0.4">
      <c r="A1333" s="116"/>
      <c r="B1333" s="122"/>
      <c r="E1333" s="74"/>
      <c r="F1333" s="74"/>
      <c r="G1333" s="74"/>
    </row>
    <row r="1334" spans="1:7" s="55" customFormat="1" ht="14.15" x14ac:dyDescent="0.4">
      <c r="A1334" s="116"/>
      <c r="B1334" s="122"/>
      <c r="E1334" s="74"/>
      <c r="F1334" s="74"/>
      <c r="G1334" s="74"/>
    </row>
    <row r="1335" spans="1:7" s="55" customFormat="1" ht="14.15" x14ac:dyDescent="0.4">
      <c r="A1335" s="116"/>
      <c r="B1335" s="122"/>
      <c r="E1335" s="74"/>
      <c r="F1335" s="74"/>
      <c r="G1335" s="74"/>
    </row>
    <row r="1336" spans="1:7" s="55" customFormat="1" ht="14.15" x14ac:dyDescent="0.4">
      <c r="A1336" s="116"/>
      <c r="B1336" s="122"/>
      <c r="E1336" s="74"/>
      <c r="F1336" s="74"/>
      <c r="G1336" s="74"/>
    </row>
    <row r="1337" spans="1:7" s="55" customFormat="1" ht="14.15" x14ac:dyDescent="0.4">
      <c r="A1337" s="116"/>
      <c r="B1337" s="122"/>
      <c r="E1337" s="74"/>
      <c r="F1337" s="74"/>
      <c r="G1337" s="74"/>
    </row>
    <row r="1338" spans="1:7" s="55" customFormat="1" ht="14.15" x14ac:dyDescent="0.4">
      <c r="A1338" s="116"/>
      <c r="B1338" s="122"/>
      <c r="E1338" s="74"/>
      <c r="F1338" s="74"/>
      <c r="G1338" s="74"/>
    </row>
    <row r="1339" spans="1:7" s="55" customFormat="1" ht="14.15" x14ac:dyDescent="0.4">
      <c r="A1339" s="116"/>
      <c r="B1339" s="122"/>
      <c r="E1339" s="74"/>
      <c r="F1339" s="74"/>
      <c r="G1339" s="74"/>
    </row>
    <row r="1340" spans="1:7" s="55" customFormat="1" ht="14.15" x14ac:dyDescent="0.4">
      <c r="A1340" s="116"/>
      <c r="B1340" s="122"/>
      <c r="E1340" s="74"/>
      <c r="F1340" s="74"/>
      <c r="G1340" s="74"/>
    </row>
    <row r="1341" spans="1:7" s="55" customFormat="1" ht="14.15" x14ac:dyDescent="0.4">
      <c r="A1341" s="116"/>
      <c r="B1341" s="122"/>
      <c r="E1341" s="74"/>
      <c r="F1341" s="74"/>
      <c r="G1341" s="74"/>
    </row>
    <row r="1342" spans="1:7" s="55" customFormat="1" ht="14.15" x14ac:dyDescent="0.4">
      <c r="A1342" s="116"/>
      <c r="B1342" s="122"/>
      <c r="E1342" s="74"/>
      <c r="F1342" s="74"/>
      <c r="G1342" s="74"/>
    </row>
    <row r="1343" spans="1:7" s="55" customFormat="1" ht="14.15" x14ac:dyDescent="0.4">
      <c r="A1343" s="116"/>
      <c r="B1343" s="122"/>
      <c r="E1343" s="74"/>
      <c r="F1343" s="74"/>
      <c r="G1343" s="74"/>
    </row>
    <row r="1344" spans="1:7" s="55" customFormat="1" ht="14.15" x14ac:dyDescent="0.4">
      <c r="A1344" s="116"/>
      <c r="B1344" s="122"/>
      <c r="E1344" s="74"/>
      <c r="F1344" s="74"/>
      <c r="G1344" s="74"/>
    </row>
    <row r="1345" spans="1:7" s="55" customFormat="1" ht="14.15" x14ac:dyDescent="0.4">
      <c r="A1345" s="116"/>
      <c r="B1345" s="122"/>
      <c r="E1345" s="74"/>
      <c r="F1345" s="74"/>
      <c r="G1345" s="74"/>
    </row>
    <row r="1346" spans="1:7" s="55" customFormat="1" ht="14.15" x14ac:dyDescent="0.4">
      <c r="A1346" s="116"/>
      <c r="B1346" s="122"/>
      <c r="E1346" s="74"/>
      <c r="F1346" s="74"/>
      <c r="G1346" s="74"/>
    </row>
    <row r="1347" spans="1:7" s="55" customFormat="1" ht="14.15" x14ac:dyDescent="0.4">
      <c r="A1347" s="116"/>
      <c r="B1347" s="122"/>
      <c r="E1347" s="74"/>
      <c r="F1347" s="74"/>
      <c r="G1347" s="74"/>
    </row>
    <row r="1348" spans="1:7" s="55" customFormat="1" ht="14.15" x14ac:dyDescent="0.4">
      <c r="A1348" s="116"/>
      <c r="B1348" s="122"/>
      <c r="E1348" s="74"/>
      <c r="F1348" s="74"/>
      <c r="G1348" s="74"/>
    </row>
    <row r="1349" spans="1:7" s="55" customFormat="1" ht="14.15" x14ac:dyDescent="0.4">
      <c r="A1349" s="116"/>
      <c r="B1349" s="122"/>
      <c r="E1349" s="74"/>
      <c r="F1349" s="74"/>
      <c r="G1349" s="74"/>
    </row>
    <row r="1350" spans="1:7" s="55" customFormat="1" ht="14.15" x14ac:dyDescent="0.4">
      <c r="A1350" s="116"/>
      <c r="B1350" s="122"/>
      <c r="E1350" s="74"/>
      <c r="F1350" s="74"/>
      <c r="G1350" s="74"/>
    </row>
    <row r="1351" spans="1:7" s="55" customFormat="1" ht="14.15" x14ac:dyDescent="0.4">
      <c r="A1351" s="116"/>
      <c r="B1351" s="122"/>
      <c r="E1351" s="74"/>
      <c r="F1351" s="74"/>
      <c r="G1351" s="74"/>
    </row>
    <row r="1352" spans="1:7" s="55" customFormat="1" ht="14.15" x14ac:dyDescent="0.4">
      <c r="A1352" s="116"/>
      <c r="B1352" s="122"/>
      <c r="E1352" s="74"/>
      <c r="F1352" s="74"/>
      <c r="G1352" s="74"/>
    </row>
    <row r="1353" spans="1:7" s="55" customFormat="1" ht="14.15" x14ac:dyDescent="0.4">
      <c r="A1353" s="116"/>
      <c r="B1353" s="122"/>
      <c r="E1353" s="74"/>
      <c r="F1353" s="74"/>
      <c r="G1353" s="74"/>
    </row>
    <row r="1354" spans="1:7" s="55" customFormat="1" ht="14.15" x14ac:dyDescent="0.4">
      <c r="A1354" s="116"/>
      <c r="B1354" s="122"/>
      <c r="E1354" s="74"/>
      <c r="F1354" s="74"/>
      <c r="G1354" s="74"/>
    </row>
    <row r="1355" spans="1:7" s="55" customFormat="1" ht="14.15" x14ac:dyDescent="0.4">
      <c r="A1355" s="116"/>
      <c r="B1355" s="122"/>
      <c r="E1355" s="74"/>
      <c r="F1355" s="74"/>
      <c r="G1355" s="74"/>
    </row>
    <row r="1356" spans="1:7" s="55" customFormat="1" ht="14.15" x14ac:dyDescent="0.4">
      <c r="A1356" s="116"/>
      <c r="B1356" s="122"/>
      <c r="E1356" s="74"/>
      <c r="F1356" s="74"/>
      <c r="G1356" s="74"/>
    </row>
    <row r="1357" spans="1:7" s="55" customFormat="1" ht="14.15" x14ac:dyDescent="0.4">
      <c r="A1357" s="116"/>
      <c r="B1357" s="122"/>
      <c r="E1357" s="74"/>
      <c r="F1357" s="74"/>
      <c r="G1357" s="74"/>
    </row>
    <row r="1358" spans="1:7" s="55" customFormat="1" ht="14.15" x14ac:dyDescent="0.4">
      <c r="A1358" s="116"/>
      <c r="B1358" s="122"/>
      <c r="E1358" s="74"/>
      <c r="F1358" s="74"/>
      <c r="G1358" s="74"/>
    </row>
    <row r="1359" spans="1:7" s="55" customFormat="1" ht="14.15" x14ac:dyDescent="0.4">
      <c r="A1359" s="116"/>
      <c r="B1359" s="122"/>
      <c r="E1359" s="74"/>
      <c r="F1359" s="74"/>
      <c r="G1359" s="74"/>
    </row>
    <row r="1360" spans="1:7" s="55" customFormat="1" ht="14.15" x14ac:dyDescent="0.4">
      <c r="A1360" s="116"/>
      <c r="B1360" s="122"/>
      <c r="E1360" s="74"/>
      <c r="F1360" s="74"/>
      <c r="G1360" s="74"/>
    </row>
    <row r="1361" spans="1:7" s="55" customFormat="1" ht="14.15" x14ac:dyDescent="0.4">
      <c r="A1361" s="116"/>
      <c r="B1361" s="122"/>
      <c r="E1361" s="74"/>
      <c r="F1361" s="74"/>
      <c r="G1361" s="74"/>
    </row>
    <row r="1362" spans="1:7" s="55" customFormat="1" ht="14.15" x14ac:dyDescent="0.4">
      <c r="A1362" s="116"/>
      <c r="B1362" s="122"/>
      <c r="E1362" s="74"/>
      <c r="F1362" s="74"/>
      <c r="G1362" s="74"/>
    </row>
    <row r="1363" spans="1:7" s="55" customFormat="1" ht="14.15" x14ac:dyDescent="0.4">
      <c r="A1363" s="116"/>
      <c r="B1363" s="122"/>
      <c r="E1363" s="74"/>
      <c r="F1363" s="74"/>
      <c r="G1363" s="74"/>
    </row>
    <row r="1364" spans="1:7" s="55" customFormat="1" ht="14.15" x14ac:dyDescent="0.4">
      <c r="A1364" s="116"/>
      <c r="B1364" s="122"/>
      <c r="E1364" s="74"/>
      <c r="F1364" s="74"/>
      <c r="G1364" s="74"/>
    </row>
    <row r="1365" spans="1:7" s="55" customFormat="1" ht="14.15" x14ac:dyDescent="0.4">
      <c r="A1365" s="116"/>
      <c r="B1365" s="122"/>
      <c r="E1365" s="74"/>
      <c r="F1365" s="74"/>
      <c r="G1365" s="74"/>
    </row>
    <row r="1366" spans="1:7" s="55" customFormat="1" ht="14.15" x14ac:dyDescent="0.4">
      <c r="A1366" s="116"/>
      <c r="B1366" s="122"/>
      <c r="E1366" s="74"/>
      <c r="F1366" s="74"/>
      <c r="G1366" s="74"/>
    </row>
    <row r="1367" spans="1:7" s="55" customFormat="1" ht="14.15" x14ac:dyDescent="0.4">
      <c r="A1367" s="116"/>
      <c r="B1367" s="122"/>
      <c r="E1367" s="74"/>
      <c r="F1367" s="74"/>
      <c r="G1367" s="74"/>
    </row>
    <row r="1368" spans="1:7" s="55" customFormat="1" ht="14.15" x14ac:dyDescent="0.4">
      <c r="A1368" s="116"/>
      <c r="B1368" s="122"/>
      <c r="E1368" s="74"/>
      <c r="F1368" s="74"/>
      <c r="G1368" s="74"/>
    </row>
    <row r="1369" spans="1:7" s="55" customFormat="1" ht="14.15" x14ac:dyDescent="0.4">
      <c r="A1369" s="116"/>
      <c r="B1369" s="122"/>
      <c r="E1369" s="74"/>
      <c r="F1369" s="74"/>
      <c r="G1369" s="74"/>
    </row>
    <row r="1370" spans="1:7" s="55" customFormat="1" ht="14.15" x14ac:dyDescent="0.4">
      <c r="A1370" s="116"/>
      <c r="B1370" s="122"/>
      <c r="E1370" s="74"/>
      <c r="F1370" s="74"/>
      <c r="G1370" s="74"/>
    </row>
    <row r="1371" spans="1:7" s="55" customFormat="1" ht="14.15" x14ac:dyDescent="0.4">
      <c r="A1371" s="116"/>
      <c r="B1371" s="122"/>
      <c r="E1371" s="74"/>
      <c r="F1371" s="74"/>
      <c r="G1371" s="74"/>
    </row>
    <row r="1372" spans="1:7" s="55" customFormat="1" ht="14.15" x14ac:dyDescent="0.4">
      <c r="A1372" s="116"/>
      <c r="B1372" s="122"/>
      <c r="E1372" s="74"/>
      <c r="F1372" s="74"/>
      <c r="G1372" s="74"/>
    </row>
    <row r="1373" spans="1:7" s="55" customFormat="1" ht="14.15" x14ac:dyDescent="0.4">
      <c r="A1373" s="116"/>
      <c r="B1373" s="122"/>
      <c r="E1373" s="74"/>
      <c r="F1373" s="74"/>
      <c r="G1373" s="74"/>
    </row>
    <row r="1374" spans="1:7" s="55" customFormat="1" ht="14.15" x14ac:dyDescent="0.4">
      <c r="A1374" s="116"/>
      <c r="B1374" s="122"/>
      <c r="E1374" s="74"/>
      <c r="F1374" s="74"/>
      <c r="G1374" s="74"/>
    </row>
    <row r="1375" spans="1:7" s="55" customFormat="1" ht="14.15" x14ac:dyDescent="0.4">
      <c r="A1375" s="116"/>
      <c r="B1375" s="122"/>
      <c r="E1375" s="74"/>
      <c r="F1375" s="74"/>
      <c r="G1375" s="74"/>
    </row>
    <row r="1376" spans="1:7" s="55" customFormat="1" ht="14.15" x14ac:dyDescent="0.4">
      <c r="A1376" s="116"/>
      <c r="B1376" s="122"/>
      <c r="E1376" s="74"/>
      <c r="F1376" s="74"/>
      <c r="G1376" s="74"/>
    </row>
    <row r="1377" spans="1:7" s="55" customFormat="1" ht="14.15" x14ac:dyDescent="0.4">
      <c r="A1377" s="116"/>
      <c r="B1377" s="122"/>
      <c r="E1377" s="74"/>
      <c r="F1377" s="74"/>
      <c r="G1377" s="74"/>
    </row>
    <row r="1378" spans="1:7" s="55" customFormat="1" ht="14.15" x14ac:dyDescent="0.4">
      <c r="A1378" s="116"/>
      <c r="B1378" s="122"/>
      <c r="E1378" s="74"/>
      <c r="F1378" s="74"/>
      <c r="G1378" s="74"/>
    </row>
    <row r="1379" spans="1:7" s="55" customFormat="1" ht="14.15" x14ac:dyDescent="0.4">
      <c r="A1379" s="116"/>
      <c r="B1379" s="122"/>
      <c r="E1379" s="74"/>
      <c r="F1379" s="74"/>
      <c r="G1379" s="74"/>
    </row>
    <row r="1380" spans="1:7" s="55" customFormat="1" ht="14.15" x14ac:dyDescent="0.4">
      <c r="A1380" s="116"/>
      <c r="B1380" s="122"/>
      <c r="E1380" s="74"/>
      <c r="F1380" s="74"/>
      <c r="G1380" s="74"/>
    </row>
    <row r="1381" spans="1:7" s="55" customFormat="1" ht="14.15" x14ac:dyDescent="0.4">
      <c r="A1381" s="116"/>
      <c r="B1381" s="122"/>
      <c r="E1381" s="74"/>
      <c r="F1381" s="74"/>
      <c r="G1381" s="74"/>
    </row>
    <row r="1382" spans="1:7" s="55" customFormat="1" ht="14.15" x14ac:dyDescent="0.4">
      <c r="A1382" s="116"/>
      <c r="B1382" s="122"/>
      <c r="E1382" s="74"/>
      <c r="F1382" s="74"/>
      <c r="G1382" s="74"/>
    </row>
    <row r="1383" spans="1:7" s="55" customFormat="1" ht="14.15" x14ac:dyDescent="0.4">
      <c r="A1383" s="116"/>
      <c r="B1383" s="122"/>
      <c r="E1383" s="74"/>
      <c r="F1383" s="74"/>
      <c r="G1383" s="74"/>
    </row>
    <row r="1384" spans="1:7" s="55" customFormat="1" ht="14.15" x14ac:dyDescent="0.4">
      <c r="A1384" s="116"/>
      <c r="B1384" s="122"/>
      <c r="E1384" s="74"/>
      <c r="F1384" s="74"/>
      <c r="G1384" s="74"/>
    </row>
    <row r="1385" spans="1:7" s="55" customFormat="1" ht="14.15" x14ac:dyDescent="0.4">
      <c r="A1385" s="116"/>
      <c r="B1385" s="122"/>
      <c r="E1385" s="74"/>
      <c r="F1385" s="74"/>
      <c r="G1385" s="74"/>
    </row>
    <row r="1386" spans="1:7" s="55" customFormat="1" ht="14.15" x14ac:dyDescent="0.4">
      <c r="A1386" s="116"/>
      <c r="B1386" s="122"/>
      <c r="E1386" s="74"/>
      <c r="F1386" s="74"/>
      <c r="G1386" s="74"/>
    </row>
    <row r="1387" spans="1:7" s="55" customFormat="1" ht="14.15" x14ac:dyDescent="0.4">
      <c r="A1387" s="116"/>
      <c r="B1387" s="122"/>
      <c r="E1387" s="74"/>
      <c r="F1387" s="74"/>
      <c r="G1387" s="74"/>
    </row>
    <row r="1388" spans="1:7" s="55" customFormat="1" ht="14.15" x14ac:dyDescent="0.4">
      <c r="A1388" s="116"/>
      <c r="B1388" s="122"/>
      <c r="E1388" s="74"/>
      <c r="F1388" s="74"/>
      <c r="G1388" s="74"/>
    </row>
    <row r="1389" spans="1:7" s="55" customFormat="1" ht="14.15" x14ac:dyDescent="0.4">
      <c r="A1389" s="116"/>
      <c r="B1389" s="122"/>
      <c r="E1389" s="74"/>
      <c r="F1389" s="74"/>
      <c r="G1389" s="74"/>
    </row>
    <row r="1390" spans="1:7" s="55" customFormat="1" ht="14.15" x14ac:dyDescent="0.4">
      <c r="A1390" s="116"/>
      <c r="B1390" s="122"/>
      <c r="E1390" s="74"/>
      <c r="F1390" s="74"/>
      <c r="G1390" s="74"/>
    </row>
    <row r="1391" spans="1:7" s="55" customFormat="1" ht="14.15" x14ac:dyDescent="0.4">
      <c r="A1391" s="116"/>
      <c r="B1391" s="122"/>
      <c r="E1391" s="74"/>
      <c r="F1391" s="74"/>
      <c r="G1391" s="74"/>
    </row>
    <row r="1392" spans="1:7" s="55" customFormat="1" ht="14.15" x14ac:dyDescent="0.4">
      <c r="A1392" s="116"/>
      <c r="B1392" s="122"/>
      <c r="E1392" s="74"/>
      <c r="F1392" s="74"/>
      <c r="G1392" s="74"/>
    </row>
    <row r="1393" spans="1:7" s="55" customFormat="1" ht="14.15" x14ac:dyDescent="0.4">
      <c r="A1393" s="116"/>
      <c r="B1393" s="122"/>
      <c r="E1393" s="74"/>
      <c r="F1393" s="74"/>
      <c r="G1393" s="74"/>
    </row>
    <row r="1394" spans="1:7" s="55" customFormat="1" ht="14.15" x14ac:dyDescent="0.4">
      <c r="A1394" s="116"/>
      <c r="B1394" s="122"/>
      <c r="E1394" s="74"/>
      <c r="F1394" s="74"/>
      <c r="G1394" s="74"/>
    </row>
    <row r="1395" spans="1:7" s="55" customFormat="1" ht="14.15" x14ac:dyDescent="0.4">
      <c r="A1395" s="116"/>
      <c r="B1395" s="122"/>
      <c r="E1395" s="74"/>
      <c r="F1395" s="74"/>
      <c r="G1395" s="74"/>
    </row>
    <row r="1396" spans="1:7" s="55" customFormat="1" ht="14.15" x14ac:dyDescent="0.4">
      <c r="A1396" s="116"/>
      <c r="B1396" s="122"/>
      <c r="E1396" s="74"/>
      <c r="F1396" s="74"/>
      <c r="G1396" s="74"/>
    </row>
    <row r="1397" spans="1:7" s="55" customFormat="1" ht="14.15" x14ac:dyDescent="0.4">
      <c r="A1397" s="116"/>
      <c r="B1397" s="122"/>
      <c r="E1397" s="74"/>
      <c r="F1397" s="74"/>
      <c r="G1397" s="74"/>
    </row>
    <row r="1398" spans="1:7" s="55" customFormat="1" ht="14.15" x14ac:dyDescent="0.4">
      <c r="A1398" s="116"/>
      <c r="B1398" s="122"/>
      <c r="E1398" s="74"/>
      <c r="F1398" s="74"/>
      <c r="G1398" s="74"/>
    </row>
    <row r="1399" spans="1:7" s="55" customFormat="1" ht="14.15" x14ac:dyDescent="0.4">
      <c r="A1399" s="116"/>
      <c r="B1399" s="122"/>
      <c r="E1399" s="74"/>
      <c r="F1399" s="74"/>
      <c r="G1399" s="74"/>
    </row>
    <row r="1400" spans="1:7" s="55" customFormat="1" ht="14.15" x14ac:dyDescent="0.4">
      <c r="A1400" s="116"/>
      <c r="B1400" s="122"/>
      <c r="E1400" s="74"/>
      <c r="F1400" s="74"/>
      <c r="G1400" s="74"/>
    </row>
    <row r="1401" spans="1:7" s="55" customFormat="1" ht="14.15" x14ac:dyDescent="0.4">
      <c r="A1401" s="116"/>
      <c r="B1401" s="122"/>
      <c r="E1401" s="74"/>
      <c r="F1401" s="74"/>
      <c r="G1401" s="74"/>
    </row>
    <row r="1402" spans="1:7" s="55" customFormat="1" ht="14.15" x14ac:dyDescent="0.4">
      <c r="A1402" s="116"/>
      <c r="B1402" s="122"/>
      <c r="E1402" s="74"/>
      <c r="F1402" s="74"/>
      <c r="G1402" s="74"/>
    </row>
    <row r="1403" spans="1:7" s="55" customFormat="1" ht="14.15" x14ac:dyDescent="0.4">
      <c r="A1403" s="116"/>
      <c r="B1403" s="122"/>
      <c r="E1403" s="74"/>
      <c r="F1403" s="74"/>
      <c r="G1403" s="74"/>
    </row>
    <row r="1404" spans="1:7" s="55" customFormat="1" ht="14.15" x14ac:dyDescent="0.4">
      <c r="A1404" s="116"/>
      <c r="B1404" s="122"/>
      <c r="E1404" s="74"/>
      <c r="F1404" s="74"/>
      <c r="G1404" s="74"/>
    </row>
    <row r="1405" spans="1:7" s="55" customFormat="1" ht="14.15" x14ac:dyDescent="0.4">
      <c r="A1405" s="116"/>
      <c r="B1405" s="122"/>
      <c r="E1405" s="74"/>
      <c r="F1405" s="74"/>
      <c r="G1405" s="74"/>
    </row>
    <row r="1406" spans="1:7" s="55" customFormat="1" ht="14.15" x14ac:dyDescent="0.4">
      <c r="A1406" s="116"/>
      <c r="B1406" s="122"/>
      <c r="E1406" s="74"/>
      <c r="F1406" s="74"/>
      <c r="G1406" s="74"/>
    </row>
    <row r="1407" spans="1:7" s="55" customFormat="1" ht="14.15" x14ac:dyDescent="0.4">
      <c r="A1407" s="116"/>
      <c r="B1407" s="122"/>
      <c r="E1407" s="74"/>
      <c r="F1407" s="74"/>
      <c r="G1407" s="74"/>
    </row>
    <row r="1408" spans="1:7" s="55" customFormat="1" ht="14.15" x14ac:dyDescent="0.4">
      <c r="A1408" s="116"/>
      <c r="B1408" s="122"/>
      <c r="E1408" s="74"/>
      <c r="F1408" s="74"/>
      <c r="G1408" s="74"/>
    </row>
    <row r="1409" spans="1:7" s="55" customFormat="1" ht="14.15" x14ac:dyDescent="0.4">
      <c r="A1409" s="116"/>
      <c r="B1409" s="122"/>
      <c r="E1409" s="74"/>
      <c r="F1409" s="74"/>
      <c r="G1409" s="74"/>
    </row>
    <row r="1410" spans="1:7" s="55" customFormat="1" ht="14.15" x14ac:dyDescent="0.4">
      <c r="A1410" s="116"/>
      <c r="B1410" s="122"/>
      <c r="E1410" s="74"/>
      <c r="F1410" s="74"/>
      <c r="G1410" s="74"/>
    </row>
    <row r="1411" spans="1:7" s="55" customFormat="1" ht="14.15" x14ac:dyDescent="0.4">
      <c r="A1411" s="116"/>
      <c r="B1411" s="122"/>
      <c r="E1411" s="74"/>
      <c r="F1411" s="74"/>
      <c r="G1411" s="74"/>
    </row>
    <row r="1412" spans="1:7" s="55" customFormat="1" ht="14.15" x14ac:dyDescent="0.4">
      <c r="A1412" s="116"/>
      <c r="B1412" s="122"/>
      <c r="E1412" s="74"/>
      <c r="F1412" s="74"/>
      <c r="G1412" s="74"/>
    </row>
    <row r="1413" spans="1:7" s="55" customFormat="1" ht="14.15" x14ac:dyDescent="0.4">
      <c r="A1413" s="116"/>
      <c r="B1413" s="122"/>
      <c r="E1413" s="74"/>
      <c r="F1413" s="74"/>
      <c r="G1413" s="74"/>
    </row>
    <row r="1414" spans="1:7" s="55" customFormat="1" ht="14.15" x14ac:dyDescent="0.4">
      <c r="A1414" s="116"/>
      <c r="B1414" s="122"/>
      <c r="E1414" s="74"/>
      <c r="F1414" s="74"/>
      <c r="G1414" s="74"/>
    </row>
    <row r="1415" spans="1:7" s="55" customFormat="1" ht="14.15" x14ac:dyDescent="0.4">
      <c r="A1415" s="116"/>
      <c r="B1415" s="122"/>
      <c r="E1415" s="74"/>
      <c r="F1415" s="74"/>
      <c r="G1415" s="74"/>
    </row>
    <row r="1416" spans="1:7" s="55" customFormat="1" ht="14.15" x14ac:dyDescent="0.4">
      <c r="A1416" s="116"/>
      <c r="B1416" s="122"/>
      <c r="E1416" s="74"/>
      <c r="F1416" s="74"/>
      <c r="G1416" s="74"/>
    </row>
    <row r="1417" spans="1:7" s="55" customFormat="1" ht="14.15" x14ac:dyDescent="0.4">
      <c r="A1417" s="116"/>
      <c r="B1417" s="122"/>
      <c r="E1417" s="74"/>
      <c r="F1417" s="74"/>
      <c r="G1417" s="74"/>
    </row>
    <row r="1418" spans="1:7" s="55" customFormat="1" ht="14.15" x14ac:dyDescent="0.4">
      <c r="A1418" s="116"/>
      <c r="B1418" s="122"/>
      <c r="E1418" s="74"/>
      <c r="F1418" s="74"/>
      <c r="G1418" s="74"/>
    </row>
    <row r="1419" spans="1:7" s="55" customFormat="1" ht="14.15" x14ac:dyDescent="0.4">
      <c r="A1419" s="116"/>
      <c r="B1419" s="122"/>
      <c r="E1419" s="74"/>
      <c r="F1419" s="74"/>
      <c r="G1419" s="74"/>
    </row>
    <row r="1420" spans="1:7" s="55" customFormat="1" ht="14.15" x14ac:dyDescent="0.4">
      <c r="A1420" s="116"/>
      <c r="B1420" s="122"/>
      <c r="E1420" s="74"/>
      <c r="F1420" s="74"/>
      <c r="G1420" s="74"/>
    </row>
    <row r="1421" spans="1:7" s="55" customFormat="1" ht="14.15" x14ac:dyDescent="0.4">
      <c r="A1421" s="116"/>
      <c r="B1421" s="122"/>
      <c r="E1421" s="74"/>
      <c r="F1421" s="74"/>
      <c r="G1421" s="74"/>
    </row>
    <row r="1422" spans="1:7" s="55" customFormat="1" ht="14.15" x14ac:dyDescent="0.4">
      <c r="A1422" s="116"/>
      <c r="B1422" s="122"/>
      <c r="E1422" s="74"/>
      <c r="F1422" s="74"/>
      <c r="G1422" s="74"/>
    </row>
    <row r="1423" spans="1:7" s="55" customFormat="1" ht="14.15" x14ac:dyDescent="0.4">
      <c r="A1423" s="116"/>
      <c r="B1423" s="122"/>
      <c r="E1423" s="74"/>
      <c r="F1423" s="74"/>
      <c r="G1423" s="74"/>
    </row>
    <row r="1424" spans="1:7" s="55" customFormat="1" ht="14.15" x14ac:dyDescent="0.4">
      <c r="A1424" s="116"/>
      <c r="B1424" s="122"/>
      <c r="E1424" s="74"/>
      <c r="F1424" s="74"/>
      <c r="G1424" s="74"/>
    </row>
    <row r="1425" spans="1:7" s="55" customFormat="1" ht="14.15" x14ac:dyDescent="0.4">
      <c r="A1425" s="116"/>
      <c r="B1425" s="122"/>
      <c r="E1425" s="74"/>
      <c r="F1425" s="74"/>
      <c r="G1425" s="74"/>
    </row>
    <row r="1426" spans="1:7" s="55" customFormat="1" ht="14.15" x14ac:dyDescent="0.4">
      <c r="A1426" s="116"/>
      <c r="B1426" s="122"/>
      <c r="E1426" s="74"/>
      <c r="F1426" s="74"/>
      <c r="G1426" s="74"/>
    </row>
    <row r="1427" spans="1:7" s="55" customFormat="1" ht="14.15" x14ac:dyDescent="0.4">
      <c r="A1427" s="116"/>
      <c r="B1427" s="122"/>
      <c r="E1427" s="74"/>
      <c r="F1427" s="74"/>
      <c r="G1427" s="74"/>
    </row>
    <row r="1428" spans="1:7" s="55" customFormat="1" ht="14.15" x14ac:dyDescent="0.4">
      <c r="A1428" s="116"/>
      <c r="B1428" s="122"/>
      <c r="E1428" s="74"/>
      <c r="F1428" s="74"/>
      <c r="G1428" s="74"/>
    </row>
    <row r="1429" spans="1:7" s="55" customFormat="1" ht="14.15" x14ac:dyDescent="0.4">
      <c r="A1429" s="116"/>
      <c r="B1429" s="122"/>
      <c r="E1429" s="74"/>
      <c r="F1429" s="74"/>
      <c r="G1429" s="74"/>
    </row>
    <row r="1430" spans="1:7" s="55" customFormat="1" ht="14.15" x14ac:dyDescent="0.4">
      <c r="A1430" s="116"/>
      <c r="B1430" s="122"/>
      <c r="E1430" s="74"/>
      <c r="F1430" s="74"/>
      <c r="G1430" s="74"/>
    </row>
    <row r="1431" spans="1:7" s="55" customFormat="1" ht="14.15" x14ac:dyDescent="0.4">
      <c r="A1431" s="116"/>
      <c r="B1431" s="122"/>
      <c r="E1431" s="74"/>
      <c r="F1431" s="74"/>
      <c r="G1431" s="74"/>
    </row>
    <row r="1432" spans="1:7" s="55" customFormat="1" ht="14.15" x14ac:dyDescent="0.4">
      <c r="A1432" s="116"/>
      <c r="B1432" s="122"/>
      <c r="E1432" s="74"/>
      <c r="F1432" s="74"/>
      <c r="G1432" s="74"/>
    </row>
    <row r="1433" spans="1:7" s="55" customFormat="1" ht="14.15" x14ac:dyDescent="0.4">
      <c r="A1433" s="116"/>
      <c r="B1433" s="122"/>
      <c r="E1433" s="74"/>
      <c r="F1433" s="74"/>
      <c r="G1433" s="74"/>
    </row>
    <row r="1434" spans="1:7" s="55" customFormat="1" ht="14.15" x14ac:dyDescent="0.4">
      <c r="A1434" s="116"/>
      <c r="B1434" s="122"/>
      <c r="E1434" s="74"/>
      <c r="F1434" s="74"/>
      <c r="G1434" s="74"/>
    </row>
    <row r="1435" spans="1:7" s="55" customFormat="1" ht="14.15" x14ac:dyDescent="0.4">
      <c r="A1435" s="116"/>
      <c r="B1435" s="122"/>
      <c r="E1435" s="74"/>
      <c r="F1435" s="74"/>
      <c r="G1435" s="74"/>
    </row>
    <row r="1436" spans="1:7" s="55" customFormat="1" ht="14.15" x14ac:dyDescent="0.4">
      <c r="A1436" s="116"/>
      <c r="B1436" s="122"/>
      <c r="E1436" s="74"/>
      <c r="F1436" s="74"/>
      <c r="G1436" s="74"/>
    </row>
    <row r="1437" spans="1:7" s="55" customFormat="1" ht="14.15" x14ac:dyDescent="0.4">
      <c r="A1437" s="116"/>
      <c r="B1437" s="122"/>
      <c r="E1437" s="74"/>
      <c r="F1437" s="74"/>
      <c r="G1437" s="74"/>
    </row>
    <row r="1438" spans="1:7" s="55" customFormat="1" ht="14.15" x14ac:dyDescent="0.4">
      <c r="A1438" s="116"/>
      <c r="B1438" s="122"/>
      <c r="E1438" s="74"/>
      <c r="F1438" s="74"/>
      <c r="G1438" s="74"/>
    </row>
    <row r="1439" spans="1:7" s="55" customFormat="1" ht="14.15" x14ac:dyDescent="0.4">
      <c r="A1439" s="116"/>
      <c r="B1439" s="122"/>
      <c r="E1439" s="74"/>
      <c r="F1439" s="74"/>
      <c r="G1439" s="74"/>
    </row>
    <row r="1440" spans="1:7" s="55" customFormat="1" ht="14.15" x14ac:dyDescent="0.4">
      <c r="A1440" s="116"/>
      <c r="B1440" s="122"/>
      <c r="E1440" s="74"/>
      <c r="F1440" s="74"/>
      <c r="G1440" s="74"/>
    </row>
    <row r="1441" spans="1:7" s="55" customFormat="1" ht="14.15" x14ac:dyDescent="0.4">
      <c r="A1441" s="116"/>
      <c r="B1441" s="122"/>
      <c r="E1441" s="74"/>
      <c r="F1441" s="74"/>
      <c r="G1441" s="74"/>
    </row>
    <row r="1442" spans="1:7" s="55" customFormat="1" ht="14.15" x14ac:dyDescent="0.4">
      <c r="A1442" s="116"/>
      <c r="B1442" s="122"/>
      <c r="E1442" s="74"/>
      <c r="F1442" s="74"/>
      <c r="G1442" s="74"/>
    </row>
    <row r="1443" spans="1:7" s="55" customFormat="1" ht="14.15" x14ac:dyDescent="0.4">
      <c r="A1443" s="116"/>
      <c r="B1443" s="122"/>
      <c r="E1443" s="74"/>
      <c r="F1443" s="74"/>
      <c r="G1443" s="74"/>
    </row>
    <row r="1444" spans="1:7" s="55" customFormat="1" ht="14.15" x14ac:dyDescent="0.4">
      <c r="A1444" s="116"/>
      <c r="B1444" s="122"/>
      <c r="E1444" s="74"/>
      <c r="F1444" s="74"/>
      <c r="G1444" s="74"/>
    </row>
    <row r="1445" spans="1:7" s="55" customFormat="1" ht="14.15" x14ac:dyDescent="0.4">
      <c r="A1445" s="116"/>
      <c r="B1445" s="122"/>
      <c r="E1445" s="74"/>
      <c r="F1445" s="74"/>
      <c r="G1445" s="74"/>
    </row>
    <row r="1446" spans="1:7" s="55" customFormat="1" ht="14.15" x14ac:dyDescent="0.4">
      <c r="A1446" s="116"/>
      <c r="B1446" s="122"/>
      <c r="E1446" s="74"/>
      <c r="F1446" s="74"/>
      <c r="G1446" s="74"/>
    </row>
    <row r="1447" spans="1:7" s="55" customFormat="1" ht="14.15" x14ac:dyDescent="0.4">
      <c r="A1447" s="116"/>
      <c r="B1447" s="122"/>
      <c r="E1447" s="74"/>
      <c r="F1447" s="74"/>
      <c r="G1447" s="74"/>
    </row>
    <row r="1448" spans="1:7" s="55" customFormat="1" ht="14.15" x14ac:dyDescent="0.4">
      <c r="A1448" s="116"/>
      <c r="B1448" s="122"/>
      <c r="E1448" s="74"/>
      <c r="F1448" s="74"/>
      <c r="G1448" s="74"/>
    </row>
    <row r="1449" spans="1:7" s="55" customFormat="1" ht="14.15" x14ac:dyDescent="0.4">
      <c r="A1449" s="116"/>
      <c r="B1449" s="122"/>
      <c r="E1449" s="74"/>
      <c r="F1449" s="74"/>
      <c r="G1449" s="74"/>
    </row>
    <row r="1450" spans="1:7" s="55" customFormat="1" ht="14.15" x14ac:dyDescent="0.4">
      <c r="A1450" s="116"/>
      <c r="B1450" s="122"/>
      <c r="E1450" s="74"/>
      <c r="F1450" s="74"/>
      <c r="G1450" s="74"/>
    </row>
    <row r="1451" spans="1:7" s="55" customFormat="1" ht="14.15" x14ac:dyDescent="0.4">
      <c r="A1451" s="116"/>
      <c r="B1451" s="122"/>
      <c r="E1451" s="74"/>
      <c r="F1451" s="74"/>
      <c r="G1451" s="74"/>
    </row>
    <row r="1452" spans="1:7" s="55" customFormat="1" ht="14.15" x14ac:dyDescent="0.4">
      <c r="A1452" s="116"/>
      <c r="B1452" s="122"/>
      <c r="E1452" s="74"/>
      <c r="F1452" s="74"/>
      <c r="G1452" s="74"/>
    </row>
    <row r="1453" spans="1:7" s="55" customFormat="1" ht="14.15" x14ac:dyDescent="0.4">
      <c r="A1453" s="116"/>
      <c r="B1453" s="122"/>
      <c r="E1453" s="74"/>
      <c r="F1453" s="74"/>
      <c r="G1453" s="74"/>
    </row>
    <row r="1454" spans="1:7" s="55" customFormat="1" ht="14.15" x14ac:dyDescent="0.4">
      <c r="A1454" s="116"/>
      <c r="B1454" s="122"/>
      <c r="E1454" s="74"/>
      <c r="F1454" s="74"/>
      <c r="G1454" s="74"/>
    </row>
    <row r="1455" spans="1:7" s="55" customFormat="1" ht="14.15" x14ac:dyDescent="0.4">
      <c r="A1455" s="116"/>
      <c r="B1455" s="122"/>
      <c r="E1455" s="74"/>
      <c r="F1455" s="74"/>
      <c r="G1455" s="74"/>
    </row>
    <row r="1456" spans="1:7" s="55" customFormat="1" ht="14.15" x14ac:dyDescent="0.4">
      <c r="A1456" s="116"/>
      <c r="B1456" s="122"/>
      <c r="E1456" s="74"/>
      <c r="F1456" s="74"/>
      <c r="G1456" s="74"/>
    </row>
    <row r="1457" spans="1:7" s="55" customFormat="1" ht="14.15" x14ac:dyDescent="0.4">
      <c r="A1457" s="116"/>
      <c r="B1457" s="122"/>
      <c r="E1457" s="74"/>
      <c r="F1457" s="74"/>
      <c r="G1457" s="74"/>
    </row>
    <row r="1458" spans="1:7" s="55" customFormat="1" ht="14.15" x14ac:dyDescent="0.4">
      <c r="A1458" s="116"/>
      <c r="B1458" s="122"/>
      <c r="E1458" s="74"/>
      <c r="F1458" s="74"/>
      <c r="G1458" s="74"/>
    </row>
    <row r="1459" spans="1:7" s="55" customFormat="1" ht="14.15" x14ac:dyDescent="0.4">
      <c r="A1459" s="116"/>
      <c r="B1459" s="122"/>
      <c r="E1459" s="74"/>
      <c r="F1459" s="74"/>
      <c r="G1459" s="74"/>
    </row>
    <row r="1460" spans="1:7" s="55" customFormat="1" ht="14.15" x14ac:dyDescent="0.4">
      <c r="A1460" s="116"/>
      <c r="B1460" s="122"/>
      <c r="E1460" s="74"/>
      <c r="F1460" s="74"/>
      <c r="G1460" s="74"/>
    </row>
    <row r="1461" spans="1:7" s="55" customFormat="1" ht="14.15" x14ac:dyDescent="0.4">
      <c r="A1461" s="116"/>
      <c r="B1461" s="122"/>
      <c r="E1461" s="74"/>
      <c r="F1461" s="74"/>
      <c r="G1461" s="74"/>
    </row>
    <row r="1462" spans="1:7" s="55" customFormat="1" ht="14.15" x14ac:dyDescent="0.4">
      <c r="A1462" s="116"/>
      <c r="B1462" s="122"/>
      <c r="E1462" s="74"/>
      <c r="F1462" s="74"/>
      <c r="G1462" s="74"/>
    </row>
    <row r="1463" spans="1:7" s="55" customFormat="1" ht="14.15" x14ac:dyDescent="0.4">
      <c r="A1463" s="116"/>
      <c r="B1463" s="122"/>
      <c r="E1463" s="74"/>
      <c r="F1463" s="74"/>
      <c r="G1463" s="74"/>
    </row>
    <row r="1464" spans="1:7" s="55" customFormat="1" ht="14.15" x14ac:dyDescent="0.4">
      <c r="A1464" s="116"/>
      <c r="B1464" s="122"/>
      <c r="E1464" s="74"/>
      <c r="F1464" s="74"/>
      <c r="G1464" s="74"/>
    </row>
    <row r="1465" spans="1:7" s="55" customFormat="1" ht="14.15" x14ac:dyDescent="0.4">
      <c r="A1465" s="116"/>
      <c r="B1465" s="122"/>
      <c r="E1465" s="74"/>
      <c r="F1465" s="74"/>
      <c r="G1465" s="74"/>
    </row>
    <row r="1466" spans="1:7" s="55" customFormat="1" ht="14.15" x14ac:dyDescent="0.4">
      <c r="A1466" s="116"/>
      <c r="B1466" s="122"/>
      <c r="E1466" s="74"/>
      <c r="F1466" s="74"/>
      <c r="G1466" s="74"/>
    </row>
    <row r="1467" spans="1:7" s="55" customFormat="1" ht="14.15" x14ac:dyDescent="0.4">
      <c r="A1467" s="116"/>
      <c r="B1467" s="122"/>
      <c r="E1467" s="74"/>
      <c r="F1467" s="74"/>
      <c r="G1467" s="74"/>
    </row>
    <row r="1468" spans="1:7" s="55" customFormat="1" ht="14.15" x14ac:dyDescent="0.4">
      <c r="A1468" s="116"/>
      <c r="B1468" s="122"/>
      <c r="E1468" s="74"/>
      <c r="F1468" s="74"/>
      <c r="G1468" s="74"/>
    </row>
    <row r="1469" spans="1:7" s="55" customFormat="1" ht="14.15" x14ac:dyDescent="0.4">
      <c r="A1469" s="116"/>
      <c r="B1469" s="122"/>
      <c r="E1469" s="74"/>
      <c r="F1469" s="74"/>
      <c r="G1469" s="74"/>
    </row>
    <row r="1470" spans="1:7" s="55" customFormat="1" ht="14.15" x14ac:dyDescent="0.4">
      <c r="A1470" s="116"/>
      <c r="B1470" s="122"/>
      <c r="E1470" s="74"/>
      <c r="F1470" s="74"/>
      <c r="G1470" s="74"/>
    </row>
    <row r="1471" spans="1:7" s="55" customFormat="1" ht="14.15" x14ac:dyDescent="0.4">
      <c r="A1471" s="116"/>
      <c r="B1471" s="122"/>
      <c r="E1471" s="74"/>
      <c r="F1471" s="74"/>
      <c r="G1471" s="74"/>
    </row>
    <row r="1472" spans="1:7" s="55" customFormat="1" ht="14.15" x14ac:dyDescent="0.4">
      <c r="A1472" s="116"/>
      <c r="B1472" s="122"/>
      <c r="E1472" s="74"/>
      <c r="F1472" s="74"/>
      <c r="G1472" s="74"/>
    </row>
    <row r="1473" spans="1:7" s="55" customFormat="1" ht="14.15" x14ac:dyDescent="0.4">
      <c r="A1473" s="116"/>
      <c r="B1473" s="122"/>
      <c r="E1473" s="74"/>
      <c r="F1473" s="74"/>
      <c r="G1473" s="74"/>
    </row>
    <row r="1474" spans="1:7" s="55" customFormat="1" ht="14.15" x14ac:dyDescent="0.4">
      <c r="A1474" s="116"/>
      <c r="B1474" s="122"/>
      <c r="E1474" s="74"/>
      <c r="F1474" s="74"/>
      <c r="G1474" s="74"/>
    </row>
    <row r="1475" spans="1:7" s="55" customFormat="1" ht="14.15" x14ac:dyDescent="0.4">
      <c r="A1475" s="116"/>
      <c r="B1475" s="122"/>
      <c r="E1475" s="74"/>
      <c r="F1475" s="74"/>
      <c r="G1475" s="74"/>
    </row>
    <row r="1476" spans="1:7" s="55" customFormat="1" ht="14.15" x14ac:dyDescent="0.4">
      <c r="A1476" s="116"/>
      <c r="B1476" s="122"/>
      <c r="E1476" s="74"/>
      <c r="F1476" s="74"/>
      <c r="G1476" s="74"/>
    </row>
    <row r="1477" spans="1:7" s="55" customFormat="1" ht="14.15" x14ac:dyDescent="0.4">
      <c r="A1477" s="116"/>
      <c r="B1477" s="122"/>
      <c r="E1477" s="74"/>
      <c r="F1477" s="74"/>
      <c r="G1477" s="74"/>
    </row>
    <row r="1478" spans="1:7" s="55" customFormat="1" ht="14.15" x14ac:dyDescent="0.4">
      <c r="A1478" s="116"/>
      <c r="B1478" s="122"/>
      <c r="E1478" s="74"/>
      <c r="F1478" s="74"/>
      <c r="G1478" s="74"/>
    </row>
    <row r="1479" spans="1:7" s="55" customFormat="1" ht="14.15" x14ac:dyDescent="0.4">
      <c r="A1479" s="116"/>
      <c r="B1479" s="122"/>
      <c r="E1479" s="74"/>
      <c r="F1479" s="74"/>
      <c r="G1479" s="74"/>
    </row>
    <row r="1480" spans="1:7" s="55" customFormat="1" ht="14.15" x14ac:dyDescent="0.4">
      <c r="A1480" s="116"/>
      <c r="B1480" s="122"/>
      <c r="E1480" s="74"/>
      <c r="F1480" s="74"/>
      <c r="G1480" s="74"/>
    </row>
    <row r="1481" spans="1:7" s="55" customFormat="1" ht="14.15" x14ac:dyDescent="0.4">
      <c r="A1481" s="116"/>
      <c r="B1481" s="122"/>
      <c r="E1481" s="74"/>
      <c r="F1481" s="74"/>
      <c r="G1481" s="74"/>
    </row>
    <row r="1482" spans="1:7" s="55" customFormat="1" ht="14.15" x14ac:dyDescent="0.4">
      <c r="A1482" s="116"/>
      <c r="B1482" s="122"/>
      <c r="E1482" s="74"/>
      <c r="F1482" s="74"/>
      <c r="G1482" s="74"/>
    </row>
    <row r="1483" spans="1:7" s="55" customFormat="1" ht="14.15" x14ac:dyDescent="0.4">
      <c r="A1483" s="116"/>
      <c r="B1483" s="122"/>
      <c r="E1483" s="74"/>
      <c r="F1483" s="74"/>
      <c r="G1483" s="74"/>
    </row>
    <row r="1484" spans="1:7" s="55" customFormat="1" ht="14.15" x14ac:dyDescent="0.4">
      <c r="A1484" s="116"/>
      <c r="B1484" s="122"/>
      <c r="E1484" s="74"/>
      <c r="F1484" s="74"/>
      <c r="G1484" s="74"/>
    </row>
    <row r="1485" spans="1:7" s="55" customFormat="1" ht="14.15" x14ac:dyDescent="0.4">
      <c r="A1485" s="116"/>
      <c r="B1485" s="122"/>
      <c r="E1485" s="74"/>
      <c r="F1485" s="74"/>
      <c r="G1485" s="74"/>
    </row>
    <row r="1486" spans="1:7" s="55" customFormat="1" ht="14.15" x14ac:dyDescent="0.4">
      <c r="A1486" s="116"/>
      <c r="B1486" s="122"/>
      <c r="E1486" s="74"/>
      <c r="F1486" s="74"/>
      <c r="G1486" s="74"/>
    </row>
    <row r="1487" spans="1:7" s="55" customFormat="1" ht="14.15" x14ac:dyDescent="0.4">
      <c r="A1487" s="116"/>
      <c r="B1487" s="122"/>
      <c r="E1487" s="74"/>
      <c r="F1487" s="74"/>
      <c r="G1487" s="74"/>
    </row>
    <row r="1488" spans="1:7" s="55" customFormat="1" ht="14.15" x14ac:dyDescent="0.4">
      <c r="A1488" s="116"/>
      <c r="B1488" s="122"/>
      <c r="E1488" s="74"/>
      <c r="F1488" s="74"/>
      <c r="G1488" s="74"/>
    </row>
    <row r="1489" spans="1:7" s="55" customFormat="1" ht="14.15" x14ac:dyDescent="0.4">
      <c r="A1489" s="116"/>
      <c r="B1489" s="122"/>
      <c r="E1489" s="74"/>
      <c r="F1489" s="74"/>
      <c r="G1489" s="74"/>
    </row>
    <row r="1490" spans="1:7" s="55" customFormat="1" ht="14.15" x14ac:dyDescent="0.4">
      <c r="A1490" s="116"/>
      <c r="B1490" s="122"/>
      <c r="E1490" s="74"/>
      <c r="F1490" s="74"/>
      <c r="G1490" s="74"/>
    </row>
    <row r="1491" spans="1:7" s="55" customFormat="1" ht="14.15" x14ac:dyDescent="0.4">
      <c r="A1491" s="116"/>
      <c r="B1491" s="122"/>
      <c r="E1491" s="74"/>
      <c r="F1491" s="74"/>
      <c r="G1491" s="74"/>
    </row>
    <row r="1492" spans="1:7" s="55" customFormat="1" ht="14.15" x14ac:dyDescent="0.4">
      <c r="A1492" s="116"/>
      <c r="B1492" s="122"/>
      <c r="E1492" s="74"/>
      <c r="F1492" s="74"/>
      <c r="G1492" s="74"/>
    </row>
    <row r="1493" spans="1:7" s="55" customFormat="1" ht="14.15" x14ac:dyDescent="0.4">
      <c r="A1493" s="116"/>
      <c r="B1493" s="122"/>
      <c r="E1493" s="74"/>
      <c r="F1493" s="74"/>
      <c r="G1493" s="74"/>
    </row>
    <row r="1494" spans="1:7" s="55" customFormat="1" ht="14.15" x14ac:dyDescent="0.4">
      <c r="A1494" s="116"/>
      <c r="B1494" s="122"/>
      <c r="E1494" s="74"/>
      <c r="F1494" s="74"/>
      <c r="G1494" s="74"/>
    </row>
    <row r="1495" spans="1:7" s="55" customFormat="1" ht="14.15" x14ac:dyDescent="0.4">
      <c r="A1495" s="116"/>
      <c r="B1495" s="122"/>
      <c r="E1495" s="74"/>
      <c r="F1495" s="74"/>
      <c r="G1495" s="74"/>
    </row>
    <row r="1496" spans="1:7" s="55" customFormat="1" ht="14.15" x14ac:dyDescent="0.4">
      <c r="A1496" s="116"/>
      <c r="B1496" s="122"/>
      <c r="E1496" s="74"/>
      <c r="F1496" s="74"/>
      <c r="G1496" s="74"/>
    </row>
    <row r="1497" spans="1:7" s="55" customFormat="1" ht="14.15" x14ac:dyDescent="0.4">
      <c r="A1497" s="116"/>
      <c r="B1497" s="122"/>
      <c r="E1497" s="74"/>
      <c r="F1497" s="74"/>
      <c r="G1497" s="74"/>
    </row>
    <row r="1498" spans="1:7" s="55" customFormat="1" ht="14.15" x14ac:dyDescent="0.4">
      <c r="A1498" s="116"/>
      <c r="B1498" s="122"/>
      <c r="E1498" s="74"/>
      <c r="F1498" s="74"/>
      <c r="G1498" s="74"/>
    </row>
    <row r="1499" spans="1:7" s="55" customFormat="1" ht="14.15" x14ac:dyDescent="0.4">
      <c r="A1499" s="116"/>
      <c r="B1499" s="122"/>
      <c r="E1499" s="74"/>
      <c r="F1499" s="74"/>
      <c r="G1499" s="74"/>
    </row>
    <row r="1500" spans="1:7" s="55" customFormat="1" ht="14.15" x14ac:dyDescent="0.4">
      <c r="A1500" s="116"/>
      <c r="B1500" s="122"/>
      <c r="E1500" s="74"/>
      <c r="F1500" s="74"/>
      <c r="G1500" s="74"/>
    </row>
    <row r="1501" spans="1:7" s="55" customFormat="1" ht="14.15" x14ac:dyDescent="0.4">
      <c r="A1501" s="116"/>
      <c r="B1501" s="122"/>
      <c r="E1501" s="74"/>
      <c r="F1501" s="74"/>
      <c r="G1501" s="74"/>
    </row>
    <row r="1502" spans="1:7" s="55" customFormat="1" ht="14.15" x14ac:dyDescent="0.4">
      <c r="A1502" s="116"/>
      <c r="B1502" s="122"/>
      <c r="E1502" s="74"/>
      <c r="F1502" s="74"/>
      <c r="G1502" s="74"/>
    </row>
    <row r="1503" spans="1:7" s="55" customFormat="1" ht="14.15" x14ac:dyDescent="0.4">
      <c r="A1503" s="116"/>
      <c r="B1503" s="122"/>
      <c r="E1503" s="74"/>
      <c r="F1503" s="74"/>
      <c r="G1503" s="74"/>
    </row>
    <row r="1504" spans="1:7" s="55" customFormat="1" ht="14.15" x14ac:dyDescent="0.4">
      <c r="A1504" s="116"/>
      <c r="B1504" s="122"/>
      <c r="E1504" s="74"/>
      <c r="F1504" s="74"/>
      <c r="G1504" s="74"/>
    </row>
    <row r="1505" spans="1:7" s="55" customFormat="1" ht="14.15" x14ac:dyDescent="0.4">
      <c r="A1505" s="116"/>
      <c r="B1505" s="122"/>
      <c r="E1505" s="74"/>
      <c r="F1505" s="74"/>
      <c r="G1505" s="74"/>
    </row>
    <row r="1506" spans="1:7" s="55" customFormat="1" ht="14.15" x14ac:dyDescent="0.4">
      <c r="A1506" s="116"/>
      <c r="B1506" s="122"/>
      <c r="E1506" s="74"/>
      <c r="F1506" s="74"/>
      <c r="G1506" s="74"/>
    </row>
    <row r="1507" spans="1:7" s="55" customFormat="1" ht="14.15" x14ac:dyDescent="0.4">
      <c r="A1507" s="116"/>
      <c r="B1507" s="122"/>
      <c r="E1507" s="74"/>
      <c r="F1507" s="74"/>
      <c r="G1507" s="74"/>
    </row>
    <row r="1508" spans="1:7" s="55" customFormat="1" ht="14.15" x14ac:dyDescent="0.4">
      <c r="A1508" s="116"/>
      <c r="B1508" s="122"/>
      <c r="E1508" s="74"/>
      <c r="F1508" s="74"/>
      <c r="G1508" s="74"/>
    </row>
    <row r="1509" spans="1:7" s="55" customFormat="1" ht="14.15" x14ac:dyDescent="0.4">
      <c r="A1509" s="116"/>
      <c r="B1509" s="122"/>
      <c r="E1509" s="74"/>
      <c r="F1509" s="74"/>
      <c r="G1509" s="74"/>
    </row>
    <row r="1510" spans="1:7" s="55" customFormat="1" ht="14.15" x14ac:dyDescent="0.4">
      <c r="A1510" s="116"/>
      <c r="B1510" s="122"/>
      <c r="E1510" s="74"/>
      <c r="F1510" s="74"/>
      <c r="G1510" s="74"/>
    </row>
    <row r="1511" spans="1:7" s="55" customFormat="1" ht="14.15" x14ac:dyDescent="0.4">
      <c r="A1511" s="116"/>
      <c r="B1511" s="122"/>
      <c r="E1511" s="74"/>
      <c r="F1511" s="74"/>
      <c r="G1511" s="74"/>
    </row>
    <row r="1512" spans="1:7" s="55" customFormat="1" ht="14.15" x14ac:dyDescent="0.4">
      <c r="A1512" s="116"/>
      <c r="B1512" s="122"/>
      <c r="E1512" s="74"/>
      <c r="F1512" s="74"/>
      <c r="G1512" s="74"/>
    </row>
    <row r="1513" spans="1:7" s="55" customFormat="1" ht="14.15" x14ac:dyDescent="0.4">
      <c r="A1513" s="116"/>
      <c r="B1513" s="122"/>
      <c r="E1513" s="74"/>
      <c r="F1513" s="74"/>
      <c r="G1513" s="74"/>
    </row>
    <row r="1514" spans="1:7" s="55" customFormat="1" ht="14.15" x14ac:dyDescent="0.4">
      <c r="A1514" s="116"/>
      <c r="B1514" s="122"/>
      <c r="E1514" s="74"/>
      <c r="F1514" s="74"/>
      <c r="G1514" s="74"/>
    </row>
    <row r="1515" spans="1:7" s="55" customFormat="1" ht="14.15" x14ac:dyDescent="0.4">
      <c r="A1515" s="116"/>
      <c r="B1515" s="122"/>
      <c r="E1515" s="74"/>
      <c r="F1515" s="74"/>
      <c r="G1515" s="74"/>
    </row>
    <row r="1516" spans="1:7" s="55" customFormat="1" ht="14.15" x14ac:dyDescent="0.4">
      <c r="A1516" s="116"/>
      <c r="B1516" s="122"/>
      <c r="E1516" s="74"/>
      <c r="F1516" s="74"/>
      <c r="G1516" s="74"/>
    </row>
    <row r="1517" spans="1:7" s="55" customFormat="1" ht="14.15" x14ac:dyDescent="0.4">
      <c r="A1517" s="116"/>
      <c r="B1517" s="122"/>
      <c r="E1517" s="74"/>
      <c r="F1517" s="74"/>
      <c r="G1517" s="74"/>
    </row>
    <row r="1518" spans="1:7" s="55" customFormat="1" ht="14.15" x14ac:dyDescent="0.4">
      <c r="A1518" s="116"/>
      <c r="B1518" s="122"/>
      <c r="E1518" s="74"/>
      <c r="F1518" s="74"/>
      <c r="G1518" s="74"/>
    </row>
    <row r="1519" spans="1:7" s="55" customFormat="1" ht="14.15" x14ac:dyDescent="0.4">
      <c r="A1519" s="116"/>
      <c r="B1519" s="122"/>
      <c r="E1519" s="74"/>
      <c r="F1519" s="74"/>
      <c r="G1519" s="74"/>
    </row>
    <row r="1520" spans="1:7" s="55" customFormat="1" ht="14.15" x14ac:dyDescent="0.4">
      <c r="A1520" s="116"/>
      <c r="B1520" s="122"/>
      <c r="E1520" s="74"/>
      <c r="F1520" s="74"/>
      <c r="G1520" s="74"/>
    </row>
    <row r="1521" spans="1:7" s="55" customFormat="1" ht="14.15" x14ac:dyDescent="0.4">
      <c r="A1521" s="116"/>
      <c r="B1521" s="122"/>
      <c r="E1521" s="74"/>
      <c r="F1521" s="74"/>
      <c r="G1521" s="74"/>
    </row>
    <row r="1522" spans="1:7" s="55" customFormat="1" ht="14.15" x14ac:dyDescent="0.4">
      <c r="A1522" s="116"/>
      <c r="B1522" s="122"/>
      <c r="E1522" s="74"/>
      <c r="F1522" s="74"/>
      <c r="G1522" s="74"/>
    </row>
    <row r="1523" spans="1:7" s="55" customFormat="1" ht="14.15" x14ac:dyDescent="0.4">
      <c r="A1523" s="116"/>
      <c r="B1523" s="122"/>
      <c r="E1523" s="74"/>
      <c r="F1523" s="74"/>
      <c r="G1523" s="74"/>
    </row>
    <row r="1524" spans="1:7" s="55" customFormat="1" ht="14.15" x14ac:dyDescent="0.4">
      <c r="A1524" s="116"/>
      <c r="B1524" s="122"/>
      <c r="E1524" s="74"/>
      <c r="F1524" s="74"/>
      <c r="G1524" s="74"/>
    </row>
    <row r="1525" spans="1:7" s="55" customFormat="1" ht="14.15" x14ac:dyDescent="0.4">
      <c r="A1525" s="116"/>
      <c r="B1525" s="122"/>
      <c r="E1525" s="74"/>
      <c r="F1525" s="74"/>
      <c r="G1525" s="74"/>
    </row>
    <row r="1526" spans="1:7" s="55" customFormat="1" ht="14.15" x14ac:dyDescent="0.4">
      <c r="A1526" s="116"/>
      <c r="B1526" s="122"/>
      <c r="E1526" s="74"/>
      <c r="F1526" s="74"/>
      <c r="G1526" s="74"/>
    </row>
    <row r="1527" spans="1:7" s="55" customFormat="1" ht="14.15" x14ac:dyDescent="0.4">
      <c r="A1527" s="116"/>
      <c r="B1527" s="122"/>
      <c r="E1527" s="74"/>
      <c r="F1527" s="74"/>
      <c r="G1527" s="74"/>
    </row>
    <row r="1528" spans="1:7" s="55" customFormat="1" ht="14.15" x14ac:dyDescent="0.4">
      <c r="A1528" s="116"/>
      <c r="B1528" s="122"/>
      <c r="E1528" s="74"/>
      <c r="F1528" s="74"/>
      <c r="G1528" s="74"/>
    </row>
    <row r="1529" spans="1:7" s="55" customFormat="1" ht="14.15" x14ac:dyDescent="0.4">
      <c r="A1529" s="116"/>
      <c r="B1529" s="122"/>
      <c r="E1529" s="74"/>
      <c r="F1529" s="74"/>
      <c r="G1529" s="74"/>
    </row>
    <row r="1530" spans="1:7" s="55" customFormat="1" ht="14.15" x14ac:dyDescent="0.4">
      <c r="A1530" s="116"/>
      <c r="B1530" s="122"/>
      <c r="E1530" s="74"/>
      <c r="F1530" s="74"/>
      <c r="G1530" s="74"/>
    </row>
    <row r="1531" spans="1:7" s="55" customFormat="1" ht="14.15" x14ac:dyDescent="0.4">
      <c r="A1531" s="116"/>
      <c r="B1531" s="122"/>
      <c r="E1531" s="74"/>
      <c r="F1531" s="74"/>
      <c r="G1531" s="74"/>
    </row>
    <row r="1532" spans="1:7" s="55" customFormat="1" ht="14.15" x14ac:dyDescent="0.4">
      <c r="A1532" s="116"/>
      <c r="B1532" s="122"/>
      <c r="E1532" s="74"/>
      <c r="F1532" s="74"/>
      <c r="G1532" s="74"/>
    </row>
    <row r="1533" spans="1:7" s="55" customFormat="1" ht="14.15" x14ac:dyDescent="0.4">
      <c r="A1533" s="116"/>
      <c r="B1533" s="122"/>
      <c r="E1533" s="74"/>
      <c r="F1533" s="74"/>
      <c r="G1533" s="74"/>
    </row>
    <row r="1534" spans="1:7" s="55" customFormat="1" ht="14.15" x14ac:dyDescent="0.4">
      <c r="A1534" s="116"/>
      <c r="B1534" s="122"/>
      <c r="E1534" s="74"/>
      <c r="F1534" s="74"/>
      <c r="G1534" s="74"/>
    </row>
    <row r="1535" spans="1:7" s="55" customFormat="1" ht="14.15" x14ac:dyDescent="0.4">
      <c r="A1535" s="116"/>
      <c r="B1535" s="122"/>
      <c r="E1535" s="74"/>
      <c r="F1535" s="74"/>
      <c r="G1535" s="74"/>
    </row>
    <row r="1536" spans="1:7" s="55" customFormat="1" ht="14.15" x14ac:dyDescent="0.4">
      <c r="A1536" s="116"/>
      <c r="B1536" s="122"/>
      <c r="E1536" s="74"/>
      <c r="F1536" s="74"/>
      <c r="G1536" s="74"/>
    </row>
    <row r="1537" spans="1:7" s="55" customFormat="1" ht="14.15" x14ac:dyDescent="0.4">
      <c r="A1537" s="116"/>
      <c r="B1537" s="122"/>
      <c r="E1537" s="74"/>
      <c r="F1537" s="74"/>
      <c r="G1537" s="74"/>
    </row>
    <row r="1538" spans="1:7" s="55" customFormat="1" ht="14.15" x14ac:dyDescent="0.4">
      <c r="A1538" s="116"/>
      <c r="B1538" s="122"/>
      <c r="E1538" s="74"/>
      <c r="F1538" s="74"/>
      <c r="G1538" s="74"/>
    </row>
    <row r="1539" spans="1:7" s="55" customFormat="1" ht="14.15" x14ac:dyDescent="0.4">
      <c r="A1539" s="116"/>
      <c r="B1539" s="122"/>
      <c r="E1539" s="74"/>
      <c r="F1539" s="74"/>
      <c r="G1539" s="74"/>
    </row>
    <row r="1540" spans="1:7" s="55" customFormat="1" ht="14.15" x14ac:dyDescent="0.4">
      <c r="A1540" s="116"/>
      <c r="B1540" s="122"/>
      <c r="E1540" s="74"/>
      <c r="F1540" s="74"/>
      <c r="G1540" s="74"/>
    </row>
    <row r="1541" spans="1:7" s="55" customFormat="1" ht="14.15" x14ac:dyDescent="0.4">
      <c r="A1541" s="116"/>
      <c r="B1541" s="122"/>
      <c r="E1541" s="74"/>
      <c r="F1541" s="74"/>
      <c r="G1541" s="74"/>
    </row>
    <row r="1542" spans="1:7" s="55" customFormat="1" ht="14.15" x14ac:dyDescent="0.4">
      <c r="A1542" s="116"/>
      <c r="B1542" s="122"/>
      <c r="E1542" s="74"/>
      <c r="F1542" s="74"/>
      <c r="G1542" s="74"/>
    </row>
    <row r="1543" spans="1:7" s="55" customFormat="1" ht="14.15" x14ac:dyDescent="0.4">
      <c r="A1543" s="116"/>
      <c r="B1543" s="122"/>
      <c r="E1543" s="74"/>
      <c r="F1543" s="74"/>
      <c r="G1543" s="74"/>
    </row>
    <row r="1544" spans="1:7" s="55" customFormat="1" ht="14.15" x14ac:dyDescent="0.4">
      <c r="A1544" s="116"/>
      <c r="B1544" s="122"/>
      <c r="E1544" s="74"/>
      <c r="F1544" s="74"/>
      <c r="G1544" s="74"/>
    </row>
    <row r="1545" spans="1:7" s="55" customFormat="1" ht="14.15" x14ac:dyDescent="0.4">
      <c r="A1545" s="116"/>
      <c r="B1545" s="122"/>
      <c r="E1545" s="74"/>
      <c r="F1545" s="74"/>
      <c r="G1545" s="74"/>
    </row>
    <row r="1546" spans="1:7" s="55" customFormat="1" ht="14.15" x14ac:dyDescent="0.4">
      <c r="A1546" s="116"/>
      <c r="B1546" s="122"/>
      <c r="E1546" s="74"/>
      <c r="F1546" s="74"/>
      <c r="G1546" s="74"/>
    </row>
    <row r="1547" spans="1:7" s="55" customFormat="1" ht="14.15" x14ac:dyDescent="0.4">
      <c r="A1547" s="116"/>
      <c r="B1547" s="122"/>
      <c r="E1547" s="74"/>
      <c r="F1547" s="74"/>
      <c r="G1547" s="74"/>
    </row>
    <row r="1548" spans="1:7" s="55" customFormat="1" ht="14.15" x14ac:dyDescent="0.4">
      <c r="A1548" s="116"/>
      <c r="B1548" s="122"/>
      <c r="E1548" s="74"/>
      <c r="F1548" s="74"/>
      <c r="G1548" s="74"/>
    </row>
    <row r="1549" spans="1:7" s="55" customFormat="1" ht="14.15" x14ac:dyDescent="0.4">
      <c r="A1549" s="116"/>
      <c r="B1549" s="122"/>
      <c r="E1549" s="74"/>
      <c r="F1549" s="74"/>
      <c r="G1549" s="74"/>
    </row>
    <row r="1550" spans="1:7" s="55" customFormat="1" ht="14.15" x14ac:dyDescent="0.4">
      <c r="A1550" s="116"/>
      <c r="B1550" s="122"/>
      <c r="E1550" s="74"/>
      <c r="F1550" s="74"/>
      <c r="G1550" s="74"/>
    </row>
    <row r="1551" spans="1:7" s="55" customFormat="1" ht="14.15" x14ac:dyDescent="0.4">
      <c r="A1551" s="116"/>
      <c r="B1551" s="122"/>
      <c r="E1551" s="74"/>
      <c r="F1551" s="74"/>
      <c r="G1551" s="74"/>
    </row>
    <row r="1552" spans="1:7" s="55" customFormat="1" ht="14.15" x14ac:dyDescent="0.4">
      <c r="A1552" s="116"/>
      <c r="B1552" s="122"/>
      <c r="E1552" s="74"/>
      <c r="F1552" s="74"/>
      <c r="G1552" s="74"/>
    </row>
    <row r="1553" spans="1:7" s="55" customFormat="1" ht="14.15" x14ac:dyDescent="0.4">
      <c r="A1553" s="116"/>
      <c r="B1553" s="122"/>
      <c r="E1553" s="74"/>
      <c r="F1553" s="74"/>
      <c r="G1553" s="74"/>
    </row>
    <row r="1554" spans="1:7" s="55" customFormat="1" ht="14.15" x14ac:dyDescent="0.4">
      <c r="A1554" s="116"/>
      <c r="B1554" s="122"/>
      <c r="E1554" s="74"/>
      <c r="F1554" s="74"/>
      <c r="G1554" s="74"/>
    </row>
    <row r="1555" spans="1:7" s="55" customFormat="1" ht="14.15" x14ac:dyDescent="0.4">
      <c r="A1555" s="116"/>
      <c r="B1555" s="122"/>
      <c r="E1555" s="74"/>
      <c r="F1555" s="74"/>
      <c r="G1555" s="74"/>
    </row>
    <row r="1556" spans="1:7" s="55" customFormat="1" ht="14.15" x14ac:dyDescent="0.4">
      <c r="A1556" s="116"/>
      <c r="B1556" s="122"/>
      <c r="E1556" s="74"/>
      <c r="F1556" s="74"/>
      <c r="G1556" s="74"/>
    </row>
    <row r="1557" spans="1:7" s="55" customFormat="1" ht="14.15" x14ac:dyDescent="0.4">
      <c r="A1557" s="116"/>
      <c r="B1557" s="122"/>
      <c r="E1557" s="74"/>
      <c r="F1557" s="74"/>
      <c r="G1557" s="74"/>
    </row>
    <row r="1558" spans="1:7" s="55" customFormat="1" ht="14.15" x14ac:dyDescent="0.4">
      <c r="A1558" s="116"/>
      <c r="B1558" s="122"/>
      <c r="E1558" s="74"/>
      <c r="F1558" s="74"/>
      <c r="G1558" s="74"/>
    </row>
    <row r="1559" spans="1:7" s="55" customFormat="1" ht="14.15" x14ac:dyDescent="0.4">
      <c r="A1559" s="116"/>
      <c r="B1559" s="122"/>
      <c r="E1559" s="74"/>
      <c r="F1559" s="74"/>
      <c r="G1559" s="74"/>
    </row>
    <row r="1560" spans="1:7" s="55" customFormat="1" ht="14.15" x14ac:dyDescent="0.4">
      <c r="A1560" s="116"/>
      <c r="B1560" s="122"/>
      <c r="E1560" s="74"/>
      <c r="F1560" s="74"/>
      <c r="G1560" s="74"/>
    </row>
    <row r="1561" spans="1:7" s="55" customFormat="1" ht="14.15" x14ac:dyDescent="0.4">
      <c r="A1561" s="116"/>
      <c r="B1561" s="122"/>
      <c r="E1561" s="74"/>
      <c r="F1561" s="74"/>
      <c r="G1561" s="74"/>
    </row>
    <row r="1562" spans="1:7" s="55" customFormat="1" ht="14.15" x14ac:dyDescent="0.4">
      <c r="A1562" s="116"/>
      <c r="B1562" s="122"/>
      <c r="E1562" s="74"/>
      <c r="F1562" s="74"/>
      <c r="G1562" s="74"/>
    </row>
    <row r="1563" spans="1:7" s="55" customFormat="1" ht="14.15" x14ac:dyDescent="0.4">
      <c r="A1563" s="116"/>
      <c r="B1563" s="122"/>
      <c r="E1563" s="74"/>
      <c r="F1563" s="74"/>
      <c r="G1563" s="74"/>
    </row>
    <row r="1564" spans="1:7" s="55" customFormat="1" ht="14.15" x14ac:dyDescent="0.4">
      <c r="A1564" s="116"/>
      <c r="B1564" s="122"/>
      <c r="E1564" s="74"/>
      <c r="F1564" s="74"/>
      <c r="G1564" s="74"/>
    </row>
    <row r="1565" spans="1:7" s="55" customFormat="1" ht="14.15" x14ac:dyDescent="0.4">
      <c r="A1565" s="116"/>
      <c r="B1565" s="122"/>
      <c r="E1565" s="74"/>
      <c r="F1565" s="74"/>
      <c r="G1565" s="74"/>
    </row>
    <row r="1566" spans="1:7" s="55" customFormat="1" ht="14.15" x14ac:dyDescent="0.4">
      <c r="A1566" s="116"/>
      <c r="B1566" s="122"/>
      <c r="E1566" s="74"/>
      <c r="F1566" s="74"/>
      <c r="G1566" s="74"/>
    </row>
    <row r="1567" spans="1:7" s="55" customFormat="1" ht="14.15" x14ac:dyDescent="0.4">
      <c r="A1567" s="116"/>
      <c r="B1567" s="122"/>
      <c r="E1567" s="74"/>
      <c r="F1567" s="74"/>
      <c r="G1567" s="74"/>
    </row>
    <row r="1568" spans="1:7" s="55" customFormat="1" ht="14.15" x14ac:dyDescent="0.4">
      <c r="A1568" s="116"/>
      <c r="B1568" s="122"/>
      <c r="E1568" s="74"/>
      <c r="F1568" s="74"/>
      <c r="G1568" s="74"/>
    </row>
    <row r="1569" spans="1:7" s="55" customFormat="1" ht="14.15" x14ac:dyDescent="0.4">
      <c r="A1569" s="116"/>
      <c r="B1569" s="122"/>
      <c r="E1569" s="74"/>
      <c r="F1569" s="74"/>
      <c r="G1569" s="74"/>
    </row>
    <row r="1570" spans="1:7" s="55" customFormat="1" ht="14.15" x14ac:dyDescent="0.4">
      <c r="A1570" s="116"/>
      <c r="B1570" s="122"/>
      <c r="E1570" s="74"/>
      <c r="F1570" s="74"/>
      <c r="G1570" s="74"/>
    </row>
    <row r="1571" spans="1:7" s="55" customFormat="1" ht="14.15" x14ac:dyDescent="0.4">
      <c r="A1571" s="116"/>
      <c r="B1571" s="122"/>
      <c r="E1571" s="74"/>
      <c r="F1571" s="74"/>
      <c r="G1571" s="74"/>
    </row>
    <row r="1572" spans="1:7" s="55" customFormat="1" ht="14.15" x14ac:dyDescent="0.4">
      <c r="A1572" s="116"/>
      <c r="B1572" s="122"/>
      <c r="E1572" s="74"/>
      <c r="F1572" s="74"/>
      <c r="G1572" s="74"/>
    </row>
    <row r="1573" spans="1:7" s="55" customFormat="1" ht="14.15" x14ac:dyDescent="0.4">
      <c r="A1573" s="116"/>
      <c r="B1573" s="122"/>
      <c r="E1573" s="74"/>
      <c r="F1573" s="74"/>
      <c r="G1573" s="74"/>
    </row>
    <row r="1574" spans="1:7" s="55" customFormat="1" ht="14.15" x14ac:dyDescent="0.4">
      <c r="A1574" s="116"/>
      <c r="B1574" s="122"/>
      <c r="E1574" s="74"/>
      <c r="F1574" s="74"/>
      <c r="G1574" s="74"/>
    </row>
    <row r="1575" spans="1:7" s="55" customFormat="1" ht="14.15" x14ac:dyDescent="0.4">
      <c r="A1575" s="116"/>
      <c r="B1575" s="122"/>
      <c r="E1575" s="74"/>
      <c r="F1575" s="74"/>
      <c r="G1575" s="74"/>
    </row>
    <row r="1576" spans="1:7" s="55" customFormat="1" ht="14.15" x14ac:dyDescent="0.4">
      <c r="A1576" s="116"/>
      <c r="B1576" s="122"/>
      <c r="E1576" s="74"/>
      <c r="F1576" s="74"/>
      <c r="G1576" s="74"/>
    </row>
    <row r="1577" spans="1:7" s="55" customFormat="1" ht="14.15" x14ac:dyDescent="0.4">
      <c r="A1577" s="116"/>
      <c r="B1577" s="122"/>
      <c r="E1577" s="74"/>
      <c r="F1577" s="74"/>
      <c r="G1577" s="74"/>
    </row>
    <row r="1578" spans="1:7" s="55" customFormat="1" ht="14.15" x14ac:dyDescent="0.4">
      <c r="A1578" s="116"/>
      <c r="B1578" s="122"/>
      <c r="E1578" s="74"/>
      <c r="F1578" s="74"/>
      <c r="G1578" s="74"/>
    </row>
    <row r="1579" spans="1:7" s="55" customFormat="1" ht="14.15" x14ac:dyDescent="0.4">
      <c r="A1579" s="116"/>
      <c r="B1579" s="122"/>
      <c r="E1579" s="74"/>
      <c r="F1579" s="74"/>
      <c r="G1579" s="74"/>
    </row>
    <row r="1580" spans="1:7" s="55" customFormat="1" ht="14.15" x14ac:dyDescent="0.4">
      <c r="A1580" s="116"/>
      <c r="B1580" s="122"/>
      <c r="E1580" s="74"/>
      <c r="F1580" s="74"/>
      <c r="G1580" s="74"/>
    </row>
    <row r="1581" spans="1:7" s="55" customFormat="1" ht="14.15" x14ac:dyDescent="0.4">
      <c r="A1581" s="116"/>
      <c r="B1581" s="122"/>
      <c r="E1581" s="74"/>
      <c r="F1581" s="74"/>
      <c r="G1581" s="74"/>
    </row>
    <row r="1582" spans="1:7" s="55" customFormat="1" ht="14.15" x14ac:dyDescent="0.4">
      <c r="A1582" s="116"/>
      <c r="B1582" s="122"/>
      <c r="E1582" s="74"/>
      <c r="F1582" s="74"/>
      <c r="G1582" s="74"/>
    </row>
    <row r="1583" spans="1:7" s="55" customFormat="1" ht="14.15" x14ac:dyDescent="0.4">
      <c r="A1583" s="116"/>
      <c r="B1583" s="122"/>
      <c r="E1583" s="74"/>
      <c r="F1583" s="74"/>
      <c r="G1583" s="74"/>
    </row>
    <row r="1584" spans="1:7" s="55" customFormat="1" ht="14.15" x14ac:dyDescent="0.4">
      <c r="A1584" s="116"/>
      <c r="B1584" s="122"/>
      <c r="E1584" s="74"/>
      <c r="F1584" s="74"/>
      <c r="G1584" s="74"/>
    </row>
    <row r="1585" spans="1:7" s="55" customFormat="1" ht="14.15" x14ac:dyDescent="0.4">
      <c r="A1585" s="116"/>
      <c r="B1585" s="122"/>
      <c r="E1585" s="74"/>
      <c r="F1585" s="74"/>
      <c r="G1585" s="74"/>
    </row>
    <row r="1586" spans="1:7" s="55" customFormat="1" ht="14.15" x14ac:dyDescent="0.4">
      <c r="A1586" s="116"/>
      <c r="B1586" s="122"/>
      <c r="E1586" s="74"/>
      <c r="F1586" s="74"/>
      <c r="G1586" s="74"/>
    </row>
    <row r="1587" spans="1:7" s="55" customFormat="1" ht="14.15" x14ac:dyDescent="0.4">
      <c r="A1587" s="116"/>
      <c r="B1587" s="122"/>
      <c r="E1587" s="74"/>
      <c r="F1587" s="74"/>
      <c r="G1587" s="74"/>
    </row>
    <row r="1588" spans="1:7" s="55" customFormat="1" ht="14.15" x14ac:dyDescent="0.4">
      <c r="A1588" s="116"/>
      <c r="B1588" s="122"/>
      <c r="E1588" s="74"/>
      <c r="F1588" s="74"/>
      <c r="G1588" s="74"/>
    </row>
    <row r="1589" spans="1:7" s="55" customFormat="1" ht="14.15" x14ac:dyDescent="0.4">
      <c r="A1589" s="116"/>
      <c r="B1589" s="122"/>
      <c r="E1589" s="74"/>
      <c r="F1589" s="74"/>
      <c r="G1589" s="74"/>
    </row>
    <row r="1590" spans="1:7" s="55" customFormat="1" ht="14.15" x14ac:dyDescent="0.4">
      <c r="A1590" s="116"/>
      <c r="B1590" s="122"/>
      <c r="E1590" s="74"/>
      <c r="F1590" s="74"/>
      <c r="G1590" s="74"/>
    </row>
    <row r="1591" spans="1:7" s="55" customFormat="1" ht="14.15" x14ac:dyDescent="0.4">
      <c r="A1591" s="116"/>
      <c r="B1591" s="122"/>
      <c r="E1591" s="74"/>
      <c r="F1591" s="74"/>
      <c r="G1591" s="74"/>
    </row>
    <row r="1592" spans="1:7" s="55" customFormat="1" ht="14.15" x14ac:dyDescent="0.4">
      <c r="A1592" s="116"/>
      <c r="B1592" s="122"/>
      <c r="E1592" s="74"/>
      <c r="F1592" s="74"/>
      <c r="G1592" s="74"/>
    </row>
    <row r="1593" spans="1:7" s="55" customFormat="1" ht="14.15" x14ac:dyDescent="0.4">
      <c r="A1593" s="116"/>
      <c r="B1593" s="122"/>
      <c r="E1593" s="74"/>
      <c r="F1593" s="74"/>
      <c r="G1593" s="74"/>
    </row>
    <row r="1594" spans="1:7" s="55" customFormat="1" ht="14.15" x14ac:dyDescent="0.4">
      <c r="A1594" s="116"/>
      <c r="B1594" s="122"/>
      <c r="E1594" s="74"/>
      <c r="F1594" s="74"/>
      <c r="G1594" s="74"/>
    </row>
    <row r="1595" spans="1:7" s="55" customFormat="1" ht="14.15" x14ac:dyDescent="0.4">
      <c r="A1595" s="116"/>
      <c r="B1595" s="122"/>
      <c r="E1595" s="74"/>
      <c r="F1595" s="74"/>
      <c r="G1595" s="74"/>
    </row>
    <row r="1596" spans="1:7" s="55" customFormat="1" ht="14.15" x14ac:dyDescent="0.4">
      <c r="A1596" s="116"/>
      <c r="B1596" s="122"/>
      <c r="E1596" s="74"/>
      <c r="F1596" s="74"/>
      <c r="G1596" s="74"/>
    </row>
    <row r="1597" spans="1:7" s="55" customFormat="1" ht="14.15" x14ac:dyDescent="0.4">
      <c r="A1597" s="116"/>
      <c r="B1597" s="122"/>
      <c r="E1597" s="74"/>
      <c r="F1597" s="74"/>
      <c r="G1597" s="74"/>
    </row>
    <row r="1598" spans="1:7" s="55" customFormat="1" ht="14.15" x14ac:dyDescent="0.4">
      <c r="A1598" s="116"/>
      <c r="B1598" s="122"/>
      <c r="E1598" s="74"/>
      <c r="F1598" s="74"/>
      <c r="G1598" s="74"/>
    </row>
    <row r="1599" spans="1:7" s="55" customFormat="1" ht="14.15" x14ac:dyDescent="0.4">
      <c r="A1599" s="116"/>
      <c r="B1599" s="122"/>
      <c r="E1599" s="74"/>
      <c r="F1599" s="74"/>
      <c r="G1599" s="74"/>
    </row>
    <row r="1600" spans="1:7" s="55" customFormat="1" ht="14.15" x14ac:dyDescent="0.4">
      <c r="A1600" s="116"/>
      <c r="B1600" s="122"/>
      <c r="E1600" s="74"/>
      <c r="F1600" s="74"/>
      <c r="G1600" s="74"/>
    </row>
    <row r="1601" spans="1:7" s="55" customFormat="1" ht="14.15" x14ac:dyDescent="0.4">
      <c r="A1601" s="116"/>
      <c r="B1601" s="122"/>
      <c r="E1601" s="74"/>
      <c r="F1601" s="74"/>
      <c r="G1601" s="74"/>
    </row>
    <row r="1602" spans="1:7" s="55" customFormat="1" ht="14.15" x14ac:dyDescent="0.4">
      <c r="A1602" s="116"/>
      <c r="B1602" s="122"/>
      <c r="E1602" s="74"/>
      <c r="F1602" s="74"/>
      <c r="G1602" s="74"/>
    </row>
    <row r="1603" spans="1:7" s="55" customFormat="1" ht="14.15" x14ac:dyDescent="0.4">
      <c r="A1603" s="116"/>
      <c r="B1603" s="122"/>
      <c r="E1603" s="74"/>
      <c r="F1603" s="74"/>
      <c r="G1603" s="74"/>
    </row>
    <row r="1604" spans="1:7" s="55" customFormat="1" ht="14.15" x14ac:dyDescent="0.4">
      <c r="A1604" s="116"/>
      <c r="B1604" s="122"/>
      <c r="E1604" s="74"/>
      <c r="F1604" s="74"/>
      <c r="G1604" s="74"/>
    </row>
    <row r="1605" spans="1:7" s="55" customFormat="1" ht="14.15" x14ac:dyDescent="0.4">
      <c r="A1605" s="116"/>
      <c r="B1605" s="122"/>
      <c r="E1605" s="74"/>
      <c r="F1605" s="74"/>
      <c r="G1605" s="74"/>
    </row>
    <row r="1606" spans="1:7" s="55" customFormat="1" ht="14.15" x14ac:dyDescent="0.4">
      <c r="A1606" s="116"/>
      <c r="B1606" s="122"/>
      <c r="E1606" s="74"/>
      <c r="F1606" s="74"/>
      <c r="G1606" s="74"/>
    </row>
    <row r="1607" spans="1:7" s="55" customFormat="1" ht="14.15" x14ac:dyDescent="0.4">
      <c r="A1607" s="116"/>
      <c r="B1607" s="122"/>
      <c r="E1607" s="74"/>
      <c r="F1607" s="74"/>
      <c r="G1607" s="74"/>
    </row>
    <row r="1608" spans="1:7" s="55" customFormat="1" ht="14.15" x14ac:dyDescent="0.4">
      <c r="A1608" s="116"/>
      <c r="B1608" s="122"/>
      <c r="E1608" s="74"/>
      <c r="F1608" s="74"/>
      <c r="G1608" s="74"/>
    </row>
    <row r="1609" spans="1:7" s="55" customFormat="1" ht="14.15" x14ac:dyDescent="0.4">
      <c r="A1609" s="116"/>
      <c r="B1609" s="122"/>
      <c r="E1609" s="74"/>
      <c r="F1609" s="74"/>
      <c r="G1609" s="74"/>
    </row>
    <row r="1610" spans="1:7" s="55" customFormat="1" ht="14.15" x14ac:dyDescent="0.4">
      <c r="A1610" s="116"/>
      <c r="B1610" s="122"/>
      <c r="E1610" s="74"/>
      <c r="F1610" s="74"/>
      <c r="G1610" s="74"/>
    </row>
    <row r="1611" spans="1:7" s="55" customFormat="1" ht="14.15" x14ac:dyDescent="0.4">
      <c r="A1611" s="116"/>
      <c r="B1611" s="122"/>
      <c r="E1611" s="74"/>
      <c r="F1611" s="74"/>
      <c r="G1611" s="74"/>
    </row>
    <row r="1612" spans="1:7" s="55" customFormat="1" ht="14.15" x14ac:dyDescent="0.4">
      <c r="A1612" s="116"/>
      <c r="B1612" s="122"/>
      <c r="E1612" s="74"/>
      <c r="F1612" s="74"/>
      <c r="G1612" s="74"/>
    </row>
    <row r="1613" spans="1:7" s="55" customFormat="1" ht="14.15" x14ac:dyDescent="0.4">
      <c r="A1613" s="116"/>
      <c r="B1613" s="122"/>
      <c r="E1613" s="74"/>
      <c r="F1613" s="74"/>
      <c r="G1613" s="74"/>
    </row>
    <row r="1614" spans="1:7" s="55" customFormat="1" ht="14.15" x14ac:dyDescent="0.4">
      <c r="A1614" s="116"/>
      <c r="B1614" s="122"/>
      <c r="E1614" s="74"/>
      <c r="F1614" s="74"/>
      <c r="G1614" s="74"/>
    </row>
    <row r="1615" spans="1:7" s="55" customFormat="1" ht="14.15" x14ac:dyDescent="0.4">
      <c r="A1615" s="116"/>
      <c r="B1615" s="122"/>
      <c r="E1615" s="74"/>
      <c r="F1615" s="74"/>
      <c r="G1615" s="74"/>
    </row>
    <row r="1616" spans="1:7" s="55" customFormat="1" ht="14.15" x14ac:dyDescent="0.4">
      <c r="A1616" s="116"/>
      <c r="B1616" s="122"/>
      <c r="E1616" s="74"/>
      <c r="F1616" s="74"/>
      <c r="G1616" s="74"/>
    </row>
    <row r="1617" spans="1:7" s="55" customFormat="1" ht="14.15" x14ac:dyDescent="0.4">
      <c r="A1617" s="116"/>
      <c r="B1617" s="122"/>
      <c r="E1617" s="74"/>
      <c r="F1617" s="74"/>
      <c r="G1617" s="74"/>
    </row>
    <row r="1618" spans="1:7" s="55" customFormat="1" ht="14.15" x14ac:dyDescent="0.4">
      <c r="A1618" s="116"/>
      <c r="B1618" s="122"/>
      <c r="E1618" s="74"/>
      <c r="F1618" s="74"/>
      <c r="G1618" s="74"/>
    </row>
    <row r="1619" spans="1:7" s="55" customFormat="1" ht="14.15" x14ac:dyDescent="0.4">
      <c r="A1619" s="116"/>
      <c r="B1619" s="122"/>
      <c r="E1619" s="74"/>
      <c r="F1619" s="74"/>
      <c r="G1619" s="74"/>
    </row>
    <row r="1620" spans="1:7" s="55" customFormat="1" ht="14.15" x14ac:dyDescent="0.4">
      <c r="A1620" s="116"/>
      <c r="B1620" s="122"/>
      <c r="E1620" s="74"/>
      <c r="F1620" s="74"/>
      <c r="G1620" s="74"/>
    </row>
    <row r="1621" spans="1:7" s="55" customFormat="1" ht="14.15" x14ac:dyDescent="0.4">
      <c r="A1621" s="116"/>
      <c r="B1621" s="122"/>
      <c r="E1621" s="74"/>
      <c r="F1621" s="74"/>
      <c r="G1621" s="74"/>
    </row>
    <row r="1622" spans="1:7" s="55" customFormat="1" ht="14.15" x14ac:dyDescent="0.4">
      <c r="A1622" s="116"/>
      <c r="B1622" s="122"/>
      <c r="E1622" s="74"/>
      <c r="F1622" s="74"/>
      <c r="G1622" s="74"/>
    </row>
    <row r="1623" spans="1:7" s="55" customFormat="1" ht="14.15" x14ac:dyDescent="0.4">
      <c r="A1623" s="116"/>
      <c r="B1623" s="122"/>
      <c r="E1623" s="74"/>
      <c r="F1623" s="74"/>
      <c r="G1623" s="74"/>
    </row>
    <row r="1624" spans="1:7" s="55" customFormat="1" ht="14.15" x14ac:dyDescent="0.4">
      <c r="A1624" s="116"/>
      <c r="B1624" s="122"/>
      <c r="E1624" s="74"/>
      <c r="F1624" s="74"/>
      <c r="G1624" s="74"/>
    </row>
    <row r="1625" spans="1:7" s="55" customFormat="1" ht="14.15" x14ac:dyDescent="0.4">
      <c r="A1625" s="116"/>
      <c r="B1625" s="122"/>
      <c r="E1625" s="74"/>
      <c r="F1625" s="74"/>
      <c r="G1625" s="74"/>
    </row>
    <row r="1626" spans="1:7" s="55" customFormat="1" ht="14.15" x14ac:dyDescent="0.4">
      <c r="A1626" s="116"/>
      <c r="B1626" s="122"/>
      <c r="E1626" s="74"/>
      <c r="F1626" s="74"/>
      <c r="G1626" s="74"/>
    </row>
    <row r="1627" spans="1:7" s="55" customFormat="1" ht="14.15" x14ac:dyDescent="0.4">
      <c r="A1627" s="116"/>
      <c r="B1627" s="122"/>
      <c r="E1627" s="74"/>
      <c r="F1627" s="74"/>
      <c r="G1627" s="74"/>
    </row>
    <row r="1628" spans="1:7" s="55" customFormat="1" ht="14.15" x14ac:dyDescent="0.4">
      <c r="A1628" s="116"/>
      <c r="B1628" s="122"/>
      <c r="E1628" s="74"/>
      <c r="F1628" s="74"/>
      <c r="G1628" s="74"/>
    </row>
    <row r="1629" spans="1:7" s="55" customFormat="1" ht="14.15" x14ac:dyDescent="0.4">
      <c r="A1629" s="116"/>
      <c r="B1629" s="122"/>
      <c r="E1629" s="74"/>
      <c r="F1629" s="74"/>
      <c r="G1629" s="74"/>
    </row>
    <row r="1630" spans="1:7" s="55" customFormat="1" ht="14.15" x14ac:dyDescent="0.4">
      <c r="A1630" s="116"/>
      <c r="B1630" s="122"/>
      <c r="E1630" s="74"/>
      <c r="F1630" s="74"/>
      <c r="G1630" s="74"/>
    </row>
    <row r="1631" spans="1:7" s="55" customFormat="1" ht="14.15" x14ac:dyDescent="0.4">
      <c r="A1631" s="116"/>
      <c r="B1631" s="122"/>
      <c r="E1631" s="74"/>
      <c r="F1631" s="74"/>
      <c r="G1631" s="74"/>
    </row>
    <row r="1632" spans="1:7" s="55" customFormat="1" ht="14.15" x14ac:dyDescent="0.4">
      <c r="A1632" s="116"/>
      <c r="B1632" s="122"/>
      <c r="E1632" s="74"/>
      <c r="F1632" s="74"/>
      <c r="G1632" s="74"/>
    </row>
    <row r="1633" spans="1:7" s="55" customFormat="1" ht="14.15" x14ac:dyDescent="0.4">
      <c r="A1633" s="116"/>
      <c r="B1633" s="122"/>
      <c r="E1633" s="74"/>
      <c r="F1633" s="74"/>
      <c r="G1633" s="74"/>
    </row>
    <row r="1634" spans="1:7" s="55" customFormat="1" ht="14.15" x14ac:dyDescent="0.4">
      <c r="A1634" s="116"/>
      <c r="B1634" s="122"/>
      <c r="E1634" s="74"/>
      <c r="F1634" s="74"/>
      <c r="G1634" s="74"/>
    </row>
    <row r="1635" spans="1:7" s="55" customFormat="1" ht="14.15" x14ac:dyDescent="0.4">
      <c r="A1635" s="116"/>
      <c r="B1635" s="122"/>
      <c r="E1635" s="74"/>
      <c r="F1635" s="74"/>
      <c r="G1635" s="74"/>
    </row>
    <row r="1636" spans="1:7" s="55" customFormat="1" ht="14.15" x14ac:dyDescent="0.4">
      <c r="A1636" s="116"/>
      <c r="B1636" s="122"/>
      <c r="E1636" s="74"/>
      <c r="F1636" s="74"/>
      <c r="G1636" s="74"/>
    </row>
    <row r="1637" spans="1:7" s="55" customFormat="1" ht="14.15" x14ac:dyDescent="0.4">
      <c r="A1637" s="116"/>
      <c r="B1637" s="122"/>
      <c r="E1637" s="74"/>
      <c r="F1637" s="74"/>
      <c r="G1637" s="74"/>
    </row>
    <row r="1638" spans="1:7" s="55" customFormat="1" ht="14.15" x14ac:dyDescent="0.4">
      <c r="A1638" s="116"/>
      <c r="B1638" s="122"/>
      <c r="E1638" s="74"/>
      <c r="F1638" s="74"/>
      <c r="G1638" s="74"/>
    </row>
    <row r="1639" spans="1:7" s="55" customFormat="1" ht="14.15" x14ac:dyDescent="0.4">
      <c r="A1639" s="116"/>
      <c r="B1639" s="122"/>
      <c r="E1639" s="74"/>
      <c r="F1639" s="74"/>
      <c r="G1639" s="74"/>
    </row>
    <row r="1640" spans="1:7" s="55" customFormat="1" ht="14.15" x14ac:dyDescent="0.4">
      <c r="A1640" s="116"/>
      <c r="B1640" s="122"/>
      <c r="E1640" s="74"/>
      <c r="F1640" s="74"/>
      <c r="G1640" s="74"/>
    </row>
    <row r="1641" spans="1:7" s="55" customFormat="1" ht="14.15" x14ac:dyDescent="0.4">
      <c r="A1641" s="116"/>
      <c r="B1641" s="122"/>
      <c r="E1641" s="74"/>
      <c r="F1641" s="74"/>
      <c r="G1641" s="74"/>
    </row>
    <row r="1642" spans="1:7" s="55" customFormat="1" ht="14.15" x14ac:dyDescent="0.4">
      <c r="A1642" s="116"/>
      <c r="B1642" s="122"/>
      <c r="E1642" s="74"/>
      <c r="F1642" s="74"/>
      <c r="G1642" s="74"/>
    </row>
    <row r="1643" spans="1:7" s="55" customFormat="1" ht="14.15" x14ac:dyDescent="0.4">
      <c r="A1643" s="116"/>
      <c r="B1643" s="122"/>
      <c r="E1643" s="74"/>
      <c r="F1643" s="74"/>
      <c r="G1643" s="74"/>
    </row>
    <row r="1644" spans="1:7" s="55" customFormat="1" ht="14.15" x14ac:dyDescent="0.4">
      <c r="A1644" s="116"/>
      <c r="B1644" s="122"/>
      <c r="E1644" s="74"/>
      <c r="F1644" s="74"/>
      <c r="G1644" s="74"/>
    </row>
    <row r="1645" spans="1:7" s="55" customFormat="1" ht="14.15" x14ac:dyDescent="0.4">
      <c r="A1645" s="116"/>
      <c r="B1645" s="122"/>
      <c r="E1645" s="74"/>
      <c r="F1645" s="74"/>
      <c r="G1645" s="74"/>
    </row>
    <row r="1646" spans="1:7" s="55" customFormat="1" ht="14.15" x14ac:dyDescent="0.4">
      <c r="A1646" s="116"/>
      <c r="B1646" s="122"/>
      <c r="E1646" s="74"/>
      <c r="F1646" s="74"/>
      <c r="G1646" s="74"/>
    </row>
    <row r="1647" spans="1:7" s="55" customFormat="1" ht="14.15" x14ac:dyDescent="0.4">
      <c r="A1647" s="116"/>
      <c r="B1647" s="122"/>
      <c r="E1647" s="74"/>
      <c r="F1647" s="74"/>
      <c r="G1647" s="74"/>
    </row>
    <row r="1648" spans="1:7" s="55" customFormat="1" ht="14.15" x14ac:dyDescent="0.4">
      <c r="A1648" s="116"/>
      <c r="B1648" s="122"/>
      <c r="E1648" s="74"/>
      <c r="F1648" s="74"/>
      <c r="G1648" s="74"/>
    </row>
    <row r="1649" spans="1:7" s="55" customFormat="1" ht="14.15" x14ac:dyDescent="0.4">
      <c r="A1649" s="116"/>
      <c r="B1649" s="122"/>
      <c r="E1649" s="74"/>
      <c r="F1649" s="74"/>
      <c r="G1649" s="74"/>
    </row>
    <row r="1650" spans="1:7" s="55" customFormat="1" ht="14.15" x14ac:dyDescent="0.4">
      <c r="A1650" s="116"/>
      <c r="B1650" s="122"/>
      <c r="E1650" s="74"/>
      <c r="F1650" s="74"/>
      <c r="G1650" s="74"/>
    </row>
    <row r="1651" spans="1:7" s="55" customFormat="1" ht="14.15" x14ac:dyDescent="0.4">
      <c r="A1651" s="116"/>
      <c r="B1651" s="122"/>
      <c r="E1651" s="74"/>
      <c r="F1651" s="74"/>
      <c r="G1651" s="74"/>
    </row>
    <row r="1652" spans="1:7" s="55" customFormat="1" ht="14.15" x14ac:dyDescent="0.4">
      <c r="A1652" s="116"/>
      <c r="B1652" s="122"/>
      <c r="E1652" s="74"/>
      <c r="F1652" s="74"/>
      <c r="G1652" s="74"/>
    </row>
    <row r="1653" spans="1:7" s="55" customFormat="1" ht="14.15" x14ac:dyDescent="0.4">
      <c r="A1653" s="116"/>
      <c r="B1653" s="122"/>
      <c r="E1653" s="74"/>
      <c r="F1653" s="74"/>
      <c r="G1653" s="74"/>
    </row>
    <row r="1654" spans="1:7" s="55" customFormat="1" ht="14.15" x14ac:dyDescent="0.4">
      <c r="A1654" s="116"/>
      <c r="B1654" s="122"/>
      <c r="E1654" s="74"/>
      <c r="F1654" s="74"/>
      <c r="G1654" s="74"/>
    </row>
    <row r="1655" spans="1:7" s="55" customFormat="1" ht="14.15" x14ac:dyDescent="0.4">
      <c r="A1655" s="116"/>
      <c r="B1655" s="122"/>
      <c r="E1655" s="74"/>
      <c r="F1655" s="74"/>
      <c r="G1655" s="74"/>
    </row>
    <row r="1656" spans="1:7" s="55" customFormat="1" ht="14.15" x14ac:dyDescent="0.4">
      <c r="A1656" s="116"/>
      <c r="B1656" s="122"/>
      <c r="E1656" s="74"/>
      <c r="F1656" s="74"/>
      <c r="G1656" s="74"/>
    </row>
    <row r="1657" spans="1:7" s="55" customFormat="1" ht="14.15" x14ac:dyDescent="0.4">
      <c r="A1657" s="116"/>
      <c r="B1657" s="122"/>
      <c r="E1657" s="74"/>
      <c r="F1657" s="74"/>
      <c r="G1657" s="74"/>
    </row>
    <row r="1658" spans="1:7" s="55" customFormat="1" ht="14.15" x14ac:dyDescent="0.4">
      <c r="A1658" s="116"/>
      <c r="B1658" s="122"/>
      <c r="E1658" s="74"/>
      <c r="F1658" s="74"/>
      <c r="G1658" s="74"/>
    </row>
    <row r="1659" spans="1:7" s="55" customFormat="1" ht="14.15" x14ac:dyDescent="0.4">
      <c r="A1659" s="116"/>
      <c r="B1659" s="122"/>
      <c r="E1659" s="74"/>
      <c r="F1659" s="74"/>
      <c r="G1659" s="74"/>
    </row>
    <row r="1660" spans="1:7" s="55" customFormat="1" ht="14.15" x14ac:dyDescent="0.4">
      <c r="A1660" s="116"/>
      <c r="B1660" s="122"/>
      <c r="E1660" s="74"/>
      <c r="F1660" s="74"/>
      <c r="G1660" s="74"/>
    </row>
    <row r="1661" spans="1:7" s="55" customFormat="1" ht="14.15" x14ac:dyDescent="0.4">
      <c r="A1661" s="116"/>
      <c r="B1661" s="122"/>
      <c r="E1661" s="74"/>
      <c r="F1661" s="74"/>
      <c r="G1661" s="74"/>
    </row>
    <row r="1662" spans="1:7" s="55" customFormat="1" ht="14.15" x14ac:dyDescent="0.4">
      <c r="A1662" s="116"/>
      <c r="B1662" s="122"/>
      <c r="E1662" s="74"/>
      <c r="F1662" s="74"/>
      <c r="G1662" s="74"/>
    </row>
    <row r="1663" spans="1:7" s="55" customFormat="1" ht="14.15" x14ac:dyDescent="0.4">
      <c r="A1663" s="116"/>
      <c r="B1663" s="122"/>
      <c r="E1663" s="74"/>
      <c r="F1663" s="74"/>
      <c r="G1663" s="74"/>
    </row>
    <row r="1664" spans="1:7" s="55" customFormat="1" ht="14.15" x14ac:dyDescent="0.4">
      <c r="A1664" s="116"/>
      <c r="B1664" s="122"/>
      <c r="E1664" s="74"/>
      <c r="F1664" s="74"/>
      <c r="G1664" s="74"/>
    </row>
    <row r="1665" spans="1:7" s="55" customFormat="1" ht="14.15" x14ac:dyDescent="0.4">
      <c r="A1665" s="116"/>
      <c r="B1665" s="122"/>
      <c r="E1665" s="74"/>
      <c r="F1665" s="74"/>
      <c r="G1665" s="74"/>
    </row>
    <row r="1666" spans="1:7" s="55" customFormat="1" ht="14.15" x14ac:dyDescent="0.4">
      <c r="A1666" s="116"/>
      <c r="B1666" s="122"/>
      <c r="E1666" s="74"/>
      <c r="F1666" s="74"/>
      <c r="G1666" s="74"/>
    </row>
    <row r="1667" spans="1:7" s="55" customFormat="1" ht="14.15" x14ac:dyDescent="0.4">
      <c r="A1667" s="116"/>
      <c r="B1667" s="122"/>
      <c r="E1667" s="74"/>
      <c r="F1667" s="74"/>
      <c r="G1667" s="74"/>
    </row>
    <row r="1668" spans="1:7" s="55" customFormat="1" ht="14.15" x14ac:dyDescent="0.4">
      <c r="A1668" s="116"/>
      <c r="B1668" s="122"/>
      <c r="E1668" s="74"/>
      <c r="F1668" s="74"/>
      <c r="G1668" s="74"/>
    </row>
    <row r="1669" spans="1:7" s="55" customFormat="1" ht="14.15" x14ac:dyDescent="0.4">
      <c r="A1669" s="116"/>
      <c r="B1669" s="122"/>
      <c r="E1669" s="74"/>
      <c r="F1669" s="74"/>
      <c r="G1669" s="74"/>
    </row>
    <row r="1670" spans="1:7" s="55" customFormat="1" ht="14.15" x14ac:dyDescent="0.4">
      <c r="A1670" s="116"/>
      <c r="B1670" s="122"/>
      <c r="E1670" s="74"/>
      <c r="F1670" s="74"/>
      <c r="G1670" s="74"/>
    </row>
    <row r="1671" spans="1:7" s="55" customFormat="1" ht="14.15" x14ac:dyDescent="0.4">
      <c r="A1671" s="116"/>
      <c r="B1671" s="122"/>
      <c r="E1671" s="74"/>
      <c r="F1671" s="74"/>
      <c r="G1671" s="74"/>
    </row>
    <row r="1672" spans="1:7" s="55" customFormat="1" ht="14.15" x14ac:dyDescent="0.4">
      <c r="A1672" s="116"/>
      <c r="B1672" s="122"/>
      <c r="E1672" s="74"/>
      <c r="F1672" s="74"/>
      <c r="G1672" s="74"/>
    </row>
    <row r="1673" spans="1:7" s="55" customFormat="1" ht="14.15" x14ac:dyDescent="0.4">
      <c r="A1673" s="116"/>
      <c r="B1673" s="122"/>
      <c r="E1673" s="74"/>
      <c r="F1673" s="74"/>
      <c r="G1673" s="74"/>
    </row>
    <row r="1674" spans="1:7" s="55" customFormat="1" ht="14.15" x14ac:dyDescent="0.4">
      <c r="A1674" s="116"/>
      <c r="B1674" s="122"/>
      <c r="E1674" s="74"/>
      <c r="F1674" s="74"/>
      <c r="G1674" s="74"/>
    </row>
    <row r="1675" spans="1:7" s="55" customFormat="1" ht="14.15" x14ac:dyDescent="0.4">
      <c r="A1675" s="116"/>
      <c r="B1675" s="122"/>
      <c r="E1675" s="74"/>
      <c r="F1675" s="74"/>
      <c r="G1675" s="74"/>
    </row>
    <row r="1676" spans="1:7" s="55" customFormat="1" ht="14.15" x14ac:dyDescent="0.4">
      <c r="A1676" s="116"/>
      <c r="B1676" s="122"/>
      <c r="E1676" s="74"/>
      <c r="F1676" s="74"/>
      <c r="G1676" s="74"/>
    </row>
    <row r="1677" spans="1:7" s="55" customFormat="1" ht="14.15" x14ac:dyDescent="0.4">
      <c r="A1677" s="116"/>
      <c r="B1677" s="122"/>
      <c r="E1677" s="74"/>
      <c r="F1677" s="74"/>
      <c r="G1677" s="74"/>
    </row>
    <row r="1678" spans="1:7" s="55" customFormat="1" ht="14.15" x14ac:dyDescent="0.4">
      <c r="A1678" s="116"/>
      <c r="B1678" s="122"/>
      <c r="E1678" s="74"/>
      <c r="F1678" s="74"/>
      <c r="G1678" s="74"/>
    </row>
    <row r="1679" spans="1:7" s="55" customFormat="1" ht="14.15" x14ac:dyDescent="0.4">
      <c r="A1679" s="116"/>
      <c r="B1679" s="122"/>
      <c r="E1679" s="74"/>
      <c r="F1679" s="74"/>
      <c r="G1679" s="74"/>
    </row>
    <row r="1680" spans="1:7" s="55" customFormat="1" ht="14.15" x14ac:dyDescent="0.4">
      <c r="A1680" s="116"/>
      <c r="B1680" s="122"/>
      <c r="E1680" s="74"/>
      <c r="F1680" s="74"/>
      <c r="G1680" s="74"/>
    </row>
    <row r="1681" spans="1:7" s="55" customFormat="1" ht="14.15" x14ac:dyDescent="0.4">
      <c r="A1681" s="116"/>
      <c r="B1681" s="122"/>
      <c r="E1681" s="74"/>
      <c r="F1681" s="74"/>
      <c r="G1681" s="74"/>
    </row>
    <row r="1682" spans="1:7" s="55" customFormat="1" ht="14.15" x14ac:dyDescent="0.4">
      <c r="A1682" s="116"/>
      <c r="B1682" s="122"/>
      <c r="E1682" s="74"/>
      <c r="F1682" s="74"/>
      <c r="G1682" s="74"/>
    </row>
    <row r="1683" spans="1:7" s="55" customFormat="1" ht="14.15" x14ac:dyDescent="0.4">
      <c r="A1683" s="116"/>
      <c r="B1683" s="122"/>
      <c r="E1683" s="74"/>
      <c r="F1683" s="74"/>
      <c r="G1683" s="74"/>
    </row>
    <row r="1684" spans="1:7" s="55" customFormat="1" ht="14.15" x14ac:dyDescent="0.4">
      <c r="A1684" s="116"/>
      <c r="B1684" s="122"/>
      <c r="E1684" s="74"/>
      <c r="F1684" s="74"/>
      <c r="G1684" s="74"/>
    </row>
    <row r="1685" spans="1:7" s="55" customFormat="1" ht="14.15" x14ac:dyDescent="0.4">
      <c r="A1685" s="116"/>
      <c r="B1685" s="122"/>
      <c r="E1685" s="74"/>
      <c r="F1685" s="74"/>
      <c r="G1685" s="74"/>
    </row>
    <row r="1686" spans="1:7" s="55" customFormat="1" ht="14.15" x14ac:dyDescent="0.4">
      <c r="A1686" s="116"/>
      <c r="B1686" s="122"/>
      <c r="E1686" s="74"/>
      <c r="F1686" s="74"/>
      <c r="G1686" s="74"/>
    </row>
    <row r="1687" spans="1:7" s="55" customFormat="1" ht="14.15" x14ac:dyDescent="0.4">
      <c r="A1687" s="116"/>
      <c r="B1687" s="122"/>
      <c r="E1687" s="74"/>
      <c r="F1687" s="74"/>
      <c r="G1687" s="74"/>
    </row>
    <row r="1688" spans="1:7" s="55" customFormat="1" ht="14.15" x14ac:dyDescent="0.4">
      <c r="A1688" s="116"/>
      <c r="B1688" s="122"/>
      <c r="E1688" s="74"/>
      <c r="F1688" s="74"/>
      <c r="G1688" s="74"/>
    </row>
    <row r="1689" spans="1:7" s="55" customFormat="1" ht="14.15" x14ac:dyDescent="0.4">
      <c r="A1689" s="116"/>
      <c r="B1689" s="122"/>
      <c r="E1689" s="74"/>
      <c r="F1689" s="74"/>
      <c r="G1689" s="74"/>
    </row>
    <row r="1690" spans="1:7" s="55" customFormat="1" ht="14.15" x14ac:dyDescent="0.4">
      <c r="A1690" s="116"/>
      <c r="B1690" s="122"/>
      <c r="E1690" s="74"/>
      <c r="F1690" s="74"/>
      <c r="G1690" s="74"/>
    </row>
    <row r="1691" spans="1:7" s="55" customFormat="1" ht="14.15" x14ac:dyDescent="0.4">
      <c r="A1691" s="116"/>
      <c r="B1691" s="122"/>
      <c r="E1691" s="74"/>
      <c r="F1691" s="74"/>
      <c r="G1691" s="74"/>
    </row>
    <row r="1692" spans="1:7" s="55" customFormat="1" ht="14.15" x14ac:dyDescent="0.4">
      <c r="A1692" s="116"/>
      <c r="B1692" s="122"/>
      <c r="E1692" s="74"/>
      <c r="F1692" s="74"/>
      <c r="G1692" s="74"/>
    </row>
    <row r="1693" spans="1:7" s="55" customFormat="1" ht="14.15" x14ac:dyDescent="0.4">
      <c r="A1693" s="116"/>
      <c r="B1693" s="122"/>
      <c r="E1693" s="74"/>
      <c r="F1693" s="74"/>
      <c r="G1693" s="74"/>
    </row>
    <row r="1694" spans="1:7" s="55" customFormat="1" ht="14.15" x14ac:dyDescent="0.4">
      <c r="A1694" s="116"/>
      <c r="B1694" s="122"/>
      <c r="E1694" s="74"/>
      <c r="F1694" s="74"/>
      <c r="G1694" s="74"/>
    </row>
    <row r="1695" spans="1:7" s="55" customFormat="1" ht="14.15" x14ac:dyDescent="0.4">
      <c r="A1695" s="116"/>
      <c r="B1695" s="122"/>
      <c r="E1695" s="74"/>
      <c r="F1695" s="74"/>
      <c r="G1695" s="74"/>
    </row>
    <row r="1696" spans="1:7" s="55" customFormat="1" ht="14.15" x14ac:dyDescent="0.4">
      <c r="A1696" s="116"/>
      <c r="B1696" s="122"/>
      <c r="E1696" s="74"/>
      <c r="F1696" s="74"/>
      <c r="G1696" s="74"/>
    </row>
    <row r="1697" spans="1:7" s="55" customFormat="1" ht="14.15" x14ac:dyDescent="0.4">
      <c r="A1697" s="116"/>
      <c r="B1697" s="122"/>
      <c r="E1697" s="74"/>
      <c r="F1697" s="74"/>
      <c r="G1697" s="74"/>
    </row>
    <row r="1698" spans="1:7" s="55" customFormat="1" ht="14.15" x14ac:dyDescent="0.4">
      <c r="A1698" s="116"/>
      <c r="B1698" s="122"/>
      <c r="E1698" s="74"/>
      <c r="F1698" s="74"/>
      <c r="G1698" s="74"/>
    </row>
    <row r="1699" spans="1:7" s="55" customFormat="1" ht="14.15" x14ac:dyDescent="0.4">
      <c r="A1699" s="116"/>
      <c r="B1699" s="122"/>
      <c r="E1699" s="74"/>
      <c r="F1699" s="74"/>
      <c r="G1699" s="74"/>
    </row>
    <row r="1700" spans="1:7" s="55" customFormat="1" ht="14.15" x14ac:dyDescent="0.4">
      <c r="A1700" s="116"/>
      <c r="B1700" s="122"/>
      <c r="E1700" s="74"/>
      <c r="F1700" s="74"/>
      <c r="G1700" s="74"/>
    </row>
    <row r="1701" spans="1:7" s="55" customFormat="1" ht="14.15" x14ac:dyDescent="0.4">
      <c r="A1701" s="116"/>
      <c r="B1701" s="122"/>
      <c r="E1701" s="74"/>
      <c r="F1701" s="74"/>
      <c r="G1701" s="74"/>
    </row>
    <row r="1702" spans="1:7" s="55" customFormat="1" ht="14.15" x14ac:dyDescent="0.4">
      <c r="A1702" s="116"/>
      <c r="B1702" s="122"/>
      <c r="E1702" s="74"/>
      <c r="F1702" s="74"/>
      <c r="G1702" s="74"/>
    </row>
    <row r="1703" spans="1:7" s="55" customFormat="1" ht="14.15" x14ac:dyDescent="0.4">
      <c r="A1703" s="116"/>
      <c r="B1703" s="122"/>
      <c r="E1703" s="74"/>
      <c r="F1703" s="74"/>
      <c r="G1703" s="74"/>
    </row>
    <row r="1704" spans="1:7" s="55" customFormat="1" ht="14.15" x14ac:dyDescent="0.4">
      <c r="A1704" s="116"/>
      <c r="B1704" s="122"/>
      <c r="E1704" s="74"/>
      <c r="F1704" s="74"/>
      <c r="G1704" s="74"/>
    </row>
    <row r="1705" spans="1:7" s="55" customFormat="1" ht="14.15" x14ac:dyDescent="0.4">
      <c r="A1705" s="116"/>
      <c r="B1705" s="122"/>
      <c r="E1705" s="74"/>
      <c r="F1705" s="74"/>
      <c r="G1705" s="74"/>
    </row>
    <row r="1706" spans="1:7" s="55" customFormat="1" ht="14.15" x14ac:dyDescent="0.4">
      <c r="A1706" s="116"/>
      <c r="B1706" s="122"/>
      <c r="E1706" s="74"/>
      <c r="F1706" s="74"/>
      <c r="G1706" s="74"/>
    </row>
    <row r="1707" spans="1:7" s="55" customFormat="1" ht="14.15" x14ac:dyDescent="0.4">
      <c r="A1707" s="116"/>
      <c r="B1707" s="122"/>
      <c r="E1707" s="74"/>
      <c r="F1707" s="74"/>
      <c r="G1707" s="74"/>
    </row>
    <row r="1708" spans="1:7" s="55" customFormat="1" ht="14.15" x14ac:dyDescent="0.4">
      <c r="A1708" s="116"/>
      <c r="B1708" s="122"/>
      <c r="E1708" s="74"/>
      <c r="F1708" s="74"/>
      <c r="G1708" s="74"/>
    </row>
    <row r="1709" spans="1:7" s="55" customFormat="1" ht="14.15" x14ac:dyDescent="0.4">
      <c r="A1709" s="116"/>
      <c r="B1709" s="122"/>
      <c r="E1709" s="74"/>
      <c r="F1709" s="74"/>
      <c r="G1709" s="74"/>
    </row>
    <row r="1710" spans="1:7" s="55" customFormat="1" ht="14.15" x14ac:dyDescent="0.4">
      <c r="A1710" s="116"/>
      <c r="B1710" s="122"/>
      <c r="E1710" s="74"/>
      <c r="F1710" s="74"/>
      <c r="G1710" s="74"/>
    </row>
    <row r="1711" spans="1:7" s="55" customFormat="1" ht="14.15" x14ac:dyDescent="0.4">
      <c r="A1711" s="116"/>
      <c r="B1711" s="122"/>
      <c r="E1711" s="74"/>
      <c r="F1711" s="74"/>
      <c r="G1711" s="74"/>
    </row>
    <row r="1712" spans="1:7" s="55" customFormat="1" ht="14.15" x14ac:dyDescent="0.4">
      <c r="A1712" s="116"/>
      <c r="B1712" s="122"/>
      <c r="E1712" s="74"/>
      <c r="F1712" s="74"/>
      <c r="G1712" s="74"/>
    </row>
    <row r="1713" spans="1:7" s="55" customFormat="1" ht="14.15" x14ac:dyDescent="0.4">
      <c r="A1713" s="116"/>
      <c r="B1713" s="122"/>
      <c r="E1713" s="74"/>
      <c r="F1713" s="74"/>
      <c r="G1713" s="74"/>
    </row>
    <row r="1714" spans="1:7" s="55" customFormat="1" ht="14.15" x14ac:dyDescent="0.4">
      <c r="A1714" s="116"/>
      <c r="B1714" s="122"/>
      <c r="E1714" s="74"/>
      <c r="F1714" s="74"/>
      <c r="G1714" s="74"/>
    </row>
    <row r="1715" spans="1:7" s="55" customFormat="1" ht="14.15" x14ac:dyDescent="0.4">
      <c r="A1715" s="116"/>
      <c r="B1715" s="122"/>
      <c r="E1715" s="74"/>
      <c r="F1715" s="74"/>
      <c r="G1715" s="74"/>
    </row>
    <row r="1716" spans="1:7" s="55" customFormat="1" ht="14.15" x14ac:dyDescent="0.4">
      <c r="A1716" s="116"/>
      <c r="B1716" s="122"/>
      <c r="E1716" s="74"/>
      <c r="F1716" s="74"/>
      <c r="G1716" s="74"/>
    </row>
    <row r="1717" spans="1:7" s="55" customFormat="1" ht="14.15" x14ac:dyDescent="0.4">
      <c r="A1717" s="116"/>
      <c r="B1717" s="122"/>
      <c r="E1717" s="74"/>
      <c r="F1717" s="74"/>
      <c r="G1717" s="74"/>
    </row>
    <row r="1718" spans="1:7" s="55" customFormat="1" ht="14.15" x14ac:dyDescent="0.4">
      <c r="A1718" s="116"/>
      <c r="B1718" s="122"/>
      <c r="E1718" s="74"/>
      <c r="F1718" s="74"/>
      <c r="G1718" s="74"/>
    </row>
    <row r="1719" spans="1:7" s="55" customFormat="1" ht="14.15" x14ac:dyDescent="0.4">
      <c r="A1719" s="116"/>
      <c r="B1719" s="122"/>
      <c r="E1719" s="74"/>
      <c r="F1719" s="74"/>
      <c r="G1719" s="74"/>
    </row>
    <row r="1720" spans="1:7" s="55" customFormat="1" ht="14.15" x14ac:dyDescent="0.4">
      <c r="A1720" s="116"/>
      <c r="B1720" s="122"/>
      <c r="E1720" s="74"/>
      <c r="F1720" s="74"/>
      <c r="G1720" s="74"/>
    </row>
    <row r="1721" spans="1:7" s="55" customFormat="1" ht="14.15" x14ac:dyDescent="0.4">
      <c r="A1721" s="116"/>
      <c r="B1721" s="122"/>
      <c r="E1721" s="74"/>
      <c r="F1721" s="74"/>
      <c r="G1721" s="74"/>
    </row>
    <row r="1722" spans="1:7" s="55" customFormat="1" ht="14.15" x14ac:dyDescent="0.4">
      <c r="A1722" s="116"/>
      <c r="B1722" s="122"/>
      <c r="E1722" s="74"/>
      <c r="F1722" s="74"/>
      <c r="G1722" s="74"/>
    </row>
    <row r="1723" spans="1:7" s="55" customFormat="1" ht="14.15" x14ac:dyDescent="0.4">
      <c r="A1723" s="116"/>
      <c r="B1723" s="122"/>
      <c r="E1723" s="74"/>
      <c r="F1723" s="74"/>
      <c r="G1723" s="74"/>
    </row>
    <row r="1724" spans="1:7" s="55" customFormat="1" ht="14.15" x14ac:dyDescent="0.4">
      <c r="A1724" s="116"/>
      <c r="B1724" s="122"/>
      <c r="E1724" s="74"/>
      <c r="F1724" s="74"/>
      <c r="G1724" s="74"/>
    </row>
    <row r="1725" spans="1:7" s="55" customFormat="1" ht="14.15" x14ac:dyDescent="0.4">
      <c r="A1725" s="116"/>
      <c r="B1725" s="122"/>
      <c r="E1725" s="74"/>
      <c r="F1725" s="74"/>
      <c r="G1725" s="74"/>
    </row>
    <row r="1726" spans="1:7" s="55" customFormat="1" ht="14.15" x14ac:dyDescent="0.4">
      <c r="A1726" s="116"/>
      <c r="B1726" s="122"/>
      <c r="E1726" s="74"/>
      <c r="F1726" s="74"/>
      <c r="G1726" s="74"/>
    </row>
    <row r="1727" spans="1:7" s="55" customFormat="1" ht="14.15" x14ac:dyDescent="0.4">
      <c r="A1727" s="116"/>
      <c r="B1727" s="122"/>
      <c r="E1727" s="74"/>
      <c r="F1727" s="74"/>
      <c r="G1727" s="74"/>
    </row>
    <row r="1728" spans="1:7" s="55" customFormat="1" ht="14.15" x14ac:dyDescent="0.4">
      <c r="A1728" s="116"/>
      <c r="B1728" s="122"/>
      <c r="E1728" s="74"/>
      <c r="F1728" s="74"/>
      <c r="G1728" s="74"/>
    </row>
    <row r="1729" spans="1:7" s="55" customFormat="1" ht="14.15" x14ac:dyDescent="0.4">
      <c r="A1729" s="116"/>
      <c r="B1729" s="122"/>
      <c r="E1729" s="74"/>
      <c r="F1729" s="74"/>
      <c r="G1729" s="74"/>
    </row>
    <row r="1730" spans="1:7" s="55" customFormat="1" ht="14.15" x14ac:dyDescent="0.4">
      <c r="A1730" s="116"/>
      <c r="B1730" s="122"/>
      <c r="E1730" s="74"/>
      <c r="F1730" s="74"/>
      <c r="G1730" s="74"/>
    </row>
    <row r="1731" spans="1:7" s="55" customFormat="1" ht="14.15" x14ac:dyDescent="0.4">
      <c r="A1731" s="116"/>
      <c r="B1731" s="122"/>
      <c r="E1731" s="74"/>
      <c r="F1731" s="74"/>
      <c r="G1731" s="74"/>
    </row>
    <row r="1732" spans="1:7" s="55" customFormat="1" ht="14.15" x14ac:dyDescent="0.4">
      <c r="A1732" s="116"/>
      <c r="B1732" s="122"/>
      <c r="E1732" s="74"/>
      <c r="F1732" s="74"/>
      <c r="G1732" s="74"/>
    </row>
    <row r="1733" spans="1:7" s="55" customFormat="1" ht="14.15" x14ac:dyDescent="0.4">
      <c r="A1733" s="116"/>
      <c r="B1733" s="122"/>
      <c r="E1733" s="74"/>
      <c r="F1733" s="74"/>
      <c r="G1733" s="74"/>
    </row>
    <row r="1734" spans="1:7" s="55" customFormat="1" ht="14.15" x14ac:dyDescent="0.4">
      <c r="A1734" s="116"/>
      <c r="B1734" s="122"/>
      <c r="E1734" s="74"/>
      <c r="F1734" s="74"/>
      <c r="G1734" s="74"/>
    </row>
    <row r="1735" spans="1:7" s="55" customFormat="1" ht="14.15" x14ac:dyDescent="0.4">
      <c r="A1735" s="116"/>
      <c r="B1735" s="122"/>
      <c r="E1735" s="74"/>
      <c r="F1735" s="74"/>
      <c r="G1735" s="74"/>
    </row>
    <row r="1736" spans="1:7" s="55" customFormat="1" ht="14.15" x14ac:dyDescent="0.4">
      <c r="A1736" s="116"/>
      <c r="B1736" s="122"/>
      <c r="E1736" s="74"/>
      <c r="F1736" s="74"/>
      <c r="G1736" s="74"/>
    </row>
    <row r="1737" spans="1:7" s="55" customFormat="1" ht="14.15" x14ac:dyDescent="0.4">
      <c r="A1737" s="116"/>
      <c r="B1737" s="122"/>
      <c r="E1737" s="74"/>
      <c r="F1737" s="74"/>
      <c r="G1737" s="74"/>
    </row>
    <row r="1738" spans="1:7" s="55" customFormat="1" ht="14.15" x14ac:dyDescent="0.4">
      <c r="A1738" s="116"/>
      <c r="B1738" s="122"/>
      <c r="E1738" s="74"/>
      <c r="F1738" s="74"/>
      <c r="G1738" s="74"/>
    </row>
    <row r="1739" spans="1:7" s="55" customFormat="1" ht="14.15" x14ac:dyDescent="0.4">
      <c r="A1739" s="116"/>
      <c r="B1739" s="122"/>
      <c r="E1739" s="74"/>
      <c r="F1739" s="74"/>
      <c r="G1739" s="74"/>
    </row>
    <row r="1740" spans="1:7" s="55" customFormat="1" ht="14.15" x14ac:dyDescent="0.4">
      <c r="A1740" s="116"/>
      <c r="B1740" s="122"/>
      <c r="E1740" s="74"/>
      <c r="F1740" s="74"/>
      <c r="G1740" s="74"/>
    </row>
    <row r="1741" spans="1:7" s="55" customFormat="1" ht="14.15" x14ac:dyDescent="0.4">
      <c r="A1741" s="116"/>
      <c r="B1741" s="122"/>
      <c r="E1741" s="74"/>
      <c r="F1741" s="74"/>
      <c r="G1741" s="74"/>
    </row>
    <row r="1742" spans="1:7" s="55" customFormat="1" ht="14.15" x14ac:dyDescent="0.4">
      <c r="A1742" s="116"/>
      <c r="B1742" s="122"/>
      <c r="E1742" s="74"/>
      <c r="F1742" s="74"/>
      <c r="G1742" s="74"/>
    </row>
    <row r="1743" spans="1:7" s="55" customFormat="1" ht="14.15" x14ac:dyDescent="0.4">
      <c r="A1743" s="116"/>
      <c r="B1743" s="122"/>
      <c r="E1743" s="74"/>
      <c r="F1743" s="74"/>
      <c r="G1743" s="74"/>
    </row>
    <row r="1744" spans="1:7" s="55" customFormat="1" ht="14.15" x14ac:dyDescent="0.4">
      <c r="A1744" s="116"/>
      <c r="B1744" s="122"/>
      <c r="E1744" s="74"/>
      <c r="F1744" s="74"/>
      <c r="G1744" s="74"/>
    </row>
    <row r="1745" spans="1:7" s="55" customFormat="1" ht="14.15" x14ac:dyDescent="0.4">
      <c r="A1745" s="116"/>
      <c r="B1745" s="122"/>
      <c r="E1745" s="74"/>
      <c r="F1745" s="74"/>
      <c r="G1745" s="74"/>
    </row>
    <row r="1746" spans="1:7" s="55" customFormat="1" ht="14.15" x14ac:dyDescent="0.4">
      <c r="A1746" s="116"/>
      <c r="B1746" s="122"/>
      <c r="E1746" s="74"/>
      <c r="F1746" s="74"/>
      <c r="G1746" s="74"/>
    </row>
    <row r="1747" spans="1:7" s="55" customFormat="1" ht="14.15" x14ac:dyDescent="0.4">
      <c r="A1747" s="116"/>
      <c r="B1747" s="122"/>
      <c r="E1747" s="74"/>
      <c r="F1747" s="74"/>
      <c r="G1747" s="74"/>
    </row>
    <row r="1748" spans="1:7" s="55" customFormat="1" ht="14.15" x14ac:dyDescent="0.4">
      <c r="A1748" s="116"/>
      <c r="B1748" s="122"/>
      <c r="E1748" s="74"/>
      <c r="F1748" s="74"/>
      <c r="G1748" s="74"/>
    </row>
    <row r="1749" spans="1:7" s="55" customFormat="1" ht="14.15" x14ac:dyDescent="0.4">
      <c r="A1749" s="116"/>
      <c r="B1749" s="122"/>
      <c r="E1749" s="74"/>
      <c r="F1749" s="74"/>
      <c r="G1749" s="74"/>
    </row>
    <row r="1750" spans="1:7" s="55" customFormat="1" ht="14.15" x14ac:dyDescent="0.4">
      <c r="A1750" s="116"/>
      <c r="B1750" s="122"/>
      <c r="E1750" s="74"/>
      <c r="F1750" s="74"/>
      <c r="G1750" s="74"/>
    </row>
    <row r="1751" spans="1:7" s="55" customFormat="1" ht="14.15" x14ac:dyDescent="0.4">
      <c r="A1751" s="116"/>
      <c r="B1751" s="122"/>
      <c r="E1751" s="74"/>
      <c r="F1751" s="74"/>
      <c r="G1751" s="74"/>
    </row>
    <row r="1752" spans="1:7" s="55" customFormat="1" ht="14.15" x14ac:dyDescent="0.4">
      <c r="A1752" s="116"/>
      <c r="B1752" s="122"/>
      <c r="E1752" s="74"/>
      <c r="F1752" s="74"/>
      <c r="G1752" s="74"/>
    </row>
    <row r="1753" spans="1:7" s="55" customFormat="1" ht="14.15" x14ac:dyDescent="0.4">
      <c r="A1753" s="116"/>
      <c r="B1753" s="122"/>
      <c r="E1753" s="74"/>
      <c r="F1753" s="74"/>
      <c r="G1753" s="74"/>
    </row>
    <row r="1754" spans="1:7" s="55" customFormat="1" ht="14.15" x14ac:dyDescent="0.4">
      <c r="A1754" s="116"/>
      <c r="B1754" s="122"/>
      <c r="E1754" s="74"/>
      <c r="F1754" s="74"/>
      <c r="G1754" s="74"/>
    </row>
    <row r="1755" spans="1:7" s="55" customFormat="1" ht="14.15" x14ac:dyDescent="0.4">
      <c r="A1755" s="116"/>
      <c r="B1755" s="122"/>
      <c r="E1755" s="74"/>
      <c r="F1755" s="74"/>
      <c r="G1755" s="74"/>
    </row>
    <row r="1756" spans="1:7" s="55" customFormat="1" ht="14.15" x14ac:dyDescent="0.4">
      <c r="A1756" s="116"/>
      <c r="B1756" s="122"/>
      <c r="E1756" s="74"/>
      <c r="F1756" s="74"/>
      <c r="G1756" s="74"/>
    </row>
    <row r="1757" spans="1:7" s="55" customFormat="1" ht="14.15" x14ac:dyDescent="0.4">
      <c r="A1757" s="116"/>
      <c r="B1757" s="122"/>
      <c r="E1757" s="74"/>
      <c r="F1757" s="74"/>
      <c r="G1757" s="74"/>
    </row>
    <row r="1758" spans="1:7" s="55" customFormat="1" ht="14.15" x14ac:dyDescent="0.4">
      <c r="A1758" s="116"/>
      <c r="B1758" s="122"/>
      <c r="E1758" s="74"/>
      <c r="F1758" s="74"/>
      <c r="G1758" s="74"/>
    </row>
    <row r="1759" spans="1:7" s="55" customFormat="1" ht="14.15" x14ac:dyDescent="0.4">
      <c r="A1759" s="116"/>
      <c r="B1759" s="122"/>
      <c r="E1759" s="74"/>
      <c r="F1759" s="74"/>
      <c r="G1759" s="74"/>
    </row>
    <row r="1760" spans="1:7" s="55" customFormat="1" ht="14.15" x14ac:dyDescent="0.4">
      <c r="A1760" s="116"/>
      <c r="B1760" s="122"/>
      <c r="E1760" s="74"/>
      <c r="F1760" s="74"/>
      <c r="G1760" s="74"/>
    </row>
    <row r="1761" spans="1:7" s="55" customFormat="1" ht="14.15" x14ac:dyDescent="0.4">
      <c r="A1761" s="116"/>
      <c r="B1761" s="122"/>
      <c r="E1761" s="74"/>
      <c r="F1761" s="74"/>
      <c r="G1761" s="74"/>
    </row>
    <row r="1762" spans="1:7" s="55" customFormat="1" ht="14.15" x14ac:dyDescent="0.4">
      <c r="A1762" s="116"/>
      <c r="B1762" s="122"/>
      <c r="E1762" s="74"/>
      <c r="F1762" s="74"/>
      <c r="G1762" s="74"/>
    </row>
    <row r="1763" spans="1:7" s="55" customFormat="1" ht="14.15" x14ac:dyDescent="0.4">
      <c r="A1763" s="116"/>
      <c r="B1763" s="122"/>
      <c r="E1763" s="74"/>
      <c r="F1763" s="74"/>
      <c r="G1763" s="74"/>
    </row>
    <row r="1764" spans="1:7" s="55" customFormat="1" ht="14.15" x14ac:dyDescent="0.4">
      <c r="A1764" s="116"/>
      <c r="B1764" s="122"/>
      <c r="E1764" s="74"/>
      <c r="F1764" s="74"/>
      <c r="G1764" s="74"/>
    </row>
    <row r="1765" spans="1:7" s="55" customFormat="1" ht="14.15" x14ac:dyDescent="0.4">
      <c r="A1765" s="116"/>
      <c r="B1765" s="122"/>
      <c r="E1765" s="74"/>
      <c r="F1765" s="74"/>
      <c r="G1765" s="74"/>
    </row>
    <row r="1766" spans="1:7" s="55" customFormat="1" ht="14.15" x14ac:dyDescent="0.4">
      <c r="A1766" s="116"/>
      <c r="B1766" s="122"/>
      <c r="E1766" s="74"/>
      <c r="F1766" s="74"/>
      <c r="G1766" s="74"/>
    </row>
    <row r="1767" spans="1:7" s="55" customFormat="1" ht="14.15" x14ac:dyDescent="0.4">
      <c r="A1767" s="116"/>
      <c r="B1767" s="122"/>
      <c r="E1767" s="74"/>
      <c r="F1767" s="74"/>
      <c r="G1767" s="74"/>
    </row>
    <row r="1768" spans="1:7" s="55" customFormat="1" ht="14.15" x14ac:dyDescent="0.4">
      <c r="A1768" s="116"/>
      <c r="B1768" s="122"/>
      <c r="E1768" s="74"/>
      <c r="F1768" s="74"/>
      <c r="G1768" s="74"/>
    </row>
    <row r="1769" spans="1:7" s="55" customFormat="1" ht="14.15" x14ac:dyDescent="0.4">
      <c r="A1769" s="116"/>
      <c r="B1769" s="122"/>
      <c r="E1769" s="74"/>
      <c r="F1769" s="74"/>
      <c r="G1769" s="74"/>
    </row>
    <row r="1770" spans="1:7" s="55" customFormat="1" ht="14.15" x14ac:dyDescent="0.4">
      <c r="A1770" s="116"/>
      <c r="B1770" s="122"/>
      <c r="E1770" s="74"/>
      <c r="F1770" s="74"/>
      <c r="G1770" s="74"/>
    </row>
    <row r="1771" spans="1:7" s="55" customFormat="1" ht="14.15" x14ac:dyDescent="0.4">
      <c r="A1771" s="116"/>
      <c r="B1771" s="122"/>
      <c r="E1771" s="74"/>
      <c r="F1771" s="74"/>
      <c r="G1771" s="74"/>
    </row>
    <row r="1772" spans="1:7" s="55" customFormat="1" ht="14.15" x14ac:dyDescent="0.4">
      <c r="A1772" s="116"/>
      <c r="B1772" s="122"/>
      <c r="E1772" s="74"/>
      <c r="F1772" s="74"/>
      <c r="G1772" s="74"/>
    </row>
    <row r="1773" spans="1:7" s="55" customFormat="1" ht="14.15" x14ac:dyDescent="0.4">
      <c r="A1773" s="116"/>
      <c r="B1773" s="122"/>
      <c r="E1773" s="74"/>
      <c r="F1773" s="74"/>
      <c r="G1773" s="74"/>
    </row>
    <row r="1774" spans="1:7" s="55" customFormat="1" ht="14.15" x14ac:dyDescent="0.4">
      <c r="A1774" s="116"/>
      <c r="B1774" s="122"/>
      <c r="E1774" s="74"/>
      <c r="F1774" s="74"/>
      <c r="G1774" s="74"/>
    </row>
    <row r="1775" spans="1:7" s="55" customFormat="1" ht="14.15" x14ac:dyDescent="0.4">
      <c r="A1775" s="116"/>
      <c r="B1775" s="122"/>
      <c r="E1775" s="74"/>
      <c r="F1775" s="74"/>
      <c r="G1775" s="74"/>
    </row>
    <row r="1776" spans="1:7" s="55" customFormat="1" ht="14.15" x14ac:dyDescent="0.4">
      <c r="A1776" s="116"/>
      <c r="B1776" s="122"/>
      <c r="E1776" s="74"/>
      <c r="F1776" s="74"/>
      <c r="G1776" s="74"/>
    </row>
    <row r="1777" spans="1:7" s="55" customFormat="1" ht="14.15" x14ac:dyDescent="0.4">
      <c r="A1777" s="116"/>
      <c r="B1777" s="122"/>
      <c r="E1777" s="74"/>
      <c r="F1777" s="74"/>
      <c r="G1777" s="74"/>
    </row>
    <row r="1778" spans="1:7" s="55" customFormat="1" ht="14.15" x14ac:dyDescent="0.4">
      <c r="A1778" s="116"/>
      <c r="B1778" s="122"/>
      <c r="E1778" s="74"/>
      <c r="F1778" s="74"/>
      <c r="G1778" s="74"/>
    </row>
    <row r="1779" spans="1:7" s="55" customFormat="1" ht="14.15" x14ac:dyDescent="0.4">
      <c r="A1779" s="116"/>
      <c r="B1779" s="122"/>
      <c r="E1779" s="74"/>
      <c r="F1779" s="74"/>
      <c r="G1779" s="74"/>
    </row>
    <row r="1780" spans="1:7" s="55" customFormat="1" ht="14.15" x14ac:dyDescent="0.4">
      <c r="A1780" s="116"/>
      <c r="B1780" s="122"/>
      <c r="E1780" s="74"/>
      <c r="F1780" s="74"/>
      <c r="G1780" s="74"/>
    </row>
    <row r="1781" spans="1:7" s="55" customFormat="1" ht="14.15" x14ac:dyDescent="0.4">
      <c r="A1781" s="116"/>
      <c r="B1781" s="122"/>
      <c r="E1781" s="74"/>
      <c r="F1781" s="74"/>
      <c r="G1781" s="74"/>
    </row>
    <row r="1782" spans="1:7" s="55" customFormat="1" ht="14.15" x14ac:dyDescent="0.4">
      <c r="A1782" s="116"/>
      <c r="B1782" s="122"/>
      <c r="E1782" s="74"/>
      <c r="F1782" s="74"/>
      <c r="G1782" s="74"/>
    </row>
    <row r="1783" spans="1:7" s="55" customFormat="1" ht="14.15" x14ac:dyDescent="0.4">
      <c r="A1783" s="116"/>
      <c r="B1783" s="122"/>
      <c r="E1783" s="74"/>
      <c r="F1783" s="74"/>
      <c r="G1783" s="74"/>
    </row>
    <row r="1784" spans="1:7" s="55" customFormat="1" ht="14.15" x14ac:dyDescent="0.4">
      <c r="A1784" s="116"/>
      <c r="B1784" s="122"/>
      <c r="E1784" s="74"/>
      <c r="F1784" s="74"/>
      <c r="G1784" s="74"/>
    </row>
    <row r="1785" spans="1:7" s="55" customFormat="1" ht="14.15" x14ac:dyDescent="0.4">
      <c r="A1785" s="116"/>
      <c r="B1785" s="122"/>
      <c r="E1785" s="74"/>
      <c r="F1785" s="74"/>
      <c r="G1785" s="74"/>
    </row>
    <row r="1786" spans="1:7" s="55" customFormat="1" ht="14.15" x14ac:dyDescent="0.4">
      <c r="A1786" s="116"/>
      <c r="B1786" s="122"/>
      <c r="E1786" s="74"/>
      <c r="F1786" s="74"/>
      <c r="G1786" s="74"/>
    </row>
    <row r="1787" spans="1:7" s="55" customFormat="1" ht="14.15" x14ac:dyDescent="0.4">
      <c r="A1787" s="116"/>
      <c r="B1787" s="122"/>
      <c r="E1787" s="74"/>
      <c r="F1787" s="74"/>
      <c r="G1787" s="74"/>
    </row>
    <row r="1788" spans="1:7" s="55" customFormat="1" ht="14.15" x14ac:dyDescent="0.4">
      <c r="A1788" s="116"/>
      <c r="B1788" s="122"/>
      <c r="E1788" s="74"/>
      <c r="F1788" s="74"/>
      <c r="G1788" s="74"/>
    </row>
    <row r="1789" spans="1:7" s="55" customFormat="1" ht="14.15" x14ac:dyDescent="0.4">
      <c r="A1789" s="116"/>
      <c r="B1789" s="122"/>
      <c r="E1789" s="74"/>
      <c r="F1789" s="74"/>
      <c r="G1789" s="74"/>
    </row>
    <row r="1790" spans="1:7" s="55" customFormat="1" ht="14.15" x14ac:dyDescent="0.4">
      <c r="A1790" s="116"/>
      <c r="B1790" s="122"/>
      <c r="E1790" s="74"/>
      <c r="F1790" s="74"/>
      <c r="G1790" s="74"/>
    </row>
    <row r="1791" spans="1:7" s="55" customFormat="1" ht="14.15" x14ac:dyDescent="0.4">
      <c r="A1791" s="116"/>
      <c r="B1791" s="122"/>
      <c r="E1791" s="74"/>
      <c r="F1791" s="74"/>
      <c r="G1791" s="74"/>
    </row>
    <row r="1792" spans="1:7" s="55" customFormat="1" ht="14.15" x14ac:dyDescent="0.4">
      <c r="A1792" s="116"/>
      <c r="B1792" s="122"/>
      <c r="E1792" s="74"/>
      <c r="F1792" s="74"/>
      <c r="G1792" s="74"/>
    </row>
    <row r="1793" spans="1:7" s="55" customFormat="1" ht="14.15" x14ac:dyDescent="0.4">
      <c r="A1793" s="116"/>
      <c r="B1793" s="122"/>
      <c r="E1793" s="74"/>
      <c r="F1793" s="74"/>
      <c r="G1793" s="74"/>
    </row>
    <row r="1794" spans="1:7" s="55" customFormat="1" ht="14.15" x14ac:dyDescent="0.4">
      <c r="A1794" s="116"/>
      <c r="B1794" s="122"/>
      <c r="E1794" s="74"/>
      <c r="F1794" s="74"/>
      <c r="G1794" s="74"/>
    </row>
    <row r="1795" spans="1:7" s="55" customFormat="1" ht="14.15" x14ac:dyDescent="0.4">
      <c r="A1795" s="116"/>
      <c r="B1795" s="122"/>
      <c r="E1795" s="74"/>
      <c r="F1795" s="74"/>
      <c r="G1795" s="74"/>
    </row>
    <row r="1796" spans="1:7" s="55" customFormat="1" ht="14.15" x14ac:dyDescent="0.4">
      <c r="A1796" s="116"/>
      <c r="B1796" s="122"/>
      <c r="E1796" s="74"/>
      <c r="F1796" s="74"/>
      <c r="G1796" s="74"/>
    </row>
    <row r="1797" spans="1:7" s="55" customFormat="1" ht="14.15" x14ac:dyDescent="0.4">
      <c r="A1797" s="116"/>
      <c r="B1797" s="122"/>
      <c r="E1797" s="74"/>
      <c r="F1797" s="74"/>
      <c r="G1797" s="74"/>
    </row>
    <row r="1798" spans="1:7" s="55" customFormat="1" ht="14.15" x14ac:dyDescent="0.4">
      <c r="A1798" s="116"/>
      <c r="B1798" s="122"/>
      <c r="E1798" s="74"/>
      <c r="F1798" s="74"/>
      <c r="G1798" s="74"/>
    </row>
    <row r="1799" spans="1:7" s="55" customFormat="1" ht="14.15" x14ac:dyDescent="0.4">
      <c r="A1799" s="116"/>
      <c r="B1799" s="122"/>
      <c r="E1799" s="74"/>
      <c r="F1799" s="74"/>
      <c r="G1799" s="74"/>
    </row>
    <row r="1800" spans="1:7" s="55" customFormat="1" ht="14.15" x14ac:dyDescent="0.4">
      <c r="A1800" s="116"/>
      <c r="B1800" s="122"/>
      <c r="E1800" s="74"/>
      <c r="F1800" s="74"/>
      <c r="G1800" s="74"/>
    </row>
    <row r="1801" spans="1:7" s="55" customFormat="1" ht="14.15" x14ac:dyDescent="0.4">
      <c r="A1801" s="116"/>
      <c r="B1801" s="122"/>
      <c r="E1801" s="74"/>
      <c r="F1801" s="74"/>
      <c r="G1801" s="74"/>
    </row>
    <row r="1802" spans="1:7" s="55" customFormat="1" ht="14.15" x14ac:dyDescent="0.4">
      <c r="A1802" s="116"/>
      <c r="B1802" s="122"/>
      <c r="E1802" s="74"/>
      <c r="F1802" s="74"/>
      <c r="G1802" s="74"/>
    </row>
    <row r="1803" spans="1:7" s="55" customFormat="1" ht="14.15" x14ac:dyDescent="0.4">
      <c r="A1803" s="116"/>
      <c r="B1803" s="122"/>
      <c r="E1803" s="74"/>
      <c r="F1803" s="74"/>
      <c r="G1803" s="74"/>
    </row>
    <row r="1804" spans="1:7" s="55" customFormat="1" ht="14.15" x14ac:dyDescent="0.4">
      <c r="A1804" s="116"/>
      <c r="B1804" s="122"/>
      <c r="E1804" s="74"/>
      <c r="F1804" s="74"/>
      <c r="G1804" s="74"/>
    </row>
    <row r="1805" spans="1:7" s="55" customFormat="1" ht="14.15" x14ac:dyDescent="0.4">
      <c r="A1805" s="116"/>
      <c r="B1805" s="122"/>
      <c r="E1805" s="74"/>
      <c r="F1805" s="74"/>
      <c r="G1805" s="74"/>
    </row>
    <row r="1806" spans="1:7" s="55" customFormat="1" ht="14.15" x14ac:dyDescent="0.4">
      <c r="A1806" s="116"/>
      <c r="B1806" s="122"/>
      <c r="E1806" s="74"/>
      <c r="F1806" s="74"/>
      <c r="G1806" s="74"/>
    </row>
    <row r="1807" spans="1:7" s="55" customFormat="1" ht="14.15" x14ac:dyDescent="0.4">
      <c r="A1807" s="116"/>
      <c r="B1807" s="122"/>
      <c r="E1807" s="74"/>
      <c r="F1807" s="74"/>
      <c r="G1807" s="74"/>
    </row>
    <row r="1808" spans="1:7" s="55" customFormat="1" ht="14.15" x14ac:dyDescent="0.4">
      <c r="A1808" s="116"/>
      <c r="B1808" s="122"/>
      <c r="E1808" s="74"/>
      <c r="F1808" s="74"/>
      <c r="G1808" s="74"/>
    </row>
    <row r="1809" spans="1:7" s="55" customFormat="1" ht="14.15" x14ac:dyDescent="0.4">
      <c r="A1809" s="116"/>
      <c r="B1809" s="122"/>
      <c r="E1809" s="74"/>
      <c r="F1809" s="74"/>
      <c r="G1809" s="74"/>
    </row>
    <row r="1810" spans="1:7" s="55" customFormat="1" ht="14.15" x14ac:dyDescent="0.4">
      <c r="A1810" s="116"/>
      <c r="B1810" s="122"/>
      <c r="E1810" s="74"/>
      <c r="F1810" s="74"/>
      <c r="G1810" s="74"/>
    </row>
    <row r="1811" spans="1:7" s="55" customFormat="1" ht="14.15" x14ac:dyDescent="0.4">
      <c r="A1811" s="116"/>
      <c r="B1811" s="122"/>
      <c r="E1811" s="74"/>
      <c r="F1811" s="74"/>
      <c r="G1811" s="74"/>
    </row>
    <row r="1812" spans="1:7" s="55" customFormat="1" ht="14.15" x14ac:dyDescent="0.4">
      <c r="A1812" s="116"/>
      <c r="B1812" s="122"/>
      <c r="E1812" s="74"/>
      <c r="F1812" s="74"/>
      <c r="G1812" s="74"/>
    </row>
    <row r="1813" spans="1:7" s="55" customFormat="1" ht="14.15" x14ac:dyDescent="0.4">
      <c r="A1813" s="116"/>
      <c r="B1813" s="122"/>
      <c r="E1813" s="74"/>
      <c r="F1813" s="74"/>
      <c r="G1813" s="74"/>
    </row>
    <row r="1814" spans="1:7" s="55" customFormat="1" ht="14.15" x14ac:dyDescent="0.4">
      <c r="A1814" s="116"/>
      <c r="B1814" s="122"/>
      <c r="E1814" s="74"/>
      <c r="F1814" s="74"/>
      <c r="G1814" s="74"/>
    </row>
    <row r="1815" spans="1:7" s="55" customFormat="1" ht="14.15" x14ac:dyDescent="0.4">
      <c r="A1815" s="116"/>
      <c r="B1815" s="122"/>
      <c r="E1815" s="74"/>
      <c r="F1815" s="74"/>
      <c r="G1815" s="74"/>
    </row>
    <row r="1816" spans="1:7" s="55" customFormat="1" ht="14.15" x14ac:dyDescent="0.4">
      <c r="A1816" s="116"/>
      <c r="B1816" s="122"/>
      <c r="E1816" s="74"/>
      <c r="F1816" s="74"/>
      <c r="G1816" s="74"/>
    </row>
    <row r="1817" spans="1:7" s="55" customFormat="1" ht="14.15" x14ac:dyDescent="0.4">
      <c r="A1817" s="116"/>
      <c r="B1817" s="122"/>
      <c r="E1817" s="74"/>
      <c r="F1817" s="74"/>
      <c r="G1817" s="74"/>
    </row>
    <row r="1818" spans="1:7" s="55" customFormat="1" ht="14.15" x14ac:dyDescent="0.4">
      <c r="A1818" s="116"/>
      <c r="B1818" s="122"/>
      <c r="E1818" s="74"/>
      <c r="F1818" s="74"/>
      <c r="G1818" s="74"/>
    </row>
    <row r="1819" spans="1:7" s="55" customFormat="1" ht="14.15" x14ac:dyDescent="0.4">
      <c r="A1819" s="116"/>
      <c r="B1819" s="122"/>
      <c r="E1819" s="74"/>
      <c r="F1819" s="74"/>
      <c r="G1819" s="74"/>
    </row>
    <row r="1820" spans="1:7" s="55" customFormat="1" ht="14.15" x14ac:dyDescent="0.4">
      <c r="A1820" s="116"/>
      <c r="B1820" s="122"/>
      <c r="E1820" s="74"/>
      <c r="F1820" s="74"/>
      <c r="G1820" s="74"/>
    </row>
    <row r="1821" spans="1:7" s="55" customFormat="1" ht="14.15" x14ac:dyDescent="0.4">
      <c r="A1821" s="116"/>
      <c r="B1821" s="122"/>
      <c r="E1821" s="74"/>
      <c r="F1821" s="74"/>
      <c r="G1821" s="74"/>
    </row>
    <row r="1822" spans="1:7" s="55" customFormat="1" ht="14.15" x14ac:dyDescent="0.4">
      <c r="A1822" s="116"/>
      <c r="B1822" s="122"/>
      <c r="E1822" s="74"/>
      <c r="F1822" s="74"/>
      <c r="G1822" s="74"/>
    </row>
    <row r="1823" spans="1:7" s="55" customFormat="1" ht="14.15" x14ac:dyDescent="0.4">
      <c r="A1823" s="116"/>
      <c r="B1823" s="122"/>
      <c r="E1823" s="74"/>
      <c r="F1823" s="74"/>
      <c r="G1823" s="74"/>
    </row>
    <row r="1824" spans="1:7" s="55" customFormat="1" ht="14.15" x14ac:dyDescent="0.4">
      <c r="A1824" s="116"/>
      <c r="B1824" s="122"/>
      <c r="E1824" s="74"/>
      <c r="F1824" s="74"/>
      <c r="G1824" s="74"/>
    </row>
    <row r="1825" spans="1:7" s="55" customFormat="1" ht="14.15" x14ac:dyDescent="0.4">
      <c r="A1825" s="116"/>
      <c r="B1825" s="122"/>
      <c r="E1825" s="74"/>
      <c r="F1825" s="74"/>
      <c r="G1825" s="74"/>
    </row>
    <row r="1826" spans="1:7" s="55" customFormat="1" ht="14.15" x14ac:dyDescent="0.4">
      <c r="A1826" s="116"/>
      <c r="B1826" s="122"/>
      <c r="E1826" s="74"/>
      <c r="F1826" s="74"/>
      <c r="G1826" s="74"/>
    </row>
    <row r="1827" spans="1:7" s="55" customFormat="1" ht="14.15" x14ac:dyDescent="0.4">
      <c r="A1827" s="116"/>
      <c r="B1827" s="122"/>
      <c r="E1827" s="74"/>
      <c r="F1827" s="74"/>
      <c r="G1827" s="74"/>
    </row>
    <row r="1828" spans="1:7" s="55" customFormat="1" ht="14.15" x14ac:dyDescent="0.4">
      <c r="A1828" s="116"/>
      <c r="B1828" s="122"/>
      <c r="E1828" s="74"/>
      <c r="F1828" s="74"/>
      <c r="G1828" s="74"/>
    </row>
    <row r="1829" spans="1:7" s="55" customFormat="1" ht="14.15" x14ac:dyDescent="0.4">
      <c r="A1829" s="116"/>
      <c r="B1829" s="122"/>
      <c r="E1829" s="74"/>
      <c r="F1829" s="74"/>
      <c r="G1829" s="74"/>
    </row>
    <row r="1830" spans="1:7" s="55" customFormat="1" ht="14.15" x14ac:dyDescent="0.4">
      <c r="A1830" s="116"/>
      <c r="B1830" s="122"/>
      <c r="E1830" s="74"/>
      <c r="F1830" s="74"/>
      <c r="G1830" s="74"/>
    </row>
    <row r="1831" spans="1:7" s="55" customFormat="1" ht="14.15" x14ac:dyDescent="0.4">
      <c r="A1831" s="116"/>
      <c r="B1831" s="122"/>
      <c r="E1831" s="74"/>
      <c r="F1831" s="74"/>
      <c r="G1831" s="74"/>
    </row>
    <row r="1832" spans="1:7" s="55" customFormat="1" ht="14.15" x14ac:dyDescent="0.4">
      <c r="A1832" s="116"/>
      <c r="B1832" s="122"/>
      <c r="E1832" s="74"/>
      <c r="F1832" s="74"/>
      <c r="G1832" s="74"/>
    </row>
    <row r="1833" spans="1:7" s="55" customFormat="1" ht="14.15" x14ac:dyDescent="0.4">
      <c r="A1833" s="116"/>
      <c r="B1833" s="122"/>
      <c r="E1833" s="74"/>
      <c r="F1833" s="74"/>
      <c r="G1833" s="74"/>
    </row>
    <row r="1834" spans="1:7" s="55" customFormat="1" ht="14.15" x14ac:dyDescent="0.4">
      <c r="A1834" s="116"/>
      <c r="B1834" s="122"/>
      <c r="E1834" s="74"/>
      <c r="F1834" s="74"/>
      <c r="G1834" s="74"/>
    </row>
    <row r="1835" spans="1:7" s="55" customFormat="1" ht="14.15" x14ac:dyDescent="0.4">
      <c r="A1835" s="116"/>
      <c r="B1835" s="122"/>
      <c r="E1835" s="74"/>
      <c r="F1835" s="74"/>
      <c r="G1835" s="74"/>
    </row>
    <row r="1836" spans="1:7" s="55" customFormat="1" ht="14.15" x14ac:dyDescent="0.4">
      <c r="A1836" s="116"/>
      <c r="B1836" s="122"/>
      <c r="E1836" s="74"/>
      <c r="F1836" s="74"/>
      <c r="G1836" s="74"/>
    </row>
    <row r="1837" spans="1:7" s="55" customFormat="1" ht="14.15" x14ac:dyDescent="0.4">
      <c r="A1837" s="116"/>
      <c r="B1837" s="122"/>
      <c r="E1837" s="74"/>
      <c r="F1837" s="74"/>
      <c r="G1837" s="74"/>
    </row>
    <row r="1838" spans="1:7" s="55" customFormat="1" ht="14.15" x14ac:dyDescent="0.4">
      <c r="A1838" s="116"/>
      <c r="B1838" s="122"/>
      <c r="E1838" s="74"/>
      <c r="F1838" s="74"/>
      <c r="G1838" s="74"/>
    </row>
    <row r="1839" spans="1:7" s="55" customFormat="1" ht="14.15" x14ac:dyDescent="0.4">
      <c r="A1839" s="116"/>
      <c r="B1839" s="122"/>
      <c r="E1839" s="74"/>
      <c r="F1839" s="74"/>
      <c r="G1839" s="74"/>
    </row>
    <row r="1840" spans="1:7" s="55" customFormat="1" ht="14.15" x14ac:dyDescent="0.4">
      <c r="A1840" s="116"/>
      <c r="B1840" s="122"/>
      <c r="E1840" s="74"/>
      <c r="F1840" s="74"/>
      <c r="G1840" s="74"/>
    </row>
    <row r="1841" spans="1:7" s="55" customFormat="1" ht="14.15" x14ac:dyDescent="0.4">
      <c r="A1841" s="116"/>
      <c r="B1841" s="122"/>
      <c r="E1841" s="74"/>
      <c r="F1841" s="74"/>
      <c r="G1841" s="74"/>
    </row>
    <row r="1842" spans="1:7" s="55" customFormat="1" ht="14.15" x14ac:dyDescent="0.4">
      <c r="A1842" s="116"/>
      <c r="B1842" s="122"/>
      <c r="E1842" s="74"/>
      <c r="F1842" s="74"/>
      <c r="G1842" s="74"/>
    </row>
    <row r="1843" spans="1:7" s="55" customFormat="1" ht="14.15" x14ac:dyDescent="0.4">
      <c r="A1843" s="116"/>
      <c r="B1843" s="122"/>
      <c r="E1843" s="74"/>
      <c r="F1843" s="74"/>
      <c r="G1843" s="74"/>
    </row>
    <row r="1844" spans="1:7" s="55" customFormat="1" ht="14.15" x14ac:dyDescent="0.4">
      <c r="A1844" s="116"/>
      <c r="B1844" s="122"/>
      <c r="E1844" s="74"/>
      <c r="F1844" s="74"/>
      <c r="G1844" s="74"/>
    </row>
    <row r="1845" spans="1:7" s="55" customFormat="1" ht="14.15" x14ac:dyDescent="0.4">
      <c r="A1845" s="116"/>
      <c r="B1845" s="122"/>
      <c r="E1845" s="74"/>
      <c r="F1845" s="74"/>
      <c r="G1845" s="74"/>
    </row>
    <row r="1846" spans="1:7" s="55" customFormat="1" ht="14.15" x14ac:dyDescent="0.4">
      <c r="A1846" s="116"/>
      <c r="B1846" s="122"/>
      <c r="E1846" s="74"/>
      <c r="F1846" s="74"/>
      <c r="G1846" s="74"/>
    </row>
    <row r="1847" spans="1:7" s="55" customFormat="1" ht="14.15" x14ac:dyDescent="0.4">
      <c r="A1847" s="116"/>
      <c r="B1847" s="122"/>
      <c r="E1847" s="74"/>
      <c r="F1847" s="74"/>
      <c r="G1847" s="74"/>
    </row>
    <row r="1848" spans="1:7" s="55" customFormat="1" ht="14.15" x14ac:dyDescent="0.4">
      <c r="A1848" s="116"/>
      <c r="B1848" s="122"/>
      <c r="E1848" s="74"/>
      <c r="F1848" s="74"/>
      <c r="G1848" s="74"/>
    </row>
    <row r="1849" spans="1:7" s="55" customFormat="1" ht="14.15" x14ac:dyDescent="0.4">
      <c r="A1849" s="116"/>
      <c r="B1849" s="122"/>
      <c r="E1849" s="74"/>
      <c r="F1849" s="74"/>
      <c r="G1849" s="74"/>
    </row>
    <row r="1850" spans="1:7" s="55" customFormat="1" ht="14.15" x14ac:dyDescent="0.4">
      <c r="A1850" s="116"/>
      <c r="B1850" s="122"/>
      <c r="E1850" s="74"/>
      <c r="F1850" s="74"/>
      <c r="G1850" s="74"/>
    </row>
    <row r="1851" spans="1:7" s="55" customFormat="1" ht="14.15" x14ac:dyDescent="0.4">
      <c r="A1851" s="116"/>
      <c r="B1851" s="122"/>
      <c r="E1851" s="74"/>
      <c r="F1851" s="74"/>
      <c r="G1851" s="74"/>
    </row>
    <row r="1852" spans="1:7" s="55" customFormat="1" ht="14.15" x14ac:dyDescent="0.4">
      <c r="A1852" s="116"/>
      <c r="B1852" s="122"/>
      <c r="E1852" s="74"/>
      <c r="F1852" s="74"/>
      <c r="G1852" s="74"/>
    </row>
    <row r="1853" spans="1:7" s="55" customFormat="1" ht="14.15" x14ac:dyDescent="0.4">
      <c r="A1853" s="116"/>
      <c r="B1853" s="122"/>
      <c r="E1853" s="74"/>
      <c r="F1853" s="74"/>
      <c r="G1853" s="74"/>
    </row>
    <row r="1854" spans="1:7" s="55" customFormat="1" ht="14.15" x14ac:dyDescent="0.4">
      <c r="A1854" s="116"/>
      <c r="B1854" s="122"/>
      <c r="E1854" s="74"/>
      <c r="F1854" s="74"/>
      <c r="G1854" s="74"/>
    </row>
    <row r="1855" spans="1:7" s="55" customFormat="1" ht="14.15" x14ac:dyDescent="0.4">
      <c r="A1855" s="116"/>
      <c r="B1855" s="122"/>
      <c r="E1855" s="74"/>
      <c r="F1855" s="74"/>
      <c r="G1855" s="74"/>
    </row>
    <row r="1856" spans="1:7" s="55" customFormat="1" ht="14.15" x14ac:dyDescent="0.4">
      <c r="A1856" s="116"/>
      <c r="B1856" s="122"/>
      <c r="E1856" s="74"/>
      <c r="F1856" s="74"/>
      <c r="G1856" s="74"/>
    </row>
    <row r="1857" spans="1:7" s="55" customFormat="1" ht="14.15" x14ac:dyDescent="0.4">
      <c r="A1857" s="116"/>
      <c r="B1857" s="122"/>
      <c r="E1857" s="74"/>
      <c r="F1857" s="74"/>
      <c r="G1857" s="74"/>
    </row>
    <row r="1858" spans="1:7" s="55" customFormat="1" ht="14.15" x14ac:dyDescent="0.4">
      <c r="A1858" s="116"/>
      <c r="B1858" s="122"/>
      <c r="E1858" s="74"/>
      <c r="F1858" s="74"/>
      <c r="G1858" s="74"/>
    </row>
    <row r="1859" spans="1:7" s="55" customFormat="1" ht="14.15" x14ac:dyDescent="0.4">
      <c r="A1859" s="116"/>
      <c r="B1859" s="122"/>
      <c r="E1859" s="74"/>
      <c r="F1859" s="74"/>
      <c r="G1859" s="74"/>
    </row>
    <row r="1860" spans="1:7" s="55" customFormat="1" ht="14.15" x14ac:dyDescent="0.4">
      <c r="A1860" s="116"/>
      <c r="B1860" s="122"/>
      <c r="E1860" s="74"/>
      <c r="F1860" s="74"/>
      <c r="G1860" s="74"/>
    </row>
    <row r="1861" spans="1:7" s="55" customFormat="1" ht="14.15" x14ac:dyDescent="0.4">
      <c r="A1861" s="116"/>
      <c r="B1861" s="122"/>
      <c r="E1861" s="74"/>
      <c r="F1861" s="74"/>
      <c r="G1861" s="74"/>
    </row>
    <row r="1862" spans="1:7" s="55" customFormat="1" ht="14.15" x14ac:dyDescent="0.4">
      <c r="A1862" s="116"/>
      <c r="B1862" s="122"/>
      <c r="E1862" s="74"/>
      <c r="F1862" s="74"/>
      <c r="G1862" s="74"/>
    </row>
    <row r="1863" spans="1:7" s="55" customFormat="1" ht="14.15" x14ac:dyDescent="0.4">
      <c r="A1863" s="116"/>
      <c r="B1863" s="122"/>
      <c r="E1863" s="74"/>
      <c r="F1863" s="74"/>
      <c r="G1863" s="74"/>
    </row>
    <row r="1864" spans="1:7" s="55" customFormat="1" ht="14.15" x14ac:dyDescent="0.4">
      <c r="A1864" s="116"/>
      <c r="B1864" s="122"/>
      <c r="E1864" s="74"/>
      <c r="F1864" s="74"/>
      <c r="G1864" s="74"/>
    </row>
    <row r="1865" spans="1:7" s="55" customFormat="1" ht="14.15" x14ac:dyDescent="0.4">
      <c r="A1865" s="116"/>
      <c r="B1865" s="122"/>
      <c r="E1865" s="74"/>
      <c r="F1865" s="74"/>
      <c r="G1865" s="74"/>
    </row>
    <row r="1866" spans="1:7" s="55" customFormat="1" ht="14.15" x14ac:dyDescent="0.4">
      <c r="A1866" s="116"/>
      <c r="B1866" s="122"/>
      <c r="E1866" s="74"/>
      <c r="F1866" s="74"/>
      <c r="G1866" s="74"/>
    </row>
    <row r="1867" spans="1:7" s="55" customFormat="1" ht="14.15" x14ac:dyDescent="0.4">
      <c r="A1867" s="116"/>
      <c r="B1867" s="122"/>
      <c r="E1867" s="74"/>
      <c r="F1867" s="74"/>
      <c r="G1867" s="74"/>
    </row>
    <row r="1868" spans="1:7" s="55" customFormat="1" ht="14.15" x14ac:dyDescent="0.4">
      <c r="A1868" s="116"/>
      <c r="B1868" s="122"/>
      <c r="E1868" s="74"/>
      <c r="F1868" s="74"/>
      <c r="G1868" s="74"/>
    </row>
    <row r="1869" spans="1:7" s="55" customFormat="1" ht="14.15" x14ac:dyDescent="0.4">
      <c r="A1869" s="116"/>
      <c r="B1869" s="122"/>
      <c r="E1869" s="74"/>
      <c r="F1869" s="74"/>
      <c r="G1869" s="74"/>
    </row>
    <row r="1870" spans="1:7" s="55" customFormat="1" ht="14.15" x14ac:dyDescent="0.4">
      <c r="A1870" s="116"/>
      <c r="B1870" s="122"/>
      <c r="E1870" s="74"/>
      <c r="F1870" s="74"/>
      <c r="G1870" s="74"/>
    </row>
    <row r="1871" spans="1:7" s="55" customFormat="1" ht="14.15" x14ac:dyDescent="0.4">
      <c r="A1871" s="116"/>
      <c r="B1871" s="122"/>
      <c r="E1871" s="74"/>
      <c r="F1871" s="74"/>
      <c r="G1871" s="74"/>
    </row>
    <row r="1872" spans="1:7" s="55" customFormat="1" ht="14.15" x14ac:dyDescent="0.4">
      <c r="A1872" s="116"/>
      <c r="B1872" s="122"/>
      <c r="E1872" s="74"/>
      <c r="F1872" s="74"/>
      <c r="G1872" s="74"/>
    </row>
    <row r="1873" spans="1:7" s="55" customFormat="1" ht="14.15" x14ac:dyDescent="0.4">
      <c r="A1873" s="116"/>
      <c r="B1873" s="122"/>
      <c r="E1873" s="74"/>
      <c r="F1873" s="74"/>
      <c r="G1873" s="74"/>
    </row>
    <row r="1874" spans="1:7" s="55" customFormat="1" ht="14.15" x14ac:dyDescent="0.4">
      <c r="A1874" s="116"/>
      <c r="B1874" s="122"/>
      <c r="E1874" s="74"/>
      <c r="F1874" s="74"/>
      <c r="G1874" s="74"/>
    </row>
    <row r="1875" spans="1:7" s="55" customFormat="1" ht="14.15" x14ac:dyDescent="0.4">
      <c r="A1875" s="116"/>
      <c r="B1875" s="122"/>
      <c r="E1875" s="74"/>
      <c r="F1875" s="74"/>
      <c r="G1875" s="74"/>
    </row>
    <row r="1876" spans="1:7" s="55" customFormat="1" ht="14.15" x14ac:dyDescent="0.4">
      <c r="A1876" s="116"/>
      <c r="B1876" s="122"/>
      <c r="E1876" s="74"/>
      <c r="F1876" s="74"/>
      <c r="G1876" s="74"/>
    </row>
    <row r="1877" spans="1:7" s="55" customFormat="1" ht="14.15" x14ac:dyDescent="0.4">
      <c r="A1877" s="116"/>
      <c r="B1877" s="122"/>
      <c r="E1877" s="74"/>
      <c r="F1877" s="74"/>
      <c r="G1877" s="74"/>
    </row>
    <row r="1878" spans="1:7" s="55" customFormat="1" ht="14.15" x14ac:dyDescent="0.4">
      <c r="A1878" s="116"/>
      <c r="B1878" s="122"/>
      <c r="E1878" s="74"/>
      <c r="F1878" s="74"/>
      <c r="G1878" s="74"/>
    </row>
    <row r="1879" spans="1:7" s="55" customFormat="1" ht="14.15" x14ac:dyDescent="0.4">
      <c r="A1879" s="116"/>
      <c r="B1879" s="122"/>
      <c r="E1879" s="74"/>
      <c r="F1879" s="74"/>
      <c r="G1879" s="74"/>
    </row>
    <row r="1880" spans="1:7" s="55" customFormat="1" ht="14.15" x14ac:dyDescent="0.4">
      <c r="A1880" s="116"/>
      <c r="B1880" s="122"/>
      <c r="E1880" s="74"/>
      <c r="F1880" s="74"/>
      <c r="G1880" s="74"/>
    </row>
    <row r="1881" spans="1:7" s="55" customFormat="1" ht="14.15" x14ac:dyDescent="0.4">
      <c r="A1881" s="116"/>
      <c r="B1881" s="122"/>
      <c r="E1881" s="74"/>
      <c r="F1881" s="74"/>
      <c r="G1881" s="74"/>
    </row>
    <row r="1882" spans="1:7" s="55" customFormat="1" ht="14.15" x14ac:dyDescent="0.4">
      <c r="A1882" s="116"/>
      <c r="B1882" s="122"/>
      <c r="E1882" s="74"/>
      <c r="F1882" s="74"/>
      <c r="G1882" s="74"/>
    </row>
    <row r="1883" spans="1:7" s="55" customFormat="1" ht="14.15" x14ac:dyDescent="0.4">
      <c r="A1883" s="116"/>
      <c r="B1883" s="122"/>
      <c r="E1883" s="74"/>
      <c r="F1883" s="74"/>
      <c r="G1883" s="74"/>
    </row>
    <row r="1884" spans="1:7" s="55" customFormat="1" ht="14.15" x14ac:dyDescent="0.4">
      <c r="A1884" s="116"/>
      <c r="B1884" s="122"/>
      <c r="E1884" s="74"/>
      <c r="F1884" s="74"/>
      <c r="G1884" s="74"/>
    </row>
    <row r="1885" spans="1:7" s="55" customFormat="1" ht="14.15" x14ac:dyDescent="0.4">
      <c r="A1885" s="116"/>
      <c r="B1885" s="122"/>
      <c r="E1885" s="74"/>
      <c r="F1885" s="74"/>
      <c r="G1885" s="74"/>
    </row>
    <row r="1886" spans="1:7" s="55" customFormat="1" ht="14.15" x14ac:dyDescent="0.4">
      <c r="A1886" s="116"/>
      <c r="B1886" s="122"/>
      <c r="E1886" s="74"/>
      <c r="F1886" s="74"/>
      <c r="G1886" s="74"/>
    </row>
    <row r="1887" spans="1:7" s="55" customFormat="1" ht="14.15" x14ac:dyDescent="0.4">
      <c r="A1887" s="116"/>
      <c r="B1887" s="122"/>
      <c r="E1887" s="74"/>
      <c r="F1887" s="74"/>
      <c r="G1887" s="74"/>
    </row>
    <row r="1888" spans="1:7" s="55" customFormat="1" ht="14.15" x14ac:dyDescent="0.4">
      <c r="A1888" s="116"/>
      <c r="B1888" s="122"/>
      <c r="E1888" s="74"/>
      <c r="F1888" s="74"/>
      <c r="G1888" s="74"/>
    </row>
    <row r="1889" spans="1:7" s="55" customFormat="1" ht="14.15" x14ac:dyDescent="0.4">
      <c r="A1889" s="116"/>
      <c r="B1889" s="122"/>
      <c r="E1889" s="74"/>
      <c r="F1889" s="74"/>
      <c r="G1889" s="74"/>
    </row>
    <row r="1890" spans="1:7" s="55" customFormat="1" ht="14.15" x14ac:dyDescent="0.4">
      <c r="A1890" s="116"/>
      <c r="B1890" s="122"/>
      <c r="E1890" s="74"/>
      <c r="F1890" s="74"/>
      <c r="G1890" s="74"/>
    </row>
    <row r="1891" spans="1:7" s="55" customFormat="1" ht="14.15" x14ac:dyDescent="0.4">
      <c r="A1891" s="116"/>
      <c r="B1891" s="122"/>
      <c r="E1891" s="74"/>
      <c r="F1891" s="74"/>
      <c r="G1891" s="74"/>
    </row>
    <row r="1892" spans="1:7" s="55" customFormat="1" ht="14.15" x14ac:dyDescent="0.4">
      <c r="A1892" s="116"/>
      <c r="B1892" s="122"/>
      <c r="E1892" s="74"/>
      <c r="F1892" s="74"/>
      <c r="G1892" s="74"/>
    </row>
    <row r="1893" spans="1:7" s="55" customFormat="1" ht="14.15" x14ac:dyDescent="0.4">
      <c r="A1893" s="116"/>
      <c r="B1893" s="122"/>
      <c r="E1893" s="74"/>
      <c r="F1893" s="74"/>
      <c r="G1893" s="74"/>
    </row>
    <row r="1894" spans="1:7" s="55" customFormat="1" ht="14.15" x14ac:dyDescent="0.4">
      <c r="A1894" s="116"/>
      <c r="B1894" s="122"/>
      <c r="E1894" s="74"/>
      <c r="F1894" s="74"/>
      <c r="G1894" s="74"/>
    </row>
    <row r="1895" spans="1:7" s="55" customFormat="1" ht="14.15" x14ac:dyDescent="0.4">
      <c r="A1895" s="116"/>
      <c r="B1895" s="122"/>
      <c r="E1895" s="74"/>
      <c r="F1895" s="74"/>
      <c r="G1895" s="74"/>
    </row>
    <row r="1896" spans="1:7" s="55" customFormat="1" ht="14.15" x14ac:dyDescent="0.4">
      <c r="A1896" s="116"/>
      <c r="B1896" s="122"/>
      <c r="E1896" s="74"/>
      <c r="F1896" s="74"/>
      <c r="G1896" s="74"/>
    </row>
    <row r="1897" spans="1:7" s="55" customFormat="1" ht="14.15" x14ac:dyDescent="0.4">
      <c r="A1897" s="116"/>
      <c r="B1897" s="122"/>
      <c r="E1897" s="74"/>
      <c r="F1897" s="74"/>
      <c r="G1897" s="74"/>
    </row>
    <row r="1898" spans="1:7" s="55" customFormat="1" ht="14.15" x14ac:dyDescent="0.4">
      <c r="A1898" s="116"/>
      <c r="B1898" s="122"/>
      <c r="E1898" s="74"/>
      <c r="F1898" s="74"/>
      <c r="G1898" s="74"/>
    </row>
    <row r="1899" spans="1:7" s="55" customFormat="1" ht="14.15" x14ac:dyDescent="0.4">
      <c r="A1899" s="116"/>
      <c r="B1899" s="122"/>
      <c r="E1899" s="74"/>
      <c r="F1899" s="74"/>
      <c r="G1899" s="74"/>
    </row>
    <row r="1900" spans="1:7" s="55" customFormat="1" ht="14.15" x14ac:dyDescent="0.4">
      <c r="A1900" s="116"/>
      <c r="B1900" s="122"/>
      <c r="E1900" s="74"/>
      <c r="F1900" s="74"/>
      <c r="G1900" s="74"/>
    </row>
    <row r="1901" spans="1:7" s="55" customFormat="1" ht="14.15" x14ac:dyDescent="0.4">
      <c r="A1901" s="116"/>
      <c r="B1901" s="122"/>
      <c r="E1901" s="74"/>
      <c r="F1901" s="74"/>
      <c r="G1901" s="74"/>
    </row>
    <row r="1902" spans="1:7" s="55" customFormat="1" ht="14.15" x14ac:dyDescent="0.4">
      <c r="A1902" s="116"/>
      <c r="B1902" s="122"/>
      <c r="E1902" s="74"/>
      <c r="F1902" s="74"/>
      <c r="G1902" s="74"/>
    </row>
    <row r="1903" spans="1:7" s="55" customFormat="1" ht="14.15" x14ac:dyDescent="0.4">
      <c r="A1903" s="116"/>
      <c r="B1903" s="122"/>
      <c r="E1903" s="74"/>
      <c r="F1903" s="74"/>
      <c r="G1903" s="74"/>
    </row>
    <row r="1904" spans="1:7" s="55" customFormat="1" ht="14.15" x14ac:dyDescent="0.4">
      <c r="A1904" s="116"/>
      <c r="B1904" s="122"/>
      <c r="E1904" s="74"/>
      <c r="F1904" s="74"/>
      <c r="G1904" s="74"/>
    </row>
    <row r="1905" spans="1:7" s="55" customFormat="1" ht="14.15" x14ac:dyDescent="0.4">
      <c r="A1905" s="116"/>
      <c r="B1905" s="122"/>
      <c r="E1905" s="74"/>
      <c r="F1905" s="74"/>
      <c r="G1905" s="74"/>
    </row>
    <row r="1906" spans="1:7" s="55" customFormat="1" ht="14.15" x14ac:dyDescent="0.4">
      <c r="A1906" s="116"/>
      <c r="B1906" s="122"/>
      <c r="E1906" s="74"/>
      <c r="F1906" s="74"/>
      <c r="G1906" s="74"/>
    </row>
    <row r="1907" spans="1:7" s="55" customFormat="1" ht="14.15" x14ac:dyDescent="0.4">
      <c r="A1907" s="116"/>
      <c r="B1907" s="122"/>
      <c r="E1907" s="74"/>
      <c r="F1907" s="74"/>
      <c r="G1907" s="74"/>
    </row>
    <row r="1908" spans="1:7" s="55" customFormat="1" ht="14.15" x14ac:dyDescent="0.4">
      <c r="A1908" s="116"/>
      <c r="B1908" s="122"/>
      <c r="E1908" s="74"/>
      <c r="F1908" s="74"/>
      <c r="G1908" s="74"/>
    </row>
    <row r="1909" spans="1:7" s="55" customFormat="1" ht="14.15" x14ac:dyDescent="0.4">
      <c r="A1909" s="116"/>
      <c r="B1909" s="122"/>
      <c r="E1909" s="74"/>
      <c r="F1909" s="74"/>
      <c r="G1909" s="74"/>
    </row>
    <row r="1910" spans="1:7" s="55" customFormat="1" ht="14.15" x14ac:dyDescent="0.4">
      <c r="A1910" s="116"/>
      <c r="B1910" s="122"/>
      <c r="E1910" s="74"/>
      <c r="F1910" s="74"/>
      <c r="G1910" s="74"/>
    </row>
    <row r="1911" spans="1:7" s="55" customFormat="1" ht="14.15" x14ac:dyDescent="0.4">
      <c r="A1911" s="116"/>
      <c r="B1911" s="122"/>
      <c r="E1911" s="74"/>
      <c r="F1911" s="74"/>
      <c r="G1911" s="74"/>
    </row>
    <row r="1912" spans="1:7" s="55" customFormat="1" ht="14.15" x14ac:dyDescent="0.4">
      <c r="A1912" s="116"/>
      <c r="B1912" s="122"/>
      <c r="E1912" s="74"/>
      <c r="F1912" s="74"/>
      <c r="G1912" s="74"/>
    </row>
    <row r="1913" spans="1:7" s="55" customFormat="1" ht="14.15" x14ac:dyDescent="0.4">
      <c r="A1913" s="116"/>
      <c r="B1913" s="122"/>
      <c r="E1913" s="74"/>
      <c r="F1913" s="74"/>
      <c r="G1913" s="74"/>
    </row>
    <row r="1914" spans="1:7" s="55" customFormat="1" ht="14.15" x14ac:dyDescent="0.4">
      <c r="A1914" s="116"/>
      <c r="B1914" s="122"/>
      <c r="E1914" s="74"/>
      <c r="F1914" s="74"/>
      <c r="G1914" s="74"/>
    </row>
    <row r="1915" spans="1:7" s="55" customFormat="1" ht="14.15" x14ac:dyDescent="0.4">
      <c r="A1915" s="116"/>
      <c r="B1915" s="122"/>
      <c r="E1915" s="74"/>
      <c r="F1915" s="74"/>
      <c r="G1915" s="74"/>
    </row>
    <row r="1916" spans="1:7" s="55" customFormat="1" ht="14.15" x14ac:dyDescent="0.4">
      <c r="A1916" s="116"/>
      <c r="B1916" s="122"/>
      <c r="E1916" s="74"/>
      <c r="F1916" s="74"/>
      <c r="G1916" s="74"/>
    </row>
    <row r="1917" spans="1:7" s="55" customFormat="1" ht="14.15" x14ac:dyDescent="0.4">
      <c r="A1917" s="116"/>
      <c r="B1917" s="122"/>
      <c r="E1917" s="74"/>
      <c r="F1917" s="74"/>
      <c r="G1917" s="74"/>
    </row>
    <row r="1918" spans="1:7" s="55" customFormat="1" ht="14.15" x14ac:dyDescent="0.4">
      <c r="A1918" s="116"/>
      <c r="B1918" s="122"/>
      <c r="E1918" s="74"/>
      <c r="F1918" s="74"/>
      <c r="G1918" s="74"/>
    </row>
    <row r="1919" spans="1:7" s="55" customFormat="1" ht="14.15" x14ac:dyDescent="0.4">
      <c r="A1919" s="116"/>
      <c r="B1919" s="122"/>
      <c r="E1919" s="74"/>
      <c r="F1919" s="74"/>
      <c r="G1919" s="74"/>
    </row>
    <row r="1920" spans="1:7" s="55" customFormat="1" ht="14.15" x14ac:dyDescent="0.4">
      <c r="A1920" s="116"/>
      <c r="B1920" s="122"/>
      <c r="E1920" s="74"/>
      <c r="F1920" s="74"/>
      <c r="G1920" s="74"/>
    </row>
    <row r="1921" spans="1:7" s="55" customFormat="1" ht="14.15" x14ac:dyDescent="0.4">
      <c r="A1921" s="116"/>
      <c r="B1921" s="122"/>
      <c r="E1921" s="74"/>
      <c r="F1921" s="74"/>
      <c r="G1921" s="74"/>
    </row>
    <row r="1922" spans="1:7" s="55" customFormat="1" ht="14.15" x14ac:dyDescent="0.4">
      <c r="A1922" s="116"/>
      <c r="B1922" s="122"/>
      <c r="E1922" s="74"/>
      <c r="F1922" s="74"/>
      <c r="G1922" s="74"/>
    </row>
    <row r="1923" spans="1:7" s="55" customFormat="1" ht="14.15" x14ac:dyDescent="0.4">
      <c r="A1923" s="116"/>
      <c r="B1923" s="122"/>
      <c r="E1923" s="74"/>
      <c r="F1923" s="74"/>
      <c r="G1923" s="74"/>
    </row>
    <row r="1924" spans="1:7" s="55" customFormat="1" ht="14.15" x14ac:dyDescent="0.4">
      <c r="A1924" s="116"/>
      <c r="B1924" s="122"/>
      <c r="E1924" s="74"/>
      <c r="F1924" s="74"/>
      <c r="G1924" s="74"/>
    </row>
    <row r="1925" spans="1:7" s="55" customFormat="1" ht="14.15" x14ac:dyDescent="0.4">
      <c r="A1925" s="116"/>
      <c r="B1925" s="122"/>
      <c r="E1925" s="74"/>
      <c r="F1925" s="74"/>
      <c r="G1925" s="74"/>
    </row>
    <row r="1926" spans="1:7" s="55" customFormat="1" ht="14.15" x14ac:dyDescent="0.4">
      <c r="A1926" s="116"/>
      <c r="B1926" s="122"/>
      <c r="E1926" s="74"/>
      <c r="F1926" s="74"/>
      <c r="G1926" s="74"/>
    </row>
    <row r="1927" spans="1:7" s="55" customFormat="1" ht="14.15" x14ac:dyDescent="0.4">
      <c r="A1927" s="116"/>
      <c r="B1927" s="122"/>
      <c r="E1927" s="74"/>
      <c r="F1927" s="74"/>
      <c r="G1927" s="74"/>
    </row>
    <row r="1928" spans="1:7" s="55" customFormat="1" ht="14.15" x14ac:dyDescent="0.4">
      <c r="A1928" s="116"/>
      <c r="B1928" s="122"/>
      <c r="E1928" s="74"/>
      <c r="F1928" s="74"/>
      <c r="G1928" s="74"/>
    </row>
    <row r="1929" spans="1:7" s="55" customFormat="1" ht="14.15" x14ac:dyDescent="0.4">
      <c r="A1929" s="116"/>
      <c r="B1929" s="122"/>
      <c r="E1929" s="74"/>
      <c r="F1929" s="74"/>
      <c r="G1929" s="74"/>
    </row>
    <row r="1930" spans="1:7" s="55" customFormat="1" ht="14.15" x14ac:dyDescent="0.4">
      <c r="A1930" s="116"/>
      <c r="B1930" s="122"/>
      <c r="E1930" s="74"/>
      <c r="F1930" s="74"/>
      <c r="G1930" s="74"/>
    </row>
    <row r="1931" spans="1:7" s="55" customFormat="1" ht="14.15" x14ac:dyDescent="0.4">
      <c r="A1931" s="116"/>
      <c r="B1931" s="122"/>
      <c r="E1931" s="74"/>
      <c r="F1931" s="74"/>
      <c r="G1931" s="74"/>
    </row>
    <row r="1932" spans="1:7" s="55" customFormat="1" ht="14.15" x14ac:dyDescent="0.4">
      <c r="A1932" s="116"/>
      <c r="B1932" s="122"/>
      <c r="E1932" s="74"/>
      <c r="F1932" s="74"/>
      <c r="G1932" s="74"/>
    </row>
    <row r="1933" spans="1:7" s="55" customFormat="1" ht="14.15" x14ac:dyDescent="0.4">
      <c r="A1933" s="116"/>
      <c r="B1933" s="122"/>
      <c r="E1933" s="74"/>
      <c r="F1933" s="74"/>
      <c r="G1933" s="74"/>
    </row>
    <row r="1934" spans="1:7" s="55" customFormat="1" ht="14.15" x14ac:dyDescent="0.4">
      <c r="A1934" s="116"/>
      <c r="B1934" s="122"/>
      <c r="E1934" s="74"/>
      <c r="F1934" s="74"/>
      <c r="G1934" s="74"/>
    </row>
    <row r="1935" spans="1:7" s="55" customFormat="1" ht="14.15" x14ac:dyDescent="0.4">
      <c r="A1935" s="116"/>
      <c r="B1935" s="122"/>
      <c r="E1935" s="74"/>
      <c r="F1935" s="74"/>
      <c r="G1935" s="74"/>
    </row>
    <row r="1936" spans="1:7" s="55" customFormat="1" ht="14.15" x14ac:dyDescent="0.4">
      <c r="A1936" s="116"/>
      <c r="B1936" s="122"/>
      <c r="E1936" s="74"/>
      <c r="F1936" s="74"/>
      <c r="G1936" s="74"/>
    </row>
    <row r="1937" spans="1:7" s="55" customFormat="1" ht="14.15" x14ac:dyDescent="0.4">
      <c r="A1937" s="116"/>
      <c r="B1937" s="122"/>
      <c r="E1937" s="74"/>
      <c r="F1937" s="74"/>
      <c r="G1937" s="74"/>
    </row>
    <row r="1938" spans="1:7" s="55" customFormat="1" ht="14.15" x14ac:dyDescent="0.4">
      <c r="A1938" s="116"/>
      <c r="B1938" s="122"/>
      <c r="E1938" s="74"/>
      <c r="F1938" s="74"/>
      <c r="G1938" s="74"/>
    </row>
    <row r="1939" spans="1:7" s="55" customFormat="1" ht="14.15" x14ac:dyDescent="0.4">
      <c r="A1939" s="116"/>
      <c r="B1939" s="122"/>
      <c r="E1939" s="74"/>
      <c r="F1939" s="74"/>
      <c r="G1939" s="74"/>
    </row>
    <row r="1940" spans="1:7" s="55" customFormat="1" ht="14.15" x14ac:dyDescent="0.4">
      <c r="A1940" s="116"/>
      <c r="B1940" s="122"/>
      <c r="E1940" s="74"/>
      <c r="F1940" s="74"/>
      <c r="G1940" s="74"/>
    </row>
    <row r="1941" spans="1:7" s="55" customFormat="1" ht="14.15" x14ac:dyDescent="0.4">
      <c r="A1941" s="116"/>
      <c r="B1941" s="122"/>
      <c r="E1941" s="74"/>
      <c r="F1941" s="74"/>
      <c r="G1941" s="74"/>
    </row>
    <row r="1942" spans="1:7" s="55" customFormat="1" ht="14.15" x14ac:dyDescent="0.4">
      <c r="A1942" s="116"/>
      <c r="B1942" s="122"/>
      <c r="E1942" s="74"/>
      <c r="F1942" s="74"/>
      <c r="G1942" s="74"/>
    </row>
    <row r="1943" spans="1:7" s="55" customFormat="1" ht="14.15" x14ac:dyDescent="0.4">
      <c r="A1943" s="116"/>
      <c r="B1943" s="122"/>
      <c r="E1943" s="74"/>
      <c r="F1943" s="74"/>
      <c r="G1943" s="74"/>
    </row>
    <row r="1944" spans="1:7" s="55" customFormat="1" ht="14.15" x14ac:dyDescent="0.4">
      <c r="A1944" s="116"/>
      <c r="B1944" s="122"/>
      <c r="E1944" s="74"/>
      <c r="F1944" s="74"/>
      <c r="G1944" s="74"/>
    </row>
    <row r="1945" spans="1:7" s="55" customFormat="1" ht="14.15" x14ac:dyDescent="0.4">
      <c r="A1945" s="116"/>
      <c r="B1945" s="122"/>
      <c r="E1945" s="74"/>
      <c r="F1945" s="74"/>
      <c r="G1945" s="74"/>
    </row>
    <row r="1946" spans="1:7" s="55" customFormat="1" ht="14.15" x14ac:dyDescent="0.4">
      <c r="A1946" s="116"/>
      <c r="B1946" s="122"/>
      <c r="E1946" s="74"/>
      <c r="F1946" s="74"/>
      <c r="G1946" s="74"/>
    </row>
    <row r="1947" spans="1:7" s="55" customFormat="1" ht="14.15" x14ac:dyDescent="0.4">
      <c r="A1947" s="116"/>
      <c r="B1947" s="122"/>
      <c r="E1947" s="74"/>
      <c r="F1947" s="74"/>
      <c r="G1947" s="74"/>
    </row>
    <row r="1948" spans="1:7" s="55" customFormat="1" ht="14.15" x14ac:dyDescent="0.4">
      <c r="A1948" s="116"/>
      <c r="B1948" s="122"/>
      <c r="E1948" s="74"/>
      <c r="F1948" s="74"/>
      <c r="G1948" s="74"/>
    </row>
    <row r="1949" spans="1:7" s="55" customFormat="1" ht="14.15" x14ac:dyDescent="0.4">
      <c r="A1949" s="116"/>
      <c r="B1949" s="122"/>
      <c r="E1949" s="74"/>
      <c r="F1949" s="74"/>
      <c r="G1949" s="74"/>
    </row>
    <row r="1950" spans="1:7" s="55" customFormat="1" ht="14.15" x14ac:dyDescent="0.4">
      <c r="A1950" s="116"/>
      <c r="B1950" s="122"/>
      <c r="E1950" s="74"/>
      <c r="F1950" s="74"/>
      <c r="G1950" s="74"/>
    </row>
    <row r="1951" spans="1:7" s="55" customFormat="1" ht="14.15" x14ac:dyDescent="0.4">
      <c r="A1951" s="116"/>
      <c r="B1951" s="122"/>
      <c r="E1951" s="74"/>
      <c r="F1951" s="74"/>
      <c r="G1951" s="74"/>
    </row>
    <row r="1952" spans="1:7" s="55" customFormat="1" ht="14.15" x14ac:dyDescent="0.4">
      <c r="A1952" s="116"/>
      <c r="B1952" s="122"/>
      <c r="E1952" s="74"/>
      <c r="F1952" s="74"/>
      <c r="G1952" s="74"/>
    </row>
    <row r="1953" spans="1:7" s="55" customFormat="1" ht="14.15" x14ac:dyDescent="0.4">
      <c r="A1953" s="116"/>
      <c r="B1953" s="122"/>
      <c r="E1953" s="74"/>
      <c r="F1953" s="74"/>
      <c r="G1953" s="74"/>
    </row>
    <row r="1954" spans="1:7" s="55" customFormat="1" ht="14.15" x14ac:dyDescent="0.4">
      <c r="A1954" s="116"/>
      <c r="B1954" s="122"/>
      <c r="E1954" s="74"/>
      <c r="F1954" s="74"/>
      <c r="G1954" s="74"/>
    </row>
    <row r="1955" spans="1:7" s="55" customFormat="1" ht="14.15" x14ac:dyDescent="0.4">
      <c r="A1955" s="116"/>
      <c r="B1955" s="122"/>
      <c r="E1955" s="74"/>
      <c r="F1955" s="74"/>
      <c r="G1955" s="74"/>
    </row>
    <row r="1956" spans="1:7" s="55" customFormat="1" ht="14.15" x14ac:dyDescent="0.4">
      <c r="A1956" s="116"/>
      <c r="B1956" s="122"/>
      <c r="E1956" s="74"/>
      <c r="F1956" s="74"/>
      <c r="G1956" s="74"/>
    </row>
    <row r="1957" spans="1:7" s="55" customFormat="1" ht="14.15" x14ac:dyDescent="0.4">
      <c r="A1957" s="116"/>
      <c r="B1957" s="122"/>
      <c r="E1957" s="74"/>
      <c r="F1957" s="74"/>
      <c r="G1957" s="74"/>
    </row>
    <row r="1958" spans="1:7" s="55" customFormat="1" ht="14.15" x14ac:dyDescent="0.4">
      <c r="A1958" s="116"/>
      <c r="B1958" s="122"/>
      <c r="E1958" s="74"/>
      <c r="F1958" s="74"/>
      <c r="G1958" s="74"/>
    </row>
    <row r="1959" spans="1:7" s="55" customFormat="1" ht="14.15" x14ac:dyDescent="0.4">
      <c r="A1959" s="116"/>
      <c r="B1959" s="122"/>
      <c r="E1959" s="74"/>
      <c r="F1959" s="74"/>
      <c r="G1959" s="74"/>
    </row>
    <row r="1960" spans="1:7" s="55" customFormat="1" ht="14.15" x14ac:dyDescent="0.4">
      <c r="A1960" s="116"/>
      <c r="B1960" s="122"/>
      <c r="E1960" s="74"/>
      <c r="F1960" s="74"/>
      <c r="G1960" s="74"/>
    </row>
    <row r="1961" spans="1:7" s="55" customFormat="1" ht="14.15" x14ac:dyDescent="0.4">
      <c r="A1961" s="116"/>
      <c r="B1961" s="122"/>
      <c r="E1961" s="74"/>
      <c r="F1961" s="74"/>
      <c r="G1961" s="74"/>
    </row>
    <row r="1962" spans="1:7" s="55" customFormat="1" ht="14.15" x14ac:dyDescent="0.4">
      <c r="A1962" s="116"/>
      <c r="B1962" s="122"/>
      <c r="E1962" s="74"/>
      <c r="F1962" s="74"/>
      <c r="G1962" s="74"/>
    </row>
    <row r="1963" spans="1:7" s="55" customFormat="1" ht="14.15" x14ac:dyDescent="0.4">
      <c r="A1963" s="116"/>
      <c r="B1963" s="122"/>
      <c r="E1963" s="74"/>
      <c r="F1963" s="74"/>
      <c r="G1963" s="74"/>
    </row>
    <row r="1964" spans="1:7" s="55" customFormat="1" ht="14.15" x14ac:dyDescent="0.4">
      <c r="A1964" s="116"/>
      <c r="B1964" s="122"/>
      <c r="E1964" s="74"/>
      <c r="F1964" s="74"/>
      <c r="G1964" s="74"/>
    </row>
    <row r="1965" spans="1:7" s="55" customFormat="1" ht="14.15" x14ac:dyDescent="0.4">
      <c r="A1965" s="116"/>
      <c r="B1965" s="122"/>
      <c r="E1965" s="74"/>
      <c r="F1965" s="74"/>
      <c r="G1965" s="74"/>
    </row>
    <row r="1966" spans="1:7" s="55" customFormat="1" ht="14.15" x14ac:dyDescent="0.4">
      <c r="A1966" s="116"/>
      <c r="B1966" s="122"/>
      <c r="E1966" s="74"/>
      <c r="F1966" s="74"/>
      <c r="G1966" s="74"/>
    </row>
    <row r="1967" spans="1:7" s="55" customFormat="1" ht="14.15" x14ac:dyDescent="0.4">
      <c r="A1967" s="116"/>
      <c r="B1967" s="122"/>
      <c r="E1967" s="74"/>
      <c r="F1967" s="74"/>
      <c r="G1967" s="74"/>
    </row>
    <row r="1968" spans="1:7" s="55" customFormat="1" ht="14.15" x14ac:dyDescent="0.4">
      <c r="A1968" s="116"/>
      <c r="B1968" s="122"/>
      <c r="E1968" s="74"/>
      <c r="F1968" s="74"/>
      <c r="G1968" s="74"/>
    </row>
    <row r="1969" spans="1:7" s="55" customFormat="1" ht="14.15" x14ac:dyDescent="0.4">
      <c r="A1969" s="116"/>
      <c r="B1969" s="122"/>
      <c r="E1969" s="74"/>
      <c r="F1969" s="74"/>
      <c r="G1969" s="74"/>
    </row>
    <row r="1970" spans="1:7" s="55" customFormat="1" ht="14.15" x14ac:dyDescent="0.4">
      <c r="A1970" s="116"/>
      <c r="B1970" s="122"/>
      <c r="E1970" s="74"/>
      <c r="F1970" s="74"/>
      <c r="G1970" s="74"/>
    </row>
    <row r="1971" spans="1:7" s="55" customFormat="1" ht="14.15" x14ac:dyDescent="0.4">
      <c r="A1971" s="116"/>
      <c r="B1971" s="122"/>
      <c r="E1971" s="74"/>
      <c r="F1971" s="74"/>
      <c r="G1971" s="74"/>
    </row>
    <row r="1972" spans="1:7" s="55" customFormat="1" ht="14.15" x14ac:dyDescent="0.4">
      <c r="A1972" s="116"/>
      <c r="B1972" s="122"/>
      <c r="E1972" s="74"/>
      <c r="F1972" s="74"/>
      <c r="G1972" s="74"/>
    </row>
    <row r="1973" spans="1:7" s="55" customFormat="1" ht="14.15" x14ac:dyDescent="0.4">
      <c r="A1973" s="116"/>
      <c r="B1973" s="122"/>
      <c r="E1973" s="74"/>
      <c r="F1973" s="74"/>
      <c r="G1973" s="74"/>
    </row>
    <row r="1974" spans="1:7" s="55" customFormat="1" ht="14.15" x14ac:dyDescent="0.4">
      <c r="A1974" s="116"/>
      <c r="B1974" s="122"/>
      <c r="E1974" s="74"/>
      <c r="F1974" s="74"/>
      <c r="G1974" s="74"/>
    </row>
    <row r="1975" spans="1:7" s="55" customFormat="1" ht="14.15" x14ac:dyDescent="0.4">
      <c r="A1975" s="116"/>
      <c r="B1975" s="122"/>
      <c r="E1975" s="74"/>
      <c r="F1975" s="74"/>
      <c r="G1975" s="74"/>
    </row>
    <row r="1976" spans="1:7" s="55" customFormat="1" ht="14.15" x14ac:dyDescent="0.4">
      <c r="A1976" s="116"/>
      <c r="B1976" s="122"/>
      <c r="E1976" s="74"/>
      <c r="F1976" s="74"/>
      <c r="G1976" s="74"/>
    </row>
    <row r="1977" spans="1:7" s="55" customFormat="1" ht="14.15" x14ac:dyDescent="0.4">
      <c r="A1977" s="116"/>
      <c r="B1977" s="122"/>
      <c r="E1977" s="74"/>
      <c r="F1977" s="74"/>
      <c r="G1977" s="74"/>
    </row>
    <row r="1978" spans="1:7" s="55" customFormat="1" ht="14.15" x14ac:dyDescent="0.4">
      <c r="A1978" s="116"/>
      <c r="B1978" s="122"/>
      <c r="E1978" s="74"/>
      <c r="F1978" s="74"/>
      <c r="G1978" s="74"/>
    </row>
    <row r="1979" spans="1:7" s="55" customFormat="1" ht="14.15" x14ac:dyDescent="0.4">
      <c r="A1979" s="116"/>
      <c r="B1979" s="122"/>
      <c r="E1979" s="74"/>
      <c r="F1979" s="74"/>
      <c r="G1979" s="74"/>
    </row>
    <row r="1980" spans="1:7" s="55" customFormat="1" ht="14.15" x14ac:dyDescent="0.4">
      <c r="A1980" s="116"/>
      <c r="B1980" s="122"/>
      <c r="E1980" s="74"/>
      <c r="F1980" s="74"/>
      <c r="G1980" s="74"/>
    </row>
    <row r="1981" spans="1:7" s="55" customFormat="1" ht="14.15" x14ac:dyDescent="0.4">
      <c r="A1981" s="116"/>
      <c r="B1981" s="122"/>
      <c r="E1981" s="74"/>
      <c r="F1981" s="74"/>
      <c r="G1981" s="74"/>
    </row>
    <row r="1982" spans="1:7" s="55" customFormat="1" ht="14.15" x14ac:dyDescent="0.4">
      <c r="A1982" s="116"/>
      <c r="B1982" s="122"/>
      <c r="E1982" s="74"/>
      <c r="F1982" s="74"/>
      <c r="G1982" s="74"/>
    </row>
    <row r="1983" spans="1:7" s="55" customFormat="1" ht="14.15" x14ac:dyDescent="0.4">
      <c r="A1983" s="116"/>
      <c r="B1983" s="122"/>
      <c r="E1983" s="74"/>
      <c r="F1983" s="74"/>
      <c r="G1983" s="74"/>
    </row>
    <row r="1984" spans="1:7" s="55" customFormat="1" ht="14.15" x14ac:dyDescent="0.4">
      <c r="A1984" s="116"/>
      <c r="B1984" s="122"/>
      <c r="E1984" s="74"/>
      <c r="F1984" s="74"/>
      <c r="G1984" s="74"/>
    </row>
    <row r="1985" spans="1:7" s="55" customFormat="1" ht="14.15" x14ac:dyDescent="0.4">
      <c r="A1985" s="116"/>
      <c r="B1985" s="122"/>
      <c r="E1985" s="74"/>
      <c r="F1985" s="74"/>
      <c r="G1985" s="74"/>
    </row>
    <row r="1986" spans="1:7" s="55" customFormat="1" ht="14.15" x14ac:dyDescent="0.4">
      <c r="A1986" s="116"/>
      <c r="B1986" s="122"/>
      <c r="E1986" s="74"/>
      <c r="F1986" s="74"/>
      <c r="G1986" s="74"/>
    </row>
    <row r="1987" spans="1:7" s="55" customFormat="1" ht="14.15" x14ac:dyDescent="0.4">
      <c r="A1987" s="116"/>
      <c r="B1987" s="122"/>
      <c r="E1987" s="74"/>
      <c r="F1987" s="74"/>
      <c r="G1987" s="74"/>
    </row>
    <row r="1988" spans="1:7" s="55" customFormat="1" ht="14.15" x14ac:dyDescent="0.4">
      <c r="A1988" s="116"/>
      <c r="B1988" s="122"/>
      <c r="E1988" s="74"/>
      <c r="F1988" s="74"/>
      <c r="G1988" s="74"/>
    </row>
    <row r="1989" spans="1:7" s="55" customFormat="1" ht="14.15" x14ac:dyDescent="0.4">
      <c r="A1989" s="116"/>
      <c r="B1989" s="122"/>
      <c r="E1989" s="74"/>
      <c r="F1989" s="74"/>
      <c r="G1989" s="74"/>
    </row>
    <row r="1990" spans="1:7" s="55" customFormat="1" ht="14.15" x14ac:dyDescent="0.4">
      <c r="A1990" s="116"/>
      <c r="B1990" s="122"/>
      <c r="E1990" s="74"/>
      <c r="F1990" s="74"/>
      <c r="G1990" s="74"/>
    </row>
    <row r="1991" spans="1:7" s="55" customFormat="1" ht="14.15" x14ac:dyDescent="0.4">
      <c r="A1991" s="116"/>
      <c r="B1991" s="122"/>
      <c r="E1991" s="74"/>
      <c r="F1991" s="74"/>
      <c r="G1991" s="74"/>
    </row>
    <row r="1992" spans="1:7" s="55" customFormat="1" ht="14.15" x14ac:dyDescent="0.4">
      <c r="A1992" s="116"/>
      <c r="B1992" s="122"/>
      <c r="E1992" s="74"/>
      <c r="F1992" s="74"/>
      <c r="G1992" s="74"/>
    </row>
    <row r="1993" spans="1:7" s="55" customFormat="1" ht="14.15" x14ac:dyDescent="0.4">
      <c r="A1993" s="116"/>
      <c r="B1993" s="122"/>
      <c r="E1993" s="74"/>
      <c r="F1993" s="74"/>
      <c r="G1993" s="74"/>
    </row>
    <row r="1994" spans="1:7" s="55" customFormat="1" ht="14.15" x14ac:dyDescent="0.4">
      <c r="A1994" s="116"/>
      <c r="B1994" s="122"/>
      <c r="E1994" s="74"/>
      <c r="F1994" s="74"/>
      <c r="G1994" s="74"/>
    </row>
    <row r="1995" spans="1:7" s="55" customFormat="1" ht="14.15" x14ac:dyDescent="0.4">
      <c r="A1995" s="116"/>
      <c r="B1995" s="122"/>
      <c r="E1995" s="74"/>
      <c r="F1995" s="74"/>
      <c r="G1995" s="74"/>
    </row>
    <row r="1996" spans="1:7" s="55" customFormat="1" ht="14.15" x14ac:dyDescent="0.4">
      <c r="A1996" s="116"/>
      <c r="B1996" s="122"/>
      <c r="E1996" s="74"/>
      <c r="F1996" s="74"/>
      <c r="G1996" s="74"/>
    </row>
    <row r="1997" spans="1:7" s="55" customFormat="1" ht="14.15" x14ac:dyDescent="0.4">
      <c r="A1997" s="116"/>
      <c r="B1997" s="122"/>
      <c r="E1997" s="74"/>
      <c r="F1997" s="74"/>
      <c r="G1997" s="74"/>
    </row>
    <row r="1998" spans="1:7" s="55" customFormat="1" ht="14.15" x14ac:dyDescent="0.4">
      <c r="A1998" s="116"/>
      <c r="B1998" s="122"/>
      <c r="E1998" s="74"/>
      <c r="F1998" s="74"/>
      <c r="G1998" s="74"/>
    </row>
    <row r="1999" spans="1:7" s="55" customFormat="1" ht="14.15" x14ac:dyDescent="0.4">
      <c r="A1999" s="116"/>
      <c r="B1999" s="122"/>
      <c r="E1999" s="74"/>
      <c r="F1999" s="74"/>
      <c r="G1999" s="74"/>
    </row>
    <row r="2000" spans="1:7" s="55" customFormat="1" ht="14.15" x14ac:dyDescent="0.4">
      <c r="A2000" s="116"/>
      <c r="B2000" s="122"/>
      <c r="E2000" s="74"/>
      <c r="F2000" s="74"/>
      <c r="G2000" s="74"/>
    </row>
    <row r="2001" spans="1:7" s="55" customFormat="1" ht="14.15" x14ac:dyDescent="0.4">
      <c r="A2001" s="116"/>
      <c r="B2001" s="122"/>
      <c r="E2001" s="74"/>
      <c r="F2001" s="74"/>
      <c r="G2001" s="74"/>
    </row>
    <row r="2002" spans="1:7" s="55" customFormat="1" ht="14.15" x14ac:dyDescent="0.4">
      <c r="A2002" s="116"/>
      <c r="B2002" s="122"/>
      <c r="E2002" s="74"/>
      <c r="F2002" s="74"/>
      <c r="G2002" s="74"/>
    </row>
    <row r="2003" spans="1:7" s="55" customFormat="1" ht="14.15" x14ac:dyDescent="0.4">
      <c r="A2003" s="116"/>
      <c r="B2003" s="122"/>
      <c r="E2003" s="74"/>
      <c r="F2003" s="74"/>
      <c r="G2003" s="74"/>
    </row>
    <row r="2004" spans="1:7" s="55" customFormat="1" ht="14.15" x14ac:dyDescent="0.4">
      <c r="A2004" s="116"/>
      <c r="B2004" s="122"/>
      <c r="E2004" s="74"/>
      <c r="F2004" s="74"/>
      <c r="G2004" s="74"/>
    </row>
    <row r="2005" spans="1:7" s="55" customFormat="1" ht="14.15" x14ac:dyDescent="0.4">
      <c r="A2005" s="116"/>
      <c r="B2005" s="122"/>
      <c r="E2005" s="74"/>
      <c r="F2005" s="74"/>
      <c r="G2005" s="74"/>
    </row>
    <row r="2006" spans="1:7" s="55" customFormat="1" ht="14.15" x14ac:dyDescent="0.4">
      <c r="A2006" s="116"/>
      <c r="B2006" s="122"/>
      <c r="E2006" s="74"/>
      <c r="F2006" s="74"/>
      <c r="G2006" s="74"/>
    </row>
    <row r="2007" spans="1:7" s="55" customFormat="1" ht="14.15" x14ac:dyDescent="0.4">
      <c r="A2007" s="116"/>
      <c r="B2007" s="122"/>
      <c r="E2007" s="74"/>
      <c r="F2007" s="74"/>
      <c r="G2007" s="74"/>
    </row>
    <row r="2008" spans="1:7" s="55" customFormat="1" ht="14.15" x14ac:dyDescent="0.4">
      <c r="A2008" s="116"/>
      <c r="B2008" s="122"/>
      <c r="E2008" s="74"/>
      <c r="F2008" s="74"/>
      <c r="G2008" s="74"/>
    </row>
    <row r="2009" spans="1:7" s="55" customFormat="1" ht="14.15" x14ac:dyDescent="0.4">
      <c r="A2009" s="116"/>
      <c r="B2009" s="122"/>
      <c r="E2009" s="74"/>
      <c r="F2009" s="74"/>
      <c r="G2009" s="74"/>
    </row>
    <row r="2010" spans="1:7" s="55" customFormat="1" ht="14.15" x14ac:dyDescent="0.4">
      <c r="A2010" s="116"/>
      <c r="B2010" s="122"/>
      <c r="E2010" s="74"/>
      <c r="F2010" s="74"/>
      <c r="G2010" s="74"/>
    </row>
    <row r="2011" spans="1:7" s="55" customFormat="1" ht="14.15" x14ac:dyDescent="0.4">
      <c r="A2011" s="116"/>
      <c r="B2011" s="122"/>
      <c r="E2011" s="74"/>
      <c r="F2011" s="74"/>
      <c r="G2011" s="74"/>
    </row>
    <row r="2012" spans="1:7" s="55" customFormat="1" ht="14.15" x14ac:dyDescent="0.4">
      <c r="A2012" s="116"/>
      <c r="B2012" s="122"/>
      <c r="E2012" s="74"/>
      <c r="F2012" s="74"/>
      <c r="G2012" s="74"/>
    </row>
    <row r="2013" spans="1:7" s="55" customFormat="1" ht="14.15" x14ac:dyDescent="0.4">
      <c r="A2013" s="116"/>
      <c r="B2013" s="122"/>
      <c r="E2013" s="74"/>
      <c r="F2013" s="74"/>
      <c r="G2013" s="74"/>
    </row>
    <row r="2014" spans="1:7" s="55" customFormat="1" ht="14.15" x14ac:dyDescent="0.4">
      <c r="A2014" s="116"/>
      <c r="B2014" s="122"/>
      <c r="E2014" s="74"/>
      <c r="F2014" s="74"/>
      <c r="G2014" s="74"/>
    </row>
    <row r="2015" spans="1:7" s="55" customFormat="1" ht="14.15" x14ac:dyDescent="0.4">
      <c r="A2015" s="116"/>
      <c r="B2015" s="122"/>
      <c r="E2015" s="74"/>
      <c r="F2015" s="74"/>
      <c r="G2015" s="74"/>
    </row>
    <row r="2016" spans="1:7" s="55" customFormat="1" ht="14.15" x14ac:dyDescent="0.4">
      <c r="A2016" s="116"/>
      <c r="B2016" s="122"/>
      <c r="E2016" s="74"/>
      <c r="F2016" s="74"/>
      <c r="G2016" s="74"/>
    </row>
    <row r="2017" spans="1:7" s="55" customFormat="1" ht="14.15" x14ac:dyDescent="0.4">
      <c r="A2017" s="116"/>
      <c r="B2017" s="122"/>
      <c r="E2017" s="74"/>
      <c r="F2017" s="74"/>
      <c r="G2017" s="74"/>
    </row>
    <row r="2018" spans="1:7" s="55" customFormat="1" ht="14.15" x14ac:dyDescent="0.4">
      <c r="A2018" s="116"/>
      <c r="B2018" s="122"/>
      <c r="E2018" s="74"/>
      <c r="F2018" s="74"/>
      <c r="G2018" s="74"/>
    </row>
    <row r="2019" spans="1:7" s="55" customFormat="1" ht="14.15" x14ac:dyDescent="0.4">
      <c r="A2019" s="116"/>
      <c r="B2019" s="122"/>
      <c r="E2019" s="74"/>
      <c r="F2019" s="74"/>
      <c r="G2019" s="74"/>
    </row>
    <row r="2020" spans="1:7" s="55" customFormat="1" ht="14.15" x14ac:dyDescent="0.4">
      <c r="A2020" s="116"/>
      <c r="B2020" s="122"/>
      <c r="E2020" s="74"/>
      <c r="F2020" s="74"/>
      <c r="G2020" s="74"/>
    </row>
    <row r="2021" spans="1:7" s="55" customFormat="1" ht="14.15" x14ac:dyDescent="0.4">
      <c r="A2021" s="116"/>
      <c r="B2021" s="122"/>
      <c r="E2021" s="74"/>
      <c r="F2021" s="74"/>
      <c r="G2021" s="74"/>
    </row>
    <row r="2022" spans="1:7" s="55" customFormat="1" ht="14.15" x14ac:dyDescent="0.4">
      <c r="A2022" s="116"/>
      <c r="B2022" s="122"/>
      <c r="E2022" s="74"/>
      <c r="F2022" s="74"/>
      <c r="G2022" s="74"/>
    </row>
    <row r="2023" spans="1:7" s="55" customFormat="1" ht="14.15" x14ac:dyDescent="0.4">
      <c r="A2023" s="116"/>
      <c r="B2023" s="122"/>
      <c r="E2023" s="74"/>
      <c r="F2023" s="74"/>
      <c r="G2023" s="74"/>
    </row>
    <row r="2024" spans="1:7" s="55" customFormat="1" ht="14.15" x14ac:dyDescent="0.4">
      <c r="A2024" s="116"/>
      <c r="B2024" s="122"/>
      <c r="E2024" s="74"/>
      <c r="F2024" s="74"/>
      <c r="G2024" s="74"/>
    </row>
    <row r="2025" spans="1:7" s="55" customFormat="1" ht="14.15" x14ac:dyDescent="0.4">
      <c r="A2025" s="116"/>
      <c r="B2025" s="122"/>
      <c r="E2025" s="74"/>
      <c r="F2025" s="74"/>
      <c r="G2025" s="74"/>
    </row>
    <row r="2026" spans="1:7" s="55" customFormat="1" ht="14.15" x14ac:dyDescent="0.4">
      <c r="A2026" s="116"/>
      <c r="B2026" s="122"/>
      <c r="E2026" s="74"/>
      <c r="F2026" s="74"/>
      <c r="G2026" s="74"/>
    </row>
    <row r="2027" spans="1:7" s="55" customFormat="1" ht="14.15" x14ac:dyDescent="0.4">
      <c r="A2027" s="116"/>
      <c r="B2027" s="122"/>
      <c r="E2027" s="74"/>
      <c r="F2027" s="74"/>
      <c r="G2027" s="74"/>
    </row>
    <row r="2028" spans="1:7" s="55" customFormat="1" ht="14.15" x14ac:dyDescent="0.4">
      <c r="A2028" s="116"/>
      <c r="B2028" s="122"/>
      <c r="E2028" s="74"/>
      <c r="F2028" s="74"/>
      <c r="G2028" s="74"/>
    </row>
    <row r="2029" spans="1:7" s="55" customFormat="1" ht="14.15" x14ac:dyDescent="0.4">
      <c r="A2029" s="116"/>
      <c r="B2029" s="122"/>
      <c r="E2029" s="74"/>
      <c r="F2029" s="74"/>
      <c r="G2029" s="74"/>
    </row>
    <row r="2030" spans="1:7" s="55" customFormat="1" ht="14.15" x14ac:dyDescent="0.4">
      <c r="A2030" s="116"/>
      <c r="B2030" s="122"/>
      <c r="E2030" s="74"/>
      <c r="F2030" s="74"/>
      <c r="G2030" s="74"/>
    </row>
    <row r="2031" spans="1:7" s="55" customFormat="1" ht="14.15" x14ac:dyDescent="0.4">
      <c r="A2031" s="116"/>
      <c r="B2031" s="122"/>
      <c r="E2031" s="74"/>
      <c r="F2031" s="74"/>
      <c r="G2031" s="74"/>
    </row>
    <row r="2032" spans="1:7" s="55" customFormat="1" ht="14.15" x14ac:dyDescent="0.4">
      <c r="A2032" s="116"/>
      <c r="B2032" s="122"/>
      <c r="E2032" s="74"/>
      <c r="F2032" s="74"/>
      <c r="G2032" s="74"/>
    </row>
    <row r="2033" spans="1:7" s="55" customFormat="1" ht="14.15" x14ac:dyDescent="0.4">
      <c r="A2033" s="116"/>
      <c r="B2033" s="122"/>
      <c r="E2033" s="74"/>
      <c r="F2033" s="74"/>
      <c r="G2033" s="74"/>
    </row>
    <row r="2034" spans="1:7" s="55" customFormat="1" ht="14.15" x14ac:dyDescent="0.4">
      <c r="A2034" s="116"/>
      <c r="B2034" s="122"/>
      <c r="E2034" s="74"/>
      <c r="F2034" s="74"/>
      <c r="G2034" s="74"/>
    </row>
    <row r="2035" spans="1:7" s="55" customFormat="1" ht="14.15" x14ac:dyDescent="0.4">
      <c r="A2035" s="116"/>
      <c r="B2035" s="122"/>
      <c r="E2035" s="74"/>
      <c r="F2035" s="74"/>
      <c r="G2035" s="74"/>
    </row>
    <row r="2036" spans="1:7" s="55" customFormat="1" ht="14.15" x14ac:dyDescent="0.4">
      <c r="A2036" s="116"/>
      <c r="B2036" s="122"/>
      <c r="E2036" s="74"/>
      <c r="F2036" s="74"/>
      <c r="G2036" s="74"/>
    </row>
    <row r="2037" spans="1:7" s="55" customFormat="1" ht="14.15" x14ac:dyDescent="0.4">
      <c r="A2037" s="116"/>
      <c r="B2037" s="122"/>
      <c r="E2037" s="74"/>
      <c r="F2037" s="74"/>
      <c r="G2037" s="74"/>
    </row>
    <row r="2038" spans="1:7" s="55" customFormat="1" ht="14.15" x14ac:dyDescent="0.4">
      <c r="A2038" s="116"/>
      <c r="B2038" s="122"/>
      <c r="E2038" s="74"/>
      <c r="F2038" s="74"/>
      <c r="G2038" s="74"/>
    </row>
    <row r="2039" spans="1:7" s="55" customFormat="1" ht="14.15" x14ac:dyDescent="0.4">
      <c r="A2039" s="116"/>
      <c r="B2039" s="122"/>
      <c r="E2039" s="74"/>
      <c r="F2039" s="74"/>
      <c r="G2039" s="74"/>
    </row>
    <row r="2040" spans="1:7" s="55" customFormat="1" ht="14.15" x14ac:dyDescent="0.4">
      <c r="A2040" s="116"/>
      <c r="B2040" s="122"/>
      <c r="E2040" s="74"/>
      <c r="F2040" s="74"/>
      <c r="G2040" s="74"/>
    </row>
    <row r="2041" spans="1:7" s="55" customFormat="1" ht="14.15" x14ac:dyDescent="0.4">
      <c r="A2041" s="116"/>
      <c r="B2041" s="122"/>
      <c r="E2041" s="74"/>
      <c r="F2041" s="74"/>
      <c r="G2041" s="74"/>
    </row>
    <row r="2042" spans="1:7" s="55" customFormat="1" ht="14.15" x14ac:dyDescent="0.4">
      <c r="A2042" s="116"/>
      <c r="B2042" s="122"/>
      <c r="E2042" s="74"/>
      <c r="F2042" s="74"/>
      <c r="G2042" s="74"/>
    </row>
    <row r="2043" spans="1:7" s="55" customFormat="1" ht="14.15" x14ac:dyDescent="0.4">
      <c r="A2043" s="116"/>
      <c r="B2043" s="122"/>
      <c r="E2043" s="74"/>
      <c r="F2043" s="74"/>
      <c r="G2043" s="74"/>
    </row>
    <row r="2044" spans="1:7" s="55" customFormat="1" ht="14.15" x14ac:dyDescent="0.4">
      <c r="A2044" s="116"/>
      <c r="B2044" s="122"/>
      <c r="E2044" s="74"/>
      <c r="F2044" s="74"/>
      <c r="G2044" s="74"/>
    </row>
    <row r="2045" spans="1:7" s="55" customFormat="1" ht="14.15" x14ac:dyDescent="0.4">
      <c r="A2045" s="116"/>
      <c r="B2045" s="122"/>
      <c r="E2045" s="74"/>
      <c r="F2045" s="74"/>
      <c r="G2045" s="74"/>
    </row>
    <row r="2046" spans="1:7" s="55" customFormat="1" ht="14.15" x14ac:dyDescent="0.4">
      <c r="A2046" s="116"/>
      <c r="B2046" s="122"/>
      <c r="E2046" s="74"/>
      <c r="F2046" s="74"/>
      <c r="G2046" s="74"/>
    </row>
    <row r="2047" spans="1:7" s="55" customFormat="1" ht="14.15" x14ac:dyDescent="0.4">
      <c r="A2047" s="116"/>
      <c r="B2047" s="122"/>
      <c r="E2047" s="74"/>
      <c r="F2047" s="74"/>
      <c r="G2047" s="74"/>
    </row>
    <row r="2048" spans="1:7" s="55" customFormat="1" ht="14.15" x14ac:dyDescent="0.4">
      <c r="A2048" s="116"/>
      <c r="B2048" s="122"/>
      <c r="E2048" s="74"/>
      <c r="F2048" s="74"/>
      <c r="G2048" s="74"/>
    </row>
    <row r="2049" spans="1:7" s="55" customFormat="1" ht="14.15" x14ac:dyDescent="0.4">
      <c r="A2049" s="116"/>
      <c r="B2049" s="122"/>
      <c r="E2049" s="74"/>
      <c r="F2049" s="74"/>
      <c r="G2049" s="74"/>
    </row>
    <row r="2050" spans="1:7" s="55" customFormat="1" ht="14.15" x14ac:dyDescent="0.4">
      <c r="A2050" s="116"/>
      <c r="B2050" s="122"/>
      <c r="E2050" s="74"/>
      <c r="F2050" s="74"/>
      <c r="G2050" s="74"/>
    </row>
    <row r="2051" spans="1:7" s="55" customFormat="1" ht="14.15" x14ac:dyDescent="0.4">
      <c r="A2051" s="116"/>
      <c r="B2051" s="122"/>
      <c r="E2051" s="74"/>
      <c r="F2051" s="74"/>
      <c r="G2051" s="74"/>
    </row>
    <row r="2052" spans="1:7" s="55" customFormat="1" ht="14.15" x14ac:dyDescent="0.4">
      <c r="A2052" s="116"/>
      <c r="B2052" s="122"/>
      <c r="E2052" s="74"/>
      <c r="F2052" s="74"/>
      <c r="G2052" s="74"/>
    </row>
    <row r="2053" spans="1:7" s="55" customFormat="1" ht="14.15" x14ac:dyDescent="0.4">
      <c r="A2053" s="116"/>
      <c r="B2053" s="122"/>
      <c r="E2053" s="74"/>
      <c r="F2053" s="74"/>
      <c r="G2053" s="74"/>
    </row>
    <row r="2054" spans="1:7" s="55" customFormat="1" ht="14.15" x14ac:dyDescent="0.4">
      <c r="A2054" s="116"/>
      <c r="B2054" s="122"/>
      <c r="E2054" s="74"/>
      <c r="F2054" s="74"/>
      <c r="G2054" s="74"/>
    </row>
    <row r="2055" spans="1:7" s="55" customFormat="1" ht="14.15" x14ac:dyDescent="0.4">
      <c r="A2055" s="116"/>
      <c r="B2055" s="122"/>
      <c r="E2055" s="74"/>
      <c r="F2055" s="74"/>
      <c r="G2055" s="74"/>
    </row>
    <row r="2056" spans="1:7" s="55" customFormat="1" ht="14.15" x14ac:dyDescent="0.4">
      <c r="A2056" s="116"/>
      <c r="B2056" s="122"/>
      <c r="E2056" s="74"/>
      <c r="F2056" s="74"/>
      <c r="G2056" s="74"/>
    </row>
    <row r="2057" spans="1:7" s="55" customFormat="1" ht="14.15" x14ac:dyDescent="0.4">
      <c r="A2057" s="116"/>
      <c r="B2057" s="122"/>
      <c r="E2057" s="74"/>
      <c r="F2057" s="74"/>
      <c r="G2057" s="74"/>
    </row>
    <row r="2058" spans="1:7" s="55" customFormat="1" ht="14.15" x14ac:dyDescent="0.4">
      <c r="A2058" s="116"/>
      <c r="B2058" s="122"/>
      <c r="E2058" s="74"/>
      <c r="F2058" s="74"/>
      <c r="G2058" s="74"/>
    </row>
    <row r="2059" spans="1:7" s="55" customFormat="1" ht="14.15" x14ac:dyDescent="0.4">
      <c r="A2059" s="116"/>
      <c r="B2059" s="122"/>
      <c r="E2059" s="74"/>
      <c r="F2059" s="74"/>
      <c r="G2059" s="74"/>
    </row>
    <row r="2060" spans="1:7" s="55" customFormat="1" ht="14.15" x14ac:dyDescent="0.4">
      <c r="A2060" s="116"/>
      <c r="B2060" s="122"/>
      <c r="E2060" s="74"/>
      <c r="F2060" s="74"/>
      <c r="G2060" s="74"/>
    </row>
    <row r="2061" spans="1:7" s="55" customFormat="1" ht="14.15" x14ac:dyDescent="0.4">
      <c r="A2061" s="116"/>
      <c r="B2061" s="122"/>
      <c r="E2061" s="74"/>
      <c r="F2061" s="74"/>
      <c r="G2061" s="74"/>
    </row>
    <row r="2062" spans="1:7" s="55" customFormat="1" ht="14.15" x14ac:dyDescent="0.4">
      <c r="A2062" s="116"/>
      <c r="B2062" s="122"/>
      <c r="E2062" s="74"/>
      <c r="F2062" s="74"/>
      <c r="G2062" s="74"/>
    </row>
    <row r="2063" spans="1:7" s="55" customFormat="1" ht="14.15" x14ac:dyDescent="0.4">
      <c r="A2063" s="116"/>
      <c r="B2063" s="122"/>
      <c r="E2063" s="74"/>
      <c r="F2063" s="74"/>
      <c r="G2063" s="74"/>
    </row>
    <row r="2064" spans="1:7" s="55" customFormat="1" ht="14.15" x14ac:dyDescent="0.4">
      <c r="A2064" s="116"/>
      <c r="B2064" s="122"/>
      <c r="E2064" s="74"/>
      <c r="F2064" s="74"/>
      <c r="G2064" s="74"/>
    </row>
    <row r="2065" spans="1:7" s="55" customFormat="1" ht="14.15" x14ac:dyDescent="0.4">
      <c r="A2065" s="116"/>
      <c r="B2065" s="122"/>
      <c r="E2065" s="74"/>
      <c r="F2065" s="74"/>
      <c r="G2065" s="74"/>
    </row>
    <row r="2066" spans="1:7" s="55" customFormat="1" ht="14.15" x14ac:dyDescent="0.4">
      <c r="A2066" s="116"/>
      <c r="B2066" s="122"/>
      <c r="E2066" s="74"/>
      <c r="F2066" s="74"/>
      <c r="G2066" s="74"/>
    </row>
    <row r="2067" spans="1:7" s="55" customFormat="1" ht="14.15" x14ac:dyDescent="0.4">
      <c r="A2067" s="116"/>
      <c r="B2067" s="122"/>
      <c r="E2067" s="74"/>
      <c r="F2067" s="74"/>
      <c r="G2067" s="74"/>
    </row>
    <row r="2068" spans="1:7" s="55" customFormat="1" ht="14.15" x14ac:dyDescent="0.4">
      <c r="A2068" s="116"/>
      <c r="B2068" s="122"/>
      <c r="E2068" s="74"/>
      <c r="F2068" s="74"/>
      <c r="G2068" s="74"/>
    </row>
    <row r="2069" spans="1:7" s="55" customFormat="1" ht="14.15" x14ac:dyDescent="0.4">
      <c r="A2069" s="116"/>
      <c r="B2069" s="122"/>
      <c r="E2069" s="74"/>
      <c r="F2069" s="74"/>
      <c r="G2069" s="74"/>
    </row>
    <row r="2070" spans="1:7" s="55" customFormat="1" ht="14.15" x14ac:dyDescent="0.4">
      <c r="A2070" s="116"/>
      <c r="B2070" s="122"/>
      <c r="E2070" s="74"/>
      <c r="F2070" s="74"/>
      <c r="G2070" s="74"/>
    </row>
    <row r="2071" spans="1:7" s="55" customFormat="1" ht="14.15" x14ac:dyDescent="0.4">
      <c r="A2071" s="116"/>
      <c r="B2071" s="122"/>
      <c r="E2071" s="74"/>
      <c r="F2071" s="74"/>
      <c r="G2071" s="74"/>
    </row>
    <row r="2072" spans="1:7" s="55" customFormat="1" ht="14.15" x14ac:dyDescent="0.4">
      <c r="A2072" s="116"/>
      <c r="B2072" s="122"/>
      <c r="E2072" s="74"/>
      <c r="F2072" s="74"/>
      <c r="G2072" s="74"/>
    </row>
    <row r="2073" spans="1:7" s="55" customFormat="1" ht="14.15" x14ac:dyDescent="0.4">
      <c r="A2073" s="116"/>
      <c r="B2073" s="122"/>
      <c r="E2073" s="74"/>
      <c r="F2073" s="74"/>
      <c r="G2073" s="74"/>
    </row>
    <row r="2074" spans="1:7" s="55" customFormat="1" ht="14.15" x14ac:dyDescent="0.4">
      <c r="A2074" s="116"/>
      <c r="B2074" s="122"/>
      <c r="E2074" s="74"/>
      <c r="F2074" s="74"/>
      <c r="G2074" s="74"/>
    </row>
    <row r="2075" spans="1:7" s="55" customFormat="1" ht="14.15" x14ac:dyDescent="0.4">
      <c r="A2075" s="116"/>
      <c r="B2075" s="122"/>
      <c r="E2075" s="74"/>
      <c r="F2075" s="74"/>
      <c r="G2075" s="74"/>
    </row>
    <row r="2076" spans="1:7" s="55" customFormat="1" ht="14.15" x14ac:dyDescent="0.4">
      <c r="A2076" s="116"/>
      <c r="B2076" s="122"/>
      <c r="E2076" s="74"/>
      <c r="F2076" s="74"/>
      <c r="G2076" s="74"/>
    </row>
    <row r="2077" spans="1:7" s="55" customFormat="1" ht="14.15" x14ac:dyDescent="0.4">
      <c r="A2077" s="116"/>
      <c r="B2077" s="122"/>
      <c r="E2077" s="74"/>
      <c r="F2077" s="74"/>
      <c r="G2077" s="74"/>
    </row>
    <row r="2078" spans="1:7" s="55" customFormat="1" ht="14.15" x14ac:dyDescent="0.4">
      <c r="A2078" s="116"/>
      <c r="B2078" s="122"/>
      <c r="E2078" s="74"/>
      <c r="F2078" s="74"/>
      <c r="G2078" s="74"/>
    </row>
    <row r="2079" spans="1:7" s="55" customFormat="1" ht="14.15" x14ac:dyDescent="0.4">
      <c r="A2079" s="116"/>
      <c r="B2079" s="122"/>
      <c r="E2079" s="74"/>
      <c r="F2079" s="74"/>
      <c r="G2079" s="74"/>
    </row>
    <row r="2080" spans="1:7" s="55" customFormat="1" ht="14.15" x14ac:dyDescent="0.4">
      <c r="A2080" s="116"/>
      <c r="B2080" s="122"/>
      <c r="E2080" s="74"/>
      <c r="F2080" s="74"/>
      <c r="G2080" s="74"/>
    </row>
    <row r="2081" spans="1:7" s="55" customFormat="1" ht="14.15" x14ac:dyDescent="0.4">
      <c r="A2081" s="116"/>
      <c r="B2081" s="122"/>
      <c r="E2081" s="74"/>
      <c r="F2081" s="74"/>
      <c r="G2081" s="74"/>
    </row>
    <row r="2082" spans="1:7" s="55" customFormat="1" ht="14.15" x14ac:dyDescent="0.4">
      <c r="A2082" s="116"/>
      <c r="B2082" s="122"/>
      <c r="E2082" s="74"/>
      <c r="F2082" s="74"/>
      <c r="G2082" s="74"/>
    </row>
    <row r="2083" spans="1:7" s="55" customFormat="1" ht="14.15" x14ac:dyDescent="0.4">
      <c r="A2083" s="116"/>
      <c r="B2083" s="122"/>
      <c r="E2083" s="74"/>
      <c r="F2083" s="74"/>
      <c r="G2083" s="74"/>
    </row>
    <row r="2084" spans="1:7" s="55" customFormat="1" ht="14.15" x14ac:dyDescent="0.4">
      <c r="A2084" s="116"/>
      <c r="B2084" s="122"/>
      <c r="E2084" s="74"/>
      <c r="F2084" s="74"/>
      <c r="G2084" s="74"/>
    </row>
    <row r="2085" spans="1:7" s="55" customFormat="1" ht="14.15" x14ac:dyDescent="0.4">
      <c r="A2085" s="116"/>
      <c r="B2085" s="122"/>
      <c r="E2085" s="74"/>
      <c r="F2085" s="74"/>
      <c r="G2085" s="74"/>
    </row>
    <row r="2086" spans="1:7" s="55" customFormat="1" ht="14.15" x14ac:dyDescent="0.4">
      <c r="A2086" s="116"/>
      <c r="B2086" s="122"/>
      <c r="E2086" s="74"/>
      <c r="F2086" s="74"/>
      <c r="G2086" s="74"/>
    </row>
    <row r="2087" spans="1:7" s="55" customFormat="1" ht="14.15" x14ac:dyDescent="0.4">
      <c r="A2087" s="116"/>
      <c r="B2087" s="122"/>
      <c r="E2087" s="74"/>
      <c r="F2087" s="74"/>
      <c r="G2087" s="74"/>
    </row>
    <row r="2088" spans="1:7" s="55" customFormat="1" ht="14.15" x14ac:dyDescent="0.4">
      <c r="A2088" s="116"/>
      <c r="B2088" s="122"/>
      <c r="E2088" s="74"/>
      <c r="F2088" s="74"/>
      <c r="G2088" s="74"/>
    </row>
    <row r="2089" spans="1:7" s="55" customFormat="1" ht="14.15" x14ac:dyDescent="0.4">
      <c r="A2089" s="116"/>
      <c r="B2089" s="122"/>
      <c r="E2089" s="74"/>
      <c r="F2089" s="74"/>
      <c r="G2089" s="74"/>
    </row>
    <row r="2090" spans="1:7" s="55" customFormat="1" ht="14.15" x14ac:dyDescent="0.4">
      <c r="A2090" s="116"/>
      <c r="B2090" s="122"/>
      <c r="E2090" s="74"/>
      <c r="F2090" s="74"/>
      <c r="G2090" s="74"/>
    </row>
    <row r="2091" spans="1:7" s="55" customFormat="1" ht="14.15" x14ac:dyDescent="0.4">
      <c r="A2091" s="116"/>
      <c r="B2091" s="122"/>
      <c r="E2091" s="74"/>
      <c r="F2091" s="74"/>
      <c r="G2091" s="74"/>
    </row>
    <row r="2092" spans="1:7" s="55" customFormat="1" ht="14.15" x14ac:dyDescent="0.4">
      <c r="A2092" s="116"/>
      <c r="B2092" s="122"/>
      <c r="E2092" s="74"/>
      <c r="F2092" s="74"/>
      <c r="G2092" s="74"/>
    </row>
    <row r="2093" spans="1:7" s="55" customFormat="1" ht="14.15" x14ac:dyDescent="0.4">
      <c r="A2093" s="116"/>
      <c r="B2093" s="122"/>
      <c r="E2093" s="74"/>
      <c r="F2093" s="74"/>
      <c r="G2093" s="74"/>
    </row>
    <row r="2094" spans="1:7" s="55" customFormat="1" ht="14.15" x14ac:dyDescent="0.4">
      <c r="A2094" s="116"/>
      <c r="B2094" s="122"/>
      <c r="E2094" s="74"/>
      <c r="F2094" s="74"/>
      <c r="G2094" s="74"/>
    </row>
    <row r="2095" spans="1:7" s="55" customFormat="1" ht="14.15" x14ac:dyDescent="0.4">
      <c r="A2095" s="116"/>
      <c r="B2095" s="122"/>
      <c r="E2095" s="74"/>
      <c r="F2095" s="74"/>
      <c r="G2095" s="74"/>
    </row>
    <row r="2096" spans="1:7" s="55" customFormat="1" ht="14.15" x14ac:dyDescent="0.4">
      <c r="A2096" s="116"/>
      <c r="B2096" s="122"/>
      <c r="E2096" s="74"/>
      <c r="F2096" s="74"/>
      <c r="G2096" s="74"/>
    </row>
    <row r="2097" spans="1:7" s="55" customFormat="1" ht="14.15" x14ac:dyDescent="0.4">
      <c r="A2097" s="116"/>
      <c r="B2097" s="122"/>
      <c r="E2097" s="74"/>
      <c r="F2097" s="74"/>
      <c r="G2097" s="74"/>
    </row>
    <row r="2098" spans="1:7" s="55" customFormat="1" ht="14.15" x14ac:dyDescent="0.4">
      <c r="A2098" s="116"/>
      <c r="B2098" s="122"/>
      <c r="E2098" s="74"/>
      <c r="F2098" s="74"/>
      <c r="G2098" s="74"/>
    </row>
    <row r="2099" spans="1:7" s="55" customFormat="1" ht="14.15" x14ac:dyDescent="0.4">
      <c r="A2099" s="116"/>
      <c r="B2099" s="122"/>
      <c r="E2099" s="74"/>
      <c r="F2099" s="74"/>
      <c r="G2099" s="74"/>
    </row>
    <row r="2100" spans="1:7" s="55" customFormat="1" ht="14.15" x14ac:dyDescent="0.4">
      <c r="A2100" s="116"/>
      <c r="B2100" s="122"/>
      <c r="E2100" s="74"/>
      <c r="F2100" s="74"/>
      <c r="G2100" s="74"/>
    </row>
    <row r="2101" spans="1:7" s="55" customFormat="1" ht="14.15" x14ac:dyDescent="0.4">
      <c r="A2101" s="116"/>
      <c r="B2101" s="122"/>
      <c r="E2101" s="74"/>
      <c r="F2101" s="74"/>
      <c r="G2101" s="74"/>
    </row>
    <row r="2102" spans="1:7" s="55" customFormat="1" ht="14.15" x14ac:dyDescent="0.4">
      <c r="A2102" s="116"/>
      <c r="B2102" s="122"/>
      <c r="E2102" s="74"/>
      <c r="F2102" s="74"/>
      <c r="G2102" s="74"/>
    </row>
    <row r="2103" spans="1:7" s="55" customFormat="1" ht="14.15" x14ac:dyDescent="0.4">
      <c r="A2103" s="116"/>
      <c r="B2103" s="122"/>
      <c r="E2103" s="74"/>
      <c r="F2103" s="74"/>
      <c r="G2103" s="74"/>
    </row>
    <row r="2104" spans="1:7" s="55" customFormat="1" ht="14.15" x14ac:dyDescent="0.4">
      <c r="A2104" s="116"/>
      <c r="B2104" s="122"/>
      <c r="E2104" s="74"/>
      <c r="F2104" s="74"/>
      <c r="G2104" s="74"/>
    </row>
    <row r="2105" spans="1:7" s="55" customFormat="1" ht="14.15" x14ac:dyDescent="0.4">
      <c r="A2105" s="116"/>
      <c r="B2105" s="122"/>
      <c r="E2105" s="74"/>
      <c r="F2105" s="74"/>
      <c r="G2105" s="74"/>
    </row>
    <row r="2106" spans="1:7" s="55" customFormat="1" ht="14.15" x14ac:dyDescent="0.4">
      <c r="A2106" s="116"/>
      <c r="B2106" s="122"/>
      <c r="E2106" s="74"/>
      <c r="F2106" s="74"/>
      <c r="G2106" s="74"/>
    </row>
    <row r="2107" spans="1:7" s="55" customFormat="1" ht="14.15" x14ac:dyDescent="0.4">
      <c r="A2107" s="116"/>
      <c r="B2107" s="122"/>
      <c r="E2107" s="74"/>
      <c r="F2107" s="74"/>
      <c r="G2107" s="74"/>
    </row>
    <row r="2108" spans="1:7" s="55" customFormat="1" ht="14.15" x14ac:dyDescent="0.4">
      <c r="A2108" s="116"/>
      <c r="B2108" s="122"/>
      <c r="E2108" s="74"/>
      <c r="F2108" s="74"/>
      <c r="G2108" s="74"/>
    </row>
    <row r="2109" spans="1:7" s="55" customFormat="1" ht="14.15" x14ac:dyDescent="0.4">
      <c r="A2109" s="116"/>
      <c r="B2109" s="122"/>
      <c r="E2109" s="74"/>
      <c r="F2109" s="74"/>
      <c r="G2109" s="74"/>
    </row>
    <row r="2110" spans="1:7" s="55" customFormat="1" ht="14.15" x14ac:dyDescent="0.4">
      <c r="A2110" s="116"/>
      <c r="B2110" s="122"/>
      <c r="E2110" s="74"/>
      <c r="F2110" s="74"/>
      <c r="G2110" s="74"/>
    </row>
    <row r="2111" spans="1:7" s="55" customFormat="1" ht="14.15" x14ac:dyDescent="0.4">
      <c r="A2111" s="116"/>
      <c r="B2111" s="122"/>
      <c r="E2111" s="74"/>
      <c r="F2111" s="74"/>
      <c r="G2111" s="74"/>
    </row>
    <row r="2112" spans="1:7" s="55" customFormat="1" ht="14.15" x14ac:dyDescent="0.4">
      <c r="A2112" s="116"/>
      <c r="B2112" s="122"/>
      <c r="E2112" s="74"/>
      <c r="F2112" s="74"/>
      <c r="G2112" s="74"/>
    </row>
    <row r="2113" spans="1:7" s="55" customFormat="1" ht="14.15" x14ac:dyDescent="0.4">
      <c r="A2113" s="116"/>
      <c r="B2113" s="122"/>
      <c r="E2113" s="74"/>
      <c r="F2113" s="74"/>
      <c r="G2113" s="74"/>
    </row>
    <row r="2114" spans="1:7" s="55" customFormat="1" ht="14.15" x14ac:dyDescent="0.4">
      <c r="A2114" s="116"/>
      <c r="B2114" s="122"/>
      <c r="E2114" s="74"/>
      <c r="F2114" s="74"/>
      <c r="G2114" s="74"/>
    </row>
    <row r="2115" spans="1:7" s="55" customFormat="1" ht="14.15" x14ac:dyDescent="0.4">
      <c r="A2115" s="116"/>
      <c r="B2115" s="122"/>
      <c r="E2115" s="74"/>
      <c r="F2115" s="74"/>
      <c r="G2115" s="74"/>
    </row>
    <row r="2116" spans="1:7" s="55" customFormat="1" ht="14.15" x14ac:dyDescent="0.4">
      <c r="A2116" s="116"/>
      <c r="B2116" s="122"/>
      <c r="E2116" s="74"/>
      <c r="F2116" s="74"/>
      <c r="G2116" s="74"/>
    </row>
    <row r="2117" spans="1:7" s="55" customFormat="1" ht="14.15" x14ac:dyDescent="0.4">
      <c r="A2117" s="116"/>
      <c r="B2117" s="122"/>
      <c r="E2117" s="74"/>
      <c r="F2117" s="74"/>
      <c r="G2117" s="74"/>
    </row>
    <row r="2118" spans="1:7" s="55" customFormat="1" ht="14.15" x14ac:dyDescent="0.4">
      <c r="A2118" s="116"/>
      <c r="B2118" s="122"/>
      <c r="E2118" s="74"/>
      <c r="F2118" s="74"/>
      <c r="G2118" s="74"/>
    </row>
    <row r="2119" spans="1:7" s="55" customFormat="1" ht="14.15" x14ac:dyDescent="0.4">
      <c r="A2119" s="116"/>
      <c r="B2119" s="122"/>
      <c r="E2119" s="74"/>
      <c r="F2119" s="74"/>
      <c r="G2119" s="74"/>
    </row>
    <row r="2120" spans="1:7" s="55" customFormat="1" ht="14.15" x14ac:dyDescent="0.4">
      <c r="A2120" s="116"/>
      <c r="B2120" s="122"/>
      <c r="E2120" s="74"/>
      <c r="F2120" s="74"/>
      <c r="G2120" s="74"/>
    </row>
    <row r="2121" spans="1:7" s="55" customFormat="1" ht="14.15" x14ac:dyDescent="0.4">
      <c r="A2121" s="116"/>
      <c r="B2121" s="122"/>
      <c r="E2121" s="74"/>
      <c r="F2121" s="74"/>
      <c r="G2121" s="74"/>
    </row>
    <row r="2122" spans="1:7" s="55" customFormat="1" ht="14.15" x14ac:dyDescent="0.4">
      <c r="A2122" s="116"/>
      <c r="B2122" s="122"/>
      <c r="E2122" s="74"/>
      <c r="F2122" s="74"/>
      <c r="G2122" s="74"/>
    </row>
    <row r="2123" spans="1:7" s="55" customFormat="1" ht="14.15" x14ac:dyDescent="0.4">
      <c r="A2123" s="116"/>
      <c r="B2123" s="122"/>
      <c r="E2123" s="74"/>
      <c r="F2123" s="74"/>
      <c r="G2123" s="74"/>
    </row>
    <row r="2124" spans="1:7" s="55" customFormat="1" ht="14.15" x14ac:dyDescent="0.4">
      <c r="A2124" s="116"/>
      <c r="B2124" s="122"/>
      <c r="E2124" s="74"/>
      <c r="F2124" s="74"/>
      <c r="G2124" s="74"/>
    </row>
    <row r="2125" spans="1:7" s="55" customFormat="1" ht="14.15" x14ac:dyDescent="0.4">
      <c r="A2125" s="116"/>
      <c r="B2125" s="122"/>
      <c r="E2125" s="74"/>
      <c r="F2125" s="74"/>
      <c r="G2125" s="74"/>
    </row>
    <row r="2126" spans="1:7" s="55" customFormat="1" ht="14.15" x14ac:dyDescent="0.4">
      <c r="A2126" s="116"/>
      <c r="B2126" s="122"/>
      <c r="E2126" s="74"/>
      <c r="F2126" s="74"/>
      <c r="G2126" s="74"/>
    </row>
    <row r="2127" spans="1:7" s="55" customFormat="1" ht="14.15" x14ac:dyDescent="0.4">
      <c r="A2127" s="116"/>
      <c r="B2127" s="122"/>
      <c r="E2127" s="74"/>
      <c r="F2127" s="74"/>
      <c r="G2127" s="74"/>
    </row>
    <row r="2128" spans="1:7" s="55" customFormat="1" ht="14.15" x14ac:dyDescent="0.4">
      <c r="A2128" s="116"/>
      <c r="B2128" s="122"/>
      <c r="E2128" s="74"/>
      <c r="F2128" s="74"/>
      <c r="G2128" s="74"/>
    </row>
    <row r="2129" spans="1:7" s="55" customFormat="1" ht="14.15" x14ac:dyDescent="0.4">
      <c r="A2129" s="116"/>
      <c r="B2129" s="122"/>
      <c r="E2129" s="74"/>
      <c r="F2129" s="74"/>
      <c r="G2129" s="74"/>
    </row>
    <row r="2130" spans="1:7" s="55" customFormat="1" ht="14.15" x14ac:dyDescent="0.4">
      <c r="A2130" s="116"/>
      <c r="B2130" s="122"/>
      <c r="E2130" s="74"/>
      <c r="F2130" s="74"/>
      <c r="G2130" s="74"/>
    </row>
    <row r="2131" spans="1:7" s="55" customFormat="1" ht="14.15" x14ac:dyDescent="0.4">
      <c r="A2131" s="116"/>
      <c r="B2131" s="122"/>
      <c r="E2131" s="74"/>
      <c r="F2131" s="74"/>
      <c r="G2131" s="74"/>
    </row>
    <row r="2132" spans="1:7" s="55" customFormat="1" ht="14.15" x14ac:dyDescent="0.4">
      <c r="A2132" s="116"/>
      <c r="B2132" s="122"/>
      <c r="E2132" s="74"/>
      <c r="F2132" s="74"/>
      <c r="G2132" s="74"/>
    </row>
    <row r="2133" spans="1:7" s="55" customFormat="1" ht="14.15" x14ac:dyDescent="0.4">
      <c r="A2133" s="116"/>
      <c r="B2133" s="122"/>
      <c r="E2133" s="74"/>
      <c r="F2133" s="74"/>
      <c r="G2133" s="74"/>
    </row>
    <row r="2134" spans="1:7" s="55" customFormat="1" ht="14.15" x14ac:dyDescent="0.4">
      <c r="A2134" s="116"/>
      <c r="B2134" s="122"/>
      <c r="E2134" s="74"/>
      <c r="F2134" s="74"/>
      <c r="G2134" s="74"/>
    </row>
    <row r="2135" spans="1:7" s="55" customFormat="1" ht="14.15" x14ac:dyDescent="0.4">
      <c r="A2135" s="116"/>
      <c r="B2135" s="122"/>
      <c r="E2135" s="74"/>
      <c r="F2135" s="74"/>
      <c r="G2135" s="74"/>
    </row>
    <row r="2136" spans="1:7" s="55" customFormat="1" ht="14.15" x14ac:dyDescent="0.4">
      <c r="A2136" s="116"/>
      <c r="B2136" s="122"/>
      <c r="E2136" s="74"/>
      <c r="F2136" s="74"/>
      <c r="G2136" s="74"/>
    </row>
    <row r="2137" spans="1:7" s="55" customFormat="1" ht="14.15" x14ac:dyDescent="0.4">
      <c r="A2137" s="116"/>
      <c r="B2137" s="122"/>
      <c r="E2137" s="74"/>
      <c r="F2137" s="74"/>
      <c r="G2137" s="74"/>
    </row>
    <row r="2138" spans="1:7" s="55" customFormat="1" ht="14.15" x14ac:dyDescent="0.4">
      <c r="A2138" s="116"/>
      <c r="B2138" s="122"/>
      <c r="E2138" s="74"/>
      <c r="F2138" s="74"/>
      <c r="G2138" s="74"/>
    </row>
    <row r="2139" spans="1:7" s="55" customFormat="1" ht="14.15" x14ac:dyDescent="0.4">
      <c r="A2139" s="116"/>
      <c r="B2139" s="122"/>
      <c r="E2139" s="74"/>
      <c r="F2139" s="74"/>
      <c r="G2139" s="74"/>
    </row>
    <row r="2140" spans="1:7" s="55" customFormat="1" ht="14.15" x14ac:dyDescent="0.4">
      <c r="A2140" s="116"/>
      <c r="B2140" s="122"/>
      <c r="E2140" s="74"/>
      <c r="F2140" s="74"/>
      <c r="G2140" s="74"/>
    </row>
    <row r="2141" spans="1:7" s="55" customFormat="1" ht="14.15" x14ac:dyDescent="0.4">
      <c r="A2141" s="116"/>
      <c r="B2141" s="122"/>
      <c r="E2141" s="74"/>
      <c r="F2141" s="74"/>
      <c r="G2141" s="74"/>
    </row>
    <row r="2142" spans="1:7" s="55" customFormat="1" ht="14.15" x14ac:dyDescent="0.4">
      <c r="A2142" s="116"/>
      <c r="B2142" s="122"/>
      <c r="E2142" s="74"/>
      <c r="F2142" s="74"/>
      <c r="G2142" s="74"/>
    </row>
    <row r="2143" spans="1:7" s="55" customFormat="1" ht="14.15" x14ac:dyDescent="0.4">
      <c r="A2143" s="116"/>
      <c r="B2143" s="122"/>
      <c r="E2143" s="74"/>
      <c r="F2143" s="74"/>
      <c r="G2143" s="74"/>
    </row>
    <row r="2144" spans="1:7" s="55" customFormat="1" ht="14.15" x14ac:dyDescent="0.4">
      <c r="A2144" s="116"/>
      <c r="B2144" s="122"/>
      <c r="E2144" s="74"/>
      <c r="F2144" s="74"/>
      <c r="G2144" s="74"/>
    </row>
    <row r="2145" spans="1:7" s="55" customFormat="1" ht="14.15" x14ac:dyDescent="0.4">
      <c r="A2145" s="116"/>
      <c r="B2145" s="122"/>
      <c r="E2145" s="74"/>
      <c r="F2145" s="74"/>
      <c r="G2145" s="74"/>
    </row>
    <row r="2146" spans="1:7" s="55" customFormat="1" ht="14.15" x14ac:dyDescent="0.4">
      <c r="A2146" s="116"/>
      <c r="B2146" s="122"/>
      <c r="E2146" s="74"/>
      <c r="F2146" s="74"/>
      <c r="G2146" s="74"/>
    </row>
    <row r="2147" spans="1:7" s="55" customFormat="1" ht="14.15" x14ac:dyDescent="0.4">
      <c r="A2147" s="116"/>
      <c r="B2147" s="122"/>
      <c r="E2147" s="74"/>
      <c r="F2147" s="74"/>
      <c r="G2147" s="74"/>
    </row>
    <row r="2148" spans="1:7" s="55" customFormat="1" ht="14.15" x14ac:dyDescent="0.4">
      <c r="A2148" s="116"/>
      <c r="B2148" s="122"/>
      <c r="E2148" s="74"/>
      <c r="F2148" s="74"/>
      <c r="G2148" s="74"/>
    </row>
    <row r="2149" spans="1:7" s="55" customFormat="1" ht="14.15" x14ac:dyDescent="0.4">
      <c r="A2149" s="116"/>
      <c r="B2149" s="122"/>
      <c r="E2149" s="74"/>
      <c r="F2149" s="74"/>
      <c r="G2149" s="74"/>
    </row>
    <row r="2150" spans="1:7" s="55" customFormat="1" ht="14.15" x14ac:dyDescent="0.4">
      <c r="A2150" s="116"/>
      <c r="B2150" s="122"/>
      <c r="E2150" s="74"/>
      <c r="F2150" s="74"/>
      <c r="G2150" s="74"/>
    </row>
    <row r="2151" spans="1:7" s="55" customFormat="1" ht="14.15" x14ac:dyDescent="0.4">
      <c r="A2151" s="116"/>
      <c r="B2151" s="122"/>
      <c r="E2151" s="74"/>
      <c r="F2151" s="74"/>
      <c r="G2151" s="74"/>
    </row>
    <row r="2152" spans="1:7" s="55" customFormat="1" ht="14.15" x14ac:dyDescent="0.4">
      <c r="A2152" s="116"/>
      <c r="B2152" s="122"/>
      <c r="E2152" s="74"/>
      <c r="F2152" s="74"/>
      <c r="G2152" s="74"/>
    </row>
    <row r="2153" spans="1:7" s="55" customFormat="1" ht="14.15" x14ac:dyDescent="0.4">
      <c r="A2153" s="116"/>
      <c r="B2153" s="122"/>
      <c r="E2153" s="74"/>
      <c r="F2153" s="74"/>
      <c r="G2153" s="74"/>
    </row>
    <row r="2154" spans="1:7" s="55" customFormat="1" ht="14.15" x14ac:dyDescent="0.4">
      <c r="A2154" s="116"/>
      <c r="B2154" s="122"/>
      <c r="E2154" s="74"/>
      <c r="F2154" s="74"/>
      <c r="G2154" s="74"/>
    </row>
    <row r="2155" spans="1:7" s="55" customFormat="1" ht="14.15" x14ac:dyDescent="0.4">
      <c r="A2155" s="116"/>
      <c r="B2155" s="122"/>
      <c r="E2155" s="74"/>
      <c r="F2155" s="74"/>
      <c r="G2155" s="74"/>
    </row>
    <row r="2156" spans="1:7" s="55" customFormat="1" ht="14.15" x14ac:dyDescent="0.4">
      <c r="A2156" s="116"/>
      <c r="B2156" s="122"/>
      <c r="E2156" s="74"/>
      <c r="F2156" s="74"/>
      <c r="G2156" s="74"/>
    </row>
    <row r="2157" spans="1:7" s="55" customFormat="1" ht="14.15" x14ac:dyDescent="0.4">
      <c r="A2157" s="116"/>
      <c r="B2157" s="122"/>
      <c r="E2157" s="74"/>
      <c r="F2157" s="74"/>
      <c r="G2157" s="74"/>
    </row>
    <row r="2158" spans="1:7" s="55" customFormat="1" ht="14.15" x14ac:dyDescent="0.4">
      <c r="A2158" s="116"/>
      <c r="B2158" s="122"/>
      <c r="E2158" s="74"/>
      <c r="F2158" s="74"/>
      <c r="G2158" s="74"/>
    </row>
    <row r="2159" spans="1:7" s="55" customFormat="1" ht="14.15" x14ac:dyDescent="0.4">
      <c r="A2159" s="116"/>
      <c r="B2159" s="122"/>
      <c r="E2159" s="74"/>
      <c r="F2159" s="74"/>
      <c r="G2159" s="74"/>
    </row>
    <row r="2160" spans="1:7" s="55" customFormat="1" ht="14.15" x14ac:dyDescent="0.4">
      <c r="A2160" s="116"/>
      <c r="B2160" s="122"/>
      <c r="E2160" s="74"/>
      <c r="F2160" s="74"/>
      <c r="G2160" s="74"/>
    </row>
    <row r="2161" spans="1:7" s="55" customFormat="1" ht="14.15" x14ac:dyDescent="0.4">
      <c r="A2161" s="116"/>
      <c r="B2161" s="122"/>
      <c r="E2161" s="74"/>
      <c r="F2161" s="74"/>
      <c r="G2161" s="74"/>
    </row>
    <row r="2162" spans="1:7" s="55" customFormat="1" ht="14.15" x14ac:dyDescent="0.4">
      <c r="A2162" s="116"/>
      <c r="B2162" s="122"/>
      <c r="E2162" s="74"/>
      <c r="F2162" s="74"/>
      <c r="G2162" s="74"/>
    </row>
    <row r="2163" spans="1:7" s="55" customFormat="1" ht="14.15" x14ac:dyDescent="0.4">
      <c r="A2163" s="116"/>
      <c r="B2163" s="122"/>
      <c r="E2163" s="74"/>
      <c r="F2163" s="74"/>
      <c r="G2163" s="74"/>
    </row>
    <row r="2164" spans="1:7" s="55" customFormat="1" ht="14.15" x14ac:dyDescent="0.4">
      <c r="A2164" s="116"/>
      <c r="B2164" s="122"/>
      <c r="E2164" s="74"/>
      <c r="F2164" s="74"/>
      <c r="G2164" s="74"/>
    </row>
    <row r="2165" spans="1:7" s="55" customFormat="1" ht="14.15" x14ac:dyDescent="0.4">
      <c r="A2165" s="116"/>
      <c r="B2165" s="122"/>
      <c r="E2165" s="74"/>
      <c r="F2165" s="74"/>
      <c r="G2165" s="74"/>
    </row>
    <row r="2166" spans="1:7" s="55" customFormat="1" ht="14.15" x14ac:dyDescent="0.4">
      <c r="A2166" s="116"/>
      <c r="B2166" s="122"/>
      <c r="E2166" s="74"/>
      <c r="F2166" s="74"/>
      <c r="G2166" s="74"/>
    </row>
    <row r="2167" spans="1:7" s="55" customFormat="1" ht="14.15" x14ac:dyDescent="0.4">
      <c r="A2167" s="116"/>
      <c r="B2167" s="122"/>
      <c r="E2167" s="74"/>
      <c r="F2167" s="74"/>
      <c r="G2167" s="74"/>
    </row>
    <row r="2168" spans="1:7" s="55" customFormat="1" ht="14.15" x14ac:dyDescent="0.4">
      <c r="A2168" s="116"/>
      <c r="B2168" s="122"/>
      <c r="E2168" s="74"/>
      <c r="F2168" s="74"/>
      <c r="G2168" s="74"/>
    </row>
    <row r="2169" spans="1:7" s="55" customFormat="1" ht="14.15" x14ac:dyDescent="0.4">
      <c r="A2169" s="116"/>
      <c r="B2169" s="122"/>
      <c r="E2169" s="74"/>
      <c r="F2169" s="74"/>
      <c r="G2169" s="74"/>
    </row>
    <row r="2170" spans="1:7" s="55" customFormat="1" ht="14.15" x14ac:dyDescent="0.4">
      <c r="A2170" s="116"/>
      <c r="B2170" s="122"/>
      <c r="E2170" s="74"/>
      <c r="F2170" s="74"/>
      <c r="G2170" s="74"/>
    </row>
    <row r="2171" spans="1:7" s="55" customFormat="1" ht="14.15" x14ac:dyDescent="0.4">
      <c r="A2171" s="116"/>
      <c r="B2171" s="122"/>
      <c r="E2171" s="74"/>
      <c r="F2171" s="74"/>
      <c r="G2171" s="74"/>
    </row>
    <row r="2172" spans="1:7" s="55" customFormat="1" ht="14.15" x14ac:dyDescent="0.4">
      <c r="A2172" s="116"/>
      <c r="B2172" s="122"/>
      <c r="E2172" s="74"/>
      <c r="F2172" s="74"/>
      <c r="G2172" s="74"/>
    </row>
    <row r="2173" spans="1:7" s="55" customFormat="1" ht="14.15" x14ac:dyDescent="0.4">
      <c r="A2173" s="116"/>
      <c r="B2173" s="122"/>
      <c r="E2173" s="74"/>
      <c r="F2173" s="74"/>
      <c r="G2173" s="74"/>
    </row>
    <row r="2174" spans="1:7" s="55" customFormat="1" ht="14.15" x14ac:dyDescent="0.4">
      <c r="A2174" s="116"/>
      <c r="B2174" s="122"/>
      <c r="E2174" s="74"/>
      <c r="F2174" s="74"/>
      <c r="G2174" s="74"/>
    </row>
    <row r="2175" spans="1:7" s="55" customFormat="1" ht="14.15" x14ac:dyDescent="0.4">
      <c r="A2175" s="116"/>
      <c r="B2175" s="122"/>
      <c r="E2175" s="74"/>
      <c r="F2175" s="74"/>
      <c r="G2175" s="74"/>
    </row>
    <row r="2176" spans="1:7" s="55" customFormat="1" ht="14.15" x14ac:dyDescent="0.4">
      <c r="A2176" s="116"/>
      <c r="B2176" s="122"/>
      <c r="E2176" s="74"/>
      <c r="F2176" s="74"/>
      <c r="G2176" s="74"/>
    </row>
    <row r="2177" spans="1:7" s="55" customFormat="1" ht="14.15" x14ac:dyDescent="0.4">
      <c r="A2177" s="116"/>
      <c r="B2177" s="122"/>
      <c r="E2177" s="74"/>
      <c r="F2177" s="74"/>
      <c r="G2177" s="74"/>
    </row>
    <row r="2178" spans="1:7" s="55" customFormat="1" ht="14.15" x14ac:dyDescent="0.4">
      <c r="A2178" s="116"/>
      <c r="B2178" s="122"/>
      <c r="E2178" s="74"/>
      <c r="F2178" s="74"/>
      <c r="G2178" s="74"/>
    </row>
    <row r="2179" spans="1:7" s="55" customFormat="1" ht="14.15" x14ac:dyDescent="0.4">
      <c r="A2179" s="116"/>
      <c r="B2179" s="122"/>
      <c r="E2179" s="74"/>
      <c r="F2179" s="74"/>
      <c r="G2179" s="74"/>
    </row>
    <row r="2180" spans="1:7" s="55" customFormat="1" ht="14.15" x14ac:dyDescent="0.4">
      <c r="A2180" s="116"/>
      <c r="B2180" s="122"/>
      <c r="E2180" s="74"/>
      <c r="F2180" s="74"/>
      <c r="G2180" s="74"/>
    </row>
    <row r="2181" spans="1:7" s="55" customFormat="1" ht="14.15" x14ac:dyDescent="0.4">
      <c r="A2181" s="116"/>
      <c r="B2181" s="122"/>
      <c r="E2181" s="74"/>
      <c r="F2181" s="74"/>
      <c r="G2181" s="74"/>
    </row>
    <row r="2182" spans="1:7" s="55" customFormat="1" ht="14.15" x14ac:dyDescent="0.4">
      <c r="A2182" s="116"/>
      <c r="B2182" s="122"/>
      <c r="E2182" s="74"/>
      <c r="F2182" s="74"/>
      <c r="G2182" s="74"/>
    </row>
    <row r="2183" spans="1:7" s="55" customFormat="1" ht="14.15" x14ac:dyDescent="0.4">
      <c r="A2183" s="116"/>
      <c r="B2183" s="122"/>
      <c r="E2183" s="74"/>
      <c r="F2183" s="74"/>
      <c r="G2183" s="74"/>
    </row>
    <row r="2184" spans="1:7" s="55" customFormat="1" ht="14.15" x14ac:dyDescent="0.4">
      <c r="A2184" s="116"/>
      <c r="B2184" s="122"/>
      <c r="E2184" s="74"/>
      <c r="F2184" s="74"/>
      <c r="G2184" s="74"/>
    </row>
    <row r="2185" spans="1:7" s="55" customFormat="1" ht="14.15" x14ac:dyDescent="0.4">
      <c r="A2185" s="116"/>
      <c r="B2185" s="122"/>
      <c r="E2185" s="74"/>
      <c r="F2185" s="74"/>
      <c r="G2185" s="74"/>
    </row>
    <row r="2186" spans="1:7" s="55" customFormat="1" ht="14.15" x14ac:dyDescent="0.4">
      <c r="A2186" s="116"/>
      <c r="B2186" s="122"/>
      <c r="E2186" s="74"/>
      <c r="F2186" s="74"/>
      <c r="G2186" s="74"/>
    </row>
    <row r="2187" spans="1:7" s="55" customFormat="1" ht="14.15" x14ac:dyDescent="0.4">
      <c r="A2187" s="116"/>
      <c r="B2187" s="122"/>
      <c r="E2187" s="74"/>
      <c r="F2187" s="74"/>
      <c r="G2187" s="74"/>
    </row>
    <row r="2188" spans="1:7" s="55" customFormat="1" ht="14.15" x14ac:dyDescent="0.4">
      <c r="A2188" s="116"/>
      <c r="B2188" s="122"/>
      <c r="E2188" s="74"/>
      <c r="F2188" s="74"/>
      <c r="G2188" s="74"/>
    </row>
    <row r="2189" spans="1:7" s="55" customFormat="1" ht="14.15" x14ac:dyDescent="0.4">
      <c r="A2189" s="116"/>
      <c r="B2189" s="122"/>
      <c r="E2189" s="74"/>
      <c r="F2189" s="74"/>
      <c r="G2189" s="74"/>
    </row>
    <row r="2190" spans="1:7" s="55" customFormat="1" ht="14.15" x14ac:dyDescent="0.4">
      <c r="A2190" s="116"/>
      <c r="B2190" s="122"/>
      <c r="E2190" s="74"/>
      <c r="F2190" s="74"/>
      <c r="G2190" s="74"/>
    </row>
    <row r="2191" spans="1:7" s="55" customFormat="1" ht="14.15" x14ac:dyDescent="0.4">
      <c r="A2191" s="116"/>
      <c r="B2191" s="122"/>
      <c r="E2191" s="74"/>
      <c r="F2191" s="74"/>
      <c r="G2191" s="74"/>
    </row>
    <row r="2192" spans="1:7" s="55" customFormat="1" ht="14.15" x14ac:dyDescent="0.4">
      <c r="A2192" s="116"/>
      <c r="B2192" s="122"/>
      <c r="E2192" s="74"/>
      <c r="F2192" s="74"/>
      <c r="G2192" s="74"/>
    </row>
    <row r="2193" spans="1:7" s="55" customFormat="1" ht="14.15" x14ac:dyDescent="0.4">
      <c r="A2193" s="116"/>
      <c r="B2193" s="122"/>
      <c r="E2193" s="74"/>
      <c r="F2193" s="74"/>
      <c r="G2193" s="74"/>
    </row>
    <row r="2194" spans="1:7" s="55" customFormat="1" ht="14.15" x14ac:dyDescent="0.4">
      <c r="A2194" s="116"/>
      <c r="B2194" s="122"/>
      <c r="E2194" s="74"/>
      <c r="F2194" s="74"/>
      <c r="G2194" s="74"/>
    </row>
    <row r="2195" spans="1:7" s="55" customFormat="1" ht="14.15" x14ac:dyDescent="0.4">
      <c r="A2195" s="116"/>
      <c r="B2195" s="122"/>
      <c r="E2195" s="74"/>
      <c r="F2195" s="74"/>
      <c r="G2195" s="74"/>
    </row>
    <row r="2196" spans="1:7" s="55" customFormat="1" ht="14.15" x14ac:dyDescent="0.4">
      <c r="A2196" s="116"/>
      <c r="B2196" s="122"/>
      <c r="E2196" s="74"/>
      <c r="F2196" s="74"/>
      <c r="G2196" s="74"/>
    </row>
    <row r="2197" spans="1:7" s="55" customFormat="1" ht="14.15" x14ac:dyDescent="0.4">
      <c r="A2197" s="116"/>
      <c r="B2197" s="122"/>
      <c r="E2197" s="74"/>
      <c r="F2197" s="74"/>
      <c r="G2197" s="74"/>
    </row>
    <row r="2198" spans="1:7" s="55" customFormat="1" ht="14.15" x14ac:dyDescent="0.4">
      <c r="A2198" s="116"/>
      <c r="B2198" s="122"/>
      <c r="E2198" s="74"/>
      <c r="F2198" s="74"/>
      <c r="G2198" s="74"/>
    </row>
    <row r="2199" spans="1:7" s="55" customFormat="1" ht="14.15" x14ac:dyDescent="0.4">
      <c r="A2199" s="116"/>
      <c r="B2199" s="122"/>
      <c r="E2199" s="74"/>
      <c r="F2199" s="74"/>
      <c r="G2199" s="74"/>
    </row>
    <row r="2200" spans="1:7" s="55" customFormat="1" ht="14.15" x14ac:dyDescent="0.4">
      <c r="A2200" s="116"/>
      <c r="B2200" s="122"/>
      <c r="E2200" s="74"/>
      <c r="F2200" s="74"/>
      <c r="G2200" s="74"/>
    </row>
    <row r="2201" spans="1:7" s="55" customFormat="1" ht="14.15" x14ac:dyDescent="0.4">
      <c r="A2201" s="116"/>
      <c r="B2201" s="122"/>
      <c r="E2201" s="74"/>
      <c r="F2201" s="74"/>
      <c r="G2201" s="74"/>
    </row>
    <row r="2202" spans="1:7" s="55" customFormat="1" ht="14.15" x14ac:dyDescent="0.4">
      <c r="A2202" s="116"/>
      <c r="B2202" s="122"/>
      <c r="E2202" s="74"/>
      <c r="F2202" s="74"/>
      <c r="G2202" s="74"/>
    </row>
    <row r="2203" spans="1:7" s="55" customFormat="1" ht="14.15" x14ac:dyDescent="0.4">
      <c r="A2203" s="116"/>
      <c r="B2203" s="122"/>
      <c r="E2203" s="74"/>
      <c r="F2203" s="74"/>
      <c r="G2203" s="74"/>
    </row>
    <row r="2204" spans="1:7" s="55" customFormat="1" ht="14.15" x14ac:dyDescent="0.4">
      <c r="A2204" s="116"/>
      <c r="B2204" s="122"/>
      <c r="E2204" s="74"/>
      <c r="F2204" s="74"/>
      <c r="G2204" s="74"/>
    </row>
    <row r="2205" spans="1:7" s="55" customFormat="1" ht="14.15" x14ac:dyDescent="0.4">
      <c r="A2205" s="116"/>
      <c r="B2205" s="122"/>
      <c r="E2205" s="74"/>
      <c r="F2205" s="74"/>
      <c r="G2205" s="74"/>
    </row>
    <row r="2206" spans="1:7" s="55" customFormat="1" ht="14.15" x14ac:dyDescent="0.4">
      <c r="A2206" s="116"/>
      <c r="B2206" s="122"/>
      <c r="E2206" s="74"/>
      <c r="F2206" s="74"/>
      <c r="G2206" s="74"/>
    </row>
    <row r="2207" spans="1:7" s="55" customFormat="1" ht="14.15" x14ac:dyDescent="0.4">
      <c r="A2207" s="116"/>
      <c r="B2207" s="122"/>
      <c r="E2207" s="74"/>
      <c r="F2207" s="74"/>
      <c r="G2207" s="74"/>
    </row>
    <row r="2208" spans="1:7" s="55" customFormat="1" ht="14.15" x14ac:dyDescent="0.4">
      <c r="A2208" s="116"/>
      <c r="B2208" s="122"/>
      <c r="E2208" s="74"/>
      <c r="F2208" s="74"/>
      <c r="G2208" s="74"/>
    </row>
    <row r="2209" spans="1:7" s="55" customFormat="1" ht="14.15" x14ac:dyDescent="0.4">
      <c r="A2209" s="116"/>
      <c r="B2209" s="122"/>
      <c r="E2209" s="74"/>
      <c r="F2209" s="74"/>
      <c r="G2209" s="74"/>
    </row>
    <row r="2210" spans="1:7" s="55" customFormat="1" ht="14.15" x14ac:dyDescent="0.4">
      <c r="A2210" s="116"/>
      <c r="B2210" s="122"/>
      <c r="E2210" s="74"/>
      <c r="F2210" s="74"/>
      <c r="G2210" s="74"/>
    </row>
    <row r="2211" spans="1:7" s="55" customFormat="1" ht="14.15" x14ac:dyDescent="0.4">
      <c r="A2211" s="116"/>
      <c r="B2211" s="122"/>
      <c r="E2211" s="74"/>
      <c r="F2211" s="74"/>
      <c r="G2211" s="74"/>
    </row>
    <row r="2212" spans="1:7" s="55" customFormat="1" ht="14.15" x14ac:dyDescent="0.4">
      <c r="A2212" s="116"/>
      <c r="B2212" s="122"/>
      <c r="E2212" s="74"/>
      <c r="F2212" s="74"/>
      <c r="G2212" s="74"/>
    </row>
    <row r="2213" spans="1:7" s="55" customFormat="1" ht="14.15" x14ac:dyDescent="0.4">
      <c r="A2213" s="116"/>
      <c r="B2213" s="122"/>
      <c r="E2213" s="74"/>
      <c r="F2213" s="74"/>
      <c r="G2213" s="74"/>
    </row>
    <row r="2214" spans="1:7" s="55" customFormat="1" ht="14.15" x14ac:dyDescent="0.4">
      <c r="A2214" s="116"/>
      <c r="B2214" s="122"/>
      <c r="E2214" s="74"/>
      <c r="F2214" s="74"/>
      <c r="G2214" s="74"/>
    </row>
    <row r="2215" spans="1:7" s="55" customFormat="1" ht="14.15" x14ac:dyDescent="0.4">
      <c r="A2215" s="116"/>
      <c r="B2215" s="122"/>
      <c r="E2215" s="74"/>
      <c r="F2215" s="74"/>
      <c r="G2215" s="74"/>
    </row>
    <row r="2216" spans="1:7" s="55" customFormat="1" ht="14.15" x14ac:dyDescent="0.4">
      <c r="A2216" s="116"/>
      <c r="B2216" s="122"/>
      <c r="E2216" s="74"/>
      <c r="F2216" s="74"/>
      <c r="G2216" s="74"/>
    </row>
    <row r="2217" spans="1:7" s="55" customFormat="1" ht="14.15" x14ac:dyDescent="0.4">
      <c r="A2217" s="116"/>
      <c r="B2217" s="122"/>
      <c r="E2217" s="74"/>
      <c r="F2217" s="74"/>
      <c r="G2217" s="74"/>
    </row>
    <row r="2218" spans="1:7" s="55" customFormat="1" ht="14.15" x14ac:dyDescent="0.4">
      <c r="A2218" s="116"/>
      <c r="B2218" s="122"/>
      <c r="E2218" s="74"/>
      <c r="F2218" s="74"/>
      <c r="G2218" s="74"/>
    </row>
    <row r="2219" spans="1:7" s="55" customFormat="1" ht="14.15" x14ac:dyDescent="0.4">
      <c r="A2219" s="116"/>
      <c r="B2219" s="122"/>
      <c r="E2219" s="74"/>
      <c r="F2219" s="74"/>
      <c r="G2219" s="74"/>
    </row>
    <row r="2220" spans="1:7" s="55" customFormat="1" ht="14.15" x14ac:dyDescent="0.4">
      <c r="A2220" s="116"/>
      <c r="B2220" s="122"/>
      <c r="E2220" s="74"/>
      <c r="F2220" s="74"/>
      <c r="G2220" s="74"/>
    </row>
    <row r="2221" spans="1:7" s="55" customFormat="1" ht="14.15" x14ac:dyDescent="0.4">
      <c r="A2221" s="116"/>
      <c r="B2221" s="122"/>
      <c r="E2221" s="74"/>
      <c r="F2221" s="74"/>
      <c r="G2221" s="74"/>
    </row>
    <row r="2222" spans="1:7" s="55" customFormat="1" ht="14.15" x14ac:dyDescent="0.4">
      <c r="A2222" s="116"/>
      <c r="B2222" s="122"/>
      <c r="E2222" s="74"/>
      <c r="F2222" s="74"/>
      <c r="G2222" s="74"/>
    </row>
    <row r="2223" spans="1:7" s="55" customFormat="1" ht="14.15" x14ac:dyDescent="0.4">
      <c r="A2223" s="116"/>
      <c r="B2223" s="122"/>
      <c r="E2223" s="74"/>
      <c r="F2223" s="74"/>
      <c r="G2223" s="74"/>
    </row>
    <row r="2224" spans="1:7" s="55" customFormat="1" ht="14.15" x14ac:dyDescent="0.4">
      <c r="A2224" s="116"/>
      <c r="B2224" s="122"/>
      <c r="E2224" s="74"/>
      <c r="F2224" s="74"/>
      <c r="G2224" s="74"/>
    </row>
    <row r="2225" spans="1:7" s="55" customFormat="1" ht="14.15" x14ac:dyDescent="0.4">
      <c r="A2225" s="116"/>
      <c r="B2225" s="122"/>
      <c r="E2225" s="74"/>
      <c r="F2225" s="74"/>
      <c r="G2225" s="74"/>
    </row>
    <row r="2226" spans="1:7" s="55" customFormat="1" ht="14.15" x14ac:dyDescent="0.4">
      <c r="A2226" s="116"/>
      <c r="B2226" s="122"/>
      <c r="E2226" s="74"/>
      <c r="F2226" s="74"/>
      <c r="G2226" s="74"/>
    </row>
    <row r="2227" spans="1:7" s="55" customFormat="1" ht="14.15" x14ac:dyDescent="0.4">
      <c r="A2227" s="116"/>
      <c r="B2227" s="122"/>
      <c r="E2227" s="74"/>
      <c r="F2227" s="74"/>
      <c r="G2227" s="74"/>
    </row>
    <row r="2228" spans="1:7" s="55" customFormat="1" ht="14.15" x14ac:dyDescent="0.4">
      <c r="A2228" s="116"/>
      <c r="B2228" s="122"/>
      <c r="E2228" s="74"/>
      <c r="F2228" s="74"/>
      <c r="G2228" s="74"/>
    </row>
    <row r="2229" spans="1:7" s="55" customFormat="1" ht="14.15" x14ac:dyDescent="0.4">
      <c r="A2229" s="116"/>
      <c r="B2229" s="122"/>
      <c r="E2229" s="74"/>
      <c r="F2229" s="74"/>
      <c r="G2229" s="74"/>
    </row>
    <row r="2230" spans="1:7" s="55" customFormat="1" ht="14.15" x14ac:dyDescent="0.4">
      <c r="A2230" s="116"/>
      <c r="B2230" s="122"/>
      <c r="E2230" s="74"/>
      <c r="F2230" s="74"/>
      <c r="G2230" s="74"/>
    </row>
    <row r="2231" spans="1:7" s="55" customFormat="1" ht="14.15" x14ac:dyDescent="0.4">
      <c r="A2231" s="116"/>
      <c r="B2231" s="122"/>
      <c r="E2231" s="74"/>
      <c r="F2231" s="74"/>
      <c r="G2231" s="74"/>
    </row>
    <row r="2232" spans="1:7" s="55" customFormat="1" ht="14.15" x14ac:dyDescent="0.4">
      <c r="A2232" s="116"/>
      <c r="B2232" s="122"/>
      <c r="E2232" s="74"/>
      <c r="F2232" s="74"/>
      <c r="G2232" s="74"/>
    </row>
    <row r="2233" spans="1:7" s="55" customFormat="1" ht="14.15" x14ac:dyDescent="0.4">
      <c r="A2233" s="116"/>
      <c r="B2233" s="122"/>
      <c r="E2233" s="74"/>
      <c r="F2233" s="74"/>
      <c r="G2233" s="74"/>
    </row>
    <row r="2234" spans="1:7" s="55" customFormat="1" ht="14.15" x14ac:dyDescent="0.4">
      <c r="A2234" s="116"/>
      <c r="B2234" s="122"/>
      <c r="E2234" s="74"/>
      <c r="F2234" s="74"/>
      <c r="G2234" s="74"/>
    </row>
    <row r="2235" spans="1:7" s="55" customFormat="1" ht="14.15" x14ac:dyDescent="0.4">
      <c r="A2235" s="116"/>
      <c r="B2235" s="122"/>
      <c r="E2235" s="74"/>
      <c r="F2235" s="74"/>
      <c r="G2235" s="74"/>
    </row>
    <row r="2236" spans="1:7" s="55" customFormat="1" ht="14.15" x14ac:dyDescent="0.4">
      <c r="A2236" s="116"/>
      <c r="B2236" s="122"/>
      <c r="E2236" s="74"/>
      <c r="F2236" s="74"/>
      <c r="G2236" s="74"/>
    </row>
    <row r="2237" spans="1:7" s="55" customFormat="1" ht="14.15" x14ac:dyDescent="0.4">
      <c r="A2237" s="116"/>
      <c r="B2237" s="122"/>
      <c r="E2237" s="74"/>
      <c r="F2237" s="74"/>
      <c r="G2237" s="74"/>
    </row>
    <row r="2238" spans="1:7" s="55" customFormat="1" ht="14.15" x14ac:dyDescent="0.4">
      <c r="A2238" s="116"/>
      <c r="B2238" s="122"/>
      <c r="E2238" s="74"/>
      <c r="F2238" s="74"/>
      <c r="G2238" s="74"/>
    </row>
    <row r="2239" spans="1:7" s="55" customFormat="1" ht="14.15" x14ac:dyDescent="0.4">
      <c r="A2239" s="116"/>
      <c r="B2239" s="122"/>
      <c r="E2239" s="74"/>
      <c r="F2239" s="74"/>
      <c r="G2239" s="74"/>
    </row>
    <row r="2240" spans="1:7" s="55" customFormat="1" ht="14.15" x14ac:dyDescent="0.4">
      <c r="A2240" s="116"/>
      <c r="B2240" s="122"/>
      <c r="E2240" s="74"/>
      <c r="F2240" s="74"/>
      <c r="G2240" s="74"/>
    </row>
    <row r="2241" spans="1:7" s="55" customFormat="1" ht="14.15" x14ac:dyDescent="0.4">
      <c r="A2241" s="116"/>
      <c r="B2241" s="122"/>
      <c r="E2241" s="74"/>
      <c r="F2241" s="74"/>
      <c r="G2241" s="74"/>
    </row>
    <row r="2242" spans="1:7" s="55" customFormat="1" ht="14.15" x14ac:dyDescent="0.4">
      <c r="A2242" s="116"/>
      <c r="B2242" s="122"/>
      <c r="E2242" s="74"/>
      <c r="F2242" s="74"/>
      <c r="G2242" s="74"/>
    </row>
    <row r="2243" spans="1:7" s="55" customFormat="1" ht="14.15" x14ac:dyDescent="0.4">
      <c r="A2243" s="116"/>
      <c r="B2243" s="122"/>
      <c r="E2243" s="74"/>
      <c r="F2243" s="74"/>
      <c r="G2243" s="74"/>
    </row>
    <row r="2244" spans="1:7" s="55" customFormat="1" ht="14.15" x14ac:dyDescent="0.4">
      <c r="A2244" s="116"/>
      <c r="B2244" s="122"/>
      <c r="E2244" s="74"/>
      <c r="F2244" s="74"/>
      <c r="G2244" s="74"/>
    </row>
    <row r="2245" spans="1:7" s="55" customFormat="1" ht="14.15" x14ac:dyDescent="0.4">
      <c r="A2245" s="116"/>
      <c r="B2245" s="122"/>
      <c r="E2245" s="74"/>
      <c r="F2245" s="74"/>
      <c r="G2245" s="74"/>
    </row>
    <row r="2246" spans="1:7" s="55" customFormat="1" ht="14.15" x14ac:dyDescent="0.4">
      <c r="A2246" s="116"/>
      <c r="B2246" s="122"/>
      <c r="E2246" s="74"/>
      <c r="F2246" s="74"/>
      <c r="G2246" s="74"/>
    </row>
    <row r="2247" spans="1:7" s="55" customFormat="1" ht="14.15" x14ac:dyDescent="0.4">
      <c r="A2247" s="116"/>
      <c r="B2247" s="122"/>
      <c r="E2247" s="74"/>
      <c r="F2247" s="74"/>
      <c r="G2247" s="74"/>
    </row>
    <row r="2248" spans="1:7" s="55" customFormat="1" ht="14.15" x14ac:dyDescent="0.4">
      <c r="A2248" s="116"/>
      <c r="B2248" s="122"/>
      <c r="E2248" s="74"/>
      <c r="F2248" s="74"/>
      <c r="G2248" s="74"/>
    </row>
    <row r="2249" spans="1:7" s="55" customFormat="1" ht="14.15" x14ac:dyDescent="0.4">
      <c r="A2249" s="116"/>
      <c r="B2249" s="122"/>
      <c r="E2249" s="74"/>
      <c r="F2249" s="74"/>
      <c r="G2249" s="74"/>
    </row>
    <row r="2250" spans="1:7" s="55" customFormat="1" ht="14.15" x14ac:dyDescent="0.4">
      <c r="A2250" s="116"/>
      <c r="B2250" s="122"/>
      <c r="E2250" s="74"/>
      <c r="F2250" s="74"/>
      <c r="G2250" s="74"/>
    </row>
    <row r="2251" spans="1:7" s="55" customFormat="1" ht="14.15" x14ac:dyDescent="0.4">
      <c r="A2251" s="116"/>
      <c r="B2251" s="122"/>
      <c r="E2251" s="74"/>
      <c r="F2251" s="74"/>
      <c r="G2251" s="74"/>
    </row>
    <row r="2252" spans="1:7" s="55" customFormat="1" ht="14.15" x14ac:dyDescent="0.4">
      <c r="A2252" s="116"/>
      <c r="B2252" s="122"/>
      <c r="E2252" s="74"/>
      <c r="F2252" s="74"/>
      <c r="G2252" s="74"/>
    </row>
    <row r="2253" spans="1:7" s="55" customFormat="1" ht="14.15" x14ac:dyDescent="0.4">
      <c r="A2253" s="116"/>
      <c r="B2253" s="122"/>
      <c r="E2253" s="74"/>
      <c r="F2253" s="74"/>
      <c r="G2253" s="74"/>
    </row>
    <row r="2254" spans="1:7" s="55" customFormat="1" ht="14.15" x14ac:dyDescent="0.4">
      <c r="A2254" s="116"/>
      <c r="B2254" s="122"/>
      <c r="E2254" s="74"/>
      <c r="F2254" s="74"/>
      <c r="G2254" s="74"/>
    </row>
    <row r="2255" spans="1:7" s="55" customFormat="1" ht="14.15" x14ac:dyDescent="0.4">
      <c r="A2255" s="116"/>
      <c r="B2255" s="122"/>
      <c r="E2255" s="74"/>
      <c r="F2255" s="74"/>
      <c r="G2255" s="74"/>
    </row>
    <row r="2256" spans="1:7" s="55" customFormat="1" ht="14.15" x14ac:dyDescent="0.4">
      <c r="A2256" s="116"/>
      <c r="B2256" s="122"/>
      <c r="E2256" s="74"/>
      <c r="F2256" s="74"/>
      <c r="G2256" s="74"/>
    </row>
    <row r="2257" spans="1:7" s="55" customFormat="1" ht="14.15" x14ac:dyDescent="0.4">
      <c r="A2257" s="116"/>
      <c r="B2257" s="122"/>
      <c r="E2257" s="74"/>
      <c r="F2257" s="74"/>
      <c r="G2257" s="74"/>
    </row>
    <row r="2258" spans="1:7" s="55" customFormat="1" ht="14.15" x14ac:dyDescent="0.4">
      <c r="A2258" s="116"/>
      <c r="B2258" s="122"/>
      <c r="E2258" s="74"/>
      <c r="F2258" s="74"/>
      <c r="G2258" s="74"/>
    </row>
    <row r="2259" spans="1:7" s="55" customFormat="1" ht="14.15" x14ac:dyDescent="0.4">
      <c r="A2259" s="116"/>
      <c r="B2259" s="122"/>
      <c r="E2259" s="74"/>
      <c r="F2259" s="74"/>
      <c r="G2259" s="74"/>
    </row>
    <row r="2260" spans="1:7" s="55" customFormat="1" ht="14.15" x14ac:dyDescent="0.4">
      <c r="A2260" s="116"/>
      <c r="B2260" s="122"/>
      <c r="E2260" s="74"/>
      <c r="F2260" s="74"/>
      <c r="G2260" s="74"/>
    </row>
    <row r="2261" spans="1:7" s="55" customFormat="1" ht="14.15" x14ac:dyDescent="0.4">
      <c r="A2261" s="116"/>
      <c r="B2261" s="122"/>
      <c r="E2261" s="74"/>
      <c r="F2261" s="74"/>
      <c r="G2261" s="74"/>
    </row>
    <row r="2262" spans="1:7" s="55" customFormat="1" ht="14.15" x14ac:dyDescent="0.4">
      <c r="A2262" s="116"/>
      <c r="B2262" s="122"/>
      <c r="E2262" s="74"/>
      <c r="F2262" s="74"/>
      <c r="G2262" s="74"/>
    </row>
    <row r="2263" spans="1:7" s="55" customFormat="1" ht="14.15" x14ac:dyDescent="0.4">
      <c r="A2263" s="116"/>
      <c r="B2263" s="122"/>
      <c r="E2263" s="74"/>
      <c r="F2263" s="74"/>
      <c r="G2263" s="74"/>
    </row>
    <row r="2264" spans="1:7" s="55" customFormat="1" ht="14.15" x14ac:dyDescent="0.4">
      <c r="A2264" s="116"/>
      <c r="B2264" s="122"/>
      <c r="E2264" s="74"/>
      <c r="F2264" s="74"/>
      <c r="G2264" s="74"/>
    </row>
    <row r="2265" spans="1:7" s="55" customFormat="1" ht="14.15" x14ac:dyDescent="0.4">
      <c r="A2265" s="116"/>
      <c r="B2265" s="122"/>
      <c r="E2265" s="74"/>
      <c r="F2265" s="74"/>
      <c r="G2265" s="74"/>
    </row>
    <row r="2266" spans="1:7" s="55" customFormat="1" ht="14.15" x14ac:dyDescent="0.4">
      <c r="A2266" s="116"/>
      <c r="B2266" s="122"/>
      <c r="E2266" s="74"/>
      <c r="F2266" s="74"/>
      <c r="G2266" s="74"/>
    </row>
    <row r="2267" spans="1:7" s="55" customFormat="1" ht="14.15" x14ac:dyDescent="0.4">
      <c r="A2267" s="116"/>
      <c r="B2267" s="122"/>
      <c r="E2267" s="74"/>
      <c r="F2267" s="74"/>
      <c r="G2267" s="74"/>
    </row>
    <row r="2268" spans="1:7" s="55" customFormat="1" ht="14.15" x14ac:dyDescent="0.4">
      <c r="A2268" s="116"/>
      <c r="B2268" s="122"/>
      <c r="E2268" s="74"/>
      <c r="F2268" s="74"/>
      <c r="G2268" s="74"/>
    </row>
    <row r="2269" spans="1:7" s="55" customFormat="1" ht="14.15" x14ac:dyDescent="0.4">
      <c r="A2269" s="116"/>
      <c r="B2269" s="122"/>
      <c r="E2269" s="74"/>
      <c r="F2269" s="74"/>
      <c r="G2269" s="74"/>
    </row>
    <row r="2270" spans="1:7" s="55" customFormat="1" ht="14.15" x14ac:dyDescent="0.4">
      <c r="A2270" s="116"/>
      <c r="B2270" s="122"/>
      <c r="E2270" s="74"/>
      <c r="F2270" s="74"/>
      <c r="G2270" s="74"/>
    </row>
    <row r="2271" spans="1:7" s="55" customFormat="1" ht="14.15" x14ac:dyDescent="0.4">
      <c r="A2271" s="116"/>
      <c r="B2271" s="122"/>
      <c r="E2271" s="74"/>
      <c r="F2271" s="74"/>
      <c r="G2271" s="74"/>
    </row>
    <row r="2272" spans="1:7" s="55" customFormat="1" ht="14.15" x14ac:dyDescent="0.4">
      <c r="A2272" s="116"/>
      <c r="B2272" s="122"/>
      <c r="E2272" s="74"/>
      <c r="F2272" s="74"/>
      <c r="G2272" s="74"/>
    </row>
    <row r="2273" spans="1:7" s="55" customFormat="1" ht="14.15" x14ac:dyDescent="0.4">
      <c r="A2273" s="116"/>
      <c r="B2273" s="122"/>
      <c r="E2273" s="74"/>
      <c r="F2273" s="74"/>
      <c r="G2273" s="74"/>
    </row>
    <row r="2274" spans="1:7" s="55" customFormat="1" ht="14.15" x14ac:dyDescent="0.4">
      <c r="A2274" s="116"/>
      <c r="B2274" s="122"/>
      <c r="E2274" s="74"/>
      <c r="F2274" s="74"/>
      <c r="G2274" s="74"/>
    </row>
    <row r="2275" spans="1:7" s="55" customFormat="1" ht="14.15" x14ac:dyDescent="0.4">
      <c r="A2275" s="116"/>
      <c r="B2275" s="122"/>
      <c r="E2275" s="74"/>
      <c r="F2275" s="74"/>
      <c r="G2275" s="74"/>
    </row>
    <row r="2276" spans="1:7" s="55" customFormat="1" ht="14.15" x14ac:dyDescent="0.4">
      <c r="A2276" s="116"/>
      <c r="B2276" s="122"/>
      <c r="E2276" s="74"/>
      <c r="F2276" s="74"/>
      <c r="G2276" s="74"/>
    </row>
    <row r="2277" spans="1:7" s="55" customFormat="1" ht="14.15" x14ac:dyDescent="0.4">
      <c r="A2277" s="116"/>
      <c r="B2277" s="122"/>
      <c r="E2277" s="74"/>
      <c r="F2277" s="74"/>
      <c r="G2277" s="74"/>
    </row>
    <row r="2278" spans="1:7" s="55" customFormat="1" ht="14.15" x14ac:dyDescent="0.4">
      <c r="A2278" s="116"/>
      <c r="B2278" s="122"/>
      <c r="E2278" s="74"/>
      <c r="F2278" s="74"/>
      <c r="G2278" s="74"/>
    </row>
    <row r="2279" spans="1:7" s="55" customFormat="1" ht="14.15" x14ac:dyDescent="0.4">
      <c r="A2279" s="116"/>
      <c r="B2279" s="122"/>
      <c r="E2279" s="74"/>
      <c r="F2279" s="74"/>
      <c r="G2279" s="74"/>
    </row>
    <row r="2280" spans="1:7" s="55" customFormat="1" ht="14.15" x14ac:dyDescent="0.4">
      <c r="A2280" s="116"/>
      <c r="B2280" s="122"/>
      <c r="E2280" s="74"/>
      <c r="F2280" s="74"/>
      <c r="G2280" s="74"/>
    </row>
    <row r="2281" spans="1:7" s="55" customFormat="1" ht="14.15" x14ac:dyDescent="0.4">
      <c r="A2281" s="116"/>
      <c r="B2281" s="122"/>
      <c r="E2281" s="74"/>
      <c r="F2281" s="74"/>
      <c r="G2281" s="74"/>
    </row>
    <row r="2282" spans="1:7" s="55" customFormat="1" ht="14.15" x14ac:dyDescent="0.4">
      <c r="A2282" s="116"/>
      <c r="B2282" s="122"/>
      <c r="E2282" s="74"/>
      <c r="F2282" s="74"/>
      <c r="G2282" s="74"/>
    </row>
    <row r="2283" spans="1:7" s="55" customFormat="1" ht="14.15" x14ac:dyDescent="0.4">
      <c r="A2283" s="116"/>
      <c r="B2283" s="122"/>
      <c r="E2283" s="74"/>
      <c r="F2283" s="74"/>
      <c r="G2283" s="74"/>
    </row>
    <row r="2284" spans="1:7" s="55" customFormat="1" ht="14.15" x14ac:dyDescent="0.4">
      <c r="A2284" s="116"/>
      <c r="B2284" s="122"/>
      <c r="E2284" s="74"/>
      <c r="F2284" s="74"/>
      <c r="G2284" s="74"/>
    </row>
    <row r="2285" spans="1:7" s="55" customFormat="1" ht="14.15" x14ac:dyDescent="0.4">
      <c r="A2285" s="116"/>
      <c r="B2285" s="122"/>
      <c r="E2285" s="74"/>
      <c r="F2285" s="74"/>
      <c r="G2285" s="74"/>
    </row>
    <row r="2286" spans="1:7" s="55" customFormat="1" ht="14.15" x14ac:dyDescent="0.4">
      <c r="A2286" s="116"/>
      <c r="B2286" s="122"/>
      <c r="E2286" s="74"/>
      <c r="F2286" s="74"/>
      <c r="G2286" s="74"/>
    </row>
    <row r="2287" spans="1:7" s="55" customFormat="1" ht="14.15" x14ac:dyDescent="0.4">
      <c r="A2287" s="116"/>
      <c r="B2287" s="122"/>
      <c r="E2287" s="74"/>
      <c r="F2287" s="74"/>
      <c r="G2287" s="74"/>
    </row>
    <row r="2288" spans="1:7" s="55" customFormat="1" ht="14.15" x14ac:dyDescent="0.4">
      <c r="A2288" s="116"/>
      <c r="B2288" s="122"/>
      <c r="E2288" s="74"/>
      <c r="F2288" s="74"/>
      <c r="G2288" s="74"/>
    </row>
    <row r="2289" spans="1:7" s="55" customFormat="1" ht="14.15" x14ac:dyDescent="0.4">
      <c r="A2289" s="116"/>
      <c r="B2289" s="122"/>
      <c r="E2289" s="74"/>
      <c r="F2289" s="74"/>
      <c r="G2289" s="74"/>
    </row>
    <row r="2290" spans="1:7" s="55" customFormat="1" ht="14.15" x14ac:dyDescent="0.4">
      <c r="A2290" s="116"/>
      <c r="B2290" s="122"/>
      <c r="E2290" s="74"/>
      <c r="F2290" s="74"/>
      <c r="G2290" s="74"/>
    </row>
    <row r="2291" spans="1:7" s="55" customFormat="1" ht="14.15" x14ac:dyDescent="0.4">
      <c r="A2291" s="116"/>
      <c r="B2291" s="122"/>
      <c r="E2291" s="74"/>
      <c r="F2291" s="74"/>
      <c r="G2291" s="74"/>
    </row>
    <row r="2292" spans="1:7" s="55" customFormat="1" ht="14.15" x14ac:dyDescent="0.4">
      <c r="A2292" s="116"/>
      <c r="B2292" s="122"/>
      <c r="E2292" s="74"/>
      <c r="F2292" s="74"/>
      <c r="G2292" s="74"/>
    </row>
    <row r="2293" spans="1:7" s="55" customFormat="1" ht="14.15" x14ac:dyDescent="0.4">
      <c r="A2293" s="116"/>
      <c r="B2293" s="122"/>
      <c r="E2293" s="74"/>
      <c r="F2293" s="74"/>
      <c r="G2293" s="74"/>
    </row>
    <row r="2294" spans="1:7" s="55" customFormat="1" ht="14.15" x14ac:dyDescent="0.4">
      <c r="A2294" s="116"/>
      <c r="B2294" s="122"/>
      <c r="E2294" s="74"/>
      <c r="F2294" s="74"/>
      <c r="G2294" s="74"/>
    </row>
    <row r="2295" spans="1:7" s="55" customFormat="1" ht="14.15" x14ac:dyDescent="0.4">
      <c r="A2295" s="116"/>
      <c r="B2295" s="122"/>
      <c r="E2295" s="74"/>
      <c r="F2295" s="74"/>
      <c r="G2295" s="74"/>
    </row>
    <row r="2296" spans="1:7" s="55" customFormat="1" ht="14.15" x14ac:dyDescent="0.4">
      <c r="A2296" s="116"/>
      <c r="B2296" s="122"/>
      <c r="E2296" s="74"/>
      <c r="F2296" s="74"/>
      <c r="G2296" s="74"/>
    </row>
    <row r="2297" spans="1:7" s="55" customFormat="1" ht="14.15" x14ac:dyDescent="0.4">
      <c r="A2297" s="116"/>
      <c r="B2297" s="122"/>
      <c r="E2297" s="74"/>
      <c r="F2297" s="74"/>
      <c r="G2297" s="74"/>
    </row>
    <row r="2298" spans="1:7" s="55" customFormat="1" ht="14.15" x14ac:dyDescent="0.4">
      <c r="A2298" s="116"/>
      <c r="B2298" s="122"/>
      <c r="E2298" s="74"/>
      <c r="F2298" s="74"/>
      <c r="G2298" s="74"/>
    </row>
    <row r="2299" spans="1:7" s="55" customFormat="1" ht="14.15" x14ac:dyDescent="0.4">
      <c r="A2299" s="116"/>
      <c r="B2299" s="122"/>
      <c r="E2299" s="74"/>
      <c r="F2299" s="74"/>
      <c r="G2299" s="74"/>
    </row>
    <row r="2300" spans="1:7" s="55" customFormat="1" ht="14.15" x14ac:dyDescent="0.4">
      <c r="A2300" s="116"/>
      <c r="B2300" s="122"/>
      <c r="E2300" s="74"/>
      <c r="F2300" s="74"/>
      <c r="G2300" s="74"/>
    </row>
    <row r="2301" spans="1:7" s="55" customFormat="1" ht="14.15" x14ac:dyDescent="0.4">
      <c r="A2301" s="116"/>
      <c r="B2301" s="122"/>
      <c r="E2301" s="74"/>
      <c r="F2301" s="74"/>
      <c r="G2301" s="74"/>
    </row>
    <row r="2302" spans="1:7" s="55" customFormat="1" ht="14.15" x14ac:dyDescent="0.4">
      <c r="A2302" s="116"/>
      <c r="B2302" s="122"/>
      <c r="E2302" s="74"/>
      <c r="F2302" s="74"/>
      <c r="G2302" s="74"/>
    </row>
    <row r="2303" spans="1:7" s="55" customFormat="1" ht="14.15" x14ac:dyDescent="0.4">
      <c r="A2303" s="116"/>
      <c r="B2303" s="122"/>
      <c r="E2303" s="74"/>
      <c r="F2303" s="74"/>
      <c r="G2303" s="74"/>
    </row>
    <row r="2304" spans="1:7" s="55" customFormat="1" ht="14.15" x14ac:dyDescent="0.4">
      <c r="A2304" s="116"/>
      <c r="B2304" s="122"/>
      <c r="E2304" s="74"/>
      <c r="F2304" s="74"/>
      <c r="G2304" s="74"/>
    </row>
    <row r="2305" spans="1:7" s="55" customFormat="1" ht="14.15" x14ac:dyDescent="0.4">
      <c r="A2305" s="116"/>
      <c r="B2305" s="122"/>
      <c r="E2305" s="74"/>
      <c r="F2305" s="74"/>
      <c r="G2305" s="74"/>
    </row>
    <row r="2306" spans="1:7" s="55" customFormat="1" ht="14.15" x14ac:dyDescent="0.4">
      <c r="A2306" s="116"/>
      <c r="B2306" s="122"/>
      <c r="E2306" s="74"/>
      <c r="F2306" s="74"/>
      <c r="G2306" s="74"/>
    </row>
    <row r="2307" spans="1:7" s="55" customFormat="1" ht="14.15" x14ac:dyDescent="0.4">
      <c r="A2307" s="116"/>
      <c r="B2307" s="122"/>
      <c r="E2307" s="74"/>
      <c r="F2307" s="74"/>
      <c r="G2307" s="74"/>
    </row>
    <row r="2308" spans="1:7" s="55" customFormat="1" ht="14.15" x14ac:dyDescent="0.4">
      <c r="A2308" s="116"/>
      <c r="B2308" s="122"/>
      <c r="E2308" s="74"/>
      <c r="F2308" s="74"/>
      <c r="G2308" s="74"/>
    </row>
    <row r="2309" spans="1:7" s="55" customFormat="1" ht="14.15" x14ac:dyDescent="0.4">
      <c r="A2309" s="116"/>
      <c r="B2309" s="122"/>
      <c r="E2309" s="74"/>
      <c r="F2309" s="74"/>
      <c r="G2309" s="74"/>
    </row>
    <row r="2310" spans="1:7" s="55" customFormat="1" ht="14.15" x14ac:dyDescent="0.4">
      <c r="A2310" s="116"/>
      <c r="B2310" s="122"/>
      <c r="E2310" s="74"/>
      <c r="F2310" s="74"/>
      <c r="G2310" s="74"/>
    </row>
    <row r="2311" spans="1:7" s="55" customFormat="1" ht="14.15" x14ac:dyDescent="0.4">
      <c r="A2311" s="116"/>
      <c r="B2311" s="122"/>
      <c r="E2311" s="74"/>
      <c r="F2311" s="74"/>
      <c r="G2311" s="74"/>
    </row>
    <row r="2312" spans="1:7" s="55" customFormat="1" ht="14.15" x14ac:dyDescent="0.4">
      <c r="A2312" s="116"/>
      <c r="B2312" s="122"/>
      <c r="E2312" s="74"/>
      <c r="F2312" s="74"/>
      <c r="G2312" s="74"/>
    </row>
    <row r="2313" spans="1:7" s="55" customFormat="1" ht="14.15" x14ac:dyDescent="0.4">
      <c r="A2313" s="116"/>
      <c r="B2313" s="122"/>
      <c r="E2313" s="74"/>
      <c r="F2313" s="74"/>
      <c r="G2313" s="74"/>
    </row>
    <row r="2314" spans="1:7" s="55" customFormat="1" ht="14.15" x14ac:dyDescent="0.4">
      <c r="A2314" s="116"/>
      <c r="B2314" s="122"/>
      <c r="E2314" s="74"/>
      <c r="F2314" s="74"/>
      <c r="G2314" s="74"/>
    </row>
    <row r="2315" spans="1:7" s="55" customFormat="1" ht="14.15" x14ac:dyDescent="0.4">
      <c r="A2315" s="116"/>
      <c r="B2315" s="122"/>
      <c r="E2315" s="74"/>
      <c r="F2315" s="74"/>
      <c r="G2315" s="74"/>
    </row>
    <row r="2316" spans="1:7" s="55" customFormat="1" ht="14.15" x14ac:dyDescent="0.4">
      <c r="A2316" s="116"/>
      <c r="B2316" s="122"/>
      <c r="E2316" s="74"/>
      <c r="F2316" s="74"/>
      <c r="G2316" s="74"/>
    </row>
    <row r="2317" spans="1:7" s="55" customFormat="1" ht="14.15" x14ac:dyDescent="0.4">
      <c r="A2317" s="116"/>
      <c r="B2317" s="122"/>
      <c r="E2317" s="74"/>
      <c r="F2317" s="74"/>
      <c r="G2317" s="74"/>
    </row>
    <row r="2318" spans="1:7" s="55" customFormat="1" ht="14.15" x14ac:dyDescent="0.4">
      <c r="A2318" s="116"/>
      <c r="B2318" s="122"/>
      <c r="E2318" s="74"/>
      <c r="F2318" s="74"/>
      <c r="G2318" s="74"/>
    </row>
    <row r="2319" spans="1:7" s="55" customFormat="1" ht="14.15" x14ac:dyDescent="0.4">
      <c r="A2319" s="116"/>
      <c r="B2319" s="122"/>
      <c r="E2319" s="74"/>
      <c r="F2319" s="74"/>
      <c r="G2319" s="74"/>
    </row>
    <row r="2320" spans="1:7" s="55" customFormat="1" ht="14.15" x14ac:dyDescent="0.4">
      <c r="A2320" s="116"/>
      <c r="B2320" s="122"/>
      <c r="E2320" s="74"/>
      <c r="F2320" s="74"/>
      <c r="G2320" s="74"/>
    </row>
    <row r="2321" spans="1:7" s="55" customFormat="1" ht="14.15" x14ac:dyDescent="0.4">
      <c r="A2321" s="116"/>
      <c r="B2321" s="122"/>
      <c r="E2321" s="74"/>
      <c r="F2321" s="74"/>
      <c r="G2321" s="74"/>
    </row>
    <row r="2322" spans="1:7" s="55" customFormat="1" ht="14.15" x14ac:dyDescent="0.4">
      <c r="A2322" s="116"/>
      <c r="B2322" s="122"/>
      <c r="E2322" s="74"/>
      <c r="F2322" s="74"/>
      <c r="G2322" s="74"/>
    </row>
    <row r="2323" spans="1:7" s="55" customFormat="1" ht="14.15" x14ac:dyDescent="0.4">
      <c r="A2323" s="116"/>
      <c r="B2323" s="122"/>
      <c r="E2323" s="74"/>
      <c r="F2323" s="74"/>
      <c r="G2323" s="74"/>
    </row>
    <row r="2324" spans="1:7" s="55" customFormat="1" ht="14.15" x14ac:dyDescent="0.4">
      <c r="A2324" s="116"/>
      <c r="B2324" s="122"/>
      <c r="E2324" s="74"/>
      <c r="F2324" s="74"/>
      <c r="G2324" s="74"/>
    </row>
    <row r="2325" spans="1:7" s="55" customFormat="1" ht="14.15" x14ac:dyDescent="0.4">
      <c r="A2325" s="116"/>
      <c r="B2325" s="122"/>
      <c r="E2325" s="74"/>
      <c r="F2325" s="74"/>
      <c r="G2325" s="74"/>
    </row>
    <row r="2326" spans="1:7" s="55" customFormat="1" ht="14.15" x14ac:dyDescent="0.4">
      <c r="A2326" s="116"/>
      <c r="B2326" s="122"/>
      <c r="E2326" s="74"/>
      <c r="F2326" s="74"/>
      <c r="G2326" s="74"/>
    </row>
    <row r="2327" spans="1:7" s="55" customFormat="1" ht="14.15" x14ac:dyDescent="0.4">
      <c r="A2327" s="116"/>
      <c r="B2327" s="122"/>
      <c r="E2327" s="74"/>
      <c r="F2327" s="74"/>
      <c r="G2327" s="74"/>
    </row>
    <row r="2328" spans="1:7" s="55" customFormat="1" ht="14.15" x14ac:dyDescent="0.4">
      <c r="A2328" s="116"/>
      <c r="B2328" s="122"/>
      <c r="E2328" s="74"/>
      <c r="F2328" s="74"/>
      <c r="G2328" s="74"/>
    </row>
    <row r="2329" spans="1:7" s="55" customFormat="1" ht="14.15" x14ac:dyDescent="0.4">
      <c r="A2329" s="116"/>
      <c r="B2329" s="122"/>
      <c r="E2329" s="74"/>
      <c r="F2329" s="74"/>
      <c r="G2329" s="74"/>
    </row>
    <row r="2330" spans="1:7" s="55" customFormat="1" ht="14.15" x14ac:dyDescent="0.4">
      <c r="A2330" s="116"/>
      <c r="B2330" s="122"/>
      <c r="E2330" s="74"/>
      <c r="F2330" s="74"/>
      <c r="G2330" s="74"/>
    </row>
    <row r="2331" spans="1:7" s="55" customFormat="1" ht="14.15" x14ac:dyDescent="0.4">
      <c r="A2331" s="116"/>
      <c r="B2331" s="122"/>
      <c r="E2331" s="74"/>
      <c r="F2331" s="74"/>
      <c r="G2331" s="74"/>
    </row>
    <row r="2332" spans="1:7" s="55" customFormat="1" ht="14.15" x14ac:dyDescent="0.4">
      <c r="A2332" s="116"/>
      <c r="B2332" s="122"/>
      <c r="E2332" s="74"/>
      <c r="F2332" s="74"/>
      <c r="G2332" s="74"/>
    </row>
    <row r="2333" spans="1:7" s="55" customFormat="1" ht="14.15" x14ac:dyDescent="0.4">
      <c r="A2333" s="116"/>
      <c r="B2333" s="122"/>
      <c r="E2333" s="74"/>
      <c r="F2333" s="74"/>
      <c r="G2333" s="74"/>
    </row>
    <row r="2334" spans="1:7" s="55" customFormat="1" ht="14.15" x14ac:dyDescent="0.4">
      <c r="A2334" s="116"/>
      <c r="B2334" s="122"/>
      <c r="E2334" s="74"/>
      <c r="F2334" s="74"/>
      <c r="G2334" s="74"/>
    </row>
    <row r="2335" spans="1:7" s="55" customFormat="1" ht="14.15" x14ac:dyDescent="0.4">
      <c r="A2335" s="116"/>
      <c r="B2335" s="122"/>
      <c r="E2335" s="74"/>
      <c r="F2335" s="74"/>
      <c r="G2335" s="74"/>
    </row>
    <row r="2336" spans="1:7" s="55" customFormat="1" ht="14.15" x14ac:dyDescent="0.4">
      <c r="A2336" s="116"/>
      <c r="B2336" s="122"/>
      <c r="E2336" s="74"/>
      <c r="F2336" s="74"/>
      <c r="G2336" s="74"/>
    </row>
    <row r="2337" spans="1:7" s="55" customFormat="1" ht="14.15" x14ac:dyDescent="0.4">
      <c r="A2337" s="116"/>
      <c r="B2337" s="122"/>
      <c r="E2337" s="74"/>
      <c r="F2337" s="74"/>
      <c r="G2337" s="74"/>
    </row>
    <row r="2338" spans="1:7" s="55" customFormat="1" ht="14.15" x14ac:dyDescent="0.4">
      <c r="A2338" s="116"/>
      <c r="B2338" s="122"/>
      <c r="E2338" s="74"/>
      <c r="F2338" s="74"/>
      <c r="G2338" s="74"/>
    </row>
    <row r="2339" spans="1:7" s="55" customFormat="1" ht="14.15" x14ac:dyDescent="0.4">
      <c r="A2339" s="116"/>
      <c r="B2339" s="122"/>
      <c r="E2339" s="74"/>
      <c r="F2339" s="74"/>
      <c r="G2339" s="74"/>
    </row>
    <row r="2340" spans="1:7" s="55" customFormat="1" ht="14.15" x14ac:dyDescent="0.4">
      <c r="A2340" s="116"/>
      <c r="B2340" s="122"/>
      <c r="E2340" s="74"/>
      <c r="F2340" s="74"/>
      <c r="G2340" s="74"/>
    </row>
    <row r="2341" spans="1:7" s="55" customFormat="1" ht="14.15" x14ac:dyDescent="0.4">
      <c r="A2341" s="116"/>
      <c r="B2341" s="122"/>
      <c r="E2341" s="74"/>
      <c r="F2341" s="74"/>
      <c r="G2341" s="74"/>
    </row>
    <row r="2342" spans="1:7" s="55" customFormat="1" ht="14.15" x14ac:dyDescent="0.4">
      <c r="A2342" s="116"/>
      <c r="B2342" s="122"/>
      <c r="E2342" s="74"/>
      <c r="F2342" s="74"/>
      <c r="G2342" s="74"/>
    </row>
    <row r="2343" spans="1:7" s="55" customFormat="1" ht="14.15" x14ac:dyDescent="0.4">
      <c r="A2343" s="116"/>
      <c r="B2343" s="122"/>
      <c r="E2343" s="74"/>
      <c r="F2343" s="74"/>
      <c r="G2343" s="74"/>
    </row>
    <row r="2344" spans="1:7" s="55" customFormat="1" ht="14.15" x14ac:dyDescent="0.4">
      <c r="A2344" s="116"/>
      <c r="B2344" s="122"/>
      <c r="E2344" s="74"/>
      <c r="F2344" s="74"/>
      <c r="G2344" s="74"/>
    </row>
    <row r="2345" spans="1:7" s="55" customFormat="1" ht="14.15" x14ac:dyDescent="0.4">
      <c r="A2345" s="116"/>
      <c r="B2345" s="122"/>
      <c r="E2345" s="74"/>
      <c r="F2345" s="74"/>
      <c r="G2345" s="74"/>
    </row>
    <row r="2346" spans="1:7" s="55" customFormat="1" ht="14.15" x14ac:dyDescent="0.4">
      <c r="A2346" s="116"/>
      <c r="B2346" s="122"/>
      <c r="E2346" s="74"/>
      <c r="F2346" s="74"/>
      <c r="G2346" s="74"/>
    </row>
    <row r="2347" spans="1:7" s="55" customFormat="1" ht="14.15" x14ac:dyDescent="0.4">
      <c r="A2347" s="116"/>
      <c r="B2347" s="122"/>
      <c r="E2347" s="74"/>
      <c r="F2347" s="74"/>
      <c r="G2347" s="74"/>
    </row>
    <row r="2348" spans="1:7" s="55" customFormat="1" ht="14.15" x14ac:dyDescent="0.4">
      <c r="A2348" s="116"/>
      <c r="B2348" s="122"/>
      <c r="E2348" s="74"/>
      <c r="F2348" s="74"/>
      <c r="G2348" s="74"/>
    </row>
    <row r="2349" spans="1:7" s="55" customFormat="1" ht="14.15" x14ac:dyDescent="0.4">
      <c r="A2349" s="116"/>
      <c r="B2349" s="122"/>
      <c r="E2349" s="74"/>
      <c r="F2349" s="74"/>
      <c r="G2349" s="74"/>
    </row>
    <row r="2350" spans="1:7" s="55" customFormat="1" ht="14.15" x14ac:dyDescent="0.4">
      <c r="A2350" s="116"/>
      <c r="B2350" s="122"/>
      <c r="E2350" s="74"/>
      <c r="F2350" s="74"/>
      <c r="G2350" s="74"/>
    </row>
    <row r="2351" spans="1:7" s="55" customFormat="1" ht="14.15" x14ac:dyDescent="0.4">
      <c r="A2351" s="116"/>
      <c r="B2351" s="122"/>
      <c r="E2351" s="74"/>
      <c r="F2351" s="74"/>
      <c r="G2351" s="74"/>
    </row>
    <row r="2352" spans="1:7" s="55" customFormat="1" ht="14.15" x14ac:dyDescent="0.4">
      <c r="A2352" s="116"/>
      <c r="B2352" s="122"/>
      <c r="E2352" s="74"/>
      <c r="F2352" s="74"/>
      <c r="G2352" s="74"/>
    </row>
    <row r="2353" spans="1:7" s="55" customFormat="1" ht="14.15" x14ac:dyDescent="0.4">
      <c r="A2353" s="116"/>
      <c r="B2353" s="122"/>
      <c r="E2353" s="74"/>
      <c r="F2353" s="74"/>
      <c r="G2353" s="74"/>
    </row>
    <row r="2354" spans="1:7" s="55" customFormat="1" ht="14.15" x14ac:dyDescent="0.4">
      <c r="A2354" s="116"/>
      <c r="B2354" s="122"/>
      <c r="E2354" s="74"/>
      <c r="F2354" s="74"/>
      <c r="G2354" s="74"/>
    </row>
    <row r="2355" spans="1:7" s="55" customFormat="1" ht="14.15" x14ac:dyDescent="0.4">
      <c r="A2355" s="116"/>
      <c r="B2355" s="122"/>
      <c r="E2355" s="74"/>
      <c r="F2355" s="74"/>
      <c r="G2355" s="74"/>
    </row>
    <row r="2356" spans="1:7" s="55" customFormat="1" ht="14.15" x14ac:dyDescent="0.4">
      <c r="A2356" s="116"/>
      <c r="B2356" s="122"/>
      <c r="E2356" s="74"/>
      <c r="F2356" s="74"/>
      <c r="G2356" s="74"/>
    </row>
    <row r="2357" spans="1:7" s="55" customFormat="1" ht="14.15" x14ac:dyDescent="0.4">
      <c r="A2357" s="116"/>
      <c r="B2357" s="122"/>
      <c r="E2357" s="74"/>
      <c r="F2357" s="74"/>
      <c r="G2357" s="74"/>
    </row>
    <row r="2358" spans="1:7" s="55" customFormat="1" ht="14.15" x14ac:dyDescent="0.4">
      <c r="A2358" s="116"/>
      <c r="B2358" s="122"/>
      <c r="E2358" s="74"/>
      <c r="F2358" s="74"/>
      <c r="G2358" s="74"/>
    </row>
    <row r="2359" spans="1:7" s="55" customFormat="1" ht="14.15" x14ac:dyDescent="0.4">
      <c r="A2359" s="116"/>
      <c r="B2359" s="122"/>
      <c r="E2359" s="74"/>
      <c r="F2359" s="74"/>
      <c r="G2359" s="74"/>
    </row>
    <row r="2360" spans="1:7" s="55" customFormat="1" ht="14.15" x14ac:dyDescent="0.4">
      <c r="A2360" s="116"/>
      <c r="B2360" s="122"/>
      <c r="E2360" s="74"/>
      <c r="F2360" s="74"/>
      <c r="G2360" s="74"/>
    </row>
    <row r="2361" spans="1:7" s="55" customFormat="1" ht="14.15" x14ac:dyDescent="0.4">
      <c r="A2361" s="116"/>
      <c r="B2361" s="122"/>
      <c r="E2361" s="74"/>
      <c r="F2361" s="74"/>
      <c r="G2361" s="74"/>
    </row>
    <row r="2362" spans="1:7" s="55" customFormat="1" ht="14.15" x14ac:dyDescent="0.4">
      <c r="A2362" s="116"/>
      <c r="B2362" s="122"/>
      <c r="E2362" s="74"/>
      <c r="F2362" s="74"/>
      <c r="G2362" s="74"/>
    </row>
    <row r="2363" spans="1:7" s="55" customFormat="1" ht="14.15" x14ac:dyDescent="0.4">
      <c r="A2363" s="116"/>
      <c r="B2363" s="122"/>
      <c r="E2363" s="74"/>
      <c r="F2363" s="74"/>
      <c r="G2363" s="74"/>
    </row>
    <row r="2364" spans="1:7" s="55" customFormat="1" ht="14.15" x14ac:dyDescent="0.4">
      <c r="A2364" s="116"/>
      <c r="B2364" s="122"/>
      <c r="E2364" s="74"/>
      <c r="F2364" s="74"/>
      <c r="G2364" s="74"/>
    </row>
    <row r="2365" spans="1:7" s="55" customFormat="1" ht="14.15" x14ac:dyDescent="0.4">
      <c r="A2365" s="116"/>
      <c r="B2365" s="122"/>
      <c r="E2365" s="74"/>
      <c r="F2365" s="74"/>
      <c r="G2365" s="74"/>
    </row>
    <row r="2366" spans="1:7" s="55" customFormat="1" ht="14.15" x14ac:dyDescent="0.4">
      <c r="A2366" s="116"/>
      <c r="B2366" s="122"/>
      <c r="E2366" s="74"/>
      <c r="F2366" s="74"/>
      <c r="G2366" s="74"/>
    </row>
    <row r="2367" spans="1:7" s="55" customFormat="1" ht="14.15" x14ac:dyDescent="0.4">
      <c r="A2367" s="116"/>
      <c r="B2367" s="122"/>
      <c r="E2367" s="74"/>
      <c r="F2367" s="74"/>
      <c r="G2367" s="74"/>
    </row>
    <row r="2368" spans="1:7" s="55" customFormat="1" ht="14.15" x14ac:dyDescent="0.4">
      <c r="A2368" s="116"/>
      <c r="B2368" s="122"/>
      <c r="E2368" s="74"/>
      <c r="F2368" s="74"/>
      <c r="G2368" s="74"/>
    </row>
    <row r="2369" spans="1:7" s="55" customFormat="1" ht="14.15" x14ac:dyDescent="0.4">
      <c r="A2369" s="116"/>
      <c r="B2369" s="122"/>
      <c r="E2369" s="74"/>
      <c r="F2369" s="74"/>
      <c r="G2369" s="74"/>
    </row>
    <row r="2370" spans="1:7" s="55" customFormat="1" ht="14.15" x14ac:dyDescent="0.4">
      <c r="A2370" s="116"/>
      <c r="B2370" s="122"/>
      <c r="E2370" s="74"/>
      <c r="F2370" s="74"/>
      <c r="G2370" s="74"/>
    </row>
    <row r="2371" spans="1:7" s="55" customFormat="1" ht="14.15" x14ac:dyDescent="0.4">
      <c r="A2371" s="116"/>
      <c r="B2371" s="122"/>
      <c r="E2371" s="74"/>
      <c r="F2371" s="74"/>
      <c r="G2371" s="74"/>
    </row>
    <row r="2372" spans="1:7" s="55" customFormat="1" ht="14.15" x14ac:dyDescent="0.4">
      <c r="A2372" s="116"/>
      <c r="B2372" s="122"/>
      <c r="E2372" s="74"/>
      <c r="F2372" s="74"/>
      <c r="G2372" s="74"/>
    </row>
    <row r="2373" spans="1:7" s="55" customFormat="1" ht="14.15" x14ac:dyDescent="0.4">
      <c r="A2373" s="116"/>
      <c r="B2373" s="122"/>
      <c r="E2373" s="74"/>
      <c r="F2373" s="74"/>
      <c r="G2373" s="74"/>
    </row>
    <row r="2374" spans="1:7" s="55" customFormat="1" ht="14.15" x14ac:dyDescent="0.4">
      <c r="A2374" s="116"/>
      <c r="B2374" s="122"/>
      <c r="E2374" s="74"/>
      <c r="F2374" s="74"/>
      <c r="G2374" s="74"/>
    </row>
    <row r="2375" spans="1:7" s="55" customFormat="1" ht="14.15" x14ac:dyDescent="0.4">
      <c r="A2375" s="116"/>
      <c r="B2375" s="122"/>
      <c r="E2375" s="74"/>
      <c r="F2375" s="74"/>
      <c r="G2375" s="74"/>
    </row>
    <row r="2376" spans="1:7" s="55" customFormat="1" ht="14.15" x14ac:dyDescent="0.4">
      <c r="A2376" s="116"/>
      <c r="B2376" s="122"/>
      <c r="E2376" s="74"/>
      <c r="F2376" s="74"/>
      <c r="G2376" s="74"/>
    </row>
    <row r="2377" spans="1:7" s="55" customFormat="1" ht="14.15" x14ac:dyDescent="0.4">
      <c r="A2377" s="116"/>
      <c r="B2377" s="122"/>
      <c r="E2377" s="74"/>
      <c r="F2377" s="74"/>
      <c r="G2377" s="74"/>
    </row>
    <row r="2378" spans="1:7" s="55" customFormat="1" ht="14.15" x14ac:dyDescent="0.4">
      <c r="A2378" s="116"/>
      <c r="B2378" s="122"/>
      <c r="E2378" s="74"/>
      <c r="F2378" s="74"/>
      <c r="G2378" s="74"/>
    </row>
    <row r="2379" spans="1:7" s="55" customFormat="1" ht="14.15" x14ac:dyDescent="0.4">
      <c r="A2379" s="116"/>
      <c r="B2379" s="122"/>
      <c r="E2379" s="74"/>
      <c r="F2379" s="74"/>
      <c r="G2379" s="74"/>
    </row>
    <row r="2380" spans="1:7" s="55" customFormat="1" ht="14.15" x14ac:dyDescent="0.4">
      <c r="A2380" s="116"/>
      <c r="B2380" s="122"/>
      <c r="E2380" s="74"/>
      <c r="F2380" s="74"/>
      <c r="G2380" s="74"/>
    </row>
    <row r="2381" spans="1:7" s="55" customFormat="1" ht="14.15" x14ac:dyDescent="0.4">
      <c r="A2381" s="116"/>
      <c r="B2381" s="122"/>
      <c r="E2381" s="74"/>
      <c r="F2381" s="74"/>
      <c r="G2381" s="74"/>
    </row>
    <row r="2382" spans="1:7" s="55" customFormat="1" ht="14.15" x14ac:dyDescent="0.4">
      <c r="A2382" s="116"/>
      <c r="B2382" s="122"/>
      <c r="E2382" s="74"/>
      <c r="F2382" s="74"/>
      <c r="G2382" s="74"/>
    </row>
    <row r="2383" spans="1:7" s="55" customFormat="1" ht="14.15" x14ac:dyDescent="0.4">
      <c r="A2383" s="116"/>
      <c r="B2383" s="122"/>
      <c r="E2383" s="74"/>
      <c r="F2383" s="74"/>
      <c r="G2383" s="74"/>
    </row>
    <row r="2384" spans="1:7" s="55" customFormat="1" ht="14.15" x14ac:dyDescent="0.4">
      <c r="A2384" s="116"/>
      <c r="B2384" s="122"/>
      <c r="E2384" s="74"/>
      <c r="F2384" s="74"/>
      <c r="G2384" s="74"/>
    </row>
    <row r="2385" spans="1:7" s="55" customFormat="1" ht="14.15" x14ac:dyDescent="0.4">
      <c r="A2385" s="116"/>
      <c r="B2385" s="122"/>
      <c r="E2385" s="74"/>
      <c r="F2385" s="74"/>
      <c r="G2385" s="74"/>
    </row>
    <row r="2386" spans="1:7" s="55" customFormat="1" ht="14.15" x14ac:dyDescent="0.4">
      <c r="A2386" s="116"/>
      <c r="B2386" s="122"/>
      <c r="E2386" s="74"/>
      <c r="F2386" s="74"/>
      <c r="G2386" s="74"/>
    </row>
    <row r="2387" spans="1:7" s="55" customFormat="1" ht="14.15" x14ac:dyDescent="0.4">
      <c r="A2387" s="116"/>
      <c r="B2387" s="122"/>
      <c r="E2387" s="74"/>
      <c r="F2387" s="74"/>
      <c r="G2387" s="74"/>
    </row>
    <row r="2388" spans="1:7" s="55" customFormat="1" ht="14.15" x14ac:dyDescent="0.4">
      <c r="A2388" s="116"/>
      <c r="B2388" s="122"/>
      <c r="E2388" s="74"/>
      <c r="F2388" s="74"/>
      <c r="G2388" s="74"/>
    </row>
    <row r="2389" spans="1:7" s="55" customFormat="1" ht="14.15" x14ac:dyDescent="0.4">
      <c r="A2389" s="116"/>
      <c r="B2389" s="122"/>
      <c r="E2389" s="74"/>
      <c r="F2389" s="74"/>
      <c r="G2389" s="74"/>
    </row>
    <row r="2390" spans="1:7" s="55" customFormat="1" ht="14.15" x14ac:dyDescent="0.4">
      <c r="A2390" s="116"/>
      <c r="B2390" s="122"/>
      <c r="E2390" s="74"/>
      <c r="F2390" s="74"/>
      <c r="G2390" s="74"/>
    </row>
    <row r="2391" spans="1:7" s="55" customFormat="1" ht="14.15" x14ac:dyDescent="0.4">
      <c r="A2391" s="116"/>
      <c r="B2391" s="122"/>
      <c r="E2391" s="74"/>
      <c r="F2391" s="74"/>
      <c r="G2391" s="74"/>
    </row>
    <row r="2392" spans="1:7" s="55" customFormat="1" ht="14.15" x14ac:dyDescent="0.4">
      <c r="A2392" s="116"/>
      <c r="B2392" s="122"/>
      <c r="E2392" s="74"/>
      <c r="F2392" s="74"/>
      <c r="G2392" s="74"/>
    </row>
    <row r="2393" spans="1:7" s="55" customFormat="1" ht="14.15" x14ac:dyDescent="0.4">
      <c r="A2393" s="116"/>
      <c r="B2393" s="122"/>
      <c r="E2393" s="74"/>
      <c r="F2393" s="74"/>
      <c r="G2393" s="74"/>
    </row>
    <row r="2394" spans="1:7" s="55" customFormat="1" ht="14.15" x14ac:dyDescent="0.4">
      <c r="A2394" s="116"/>
      <c r="B2394" s="122"/>
      <c r="E2394" s="74"/>
      <c r="F2394" s="74"/>
      <c r="G2394" s="74"/>
    </row>
    <row r="2395" spans="1:7" s="55" customFormat="1" ht="14.15" x14ac:dyDescent="0.4">
      <c r="A2395" s="116"/>
      <c r="B2395" s="122"/>
      <c r="E2395" s="74"/>
      <c r="F2395" s="74"/>
      <c r="G2395" s="74"/>
    </row>
    <row r="2396" spans="1:7" s="55" customFormat="1" ht="14.15" x14ac:dyDescent="0.4">
      <c r="A2396" s="116"/>
      <c r="B2396" s="122"/>
      <c r="E2396" s="74"/>
      <c r="F2396" s="74"/>
      <c r="G2396" s="74"/>
    </row>
    <row r="2397" spans="1:7" s="55" customFormat="1" ht="14.15" x14ac:dyDescent="0.4">
      <c r="A2397" s="116"/>
      <c r="B2397" s="122"/>
      <c r="E2397" s="74"/>
      <c r="F2397" s="74"/>
      <c r="G2397" s="74"/>
    </row>
    <row r="2398" spans="1:7" s="55" customFormat="1" ht="14.15" x14ac:dyDescent="0.4">
      <c r="A2398" s="116"/>
      <c r="B2398" s="122"/>
      <c r="E2398" s="74"/>
      <c r="F2398" s="74"/>
      <c r="G2398" s="74"/>
    </row>
    <row r="2399" spans="1:7" s="55" customFormat="1" ht="14.15" x14ac:dyDescent="0.4">
      <c r="A2399" s="116"/>
      <c r="B2399" s="122"/>
      <c r="E2399" s="74"/>
      <c r="F2399" s="74"/>
      <c r="G2399" s="74"/>
    </row>
    <row r="2400" spans="1:7" s="55" customFormat="1" ht="14.15" x14ac:dyDescent="0.4">
      <c r="A2400" s="116"/>
      <c r="B2400" s="122"/>
      <c r="E2400" s="74"/>
      <c r="F2400" s="74"/>
      <c r="G2400" s="74"/>
    </row>
    <row r="2401" spans="1:7" s="55" customFormat="1" ht="14.15" x14ac:dyDescent="0.4">
      <c r="A2401" s="116"/>
      <c r="B2401" s="122"/>
      <c r="E2401" s="74"/>
      <c r="F2401" s="74"/>
      <c r="G2401" s="74"/>
    </row>
    <row r="2402" spans="1:7" s="55" customFormat="1" ht="14.15" x14ac:dyDescent="0.4">
      <c r="A2402" s="116"/>
      <c r="B2402" s="122"/>
      <c r="E2402" s="74"/>
      <c r="F2402" s="74"/>
      <c r="G2402" s="74"/>
    </row>
    <row r="2403" spans="1:7" s="55" customFormat="1" ht="14.15" x14ac:dyDescent="0.4">
      <c r="A2403" s="116"/>
      <c r="B2403" s="122"/>
      <c r="E2403" s="74"/>
      <c r="F2403" s="74"/>
      <c r="G2403" s="74"/>
    </row>
    <row r="2404" spans="1:7" s="55" customFormat="1" ht="14.15" x14ac:dyDescent="0.4">
      <c r="A2404" s="116"/>
      <c r="B2404" s="122"/>
      <c r="E2404" s="74"/>
      <c r="F2404" s="74"/>
      <c r="G2404" s="74"/>
    </row>
    <row r="2405" spans="1:7" s="55" customFormat="1" ht="14.15" x14ac:dyDescent="0.4">
      <c r="A2405" s="116"/>
      <c r="B2405" s="122"/>
      <c r="E2405" s="74"/>
      <c r="F2405" s="74"/>
      <c r="G2405" s="74"/>
    </row>
    <row r="2406" spans="1:7" s="55" customFormat="1" ht="14.15" x14ac:dyDescent="0.4">
      <c r="A2406" s="116"/>
      <c r="B2406" s="122"/>
      <c r="E2406" s="74"/>
      <c r="F2406" s="74"/>
      <c r="G2406" s="74"/>
    </row>
    <row r="2407" spans="1:7" s="55" customFormat="1" ht="14.15" x14ac:dyDescent="0.4">
      <c r="A2407" s="116"/>
      <c r="B2407" s="122"/>
      <c r="E2407" s="74"/>
      <c r="F2407" s="74"/>
      <c r="G2407" s="74"/>
    </row>
    <row r="2408" spans="1:7" s="55" customFormat="1" ht="14.15" x14ac:dyDescent="0.4">
      <c r="A2408" s="116"/>
      <c r="B2408" s="122"/>
      <c r="E2408" s="74"/>
      <c r="F2408" s="74"/>
      <c r="G2408" s="74"/>
    </row>
    <row r="2409" spans="1:7" s="55" customFormat="1" ht="14.15" x14ac:dyDescent="0.4">
      <c r="A2409" s="116"/>
      <c r="B2409" s="122"/>
      <c r="E2409" s="74"/>
      <c r="F2409" s="74"/>
      <c r="G2409" s="74"/>
    </row>
    <row r="2410" spans="1:7" s="55" customFormat="1" ht="14.15" x14ac:dyDescent="0.4">
      <c r="A2410" s="116"/>
      <c r="B2410" s="122"/>
      <c r="E2410" s="74"/>
      <c r="F2410" s="74"/>
      <c r="G2410" s="74"/>
    </row>
    <row r="2411" spans="1:7" s="55" customFormat="1" ht="14.15" x14ac:dyDescent="0.4">
      <c r="A2411" s="116"/>
      <c r="B2411" s="122"/>
      <c r="E2411" s="74"/>
      <c r="F2411" s="74"/>
      <c r="G2411" s="74"/>
    </row>
    <row r="2412" spans="1:7" s="55" customFormat="1" ht="14.15" x14ac:dyDescent="0.4">
      <c r="A2412" s="116"/>
      <c r="B2412" s="122"/>
      <c r="E2412" s="74"/>
      <c r="F2412" s="74"/>
      <c r="G2412" s="74"/>
    </row>
    <row r="2413" spans="1:7" s="55" customFormat="1" ht="14.15" x14ac:dyDescent="0.4">
      <c r="A2413" s="116"/>
      <c r="B2413" s="122"/>
      <c r="E2413" s="74"/>
      <c r="F2413" s="74"/>
      <c r="G2413" s="74"/>
    </row>
    <row r="2414" spans="1:7" s="55" customFormat="1" ht="14.15" x14ac:dyDescent="0.4">
      <c r="A2414" s="116"/>
      <c r="B2414" s="122"/>
      <c r="E2414" s="74"/>
      <c r="F2414" s="74"/>
      <c r="G2414" s="74"/>
    </row>
    <row r="2415" spans="1:7" s="55" customFormat="1" ht="14.15" x14ac:dyDescent="0.4">
      <c r="A2415" s="116"/>
      <c r="B2415" s="122"/>
      <c r="E2415" s="74"/>
      <c r="F2415" s="74"/>
      <c r="G2415" s="74"/>
    </row>
    <row r="2416" spans="1:7" s="55" customFormat="1" ht="14.15" x14ac:dyDescent="0.4">
      <c r="A2416" s="116"/>
      <c r="B2416" s="122"/>
      <c r="E2416" s="74"/>
      <c r="F2416" s="74"/>
      <c r="G2416" s="74"/>
    </row>
    <row r="2417" spans="1:7" s="55" customFormat="1" ht="14.15" x14ac:dyDescent="0.4">
      <c r="A2417" s="116"/>
      <c r="B2417" s="122"/>
      <c r="E2417" s="74"/>
      <c r="F2417" s="74"/>
      <c r="G2417" s="74"/>
    </row>
    <row r="2418" spans="1:7" s="55" customFormat="1" ht="14.15" x14ac:dyDescent="0.4">
      <c r="A2418" s="116"/>
      <c r="B2418" s="122"/>
      <c r="E2418" s="74"/>
      <c r="F2418" s="74"/>
      <c r="G2418" s="74"/>
    </row>
    <row r="2419" spans="1:7" s="55" customFormat="1" ht="14.15" x14ac:dyDescent="0.4">
      <c r="A2419" s="116"/>
      <c r="B2419" s="122"/>
      <c r="E2419" s="74"/>
      <c r="F2419" s="74"/>
      <c r="G2419" s="74"/>
    </row>
    <row r="2420" spans="1:7" s="55" customFormat="1" ht="14.15" x14ac:dyDescent="0.4">
      <c r="A2420" s="116"/>
      <c r="B2420" s="122"/>
      <c r="E2420" s="74"/>
      <c r="F2420" s="74"/>
      <c r="G2420" s="74"/>
    </row>
    <row r="2421" spans="1:7" s="55" customFormat="1" ht="14.15" x14ac:dyDescent="0.4">
      <c r="A2421" s="116"/>
      <c r="B2421" s="122"/>
      <c r="E2421" s="74"/>
      <c r="F2421" s="74"/>
      <c r="G2421" s="74"/>
    </row>
    <row r="2422" spans="1:7" s="55" customFormat="1" ht="14.15" x14ac:dyDescent="0.4">
      <c r="A2422" s="116"/>
      <c r="B2422" s="122"/>
      <c r="E2422" s="74"/>
      <c r="F2422" s="74"/>
      <c r="G2422" s="74"/>
    </row>
    <row r="2423" spans="1:7" s="55" customFormat="1" ht="14.15" x14ac:dyDescent="0.4">
      <c r="A2423" s="116"/>
      <c r="B2423" s="122"/>
      <c r="E2423" s="74"/>
      <c r="F2423" s="74"/>
      <c r="G2423" s="74"/>
    </row>
    <row r="2424" spans="1:7" s="55" customFormat="1" ht="14.15" x14ac:dyDescent="0.4">
      <c r="A2424" s="116"/>
      <c r="B2424" s="122"/>
      <c r="E2424" s="74"/>
      <c r="F2424" s="74"/>
      <c r="G2424" s="74"/>
    </row>
    <row r="2425" spans="1:7" s="55" customFormat="1" ht="14.15" x14ac:dyDescent="0.4">
      <c r="A2425" s="116"/>
      <c r="B2425" s="122"/>
      <c r="E2425" s="74"/>
      <c r="F2425" s="74"/>
      <c r="G2425" s="74"/>
    </row>
    <row r="2426" spans="1:7" s="55" customFormat="1" ht="14.15" x14ac:dyDescent="0.4">
      <c r="A2426" s="116"/>
      <c r="B2426" s="122"/>
      <c r="E2426" s="74"/>
      <c r="F2426" s="74"/>
      <c r="G2426" s="74"/>
    </row>
    <row r="2427" spans="1:7" s="55" customFormat="1" ht="14.15" x14ac:dyDescent="0.4">
      <c r="A2427" s="116"/>
      <c r="B2427" s="122"/>
      <c r="E2427" s="74"/>
      <c r="F2427" s="74"/>
      <c r="G2427" s="74"/>
    </row>
    <row r="2428" spans="1:7" s="55" customFormat="1" ht="14.15" x14ac:dyDescent="0.4">
      <c r="A2428" s="116"/>
      <c r="B2428" s="122"/>
      <c r="E2428" s="74"/>
      <c r="F2428" s="74"/>
      <c r="G2428" s="74"/>
    </row>
    <row r="2429" spans="1:7" s="55" customFormat="1" ht="14.15" x14ac:dyDescent="0.4">
      <c r="A2429" s="116"/>
      <c r="B2429" s="122"/>
      <c r="E2429" s="74"/>
      <c r="F2429" s="74"/>
      <c r="G2429" s="74"/>
    </row>
    <row r="2430" spans="1:7" s="55" customFormat="1" ht="14.15" x14ac:dyDescent="0.4">
      <c r="A2430" s="116"/>
      <c r="B2430" s="122"/>
      <c r="E2430" s="74"/>
      <c r="F2430" s="74"/>
      <c r="G2430" s="74"/>
    </row>
    <row r="2431" spans="1:7" s="55" customFormat="1" ht="14.15" x14ac:dyDescent="0.4">
      <c r="A2431" s="116"/>
      <c r="B2431" s="122"/>
      <c r="E2431" s="74"/>
      <c r="F2431" s="74"/>
      <c r="G2431" s="74"/>
    </row>
    <row r="2432" spans="1:7" s="55" customFormat="1" ht="14.15" x14ac:dyDescent="0.4">
      <c r="A2432" s="116"/>
      <c r="B2432" s="122"/>
      <c r="E2432" s="74"/>
      <c r="F2432" s="74"/>
      <c r="G2432" s="74"/>
    </row>
    <row r="2433" spans="1:7" s="55" customFormat="1" ht="14.15" x14ac:dyDescent="0.4">
      <c r="A2433" s="116"/>
      <c r="B2433" s="122"/>
      <c r="E2433" s="74"/>
      <c r="F2433" s="74"/>
      <c r="G2433" s="74"/>
    </row>
    <row r="2434" spans="1:7" s="55" customFormat="1" ht="14.15" x14ac:dyDescent="0.4">
      <c r="A2434" s="116"/>
      <c r="B2434" s="122"/>
      <c r="E2434" s="74"/>
      <c r="F2434" s="74"/>
      <c r="G2434" s="74"/>
    </row>
    <row r="2435" spans="1:7" s="55" customFormat="1" ht="14.15" x14ac:dyDescent="0.4">
      <c r="A2435" s="116"/>
      <c r="B2435" s="122"/>
      <c r="E2435" s="74"/>
      <c r="F2435" s="74"/>
      <c r="G2435" s="74"/>
    </row>
    <row r="2436" spans="1:7" s="55" customFormat="1" ht="14.15" x14ac:dyDescent="0.4">
      <c r="A2436" s="116"/>
      <c r="B2436" s="122"/>
      <c r="E2436" s="74"/>
      <c r="F2436" s="74"/>
      <c r="G2436" s="74"/>
    </row>
    <row r="2437" spans="1:7" s="55" customFormat="1" ht="14.15" x14ac:dyDescent="0.4">
      <c r="A2437" s="116"/>
      <c r="B2437" s="122"/>
      <c r="E2437" s="74"/>
      <c r="F2437" s="74"/>
      <c r="G2437" s="74"/>
    </row>
    <row r="2438" spans="1:7" s="55" customFormat="1" ht="14.15" x14ac:dyDescent="0.4">
      <c r="A2438" s="116"/>
      <c r="B2438" s="122"/>
      <c r="E2438" s="74"/>
      <c r="F2438" s="74"/>
      <c r="G2438" s="74"/>
    </row>
    <row r="2439" spans="1:7" s="55" customFormat="1" ht="14.15" x14ac:dyDescent="0.4">
      <c r="A2439" s="116"/>
      <c r="B2439" s="122"/>
      <c r="E2439" s="74"/>
      <c r="F2439" s="74"/>
      <c r="G2439" s="74"/>
    </row>
    <row r="2440" spans="1:7" s="55" customFormat="1" ht="14.15" x14ac:dyDescent="0.4">
      <c r="A2440" s="116"/>
      <c r="B2440" s="122"/>
      <c r="E2440" s="74"/>
      <c r="F2440" s="74"/>
      <c r="G2440" s="74"/>
    </row>
    <row r="2441" spans="1:7" s="55" customFormat="1" ht="14.15" x14ac:dyDescent="0.4">
      <c r="A2441" s="116"/>
      <c r="B2441" s="122"/>
      <c r="E2441" s="74"/>
      <c r="F2441" s="74"/>
      <c r="G2441" s="74"/>
    </row>
    <row r="2442" spans="1:7" s="55" customFormat="1" ht="14.15" x14ac:dyDescent="0.4">
      <c r="A2442" s="116"/>
      <c r="B2442" s="122"/>
      <c r="E2442" s="74"/>
      <c r="F2442" s="74"/>
      <c r="G2442" s="74"/>
    </row>
    <row r="2443" spans="1:7" s="55" customFormat="1" ht="14.15" x14ac:dyDescent="0.4">
      <c r="A2443" s="116"/>
      <c r="B2443" s="122"/>
      <c r="E2443" s="74"/>
      <c r="F2443" s="74"/>
      <c r="G2443" s="74"/>
    </row>
    <row r="2444" spans="1:7" s="55" customFormat="1" ht="14.15" x14ac:dyDescent="0.4">
      <c r="A2444" s="116"/>
      <c r="B2444" s="122"/>
      <c r="E2444" s="74"/>
      <c r="F2444" s="74"/>
      <c r="G2444" s="74"/>
    </row>
    <row r="2445" spans="1:7" s="55" customFormat="1" ht="14.15" x14ac:dyDescent="0.4">
      <c r="A2445" s="116"/>
      <c r="B2445" s="122"/>
      <c r="E2445" s="74"/>
      <c r="F2445" s="74"/>
      <c r="G2445" s="74"/>
    </row>
    <row r="2446" spans="1:7" s="55" customFormat="1" ht="14.15" x14ac:dyDescent="0.4">
      <c r="A2446" s="116"/>
      <c r="B2446" s="122"/>
      <c r="E2446" s="74"/>
      <c r="F2446" s="74"/>
      <c r="G2446" s="74"/>
    </row>
    <row r="2447" spans="1:7" s="55" customFormat="1" ht="14.15" x14ac:dyDescent="0.4">
      <c r="A2447" s="116"/>
      <c r="B2447" s="122"/>
      <c r="E2447" s="74"/>
      <c r="F2447" s="74"/>
      <c r="G2447" s="74"/>
    </row>
    <row r="2448" spans="1:7" s="55" customFormat="1" ht="14.15" x14ac:dyDescent="0.4">
      <c r="A2448" s="116"/>
      <c r="B2448" s="122"/>
      <c r="E2448" s="74"/>
      <c r="F2448" s="74"/>
      <c r="G2448" s="74"/>
    </row>
    <row r="2449" spans="1:7" s="55" customFormat="1" ht="14.15" x14ac:dyDescent="0.4">
      <c r="A2449" s="116"/>
      <c r="B2449" s="122"/>
      <c r="E2449" s="74"/>
      <c r="F2449" s="74"/>
      <c r="G2449" s="74"/>
    </row>
    <row r="2450" spans="1:7" s="55" customFormat="1" ht="14.15" x14ac:dyDescent="0.4">
      <c r="A2450" s="116"/>
      <c r="B2450" s="122"/>
      <c r="E2450" s="74"/>
      <c r="F2450" s="74"/>
      <c r="G2450" s="74"/>
    </row>
    <row r="2451" spans="1:7" s="55" customFormat="1" ht="14.15" x14ac:dyDescent="0.4">
      <c r="A2451" s="116"/>
      <c r="B2451" s="122"/>
      <c r="E2451" s="74"/>
      <c r="F2451" s="74"/>
      <c r="G2451" s="74"/>
    </row>
    <row r="2452" spans="1:7" s="55" customFormat="1" ht="14.15" x14ac:dyDescent="0.4">
      <c r="A2452" s="116"/>
      <c r="B2452" s="122"/>
      <c r="E2452" s="74"/>
      <c r="F2452" s="74"/>
      <c r="G2452" s="74"/>
    </row>
    <row r="2453" spans="1:7" s="55" customFormat="1" ht="14.15" x14ac:dyDescent="0.4">
      <c r="A2453" s="116"/>
      <c r="B2453" s="122"/>
      <c r="E2453" s="74"/>
      <c r="F2453" s="74"/>
      <c r="G2453" s="74"/>
    </row>
    <row r="2454" spans="1:7" s="55" customFormat="1" ht="14.15" x14ac:dyDescent="0.4">
      <c r="A2454" s="116"/>
      <c r="B2454" s="122"/>
      <c r="E2454" s="74"/>
      <c r="F2454" s="74"/>
      <c r="G2454" s="74"/>
    </row>
    <row r="2455" spans="1:7" s="55" customFormat="1" ht="14.15" x14ac:dyDescent="0.4">
      <c r="A2455" s="116"/>
      <c r="B2455" s="122"/>
      <c r="E2455" s="74"/>
      <c r="F2455" s="74"/>
      <c r="G2455" s="74"/>
    </row>
    <row r="2456" spans="1:7" s="55" customFormat="1" ht="14.15" x14ac:dyDescent="0.4">
      <c r="A2456" s="116"/>
      <c r="B2456" s="122"/>
      <c r="E2456" s="74"/>
      <c r="F2456" s="74"/>
      <c r="G2456" s="74"/>
    </row>
    <row r="2457" spans="1:7" s="55" customFormat="1" ht="14.15" x14ac:dyDescent="0.4">
      <c r="A2457" s="116"/>
      <c r="B2457" s="122"/>
      <c r="E2457" s="74"/>
      <c r="F2457" s="74"/>
      <c r="G2457" s="74"/>
    </row>
    <row r="2458" spans="1:7" s="55" customFormat="1" ht="14.15" x14ac:dyDescent="0.4">
      <c r="A2458" s="116"/>
      <c r="B2458" s="122"/>
      <c r="E2458" s="74"/>
      <c r="F2458" s="74"/>
      <c r="G2458" s="74"/>
    </row>
    <row r="2459" spans="1:7" s="55" customFormat="1" ht="14.15" x14ac:dyDescent="0.4">
      <c r="A2459" s="116"/>
      <c r="B2459" s="122"/>
      <c r="E2459" s="74"/>
      <c r="F2459" s="74"/>
      <c r="G2459" s="74"/>
    </row>
    <row r="2460" spans="1:7" s="55" customFormat="1" ht="14.15" x14ac:dyDescent="0.4">
      <c r="A2460" s="116"/>
      <c r="B2460" s="122"/>
      <c r="E2460" s="74"/>
      <c r="F2460" s="74"/>
      <c r="G2460" s="74"/>
    </row>
    <row r="2461" spans="1:7" s="55" customFormat="1" ht="14.15" x14ac:dyDescent="0.4">
      <c r="A2461" s="116"/>
      <c r="B2461" s="122"/>
      <c r="E2461" s="74"/>
      <c r="F2461" s="74"/>
      <c r="G2461" s="74"/>
    </row>
    <row r="2462" spans="1:7" s="55" customFormat="1" ht="14.15" x14ac:dyDescent="0.4">
      <c r="A2462" s="116"/>
      <c r="B2462" s="122"/>
      <c r="E2462" s="74"/>
      <c r="F2462" s="74"/>
      <c r="G2462" s="74"/>
    </row>
    <row r="2463" spans="1:7" s="55" customFormat="1" ht="14.15" x14ac:dyDescent="0.4">
      <c r="A2463" s="116"/>
      <c r="B2463" s="122"/>
      <c r="E2463" s="74"/>
      <c r="F2463" s="74"/>
      <c r="G2463" s="74"/>
    </row>
    <row r="2464" spans="1:7" s="55" customFormat="1" ht="14.15" x14ac:dyDescent="0.4">
      <c r="A2464" s="116"/>
      <c r="B2464" s="122"/>
      <c r="E2464" s="74"/>
      <c r="F2464" s="74"/>
      <c r="G2464" s="74"/>
    </row>
    <row r="2465" spans="1:7" s="55" customFormat="1" ht="14.15" x14ac:dyDescent="0.4">
      <c r="A2465" s="116"/>
      <c r="B2465" s="122"/>
      <c r="E2465" s="74"/>
      <c r="F2465" s="74"/>
      <c r="G2465" s="74"/>
    </row>
    <row r="2466" spans="1:7" s="55" customFormat="1" ht="14.15" x14ac:dyDescent="0.4">
      <c r="A2466" s="116"/>
      <c r="B2466" s="122"/>
      <c r="E2466" s="74"/>
      <c r="F2466" s="74"/>
      <c r="G2466" s="74"/>
    </row>
    <row r="2467" spans="1:7" s="55" customFormat="1" ht="14.15" x14ac:dyDescent="0.4">
      <c r="A2467" s="116"/>
      <c r="B2467" s="122"/>
      <c r="E2467" s="74"/>
      <c r="F2467" s="74"/>
      <c r="G2467" s="74"/>
    </row>
    <row r="2468" spans="1:7" s="55" customFormat="1" ht="14.15" x14ac:dyDescent="0.4">
      <c r="A2468" s="116"/>
      <c r="B2468" s="122"/>
      <c r="E2468" s="74"/>
      <c r="F2468" s="74"/>
      <c r="G2468" s="74"/>
    </row>
    <row r="2469" spans="1:7" s="55" customFormat="1" ht="14.15" x14ac:dyDescent="0.4">
      <c r="A2469" s="116"/>
      <c r="B2469" s="122"/>
      <c r="E2469" s="74"/>
      <c r="F2469" s="74"/>
      <c r="G2469" s="74"/>
    </row>
    <row r="2470" spans="1:7" s="55" customFormat="1" ht="14.15" x14ac:dyDescent="0.4">
      <c r="A2470" s="116"/>
      <c r="B2470" s="122"/>
      <c r="E2470" s="74"/>
      <c r="F2470" s="74"/>
      <c r="G2470" s="74"/>
    </row>
    <row r="2471" spans="1:7" s="55" customFormat="1" ht="14.15" x14ac:dyDescent="0.4">
      <c r="A2471" s="116"/>
      <c r="B2471" s="122"/>
      <c r="E2471" s="74"/>
      <c r="F2471" s="74"/>
      <c r="G2471" s="74"/>
    </row>
    <row r="2472" spans="1:7" s="55" customFormat="1" ht="14.15" x14ac:dyDescent="0.4">
      <c r="A2472" s="116"/>
      <c r="B2472" s="122"/>
      <c r="E2472" s="74"/>
      <c r="F2472" s="74"/>
      <c r="G2472" s="74"/>
    </row>
    <row r="2473" spans="1:7" s="55" customFormat="1" ht="14.15" x14ac:dyDescent="0.4">
      <c r="A2473" s="116"/>
      <c r="B2473" s="122"/>
      <c r="E2473" s="74"/>
      <c r="F2473" s="74"/>
      <c r="G2473" s="74"/>
    </row>
    <row r="2474" spans="1:7" s="55" customFormat="1" ht="14.15" x14ac:dyDescent="0.4">
      <c r="A2474" s="116"/>
      <c r="B2474" s="122"/>
      <c r="E2474" s="74"/>
      <c r="F2474" s="74"/>
      <c r="G2474" s="74"/>
    </row>
    <row r="2475" spans="1:7" s="55" customFormat="1" ht="14.15" x14ac:dyDescent="0.4">
      <c r="A2475" s="116"/>
      <c r="B2475" s="122"/>
      <c r="E2475" s="74"/>
      <c r="F2475" s="74"/>
      <c r="G2475" s="74"/>
    </row>
    <row r="2476" spans="1:7" s="55" customFormat="1" ht="14.15" x14ac:dyDescent="0.4">
      <c r="A2476" s="116"/>
      <c r="B2476" s="122"/>
      <c r="E2476" s="74"/>
      <c r="F2476" s="74"/>
      <c r="G2476" s="74"/>
    </row>
    <row r="2477" spans="1:7" s="55" customFormat="1" ht="14.15" x14ac:dyDescent="0.4">
      <c r="A2477" s="116"/>
      <c r="B2477" s="122"/>
      <c r="E2477" s="74"/>
      <c r="F2477" s="74"/>
      <c r="G2477" s="74"/>
    </row>
    <row r="2478" spans="1:7" s="55" customFormat="1" ht="14.15" x14ac:dyDescent="0.4">
      <c r="A2478" s="116"/>
      <c r="B2478" s="122"/>
      <c r="E2478" s="74"/>
      <c r="F2478" s="74"/>
      <c r="G2478" s="74"/>
    </row>
    <row r="2479" spans="1:7" s="55" customFormat="1" ht="14.15" x14ac:dyDescent="0.4">
      <c r="A2479" s="116"/>
      <c r="B2479" s="122"/>
      <c r="E2479" s="74"/>
      <c r="F2479" s="74"/>
      <c r="G2479" s="74"/>
    </row>
    <row r="2480" spans="1:7" s="55" customFormat="1" ht="14.15" x14ac:dyDescent="0.4">
      <c r="A2480" s="116"/>
      <c r="B2480" s="122"/>
      <c r="E2480" s="74"/>
      <c r="F2480" s="74"/>
      <c r="G2480" s="74"/>
    </row>
    <row r="2481" spans="1:7" s="55" customFormat="1" ht="14.15" x14ac:dyDescent="0.4">
      <c r="A2481" s="116"/>
      <c r="B2481" s="122"/>
      <c r="E2481" s="74"/>
      <c r="F2481" s="74"/>
      <c r="G2481" s="74"/>
    </row>
    <row r="2482" spans="1:7" s="55" customFormat="1" ht="14.15" x14ac:dyDescent="0.4">
      <c r="A2482" s="116"/>
      <c r="B2482" s="122"/>
      <c r="E2482" s="74"/>
      <c r="F2482" s="74"/>
      <c r="G2482" s="74"/>
    </row>
    <row r="2483" spans="1:7" s="55" customFormat="1" ht="14.15" x14ac:dyDescent="0.4">
      <c r="A2483" s="116"/>
      <c r="B2483" s="122"/>
      <c r="E2483" s="74"/>
      <c r="F2483" s="74"/>
      <c r="G2483" s="74"/>
    </row>
    <row r="2484" spans="1:7" s="55" customFormat="1" ht="14.15" x14ac:dyDescent="0.4">
      <c r="A2484" s="116"/>
      <c r="B2484" s="122"/>
      <c r="E2484" s="74"/>
      <c r="F2484" s="74"/>
      <c r="G2484" s="74"/>
    </row>
    <row r="2485" spans="1:7" s="55" customFormat="1" ht="14.15" x14ac:dyDescent="0.4">
      <c r="A2485" s="116"/>
      <c r="B2485" s="122"/>
      <c r="E2485" s="74"/>
      <c r="F2485" s="74"/>
      <c r="G2485" s="74"/>
    </row>
    <row r="2486" spans="1:7" s="55" customFormat="1" ht="14.15" x14ac:dyDescent="0.4">
      <c r="A2486" s="116"/>
      <c r="B2486" s="122"/>
      <c r="E2486" s="74"/>
      <c r="F2486" s="74"/>
      <c r="G2486" s="74"/>
    </row>
    <row r="2487" spans="1:7" s="55" customFormat="1" ht="14.15" x14ac:dyDescent="0.4">
      <c r="A2487" s="116"/>
      <c r="B2487" s="122"/>
      <c r="E2487" s="74"/>
      <c r="F2487" s="74"/>
      <c r="G2487" s="74"/>
    </row>
    <row r="2488" spans="1:7" s="55" customFormat="1" ht="14.15" x14ac:dyDescent="0.4">
      <c r="A2488" s="116"/>
      <c r="B2488" s="122"/>
      <c r="E2488" s="74"/>
      <c r="F2488" s="74"/>
      <c r="G2488" s="74"/>
    </row>
    <row r="2489" spans="1:7" s="55" customFormat="1" ht="14.15" x14ac:dyDescent="0.4">
      <c r="A2489" s="116"/>
      <c r="B2489" s="122"/>
      <c r="E2489" s="74"/>
      <c r="F2489" s="74"/>
      <c r="G2489" s="74"/>
    </row>
    <row r="2490" spans="1:7" s="55" customFormat="1" ht="14.15" x14ac:dyDescent="0.4">
      <c r="A2490" s="116"/>
      <c r="B2490" s="122"/>
      <c r="E2490" s="74"/>
      <c r="F2490" s="74"/>
      <c r="G2490" s="74"/>
    </row>
    <row r="2491" spans="1:7" s="55" customFormat="1" ht="14.15" x14ac:dyDescent="0.4">
      <c r="A2491" s="116"/>
      <c r="B2491" s="122"/>
      <c r="E2491" s="74"/>
      <c r="F2491" s="74"/>
      <c r="G2491" s="74"/>
    </row>
    <row r="2492" spans="1:7" s="55" customFormat="1" ht="14.15" x14ac:dyDescent="0.4">
      <c r="A2492" s="116"/>
      <c r="B2492" s="122"/>
      <c r="E2492" s="74"/>
      <c r="F2492" s="74"/>
      <c r="G2492" s="74"/>
    </row>
    <row r="2493" spans="1:7" s="55" customFormat="1" ht="14.15" x14ac:dyDescent="0.4">
      <c r="A2493" s="116"/>
      <c r="B2493" s="122"/>
      <c r="E2493" s="74"/>
      <c r="F2493" s="74"/>
      <c r="G2493" s="74"/>
    </row>
    <row r="2494" spans="1:7" s="55" customFormat="1" ht="14.15" x14ac:dyDescent="0.4">
      <c r="A2494" s="116"/>
      <c r="B2494" s="122"/>
      <c r="E2494" s="74"/>
      <c r="F2494" s="74"/>
      <c r="G2494" s="74"/>
    </row>
    <row r="2495" spans="1:7" s="55" customFormat="1" ht="14.15" x14ac:dyDescent="0.4">
      <c r="A2495" s="116"/>
      <c r="B2495" s="122"/>
      <c r="E2495" s="74"/>
      <c r="F2495" s="74"/>
      <c r="G2495" s="74"/>
    </row>
    <row r="2496" spans="1:7" s="55" customFormat="1" ht="14.15" x14ac:dyDescent="0.4">
      <c r="A2496" s="116"/>
      <c r="B2496" s="122"/>
      <c r="E2496" s="74"/>
      <c r="F2496" s="74"/>
      <c r="G2496" s="74"/>
    </row>
    <row r="2497" spans="1:7" s="55" customFormat="1" ht="14.15" x14ac:dyDescent="0.4">
      <c r="A2497" s="116"/>
      <c r="B2497" s="122"/>
      <c r="E2497" s="74"/>
      <c r="F2497" s="74"/>
      <c r="G2497" s="74"/>
    </row>
    <row r="2498" spans="1:7" s="55" customFormat="1" ht="14.15" x14ac:dyDescent="0.4">
      <c r="A2498" s="116"/>
      <c r="B2498" s="122"/>
      <c r="E2498" s="74"/>
      <c r="F2498" s="74"/>
      <c r="G2498" s="74"/>
    </row>
    <row r="2499" spans="1:7" s="55" customFormat="1" ht="14.15" x14ac:dyDescent="0.4">
      <c r="A2499" s="116"/>
      <c r="B2499" s="122"/>
      <c r="E2499" s="74"/>
      <c r="F2499" s="74"/>
      <c r="G2499" s="74"/>
    </row>
    <row r="2500" spans="1:7" s="55" customFormat="1" ht="14.15" x14ac:dyDescent="0.4">
      <c r="A2500" s="116"/>
      <c r="B2500" s="122"/>
      <c r="E2500" s="74"/>
      <c r="F2500" s="74"/>
      <c r="G2500" s="74"/>
    </row>
    <row r="2501" spans="1:7" s="55" customFormat="1" ht="14.15" x14ac:dyDescent="0.4">
      <c r="A2501" s="116"/>
      <c r="B2501" s="122"/>
      <c r="E2501" s="74"/>
      <c r="F2501" s="74"/>
      <c r="G2501" s="74"/>
    </row>
    <row r="2502" spans="1:7" s="55" customFormat="1" ht="14.15" x14ac:dyDescent="0.4">
      <c r="A2502" s="116"/>
      <c r="B2502" s="122"/>
      <c r="E2502" s="74"/>
      <c r="F2502" s="74"/>
      <c r="G2502" s="74"/>
    </row>
    <row r="2503" spans="1:7" s="55" customFormat="1" ht="14.15" x14ac:dyDescent="0.4">
      <c r="A2503" s="116"/>
      <c r="B2503" s="122"/>
      <c r="E2503" s="74"/>
      <c r="F2503" s="74"/>
      <c r="G2503" s="74"/>
    </row>
    <row r="2504" spans="1:7" s="55" customFormat="1" ht="14.15" x14ac:dyDescent="0.4">
      <c r="A2504" s="116"/>
      <c r="B2504" s="122"/>
      <c r="E2504" s="74"/>
      <c r="F2504" s="74"/>
      <c r="G2504" s="74"/>
    </row>
    <row r="2505" spans="1:7" s="55" customFormat="1" ht="14.15" x14ac:dyDescent="0.4">
      <c r="A2505" s="116"/>
      <c r="B2505" s="122"/>
      <c r="E2505" s="74"/>
      <c r="F2505" s="74"/>
      <c r="G2505" s="74"/>
    </row>
    <row r="2506" spans="1:7" s="55" customFormat="1" ht="14.15" x14ac:dyDescent="0.4">
      <c r="A2506" s="116"/>
      <c r="B2506" s="122"/>
      <c r="E2506" s="74"/>
      <c r="F2506" s="74"/>
      <c r="G2506" s="74"/>
    </row>
    <row r="2507" spans="1:7" s="55" customFormat="1" ht="14.15" x14ac:dyDescent="0.4">
      <c r="A2507" s="116"/>
      <c r="B2507" s="122"/>
      <c r="E2507" s="74"/>
      <c r="F2507" s="74"/>
      <c r="G2507" s="74"/>
    </row>
    <row r="2508" spans="1:7" s="55" customFormat="1" ht="14.15" x14ac:dyDescent="0.4">
      <c r="A2508" s="116"/>
      <c r="B2508" s="122"/>
      <c r="E2508" s="74"/>
      <c r="F2508" s="74"/>
      <c r="G2508" s="74"/>
    </row>
    <row r="2509" spans="1:7" s="55" customFormat="1" ht="14.15" x14ac:dyDescent="0.4">
      <c r="A2509" s="116"/>
      <c r="B2509" s="122"/>
      <c r="E2509" s="74"/>
      <c r="F2509" s="74"/>
      <c r="G2509" s="74"/>
    </row>
    <row r="2510" spans="1:7" s="55" customFormat="1" ht="14.15" x14ac:dyDescent="0.4">
      <c r="A2510" s="116"/>
      <c r="B2510" s="122"/>
      <c r="E2510" s="74"/>
      <c r="F2510" s="74"/>
      <c r="G2510" s="74"/>
    </row>
    <row r="2511" spans="1:7" s="55" customFormat="1" ht="14.15" x14ac:dyDescent="0.4">
      <c r="A2511" s="116"/>
      <c r="B2511" s="122"/>
      <c r="E2511" s="74"/>
      <c r="F2511" s="74"/>
      <c r="G2511" s="74"/>
    </row>
    <row r="2512" spans="1:7" s="55" customFormat="1" ht="14.15" x14ac:dyDescent="0.4">
      <c r="A2512" s="116"/>
      <c r="B2512" s="122"/>
      <c r="E2512" s="74"/>
      <c r="F2512" s="74"/>
      <c r="G2512" s="74"/>
    </row>
    <row r="2513" spans="1:7" s="55" customFormat="1" ht="14.15" x14ac:dyDescent="0.4">
      <c r="A2513" s="116"/>
      <c r="B2513" s="122"/>
      <c r="E2513" s="74"/>
      <c r="F2513" s="74"/>
      <c r="G2513" s="74"/>
    </row>
    <row r="2514" spans="1:7" s="55" customFormat="1" ht="14.15" x14ac:dyDescent="0.4">
      <c r="A2514" s="116"/>
      <c r="B2514" s="122"/>
      <c r="E2514" s="74"/>
      <c r="F2514" s="74"/>
      <c r="G2514" s="74"/>
    </row>
    <row r="2515" spans="1:7" s="55" customFormat="1" ht="14.15" x14ac:dyDescent="0.4">
      <c r="A2515" s="116"/>
      <c r="B2515" s="122"/>
      <c r="E2515" s="74"/>
      <c r="F2515" s="74"/>
      <c r="G2515" s="74"/>
    </row>
    <row r="2516" spans="1:7" s="55" customFormat="1" ht="14.15" x14ac:dyDescent="0.4">
      <c r="A2516" s="116"/>
      <c r="B2516" s="122"/>
      <c r="E2516" s="74"/>
      <c r="F2516" s="74"/>
      <c r="G2516" s="74"/>
    </row>
    <row r="2517" spans="1:7" s="55" customFormat="1" ht="14.15" x14ac:dyDescent="0.4">
      <c r="A2517" s="116"/>
      <c r="B2517" s="122"/>
      <c r="E2517" s="74"/>
      <c r="F2517" s="74"/>
      <c r="G2517" s="74"/>
    </row>
    <row r="2518" spans="1:7" s="55" customFormat="1" ht="14.15" x14ac:dyDescent="0.4">
      <c r="A2518" s="116"/>
      <c r="B2518" s="122"/>
      <c r="E2518" s="74"/>
      <c r="F2518" s="74"/>
      <c r="G2518" s="74"/>
    </row>
    <row r="2519" spans="1:7" s="55" customFormat="1" ht="14.15" x14ac:dyDescent="0.4">
      <c r="A2519" s="116"/>
      <c r="B2519" s="122"/>
      <c r="E2519" s="74"/>
      <c r="F2519" s="74"/>
      <c r="G2519" s="74"/>
    </row>
    <row r="2520" spans="1:7" s="55" customFormat="1" ht="14.15" x14ac:dyDescent="0.4">
      <c r="A2520" s="116"/>
      <c r="B2520" s="122"/>
      <c r="E2520" s="74"/>
      <c r="F2520" s="74"/>
      <c r="G2520" s="74"/>
    </row>
    <row r="2521" spans="1:7" s="55" customFormat="1" ht="14.15" x14ac:dyDescent="0.4">
      <c r="A2521" s="116"/>
      <c r="B2521" s="122"/>
      <c r="E2521" s="74"/>
      <c r="F2521" s="74"/>
      <c r="G2521" s="74"/>
    </row>
    <row r="2522" spans="1:7" s="55" customFormat="1" ht="14.15" x14ac:dyDescent="0.4">
      <c r="A2522" s="116"/>
      <c r="B2522" s="122"/>
      <c r="E2522" s="74"/>
      <c r="F2522" s="74"/>
      <c r="G2522" s="74"/>
    </row>
    <row r="2523" spans="1:7" s="55" customFormat="1" ht="14.15" x14ac:dyDescent="0.4">
      <c r="A2523" s="116"/>
      <c r="B2523" s="122"/>
      <c r="E2523" s="74"/>
      <c r="F2523" s="74"/>
      <c r="G2523" s="74"/>
    </row>
    <row r="2524" spans="1:7" s="55" customFormat="1" ht="14.15" x14ac:dyDescent="0.4">
      <c r="A2524" s="116"/>
      <c r="B2524" s="122"/>
      <c r="E2524" s="74"/>
      <c r="F2524" s="74"/>
      <c r="G2524" s="74"/>
    </row>
    <row r="2525" spans="1:7" s="55" customFormat="1" ht="14.15" x14ac:dyDescent="0.4">
      <c r="A2525" s="116"/>
      <c r="B2525" s="122"/>
      <c r="E2525" s="74"/>
      <c r="F2525" s="74"/>
      <c r="G2525" s="74"/>
    </row>
    <row r="2526" spans="1:7" s="55" customFormat="1" ht="14.15" x14ac:dyDescent="0.4">
      <c r="A2526" s="116"/>
      <c r="B2526" s="122"/>
      <c r="E2526" s="74"/>
      <c r="F2526" s="74"/>
      <c r="G2526" s="74"/>
    </row>
    <row r="2527" spans="1:7" s="55" customFormat="1" ht="14.15" x14ac:dyDescent="0.4">
      <c r="A2527" s="116"/>
      <c r="B2527" s="122"/>
      <c r="E2527" s="74"/>
      <c r="F2527" s="74"/>
      <c r="G2527" s="74"/>
    </row>
    <row r="2528" spans="1:7" s="55" customFormat="1" ht="14.15" x14ac:dyDescent="0.4">
      <c r="A2528" s="116"/>
      <c r="B2528" s="122"/>
      <c r="E2528" s="74"/>
      <c r="F2528" s="74"/>
      <c r="G2528" s="74"/>
    </row>
    <row r="2529" spans="1:7" s="55" customFormat="1" ht="14.15" x14ac:dyDescent="0.4">
      <c r="A2529" s="116"/>
      <c r="B2529" s="122"/>
      <c r="E2529" s="74"/>
      <c r="F2529" s="74"/>
      <c r="G2529" s="74"/>
    </row>
    <row r="2530" spans="1:7" s="55" customFormat="1" ht="14.15" x14ac:dyDescent="0.4">
      <c r="A2530" s="116"/>
      <c r="B2530" s="122"/>
      <c r="E2530" s="74"/>
      <c r="F2530" s="74"/>
      <c r="G2530" s="74"/>
    </row>
    <row r="2531" spans="1:7" s="55" customFormat="1" ht="14.15" x14ac:dyDescent="0.4">
      <c r="A2531" s="116"/>
      <c r="B2531" s="122"/>
      <c r="E2531" s="74"/>
      <c r="F2531" s="74"/>
      <c r="G2531" s="74"/>
    </row>
    <row r="2532" spans="1:7" s="55" customFormat="1" ht="14.15" x14ac:dyDescent="0.4">
      <c r="A2532" s="116"/>
      <c r="B2532" s="122"/>
      <c r="E2532" s="74"/>
      <c r="F2532" s="74"/>
      <c r="G2532" s="74"/>
    </row>
    <row r="2533" spans="1:7" s="55" customFormat="1" ht="14.15" x14ac:dyDescent="0.4">
      <c r="A2533" s="116"/>
      <c r="B2533" s="122"/>
      <c r="E2533" s="74"/>
      <c r="F2533" s="74"/>
      <c r="G2533" s="74"/>
    </row>
    <row r="2534" spans="1:7" s="55" customFormat="1" ht="14.15" x14ac:dyDescent="0.4">
      <c r="A2534" s="116"/>
      <c r="B2534" s="122"/>
      <c r="E2534" s="74"/>
      <c r="F2534" s="74"/>
      <c r="G2534" s="74"/>
    </row>
    <row r="2535" spans="1:7" s="55" customFormat="1" ht="14.15" x14ac:dyDescent="0.4">
      <c r="A2535" s="116"/>
      <c r="B2535" s="122"/>
      <c r="E2535" s="74"/>
      <c r="F2535" s="74"/>
      <c r="G2535" s="74"/>
    </row>
    <row r="2536" spans="1:7" s="55" customFormat="1" ht="14.15" x14ac:dyDescent="0.4">
      <c r="A2536" s="116"/>
      <c r="B2536" s="122"/>
      <c r="E2536" s="74"/>
      <c r="F2536" s="74"/>
      <c r="G2536" s="74"/>
    </row>
    <row r="2537" spans="1:7" s="55" customFormat="1" ht="14.15" x14ac:dyDescent="0.4">
      <c r="A2537" s="116"/>
      <c r="B2537" s="122"/>
      <c r="E2537" s="74"/>
      <c r="F2537" s="74"/>
      <c r="G2537" s="74"/>
    </row>
    <row r="2538" spans="1:7" s="55" customFormat="1" ht="14.15" x14ac:dyDescent="0.4">
      <c r="A2538" s="116"/>
      <c r="B2538" s="122"/>
      <c r="E2538" s="74"/>
      <c r="F2538" s="74"/>
      <c r="G2538" s="74"/>
    </row>
    <row r="2539" spans="1:7" s="55" customFormat="1" ht="14.15" x14ac:dyDescent="0.4">
      <c r="A2539" s="116"/>
      <c r="B2539" s="122"/>
      <c r="E2539" s="74"/>
      <c r="F2539" s="74"/>
      <c r="G2539" s="74"/>
    </row>
    <row r="2540" spans="1:7" s="55" customFormat="1" ht="14.15" x14ac:dyDescent="0.4">
      <c r="A2540" s="116"/>
      <c r="B2540" s="122"/>
      <c r="E2540" s="74"/>
      <c r="F2540" s="74"/>
      <c r="G2540" s="74"/>
    </row>
    <row r="2541" spans="1:7" s="55" customFormat="1" ht="14.15" x14ac:dyDescent="0.4">
      <c r="A2541" s="116"/>
      <c r="B2541" s="122"/>
      <c r="E2541" s="74"/>
      <c r="F2541" s="74"/>
      <c r="G2541" s="74"/>
    </row>
    <row r="2542" spans="1:7" s="55" customFormat="1" ht="14.15" x14ac:dyDescent="0.4">
      <c r="A2542" s="116"/>
      <c r="B2542" s="122"/>
      <c r="E2542" s="74"/>
      <c r="F2542" s="74"/>
      <c r="G2542" s="74"/>
    </row>
    <row r="2543" spans="1:7" s="55" customFormat="1" ht="14.15" x14ac:dyDescent="0.4">
      <c r="A2543" s="116"/>
      <c r="B2543" s="122"/>
      <c r="E2543" s="74"/>
      <c r="F2543" s="74"/>
      <c r="G2543" s="74"/>
    </row>
    <row r="2544" spans="1:7" s="55" customFormat="1" ht="14.15" x14ac:dyDescent="0.4">
      <c r="A2544" s="116"/>
      <c r="B2544" s="122"/>
      <c r="E2544" s="74"/>
      <c r="F2544" s="74"/>
      <c r="G2544" s="74"/>
    </row>
    <row r="2545" spans="1:7" s="55" customFormat="1" ht="14.15" x14ac:dyDescent="0.4">
      <c r="A2545" s="116"/>
      <c r="B2545" s="122"/>
      <c r="E2545" s="74"/>
      <c r="F2545" s="74"/>
      <c r="G2545" s="74"/>
    </row>
    <row r="2546" spans="1:7" s="55" customFormat="1" ht="14.15" x14ac:dyDescent="0.4">
      <c r="A2546" s="116"/>
      <c r="B2546" s="122"/>
      <c r="E2546" s="74"/>
      <c r="F2546" s="74"/>
      <c r="G2546" s="74"/>
    </row>
    <row r="2547" spans="1:7" s="55" customFormat="1" ht="14.15" x14ac:dyDescent="0.4">
      <c r="A2547" s="116"/>
      <c r="B2547" s="122"/>
      <c r="E2547" s="74"/>
      <c r="F2547" s="74"/>
      <c r="G2547" s="74"/>
    </row>
    <row r="2548" spans="1:7" s="55" customFormat="1" ht="14.15" x14ac:dyDescent="0.4">
      <c r="A2548" s="116"/>
      <c r="B2548" s="122"/>
      <c r="E2548" s="74"/>
      <c r="F2548" s="74"/>
      <c r="G2548" s="74"/>
    </row>
    <row r="2549" spans="1:7" s="55" customFormat="1" ht="14.15" x14ac:dyDescent="0.4">
      <c r="A2549" s="116"/>
      <c r="B2549" s="122"/>
      <c r="E2549" s="74"/>
      <c r="F2549" s="74"/>
      <c r="G2549" s="74"/>
    </row>
    <row r="2550" spans="1:7" s="55" customFormat="1" ht="14.15" x14ac:dyDescent="0.4">
      <c r="A2550" s="116"/>
      <c r="B2550" s="122"/>
      <c r="E2550" s="74"/>
      <c r="F2550" s="74"/>
      <c r="G2550" s="74"/>
    </row>
    <row r="2551" spans="1:7" s="55" customFormat="1" ht="14.15" x14ac:dyDescent="0.4">
      <c r="A2551" s="116"/>
      <c r="B2551" s="122"/>
      <c r="E2551" s="74"/>
      <c r="F2551" s="74"/>
      <c r="G2551" s="74"/>
    </row>
    <row r="2552" spans="1:7" s="55" customFormat="1" ht="14.15" x14ac:dyDescent="0.4">
      <c r="A2552" s="116"/>
      <c r="B2552" s="122"/>
      <c r="E2552" s="74"/>
      <c r="F2552" s="74"/>
      <c r="G2552" s="74"/>
    </row>
    <row r="2553" spans="1:7" s="55" customFormat="1" ht="14.15" x14ac:dyDescent="0.4">
      <c r="A2553" s="116"/>
      <c r="B2553" s="122"/>
      <c r="E2553" s="74"/>
      <c r="F2553" s="74"/>
      <c r="G2553" s="74"/>
    </row>
    <row r="2554" spans="1:7" s="55" customFormat="1" ht="14.15" x14ac:dyDescent="0.4">
      <c r="A2554" s="116"/>
      <c r="B2554" s="122"/>
      <c r="E2554" s="74"/>
      <c r="F2554" s="74"/>
      <c r="G2554" s="74"/>
    </row>
    <row r="2555" spans="1:7" s="55" customFormat="1" ht="14.15" x14ac:dyDescent="0.4">
      <c r="A2555" s="116"/>
      <c r="B2555" s="122"/>
      <c r="E2555" s="74"/>
      <c r="F2555" s="74"/>
      <c r="G2555" s="74"/>
    </row>
    <row r="2556" spans="1:7" s="55" customFormat="1" ht="14.15" x14ac:dyDescent="0.4">
      <c r="A2556" s="116"/>
      <c r="B2556" s="122"/>
      <c r="E2556" s="74"/>
      <c r="F2556" s="74"/>
      <c r="G2556" s="74"/>
    </row>
    <row r="2557" spans="1:7" s="55" customFormat="1" ht="14.15" x14ac:dyDescent="0.4">
      <c r="A2557" s="116"/>
      <c r="B2557" s="122"/>
      <c r="E2557" s="74"/>
      <c r="F2557" s="74"/>
      <c r="G2557" s="74"/>
    </row>
    <row r="2558" spans="1:7" s="55" customFormat="1" ht="14.15" x14ac:dyDescent="0.4">
      <c r="A2558" s="116"/>
      <c r="B2558" s="122"/>
      <c r="E2558" s="74"/>
      <c r="F2558" s="74"/>
      <c r="G2558" s="74"/>
    </row>
    <row r="2559" spans="1:7" s="55" customFormat="1" ht="14.15" x14ac:dyDescent="0.4">
      <c r="A2559" s="116"/>
      <c r="B2559" s="122"/>
      <c r="E2559" s="74"/>
      <c r="F2559" s="74"/>
      <c r="G2559" s="74"/>
    </row>
    <row r="2560" spans="1:7" s="55" customFormat="1" ht="14.15" x14ac:dyDescent="0.4">
      <c r="A2560" s="116"/>
      <c r="B2560" s="122"/>
      <c r="E2560" s="74"/>
      <c r="F2560" s="74"/>
      <c r="G2560" s="74"/>
    </row>
    <row r="2561" spans="1:7" s="55" customFormat="1" ht="14.15" x14ac:dyDescent="0.4">
      <c r="A2561" s="116"/>
      <c r="B2561" s="122"/>
      <c r="E2561" s="74"/>
      <c r="F2561" s="74"/>
      <c r="G2561" s="74"/>
    </row>
    <row r="2562" spans="1:7" s="55" customFormat="1" ht="14.15" x14ac:dyDescent="0.4">
      <c r="A2562" s="116"/>
      <c r="B2562" s="122"/>
      <c r="E2562" s="74"/>
      <c r="F2562" s="74"/>
      <c r="G2562" s="74"/>
    </row>
    <row r="2563" spans="1:7" s="55" customFormat="1" ht="14.15" x14ac:dyDescent="0.4">
      <c r="A2563" s="116"/>
      <c r="B2563" s="122"/>
      <c r="E2563" s="74"/>
      <c r="F2563" s="74"/>
      <c r="G2563" s="74"/>
    </row>
    <row r="2564" spans="1:7" s="55" customFormat="1" ht="14.15" x14ac:dyDescent="0.4">
      <c r="A2564" s="116"/>
      <c r="B2564" s="122"/>
      <c r="E2564" s="74"/>
      <c r="F2564" s="74"/>
      <c r="G2564" s="74"/>
    </row>
    <row r="2565" spans="1:7" s="55" customFormat="1" ht="14.15" x14ac:dyDescent="0.4">
      <c r="A2565" s="116"/>
      <c r="B2565" s="122"/>
      <c r="E2565" s="74"/>
      <c r="F2565" s="74"/>
      <c r="G2565" s="74"/>
    </row>
    <row r="2566" spans="1:7" s="55" customFormat="1" ht="14.15" x14ac:dyDescent="0.4">
      <c r="A2566" s="116"/>
      <c r="B2566" s="122"/>
      <c r="E2566" s="74"/>
      <c r="F2566" s="74"/>
      <c r="G2566" s="74"/>
    </row>
    <row r="2567" spans="1:7" s="55" customFormat="1" ht="14.15" x14ac:dyDescent="0.4">
      <c r="A2567" s="116"/>
      <c r="B2567" s="122"/>
      <c r="E2567" s="74"/>
      <c r="F2567" s="74"/>
      <c r="G2567" s="74"/>
    </row>
    <row r="2568" spans="1:7" s="55" customFormat="1" ht="14.15" x14ac:dyDescent="0.4">
      <c r="A2568" s="116"/>
      <c r="B2568" s="122"/>
      <c r="E2568" s="74"/>
      <c r="F2568" s="74"/>
      <c r="G2568" s="74"/>
    </row>
    <row r="2569" spans="1:7" s="55" customFormat="1" ht="14.15" x14ac:dyDescent="0.4">
      <c r="A2569" s="116"/>
      <c r="B2569" s="122"/>
      <c r="E2569" s="74"/>
      <c r="F2569" s="74"/>
      <c r="G2569" s="74"/>
    </row>
    <row r="2570" spans="1:7" s="55" customFormat="1" ht="14.15" x14ac:dyDescent="0.4">
      <c r="A2570" s="116"/>
      <c r="B2570" s="122"/>
      <c r="E2570" s="74"/>
      <c r="F2570" s="74"/>
      <c r="G2570" s="74"/>
    </row>
    <row r="2571" spans="1:7" s="55" customFormat="1" ht="14.15" x14ac:dyDescent="0.4">
      <c r="A2571" s="116"/>
      <c r="B2571" s="122"/>
      <c r="E2571" s="74"/>
      <c r="F2571" s="74"/>
      <c r="G2571" s="74"/>
    </row>
    <row r="2572" spans="1:7" s="55" customFormat="1" ht="14.15" x14ac:dyDescent="0.4">
      <c r="A2572" s="116"/>
      <c r="B2572" s="122"/>
      <c r="E2572" s="74"/>
      <c r="F2572" s="74"/>
      <c r="G2572" s="74"/>
    </row>
    <row r="2573" spans="1:7" s="55" customFormat="1" ht="14.15" x14ac:dyDescent="0.4">
      <c r="A2573" s="116"/>
      <c r="B2573" s="122"/>
      <c r="E2573" s="74"/>
      <c r="F2573" s="74"/>
      <c r="G2573" s="74"/>
    </row>
    <row r="2574" spans="1:7" s="55" customFormat="1" ht="14.15" x14ac:dyDescent="0.4">
      <c r="A2574" s="116"/>
      <c r="B2574" s="122"/>
      <c r="E2574" s="74"/>
      <c r="F2574" s="74"/>
      <c r="G2574" s="74"/>
    </row>
    <row r="2575" spans="1:7" s="55" customFormat="1" ht="14.15" x14ac:dyDescent="0.4">
      <c r="A2575" s="116"/>
      <c r="B2575" s="122"/>
      <c r="E2575" s="74"/>
      <c r="F2575" s="74"/>
      <c r="G2575" s="74"/>
    </row>
    <row r="2576" spans="1:7" s="55" customFormat="1" ht="14.15" x14ac:dyDescent="0.4">
      <c r="A2576" s="116"/>
      <c r="B2576" s="122"/>
      <c r="E2576" s="74"/>
      <c r="F2576" s="74"/>
      <c r="G2576" s="74"/>
    </row>
    <row r="2577" spans="1:7" s="55" customFormat="1" ht="14.15" x14ac:dyDescent="0.4">
      <c r="A2577" s="116"/>
      <c r="B2577" s="122"/>
      <c r="E2577" s="74"/>
      <c r="F2577" s="74"/>
      <c r="G2577" s="74"/>
    </row>
    <row r="2578" spans="1:7" s="55" customFormat="1" ht="14.15" x14ac:dyDescent="0.4">
      <c r="A2578" s="116"/>
      <c r="B2578" s="122"/>
      <c r="E2578" s="74"/>
      <c r="F2578" s="74"/>
      <c r="G2578" s="74"/>
    </row>
    <row r="2579" spans="1:7" s="55" customFormat="1" ht="14.15" x14ac:dyDescent="0.4">
      <c r="A2579" s="116"/>
      <c r="B2579" s="122"/>
      <c r="E2579" s="74"/>
      <c r="F2579" s="74"/>
      <c r="G2579" s="74"/>
    </row>
    <row r="2580" spans="1:7" s="55" customFormat="1" ht="14.15" x14ac:dyDescent="0.4">
      <c r="A2580" s="116"/>
      <c r="B2580" s="122"/>
      <c r="E2580" s="74"/>
      <c r="F2580" s="74"/>
      <c r="G2580" s="74"/>
    </row>
    <row r="2581" spans="1:7" s="55" customFormat="1" ht="14.15" x14ac:dyDescent="0.4">
      <c r="A2581" s="116"/>
      <c r="B2581" s="122"/>
      <c r="E2581" s="74"/>
      <c r="F2581" s="74"/>
      <c r="G2581" s="74"/>
    </row>
    <row r="2582" spans="1:7" s="55" customFormat="1" ht="14.15" x14ac:dyDescent="0.4">
      <c r="A2582" s="116"/>
      <c r="B2582" s="122"/>
      <c r="E2582" s="74"/>
      <c r="F2582" s="74"/>
      <c r="G2582" s="74"/>
    </row>
    <row r="2583" spans="1:7" s="55" customFormat="1" ht="14.15" x14ac:dyDescent="0.4">
      <c r="A2583" s="116"/>
      <c r="B2583" s="122"/>
      <c r="E2583" s="74"/>
      <c r="F2583" s="74"/>
      <c r="G2583" s="74"/>
    </row>
    <row r="2584" spans="1:7" s="55" customFormat="1" ht="14.15" x14ac:dyDescent="0.4">
      <c r="A2584" s="116"/>
      <c r="B2584" s="122"/>
      <c r="E2584" s="74"/>
      <c r="F2584" s="74"/>
      <c r="G2584" s="74"/>
    </row>
    <row r="2585" spans="1:7" s="55" customFormat="1" ht="14.15" x14ac:dyDescent="0.4">
      <c r="A2585" s="116"/>
      <c r="B2585" s="122"/>
      <c r="E2585" s="74"/>
      <c r="F2585" s="74"/>
      <c r="G2585" s="74"/>
    </row>
    <row r="2586" spans="1:7" s="55" customFormat="1" ht="14.15" x14ac:dyDescent="0.4">
      <c r="A2586" s="116"/>
      <c r="B2586" s="122"/>
      <c r="E2586" s="74"/>
      <c r="F2586" s="74"/>
      <c r="G2586" s="74"/>
    </row>
    <row r="2587" spans="1:7" s="55" customFormat="1" ht="14.15" x14ac:dyDescent="0.4">
      <c r="A2587" s="116"/>
      <c r="B2587" s="122"/>
      <c r="E2587" s="74"/>
      <c r="F2587" s="74"/>
      <c r="G2587" s="74"/>
    </row>
    <row r="2588" spans="1:7" s="55" customFormat="1" ht="14.15" x14ac:dyDescent="0.4">
      <c r="A2588" s="116"/>
      <c r="B2588" s="122"/>
      <c r="E2588" s="74"/>
      <c r="F2588" s="74"/>
      <c r="G2588" s="74"/>
    </row>
    <row r="2589" spans="1:7" s="55" customFormat="1" ht="14.15" x14ac:dyDescent="0.4">
      <c r="A2589" s="116"/>
      <c r="B2589" s="122"/>
      <c r="E2589" s="74"/>
      <c r="F2589" s="74"/>
      <c r="G2589" s="74"/>
    </row>
    <row r="2590" spans="1:7" s="55" customFormat="1" ht="14.15" x14ac:dyDescent="0.4">
      <c r="A2590" s="116"/>
      <c r="B2590" s="122"/>
      <c r="E2590" s="74"/>
      <c r="F2590" s="74"/>
      <c r="G2590" s="74"/>
    </row>
    <row r="2591" spans="1:7" s="55" customFormat="1" ht="14.15" x14ac:dyDescent="0.4">
      <c r="A2591" s="116"/>
      <c r="B2591" s="122"/>
      <c r="E2591" s="74"/>
      <c r="F2591" s="74"/>
      <c r="G2591" s="74"/>
    </row>
    <row r="2592" spans="1:7" s="55" customFormat="1" ht="14.15" x14ac:dyDescent="0.4">
      <c r="A2592" s="116"/>
      <c r="B2592" s="122"/>
      <c r="E2592" s="74"/>
      <c r="F2592" s="74"/>
      <c r="G2592" s="74"/>
    </row>
    <row r="2593" spans="1:7" s="55" customFormat="1" ht="14.15" x14ac:dyDescent="0.4">
      <c r="A2593" s="116"/>
      <c r="B2593" s="122"/>
      <c r="E2593" s="74"/>
      <c r="F2593" s="74"/>
      <c r="G2593" s="74"/>
    </row>
    <row r="2594" spans="1:7" s="55" customFormat="1" ht="14.15" x14ac:dyDescent="0.4">
      <c r="A2594" s="116"/>
      <c r="B2594" s="122"/>
      <c r="E2594" s="74"/>
      <c r="F2594" s="74"/>
      <c r="G2594" s="74"/>
    </row>
    <row r="2595" spans="1:7" s="55" customFormat="1" ht="14.15" x14ac:dyDescent="0.4">
      <c r="A2595" s="116"/>
      <c r="B2595" s="122"/>
      <c r="E2595" s="74"/>
      <c r="F2595" s="74"/>
      <c r="G2595" s="74"/>
    </row>
    <row r="2596" spans="1:7" s="55" customFormat="1" ht="14.15" x14ac:dyDescent="0.4">
      <c r="A2596" s="116"/>
      <c r="B2596" s="122"/>
      <c r="E2596" s="74"/>
      <c r="F2596" s="74"/>
      <c r="G2596" s="74"/>
    </row>
    <row r="2597" spans="1:7" s="55" customFormat="1" ht="14.15" x14ac:dyDescent="0.4">
      <c r="A2597" s="116"/>
      <c r="B2597" s="122"/>
      <c r="E2597" s="74"/>
      <c r="F2597" s="74"/>
      <c r="G2597" s="74"/>
    </row>
    <row r="2598" spans="1:7" s="55" customFormat="1" ht="14.15" x14ac:dyDescent="0.4">
      <c r="A2598" s="116"/>
      <c r="B2598" s="122"/>
      <c r="E2598" s="74"/>
      <c r="F2598" s="74"/>
      <c r="G2598" s="74"/>
    </row>
    <row r="2599" spans="1:7" s="55" customFormat="1" ht="14.15" x14ac:dyDescent="0.4">
      <c r="A2599" s="116"/>
      <c r="B2599" s="122"/>
      <c r="E2599" s="74"/>
      <c r="F2599" s="74"/>
      <c r="G2599" s="74"/>
    </row>
    <row r="2600" spans="1:7" s="55" customFormat="1" ht="14.15" x14ac:dyDescent="0.4">
      <c r="A2600" s="116"/>
      <c r="B2600" s="122"/>
      <c r="E2600" s="74"/>
      <c r="F2600" s="74"/>
      <c r="G2600" s="74"/>
    </row>
    <row r="2601" spans="1:7" s="55" customFormat="1" ht="14.15" x14ac:dyDescent="0.4">
      <c r="A2601" s="116"/>
      <c r="B2601" s="122"/>
      <c r="E2601" s="74"/>
      <c r="F2601" s="74"/>
      <c r="G2601" s="74"/>
    </row>
    <row r="2602" spans="1:7" s="55" customFormat="1" ht="14.15" x14ac:dyDescent="0.4">
      <c r="A2602" s="116"/>
      <c r="B2602" s="122"/>
      <c r="E2602" s="74"/>
      <c r="F2602" s="74"/>
      <c r="G2602" s="74"/>
    </row>
    <row r="2603" spans="1:7" s="55" customFormat="1" ht="14.15" x14ac:dyDescent="0.4">
      <c r="A2603" s="116"/>
      <c r="B2603" s="122"/>
      <c r="E2603" s="74"/>
      <c r="F2603" s="74"/>
      <c r="G2603" s="74"/>
    </row>
    <row r="2604" spans="1:7" s="55" customFormat="1" ht="14.15" x14ac:dyDescent="0.4">
      <c r="A2604" s="116"/>
      <c r="B2604" s="122"/>
      <c r="E2604" s="74"/>
      <c r="F2604" s="74"/>
      <c r="G2604" s="74"/>
    </row>
    <row r="2605" spans="1:7" s="55" customFormat="1" ht="14.15" x14ac:dyDescent="0.4">
      <c r="A2605" s="116"/>
      <c r="B2605" s="122"/>
      <c r="E2605" s="74"/>
      <c r="F2605" s="74"/>
      <c r="G2605" s="74"/>
    </row>
    <row r="2606" spans="1:7" s="55" customFormat="1" ht="14.15" x14ac:dyDescent="0.4">
      <c r="A2606" s="116"/>
      <c r="B2606" s="122"/>
      <c r="E2606" s="74"/>
      <c r="F2606" s="74"/>
      <c r="G2606" s="74"/>
    </row>
    <row r="2607" spans="1:7" s="55" customFormat="1" ht="14.15" x14ac:dyDescent="0.4">
      <c r="A2607" s="116"/>
      <c r="B2607" s="122"/>
      <c r="E2607" s="74"/>
      <c r="F2607" s="74"/>
      <c r="G2607" s="74"/>
    </row>
    <row r="2608" spans="1:7" s="55" customFormat="1" ht="14.15" x14ac:dyDescent="0.4">
      <c r="A2608" s="116"/>
      <c r="B2608" s="122"/>
      <c r="E2608" s="74"/>
      <c r="F2608" s="74"/>
      <c r="G2608" s="74"/>
    </row>
    <row r="2609" spans="1:7" s="55" customFormat="1" ht="14.15" x14ac:dyDescent="0.4">
      <c r="A2609" s="116"/>
      <c r="B2609" s="122"/>
      <c r="E2609" s="74"/>
      <c r="F2609" s="74"/>
      <c r="G2609" s="74"/>
    </row>
    <row r="2610" spans="1:7" s="55" customFormat="1" ht="14.15" x14ac:dyDescent="0.4">
      <c r="A2610" s="116"/>
      <c r="B2610" s="122"/>
      <c r="E2610" s="74"/>
      <c r="F2610" s="74"/>
      <c r="G2610" s="74"/>
    </row>
    <row r="2611" spans="1:7" s="55" customFormat="1" ht="14.15" x14ac:dyDescent="0.4">
      <c r="A2611" s="116"/>
      <c r="B2611" s="122"/>
      <c r="E2611" s="74"/>
      <c r="F2611" s="74"/>
      <c r="G2611" s="74"/>
    </row>
    <row r="2612" spans="1:7" s="55" customFormat="1" ht="14.15" x14ac:dyDescent="0.4">
      <c r="A2612" s="116"/>
      <c r="B2612" s="122"/>
      <c r="E2612" s="74"/>
      <c r="F2612" s="74"/>
      <c r="G2612" s="74"/>
    </row>
    <row r="2613" spans="1:7" s="55" customFormat="1" ht="14.15" x14ac:dyDescent="0.4">
      <c r="A2613" s="116"/>
      <c r="B2613" s="122"/>
      <c r="E2613" s="74"/>
      <c r="F2613" s="74"/>
      <c r="G2613" s="74"/>
    </row>
    <row r="2614" spans="1:7" s="55" customFormat="1" ht="14.15" x14ac:dyDescent="0.4">
      <c r="A2614" s="116"/>
      <c r="B2614" s="122"/>
      <c r="E2614" s="74"/>
      <c r="F2614" s="74"/>
      <c r="G2614" s="74"/>
    </row>
    <row r="2615" spans="1:7" s="55" customFormat="1" ht="14.15" x14ac:dyDescent="0.4">
      <c r="A2615" s="116"/>
      <c r="B2615" s="122"/>
      <c r="E2615" s="74"/>
      <c r="F2615" s="74"/>
      <c r="G2615" s="74"/>
    </row>
    <row r="2616" spans="1:7" s="55" customFormat="1" ht="14.15" x14ac:dyDescent="0.4">
      <c r="A2616" s="116"/>
      <c r="B2616" s="122"/>
      <c r="E2616" s="74"/>
      <c r="F2616" s="74"/>
      <c r="G2616" s="74"/>
    </row>
    <row r="2617" spans="1:7" s="55" customFormat="1" ht="14.15" x14ac:dyDescent="0.4">
      <c r="A2617" s="116"/>
      <c r="B2617" s="122"/>
      <c r="E2617" s="74"/>
      <c r="F2617" s="74"/>
      <c r="G2617" s="74"/>
    </row>
    <row r="2618" spans="1:7" s="55" customFormat="1" ht="14.15" x14ac:dyDescent="0.4">
      <c r="A2618" s="116"/>
      <c r="B2618" s="122"/>
      <c r="E2618" s="74"/>
      <c r="F2618" s="74"/>
      <c r="G2618" s="74"/>
    </row>
    <row r="2619" spans="1:7" s="55" customFormat="1" ht="14.15" x14ac:dyDescent="0.4">
      <c r="A2619" s="116"/>
      <c r="B2619" s="122"/>
      <c r="E2619" s="74"/>
      <c r="F2619" s="74"/>
      <c r="G2619" s="74"/>
    </row>
    <row r="2620" spans="1:7" s="55" customFormat="1" ht="14.15" x14ac:dyDescent="0.4">
      <c r="A2620" s="116"/>
      <c r="B2620" s="122"/>
      <c r="E2620" s="74"/>
      <c r="F2620" s="74"/>
      <c r="G2620" s="74"/>
    </row>
    <row r="2621" spans="1:7" s="55" customFormat="1" ht="14.15" x14ac:dyDescent="0.4">
      <c r="A2621" s="116"/>
      <c r="B2621" s="122"/>
      <c r="E2621" s="74"/>
      <c r="F2621" s="74"/>
      <c r="G2621" s="74"/>
    </row>
    <row r="2622" spans="1:7" s="55" customFormat="1" ht="14.15" x14ac:dyDescent="0.4">
      <c r="A2622" s="116"/>
      <c r="B2622" s="122"/>
      <c r="E2622" s="74"/>
      <c r="F2622" s="74"/>
      <c r="G2622" s="74"/>
    </row>
    <row r="2623" spans="1:7" s="55" customFormat="1" ht="14.15" x14ac:dyDescent="0.4">
      <c r="A2623" s="116"/>
      <c r="B2623" s="122"/>
      <c r="E2623" s="74"/>
      <c r="F2623" s="74"/>
      <c r="G2623" s="74"/>
    </row>
    <row r="2624" spans="1:7" s="55" customFormat="1" ht="14.15" x14ac:dyDescent="0.4">
      <c r="A2624" s="116"/>
      <c r="B2624" s="122"/>
      <c r="E2624" s="74"/>
      <c r="F2624" s="74"/>
      <c r="G2624" s="74"/>
    </row>
    <row r="2625" spans="1:7" s="55" customFormat="1" ht="14.15" x14ac:dyDescent="0.4">
      <c r="A2625" s="116"/>
      <c r="B2625" s="122"/>
      <c r="E2625" s="74"/>
      <c r="F2625" s="74"/>
      <c r="G2625" s="74"/>
    </row>
    <row r="2626" spans="1:7" s="55" customFormat="1" ht="14.15" x14ac:dyDescent="0.4">
      <c r="A2626" s="116"/>
      <c r="B2626" s="122"/>
      <c r="E2626" s="74"/>
      <c r="F2626" s="74"/>
      <c r="G2626" s="74"/>
    </row>
    <row r="2627" spans="1:7" s="55" customFormat="1" ht="14.15" x14ac:dyDescent="0.4">
      <c r="A2627" s="116"/>
      <c r="B2627" s="122"/>
      <c r="E2627" s="74"/>
      <c r="F2627" s="74"/>
      <c r="G2627" s="74"/>
    </row>
    <row r="2628" spans="1:7" s="55" customFormat="1" ht="14.15" x14ac:dyDescent="0.4">
      <c r="A2628" s="116"/>
      <c r="B2628" s="122"/>
      <c r="E2628" s="74"/>
      <c r="F2628" s="74"/>
      <c r="G2628" s="74"/>
    </row>
    <row r="2629" spans="1:7" s="55" customFormat="1" ht="14.15" x14ac:dyDescent="0.4">
      <c r="A2629" s="116"/>
      <c r="B2629" s="122"/>
      <c r="E2629" s="74"/>
      <c r="F2629" s="74"/>
      <c r="G2629" s="74"/>
    </row>
    <row r="2630" spans="1:7" s="55" customFormat="1" ht="14.15" x14ac:dyDescent="0.4">
      <c r="A2630" s="116"/>
      <c r="B2630" s="122"/>
      <c r="E2630" s="74"/>
      <c r="F2630" s="74"/>
      <c r="G2630" s="74"/>
    </row>
    <row r="2631" spans="1:7" s="55" customFormat="1" ht="14.15" x14ac:dyDescent="0.4">
      <c r="A2631" s="116"/>
      <c r="B2631" s="122"/>
      <c r="E2631" s="74"/>
      <c r="F2631" s="74"/>
      <c r="G2631" s="74"/>
    </row>
    <row r="2632" spans="1:7" s="55" customFormat="1" ht="14.15" x14ac:dyDescent="0.4">
      <c r="A2632" s="116"/>
      <c r="B2632" s="122"/>
      <c r="E2632" s="74"/>
      <c r="F2632" s="74"/>
      <c r="G2632" s="74"/>
    </row>
    <row r="2633" spans="1:7" s="55" customFormat="1" ht="14.15" x14ac:dyDescent="0.4">
      <c r="A2633" s="116"/>
      <c r="B2633" s="122"/>
      <c r="E2633" s="74"/>
      <c r="F2633" s="74"/>
      <c r="G2633" s="74"/>
    </row>
    <row r="2634" spans="1:7" s="55" customFormat="1" ht="14.15" x14ac:dyDescent="0.4">
      <c r="A2634" s="116"/>
      <c r="B2634" s="122"/>
      <c r="E2634" s="74"/>
      <c r="F2634" s="74"/>
      <c r="G2634" s="74"/>
    </row>
    <row r="2635" spans="1:7" s="55" customFormat="1" ht="14.15" x14ac:dyDescent="0.4">
      <c r="A2635" s="116"/>
      <c r="B2635" s="122"/>
      <c r="E2635" s="74"/>
      <c r="F2635" s="74"/>
      <c r="G2635" s="74"/>
    </row>
    <row r="2636" spans="1:7" s="55" customFormat="1" ht="14.15" x14ac:dyDescent="0.4">
      <c r="A2636" s="116"/>
      <c r="B2636" s="122"/>
      <c r="E2636" s="74"/>
      <c r="F2636" s="74"/>
      <c r="G2636" s="74"/>
    </row>
    <row r="2637" spans="1:7" s="55" customFormat="1" ht="14.15" x14ac:dyDescent="0.4">
      <c r="A2637" s="116"/>
      <c r="B2637" s="122"/>
      <c r="E2637" s="74"/>
      <c r="F2637" s="74"/>
      <c r="G2637" s="74"/>
    </row>
    <row r="2638" spans="1:7" s="55" customFormat="1" ht="14.15" x14ac:dyDescent="0.4">
      <c r="A2638" s="116"/>
      <c r="B2638" s="122"/>
      <c r="E2638" s="74"/>
      <c r="F2638" s="74"/>
      <c r="G2638" s="74"/>
    </row>
    <row r="2639" spans="1:7" s="55" customFormat="1" ht="14.15" x14ac:dyDescent="0.4">
      <c r="A2639" s="116"/>
      <c r="B2639" s="122"/>
      <c r="E2639" s="74"/>
      <c r="F2639" s="74"/>
      <c r="G2639" s="74"/>
    </row>
    <row r="2640" spans="1:7" s="55" customFormat="1" ht="14.15" x14ac:dyDescent="0.4">
      <c r="A2640" s="116"/>
      <c r="B2640" s="122"/>
      <c r="E2640" s="74"/>
      <c r="F2640" s="74"/>
      <c r="G2640" s="74"/>
    </row>
    <row r="2641" spans="1:7" s="55" customFormat="1" ht="14.15" x14ac:dyDescent="0.4">
      <c r="A2641" s="116"/>
      <c r="B2641" s="122"/>
      <c r="E2641" s="74"/>
      <c r="F2641" s="74"/>
      <c r="G2641" s="74"/>
    </row>
    <row r="2642" spans="1:7" s="55" customFormat="1" ht="14.15" x14ac:dyDescent="0.4">
      <c r="A2642" s="116"/>
      <c r="B2642" s="122"/>
      <c r="E2642" s="74"/>
      <c r="F2642" s="74"/>
      <c r="G2642" s="74"/>
    </row>
    <row r="2643" spans="1:7" s="55" customFormat="1" ht="14.15" x14ac:dyDescent="0.4">
      <c r="A2643" s="116"/>
      <c r="B2643" s="122"/>
      <c r="E2643" s="74"/>
      <c r="F2643" s="74"/>
      <c r="G2643" s="74"/>
    </row>
    <row r="2644" spans="1:7" s="55" customFormat="1" ht="14.15" x14ac:dyDescent="0.4">
      <c r="A2644" s="116"/>
      <c r="B2644" s="122"/>
      <c r="E2644" s="74"/>
      <c r="F2644" s="74"/>
      <c r="G2644" s="74"/>
    </row>
    <row r="2645" spans="1:7" s="55" customFormat="1" ht="14.15" x14ac:dyDescent="0.4">
      <c r="A2645" s="116"/>
      <c r="B2645" s="122"/>
      <c r="E2645" s="74"/>
      <c r="F2645" s="74"/>
      <c r="G2645" s="74"/>
    </row>
    <row r="2646" spans="1:7" s="55" customFormat="1" ht="14.15" x14ac:dyDescent="0.4">
      <c r="A2646" s="116"/>
      <c r="B2646" s="122"/>
      <c r="E2646" s="74"/>
      <c r="F2646" s="74"/>
      <c r="G2646" s="74"/>
    </row>
    <row r="2647" spans="1:7" s="55" customFormat="1" ht="14.15" x14ac:dyDescent="0.4">
      <c r="A2647" s="116"/>
      <c r="B2647" s="122"/>
      <c r="E2647" s="74"/>
      <c r="F2647" s="74"/>
      <c r="G2647" s="74"/>
    </row>
    <row r="2648" spans="1:7" s="55" customFormat="1" ht="14.15" x14ac:dyDescent="0.4">
      <c r="A2648" s="116"/>
      <c r="B2648" s="122"/>
      <c r="E2648" s="74"/>
      <c r="F2648" s="74"/>
      <c r="G2648" s="74"/>
    </row>
    <row r="2649" spans="1:7" s="55" customFormat="1" ht="14.15" x14ac:dyDescent="0.4">
      <c r="A2649" s="116"/>
      <c r="B2649" s="122"/>
      <c r="E2649" s="74"/>
      <c r="F2649" s="74"/>
      <c r="G2649" s="74"/>
    </row>
    <row r="2650" spans="1:7" s="55" customFormat="1" ht="14.15" x14ac:dyDescent="0.4">
      <c r="A2650" s="116"/>
      <c r="B2650" s="122"/>
      <c r="E2650" s="74"/>
      <c r="F2650" s="74"/>
      <c r="G2650" s="74"/>
    </row>
    <row r="2651" spans="1:7" s="55" customFormat="1" ht="14.15" x14ac:dyDescent="0.4">
      <c r="A2651" s="116"/>
      <c r="B2651" s="122"/>
      <c r="E2651" s="74"/>
      <c r="F2651" s="74"/>
      <c r="G2651" s="74"/>
    </row>
    <row r="2652" spans="1:7" s="55" customFormat="1" ht="14.15" x14ac:dyDescent="0.4">
      <c r="A2652" s="116"/>
      <c r="B2652" s="122"/>
      <c r="E2652" s="74"/>
      <c r="F2652" s="74"/>
      <c r="G2652" s="74"/>
    </row>
    <row r="2653" spans="1:7" s="55" customFormat="1" ht="14.15" x14ac:dyDescent="0.4">
      <c r="A2653" s="116"/>
      <c r="B2653" s="122"/>
      <c r="E2653" s="74"/>
      <c r="F2653" s="74"/>
      <c r="G2653" s="74"/>
    </row>
    <row r="2654" spans="1:7" s="55" customFormat="1" ht="14.15" x14ac:dyDescent="0.4">
      <c r="A2654" s="116"/>
      <c r="B2654" s="122"/>
      <c r="E2654" s="74"/>
      <c r="F2654" s="74"/>
      <c r="G2654" s="74"/>
    </row>
    <row r="2655" spans="1:7" s="55" customFormat="1" ht="14.15" x14ac:dyDescent="0.4">
      <c r="A2655" s="116"/>
      <c r="B2655" s="122"/>
      <c r="E2655" s="74"/>
      <c r="F2655" s="74"/>
      <c r="G2655" s="74"/>
    </row>
    <row r="2656" spans="1:7" s="55" customFormat="1" ht="14.15" x14ac:dyDescent="0.4">
      <c r="A2656" s="116"/>
      <c r="B2656" s="122"/>
      <c r="E2656" s="74"/>
      <c r="F2656" s="74"/>
      <c r="G2656" s="74"/>
    </row>
    <row r="2657" spans="1:7" s="55" customFormat="1" ht="14.15" x14ac:dyDescent="0.4">
      <c r="A2657" s="116"/>
      <c r="B2657" s="122"/>
      <c r="E2657" s="74"/>
      <c r="F2657" s="74"/>
      <c r="G2657" s="74"/>
    </row>
    <row r="2658" spans="1:7" s="55" customFormat="1" ht="14.15" x14ac:dyDescent="0.4">
      <c r="A2658" s="116"/>
      <c r="B2658" s="122"/>
      <c r="E2658" s="74"/>
      <c r="F2658" s="74"/>
      <c r="G2658" s="74"/>
    </row>
    <row r="2659" spans="1:7" s="55" customFormat="1" ht="14.15" x14ac:dyDescent="0.4">
      <c r="A2659" s="116"/>
      <c r="B2659" s="122"/>
      <c r="E2659" s="74"/>
      <c r="F2659" s="74"/>
      <c r="G2659" s="74"/>
    </row>
    <row r="2660" spans="1:7" s="55" customFormat="1" ht="14.15" x14ac:dyDescent="0.4">
      <c r="A2660" s="116"/>
      <c r="B2660" s="122"/>
      <c r="E2660" s="74"/>
      <c r="F2660" s="74"/>
      <c r="G2660" s="74"/>
    </row>
    <row r="2661" spans="1:7" s="55" customFormat="1" ht="14.15" x14ac:dyDescent="0.4">
      <c r="A2661" s="116"/>
      <c r="B2661" s="122"/>
      <c r="E2661" s="74"/>
      <c r="F2661" s="74"/>
      <c r="G2661" s="74"/>
    </row>
    <row r="2662" spans="1:7" s="55" customFormat="1" ht="14.15" x14ac:dyDescent="0.4">
      <c r="A2662" s="116"/>
      <c r="B2662" s="122"/>
      <c r="E2662" s="74"/>
      <c r="F2662" s="74"/>
      <c r="G2662" s="74"/>
    </row>
    <row r="2663" spans="1:7" s="55" customFormat="1" ht="14.15" x14ac:dyDescent="0.4">
      <c r="A2663" s="116"/>
      <c r="B2663" s="122"/>
      <c r="E2663" s="74"/>
      <c r="F2663" s="74"/>
      <c r="G2663" s="74"/>
    </row>
    <row r="2664" spans="1:7" s="55" customFormat="1" ht="14.15" x14ac:dyDescent="0.4">
      <c r="A2664" s="116"/>
      <c r="B2664" s="122"/>
      <c r="E2664" s="74"/>
      <c r="F2664" s="74"/>
      <c r="G2664" s="74"/>
    </row>
    <row r="2665" spans="1:7" s="55" customFormat="1" ht="14.15" x14ac:dyDescent="0.4">
      <c r="A2665" s="116"/>
      <c r="B2665" s="122"/>
      <c r="E2665" s="74"/>
      <c r="F2665" s="74"/>
      <c r="G2665" s="74"/>
    </row>
    <row r="2666" spans="1:7" s="55" customFormat="1" ht="14.15" x14ac:dyDescent="0.4">
      <c r="A2666" s="116"/>
      <c r="B2666" s="122"/>
      <c r="E2666" s="74"/>
      <c r="F2666" s="74"/>
      <c r="G2666" s="74"/>
    </row>
    <row r="2667" spans="1:7" s="55" customFormat="1" ht="14.15" x14ac:dyDescent="0.4">
      <c r="A2667" s="116"/>
      <c r="B2667" s="122"/>
      <c r="E2667" s="74"/>
      <c r="F2667" s="74"/>
      <c r="G2667" s="74"/>
    </row>
    <row r="2668" spans="1:7" s="55" customFormat="1" ht="14.15" x14ac:dyDescent="0.4">
      <c r="A2668" s="116"/>
      <c r="B2668" s="122"/>
      <c r="E2668" s="74"/>
      <c r="F2668" s="74"/>
      <c r="G2668" s="74"/>
    </row>
    <row r="2669" spans="1:7" s="55" customFormat="1" ht="14.15" x14ac:dyDescent="0.4">
      <c r="A2669" s="116"/>
      <c r="B2669" s="122"/>
      <c r="E2669" s="74"/>
      <c r="F2669" s="74"/>
      <c r="G2669" s="74"/>
    </row>
    <row r="2670" spans="1:7" s="55" customFormat="1" ht="14.15" x14ac:dyDescent="0.4">
      <c r="A2670" s="116"/>
      <c r="B2670" s="122"/>
      <c r="E2670" s="74"/>
      <c r="F2670" s="74"/>
      <c r="G2670" s="74"/>
    </row>
    <row r="2671" spans="1:7" s="55" customFormat="1" ht="14.15" x14ac:dyDescent="0.4">
      <c r="A2671" s="116"/>
      <c r="B2671" s="122"/>
      <c r="E2671" s="74"/>
      <c r="F2671" s="74"/>
      <c r="G2671" s="74"/>
    </row>
    <row r="2672" spans="1:7" s="55" customFormat="1" ht="14.15" x14ac:dyDescent="0.4">
      <c r="A2672" s="116"/>
      <c r="B2672" s="122"/>
      <c r="E2672" s="74"/>
      <c r="F2672" s="74"/>
      <c r="G2672" s="74"/>
    </row>
    <row r="2673" spans="1:7" s="55" customFormat="1" ht="14.15" x14ac:dyDescent="0.4">
      <c r="A2673" s="116"/>
      <c r="B2673" s="122"/>
      <c r="E2673" s="74"/>
      <c r="F2673" s="74"/>
      <c r="G2673" s="74"/>
    </row>
    <row r="2674" spans="1:7" s="55" customFormat="1" ht="14.15" x14ac:dyDescent="0.4">
      <c r="A2674" s="116"/>
      <c r="B2674" s="122"/>
      <c r="E2674" s="74"/>
      <c r="F2674" s="74"/>
      <c r="G2674" s="74"/>
    </row>
    <row r="2675" spans="1:7" s="55" customFormat="1" ht="14.15" x14ac:dyDescent="0.4">
      <c r="A2675" s="116"/>
      <c r="B2675" s="122"/>
      <c r="E2675" s="74"/>
      <c r="F2675" s="74"/>
      <c r="G2675" s="74"/>
    </row>
    <row r="2676" spans="1:7" s="55" customFormat="1" ht="14.15" x14ac:dyDescent="0.4">
      <c r="A2676" s="116"/>
      <c r="B2676" s="122"/>
      <c r="E2676" s="74"/>
      <c r="F2676" s="74"/>
      <c r="G2676" s="74"/>
    </row>
    <row r="2677" spans="1:7" s="55" customFormat="1" ht="14.15" x14ac:dyDescent="0.4">
      <c r="A2677" s="116"/>
      <c r="B2677" s="122"/>
      <c r="E2677" s="74"/>
      <c r="F2677" s="74"/>
      <c r="G2677" s="74"/>
    </row>
    <row r="2678" spans="1:7" s="55" customFormat="1" ht="14.15" x14ac:dyDescent="0.4">
      <c r="A2678" s="116"/>
      <c r="B2678" s="122"/>
      <c r="E2678" s="74"/>
      <c r="F2678" s="74"/>
      <c r="G2678" s="74"/>
    </row>
    <row r="2679" spans="1:7" s="55" customFormat="1" ht="14.15" x14ac:dyDescent="0.4">
      <c r="A2679" s="116"/>
      <c r="B2679" s="122"/>
      <c r="E2679" s="74"/>
      <c r="F2679" s="74"/>
      <c r="G2679" s="74"/>
    </row>
    <row r="2680" spans="1:7" s="55" customFormat="1" ht="14.15" x14ac:dyDescent="0.4">
      <c r="A2680" s="116"/>
      <c r="B2680" s="122"/>
      <c r="E2680" s="74"/>
      <c r="F2680" s="74"/>
      <c r="G2680" s="74"/>
    </row>
    <row r="2681" spans="1:7" s="55" customFormat="1" ht="14.15" x14ac:dyDescent="0.4">
      <c r="A2681" s="116"/>
      <c r="B2681" s="122"/>
      <c r="E2681" s="74"/>
      <c r="F2681" s="74"/>
      <c r="G2681" s="74"/>
    </row>
    <row r="2682" spans="1:7" s="55" customFormat="1" ht="14.15" x14ac:dyDescent="0.4">
      <c r="A2682" s="116"/>
      <c r="B2682" s="122"/>
      <c r="E2682" s="74"/>
      <c r="F2682" s="74"/>
      <c r="G2682" s="74"/>
    </row>
    <row r="2683" spans="1:7" s="55" customFormat="1" ht="14.15" x14ac:dyDescent="0.4">
      <c r="A2683" s="116"/>
      <c r="B2683" s="122"/>
      <c r="E2683" s="74"/>
      <c r="F2683" s="74"/>
      <c r="G2683" s="74"/>
    </row>
    <row r="2684" spans="1:7" s="55" customFormat="1" ht="14.15" x14ac:dyDescent="0.4">
      <c r="A2684" s="116"/>
      <c r="B2684" s="122"/>
      <c r="E2684" s="74"/>
      <c r="F2684" s="74"/>
      <c r="G2684" s="74"/>
    </row>
    <row r="2685" spans="1:7" s="55" customFormat="1" ht="14.15" x14ac:dyDescent="0.4">
      <c r="A2685" s="116"/>
      <c r="B2685" s="122"/>
      <c r="E2685" s="74"/>
      <c r="F2685" s="74"/>
      <c r="G2685" s="74"/>
    </row>
    <row r="2686" spans="1:7" s="55" customFormat="1" ht="14.15" x14ac:dyDescent="0.4">
      <c r="A2686" s="116"/>
      <c r="B2686" s="122"/>
      <c r="E2686" s="74"/>
      <c r="F2686" s="74"/>
      <c r="G2686" s="74"/>
    </row>
    <row r="2687" spans="1:7" s="55" customFormat="1" ht="14.15" x14ac:dyDescent="0.4">
      <c r="A2687" s="116"/>
      <c r="B2687" s="122"/>
      <c r="E2687" s="74"/>
      <c r="F2687" s="74"/>
      <c r="G2687" s="74"/>
    </row>
    <row r="2688" spans="1:7" s="55" customFormat="1" ht="14.15" x14ac:dyDescent="0.4">
      <c r="A2688" s="116"/>
      <c r="B2688" s="122"/>
      <c r="E2688" s="74"/>
      <c r="F2688" s="74"/>
      <c r="G2688" s="74"/>
    </row>
    <row r="2689" spans="1:7" s="55" customFormat="1" ht="14.15" x14ac:dyDescent="0.4">
      <c r="A2689" s="116"/>
      <c r="B2689" s="122"/>
      <c r="E2689" s="74"/>
      <c r="F2689" s="74"/>
      <c r="G2689" s="74"/>
    </row>
    <row r="2690" spans="1:7" s="55" customFormat="1" ht="14.15" x14ac:dyDescent="0.4">
      <c r="A2690" s="116"/>
      <c r="B2690" s="122"/>
      <c r="E2690" s="74"/>
      <c r="F2690" s="74"/>
      <c r="G2690" s="74"/>
    </row>
    <row r="2691" spans="1:7" s="55" customFormat="1" ht="14.15" x14ac:dyDescent="0.4">
      <c r="A2691" s="116"/>
      <c r="B2691" s="122"/>
      <c r="E2691" s="74"/>
      <c r="F2691" s="74"/>
      <c r="G2691" s="74"/>
    </row>
    <row r="2692" spans="1:7" s="55" customFormat="1" ht="14.15" x14ac:dyDescent="0.4">
      <c r="A2692" s="116"/>
      <c r="B2692" s="122"/>
      <c r="E2692" s="74"/>
      <c r="F2692" s="74"/>
      <c r="G2692" s="74"/>
    </row>
    <row r="2693" spans="1:7" s="55" customFormat="1" ht="14.15" x14ac:dyDescent="0.4">
      <c r="A2693" s="116"/>
      <c r="B2693" s="122"/>
      <c r="E2693" s="74"/>
      <c r="F2693" s="74"/>
      <c r="G2693" s="74"/>
    </row>
    <row r="2694" spans="1:7" s="55" customFormat="1" ht="14.15" x14ac:dyDescent="0.4">
      <c r="A2694" s="116"/>
      <c r="B2694" s="122"/>
      <c r="E2694" s="74"/>
      <c r="F2694" s="74"/>
      <c r="G2694" s="74"/>
    </row>
    <row r="2695" spans="1:7" s="55" customFormat="1" ht="14.15" x14ac:dyDescent="0.4">
      <c r="A2695" s="116"/>
      <c r="B2695" s="122"/>
      <c r="E2695" s="74"/>
      <c r="F2695" s="74"/>
      <c r="G2695" s="74"/>
    </row>
    <row r="2696" spans="1:7" s="55" customFormat="1" ht="14.15" x14ac:dyDescent="0.4">
      <c r="A2696" s="116"/>
      <c r="B2696" s="122"/>
      <c r="E2696" s="74"/>
      <c r="F2696" s="74"/>
      <c r="G2696" s="74"/>
    </row>
    <row r="2697" spans="1:7" s="55" customFormat="1" ht="14.15" x14ac:dyDescent="0.4">
      <c r="A2697" s="116"/>
      <c r="B2697" s="122"/>
      <c r="E2697" s="74"/>
      <c r="F2697" s="74"/>
      <c r="G2697" s="74"/>
    </row>
    <row r="2698" spans="1:7" s="55" customFormat="1" ht="14.15" x14ac:dyDescent="0.4">
      <c r="A2698" s="116"/>
      <c r="B2698" s="122"/>
      <c r="E2698" s="74"/>
      <c r="F2698" s="74"/>
      <c r="G2698" s="74"/>
    </row>
    <row r="2699" spans="1:7" s="55" customFormat="1" ht="14.15" x14ac:dyDescent="0.4">
      <c r="A2699" s="116"/>
      <c r="B2699" s="122"/>
      <c r="E2699" s="74"/>
      <c r="F2699" s="74"/>
      <c r="G2699" s="74"/>
    </row>
    <row r="2700" spans="1:7" s="55" customFormat="1" ht="14.15" x14ac:dyDescent="0.4">
      <c r="A2700" s="116"/>
      <c r="B2700" s="122"/>
      <c r="E2700" s="74"/>
      <c r="F2700" s="74"/>
      <c r="G2700" s="74"/>
    </row>
    <row r="2701" spans="1:7" s="55" customFormat="1" ht="14.15" x14ac:dyDescent="0.4">
      <c r="A2701" s="116"/>
      <c r="B2701" s="122"/>
      <c r="E2701" s="74"/>
      <c r="F2701" s="74"/>
      <c r="G2701" s="74"/>
    </row>
    <row r="2702" spans="1:7" s="55" customFormat="1" ht="14.15" x14ac:dyDescent="0.4">
      <c r="A2702" s="116"/>
      <c r="B2702" s="122"/>
      <c r="E2702" s="74"/>
      <c r="F2702" s="74"/>
      <c r="G2702" s="74"/>
    </row>
    <row r="2703" spans="1:7" s="55" customFormat="1" ht="14.15" x14ac:dyDescent="0.4">
      <c r="A2703" s="116"/>
      <c r="B2703" s="122"/>
      <c r="E2703" s="74"/>
      <c r="F2703" s="74"/>
      <c r="G2703" s="74"/>
    </row>
    <row r="2704" spans="1:7" s="55" customFormat="1" ht="14.15" x14ac:dyDescent="0.4">
      <c r="A2704" s="116"/>
      <c r="B2704" s="122"/>
      <c r="E2704" s="74"/>
      <c r="F2704" s="74"/>
      <c r="G2704" s="74"/>
    </row>
    <row r="2705" spans="1:7" s="55" customFormat="1" ht="14.15" x14ac:dyDescent="0.4">
      <c r="A2705" s="116"/>
      <c r="B2705" s="122"/>
      <c r="E2705" s="74"/>
      <c r="F2705" s="74"/>
      <c r="G2705" s="74"/>
    </row>
    <row r="2706" spans="1:7" s="55" customFormat="1" ht="14.15" x14ac:dyDescent="0.4">
      <c r="A2706" s="116"/>
      <c r="B2706" s="122"/>
      <c r="E2706" s="74"/>
      <c r="F2706" s="74"/>
      <c r="G2706" s="74"/>
    </row>
    <row r="2707" spans="1:7" s="55" customFormat="1" ht="14.15" x14ac:dyDescent="0.4">
      <c r="A2707" s="116"/>
      <c r="B2707" s="122"/>
      <c r="E2707" s="74"/>
      <c r="F2707" s="74"/>
      <c r="G2707" s="74"/>
    </row>
    <row r="2708" spans="1:7" s="55" customFormat="1" ht="14.15" x14ac:dyDescent="0.4">
      <c r="A2708" s="116"/>
      <c r="B2708" s="122"/>
      <c r="E2708" s="74"/>
      <c r="F2708" s="74"/>
      <c r="G2708" s="74"/>
    </row>
    <row r="2709" spans="1:7" s="55" customFormat="1" ht="14.15" x14ac:dyDescent="0.4">
      <c r="A2709" s="116"/>
      <c r="B2709" s="122"/>
      <c r="E2709" s="74"/>
      <c r="F2709" s="74"/>
      <c r="G2709" s="74"/>
    </row>
    <row r="2710" spans="1:7" s="55" customFormat="1" ht="14.15" x14ac:dyDescent="0.4">
      <c r="A2710" s="116"/>
      <c r="B2710" s="122"/>
      <c r="E2710" s="74"/>
      <c r="F2710" s="74"/>
      <c r="G2710" s="74"/>
    </row>
    <row r="2711" spans="1:7" s="55" customFormat="1" ht="14.15" x14ac:dyDescent="0.4">
      <c r="A2711" s="116"/>
      <c r="B2711" s="122"/>
      <c r="E2711" s="74"/>
      <c r="F2711" s="74"/>
      <c r="G2711" s="74"/>
    </row>
    <row r="2712" spans="1:7" s="55" customFormat="1" ht="14.15" x14ac:dyDescent="0.4">
      <c r="A2712" s="116"/>
      <c r="B2712" s="122"/>
      <c r="E2712" s="74"/>
      <c r="F2712" s="74"/>
      <c r="G2712" s="74"/>
    </row>
    <row r="2713" spans="1:7" s="55" customFormat="1" ht="14.15" x14ac:dyDescent="0.4">
      <c r="A2713" s="116"/>
      <c r="B2713" s="122"/>
      <c r="E2713" s="74"/>
      <c r="F2713" s="74"/>
      <c r="G2713" s="74"/>
    </row>
    <row r="2714" spans="1:7" s="55" customFormat="1" ht="14.15" x14ac:dyDescent="0.4">
      <c r="A2714" s="116"/>
      <c r="B2714" s="122"/>
      <c r="E2714" s="74"/>
      <c r="F2714" s="74"/>
      <c r="G2714" s="74"/>
    </row>
    <row r="2715" spans="1:7" s="55" customFormat="1" ht="14.15" x14ac:dyDescent="0.4">
      <c r="A2715" s="116"/>
      <c r="B2715" s="122"/>
      <c r="E2715" s="74"/>
      <c r="F2715" s="74"/>
      <c r="G2715" s="74"/>
    </row>
    <row r="2716" spans="1:7" s="55" customFormat="1" ht="14.15" x14ac:dyDescent="0.4">
      <c r="A2716" s="116"/>
      <c r="B2716" s="122"/>
      <c r="E2716" s="74"/>
      <c r="F2716" s="74"/>
      <c r="G2716" s="74"/>
    </row>
    <row r="2717" spans="1:7" s="55" customFormat="1" ht="14.15" x14ac:dyDescent="0.4">
      <c r="A2717" s="116"/>
      <c r="B2717" s="122"/>
      <c r="E2717" s="74"/>
      <c r="F2717" s="74"/>
      <c r="G2717" s="74"/>
    </row>
    <row r="2718" spans="1:7" s="55" customFormat="1" ht="14.15" x14ac:dyDescent="0.4">
      <c r="A2718" s="116"/>
      <c r="B2718" s="122"/>
      <c r="E2718" s="74"/>
      <c r="F2718" s="74"/>
      <c r="G2718" s="74"/>
    </row>
    <row r="2719" spans="1:7" s="55" customFormat="1" ht="14.15" x14ac:dyDescent="0.4">
      <c r="A2719" s="116"/>
      <c r="B2719" s="122"/>
      <c r="E2719" s="74"/>
      <c r="F2719" s="74"/>
      <c r="G2719" s="74"/>
    </row>
    <row r="2720" spans="1:7" s="55" customFormat="1" ht="14.15" x14ac:dyDescent="0.4">
      <c r="A2720" s="116"/>
      <c r="B2720" s="122"/>
      <c r="E2720" s="74"/>
      <c r="F2720" s="74"/>
      <c r="G2720" s="74"/>
    </row>
    <row r="2721" spans="1:7" s="55" customFormat="1" ht="14.15" x14ac:dyDescent="0.4">
      <c r="A2721" s="116"/>
      <c r="B2721" s="122"/>
      <c r="E2721" s="74"/>
      <c r="F2721" s="74"/>
      <c r="G2721" s="74"/>
    </row>
    <row r="2722" spans="1:7" s="55" customFormat="1" ht="14.15" x14ac:dyDescent="0.4">
      <c r="A2722" s="116"/>
      <c r="B2722" s="122"/>
      <c r="E2722" s="74"/>
      <c r="F2722" s="74"/>
      <c r="G2722" s="74"/>
    </row>
    <row r="2723" spans="1:7" s="55" customFormat="1" ht="14.15" x14ac:dyDescent="0.4">
      <c r="A2723" s="116"/>
      <c r="B2723" s="122"/>
      <c r="E2723" s="74"/>
      <c r="F2723" s="74"/>
      <c r="G2723" s="74"/>
    </row>
    <row r="2724" spans="1:7" s="55" customFormat="1" ht="14.15" x14ac:dyDescent="0.4">
      <c r="A2724" s="116"/>
      <c r="B2724" s="122"/>
      <c r="E2724" s="74"/>
      <c r="F2724" s="74"/>
      <c r="G2724" s="74"/>
    </row>
    <row r="2725" spans="1:7" s="55" customFormat="1" ht="14.15" x14ac:dyDescent="0.4">
      <c r="A2725" s="116"/>
      <c r="B2725" s="122"/>
      <c r="E2725" s="74"/>
      <c r="F2725" s="74"/>
      <c r="G2725" s="74"/>
    </row>
    <row r="2726" spans="1:7" s="55" customFormat="1" ht="14.15" x14ac:dyDescent="0.4">
      <c r="A2726" s="116"/>
      <c r="B2726" s="122"/>
      <c r="E2726" s="74"/>
      <c r="F2726" s="74"/>
      <c r="G2726" s="74"/>
    </row>
    <row r="2727" spans="1:7" s="55" customFormat="1" ht="14.15" x14ac:dyDescent="0.4">
      <c r="A2727" s="116"/>
      <c r="B2727" s="122"/>
      <c r="E2727" s="74"/>
      <c r="F2727" s="74"/>
      <c r="G2727" s="74"/>
    </row>
    <row r="2728" spans="1:7" s="55" customFormat="1" ht="14.15" x14ac:dyDescent="0.4">
      <c r="A2728" s="116"/>
      <c r="B2728" s="122"/>
      <c r="E2728" s="74"/>
      <c r="F2728" s="74"/>
      <c r="G2728" s="74"/>
    </row>
    <row r="2729" spans="1:7" s="55" customFormat="1" ht="14.15" x14ac:dyDescent="0.4">
      <c r="A2729" s="116"/>
      <c r="B2729" s="122"/>
      <c r="E2729" s="74"/>
      <c r="F2729" s="74"/>
      <c r="G2729" s="74"/>
    </row>
    <row r="2730" spans="1:7" s="55" customFormat="1" ht="14.15" x14ac:dyDescent="0.4">
      <c r="A2730" s="116"/>
      <c r="B2730" s="122"/>
      <c r="E2730" s="74"/>
      <c r="F2730" s="74"/>
      <c r="G2730" s="74"/>
    </row>
    <row r="2731" spans="1:7" s="55" customFormat="1" ht="14.15" x14ac:dyDescent="0.4">
      <c r="A2731" s="116"/>
      <c r="B2731" s="122"/>
      <c r="E2731" s="74"/>
      <c r="F2731" s="74"/>
      <c r="G2731" s="74"/>
    </row>
    <row r="2732" spans="1:7" s="55" customFormat="1" ht="14.15" x14ac:dyDescent="0.4">
      <c r="A2732" s="116"/>
      <c r="B2732" s="122"/>
      <c r="E2732" s="74"/>
      <c r="F2732" s="74"/>
      <c r="G2732" s="74"/>
    </row>
    <row r="2733" spans="1:7" s="55" customFormat="1" ht="14.15" x14ac:dyDescent="0.4">
      <c r="A2733" s="116"/>
      <c r="B2733" s="122"/>
      <c r="E2733" s="74"/>
      <c r="F2733" s="74"/>
      <c r="G2733" s="74"/>
    </row>
    <row r="2734" spans="1:7" s="55" customFormat="1" ht="14.15" x14ac:dyDescent="0.4">
      <c r="A2734" s="116"/>
      <c r="B2734" s="122"/>
      <c r="E2734" s="74"/>
      <c r="F2734" s="74"/>
      <c r="G2734" s="74"/>
    </row>
    <row r="2735" spans="1:7" s="55" customFormat="1" ht="14.15" x14ac:dyDescent="0.4">
      <c r="A2735" s="116"/>
      <c r="B2735" s="122"/>
      <c r="E2735" s="74"/>
      <c r="F2735" s="74"/>
      <c r="G2735" s="74"/>
    </row>
    <row r="2736" spans="1:7" s="55" customFormat="1" ht="14.15" x14ac:dyDescent="0.4">
      <c r="A2736" s="116"/>
      <c r="B2736" s="122"/>
      <c r="E2736" s="74"/>
      <c r="F2736" s="74"/>
      <c r="G2736" s="74"/>
    </row>
    <row r="2737" spans="1:7" s="55" customFormat="1" ht="14.15" x14ac:dyDescent="0.4">
      <c r="A2737" s="116"/>
      <c r="B2737" s="122"/>
      <c r="E2737" s="74"/>
      <c r="F2737" s="74"/>
      <c r="G2737" s="74"/>
    </row>
    <row r="2738" spans="1:7" s="55" customFormat="1" ht="14.15" x14ac:dyDescent="0.4">
      <c r="A2738" s="116"/>
      <c r="B2738" s="122"/>
      <c r="E2738" s="74"/>
      <c r="F2738" s="74"/>
      <c r="G2738" s="74"/>
    </row>
    <row r="2739" spans="1:7" s="55" customFormat="1" ht="14.15" x14ac:dyDescent="0.4">
      <c r="A2739" s="116"/>
      <c r="B2739" s="122"/>
      <c r="E2739" s="74"/>
      <c r="F2739" s="74"/>
      <c r="G2739" s="74"/>
    </row>
    <row r="2740" spans="1:7" s="55" customFormat="1" ht="14.15" x14ac:dyDescent="0.4">
      <c r="A2740" s="116"/>
      <c r="B2740" s="122"/>
      <c r="E2740" s="74"/>
      <c r="F2740" s="74"/>
      <c r="G2740" s="74"/>
    </row>
    <row r="2741" spans="1:7" s="55" customFormat="1" ht="14.15" x14ac:dyDescent="0.4">
      <c r="A2741" s="116"/>
      <c r="B2741" s="122"/>
      <c r="E2741" s="74"/>
      <c r="F2741" s="74"/>
      <c r="G2741" s="74"/>
    </row>
    <row r="2742" spans="1:7" s="55" customFormat="1" ht="14.15" x14ac:dyDescent="0.4">
      <c r="A2742" s="116"/>
      <c r="B2742" s="122"/>
      <c r="E2742" s="74"/>
      <c r="F2742" s="74"/>
      <c r="G2742" s="74"/>
    </row>
    <row r="2743" spans="1:7" s="55" customFormat="1" ht="14.15" x14ac:dyDescent="0.4">
      <c r="A2743" s="116"/>
      <c r="B2743" s="122"/>
      <c r="E2743" s="74"/>
      <c r="F2743" s="74"/>
      <c r="G2743" s="74"/>
    </row>
    <row r="2744" spans="1:7" s="55" customFormat="1" ht="14.15" x14ac:dyDescent="0.4">
      <c r="A2744" s="116"/>
      <c r="B2744" s="122"/>
      <c r="E2744" s="74"/>
      <c r="F2744" s="74"/>
      <c r="G2744" s="74"/>
    </row>
    <row r="2745" spans="1:7" s="55" customFormat="1" ht="14.15" x14ac:dyDescent="0.4">
      <c r="A2745" s="116"/>
      <c r="B2745" s="122"/>
      <c r="E2745" s="74"/>
      <c r="F2745" s="74"/>
      <c r="G2745" s="74"/>
    </row>
    <row r="2746" spans="1:7" s="55" customFormat="1" ht="14.15" x14ac:dyDescent="0.4">
      <c r="A2746" s="116"/>
      <c r="B2746" s="122"/>
      <c r="E2746" s="74"/>
      <c r="F2746" s="74"/>
      <c r="G2746" s="74"/>
    </row>
    <row r="2747" spans="1:7" s="55" customFormat="1" ht="14.15" x14ac:dyDescent="0.4">
      <c r="A2747" s="116"/>
      <c r="B2747" s="122"/>
      <c r="E2747" s="74"/>
      <c r="F2747" s="74"/>
      <c r="G2747" s="74"/>
    </row>
    <row r="2748" spans="1:7" s="55" customFormat="1" ht="14.15" x14ac:dyDescent="0.4">
      <c r="A2748" s="116"/>
      <c r="B2748" s="122"/>
      <c r="E2748" s="74"/>
      <c r="F2748" s="74"/>
      <c r="G2748" s="74"/>
    </row>
    <row r="2749" spans="1:7" s="55" customFormat="1" ht="14.15" x14ac:dyDescent="0.4">
      <c r="A2749" s="116"/>
      <c r="B2749" s="122"/>
      <c r="E2749" s="74"/>
      <c r="F2749" s="74"/>
      <c r="G2749" s="74"/>
    </row>
    <row r="2750" spans="1:7" s="55" customFormat="1" ht="14.15" x14ac:dyDescent="0.4">
      <c r="A2750" s="116"/>
      <c r="B2750" s="122"/>
      <c r="E2750" s="74"/>
      <c r="F2750" s="74"/>
      <c r="G2750" s="74"/>
    </row>
    <row r="2751" spans="1:7" s="55" customFormat="1" ht="14.15" x14ac:dyDescent="0.4">
      <c r="A2751" s="116"/>
      <c r="B2751" s="122"/>
      <c r="E2751" s="74"/>
      <c r="F2751" s="74"/>
      <c r="G2751" s="74"/>
    </row>
    <row r="2752" spans="1:7" s="55" customFormat="1" ht="14.15" x14ac:dyDescent="0.4">
      <c r="A2752" s="116"/>
      <c r="B2752" s="122"/>
      <c r="E2752" s="74"/>
      <c r="F2752" s="74"/>
      <c r="G2752" s="74"/>
    </row>
    <row r="2753" spans="1:7" s="55" customFormat="1" ht="14.15" x14ac:dyDescent="0.4">
      <c r="A2753" s="116"/>
      <c r="B2753" s="122"/>
      <c r="E2753" s="74"/>
      <c r="F2753" s="74"/>
      <c r="G2753" s="74"/>
    </row>
    <row r="2754" spans="1:7" s="55" customFormat="1" ht="14.15" x14ac:dyDescent="0.4">
      <c r="A2754" s="116"/>
      <c r="B2754" s="122"/>
      <c r="E2754" s="74"/>
      <c r="F2754" s="74"/>
      <c r="G2754" s="74"/>
    </row>
    <row r="2755" spans="1:7" s="55" customFormat="1" ht="14.15" x14ac:dyDescent="0.4">
      <c r="A2755" s="116"/>
      <c r="B2755" s="122"/>
      <c r="E2755" s="74"/>
      <c r="F2755" s="74"/>
      <c r="G2755" s="74"/>
    </row>
    <row r="2756" spans="1:7" s="55" customFormat="1" ht="14.15" x14ac:dyDescent="0.4">
      <c r="A2756" s="116"/>
      <c r="B2756" s="122"/>
      <c r="E2756" s="74"/>
      <c r="F2756" s="74"/>
      <c r="G2756" s="74"/>
    </row>
    <row r="2757" spans="1:7" s="55" customFormat="1" ht="14.15" x14ac:dyDescent="0.4">
      <c r="A2757" s="116"/>
      <c r="B2757" s="122"/>
      <c r="E2757" s="74"/>
      <c r="F2757" s="74"/>
      <c r="G2757" s="74"/>
    </row>
    <row r="2758" spans="1:7" s="55" customFormat="1" ht="14.15" x14ac:dyDescent="0.4">
      <c r="A2758" s="116"/>
      <c r="B2758" s="122"/>
      <c r="E2758" s="74"/>
      <c r="F2758" s="74"/>
      <c r="G2758" s="74"/>
    </row>
    <row r="2759" spans="1:7" s="55" customFormat="1" ht="14.15" x14ac:dyDescent="0.4">
      <c r="A2759" s="116"/>
      <c r="B2759" s="122"/>
      <c r="E2759" s="74"/>
      <c r="F2759" s="74"/>
      <c r="G2759" s="74"/>
    </row>
    <row r="2760" spans="1:7" s="55" customFormat="1" ht="14.15" x14ac:dyDescent="0.4">
      <c r="A2760" s="116"/>
      <c r="B2760" s="122"/>
      <c r="E2760" s="74"/>
      <c r="F2760" s="74"/>
      <c r="G2760" s="74"/>
    </row>
    <row r="2761" spans="1:7" s="55" customFormat="1" ht="14.15" x14ac:dyDescent="0.4">
      <c r="A2761" s="116"/>
      <c r="B2761" s="122"/>
      <c r="E2761" s="74"/>
      <c r="F2761" s="74"/>
      <c r="G2761" s="74"/>
    </row>
    <row r="2762" spans="1:7" s="55" customFormat="1" ht="14.15" x14ac:dyDescent="0.4">
      <c r="A2762" s="116"/>
      <c r="B2762" s="122"/>
      <c r="E2762" s="74"/>
      <c r="F2762" s="74"/>
      <c r="G2762" s="74"/>
    </row>
    <row r="2763" spans="1:7" s="55" customFormat="1" ht="14.15" x14ac:dyDescent="0.4">
      <c r="A2763" s="116"/>
      <c r="B2763" s="122"/>
      <c r="E2763" s="74"/>
      <c r="F2763" s="74"/>
      <c r="G2763" s="74"/>
    </row>
    <row r="2764" spans="1:7" s="55" customFormat="1" ht="14.15" x14ac:dyDescent="0.4">
      <c r="A2764" s="116"/>
      <c r="B2764" s="122"/>
      <c r="E2764" s="74"/>
      <c r="F2764" s="74"/>
      <c r="G2764" s="74"/>
    </row>
    <row r="2765" spans="1:7" s="55" customFormat="1" ht="14.15" x14ac:dyDescent="0.4">
      <c r="A2765" s="116"/>
      <c r="B2765" s="122"/>
      <c r="E2765" s="74"/>
      <c r="F2765" s="74"/>
      <c r="G2765" s="74"/>
    </row>
    <row r="2766" spans="1:7" s="55" customFormat="1" ht="14.15" x14ac:dyDescent="0.4">
      <c r="A2766" s="116"/>
      <c r="B2766" s="122"/>
      <c r="E2766" s="74"/>
      <c r="F2766" s="74"/>
      <c r="G2766" s="74"/>
    </row>
    <row r="2767" spans="1:7" s="55" customFormat="1" ht="14.15" x14ac:dyDescent="0.4">
      <c r="A2767" s="116"/>
      <c r="B2767" s="122"/>
      <c r="E2767" s="74"/>
      <c r="F2767" s="74"/>
      <c r="G2767" s="74"/>
    </row>
    <row r="2768" spans="1:7" s="55" customFormat="1" ht="14.15" x14ac:dyDescent="0.4">
      <c r="A2768" s="116"/>
      <c r="B2768" s="122"/>
      <c r="E2768" s="74"/>
      <c r="F2768" s="74"/>
      <c r="G2768" s="74"/>
    </row>
    <row r="2769" spans="1:7" s="55" customFormat="1" ht="14.15" x14ac:dyDescent="0.4">
      <c r="A2769" s="116"/>
      <c r="B2769" s="122"/>
      <c r="E2769" s="74"/>
      <c r="F2769" s="74"/>
      <c r="G2769" s="74"/>
    </row>
    <row r="2770" spans="1:7" s="55" customFormat="1" ht="14.15" x14ac:dyDescent="0.4">
      <c r="A2770" s="116"/>
      <c r="B2770" s="122"/>
      <c r="E2770" s="74"/>
      <c r="F2770" s="74"/>
      <c r="G2770" s="74"/>
    </row>
    <row r="2771" spans="1:7" s="55" customFormat="1" ht="14.15" x14ac:dyDescent="0.4">
      <c r="A2771" s="116"/>
      <c r="B2771" s="122"/>
      <c r="E2771" s="74"/>
      <c r="F2771" s="74"/>
      <c r="G2771" s="74"/>
    </row>
    <row r="2772" spans="1:7" s="55" customFormat="1" ht="14.15" x14ac:dyDescent="0.4">
      <c r="A2772" s="116"/>
      <c r="B2772" s="122"/>
      <c r="E2772" s="74"/>
      <c r="F2772" s="74"/>
      <c r="G2772" s="74"/>
    </row>
    <row r="2773" spans="1:7" s="55" customFormat="1" ht="14.15" x14ac:dyDescent="0.4">
      <c r="A2773" s="116"/>
      <c r="B2773" s="122"/>
      <c r="E2773" s="74"/>
      <c r="F2773" s="74"/>
      <c r="G2773" s="74"/>
    </row>
    <row r="2774" spans="1:7" s="55" customFormat="1" ht="14.15" x14ac:dyDescent="0.4">
      <c r="A2774" s="116"/>
      <c r="B2774" s="122"/>
      <c r="E2774" s="74"/>
      <c r="F2774" s="74"/>
      <c r="G2774" s="74"/>
    </row>
    <row r="2775" spans="1:7" s="55" customFormat="1" ht="14.15" x14ac:dyDescent="0.4">
      <c r="A2775" s="116"/>
      <c r="B2775" s="122"/>
      <c r="E2775" s="74"/>
      <c r="F2775" s="74"/>
      <c r="G2775" s="74"/>
    </row>
    <row r="2776" spans="1:7" s="55" customFormat="1" ht="14.15" x14ac:dyDescent="0.4">
      <c r="A2776" s="116"/>
      <c r="B2776" s="122"/>
      <c r="E2776" s="74"/>
      <c r="F2776" s="74"/>
      <c r="G2776" s="74"/>
    </row>
    <row r="2777" spans="1:7" s="55" customFormat="1" ht="14.15" x14ac:dyDescent="0.4">
      <c r="A2777" s="116"/>
      <c r="B2777" s="122"/>
      <c r="E2777" s="74"/>
      <c r="F2777" s="74"/>
      <c r="G2777" s="74"/>
    </row>
    <row r="2778" spans="1:7" s="55" customFormat="1" ht="14.15" x14ac:dyDescent="0.4">
      <c r="A2778" s="116"/>
      <c r="B2778" s="122"/>
      <c r="E2778" s="74"/>
      <c r="F2778" s="74"/>
      <c r="G2778" s="74"/>
    </row>
    <row r="2779" spans="1:7" s="55" customFormat="1" ht="14.15" x14ac:dyDescent="0.4">
      <c r="A2779" s="116"/>
      <c r="B2779" s="122"/>
      <c r="E2779" s="74"/>
      <c r="F2779" s="74"/>
      <c r="G2779" s="74"/>
    </row>
    <row r="2780" spans="1:7" s="55" customFormat="1" ht="14.15" x14ac:dyDescent="0.4">
      <c r="A2780" s="116"/>
      <c r="B2780" s="122"/>
      <c r="E2780" s="74"/>
      <c r="F2780" s="74"/>
      <c r="G2780" s="74"/>
    </row>
    <row r="2781" spans="1:7" s="55" customFormat="1" ht="14.15" x14ac:dyDescent="0.4">
      <c r="A2781" s="116"/>
      <c r="B2781" s="122"/>
      <c r="E2781" s="74"/>
      <c r="F2781" s="74"/>
      <c r="G2781" s="74"/>
    </row>
    <row r="2782" spans="1:7" s="55" customFormat="1" ht="14.15" x14ac:dyDescent="0.4">
      <c r="A2782" s="116"/>
      <c r="B2782" s="122"/>
      <c r="E2782" s="74"/>
      <c r="F2782" s="74"/>
      <c r="G2782" s="74"/>
    </row>
    <row r="2783" spans="1:7" s="55" customFormat="1" ht="14.15" x14ac:dyDescent="0.4">
      <c r="A2783" s="116"/>
      <c r="B2783" s="122"/>
      <c r="E2783" s="74"/>
      <c r="F2783" s="74"/>
      <c r="G2783" s="74"/>
    </row>
    <row r="2784" spans="1:7" s="55" customFormat="1" ht="14.15" x14ac:dyDescent="0.4">
      <c r="A2784" s="116"/>
      <c r="B2784" s="122"/>
      <c r="E2784" s="74"/>
      <c r="F2784" s="74"/>
      <c r="G2784" s="74"/>
    </row>
    <row r="2785" spans="1:7" s="55" customFormat="1" ht="14.15" x14ac:dyDescent="0.4">
      <c r="A2785" s="116"/>
      <c r="B2785" s="122"/>
      <c r="E2785" s="74"/>
      <c r="F2785" s="74"/>
      <c r="G2785" s="74"/>
    </row>
    <row r="2786" spans="1:7" s="55" customFormat="1" ht="14.15" x14ac:dyDescent="0.4">
      <c r="A2786" s="116"/>
      <c r="B2786" s="122"/>
      <c r="E2786" s="74"/>
      <c r="F2786" s="74"/>
      <c r="G2786" s="74"/>
    </row>
    <row r="2787" spans="1:7" s="55" customFormat="1" ht="14.15" x14ac:dyDescent="0.4">
      <c r="A2787" s="116"/>
      <c r="B2787" s="122"/>
      <c r="E2787" s="74"/>
      <c r="F2787" s="74"/>
      <c r="G2787" s="74"/>
    </row>
    <row r="2788" spans="1:7" s="55" customFormat="1" ht="14.15" x14ac:dyDescent="0.4">
      <c r="A2788" s="116"/>
      <c r="B2788" s="122"/>
      <c r="E2788" s="74"/>
      <c r="F2788" s="74"/>
      <c r="G2788" s="74"/>
    </row>
    <row r="2789" spans="1:7" s="55" customFormat="1" ht="14.15" x14ac:dyDescent="0.4">
      <c r="A2789" s="116"/>
      <c r="B2789" s="122"/>
      <c r="E2789" s="74"/>
      <c r="F2789" s="74"/>
      <c r="G2789" s="74"/>
    </row>
    <row r="2790" spans="1:7" s="55" customFormat="1" ht="14.15" x14ac:dyDescent="0.4">
      <c r="A2790" s="116"/>
      <c r="B2790" s="122"/>
      <c r="E2790" s="74"/>
      <c r="F2790" s="74"/>
      <c r="G2790" s="74"/>
    </row>
    <row r="2791" spans="1:7" s="55" customFormat="1" ht="14.15" x14ac:dyDescent="0.4">
      <c r="A2791" s="116"/>
      <c r="B2791" s="122"/>
      <c r="E2791" s="74"/>
      <c r="F2791" s="74"/>
      <c r="G2791" s="74"/>
    </row>
    <row r="2792" spans="1:7" s="55" customFormat="1" ht="14.15" x14ac:dyDescent="0.4">
      <c r="A2792" s="116"/>
      <c r="B2792" s="122"/>
      <c r="E2792" s="74"/>
      <c r="F2792" s="74"/>
      <c r="G2792" s="74"/>
    </row>
    <row r="2793" spans="1:7" s="55" customFormat="1" ht="14.15" x14ac:dyDescent="0.4">
      <c r="A2793" s="116"/>
      <c r="B2793" s="122"/>
      <c r="E2793" s="74"/>
      <c r="F2793" s="74"/>
      <c r="G2793" s="74"/>
    </row>
    <row r="2794" spans="1:7" s="55" customFormat="1" ht="14.15" x14ac:dyDescent="0.4">
      <c r="A2794" s="116"/>
      <c r="B2794" s="122"/>
      <c r="E2794" s="74"/>
      <c r="F2794" s="74"/>
      <c r="G2794" s="74"/>
    </row>
    <row r="2795" spans="1:7" s="55" customFormat="1" ht="14.15" x14ac:dyDescent="0.4">
      <c r="A2795" s="116"/>
      <c r="B2795" s="122"/>
      <c r="E2795" s="74"/>
      <c r="F2795" s="74"/>
      <c r="G2795" s="74"/>
    </row>
    <row r="2796" spans="1:7" s="55" customFormat="1" ht="14.15" x14ac:dyDescent="0.4">
      <c r="A2796" s="116"/>
      <c r="B2796" s="122"/>
      <c r="E2796" s="74"/>
      <c r="F2796" s="74"/>
      <c r="G2796" s="74"/>
    </row>
    <row r="2797" spans="1:7" s="55" customFormat="1" ht="14.15" x14ac:dyDescent="0.4">
      <c r="A2797" s="116"/>
      <c r="B2797" s="122"/>
      <c r="E2797" s="74"/>
      <c r="F2797" s="74"/>
      <c r="G2797" s="74"/>
    </row>
    <row r="2798" spans="1:7" s="55" customFormat="1" ht="14.15" x14ac:dyDescent="0.4">
      <c r="A2798" s="116"/>
      <c r="B2798" s="122"/>
      <c r="E2798" s="74"/>
      <c r="F2798" s="74"/>
      <c r="G2798" s="74"/>
    </row>
    <row r="2799" spans="1:7" s="55" customFormat="1" ht="14.15" x14ac:dyDescent="0.4">
      <c r="A2799" s="116"/>
      <c r="B2799" s="122"/>
      <c r="E2799" s="74"/>
      <c r="F2799" s="74"/>
      <c r="G2799" s="74"/>
    </row>
    <row r="2800" spans="1:7" s="55" customFormat="1" ht="14.15" x14ac:dyDescent="0.4">
      <c r="A2800" s="116"/>
      <c r="B2800" s="122"/>
      <c r="E2800" s="74"/>
      <c r="F2800" s="74"/>
      <c r="G2800" s="74"/>
    </row>
    <row r="2801" spans="1:7" s="55" customFormat="1" ht="14.15" x14ac:dyDescent="0.4">
      <c r="A2801" s="116"/>
      <c r="B2801" s="122"/>
      <c r="E2801" s="74"/>
      <c r="F2801" s="74"/>
      <c r="G2801" s="74"/>
    </row>
    <row r="2802" spans="1:7" s="55" customFormat="1" ht="14.15" x14ac:dyDescent="0.4">
      <c r="A2802" s="116"/>
      <c r="B2802" s="122"/>
      <c r="E2802" s="74"/>
      <c r="F2802" s="74"/>
      <c r="G2802" s="74"/>
    </row>
    <row r="2803" spans="1:7" s="55" customFormat="1" ht="14.15" x14ac:dyDescent="0.4">
      <c r="A2803" s="116"/>
      <c r="B2803" s="122"/>
      <c r="E2803" s="74"/>
      <c r="F2803" s="74"/>
      <c r="G2803" s="74"/>
    </row>
    <row r="2804" spans="1:7" s="55" customFormat="1" ht="14.15" x14ac:dyDescent="0.4">
      <c r="A2804" s="116"/>
      <c r="B2804" s="122"/>
      <c r="E2804" s="74"/>
      <c r="F2804" s="74"/>
      <c r="G2804" s="74"/>
    </row>
    <row r="2805" spans="1:7" s="55" customFormat="1" ht="14.15" x14ac:dyDescent="0.4">
      <c r="A2805" s="116"/>
      <c r="B2805" s="122"/>
      <c r="E2805" s="74"/>
      <c r="F2805" s="74"/>
      <c r="G2805" s="74"/>
    </row>
    <row r="2806" spans="1:7" s="55" customFormat="1" ht="14.15" x14ac:dyDescent="0.4">
      <c r="A2806" s="116"/>
      <c r="B2806" s="122"/>
      <c r="E2806" s="74"/>
      <c r="F2806" s="74"/>
      <c r="G2806" s="74"/>
    </row>
    <row r="2807" spans="1:7" s="55" customFormat="1" ht="14.15" x14ac:dyDescent="0.4">
      <c r="A2807" s="116"/>
      <c r="B2807" s="122"/>
      <c r="E2807" s="74"/>
      <c r="F2807" s="74"/>
      <c r="G2807" s="74"/>
    </row>
    <row r="2808" spans="1:7" s="55" customFormat="1" ht="14.15" x14ac:dyDescent="0.4">
      <c r="A2808" s="116"/>
      <c r="B2808" s="122"/>
      <c r="E2808" s="74"/>
      <c r="F2808" s="74"/>
      <c r="G2808" s="74"/>
    </row>
    <row r="2809" spans="1:7" s="55" customFormat="1" ht="14.15" x14ac:dyDescent="0.4">
      <c r="A2809" s="116"/>
      <c r="B2809" s="122"/>
      <c r="E2809" s="74"/>
      <c r="F2809" s="74"/>
      <c r="G2809" s="74"/>
    </row>
    <row r="2810" spans="1:7" s="55" customFormat="1" ht="14.15" x14ac:dyDescent="0.4">
      <c r="A2810" s="116"/>
      <c r="B2810" s="122"/>
      <c r="E2810" s="74"/>
      <c r="F2810" s="74"/>
      <c r="G2810" s="74"/>
    </row>
    <row r="2811" spans="1:7" s="55" customFormat="1" ht="14.15" x14ac:dyDescent="0.4">
      <c r="A2811" s="116"/>
      <c r="B2811" s="122"/>
      <c r="E2811" s="74"/>
      <c r="F2811" s="74"/>
      <c r="G2811" s="74"/>
    </row>
    <row r="2812" spans="1:7" s="55" customFormat="1" ht="14.15" x14ac:dyDescent="0.4">
      <c r="A2812" s="116"/>
      <c r="B2812" s="122"/>
      <c r="E2812" s="74"/>
      <c r="F2812" s="74"/>
      <c r="G2812" s="74"/>
    </row>
    <row r="2813" spans="1:7" s="55" customFormat="1" ht="14.15" x14ac:dyDescent="0.4">
      <c r="A2813" s="116"/>
      <c r="B2813" s="122"/>
      <c r="E2813" s="74"/>
      <c r="F2813" s="74"/>
      <c r="G2813" s="74"/>
    </row>
    <row r="2814" spans="1:7" s="55" customFormat="1" ht="14.15" x14ac:dyDescent="0.4">
      <c r="A2814" s="116"/>
      <c r="B2814" s="122"/>
      <c r="E2814" s="74"/>
      <c r="F2814" s="74"/>
      <c r="G2814" s="74"/>
    </row>
    <row r="2815" spans="1:7" s="55" customFormat="1" ht="14.15" x14ac:dyDescent="0.4">
      <c r="A2815" s="116"/>
      <c r="B2815" s="122"/>
      <c r="E2815" s="74"/>
      <c r="F2815" s="74"/>
      <c r="G2815" s="74"/>
    </row>
    <row r="2816" spans="1:7" s="55" customFormat="1" ht="14.15" x14ac:dyDescent="0.4">
      <c r="A2816" s="116"/>
      <c r="B2816" s="122"/>
      <c r="E2816" s="74"/>
      <c r="F2816" s="74"/>
      <c r="G2816" s="74"/>
    </row>
    <row r="2817" spans="1:7" s="55" customFormat="1" ht="14.15" x14ac:dyDescent="0.4">
      <c r="A2817" s="116"/>
      <c r="B2817" s="122"/>
      <c r="E2817" s="74"/>
      <c r="F2817" s="74"/>
      <c r="G2817" s="74"/>
    </row>
    <row r="2818" spans="1:7" s="55" customFormat="1" ht="14.15" x14ac:dyDescent="0.4">
      <c r="A2818" s="116"/>
      <c r="B2818" s="122"/>
      <c r="E2818" s="74"/>
      <c r="F2818" s="74"/>
      <c r="G2818" s="74"/>
    </row>
    <row r="2819" spans="1:7" s="55" customFormat="1" ht="14.15" x14ac:dyDescent="0.4">
      <c r="A2819" s="116"/>
      <c r="B2819" s="122"/>
      <c r="E2819" s="74"/>
      <c r="F2819" s="74"/>
      <c r="G2819" s="74"/>
    </row>
    <row r="2820" spans="1:7" s="55" customFormat="1" ht="14.15" x14ac:dyDescent="0.4">
      <c r="A2820" s="116"/>
      <c r="B2820" s="122"/>
      <c r="E2820" s="74"/>
      <c r="F2820" s="74"/>
      <c r="G2820" s="74"/>
    </row>
    <row r="2821" spans="1:7" s="55" customFormat="1" ht="14.15" x14ac:dyDescent="0.4">
      <c r="A2821" s="116"/>
      <c r="B2821" s="122"/>
      <c r="E2821" s="74"/>
      <c r="F2821" s="74"/>
      <c r="G2821" s="74"/>
    </row>
    <row r="2822" spans="1:7" s="55" customFormat="1" ht="14.15" x14ac:dyDescent="0.4">
      <c r="A2822" s="116"/>
      <c r="B2822" s="122"/>
      <c r="E2822" s="74"/>
      <c r="F2822" s="74"/>
      <c r="G2822" s="74"/>
    </row>
    <row r="2823" spans="1:7" s="55" customFormat="1" ht="14.15" x14ac:dyDescent="0.4">
      <c r="A2823" s="116"/>
      <c r="B2823" s="122"/>
      <c r="E2823" s="74"/>
      <c r="F2823" s="74"/>
      <c r="G2823" s="74"/>
    </row>
    <row r="2824" spans="1:7" s="55" customFormat="1" ht="14.15" x14ac:dyDescent="0.4">
      <c r="A2824" s="116"/>
      <c r="B2824" s="122"/>
      <c r="E2824" s="74"/>
      <c r="F2824" s="74"/>
      <c r="G2824" s="74"/>
    </row>
    <row r="2825" spans="1:7" s="55" customFormat="1" ht="14.15" x14ac:dyDescent="0.4">
      <c r="A2825" s="116"/>
      <c r="B2825" s="122"/>
      <c r="E2825" s="74"/>
      <c r="F2825" s="74"/>
      <c r="G2825" s="74"/>
    </row>
    <row r="2826" spans="1:7" s="55" customFormat="1" ht="14.15" x14ac:dyDescent="0.4">
      <c r="A2826" s="116"/>
      <c r="B2826" s="122"/>
      <c r="E2826" s="74"/>
      <c r="F2826" s="74"/>
      <c r="G2826" s="74"/>
    </row>
    <row r="2827" spans="1:7" s="55" customFormat="1" ht="14.15" x14ac:dyDescent="0.4">
      <c r="A2827" s="116"/>
      <c r="B2827" s="122"/>
      <c r="E2827" s="74"/>
      <c r="F2827" s="74"/>
      <c r="G2827" s="74"/>
    </row>
    <row r="2828" spans="1:7" s="55" customFormat="1" ht="14.15" x14ac:dyDescent="0.4">
      <c r="A2828" s="116"/>
      <c r="B2828" s="122"/>
      <c r="E2828" s="74"/>
      <c r="F2828" s="74"/>
      <c r="G2828" s="74"/>
    </row>
    <row r="2829" spans="1:7" s="55" customFormat="1" ht="14.15" x14ac:dyDescent="0.4">
      <c r="A2829" s="116"/>
      <c r="B2829" s="122"/>
      <c r="E2829" s="74"/>
      <c r="F2829" s="74"/>
      <c r="G2829" s="74"/>
    </row>
    <row r="2830" spans="1:7" s="55" customFormat="1" ht="14.15" x14ac:dyDescent="0.4">
      <c r="A2830" s="116"/>
      <c r="B2830" s="122"/>
      <c r="E2830" s="74"/>
      <c r="F2830" s="74"/>
      <c r="G2830" s="74"/>
    </row>
    <row r="2831" spans="1:7" s="55" customFormat="1" ht="14.15" x14ac:dyDescent="0.4">
      <c r="A2831" s="116"/>
      <c r="B2831" s="122"/>
      <c r="E2831" s="74"/>
      <c r="F2831" s="74"/>
      <c r="G2831" s="74"/>
    </row>
    <row r="2832" spans="1:7" s="55" customFormat="1" ht="14.15" x14ac:dyDescent="0.4">
      <c r="A2832" s="116"/>
      <c r="B2832" s="122"/>
      <c r="E2832" s="74"/>
      <c r="F2832" s="74"/>
      <c r="G2832" s="74"/>
    </row>
    <row r="2833" spans="1:7" s="55" customFormat="1" ht="14.15" x14ac:dyDescent="0.4">
      <c r="A2833" s="116"/>
      <c r="B2833" s="122"/>
      <c r="E2833" s="74"/>
      <c r="F2833" s="74"/>
      <c r="G2833" s="74"/>
    </row>
    <row r="2834" spans="1:7" s="55" customFormat="1" ht="14.15" x14ac:dyDescent="0.4">
      <c r="A2834" s="116"/>
      <c r="B2834" s="122"/>
      <c r="E2834" s="74"/>
      <c r="F2834" s="74"/>
      <c r="G2834" s="74"/>
    </row>
    <row r="2835" spans="1:7" s="55" customFormat="1" ht="14.15" x14ac:dyDescent="0.4">
      <c r="A2835" s="116"/>
      <c r="B2835" s="122"/>
      <c r="E2835" s="74"/>
      <c r="F2835" s="74"/>
      <c r="G2835" s="74"/>
    </row>
    <row r="2836" spans="1:7" s="55" customFormat="1" ht="14.15" x14ac:dyDescent="0.4">
      <c r="A2836" s="116"/>
      <c r="B2836" s="122"/>
      <c r="E2836" s="74"/>
      <c r="F2836" s="74"/>
      <c r="G2836" s="74"/>
    </row>
    <row r="2837" spans="1:7" s="55" customFormat="1" ht="14.15" x14ac:dyDescent="0.4">
      <c r="A2837" s="116"/>
      <c r="B2837" s="122"/>
      <c r="E2837" s="74"/>
      <c r="F2837" s="74"/>
      <c r="G2837" s="74"/>
    </row>
    <row r="2838" spans="1:7" s="55" customFormat="1" ht="14.15" x14ac:dyDescent="0.4">
      <c r="A2838" s="116"/>
      <c r="B2838" s="122"/>
      <c r="E2838" s="74"/>
      <c r="F2838" s="74"/>
      <c r="G2838" s="74"/>
    </row>
    <row r="2839" spans="1:7" s="55" customFormat="1" ht="14.15" x14ac:dyDescent="0.4">
      <c r="A2839" s="116"/>
      <c r="B2839" s="122"/>
      <c r="E2839" s="74"/>
      <c r="F2839" s="74"/>
      <c r="G2839" s="74"/>
    </row>
    <row r="2840" spans="1:7" s="55" customFormat="1" ht="14.15" x14ac:dyDescent="0.4">
      <c r="A2840" s="116"/>
      <c r="B2840" s="122"/>
      <c r="E2840" s="74"/>
      <c r="F2840" s="74"/>
      <c r="G2840" s="74"/>
    </row>
    <row r="2841" spans="1:7" s="55" customFormat="1" ht="14.15" x14ac:dyDescent="0.4">
      <c r="A2841" s="116"/>
      <c r="B2841" s="122"/>
      <c r="E2841" s="74"/>
      <c r="F2841" s="74"/>
      <c r="G2841" s="74"/>
    </row>
    <row r="2842" spans="1:7" s="55" customFormat="1" ht="14.15" x14ac:dyDescent="0.4">
      <c r="A2842" s="116"/>
      <c r="B2842" s="122"/>
      <c r="E2842" s="74"/>
      <c r="F2842" s="74"/>
      <c r="G2842" s="74"/>
    </row>
    <row r="2843" spans="1:7" s="55" customFormat="1" ht="14.15" x14ac:dyDescent="0.4">
      <c r="A2843" s="116"/>
      <c r="B2843" s="122"/>
      <c r="E2843" s="74"/>
      <c r="F2843" s="74"/>
      <c r="G2843" s="74"/>
    </row>
    <row r="2844" spans="1:7" s="55" customFormat="1" ht="14.15" x14ac:dyDescent="0.4">
      <c r="A2844" s="116"/>
      <c r="B2844" s="122"/>
      <c r="E2844" s="74"/>
      <c r="F2844" s="74"/>
      <c r="G2844" s="74"/>
    </row>
    <row r="2845" spans="1:7" s="55" customFormat="1" ht="14.15" x14ac:dyDescent="0.4">
      <c r="A2845" s="116"/>
      <c r="B2845" s="122"/>
      <c r="E2845" s="74"/>
      <c r="F2845" s="74"/>
      <c r="G2845" s="74"/>
    </row>
    <row r="2846" spans="1:7" s="55" customFormat="1" ht="14.15" x14ac:dyDescent="0.4">
      <c r="A2846" s="116"/>
      <c r="B2846" s="122"/>
      <c r="E2846" s="74"/>
      <c r="F2846" s="74"/>
      <c r="G2846" s="74"/>
    </row>
    <row r="2847" spans="1:7" s="55" customFormat="1" ht="14.15" x14ac:dyDescent="0.4">
      <c r="A2847" s="116"/>
      <c r="B2847" s="122"/>
      <c r="E2847" s="74"/>
      <c r="F2847" s="74"/>
      <c r="G2847" s="74"/>
    </row>
    <row r="2848" spans="1:7" s="55" customFormat="1" ht="14.15" x14ac:dyDescent="0.4">
      <c r="A2848" s="116"/>
      <c r="B2848" s="122"/>
      <c r="E2848" s="74"/>
      <c r="F2848" s="74"/>
      <c r="G2848" s="74"/>
    </row>
    <row r="2849" spans="1:7" s="55" customFormat="1" ht="14.15" x14ac:dyDescent="0.4">
      <c r="A2849" s="116"/>
      <c r="B2849" s="122"/>
      <c r="E2849" s="74"/>
      <c r="F2849" s="74"/>
      <c r="G2849" s="74"/>
    </row>
    <row r="2850" spans="1:7" s="55" customFormat="1" ht="14.15" x14ac:dyDescent="0.4">
      <c r="A2850" s="116"/>
      <c r="B2850" s="122"/>
      <c r="E2850" s="74"/>
      <c r="F2850" s="74"/>
      <c r="G2850" s="74"/>
    </row>
    <row r="2851" spans="1:7" s="55" customFormat="1" ht="14.15" x14ac:dyDescent="0.4">
      <c r="A2851" s="116"/>
      <c r="B2851" s="122"/>
      <c r="E2851" s="74"/>
      <c r="F2851" s="74"/>
      <c r="G2851" s="74"/>
    </row>
    <row r="2852" spans="1:7" s="55" customFormat="1" ht="14.15" x14ac:dyDescent="0.4">
      <c r="A2852" s="116"/>
      <c r="B2852" s="122"/>
      <c r="E2852" s="74"/>
      <c r="F2852" s="74"/>
      <c r="G2852" s="74"/>
    </row>
    <row r="2853" spans="1:7" s="55" customFormat="1" ht="14.15" x14ac:dyDescent="0.4">
      <c r="A2853" s="116"/>
      <c r="B2853" s="122"/>
      <c r="E2853" s="74"/>
      <c r="F2853" s="74"/>
      <c r="G2853" s="74"/>
    </row>
    <row r="2854" spans="1:7" s="55" customFormat="1" ht="14.15" x14ac:dyDescent="0.4">
      <c r="A2854" s="116"/>
      <c r="B2854" s="122"/>
      <c r="E2854" s="74"/>
      <c r="F2854" s="74"/>
      <c r="G2854" s="74"/>
    </row>
    <row r="2855" spans="1:7" s="55" customFormat="1" ht="14.15" x14ac:dyDescent="0.4">
      <c r="A2855" s="116"/>
      <c r="B2855" s="122"/>
      <c r="E2855" s="74"/>
      <c r="F2855" s="74"/>
      <c r="G2855" s="74"/>
    </row>
    <row r="2856" spans="1:7" s="55" customFormat="1" ht="14.15" x14ac:dyDescent="0.4">
      <c r="A2856" s="116"/>
      <c r="B2856" s="122"/>
      <c r="E2856" s="74"/>
      <c r="F2856" s="74"/>
      <c r="G2856" s="74"/>
    </row>
    <row r="2857" spans="1:7" s="55" customFormat="1" ht="14.15" x14ac:dyDescent="0.4">
      <c r="A2857" s="116"/>
      <c r="B2857" s="122"/>
      <c r="E2857" s="74"/>
      <c r="F2857" s="74"/>
      <c r="G2857" s="74"/>
    </row>
    <row r="2858" spans="1:7" s="55" customFormat="1" ht="14.15" x14ac:dyDescent="0.4">
      <c r="A2858" s="116"/>
      <c r="B2858" s="122"/>
      <c r="E2858" s="74"/>
      <c r="F2858" s="74"/>
      <c r="G2858" s="74"/>
    </row>
    <row r="2859" spans="1:7" s="55" customFormat="1" ht="14.15" x14ac:dyDescent="0.4">
      <c r="A2859" s="116"/>
      <c r="B2859" s="122"/>
      <c r="E2859" s="74"/>
      <c r="F2859" s="74"/>
      <c r="G2859" s="74"/>
    </row>
    <row r="2860" spans="1:7" s="55" customFormat="1" ht="14.15" x14ac:dyDescent="0.4">
      <c r="A2860" s="116"/>
      <c r="B2860" s="122"/>
      <c r="E2860" s="74"/>
      <c r="F2860" s="74"/>
      <c r="G2860" s="74"/>
    </row>
    <row r="2861" spans="1:7" s="55" customFormat="1" ht="14.15" x14ac:dyDescent="0.4">
      <c r="A2861" s="116"/>
      <c r="B2861" s="122"/>
      <c r="E2861" s="74"/>
      <c r="F2861" s="74"/>
      <c r="G2861" s="74"/>
    </row>
    <row r="2862" spans="1:7" s="55" customFormat="1" ht="14.15" x14ac:dyDescent="0.4">
      <c r="A2862" s="116"/>
      <c r="B2862" s="122"/>
      <c r="E2862" s="74"/>
      <c r="F2862" s="74"/>
      <c r="G2862" s="74"/>
    </row>
    <row r="2863" spans="1:7" s="55" customFormat="1" ht="14.15" x14ac:dyDescent="0.4">
      <c r="A2863" s="116"/>
      <c r="B2863" s="122"/>
      <c r="E2863" s="74"/>
      <c r="F2863" s="74"/>
      <c r="G2863" s="74"/>
    </row>
    <row r="2864" spans="1:7" s="55" customFormat="1" ht="14.15" x14ac:dyDescent="0.4">
      <c r="A2864" s="116"/>
      <c r="B2864" s="122"/>
      <c r="E2864" s="74"/>
      <c r="F2864" s="74"/>
      <c r="G2864" s="74"/>
    </row>
    <row r="2865" spans="1:7" s="55" customFormat="1" ht="14.15" x14ac:dyDescent="0.4">
      <c r="A2865" s="116"/>
      <c r="B2865" s="122"/>
      <c r="E2865" s="74"/>
      <c r="F2865" s="74"/>
      <c r="G2865" s="74"/>
    </row>
    <row r="2866" spans="1:7" s="55" customFormat="1" ht="14.15" x14ac:dyDescent="0.4">
      <c r="A2866" s="116"/>
      <c r="B2866" s="122"/>
      <c r="E2866" s="74"/>
      <c r="F2866" s="74"/>
      <c r="G2866" s="74"/>
    </row>
    <row r="2867" spans="1:7" s="55" customFormat="1" ht="14.15" x14ac:dyDescent="0.4">
      <c r="A2867" s="116"/>
      <c r="B2867" s="122"/>
      <c r="E2867" s="74"/>
      <c r="F2867" s="74"/>
      <c r="G2867" s="74"/>
    </row>
    <row r="2868" spans="1:7" s="55" customFormat="1" ht="14.15" x14ac:dyDescent="0.4">
      <c r="A2868" s="116"/>
      <c r="B2868" s="122"/>
      <c r="E2868" s="74"/>
      <c r="F2868" s="74"/>
      <c r="G2868" s="74"/>
    </row>
    <row r="2869" spans="1:7" s="55" customFormat="1" ht="14.15" x14ac:dyDescent="0.4">
      <c r="A2869" s="116"/>
      <c r="B2869" s="122"/>
      <c r="E2869" s="74"/>
      <c r="F2869" s="74"/>
      <c r="G2869" s="74"/>
    </row>
    <row r="2870" spans="1:7" s="55" customFormat="1" ht="14.15" x14ac:dyDescent="0.4">
      <c r="A2870" s="116"/>
      <c r="B2870" s="122"/>
      <c r="E2870" s="74"/>
      <c r="F2870" s="74"/>
      <c r="G2870" s="74"/>
    </row>
    <row r="2871" spans="1:7" s="55" customFormat="1" ht="14.15" x14ac:dyDescent="0.4">
      <c r="A2871" s="116"/>
      <c r="B2871" s="122"/>
      <c r="E2871" s="74"/>
      <c r="F2871" s="74"/>
      <c r="G2871" s="74"/>
    </row>
    <row r="2872" spans="1:7" s="55" customFormat="1" ht="14.15" x14ac:dyDescent="0.4">
      <c r="A2872" s="116"/>
      <c r="B2872" s="122"/>
      <c r="E2872" s="74"/>
      <c r="F2872" s="74"/>
      <c r="G2872" s="74"/>
    </row>
    <row r="2873" spans="1:7" s="55" customFormat="1" ht="14.15" x14ac:dyDescent="0.4">
      <c r="A2873" s="116"/>
      <c r="B2873" s="122"/>
      <c r="E2873" s="74"/>
      <c r="F2873" s="74"/>
      <c r="G2873" s="74"/>
    </row>
    <row r="2874" spans="1:7" s="55" customFormat="1" ht="14.15" x14ac:dyDescent="0.4">
      <c r="A2874" s="116"/>
      <c r="B2874" s="122"/>
      <c r="E2874" s="74"/>
      <c r="F2874" s="74"/>
      <c r="G2874" s="74"/>
    </row>
    <row r="2875" spans="1:7" s="55" customFormat="1" ht="14.15" x14ac:dyDescent="0.4">
      <c r="A2875" s="116"/>
      <c r="B2875" s="122"/>
      <c r="E2875" s="74"/>
      <c r="F2875" s="74"/>
      <c r="G2875" s="74"/>
    </row>
    <row r="2876" spans="1:7" s="55" customFormat="1" ht="14.15" x14ac:dyDescent="0.4">
      <c r="A2876" s="116"/>
      <c r="B2876" s="122"/>
      <c r="E2876" s="74"/>
      <c r="F2876" s="74"/>
      <c r="G2876" s="74"/>
    </row>
    <row r="2877" spans="1:7" s="55" customFormat="1" ht="14.15" x14ac:dyDescent="0.4">
      <c r="A2877" s="116"/>
      <c r="B2877" s="122"/>
      <c r="E2877" s="74"/>
      <c r="F2877" s="74"/>
      <c r="G2877" s="74"/>
    </row>
    <row r="2878" spans="1:7" s="55" customFormat="1" ht="14.15" x14ac:dyDescent="0.4">
      <c r="A2878" s="116"/>
      <c r="B2878" s="122"/>
      <c r="E2878" s="74"/>
      <c r="F2878" s="74"/>
      <c r="G2878" s="74"/>
    </row>
    <row r="2879" spans="1:7" s="55" customFormat="1" ht="14.15" x14ac:dyDescent="0.4">
      <c r="A2879" s="116"/>
      <c r="B2879" s="122"/>
      <c r="E2879" s="74"/>
      <c r="F2879" s="74"/>
      <c r="G2879" s="74"/>
    </row>
    <row r="2880" spans="1:7" s="55" customFormat="1" ht="14.15" x14ac:dyDescent="0.4">
      <c r="A2880" s="116"/>
      <c r="B2880" s="122"/>
      <c r="E2880" s="74"/>
      <c r="F2880" s="74"/>
      <c r="G2880" s="74"/>
    </row>
    <row r="2881" spans="1:7" s="55" customFormat="1" ht="14.15" x14ac:dyDescent="0.4">
      <c r="A2881" s="116"/>
      <c r="B2881" s="122"/>
      <c r="E2881" s="74"/>
      <c r="F2881" s="74"/>
      <c r="G2881" s="74"/>
    </row>
    <row r="2882" spans="1:7" s="55" customFormat="1" ht="14.15" x14ac:dyDescent="0.4">
      <c r="A2882" s="116"/>
      <c r="B2882" s="122"/>
      <c r="E2882" s="74"/>
      <c r="F2882" s="74"/>
      <c r="G2882" s="74"/>
    </row>
    <row r="2883" spans="1:7" s="55" customFormat="1" ht="14.15" x14ac:dyDescent="0.4">
      <c r="A2883" s="116"/>
      <c r="B2883" s="122"/>
      <c r="E2883" s="74"/>
      <c r="F2883" s="74"/>
      <c r="G2883" s="74"/>
    </row>
    <row r="2884" spans="1:7" s="55" customFormat="1" ht="14.15" x14ac:dyDescent="0.4">
      <c r="A2884" s="116"/>
      <c r="B2884" s="122"/>
      <c r="E2884" s="74"/>
      <c r="F2884" s="74"/>
      <c r="G2884" s="74"/>
    </row>
    <row r="2885" spans="1:7" s="55" customFormat="1" ht="14.15" x14ac:dyDescent="0.4">
      <c r="A2885" s="116"/>
      <c r="B2885" s="122"/>
      <c r="E2885" s="74"/>
      <c r="F2885" s="74"/>
      <c r="G2885" s="74"/>
    </row>
    <row r="2886" spans="1:7" s="55" customFormat="1" ht="14.15" x14ac:dyDescent="0.4">
      <c r="A2886" s="116"/>
      <c r="B2886" s="122"/>
      <c r="E2886" s="74"/>
      <c r="F2886" s="74"/>
      <c r="G2886" s="74"/>
    </row>
    <row r="2887" spans="1:7" s="55" customFormat="1" ht="14.15" x14ac:dyDescent="0.4">
      <c r="A2887" s="116"/>
      <c r="B2887" s="122"/>
      <c r="E2887" s="74"/>
      <c r="F2887" s="74"/>
      <c r="G2887" s="74"/>
    </row>
    <row r="2888" spans="1:7" s="55" customFormat="1" ht="14.15" x14ac:dyDescent="0.4">
      <c r="A2888" s="116"/>
      <c r="B2888" s="122"/>
      <c r="E2888" s="74"/>
      <c r="F2888" s="74"/>
      <c r="G2888" s="74"/>
    </row>
    <row r="2889" spans="1:7" s="55" customFormat="1" ht="14.15" x14ac:dyDescent="0.4">
      <c r="A2889" s="116"/>
      <c r="B2889" s="122"/>
      <c r="E2889" s="74"/>
      <c r="F2889" s="74"/>
      <c r="G2889" s="74"/>
    </row>
    <row r="2890" spans="1:7" s="55" customFormat="1" ht="14.15" x14ac:dyDescent="0.4">
      <c r="A2890" s="116"/>
      <c r="B2890" s="122"/>
      <c r="E2890" s="74"/>
      <c r="F2890" s="74"/>
      <c r="G2890" s="74"/>
    </row>
    <row r="2891" spans="1:7" s="55" customFormat="1" ht="14.15" x14ac:dyDescent="0.4">
      <c r="A2891" s="116"/>
      <c r="B2891" s="122"/>
      <c r="E2891" s="74"/>
      <c r="F2891" s="74"/>
      <c r="G2891" s="74"/>
    </row>
    <row r="2892" spans="1:7" s="55" customFormat="1" ht="14.15" x14ac:dyDescent="0.4">
      <c r="A2892" s="116"/>
      <c r="B2892" s="122"/>
      <c r="E2892" s="74"/>
      <c r="F2892" s="74"/>
      <c r="G2892" s="74"/>
    </row>
    <row r="2893" spans="1:7" s="55" customFormat="1" ht="14.15" x14ac:dyDescent="0.4">
      <c r="A2893" s="116"/>
      <c r="B2893" s="122"/>
      <c r="E2893" s="74"/>
      <c r="F2893" s="74"/>
      <c r="G2893" s="74"/>
    </row>
    <row r="2894" spans="1:7" s="55" customFormat="1" ht="14.15" x14ac:dyDescent="0.4">
      <c r="A2894" s="116"/>
      <c r="B2894" s="122"/>
      <c r="E2894" s="74"/>
      <c r="F2894" s="74"/>
      <c r="G2894" s="74"/>
    </row>
    <row r="2895" spans="1:7" s="55" customFormat="1" ht="14.15" x14ac:dyDescent="0.4">
      <c r="A2895" s="116"/>
      <c r="B2895" s="122"/>
      <c r="E2895" s="74"/>
      <c r="F2895" s="74"/>
      <c r="G2895" s="74"/>
    </row>
    <row r="2896" spans="1:7" s="55" customFormat="1" ht="14.15" x14ac:dyDescent="0.4">
      <c r="A2896" s="116"/>
      <c r="B2896" s="122"/>
      <c r="E2896" s="74"/>
      <c r="F2896" s="74"/>
      <c r="G2896" s="74"/>
    </row>
    <row r="2897" spans="1:7" s="55" customFormat="1" ht="14.15" x14ac:dyDescent="0.4">
      <c r="A2897" s="116"/>
      <c r="B2897" s="122"/>
      <c r="E2897" s="74"/>
      <c r="F2897" s="74"/>
      <c r="G2897" s="74"/>
    </row>
    <row r="2898" spans="1:7" s="55" customFormat="1" ht="14.15" x14ac:dyDescent="0.4">
      <c r="A2898" s="116"/>
      <c r="B2898" s="122"/>
      <c r="E2898" s="74"/>
      <c r="F2898" s="74"/>
      <c r="G2898" s="74"/>
    </row>
    <row r="2899" spans="1:7" s="55" customFormat="1" ht="14.15" x14ac:dyDescent="0.4">
      <c r="A2899" s="116"/>
      <c r="B2899" s="122"/>
      <c r="E2899" s="74"/>
      <c r="F2899" s="74"/>
      <c r="G2899" s="74"/>
    </row>
    <row r="2900" spans="1:7" s="55" customFormat="1" ht="14.15" x14ac:dyDescent="0.4">
      <c r="A2900" s="116"/>
      <c r="B2900" s="122"/>
      <c r="E2900" s="74"/>
      <c r="F2900" s="74"/>
      <c r="G2900" s="74"/>
    </row>
    <row r="2901" spans="1:7" s="55" customFormat="1" ht="14.15" x14ac:dyDescent="0.4">
      <c r="A2901" s="116"/>
      <c r="B2901" s="122"/>
      <c r="E2901" s="74"/>
      <c r="F2901" s="74"/>
      <c r="G2901" s="74"/>
    </row>
    <row r="2902" spans="1:7" s="55" customFormat="1" ht="14.15" x14ac:dyDescent="0.4">
      <c r="A2902" s="116"/>
      <c r="B2902" s="122"/>
      <c r="E2902" s="74"/>
      <c r="F2902" s="74"/>
      <c r="G2902" s="74"/>
    </row>
    <row r="2903" spans="1:7" s="55" customFormat="1" ht="14.15" x14ac:dyDescent="0.4">
      <c r="A2903" s="116"/>
      <c r="B2903" s="122"/>
      <c r="E2903" s="74"/>
      <c r="F2903" s="74"/>
      <c r="G2903" s="74"/>
    </row>
    <row r="2904" spans="1:7" s="55" customFormat="1" ht="14.15" x14ac:dyDescent="0.4">
      <c r="A2904" s="116"/>
      <c r="B2904" s="122"/>
      <c r="E2904" s="74"/>
      <c r="F2904" s="74"/>
      <c r="G2904" s="74"/>
    </row>
    <row r="2905" spans="1:7" s="55" customFormat="1" ht="14.15" x14ac:dyDescent="0.4">
      <c r="A2905" s="116"/>
      <c r="B2905" s="122"/>
      <c r="E2905" s="74"/>
      <c r="F2905" s="74"/>
      <c r="G2905" s="74"/>
    </row>
    <row r="2906" spans="1:7" s="55" customFormat="1" ht="14.15" x14ac:dyDescent="0.4">
      <c r="A2906" s="116"/>
      <c r="B2906" s="122"/>
      <c r="E2906" s="74"/>
      <c r="F2906" s="74"/>
      <c r="G2906" s="74"/>
    </row>
    <row r="2907" spans="1:7" s="55" customFormat="1" ht="14.15" x14ac:dyDescent="0.4">
      <c r="A2907" s="116"/>
      <c r="B2907" s="122"/>
      <c r="E2907" s="74"/>
      <c r="F2907" s="74"/>
      <c r="G2907" s="74"/>
    </row>
    <row r="2908" spans="1:7" s="55" customFormat="1" ht="14.15" x14ac:dyDescent="0.4">
      <c r="A2908" s="116"/>
      <c r="B2908" s="122"/>
      <c r="E2908" s="74"/>
      <c r="F2908" s="74"/>
      <c r="G2908" s="74"/>
    </row>
    <row r="2909" spans="1:7" s="55" customFormat="1" ht="14.15" x14ac:dyDescent="0.4">
      <c r="A2909" s="116"/>
      <c r="B2909" s="122"/>
      <c r="E2909" s="74"/>
      <c r="F2909" s="74"/>
      <c r="G2909" s="74"/>
    </row>
    <row r="2910" spans="1:7" s="55" customFormat="1" ht="14.15" x14ac:dyDescent="0.4">
      <c r="A2910" s="116"/>
      <c r="B2910" s="122"/>
      <c r="E2910" s="74"/>
      <c r="F2910" s="74"/>
      <c r="G2910" s="74"/>
    </row>
    <row r="2911" spans="1:7" s="55" customFormat="1" ht="14.15" x14ac:dyDescent="0.4">
      <c r="A2911" s="116"/>
      <c r="B2911" s="122"/>
      <c r="E2911" s="74"/>
      <c r="F2911" s="74"/>
      <c r="G2911" s="74"/>
    </row>
    <row r="2912" spans="1:7" s="55" customFormat="1" ht="14.15" x14ac:dyDescent="0.4">
      <c r="A2912" s="116"/>
      <c r="B2912" s="122"/>
      <c r="E2912" s="74"/>
      <c r="F2912" s="74"/>
      <c r="G2912" s="74"/>
    </row>
    <row r="2913" spans="1:7" s="55" customFormat="1" ht="14.15" x14ac:dyDescent="0.4">
      <c r="A2913" s="116"/>
      <c r="B2913" s="122"/>
      <c r="E2913" s="74"/>
      <c r="F2913" s="74"/>
      <c r="G2913" s="74"/>
    </row>
    <row r="2914" spans="1:7" s="55" customFormat="1" ht="14.15" x14ac:dyDescent="0.4">
      <c r="A2914" s="116"/>
      <c r="B2914" s="122"/>
      <c r="E2914" s="74"/>
      <c r="F2914" s="74"/>
      <c r="G2914" s="74"/>
    </row>
    <row r="2915" spans="1:7" s="55" customFormat="1" ht="14.15" x14ac:dyDescent="0.4">
      <c r="A2915" s="116"/>
      <c r="B2915" s="122"/>
      <c r="E2915" s="74"/>
      <c r="F2915" s="74"/>
      <c r="G2915" s="74"/>
    </row>
    <row r="2916" spans="1:7" s="55" customFormat="1" ht="14.15" x14ac:dyDescent="0.4">
      <c r="A2916" s="116"/>
      <c r="B2916" s="122"/>
      <c r="E2916" s="74"/>
      <c r="F2916" s="74"/>
      <c r="G2916" s="74"/>
    </row>
    <row r="2917" spans="1:7" s="55" customFormat="1" ht="14.15" x14ac:dyDescent="0.4">
      <c r="A2917" s="116"/>
      <c r="B2917" s="122"/>
      <c r="E2917" s="74"/>
      <c r="F2917" s="74"/>
      <c r="G2917" s="74"/>
    </row>
    <row r="2918" spans="1:7" s="55" customFormat="1" ht="14.15" x14ac:dyDescent="0.4">
      <c r="A2918" s="116"/>
      <c r="B2918" s="122"/>
      <c r="E2918" s="74"/>
      <c r="F2918" s="74"/>
      <c r="G2918" s="74"/>
    </row>
    <row r="2919" spans="1:7" s="55" customFormat="1" ht="14.15" x14ac:dyDescent="0.4">
      <c r="A2919" s="116"/>
      <c r="B2919" s="122"/>
      <c r="E2919" s="74"/>
      <c r="F2919" s="74"/>
      <c r="G2919" s="74"/>
    </row>
    <row r="2920" spans="1:7" s="55" customFormat="1" ht="14.15" x14ac:dyDescent="0.4">
      <c r="A2920" s="116"/>
      <c r="B2920" s="122"/>
      <c r="E2920" s="74"/>
      <c r="F2920" s="74"/>
      <c r="G2920" s="74"/>
    </row>
    <row r="2921" spans="1:7" s="55" customFormat="1" ht="14.15" x14ac:dyDescent="0.4">
      <c r="A2921" s="116"/>
      <c r="B2921" s="122"/>
      <c r="E2921" s="74"/>
      <c r="F2921" s="74"/>
      <c r="G2921" s="74"/>
    </row>
    <row r="2922" spans="1:7" s="55" customFormat="1" ht="14.15" x14ac:dyDescent="0.4">
      <c r="A2922" s="116"/>
      <c r="B2922" s="122"/>
      <c r="E2922" s="74"/>
      <c r="F2922" s="74"/>
      <c r="G2922" s="74"/>
    </row>
    <row r="2923" spans="1:7" s="55" customFormat="1" ht="14.15" x14ac:dyDescent="0.4">
      <c r="A2923" s="116"/>
      <c r="B2923" s="122"/>
      <c r="E2923" s="74"/>
      <c r="F2923" s="74"/>
      <c r="G2923" s="74"/>
    </row>
    <row r="2924" spans="1:7" s="55" customFormat="1" ht="14.15" x14ac:dyDescent="0.4">
      <c r="A2924" s="116"/>
      <c r="B2924" s="122"/>
      <c r="E2924" s="74"/>
      <c r="F2924" s="74"/>
      <c r="G2924" s="74"/>
    </row>
    <row r="2925" spans="1:7" s="55" customFormat="1" ht="14.15" x14ac:dyDescent="0.4">
      <c r="A2925" s="116"/>
      <c r="B2925" s="122"/>
      <c r="E2925" s="74"/>
      <c r="F2925" s="74"/>
      <c r="G2925" s="74"/>
    </row>
    <row r="2926" spans="1:7" s="55" customFormat="1" ht="14.15" x14ac:dyDescent="0.4">
      <c r="A2926" s="116"/>
      <c r="B2926" s="122"/>
      <c r="E2926" s="74"/>
      <c r="F2926" s="74"/>
      <c r="G2926" s="74"/>
    </row>
    <row r="2927" spans="1:7" s="55" customFormat="1" ht="14.15" x14ac:dyDescent="0.4">
      <c r="A2927" s="116"/>
      <c r="B2927" s="122"/>
      <c r="E2927" s="74"/>
      <c r="F2927" s="74"/>
      <c r="G2927" s="74"/>
    </row>
    <row r="2928" spans="1:7" s="55" customFormat="1" ht="14.15" x14ac:dyDescent="0.4">
      <c r="A2928" s="116"/>
      <c r="B2928" s="122"/>
      <c r="E2928" s="74"/>
      <c r="F2928" s="74"/>
      <c r="G2928" s="74"/>
    </row>
    <row r="2929" spans="1:7" s="55" customFormat="1" ht="14.15" x14ac:dyDescent="0.4">
      <c r="A2929" s="116"/>
      <c r="B2929" s="122"/>
      <c r="E2929" s="74"/>
      <c r="F2929" s="74"/>
      <c r="G2929" s="74"/>
    </row>
    <row r="2930" spans="1:7" s="55" customFormat="1" ht="14.15" x14ac:dyDescent="0.4">
      <c r="A2930" s="116"/>
      <c r="B2930" s="122"/>
      <c r="E2930" s="74"/>
      <c r="F2930" s="74"/>
      <c r="G2930" s="74"/>
    </row>
    <row r="2931" spans="1:7" s="55" customFormat="1" ht="14.15" x14ac:dyDescent="0.4">
      <c r="A2931" s="116"/>
      <c r="B2931" s="122"/>
      <c r="E2931" s="74"/>
      <c r="F2931" s="74"/>
      <c r="G2931" s="74"/>
    </row>
    <row r="2932" spans="1:7" s="55" customFormat="1" ht="14.15" x14ac:dyDescent="0.4">
      <c r="A2932" s="116"/>
      <c r="B2932" s="122"/>
      <c r="E2932" s="74"/>
      <c r="F2932" s="74"/>
      <c r="G2932" s="74"/>
    </row>
    <row r="2933" spans="1:7" s="55" customFormat="1" ht="14.15" x14ac:dyDescent="0.4">
      <c r="A2933" s="116"/>
      <c r="B2933" s="122"/>
      <c r="E2933" s="74"/>
      <c r="F2933" s="74"/>
      <c r="G2933" s="74"/>
    </row>
    <row r="2934" spans="1:7" s="55" customFormat="1" ht="14.15" x14ac:dyDescent="0.4">
      <c r="A2934" s="116"/>
      <c r="B2934" s="122"/>
      <c r="E2934" s="74"/>
      <c r="F2934" s="74"/>
      <c r="G2934" s="74"/>
    </row>
    <row r="2935" spans="1:7" s="55" customFormat="1" ht="14.15" x14ac:dyDescent="0.4">
      <c r="A2935" s="116"/>
      <c r="B2935" s="122"/>
      <c r="E2935" s="74"/>
      <c r="F2935" s="74"/>
      <c r="G2935" s="74"/>
    </row>
    <row r="2936" spans="1:7" s="55" customFormat="1" ht="14.15" x14ac:dyDescent="0.4">
      <c r="A2936" s="116"/>
      <c r="B2936" s="122"/>
      <c r="E2936" s="74"/>
      <c r="F2936" s="74"/>
      <c r="G2936" s="74"/>
    </row>
    <row r="2937" spans="1:7" s="55" customFormat="1" ht="14.15" x14ac:dyDescent="0.4">
      <c r="A2937" s="116"/>
      <c r="B2937" s="122"/>
      <c r="E2937" s="74"/>
      <c r="F2937" s="74"/>
      <c r="G2937" s="74"/>
    </row>
    <row r="2938" spans="1:7" s="55" customFormat="1" ht="14.15" x14ac:dyDescent="0.4">
      <c r="A2938" s="116"/>
      <c r="B2938" s="122"/>
      <c r="E2938" s="74"/>
      <c r="F2938" s="74"/>
      <c r="G2938" s="74"/>
    </row>
    <row r="2939" spans="1:7" s="55" customFormat="1" ht="14.15" x14ac:dyDescent="0.4">
      <c r="A2939" s="116"/>
      <c r="B2939" s="122"/>
      <c r="E2939" s="74"/>
      <c r="F2939" s="74"/>
      <c r="G2939" s="74"/>
    </row>
    <row r="2940" spans="1:7" s="55" customFormat="1" ht="14.15" x14ac:dyDescent="0.4">
      <c r="A2940" s="116"/>
      <c r="B2940" s="122"/>
      <c r="E2940" s="74"/>
      <c r="F2940" s="74"/>
      <c r="G2940" s="74"/>
    </row>
    <row r="2941" spans="1:7" s="55" customFormat="1" ht="14.15" x14ac:dyDescent="0.4">
      <c r="A2941" s="116"/>
      <c r="B2941" s="122"/>
      <c r="E2941" s="74"/>
      <c r="F2941" s="74"/>
      <c r="G2941" s="74"/>
    </row>
    <row r="2942" spans="1:7" s="55" customFormat="1" ht="14.15" x14ac:dyDescent="0.4">
      <c r="A2942" s="116"/>
      <c r="B2942" s="122"/>
      <c r="E2942" s="74"/>
      <c r="F2942" s="74"/>
      <c r="G2942" s="74"/>
    </row>
    <row r="2943" spans="1:7" s="55" customFormat="1" ht="14.15" x14ac:dyDescent="0.4">
      <c r="A2943" s="116"/>
      <c r="B2943" s="122"/>
      <c r="E2943" s="74"/>
      <c r="F2943" s="74"/>
      <c r="G2943" s="74"/>
    </row>
    <row r="2944" spans="1:7" s="55" customFormat="1" ht="14.15" x14ac:dyDescent="0.4">
      <c r="A2944" s="116"/>
      <c r="B2944" s="122"/>
      <c r="E2944" s="74"/>
      <c r="F2944" s="74"/>
      <c r="G2944" s="74"/>
    </row>
    <row r="2945" spans="1:7" s="55" customFormat="1" ht="14.15" x14ac:dyDescent="0.4">
      <c r="A2945" s="116"/>
      <c r="B2945" s="122"/>
      <c r="E2945" s="74"/>
      <c r="F2945" s="74"/>
      <c r="G2945" s="74"/>
    </row>
    <row r="2946" spans="1:7" s="55" customFormat="1" ht="14.15" x14ac:dyDescent="0.4">
      <c r="A2946" s="116"/>
      <c r="B2946" s="122"/>
      <c r="E2946" s="74"/>
      <c r="F2946" s="74"/>
      <c r="G2946" s="74"/>
    </row>
    <row r="2947" spans="1:7" s="55" customFormat="1" ht="14.15" x14ac:dyDescent="0.4">
      <c r="A2947" s="116"/>
      <c r="B2947" s="122"/>
      <c r="E2947" s="74"/>
      <c r="F2947" s="74"/>
      <c r="G2947" s="74"/>
    </row>
    <row r="2948" spans="1:7" s="55" customFormat="1" ht="14.15" x14ac:dyDescent="0.4">
      <c r="A2948" s="116"/>
      <c r="B2948" s="122"/>
      <c r="E2948" s="74"/>
      <c r="F2948" s="74"/>
      <c r="G2948" s="74"/>
    </row>
    <row r="2949" spans="1:7" s="55" customFormat="1" ht="14.15" x14ac:dyDescent="0.4">
      <c r="A2949" s="116"/>
      <c r="B2949" s="122"/>
      <c r="E2949" s="74"/>
      <c r="F2949" s="74"/>
      <c r="G2949" s="74"/>
    </row>
    <row r="2950" spans="1:7" s="55" customFormat="1" ht="14.15" x14ac:dyDescent="0.4">
      <c r="A2950" s="116"/>
      <c r="B2950" s="122"/>
      <c r="E2950" s="74"/>
      <c r="F2950" s="74"/>
      <c r="G2950" s="74"/>
    </row>
    <row r="2951" spans="1:7" s="55" customFormat="1" ht="14.15" x14ac:dyDescent="0.4">
      <c r="A2951" s="116"/>
      <c r="B2951" s="122"/>
      <c r="E2951" s="74"/>
      <c r="F2951" s="74"/>
      <c r="G2951" s="74"/>
    </row>
    <row r="2952" spans="1:7" s="55" customFormat="1" ht="14.15" x14ac:dyDescent="0.4">
      <c r="A2952" s="116"/>
      <c r="B2952" s="122"/>
      <c r="E2952" s="74"/>
      <c r="F2952" s="74"/>
      <c r="G2952" s="74"/>
    </row>
    <row r="2953" spans="1:7" s="55" customFormat="1" ht="14.15" x14ac:dyDescent="0.4">
      <c r="A2953" s="116"/>
      <c r="B2953" s="122"/>
      <c r="E2953" s="74"/>
      <c r="F2953" s="74"/>
      <c r="G2953" s="74"/>
    </row>
    <row r="2954" spans="1:7" s="55" customFormat="1" ht="14.15" x14ac:dyDescent="0.4">
      <c r="A2954" s="116"/>
      <c r="B2954" s="122"/>
      <c r="E2954" s="74"/>
      <c r="F2954" s="74"/>
      <c r="G2954" s="74"/>
    </row>
    <row r="2955" spans="1:7" s="55" customFormat="1" ht="14.15" x14ac:dyDescent="0.4">
      <c r="A2955" s="116"/>
      <c r="B2955" s="122"/>
      <c r="E2955" s="74"/>
      <c r="F2955" s="74"/>
      <c r="G2955" s="74"/>
    </row>
    <row r="2956" spans="1:7" s="55" customFormat="1" ht="14.15" x14ac:dyDescent="0.4">
      <c r="A2956" s="116"/>
      <c r="B2956" s="122"/>
      <c r="E2956" s="74"/>
      <c r="F2956" s="74"/>
      <c r="G2956" s="74"/>
    </row>
    <row r="2957" spans="1:7" s="55" customFormat="1" ht="14.15" x14ac:dyDescent="0.4">
      <c r="A2957" s="116"/>
      <c r="B2957" s="122"/>
      <c r="E2957" s="74"/>
      <c r="F2957" s="74"/>
      <c r="G2957" s="74"/>
    </row>
    <row r="2958" spans="1:7" s="55" customFormat="1" ht="14.15" x14ac:dyDescent="0.4">
      <c r="A2958" s="116"/>
      <c r="B2958" s="122"/>
      <c r="E2958" s="74"/>
      <c r="F2958" s="74"/>
      <c r="G2958" s="74"/>
    </row>
    <row r="2959" spans="1:7" s="55" customFormat="1" ht="14.15" x14ac:dyDescent="0.4">
      <c r="A2959" s="116"/>
      <c r="B2959" s="122"/>
      <c r="E2959" s="74"/>
      <c r="F2959" s="74"/>
      <c r="G2959" s="74"/>
    </row>
    <row r="2960" spans="1:7" s="55" customFormat="1" ht="14.15" x14ac:dyDescent="0.4">
      <c r="A2960" s="116"/>
      <c r="B2960" s="122"/>
      <c r="E2960" s="74"/>
      <c r="F2960" s="74"/>
      <c r="G2960" s="74"/>
    </row>
    <row r="2961" spans="1:7" s="55" customFormat="1" ht="14.15" x14ac:dyDescent="0.4">
      <c r="A2961" s="116"/>
      <c r="B2961" s="122"/>
      <c r="E2961" s="74"/>
      <c r="F2961" s="74"/>
      <c r="G2961" s="74"/>
    </row>
    <row r="2962" spans="1:7" s="55" customFormat="1" ht="14.15" x14ac:dyDescent="0.4">
      <c r="A2962" s="116"/>
      <c r="B2962" s="122"/>
      <c r="E2962" s="74"/>
      <c r="F2962" s="74"/>
      <c r="G2962" s="74"/>
    </row>
    <row r="2963" spans="1:7" s="55" customFormat="1" ht="14.15" x14ac:dyDescent="0.4">
      <c r="A2963" s="116"/>
      <c r="B2963" s="122"/>
      <c r="E2963" s="74"/>
      <c r="F2963" s="74"/>
      <c r="G2963" s="74"/>
    </row>
    <row r="2964" spans="1:7" s="55" customFormat="1" ht="14.15" x14ac:dyDescent="0.4">
      <c r="A2964" s="116"/>
      <c r="B2964" s="122"/>
      <c r="E2964" s="74"/>
      <c r="F2964" s="74"/>
      <c r="G2964" s="74"/>
    </row>
    <row r="2965" spans="1:7" s="55" customFormat="1" ht="14.15" x14ac:dyDescent="0.4">
      <c r="A2965" s="116"/>
      <c r="B2965" s="122"/>
      <c r="E2965" s="74"/>
      <c r="F2965" s="74"/>
      <c r="G2965" s="74"/>
    </row>
    <row r="2966" spans="1:7" s="55" customFormat="1" ht="14.15" x14ac:dyDescent="0.4">
      <c r="A2966" s="116"/>
      <c r="B2966" s="122"/>
      <c r="E2966" s="74"/>
      <c r="F2966" s="74"/>
      <c r="G2966" s="74"/>
    </row>
    <row r="2967" spans="1:7" s="55" customFormat="1" ht="14.15" x14ac:dyDescent="0.4">
      <c r="A2967" s="116"/>
      <c r="B2967" s="122"/>
      <c r="E2967" s="74"/>
      <c r="F2967" s="74"/>
      <c r="G2967" s="74"/>
    </row>
    <row r="2968" spans="1:7" s="55" customFormat="1" ht="14.15" x14ac:dyDescent="0.4">
      <c r="A2968" s="116"/>
      <c r="B2968" s="122"/>
      <c r="E2968" s="74"/>
      <c r="F2968" s="74"/>
      <c r="G2968" s="74"/>
    </row>
    <row r="2969" spans="1:7" s="55" customFormat="1" ht="14.15" x14ac:dyDescent="0.4">
      <c r="A2969" s="116"/>
      <c r="B2969" s="122"/>
      <c r="E2969" s="74"/>
      <c r="F2969" s="74"/>
      <c r="G2969" s="74"/>
    </row>
    <row r="2970" spans="1:7" s="55" customFormat="1" ht="14.15" x14ac:dyDescent="0.4">
      <c r="A2970" s="116"/>
      <c r="B2970" s="122"/>
      <c r="E2970" s="74"/>
      <c r="F2970" s="74"/>
      <c r="G2970" s="74"/>
    </row>
    <row r="2971" spans="1:7" s="55" customFormat="1" ht="14.15" x14ac:dyDescent="0.4">
      <c r="A2971" s="116"/>
      <c r="B2971" s="122"/>
      <c r="E2971" s="74"/>
      <c r="F2971" s="74"/>
      <c r="G2971" s="74"/>
    </row>
    <row r="2972" spans="1:7" s="55" customFormat="1" ht="14.15" x14ac:dyDescent="0.4">
      <c r="A2972" s="116"/>
      <c r="B2972" s="122"/>
      <c r="E2972" s="74"/>
      <c r="F2972" s="74"/>
      <c r="G2972" s="74"/>
    </row>
    <row r="2973" spans="1:7" s="55" customFormat="1" ht="14.15" x14ac:dyDescent="0.4">
      <c r="A2973" s="116"/>
      <c r="B2973" s="122"/>
      <c r="E2973" s="74"/>
      <c r="F2973" s="74"/>
      <c r="G2973" s="74"/>
    </row>
    <row r="2974" spans="1:7" s="55" customFormat="1" ht="14.15" x14ac:dyDescent="0.4">
      <c r="A2974" s="116"/>
      <c r="B2974" s="122"/>
      <c r="E2974" s="74"/>
      <c r="F2974" s="74"/>
      <c r="G2974" s="74"/>
    </row>
    <row r="2975" spans="1:7" s="55" customFormat="1" ht="14.15" x14ac:dyDescent="0.4">
      <c r="A2975" s="116"/>
      <c r="B2975" s="122"/>
      <c r="E2975" s="74"/>
      <c r="F2975" s="74"/>
      <c r="G2975" s="74"/>
    </row>
    <row r="2976" spans="1:7" s="55" customFormat="1" ht="14.15" x14ac:dyDescent="0.4">
      <c r="A2976" s="116"/>
      <c r="B2976" s="122"/>
      <c r="E2976" s="74"/>
      <c r="F2976" s="74"/>
      <c r="G2976" s="74"/>
    </row>
    <row r="2977" spans="1:7" s="55" customFormat="1" ht="14.15" x14ac:dyDescent="0.4">
      <c r="A2977" s="116"/>
      <c r="B2977" s="122"/>
      <c r="E2977" s="74"/>
      <c r="F2977" s="74"/>
      <c r="G2977" s="74"/>
    </row>
    <row r="2978" spans="1:7" s="55" customFormat="1" ht="14.15" x14ac:dyDescent="0.4">
      <c r="A2978" s="116"/>
      <c r="B2978" s="122"/>
      <c r="E2978" s="74"/>
      <c r="F2978" s="74"/>
      <c r="G2978" s="74"/>
    </row>
    <row r="2979" spans="1:7" s="55" customFormat="1" ht="14.15" x14ac:dyDescent="0.4">
      <c r="A2979" s="116"/>
      <c r="B2979" s="122"/>
      <c r="E2979" s="74"/>
      <c r="F2979" s="74"/>
      <c r="G2979" s="74"/>
    </row>
    <row r="2980" spans="1:7" s="55" customFormat="1" ht="14.15" x14ac:dyDescent="0.4">
      <c r="A2980" s="116"/>
      <c r="B2980" s="122"/>
      <c r="E2980" s="74"/>
      <c r="F2980" s="74"/>
      <c r="G2980" s="74"/>
    </row>
    <row r="2981" spans="1:7" s="55" customFormat="1" ht="14.15" x14ac:dyDescent="0.4">
      <c r="A2981" s="116"/>
      <c r="B2981" s="122"/>
      <c r="E2981" s="74"/>
      <c r="F2981" s="74"/>
      <c r="G2981" s="74"/>
    </row>
    <row r="2982" spans="1:7" s="55" customFormat="1" ht="14.15" x14ac:dyDescent="0.4">
      <c r="A2982" s="116"/>
      <c r="B2982" s="122"/>
      <c r="E2982" s="74"/>
      <c r="F2982" s="74"/>
      <c r="G2982" s="74"/>
    </row>
    <row r="2983" spans="1:7" s="55" customFormat="1" ht="14.15" x14ac:dyDescent="0.4">
      <c r="A2983" s="116"/>
      <c r="B2983" s="122"/>
      <c r="E2983" s="74"/>
      <c r="F2983" s="74"/>
      <c r="G2983" s="74"/>
    </row>
    <row r="2984" spans="1:7" s="55" customFormat="1" ht="14.15" x14ac:dyDescent="0.4">
      <c r="A2984" s="116"/>
      <c r="B2984" s="122"/>
      <c r="E2984" s="74"/>
      <c r="F2984" s="74"/>
      <c r="G2984" s="74"/>
    </row>
    <row r="2985" spans="1:7" s="55" customFormat="1" ht="14.15" x14ac:dyDescent="0.4">
      <c r="A2985" s="116"/>
      <c r="B2985" s="122"/>
      <c r="E2985" s="74"/>
      <c r="F2985" s="74"/>
      <c r="G2985" s="74"/>
    </row>
    <row r="2986" spans="1:7" s="55" customFormat="1" ht="14.15" x14ac:dyDescent="0.4">
      <c r="A2986" s="116"/>
      <c r="B2986" s="122"/>
      <c r="E2986" s="74"/>
      <c r="F2986" s="74"/>
      <c r="G2986" s="74"/>
    </row>
    <row r="2987" spans="1:7" s="55" customFormat="1" ht="14.15" x14ac:dyDescent="0.4">
      <c r="A2987" s="116"/>
      <c r="B2987" s="122"/>
      <c r="E2987" s="74"/>
      <c r="F2987" s="74"/>
      <c r="G2987" s="74"/>
    </row>
    <row r="2988" spans="1:7" s="55" customFormat="1" ht="14.15" x14ac:dyDescent="0.4">
      <c r="A2988" s="116"/>
      <c r="B2988" s="122"/>
      <c r="E2988" s="74"/>
      <c r="F2988" s="74"/>
      <c r="G2988" s="74"/>
    </row>
    <row r="2989" spans="1:7" s="55" customFormat="1" ht="14.15" x14ac:dyDescent="0.4">
      <c r="A2989" s="116"/>
      <c r="B2989" s="122"/>
      <c r="E2989" s="74"/>
      <c r="F2989" s="74"/>
      <c r="G2989" s="74"/>
    </row>
    <row r="2990" spans="1:7" s="55" customFormat="1" ht="14.15" x14ac:dyDescent="0.4">
      <c r="A2990" s="116"/>
      <c r="B2990" s="122"/>
      <c r="E2990" s="74"/>
      <c r="F2990" s="74"/>
      <c r="G2990" s="74"/>
    </row>
    <row r="2991" spans="1:7" s="55" customFormat="1" ht="14.15" x14ac:dyDescent="0.4">
      <c r="A2991" s="116"/>
      <c r="B2991" s="122"/>
      <c r="E2991" s="74"/>
      <c r="F2991" s="74"/>
      <c r="G2991" s="74"/>
    </row>
    <row r="2992" spans="1:7" s="55" customFormat="1" ht="14.15" x14ac:dyDescent="0.4">
      <c r="A2992" s="116"/>
      <c r="B2992" s="122"/>
      <c r="E2992" s="74"/>
      <c r="F2992" s="74"/>
      <c r="G2992" s="74"/>
    </row>
    <row r="2993" spans="1:7" s="55" customFormat="1" ht="14.15" x14ac:dyDescent="0.4">
      <c r="A2993" s="116"/>
      <c r="B2993" s="122"/>
      <c r="E2993" s="74"/>
      <c r="F2993" s="74"/>
      <c r="G2993" s="74"/>
    </row>
    <row r="2994" spans="1:7" s="55" customFormat="1" ht="14.15" x14ac:dyDescent="0.4">
      <c r="A2994" s="116"/>
      <c r="B2994" s="122"/>
      <c r="E2994" s="74"/>
      <c r="F2994" s="74"/>
      <c r="G2994" s="74"/>
    </row>
    <row r="2995" spans="1:7" s="55" customFormat="1" ht="14.15" x14ac:dyDescent="0.4">
      <c r="A2995" s="116"/>
      <c r="B2995" s="122"/>
      <c r="E2995" s="74"/>
      <c r="F2995" s="74"/>
      <c r="G2995" s="74"/>
    </row>
    <row r="2996" spans="1:7" s="55" customFormat="1" ht="14.15" x14ac:dyDescent="0.4">
      <c r="A2996" s="116"/>
      <c r="B2996" s="122"/>
      <c r="E2996" s="74"/>
      <c r="F2996" s="74"/>
      <c r="G2996" s="74"/>
    </row>
    <row r="2997" spans="1:7" s="55" customFormat="1" ht="14.15" x14ac:dyDescent="0.4">
      <c r="A2997" s="116"/>
      <c r="B2997" s="122"/>
      <c r="E2997" s="74"/>
      <c r="F2997" s="74"/>
      <c r="G2997" s="74"/>
    </row>
    <row r="2998" spans="1:7" s="55" customFormat="1" ht="14.15" x14ac:dyDescent="0.4">
      <c r="A2998" s="116"/>
      <c r="B2998" s="122"/>
      <c r="E2998" s="74"/>
      <c r="F2998" s="74"/>
      <c r="G2998" s="74"/>
    </row>
    <row r="2999" spans="1:7" s="55" customFormat="1" ht="14.15" x14ac:dyDescent="0.4">
      <c r="A2999" s="116"/>
      <c r="B2999" s="122"/>
      <c r="E2999" s="74"/>
      <c r="F2999" s="74"/>
      <c r="G2999" s="74"/>
    </row>
    <row r="3000" spans="1:7" s="55" customFormat="1" ht="14.15" x14ac:dyDescent="0.4">
      <c r="A3000" s="116"/>
      <c r="B3000" s="122"/>
      <c r="E3000" s="74"/>
      <c r="F3000" s="74"/>
      <c r="G3000" s="74"/>
    </row>
    <row r="3001" spans="1:7" s="55" customFormat="1" ht="14.15" x14ac:dyDescent="0.4">
      <c r="A3001" s="116"/>
      <c r="B3001" s="122"/>
      <c r="E3001" s="74"/>
      <c r="F3001" s="74"/>
      <c r="G3001" s="74"/>
    </row>
    <row r="3002" spans="1:7" s="55" customFormat="1" ht="14.15" x14ac:dyDescent="0.4">
      <c r="A3002" s="116"/>
      <c r="B3002" s="122"/>
      <c r="E3002" s="74"/>
      <c r="F3002" s="74"/>
      <c r="G3002" s="74"/>
    </row>
    <row r="3003" spans="1:7" s="55" customFormat="1" ht="14.15" x14ac:dyDescent="0.4">
      <c r="A3003" s="116"/>
      <c r="B3003" s="122"/>
      <c r="E3003" s="74"/>
      <c r="F3003" s="74"/>
      <c r="G3003" s="74"/>
    </row>
    <row r="3004" spans="1:7" s="55" customFormat="1" ht="14.15" x14ac:dyDescent="0.4">
      <c r="A3004" s="116"/>
      <c r="B3004" s="122"/>
      <c r="E3004" s="74"/>
      <c r="F3004" s="74"/>
      <c r="G3004" s="74"/>
    </row>
    <row r="3005" spans="1:7" s="55" customFormat="1" ht="14.15" x14ac:dyDescent="0.4">
      <c r="A3005" s="116"/>
      <c r="B3005" s="122"/>
      <c r="E3005" s="74"/>
      <c r="F3005" s="74"/>
      <c r="G3005" s="74"/>
    </row>
    <row r="3006" spans="1:7" s="55" customFormat="1" ht="14.15" x14ac:dyDescent="0.4">
      <c r="A3006" s="116"/>
      <c r="B3006" s="122"/>
      <c r="E3006" s="74"/>
      <c r="F3006" s="74"/>
      <c r="G3006" s="74"/>
    </row>
    <row r="3007" spans="1:7" s="55" customFormat="1" ht="14.15" x14ac:dyDescent="0.4">
      <c r="A3007" s="116"/>
      <c r="B3007" s="122"/>
      <c r="E3007" s="74"/>
      <c r="F3007" s="74"/>
      <c r="G3007" s="74"/>
    </row>
    <row r="3008" spans="1:7" s="55" customFormat="1" ht="14.15" x14ac:dyDescent="0.4">
      <c r="A3008" s="116"/>
      <c r="B3008" s="122"/>
      <c r="E3008" s="74"/>
      <c r="F3008" s="74"/>
      <c r="G3008" s="74"/>
    </row>
    <row r="3009" spans="1:7" s="55" customFormat="1" ht="14.15" x14ac:dyDescent="0.4">
      <c r="A3009" s="116"/>
      <c r="B3009" s="122"/>
      <c r="E3009" s="74"/>
      <c r="F3009" s="74"/>
      <c r="G3009" s="74"/>
    </row>
    <row r="3010" spans="1:7" s="55" customFormat="1" ht="14.15" x14ac:dyDescent="0.4">
      <c r="A3010" s="116"/>
      <c r="B3010" s="122"/>
      <c r="E3010" s="74"/>
      <c r="F3010" s="74"/>
      <c r="G3010" s="74"/>
    </row>
    <row r="3011" spans="1:7" s="55" customFormat="1" ht="14.15" x14ac:dyDescent="0.4">
      <c r="A3011" s="116"/>
      <c r="B3011" s="122"/>
      <c r="E3011" s="74"/>
      <c r="F3011" s="74"/>
      <c r="G3011" s="74"/>
    </row>
    <row r="3012" spans="1:7" s="55" customFormat="1" ht="14.15" x14ac:dyDescent="0.4">
      <c r="A3012" s="116"/>
      <c r="B3012" s="122"/>
      <c r="E3012" s="74"/>
      <c r="F3012" s="74"/>
      <c r="G3012" s="74"/>
    </row>
    <row r="3013" spans="1:7" s="55" customFormat="1" ht="14.15" x14ac:dyDescent="0.4">
      <c r="A3013" s="116"/>
      <c r="B3013" s="122"/>
      <c r="E3013" s="74"/>
      <c r="F3013" s="74"/>
      <c r="G3013" s="74"/>
    </row>
    <row r="3014" spans="1:7" s="55" customFormat="1" ht="14.15" x14ac:dyDescent="0.4">
      <c r="A3014" s="116"/>
      <c r="B3014" s="122"/>
      <c r="E3014" s="74"/>
      <c r="F3014" s="74"/>
      <c r="G3014" s="74"/>
    </row>
    <row r="3015" spans="1:7" s="55" customFormat="1" ht="14.15" x14ac:dyDescent="0.4">
      <c r="A3015" s="116"/>
      <c r="B3015" s="122"/>
      <c r="E3015" s="74"/>
      <c r="F3015" s="74"/>
      <c r="G3015" s="74"/>
    </row>
    <row r="3016" spans="1:7" s="55" customFormat="1" ht="14.15" x14ac:dyDescent="0.4">
      <c r="A3016" s="116"/>
      <c r="B3016" s="122"/>
      <c r="E3016" s="74"/>
      <c r="F3016" s="74"/>
      <c r="G3016" s="74"/>
    </row>
    <row r="3017" spans="1:7" s="55" customFormat="1" ht="14.15" x14ac:dyDescent="0.4">
      <c r="A3017" s="116"/>
      <c r="B3017" s="122"/>
      <c r="E3017" s="74"/>
      <c r="F3017" s="74"/>
      <c r="G3017" s="74"/>
    </row>
    <row r="3018" spans="1:7" s="55" customFormat="1" ht="14.15" x14ac:dyDescent="0.4">
      <c r="A3018" s="116"/>
      <c r="B3018" s="122"/>
      <c r="E3018" s="74"/>
      <c r="F3018" s="74"/>
      <c r="G3018" s="74"/>
    </row>
    <row r="3019" spans="1:7" s="55" customFormat="1" ht="14.15" x14ac:dyDescent="0.4">
      <c r="A3019" s="116"/>
      <c r="B3019" s="122"/>
      <c r="E3019" s="74"/>
      <c r="F3019" s="74"/>
      <c r="G3019" s="74"/>
    </row>
    <row r="3020" spans="1:7" s="55" customFormat="1" ht="14.15" x14ac:dyDescent="0.4">
      <c r="A3020" s="116"/>
      <c r="B3020" s="122"/>
      <c r="E3020" s="74"/>
      <c r="F3020" s="74"/>
      <c r="G3020" s="74"/>
    </row>
    <row r="3021" spans="1:7" s="55" customFormat="1" ht="14.15" x14ac:dyDescent="0.4">
      <c r="A3021" s="116"/>
      <c r="B3021" s="122"/>
      <c r="E3021" s="74"/>
      <c r="F3021" s="74"/>
      <c r="G3021" s="74"/>
    </row>
    <row r="3022" spans="1:7" s="55" customFormat="1" ht="14.15" x14ac:dyDescent="0.4">
      <c r="A3022" s="116"/>
      <c r="B3022" s="122"/>
      <c r="E3022" s="74"/>
      <c r="F3022" s="74"/>
      <c r="G3022" s="74"/>
    </row>
    <row r="3023" spans="1:7" s="55" customFormat="1" ht="14.15" x14ac:dyDescent="0.4">
      <c r="A3023" s="116"/>
      <c r="B3023" s="122"/>
      <c r="E3023" s="74"/>
      <c r="F3023" s="74"/>
      <c r="G3023" s="74"/>
    </row>
    <row r="3024" spans="1:7" s="55" customFormat="1" ht="14.15" x14ac:dyDescent="0.4">
      <c r="A3024" s="116"/>
      <c r="B3024" s="122"/>
      <c r="E3024" s="74"/>
      <c r="F3024" s="74"/>
      <c r="G3024" s="74"/>
    </row>
    <row r="3025" spans="1:7" s="55" customFormat="1" ht="14.15" x14ac:dyDescent="0.4">
      <c r="A3025" s="116"/>
      <c r="B3025" s="122"/>
      <c r="E3025" s="74"/>
      <c r="F3025" s="74"/>
      <c r="G3025" s="74"/>
    </row>
    <row r="3026" spans="1:7" s="55" customFormat="1" ht="14.15" x14ac:dyDescent="0.4">
      <c r="A3026" s="116"/>
      <c r="B3026" s="122"/>
      <c r="E3026" s="74"/>
      <c r="F3026" s="74"/>
      <c r="G3026" s="74"/>
    </row>
    <row r="3027" spans="1:7" s="55" customFormat="1" ht="14.15" x14ac:dyDescent="0.4">
      <c r="A3027" s="116"/>
      <c r="B3027" s="122"/>
      <c r="E3027" s="74"/>
      <c r="F3027" s="74"/>
      <c r="G3027" s="74"/>
    </row>
    <row r="3028" spans="1:7" s="55" customFormat="1" ht="14.15" x14ac:dyDescent="0.4">
      <c r="A3028" s="116"/>
      <c r="B3028" s="122"/>
      <c r="E3028" s="74"/>
      <c r="F3028" s="74"/>
      <c r="G3028" s="74"/>
    </row>
    <row r="3029" spans="1:7" s="55" customFormat="1" ht="14.15" x14ac:dyDescent="0.4">
      <c r="A3029" s="116"/>
      <c r="B3029" s="122"/>
      <c r="E3029" s="74"/>
      <c r="F3029" s="74"/>
      <c r="G3029" s="74"/>
    </row>
    <row r="3030" spans="1:7" s="55" customFormat="1" ht="14.15" x14ac:dyDescent="0.4">
      <c r="A3030" s="116"/>
      <c r="B3030" s="122"/>
      <c r="E3030" s="74"/>
      <c r="F3030" s="74"/>
      <c r="G3030" s="74"/>
    </row>
    <row r="3031" spans="1:7" s="55" customFormat="1" ht="14.15" x14ac:dyDescent="0.4">
      <c r="A3031" s="116"/>
      <c r="B3031" s="122"/>
      <c r="E3031" s="74"/>
      <c r="F3031" s="74"/>
      <c r="G3031" s="74"/>
    </row>
    <row r="3032" spans="1:7" s="55" customFormat="1" ht="14.15" x14ac:dyDescent="0.4">
      <c r="A3032" s="116"/>
      <c r="B3032" s="122"/>
      <c r="E3032" s="74"/>
      <c r="F3032" s="74"/>
      <c r="G3032" s="74"/>
    </row>
    <row r="3033" spans="1:7" s="55" customFormat="1" ht="14.15" x14ac:dyDescent="0.4">
      <c r="A3033" s="116"/>
      <c r="B3033" s="122"/>
      <c r="E3033" s="74"/>
      <c r="F3033" s="74"/>
      <c r="G3033" s="74"/>
    </row>
    <row r="3034" spans="1:7" s="55" customFormat="1" ht="14.15" x14ac:dyDescent="0.4">
      <c r="A3034" s="116"/>
      <c r="B3034" s="122"/>
      <c r="E3034" s="74"/>
      <c r="F3034" s="74"/>
      <c r="G3034" s="74"/>
    </row>
    <row r="3035" spans="1:7" s="55" customFormat="1" ht="14.15" x14ac:dyDescent="0.4">
      <c r="A3035" s="116"/>
      <c r="B3035" s="122"/>
      <c r="E3035" s="74"/>
      <c r="F3035" s="74"/>
      <c r="G3035" s="74"/>
    </row>
    <row r="3036" spans="1:7" s="55" customFormat="1" ht="14.15" x14ac:dyDescent="0.4">
      <c r="A3036" s="116"/>
      <c r="B3036" s="122"/>
      <c r="E3036" s="74"/>
      <c r="F3036" s="74"/>
      <c r="G3036" s="74"/>
    </row>
    <row r="3037" spans="1:7" s="55" customFormat="1" ht="14.15" x14ac:dyDescent="0.4">
      <c r="A3037" s="116"/>
      <c r="B3037" s="122"/>
      <c r="E3037" s="74"/>
      <c r="F3037" s="74"/>
      <c r="G3037" s="74"/>
    </row>
    <row r="3038" spans="1:7" s="55" customFormat="1" ht="14.15" x14ac:dyDescent="0.4">
      <c r="A3038" s="116"/>
      <c r="B3038" s="122"/>
      <c r="E3038" s="74"/>
      <c r="F3038" s="74"/>
      <c r="G3038" s="74"/>
    </row>
    <row r="3039" spans="1:7" s="55" customFormat="1" ht="14.15" x14ac:dyDescent="0.4">
      <c r="A3039" s="116"/>
      <c r="B3039" s="122"/>
      <c r="E3039" s="74"/>
      <c r="F3039" s="74"/>
      <c r="G3039" s="74"/>
    </row>
    <row r="3040" spans="1:7" s="55" customFormat="1" ht="14.15" x14ac:dyDescent="0.4">
      <c r="A3040" s="116"/>
      <c r="B3040" s="122"/>
      <c r="E3040" s="74"/>
      <c r="F3040" s="74"/>
      <c r="G3040" s="74"/>
    </row>
    <row r="3041" spans="1:7" s="55" customFormat="1" ht="14.15" x14ac:dyDescent="0.4">
      <c r="A3041" s="116"/>
      <c r="B3041" s="122"/>
      <c r="E3041" s="74"/>
      <c r="F3041" s="74"/>
      <c r="G3041" s="74"/>
    </row>
    <row r="3042" spans="1:7" s="55" customFormat="1" ht="14.15" x14ac:dyDescent="0.4">
      <c r="A3042" s="116"/>
      <c r="B3042" s="122"/>
      <c r="E3042" s="74"/>
      <c r="F3042" s="74"/>
      <c r="G3042" s="74"/>
    </row>
    <row r="3043" spans="1:7" s="55" customFormat="1" ht="14.15" x14ac:dyDescent="0.4">
      <c r="A3043" s="116"/>
      <c r="B3043" s="122"/>
      <c r="E3043" s="74"/>
      <c r="F3043" s="74"/>
      <c r="G3043" s="74"/>
    </row>
    <row r="3044" spans="1:7" s="55" customFormat="1" ht="14.15" x14ac:dyDescent="0.4">
      <c r="A3044" s="116"/>
      <c r="B3044" s="122"/>
      <c r="E3044" s="74"/>
      <c r="F3044" s="74"/>
      <c r="G3044" s="74"/>
    </row>
    <row r="3045" spans="1:7" s="55" customFormat="1" ht="14.15" x14ac:dyDescent="0.4">
      <c r="A3045" s="116"/>
      <c r="B3045" s="122"/>
      <c r="E3045" s="74"/>
      <c r="F3045" s="74"/>
      <c r="G3045" s="74"/>
    </row>
    <row r="3046" spans="1:7" s="55" customFormat="1" ht="14.15" x14ac:dyDescent="0.4">
      <c r="A3046" s="116"/>
      <c r="B3046" s="122"/>
      <c r="E3046" s="74"/>
      <c r="F3046" s="74"/>
      <c r="G3046" s="74"/>
    </row>
    <row r="3047" spans="1:7" s="55" customFormat="1" ht="14.15" x14ac:dyDescent="0.4">
      <c r="A3047" s="116"/>
      <c r="B3047" s="122"/>
      <c r="E3047" s="74"/>
      <c r="F3047" s="74"/>
      <c r="G3047" s="74"/>
    </row>
    <row r="3048" spans="1:7" s="55" customFormat="1" ht="14.15" x14ac:dyDescent="0.4">
      <c r="A3048" s="116"/>
      <c r="B3048" s="122"/>
      <c r="E3048" s="74"/>
      <c r="F3048" s="74"/>
      <c r="G3048" s="74"/>
    </row>
    <row r="3049" spans="1:7" s="55" customFormat="1" ht="14.15" x14ac:dyDescent="0.4">
      <c r="A3049" s="116"/>
      <c r="B3049" s="122"/>
      <c r="E3049" s="74"/>
      <c r="F3049" s="74"/>
      <c r="G3049" s="74"/>
    </row>
    <row r="3050" spans="1:7" s="55" customFormat="1" ht="14.15" x14ac:dyDescent="0.4">
      <c r="A3050" s="116"/>
      <c r="B3050" s="122"/>
      <c r="E3050" s="74"/>
      <c r="F3050" s="74"/>
      <c r="G3050" s="74"/>
    </row>
    <row r="3051" spans="1:7" s="55" customFormat="1" ht="14.15" x14ac:dyDescent="0.4">
      <c r="A3051" s="116"/>
      <c r="B3051" s="122"/>
      <c r="E3051" s="74"/>
      <c r="F3051" s="74"/>
      <c r="G3051" s="74"/>
    </row>
    <row r="3052" spans="1:7" s="55" customFormat="1" ht="14.15" x14ac:dyDescent="0.4">
      <c r="A3052" s="116"/>
      <c r="B3052" s="122"/>
      <c r="E3052" s="74"/>
      <c r="F3052" s="74"/>
      <c r="G3052" s="74"/>
    </row>
    <row r="3053" spans="1:7" s="55" customFormat="1" ht="14.15" x14ac:dyDescent="0.4">
      <c r="A3053" s="116"/>
      <c r="B3053" s="122"/>
      <c r="E3053" s="74"/>
      <c r="F3053" s="74"/>
      <c r="G3053" s="74"/>
    </row>
    <row r="3054" spans="1:7" s="55" customFormat="1" ht="14.15" x14ac:dyDescent="0.4">
      <c r="A3054" s="116"/>
      <c r="B3054" s="122"/>
      <c r="E3054" s="74"/>
      <c r="F3054" s="74"/>
      <c r="G3054" s="74"/>
    </row>
    <row r="3055" spans="1:7" s="55" customFormat="1" ht="14.15" x14ac:dyDescent="0.4">
      <c r="A3055" s="116"/>
      <c r="B3055" s="122"/>
      <c r="E3055" s="74"/>
      <c r="F3055" s="74"/>
      <c r="G3055" s="74"/>
    </row>
    <row r="3056" spans="1:7" s="55" customFormat="1" ht="14.15" x14ac:dyDescent="0.4">
      <c r="A3056" s="116"/>
      <c r="B3056" s="122"/>
      <c r="E3056" s="74"/>
      <c r="F3056" s="74"/>
      <c r="G3056" s="74"/>
    </row>
    <row r="3057" spans="1:7" s="55" customFormat="1" ht="14.15" x14ac:dyDescent="0.4">
      <c r="A3057" s="116"/>
      <c r="B3057" s="122"/>
      <c r="E3057" s="74"/>
      <c r="F3057" s="74"/>
      <c r="G3057" s="74"/>
    </row>
    <row r="3058" spans="1:7" s="55" customFormat="1" ht="14.15" x14ac:dyDescent="0.4">
      <c r="A3058" s="116"/>
      <c r="B3058" s="122"/>
      <c r="E3058" s="74"/>
      <c r="F3058" s="74"/>
      <c r="G3058" s="74"/>
    </row>
    <row r="3059" spans="1:7" s="55" customFormat="1" ht="14.15" x14ac:dyDescent="0.4">
      <c r="A3059" s="116"/>
      <c r="B3059" s="122"/>
      <c r="E3059" s="74"/>
      <c r="F3059" s="74"/>
      <c r="G3059" s="74"/>
    </row>
    <row r="3060" spans="1:7" s="55" customFormat="1" ht="14.15" x14ac:dyDescent="0.4">
      <c r="A3060" s="116"/>
      <c r="B3060" s="122"/>
      <c r="E3060" s="74"/>
      <c r="F3060" s="74"/>
      <c r="G3060" s="74"/>
    </row>
    <row r="3061" spans="1:7" s="55" customFormat="1" ht="14.15" x14ac:dyDescent="0.4">
      <c r="A3061" s="116"/>
      <c r="B3061" s="122"/>
      <c r="E3061" s="74"/>
      <c r="F3061" s="74"/>
      <c r="G3061" s="74"/>
    </row>
    <row r="3062" spans="1:7" s="55" customFormat="1" ht="14.15" x14ac:dyDescent="0.4">
      <c r="A3062" s="116"/>
      <c r="B3062" s="122"/>
      <c r="E3062" s="74"/>
      <c r="F3062" s="74"/>
      <c r="G3062" s="74"/>
    </row>
    <row r="3063" spans="1:7" s="55" customFormat="1" ht="14.15" x14ac:dyDescent="0.4">
      <c r="A3063" s="116"/>
      <c r="B3063" s="122"/>
      <c r="E3063" s="74"/>
      <c r="F3063" s="74"/>
      <c r="G3063" s="74"/>
    </row>
    <row r="3064" spans="1:7" s="55" customFormat="1" ht="14.15" x14ac:dyDescent="0.4">
      <c r="A3064" s="116"/>
      <c r="B3064" s="122"/>
      <c r="E3064" s="74"/>
      <c r="F3064" s="74"/>
      <c r="G3064" s="74"/>
    </row>
    <row r="3065" spans="1:7" s="55" customFormat="1" ht="14.15" x14ac:dyDescent="0.4">
      <c r="A3065" s="116"/>
      <c r="B3065" s="122"/>
      <c r="E3065" s="74"/>
      <c r="F3065" s="74"/>
      <c r="G3065" s="74"/>
    </row>
    <row r="3066" spans="1:7" s="55" customFormat="1" ht="14.15" x14ac:dyDescent="0.4">
      <c r="A3066" s="116"/>
      <c r="B3066" s="122"/>
      <c r="E3066" s="74"/>
      <c r="F3066" s="74"/>
      <c r="G3066" s="74"/>
    </row>
    <row r="3067" spans="1:7" s="55" customFormat="1" ht="14.15" x14ac:dyDescent="0.4">
      <c r="A3067" s="116"/>
      <c r="B3067" s="122"/>
      <c r="E3067" s="74"/>
      <c r="F3067" s="74"/>
      <c r="G3067" s="74"/>
    </row>
    <row r="3068" spans="1:7" s="55" customFormat="1" ht="14.15" x14ac:dyDescent="0.4">
      <c r="A3068" s="116"/>
      <c r="B3068" s="122"/>
      <c r="E3068" s="74"/>
      <c r="F3068" s="74"/>
      <c r="G3068" s="74"/>
    </row>
    <row r="3069" spans="1:7" s="55" customFormat="1" ht="14.15" x14ac:dyDescent="0.4">
      <c r="A3069" s="116"/>
      <c r="B3069" s="122"/>
      <c r="E3069" s="74"/>
      <c r="F3069" s="74"/>
      <c r="G3069" s="74"/>
    </row>
    <row r="3070" spans="1:7" s="55" customFormat="1" ht="14.15" x14ac:dyDescent="0.4">
      <c r="A3070" s="116"/>
      <c r="B3070" s="122"/>
      <c r="E3070" s="74"/>
      <c r="F3070" s="74"/>
      <c r="G3070" s="74"/>
    </row>
    <row r="3071" spans="1:7" s="55" customFormat="1" ht="14.15" x14ac:dyDescent="0.4">
      <c r="A3071" s="116"/>
      <c r="B3071" s="122"/>
      <c r="E3071" s="74"/>
      <c r="F3071" s="74"/>
      <c r="G3071" s="74"/>
    </row>
    <row r="3072" spans="1:7" s="55" customFormat="1" ht="14.15" x14ac:dyDescent="0.4">
      <c r="A3072" s="116"/>
      <c r="B3072" s="122"/>
      <c r="E3072" s="74"/>
      <c r="F3072" s="74"/>
      <c r="G3072" s="74"/>
    </row>
    <row r="3073" spans="1:7" s="55" customFormat="1" ht="14.15" x14ac:dyDescent="0.4">
      <c r="A3073" s="116"/>
      <c r="B3073" s="122"/>
      <c r="E3073" s="74"/>
      <c r="F3073" s="74"/>
      <c r="G3073" s="74"/>
    </row>
    <row r="3074" spans="1:7" s="55" customFormat="1" ht="14.15" x14ac:dyDescent="0.4">
      <c r="A3074" s="116"/>
      <c r="B3074" s="122"/>
      <c r="E3074" s="74"/>
      <c r="F3074" s="74"/>
      <c r="G3074" s="74"/>
    </row>
    <row r="3075" spans="1:7" s="55" customFormat="1" ht="14.15" x14ac:dyDescent="0.4">
      <c r="A3075" s="116"/>
      <c r="B3075" s="122"/>
      <c r="E3075" s="74"/>
      <c r="F3075" s="74"/>
      <c r="G3075" s="74"/>
    </row>
    <row r="3076" spans="1:7" s="55" customFormat="1" ht="14.15" x14ac:dyDescent="0.4">
      <c r="A3076" s="116"/>
      <c r="B3076" s="122"/>
      <c r="E3076" s="74"/>
      <c r="F3076" s="74"/>
      <c r="G3076" s="74"/>
    </row>
    <row r="3077" spans="1:7" s="55" customFormat="1" ht="14.15" x14ac:dyDescent="0.4">
      <c r="A3077" s="116"/>
      <c r="B3077" s="122"/>
      <c r="E3077" s="74"/>
      <c r="F3077" s="74"/>
      <c r="G3077" s="74"/>
    </row>
    <row r="3078" spans="1:7" s="55" customFormat="1" ht="14.15" x14ac:dyDescent="0.4">
      <c r="A3078" s="116"/>
      <c r="B3078" s="122"/>
      <c r="E3078" s="74"/>
      <c r="F3078" s="74"/>
      <c r="G3078" s="74"/>
    </row>
    <row r="3079" spans="1:7" s="55" customFormat="1" ht="14.15" x14ac:dyDescent="0.4">
      <c r="A3079" s="116"/>
      <c r="B3079" s="122"/>
      <c r="E3079" s="74"/>
      <c r="F3079" s="74"/>
      <c r="G3079" s="74"/>
    </row>
    <row r="3080" spans="1:7" s="55" customFormat="1" ht="14.15" x14ac:dyDescent="0.4">
      <c r="A3080" s="116"/>
      <c r="B3080" s="122"/>
      <c r="E3080" s="74"/>
      <c r="F3080" s="74"/>
      <c r="G3080" s="74"/>
    </row>
    <row r="3081" spans="1:7" s="55" customFormat="1" ht="14.15" x14ac:dyDescent="0.4">
      <c r="A3081" s="116"/>
      <c r="B3081" s="122"/>
      <c r="E3081" s="74"/>
      <c r="F3081" s="74"/>
      <c r="G3081" s="74"/>
    </row>
    <row r="3082" spans="1:7" s="55" customFormat="1" ht="14.15" x14ac:dyDescent="0.4">
      <c r="A3082" s="116"/>
      <c r="B3082" s="122"/>
      <c r="E3082" s="74"/>
      <c r="F3082" s="74"/>
      <c r="G3082" s="74"/>
    </row>
    <row r="3083" spans="1:7" s="55" customFormat="1" ht="14.15" x14ac:dyDescent="0.4">
      <c r="A3083" s="116"/>
      <c r="B3083" s="122"/>
      <c r="E3083" s="74"/>
      <c r="F3083" s="74"/>
      <c r="G3083" s="74"/>
    </row>
    <row r="3084" spans="1:7" s="55" customFormat="1" ht="14.15" x14ac:dyDescent="0.4">
      <c r="A3084" s="116"/>
      <c r="B3084" s="122"/>
      <c r="E3084" s="74"/>
      <c r="F3084" s="74"/>
      <c r="G3084" s="74"/>
    </row>
    <row r="3085" spans="1:7" s="55" customFormat="1" ht="14.15" x14ac:dyDescent="0.4">
      <c r="A3085" s="116"/>
      <c r="B3085" s="122"/>
      <c r="E3085" s="74"/>
      <c r="F3085" s="74"/>
      <c r="G3085" s="74"/>
    </row>
    <row r="3086" spans="1:7" s="55" customFormat="1" ht="14.15" x14ac:dyDescent="0.4">
      <c r="A3086" s="116"/>
      <c r="B3086" s="122"/>
      <c r="E3086" s="74"/>
      <c r="F3086" s="74"/>
      <c r="G3086" s="74"/>
    </row>
    <row r="3087" spans="1:7" s="55" customFormat="1" ht="14.15" x14ac:dyDescent="0.4">
      <c r="A3087" s="116"/>
      <c r="B3087" s="122"/>
      <c r="E3087" s="74"/>
      <c r="F3087" s="74"/>
      <c r="G3087" s="74"/>
    </row>
    <row r="3088" spans="1:7" s="55" customFormat="1" ht="14.15" x14ac:dyDescent="0.4">
      <c r="A3088" s="116"/>
      <c r="B3088" s="122"/>
      <c r="E3088" s="74"/>
      <c r="F3088" s="74"/>
      <c r="G3088" s="74"/>
    </row>
    <row r="3089" spans="1:7" s="55" customFormat="1" ht="14.15" x14ac:dyDescent="0.4">
      <c r="A3089" s="116"/>
      <c r="B3089" s="122"/>
      <c r="E3089" s="74"/>
      <c r="F3089" s="74"/>
      <c r="G3089" s="74"/>
    </row>
    <row r="3090" spans="1:7" s="55" customFormat="1" ht="14.15" x14ac:dyDescent="0.4">
      <c r="A3090" s="116"/>
      <c r="B3090" s="122"/>
      <c r="E3090" s="74"/>
      <c r="F3090" s="74"/>
      <c r="G3090" s="74"/>
    </row>
    <row r="3091" spans="1:7" s="55" customFormat="1" ht="14.15" x14ac:dyDescent="0.4">
      <c r="A3091" s="116"/>
      <c r="B3091" s="122"/>
      <c r="E3091" s="74"/>
      <c r="F3091" s="74"/>
      <c r="G3091" s="74"/>
    </row>
    <row r="3092" spans="1:7" s="55" customFormat="1" ht="14.15" x14ac:dyDescent="0.4">
      <c r="A3092" s="116"/>
      <c r="B3092" s="122"/>
      <c r="E3092" s="74"/>
      <c r="F3092" s="74"/>
      <c r="G3092" s="74"/>
    </row>
    <row r="3093" spans="1:7" s="55" customFormat="1" ht="14.15" x14ac:dyDescent="0.4">
      <c r="A3093" s="116"/>
      <c r="B3093" s="122"/>
      <c r="E3093" s="74"/>
      <c r="F3093" s="74"/>
      <c r="G3093" s="74"/>
    </row>
    <row r="3094" spans="1:7" s="55" customFormat="1" ht="14.15" x14ac:dyDescent="0.4">
      <c r="A3094" s="116"/>
      <c r="B3094" s="122"/>
      <c r="E3094" s="74"/>
      <c r="F3094" s="74"/>
      <c r="G3094" s="74"/>
    </row>
    <row r="3095" spans="1:7" s="55" customFormat="1" ht="14.15" x14ac:dyDescent="0.4">
      <c r="A3095" s="116"/>
      <c r="B3095" s="122"/>
      <c r="E3095" s="74"/>
      <c r="F3095" s="74"/>
      <c r="G3095" s="74"/>
    </row>
    <row r="3096" spans="1:7" s="55" customFormat="1" ht="14.15" x14ac:dyDescent="0.4">
      <c r="A3096" s="116"/>
      <c r="B3096" s="122"/>
      <c r="E3096" s="74"/>
      <c r="F3096" s="74"/>
      <c r="G3096" s="74"/>
    </row>
    <row r="3097" spans="1:7" s="55" customFormat="1" ht="14.15" x14ac:dyDescent="0.4">
      <c r="A3097" s="116"/>
      <c r="B3097" s="122"/>
      <c r="E3097" s="74"/>
      <c r="F3097" s="74"/>
      <c r="G3097" s="74"/>
    </row>
    <row r="3098" spans="1:7" s="55" customFormat="1" ht="14.15" x14ac:dyDescent="0.4">
      <c r="A3098" s="116"/>
      <c r="B3098" s="122"/>
      <c r="E3098" s="74"/>
      <c r="F3098" s="74"/>
      <c r="G3098" s="74"/>
    </row>
    <row r="3099" spans="1:7" s="55" customFormat="1" ht="14.15" x14ac:dyDescent="0.4">
      <c r="A3099" s="116"/>
      <c r="B3099" s="122"/>
      <c r="E3099" s="74"/>
      <c r="F3099" s="74"/>
      <c r="G3099" s="74"/>
    </row>
    <row r="3100" spans="1:7" s="55" customFormat="1" ht="14.15" x14ac:dyDescent="0.4">
      <c r="A3100" s="116"/>
      <c r="B3100" s="122"/>
      <c r="E3100" s="74"/>
      <c r="F3100" s="74"/>
      <c r="G3100" s="74"/>
    </row>
    <row r="3101" spans="1:7" s="55" customFormat="1" ht="14.15" x14ac:dyDescent="0.4">
      <c r="A3101" s="116"/>
      <c r="B3101" s="122"/>
      <c r="E3101" s="74"/>
      <c r="F3101" s="74"/>
      <c r="G3101" s="74"/>
    </row>
    <row r="3102" spans="1:7" s="55" customFormat="1" ht="14.15" x14ac:dyDescent="0.4">
      <c r="A3102" s="116"/>
      <c r="B3102" s="122"/>
      <c r="E3102" s="74"/>
      <c r="F3102" s="74"/>
      <c r="G3102" s="74"/>
    </row>
    <row r="3103" spans="1:7" s="55" customFormat="1" ht="14.15" x14ac:dyDescent="0.4">
      <c r="A3103" s="116"/>
      <c r="B3103" s="122"/>
      <c r="E3103" s="74"/>
      <c r="F3103" s="74"/>
      <c r="G3103" s="74"/>
    </row>
    <row r="3104" spans="1:7" s="55" customFormat="1" ht="14.15" x14ac:dyDescent="0.4">
      <c r="A3104" s="116"/>
      <c r="B3104" s="122"/>
      <c r="E3104" s="74"/>
      <c r="F3104" s="74"/>
      <c r="G3104" s="74"/>
    </row>
    <row r="3105" spans="1:7" s="55" customFormat="1" ht="14.15" x14ac:dyDescent="0.4">
      <c r="A3105" s="116"/>
      <c r="B3105" s="122"/>
      <c r="E3105" s="74"/>
      <c r="F3105" s="74"/>
      <c r="G3105" s="74"/>
    </row>
    <row r="3106" spans="1:7" s="55" customFormat="1" ht="14.15" x14ac:dyDescent="0.4">
      <c r="A3106" s="116"/>
      <c r="B3106" s="122"/>
      <c r="E3106" s="74"/>
      <c r="F3106" s="74"/>
      <c r="G3106" s="74"/>
    </row>
    <row r="3107" spans="1:7" s="55" customFormat="1" ht="14.15" x14ac:dyDescent="0.4">
      <c r="A3107" s="116"/>
      <c r="B3107" s="122"/>
      <c r="E3107" s="74"/>
      <c r="F3107" s="74"/>
      <c r="G3107" s="74"/>
    </row>
    <row r="3108" spans="1:7" s="55" customFormat="1" ht="14.15" x14ac:dyDescent="0.4">
      <c r="A3108" s="116"/>
      <c r="B3108" s="122"/>
      <c r="E3108" s="74"/>
      <c r="F3108" s="74"/>
      <c r="G3108" s="74"/>
    </row>
    <row r="3109" spans="1:7" s="55" customFormat="1" ht="14.15" x14ac:dyDescent="0.4">
      <c r="A3109" s="116"/>
      <c r="B3109" s="122"/>
      <c r="E3109" s="74"/>
      <c r="F3109" s="74"/>
      <c r="G3109" s="74"/>
    </row>
    <row r="3110" spans="1:7" s="55" customFormat="1" ht="14.15" x14ac:dyDescent="0.4">
      <c r="A3110" s="116"/>
      <c r="B3110" s="122"/>
      <c r="E3110" s="74"/>
      <c r="F3110" s="74"/>
      <c r="G3110" s="74"/>
    </row>
    <row r="3111" spans="1:7" s="55" customFormat="1" ht="14.15" x14ac:dyDescent="0.4">
      <c r="A3111" s="116"/>
      <c r="B3111" s="122"/>
      <c r="E3111" s="74"/>
      <c r="F3111" s="74"/>
      <c r="G3111" s="74"/>
    </row>
    <row r="3112" spans="1:7" s="55" customFormat="1" ht="14.15" x14ac:dyDescent="0.4">
      <c r="A3112" s="116"/>
      <c r="B3112" s="122"/>
      <c r="E3112" s="74"/>
      <c r="F3112" s="74"/>
      <c r="G3112" s="74"/>
    </row>
    <row r="3113" spans="1:7" s="55" customFormat="1" ht="14.15" x14ac:dyDescent="0.4">
      <c r="A3113" s="116"/>
      <c r="B3113" s="122"/>
      <c r="E3113" s="74"/>
      <c r="F3113" s="74"/>
      <c r="G3113" s="74"/>
    </row>
    <row r="3114" spans="1:7" s="55" customFormat="1" ht="14.15" x14ac:dyDescent="0.4">
      <c r="A3114" s="116"/>
      <c r="B3114" s="122"/>
      <c r="E3114" s="74"/>
      <c r="F3114" s="74"/>
      <c r="G3114" s="74"/>
    </row>
    <row r="3115" spans="1:7" s="55" customFormat="1" ht="14.15" x14ac:dyDescent="0.4">
      <c r="A3115" s="116"/>
      <c r="B3115" s="122"/>
      <c r="E3115" s="74"/>
      <c r="F3115" s="74"/>
      <c r="G3115" s="74"/>
    </row>
    <row r="3116" spans="1:7" s="55" customFormat="1" ht="14.15" x14ac:dyDescent="0.4">
      <c r="A3116" s="116"/>
      <c r="B3116" s="122"/>
      <c r="E3116" s="74"/>
      <c r="F3116" s="74"/>
      <c r="G3116" s="74"/>
    </row>
    <row r="3117" spans="1:7" s="55" customFormat="1" ht="14.15" x14ac:dyDescent="0.4">
      <c r="A3117" s="116"/>
      <c r="B3117" s="122"/>
      <c r="E3117" s="74"/>
      <c r="F3117" s="74"/>
      <c r="G3117" s="74"/>
    </row>
    <row r="3118" spans="1:7" s="55" customFormat="1" ht="14.15" x14ac:dyDescent="0.4">
      <c r="A3118" s="116"/>
      <c r="B3118" s="122"/>
      <c r="E3118" s="74"/>
      <c r="F3118" s="74"/>
      <c r="G3118" s="74"/>
    </row>
    <row r="3119" spans="1:7" s="55" customFormat="1" ht="14.15" x14ac:dyDescent="0.4">
      <c r="A3119" s="116"/>
      <c r="B3119" s="122"/>
      <c r="E3119" s="74"/>
      <c r="F3119" s="74"/>
      <c r="G3119" s="74"/>
    </row>
    <row r="3120" spans="1:7" s="55" customFormat="1" ht="14.15" x14ac:dyDescent="0.4">
      <c r="A3120" s="116"/>
      <c r="B3120" s="122"/>
      <c r="E3120" s="74"/>
      <c r="F3120" s="74"/>
      <c r="G3120" s="74"/>
    </row>
    <row r="3121" spans="1:7" s="55" customFormat="1" ht="14.15" x14ac:dyDescent="0.4">
      <c r="A3121" s="116"/>
      <c r="B3121" s="122"/>
      <c r="E3121" s="74"/>
      <c r="F3121" s="74"/>
      <c r="G3121" s="74"/>
    </row>
    <row r="3122" spans="1:7" s="55" customFormat="1" ht="14.15" x14ac:dyDescent="0.4">
      <c r="A3122" s="116"/>
      <c r="B3122" s="122"/>
      <c r="E3122" s="74"/>
      <c r="F3122" s="74"/>
      <c r="G3122" s="74"/>
    </row>
    <row r="3123" spans="1:7" s="55" customFormat="1" ht="14.15" x14ac:dyDescent="0.4">
      <c r="A3123" s="116"/>
      <c r="B3123" s="122"/>
      <c r="E3123" s="74"/>
      <c r="F3123" s="74"/>
      <c r="G3123" s="74"/>
    </row>
    <row r="3124" spans="1:7" s="55" customFormat="1" ht="14.15" x14ac:dyDescent="0.4">
      <c r="A3124" s="116"/>
      <c r="B3124" s="122"/>
      <c r="E3124" s="74"/>
      <c r="F3124" s="74"/>
      <c r="G3124" s="74"/>
    </row>
    <row r="3125" spans="1:7" s="55" customFormat="1" ht="14.15" x14ac:dyDescent="0.4">
      <c r="A3125" s="116"/>
      <c r="B3125" s="122"/>
      <c r="E3125" s="74"/>
      <c r="F3125" s="74"/>
      <c r="G3125" s="74"/>
    </row>
    <row r="3126" spans="1:7" s="55" customFormat="1" ht="14.15" x14ac:dyDescent="0.4">
      <c r="A3126" s="116"/>
      <c r="B3126" s="122"/>
      <c r="E3126" s="74"/>
      <c r="F3126" s="74"/>
      <c r="G3126" s="74"/>
    </row>
    <row r="3127" spans="1:7" s="55" customFormat="1" ht="14.15" x14ac:dyDescent="0.4">
      <c r="A3127" s="116"/>
      <c r="B3127" s="122"/>
      <c r="E3127" s="74"/>
      <c r="F3127" s="74"/>
      <c r="G3127" s="74"/>
    </row>
    <row r="3128" spans="1:7" s="55" customFormat="1" ht="14.15" x14ac:dyDescent="0.4">
      <c r="A3128" s="116"/>
      <c r="B3128" s="122"/>
      <c r="E3128" s="74"/>
      <c r="F3128" s="74"/>
      <c r="G3128" s="74"/>
    </row>
    <row r="3129" spans="1:7" s="55" customFormat="1" ht="14.15" x14ac:dyDescent="0.4">
      <c r="A3129" s="116"/>
      <c r="B3129" s="122"/>
      <c r="E3129" s="74"/>
      <c r="F3129" s="74"/>
      <c r="G3129" s="74"/>
    </row>
    <row r="3130" spans="1:7" s="55" customFormat="1" ht="14.15" x14ac:dyDescent="0.4">
      <c r="A3130" s="116"/>
      <c r="B3130" s="122"/>
      <c r="E3130" s="74"/>
      <c r="F3130" s="74"/>
      <c r="G3130" s="74"/>
    </row>
    <row r="3131" spans="1:7" s="55" customFormat="1" ht="14.15" x14ac:dyDescent="0.4">
      <c r="A3131" s="116"/>
      <c r="B3131" s="122"/>
      <c r="E3131" s="74"/>
      <c r="F3131" s="74"/>
      <c r="G3131" s="74"/>
    </row>
    <row r="3132" spans="1:7" s="55" customFormat="1" ht="14.15" x14ac:dyDescent="0.4">
      <c r="A3132" s="116"/>
      <c r="B3132" s="122"/>
      <c r="E3132" s="74"/>
      <c r="F3132" s="74"/>
      <c r="G3132" s="74"/>
    </row>
    <row r="3133" spans="1:7" s="55" customFormat="1" ht="14.15" x14ac:dyDescent="0.4">
      <c r="A3133" s="116"/>
      <c r="B3133" s="122"/>
      <c r="E3133" s="74"/>
      <c r="F3133" s="74"/>
      <c r="G3133" s="74"/>
    </row>
    <row r="3134" spans="1:7" s="55" customFormat="1" ht="14.15" x14ac:dyDescent="0.4">
      <c r="A3134" s="116"/>
      <c r="B3134" s="122"/>
      <c r="E3134" s="74"/>
      <c r="F3134" s="74"/>
      <c r="G3134" s="74"/>
    </row>
    <row r="3135" spans="1:7" s="55" customFormat="1" ht="14.15" x14ac:dyDescent="0.4">
      <c r="A3135" s="116"/>
      <c r="B3135" s="122"/>
      <c r="E3135" s="74"/>
      <c r="F3135" s="74"/>
      <c r="G3135" s="74"/>
    </row>
    <row r="3136" spans="1:7" s="55" customFormat="1" ht="14.15" x14ac:dyDescent="0.4">
      <c r="A3136" s="116"/>
      <c r="B3136" s="122"/>
      <c r="E3136" s="74"/>
      <c r="F3136" s="74"/>
      <c r="G3136" s="74"/>
    </row>
    <row r="3137" spans="1:7" s="55" customFormat="1" ht="14.15" x14ac:dyDescent="0.4">
      <c r="A3137" s="116"/>
      <c r="B3137" s="122"/>
      <c r="E3137" s="74"/>
      <c r="F3137" s="74"/>
      <c r="G3137" s="74"/>
    </row>
    <row r="3138" spans="1:7" s="55" customFormat="1" ht="14.15" x14ac:dyDescent="0.4">
      <c r="A3138" s="116"/>
      <c r="B3138" s="122"/>
      <c r="E3138" s="74"/>
      <c r="F3138" s="74"/>
      <c r="G3138" s="74"/>
    </row>
    <row r="3139" spans="1:7" s="55" customFormat="1" ht="14.15" x14ac:dyDescent="0.4">
      <c r="A3139" s="116"/>
      <c r="B3139" s="122"/>
      <c r="E3139" s="74"/>
      <c r="F3139" s="74"/>
      <c r="G3139" s="74"/>
    </row>
    <row r="3140" spans="1:7" s="55" customFormat="1" ht="14.15" x14ac:dyDescent="0.4">
      <c r="A3140" s="116"/>
      <c r="B3140" s="122"/>
      <c r="E3140" s="74"/>
      <c r="F3140" s="74"/>
      <c r="G3140" s="74"/>
    </row>
    <row r="3141" spans="1:7" s="55" customFormat="1" ht="14.15" x14ac:dyDescent="0.4">
      <c r="A3141" s="116"/>
      <c r="B3141" s="122"/>
      <c r="E3141" s="74"/>
      <c r="F3141" s="74"/>
      <c r="G3141" s="74"/>
    </row>
    <row r="3142" spans="1:7" s="55" customFormat="1" ht="14.15" x14ac:dyDescent="0.4">
      <c r="A3142" s="116"/>
      <c r="B3142" s="122"/>
      <c r="E3142" s="74"/>
      <c r="F3142" s="74"/>
      <c r="G3142" s="74"/>
    </row>
    <row r="3143" spans="1:7" s="55" customFormat="1" ht="14.15" x14ac:dyDescent="0.4">
      <c r="A3143" s="116"/>
      <c r="B3143" s="122"/>
      <c r="E3143" s="74"/>
      <c r="F3143" s="74"/>
      <c r="G3143" s="74"/>
    </row>
    <row r="3144" spans="1:7" s="55" customFormat="1" ht="14.15" x14ac:dyDescent="0.4">
      <c r="A3144" s="116"/>
      <c r="B3144" s="122"/>
      <c r="E3144" s="74"/>
      <c r="F3144" s="74"/>
      <c r="G3144" s="74"/>
    </row>
    <row r="3145" spans="1:7" s="55" customFormat="1" ht="14.15" x14ac:dyDescent="0.4">
      <c r="A3145" s="116"/>
      <c r="B3145" s="122"/>
      <c r="E3145" s="74"/>
      <c r="F3145" s="74"/>
      <c r="G3145" s="74"/>
    </row>
    <row r="3146" spans="1:7" s="55" customFormat="1" ht="14.15" x14ac:dyDescent="0.4">
      <c r="A3146" s="116"/>
      <c r="B3146" s="122"/>
      <c r="E3146" s="74"/>
      <c r="F3146" s="74"/>
      <c r="G3146" s="74"/>
    </row>
    <row r="3147" spans="1:7" s="55" customFormat="1" ht="14.15" x14ac:dyDescent="0.4">
      <c r="A3147" s="116"/>
      <c r="B3147" s="122"/>
      <c r="E3147" s="74"/>
      <c r="F3147" s="74"/>
      <c r="G3147" s="74"/>
    </row>
    <row r="3148" spans="1:7" s="55" customFormat="1" ht="14.15" x14ac:dyDescent="0.4">
      <c r="A3148" s="116"/>
      <c r="B3148" s="122"/>
      <c r="E3148" s="74"/>
      <c r="F3148" s="74"/>
      <c r="G3148" s="74"/>
    </row>
    <row r="3149" spans="1:7" s="55" customFormat="1" ht="14.15" x14ac:dyDescent="0.4">
      <c r="A3149" s="116"/>
      <c r="B3149" s="122"/>
      <c r="E3149" s="74"/>
      <c r="F3149" s="74"/>
      <c r="G3149" s="74"/>
    </row>
    <row r="3150" spans="1:7" s="55" customFormat="1" ht="14.15" x14ac:dyDescent="0.4">
      <c r="A3150" s="116"/>
      <c r="B3150" s="122"/>
      <c r="E3150" s="74"/>
      <c r="F3150" s="74"/>
      <c r="G3150" s="74"/>
    </row>
    <row r="3151" spans="1:7" s="55" customFormat="1" ht="14.15" x14ac:dyDescent="0.4">
      <c r="A3151" s="116"/>
      <c r="B3151" s="122"/>
      <c r="E3151" s="74"/>
      <c r="F3151" s="74"/>
      <c r="G3151" s="74"/>
    </row>
    <row r="3152" spans="1:7" s="55" customFormat="1" ht="14.15" x14ac:dyDescent="0.4">
      <c r="A3152" s="116"/>
      <c r="B3152" s="122"/>
      <c r="E3152" s="74"/>
      <c r="F3152" s="74"/>
      <c r="G3152" s="74"/>
    </row>
    <row r="3153" spans="1:7" s="55" customFormat="1" ht="14.15" x14ac:dyDescent="0.4">
      <c r="A3153" s="116"/>
      <c r="B3153" s="122"/>
      <c r="E3153" s="74"/>
      <c r="F3153" s="74"/>
      <c r="G3153" s="74"/>
    </row>
    <row r="3154" spans="1:7" s="55" customFormat="1" ht="14.15" x14ac:dyDescent="0.4">
      <c r="A3154" s="116"/>
      <c r="B3154" s="122"/>
      <c r="E3154" s="74"/>
      <c r="F3154" s="74"/>
      <c r="G3154" s="74"/>
    </row>
    <row r="3155" spans="1:7" s="55" customFormat="1" ht="14.15" x14ac:dyDescent="0.4">
      <c r="A3155" s="116"/>
      <c r="B3155" s="122"/>
      <c r="E3155" s="74"/>
      <c r="F3155" s="74"/>
      <c r="G3155" s="74"/>
    </row>
    <row r="3156" spans="1:7" s="55" customFormat="1" ht="14.15" x14ac:dyDescent="0.4">
      <c r="A3156" s="116"/>
      <c r="B3156" s="122"/>
      <c r="E3156" s="74"/>
      <c r="F3156" s="74"/>
      <c r="G3156" s="74"/>
    </row>
    <row r="3157" spans="1:7" s="55" customFormat="1" ht="14.15" x14ac:dyDescent="0.4">
      <c r="A3157" s="116"/>
      <c r="B3157" s="122"/>
      <c r="E3157" s="74"/>
      <c r="F3157" s="74"/>
      <c r="G3157" s="74"/>
    </row>
    <row r="3158" spans="1:7" s="55" customFormat="1" ht="14.15" x14ac:dyDescent="0.4">
      <c r="A3158" s="116"/>
      <c r="B3158" s="122"/>
      <c r="E3158" s="74"/>
      <c r="F3158" s="74"/>
      <c r="G3158" s="74"/>
    </row>
    <row r="3159" spans="1:7" s="55" customFormat="1" ht="14.15" x14ac:dyDescent="0.4">
      <c r="A3159" s="116"/>
      <c r="B3159" s="122"/>
      <c r="E3159" s="74"/>
      <c r="F3159" s="74"/>
      <c r="G3159" s="74"/>
    </row>
    <row r="3160" spans="1:7" s="55" customFormat="1" ht="14.15" x14ac:dyDescent="0.4">
      <c r="A3160" s="116"/>
      <c r="B3160" s="122"/>
      <c r="E3160" s="74"/>
      <c r="F3160" s="74"/>
      <c r="G3160" s="74"/>
    </row>
    <row r="3161" spans="1:7" s="55" customFormat="1" ht="14.15" x14ac:dyDescent="0.4">
      <c r="A3161" s="116"/>
      <c r="B3161" s="122"/>
      <c r="E3161" s="74"/>
      <c r="F3161" s="74"/>
      <c r="G3161" s="74"/>
    </row>
    <row r="3162" spans="1:7" s="55" customFormat="1" ht="14.15" x14ac:dyDescent="0.4">
      <c r="A3162" s="116"/>
      <c r="B3162" s="122"/>
      <c r="E3162" s="74"/>
      <c r="F3162" s="74"/>
      <c r="G3162" s="74"/>
    </row>
    <row r="3163" spans="1:7" s="55" customFormat="1" ht="14.15" x14ac:dyDescent="0.4">
      <c r="A3163" s="116"/>
      <c r="B3163" s="122"/>
      <c r="E3163" s="74"/>
      <c r="F3163" s="74"/>
      <c r="G3163" s="74"/>
    </row>
    <row r="3164" spans="1:7" s="55" customFormat="1" ht="14.15" x14ac:dyDescent="0.4">
      <c r="A3164" s="116"/>
      <c r="B3164" s="122"/>
      <c r="E3164" s="74"/>
      <c r="F3164" s="74"/>
      <c r="G3164" s="74"/>
    </row>
    <row r="3165" spans="1:7" s="55" customFormat="1" ht="14.15" x14ac:dyDescent="0.4">
      <c r="A3165" s="116"/>
      <c r="B3165" s="122"/>
      <c r="E3165" s="74"/>
      <c r="F3165" s="74"/>
      <c r="G3165" s="74"/>
    </row>
    <row r="3166" spans="1:7" s="55" customFormat="1" ht="14.15" x14ac:dyDescent="0.4">
      <c r="A3166" s="116"/>
      <c r="B3166" s="122"/>
      <c r="E3166" s="74"/>
      <c r="F3166" s="74"/>
      <c r="G3166" s="74"/>
    </row>
    <row r="3167" spans="1:7" s="55" customFormat="1" ht="14.15" x14ac:dyDescent="0.4">
      <c r="A3167" s="116"/>
      <c r="B3167" s="122"/>
      <c r="E3167" s="74"/>
      <c r="F3167" s="74"/>
      <c r="G3167" s="74"/>
    </row>
    <row r="3168" spans="1:7" s="55" customFormat="1" ht="14.15" x14ac:dyDescent="0.4">
      <c r="A3168" s="116"/>
      <c r="B3168" s="122"/>
      <c r="E3168" s="74"/>
      <c r="F3168" s="74"/>
      <c r="G3168" s="74"/>
    </row>
    <row r="3169" spans="1:7" s="55" customFormat="1" ht="14.15" x14ac:dyDescent="0.4">
      <c r="A3169" s="116"/>
      <c r="B3169" s="122"/>
      <c r="E3169" s="74"/>
      <c r="F3169" s="74"/>
      <c r="G3169" s="74"/>
    </row>
    <row r="3170" spans="1:7" s="55" customFormat="1" ht="14.15" x14ac:dyDescent="0.4">
      <c r="A3170" s="116"/>
      <c r="B3170" s="122"/>
      <c r="E3170" s="74"/>
      <c r="F3170" s="74"/>
      <c r="G3170" s="74"/>
    </row>
    <row r="3171" spans="1:7" s="55" customFormat="1" ht="14.15" x14ac:dyDescent="0.4">
      <c r="A3171" s="116"/>
      <c r="B3171" s="122"/>
      <c r="E3171" s="74"/>
      <c r="F3171" s="74"/>
      <c r="G3171" s="74"/>
    </row>
    <row r="3172" spans="1:7" s="55" customFormat="1" ht="14.15" x14ac:dyDescent="0.4">
      <c r="A3172" s="116"/>
      <c r="B3172" s="122"/>
      <c r="E3172" s="74"/>
      <c r="F3172" s="74"/>
      <c r="G3172" s="74"/>
    </row>
    <row r="3173" spans="1:7" s="55" customFormat="1" ht="14.15" x14ac:dyDescent="0.4">
      <c r="A3173" s="116"/>
      <c r="B3173" s="122"/>
      <c r="E3173" s="74"/>
      <c r="F3173" s="74"/>
      <c r="G3173" s="74"/>
    </row>
    <row r="3174" spans="1:7" s="55" customFormat="1" ht="14.15" x14ac:dyDescent="0.4">
      <c r="A3174" s="116"/>
      <c r="B3174" s="122"/>
      <c r="E3174" s="74"/>
      <c r="F3174" s="74"/>
      <c r="G3174" s="74"/>
    </row>
    <row r="3175" spans="1:7" s="55" customFormat="1" ht="14.15" x14ac:dyDescent="0.4">
      <c r="A3175" s="116"/>
      <c r="B3175" s="122"/>
      <c r="E3175" s="74"/>
      <c r="F3175" s="74"/>
      <c r="G3175" s="74"/>
    </row>
    <row r="3176" spans="1:7" s="55" customFormat="1" ht="14.15" x14ac:dyDescent="0.4">
      <c r="A3176" s="116"/>
      <c r="B3176" s="122"/>
      <c r="E3176" s="74"/>
      <c r="F3176" s="74"/>
      <c r="G3176" s="74"/>
    </row>
    <row r="3177" spans="1:7" s="55" customFormat="1" ht="14.15" x14ac:dyDescent="0.4">
      <c r="A3177" s="116"/>
      <c r="B3177" s="122"/>
      <c r="E3177" s="74"/>
      <c r="F3177" s="74"/>
      <c r="G3177" s="74"/>
    </row>
    <row r="3178" spans="1:7" s="55" customFormat="1" ht="14.15" x14ac:dyDescent="0.4">
      <c r="A3178" s="116"/>
      <c r="B3178" s="122"/>
      <c r="E3178" s="74"/>
      <c r="F3178" s="74"/>
      <c r="G3178" s="74"/>
    </row>
    <row r="3179" spans="1:7" s="55" customFormat="1" ht="14.15" x14ac:dyDescent="0.4">
      <c r="A3179" s="116"/>
      <c r="B3179" s="122"/>
      <c r="E3179" s="74"/>
      <c r="F3179" s="74"/>
      <c r="G3179" s="74"/>
    </row>
    <row r="3180" spans="1:7" s="55" customFormat="1" ht="14.15" x14ac:dyDescent="0.4">
      <c r="A3180" s="116"/>
      <c r="B3180" s="122"/>
      <c r="E3180" s="74"/>
      <c r="F3180" s="74"/>
      <c r="G3180" s="74"/>
    </row>
    <row r="3181" spans="1:7" s="55" customFormat="1" ht="14.15" x14ac:dyDescent="0.4">
      <c r="A3181" s="116"/>
      <c r="B3181" s="122"/>
      <c r="E3181" s="74"/>
      <c r="F3181" s="74"/>
      <c r="G3181" s="74"/>
    </row>
    <row r="3182" spans="1:7" s="55" customFormat="1" ht="14.15" x14ac:dyDescent="0.4">
      <c r="A3182" s="116"/>
      <c r="B3182" s="122"/>
      <c r="E3182" s="74"/>
      <c r="F3182" s="74"/>
      <c r="G3182" s="74"/>
    </row>
    <row r="3183" spans="1:7" s="55" customFormat="1" ht="14.15" x14ac:dyDescent="0.4">
      <c r="A3183" s="116"/>
      <c r="B3183" s="122"/>
      <c r="E3183" s="74"/>
      <c r="F3183" s="74"/>
      <c r="G3183" s="74"/>
    </row>
    <row r="3184" spans="1:7" s="55" customFormat="1" ht="14.15" x14ac:dyDescent="0.4">
      <c r="A3184" s="116"/>
      <c r="B3184" s="122"/>
      <c r="E3184" s="74"/>
      <c r="F3184" s="74"/>
      <c r="G3184" s="74"/>
    </row>
    <row r="3185" spans="1:7" s="55" customFormat="1" ht="14.15" x14ac:dyDescent="0.4">
      <c r="A3185" s="116"/>
      <c r="B3185" s="122"/>
      <c r="E3185" s="74"/>
      <c r="F3185" s="74"/>
      <c r="G3185" s="74"/>
    </row>
    <row r="3186" spans="1:7" s="55" customFormat="1" ht="14.15" x14ac:dyDescent="0.4">
      <c r="A3186" s="116"/>
      <c r="B3186" s="122"/>
      <c r="E3186" s="74"/>
      <c r="F3186" s="74"/>
      <c r="G3186" s="74"/>
    </row>
    <row r="3187" spans="1:7" s="55" customFormat="1" ht="14.15" x14ac:dyDescent="0.4">
      <c r="A3187" s="116"/>
      <c r="B3187" s="122"/>
      <c r="E3187" s="74"/>
      <c r="F3187" s="74"/>
      <c r="G3187" s="74"/>
    </row>
    <row r="3188" spans="1:7" s="55" customFormat="1" ht="14.15" x14ac:dyDescent="0.4">
      <c r="A3188" s="116"/>
      <c r="B3188" s="122"/>
      <c r="E3188" s="74"/>
      <c r="F3188" s="74"/>
      <c r="G3188" s="74"/>
    </row>
    <row r="3189" spans="1:7" s="55" customFormat="1" ht="14.15" x14ac:dyDescent="0.4">
      <c r="A3189" s="116"/>
      <c r="B3189" s="122"/>
      <c r="E3189" s="74"/>
      <c r="F3189" s="74"/>
      <c r="G3189" s="74"/>
    </row>
    <row r="3190" spans="1:7" s="55" customFormat="1" ht="14.15" x14ac:dyDescent="0.4">
      <c r="A3190" s="116"/>
      <c r="B3190" s="122"/>
      <c r="E3190" s="74"/>
      <c r="F3190" s="74"/>
      <c r="G3190" s="74"/>
    </row>
    <row r="3191" spans="1:7" s="55" customFormat="1" ht="14.15" x14ac:dyDescent="0.4">
      <c r="A3191" s="116"/>
      <c r="B3191" s="122"/>
      <c r="E3191" s="74"/>
      <c r="F3191" s="74"/>
      <c r="G3191" s="74"/>
    </row>
    <row r="3192" spans="1:7" s="55" customFormat="1" ht="14.15" x14ac:dyDescent="0.4">
      <c r="A3192" s="116"/>
      <c r="B3192" s="122"/>
      <c r="E3192" s="74"/>
      <c r="F3192" s="74"/>
      <c r="G3192" s="74"/>
    </row>
    <row r="3193" spans="1:7" s="55" customFormat="1" ht="14.15" x14ac:dyDescent="0.4">
      <c r="A3193" s="116"/>
      <c r="B3193" s="122"/>
      <c r="E3193" s="74"/>
      <c r="F3193" s="74"/>
      <c r="G3193" s="74"/>
    </row>
    <row r="3194" spans="1:7" s="55" customFormat="1" ht="14.15" x14ac:dyDescent="0.4">
      <c r="A3194" s="116"/>
      <c r="B3194" s="122"/>
      <c r="E3194" s="74"/>
      <c r="F3194" s="74"/>
      <c r="G3194" s="74"/>
    </row>
    <row r="3195" spans="1:7" s="55" customFormat="1" ht="14.15" x14ac:dyDescent="0.4">
      <c r="A3195" s="116"/>
      <c r="B3195" s="122"/>
      <c r="E3195" s="74"/>
      <c r="F3195" s="74"/>
      <c r="G3195" s="74"/>
    </row>
    <row r="3196" spans="1:7" s="55" customFormat="1" ht="14.15" x14ac:dyDescent="0.4">
      <c r="A3196" s="116"/>
      <c r="B3196" s="122"/>
      <c r="E3196" s="74"/>
      <c r="F3196" s="74"/>
      <c r="G3196" s="74"/>
    </row>
    <row r="3197" spans="1:7" s="55" customFormat="1" ht="14.15" x14ac:dyDescent="0.4">
      <c r="A3197" s="116"/>
      <c r="B3197" s="122"/>
      <c r="E3197" s="74"/>
      <c r="F3197" s="74"/>
      <c r="G3197" s="74"/>
    </row>
    <row r="3198" spans="1:7" s="55" customFormat="1" ht="14.15" x14ac:dyDescent="0.4">
      <c r="A3198" s="116"/>
      <c r="B3198" s="122"/>
      <c r="E3198" s="74"/>
      <c r="F3198" s="74"/>
      <c r="G3198" s="74"/>
    </row>
    <row r="3199" spans="1:7" s="55" customFormat="1" ht="14.15" x14ac:dyDescent="0.4">
      <c r="A3199" s="116"/>
      <c r="B3199" s="122"/>
      <c r="E3199" s="74"/>
      <c r="F3199" s="74"/>
      <c r="G3199" s="74"/>
    </row>
    <row r="3200" spans="1:7" s="55" customFormat="1" ht="14.15" x14ac:dyDescent="0.4">
      <c r="A3200" s="116"/>
      <c r="B3200" s="122"/>
      <c r="E3200" s="74"/>
      <c r="F3200" s="74"/>
      <c r="G3200" s="74"/>
    </row>
    <row r="3201" spans="1:7" s="55" customFormat="1" ht="14.15" x14ac:dyDescent="0.4">
      <c r="A3201" s="116"/>
      <c r="B3201" s="122"/>
      <c r="E3201" s="74"/>
      <c r="F3201" s="74"/>
      <c r="G3201" s="74"/>
    </row>
    <row r="3202" spans="1:7" s="55" customFormat="1" ht="14.15" x14ac:dyDescent="0.4">
      <c r="A3202" s="116"/>
      <c r="B3202" s="122"/>
      <c r="E3202" s="74"/>
      <c r="F3202" s="74"/>
      <c r="G3202" s="74"/>
    </row>
    <row r="3203" spans="1:7" s="55" customFormat="1" ht="14.15" x14ac:dyDescent="0.4">
      <c r="A3203" s="116"/>
      <c r="B3203" s="122"/>
      <c r="E3203" s="74"/>
      <c r="F3203" s="74"/>
      <c r="G3203" s="74"/>
    </row>
    <row r="3204" spans="1:7" s="55" customFormat="1" ht="14.15" x14ac:dyDescent="0.4">
      <c r="A3204" s="116"/>
      <c r="B3204" s="122"/>
      <c r="E3204" s="74"/>
      <c r="F3204" s="74"/>
      <c r="G3204" s="74"/>
    </row>
    <row r="3205" spans="1:7" s="55" customFormat="1" ht="14.15" x14ac:dyDescent="0.4">
      <c r="A3205" s="116"/>
      <c r="B3205" s="122"/>
      <c r="E3205" s="74"/>
      <c r="F3205" s="74"/>
      <c r="G3205" s="74"/>
    </row>
    <row r="3206" spans="1:7" s="55" customFormat="1" ht="14.15" x14ac:dyDescent="0.4">
      <c r="A3206" s="116"/>
      <c r="B3206" s="122"/>
      <c r="E3206" s="74"/>
      <c r="F3206" s="74"/>
      <c r="G3206" s="74"/>
    </row>
    <row r="3207" spans="1:7" s="55" customFormat="1" ht="14.15" x14ac:dyDescent="0.4">
      <c r="A3207" s="116"/>
      <c r="B3207" s="122"/>
      <c r="E3207" s="74"/>
      <c r="F3207" s="74"/>
      <c r="G3207" s="74"/>
    </row>
    <row r="3208" spans="1:7" s="55" customFormat="1" ht="14.15" x14ac:dyDescent="0.4">
      <c r="A3208" s="116"/>
      <c r="B3208" s="122"/>
      <c r="E3208" s="74"/>
      <c r="F3208" s="74"/>
      <c r="G3208" s="74"/>
    </row>
    <row r="3209" spans="1:7" s="55" customFormat="1" ht="14.15" x14ac:dyDescent="0.4">
      <c r="A3209" s="116"/>
      <c r="B3209" s="122"/>
      <c r="E3209" s="74"/>
      <c r="F3209" s="74"/>
      <c r="G3209" s="74"/>
    </row>
    <row r="3210" spans="1:7" s="55" customFormat="1" ht="14.15" x14ac:dyDescent="0.4">
      <c r="A3210" s="116"/>
      <c r="B3210" s="122"/>
      <c r="E3210" s="74"/>
      <c r="F3210" s="74"/>
      <c r="G3210" s="74"/>
    </row>
    <row r="3211" spans="1:7" s="55" customFormat="1" ht="14.15" x14ac:dyDescent="0.4">
      <c r="A3211" s="116"/>
      <c r="B3211" s="122"/>
      <c r="E3211" s="74"/>
      <c r="F3211" s="74"/>
      <c r="G3211" s="74"/>
    </row>
    <row r="3212" spans="1:7" s="55" customFormat="1" ht="14.15" x14ac:dyDescent="0.4">
      <c r="A3212" s="116"/>
      <c r="B3212" s="122"/>
      <c r="E3212" s="74"/>
      <c r="F3212" s="74"/>
      <c r="G3212" s="74"/>
    </row>
    <row r="3213" spans="1:7" s="55" customFormat="1" ht="14.15" x14ac:dyDescent="0.4">
      <c r="A3213" s="116"/>
      <c r="B3213" s="122"/>
      <c r="E3213" s="74"/>
      <c r="F3213" s="74"/>
      <c r="G3213" s="74"/>
    </row>
    <row r="3214" spans="1:7" s="55" customFormat="1" ht="14.15" x14ac:dyDescent="0.4">
      <c r="A3214" s="116"/>
      <c r="B3214" s="122"/>
      <c r="E3214" s="74"/>
      <c r="F3214" s="74"/>
      <c r="G3214" s="74"/>
    </row>
    <row r="3215" spans="1:7" s="55" customFormat="1" ht="14.15" x14ac:dyDescent="0.4">
      <c r="A3215" s="116"/>
      <c r="B3215" s="122"/>
      <c r="E3215" s="74"/>
      <c r="F3215" s="74"/>
      <c r="G3215" s="74"/>
    </row>
    <row r="3216" spans="1:7" s="55" customFormat="1" ht="14.15" x14ac:dyDescent="0.4">
      <c r="A3216" s="116"/>
      <c r="B3216" s="122"/>
      <c r="E3216" s="74"/>
      <c r="F3216" s="74"/>
      <c r="G3216" s="74"/>
    </row>
    <row r="3217" spans="1:7" s="55" customFormat="1" ht="14.15" x14ac:dyDescent="0.4">
      <c r="A3217" s="116"/>
      <c r="B3217" s="122"/>
      <c r="E3217" s="74"/>
      <c r="F3217" s="74"/>
      <c r="G3217" s="74"/>
    </row>
    <row r="3218" spans="1:7" s="55" customFormat="1" ht="14.15" x14ac:dyDescent="0.4">
      <c r="A3218" s="116"/>
      <c r="B3218" s="122"/>
      <c r="E3218" s="74"/>
      <c r="F3218" s="74"/>
      <c r="G3218" s="74"/>
    </row>
    <row r="3219" spans="1:7" s="55" customFormat="1" ht="14.15" x14ac:dyDescent="0.4">
      <c r="A3219" s="116"/>
      <c r="B3219" s="122"/>
      <c r="E3219" s="74"/>
      <c r="F3219" s="74"/>
      <c r="G3219" s="74"/>
    </row>
    <row r="3220" spans="1:7" s="55" customFormat="1" ht="14.15" x14ac:dyDescent="0.4">
      <c r="A3220" s="116"/>
      <c r="B3220" s="122"/>
      <c r="E3220" s="74"/>
      <c r="F3220" s="74"/>
      <c r="G3220" s="74"/>
    </row>
    <row r="3221" spans="1:7" s="55" customFormat="1" ht="14.15" x14ac:dyDescent="0.4">
      <c r="A3221" s="116"/>
      <c r="B3221" s="122"/>
      <c r="E3221" s="74"/>
      <c r="F3221" s="74"/>
      <c r="G3221" s="74"/>
    </row>
    <row r="3222" spans="1:7" s="55" customFormat="1" ht="14.15" x14ac:dyDescent="0.4">
      <c r="A3222" s="116"/>
      <c r="B3222" s="122"/>
      <c r="E3222" s="74"/>
      <c r="F3222" s="74"/>
      <c r="G3222" s="74"/>
    </row>
    <row r="3223" spans="1:7" s="55" customFormat="1" ht="14.15" x14ac:dyDescent="0.4">
      <c r="A3223" s="116"/>
      <c r="B3223" s="122"/>
      <c r="E3223" s="74"/>
      <c r="F3223" s="74"/>
      <c r="G3223" s="74"/>
    </row>
    <row r="3224" spans="1:7" s="55" customFormat="1" ht="14.15" x14ac:dyDescent="0.4">
      <c r="A3224" s="116"/>
      <c r="B3224" s="122"/>
      <c r="E3224" s="74"/>
      <c r="F3224" s="74"/>
      <c r="G3224" s="74"/>
    </row>
    <row r="3225" spans="1:7" s="55" customFormat="1" ht="14.15" x14ac:dyDescent="0.4">
      <c r="A3225" s="116"/>
      <c r="B3225" s="122"/>
      <c r="E3225" s="74"/>
      <c r="F3225" s="74"/>
      <c r="G3225" s="74"/>
    </row>
    <row r="3226" spans="1:7" s="55" customFormat="1" ht="14.15" x14ac:dyDescent="0.4">
      <c r="A3226" s="116"/>
      <c r="B3226" s="122"/>
      <c r="E3226" s="74"/>
      <c r="F3226" s="74"/>
      <c r="G3226" s="74"/>
    </row>
    <row r="3227" spans="1:7" s="55" customFormat="1" ht="14.15" x14ac:dyDescent="0.4">
      <c r="A3227" s="116"/>
      <c r="B3227" s="122"/>
      <c r="E3227" s="74"/>
      <c r="F3227" s="74"/>
      <c r="G3227" s="74"/>
    </row>
    <row r="3228" spans="1:7" s="55" customFormat="1" ht="14.15" x14ac:dyDescent="0.4">
      <c r="A3228" s="116"/>
      <c r="B3228" s="122"/>
      <c r="E3228" s="74"/>
      <c r="F3228" s="74"/>
      <c r="G3228" s="74"/>
    </row>
    <row r="3229" spans="1:7" s="55" customFormat="1" ht="14.15" x14ac:dyDescent="0.4">
      <c r="A3229" s="116"/>
      <c r="B3229" s="122"/>
      <c r="E3229" s="74"/>
      <c r="F3229" s="74"/>
      <c r="G3229" s="74"/>
    </row>
    <row r="3230" spans="1:7" s="55" customFormat="1" ht="14.15" x14ac:dyDescent="0.4">
      <c r="A3230" s="116"/>
      <c r="B3230" s="122"/>
      <c r="E3230" s="74"/>
      <c r="F3230" s="74"/>
      <c r="G3230" s="74"/>
    </row>
    <row r="3231" spans="1:7" s="55" customFormat="1" ht="14.15" x14ac:dyDescent="0.4">
      <c r="A3231" s="116"/>
      <c r="B3231" s="122"/>
      <c r="E3231" s="74"/>
      <c r="F3231" s="74"/>
      <c r="G3231" s="74"/>
    </row>
    <row r="3232" spans="1:7" s="55" customFormat="1" ht="14.15" x14ac:dyDescent="0.4">
      <c r="A3232" s="116"/>
      <c r="B3232" s="122"/>
      <c r="E3232" s="74"/>
      <c r="F3232" s="74"/>
      <c r="G3232" s="74"/>
    </row>
    <row r="3233" spans="1:7" s="55" customFormat="1" ht="14.15" x14ac:dyDescent="0.4">
      <c r="A3233" s="116"/>
      <c r="B3233" s="122"/>
      <c r="E3233" s="74"/>
      <c r="F3233" s="74"/>
      <c r="G3233" s="74"/>
    </row>
    <row r="3234" spans="1:7" s="55" customFormat="1" ht="14.15" x14ac:dyDescent="0.4">
      <c r="A3234" s="116"/>
      <c r="B3234" s="122"/>
      <c r="E3234" s="74"/>
      <c r="F3234" s="74"/>
      <c r="G3234" s="74"/>
    </row>
    <row r="3235" spans="1:7" s="55" customFormat="1" ht="14.15" x14ac:dyDescent="0.4">
      <c r="A3235" s="116"/>
      <c r="B3235" s="122"/>
      <c r="E3235" s="74"/>
      <c r="F3235" s="74"/>
      <c r="G3235" s="74"/>
    </row>
    <row r="3236" spans="1:7" s="55" customFormat="1" ht="14.15" x14ac:dyDescent="0.4">
      <c r="A3236" s="116"/>
      <c r="B3236" s="122"/>
      <c r="E3236" s="74"/>
      <c r="F3236" s="74"/>
      <c r="G3236" s="74"/>
    </row>
    <row r="3237" spans="1:7" s="55" customFormat="1" ht="14.15" x14ac:dyDescent="0.4">
      <c r="A3237" s="116"/>
      <c r="B3237" s="122"/>
      <c r="E3237" s="74"/>
      <c r="F3237" s="74"/>
      <c r="G3237" s="74"/>
    </row>
    <row r="3238" spans="1:7" s="55" customFormat="1" ht="14.15" x14ac:dyDescent="0.4">
      <c r="A3238" s="116"/>
      <c r="B3238" s="122"/>
      <c r="E3238" s="74"/>
      <c r="F3238" s="74"/>
      <c r="G3238" s="74"/>
    </row>
    <row r="3239" spans="1:7" s="55" customFormat="1" ht="14.15" x14ac:dyDescent="0.4">
      <c r="A3239" s="116"/>
      <c r="B3239" s="122"/>
      <c r="E3239" s="74"/>
      <c r="F3239" s="74"/>
      <c r="G3239" s="74"/>
    </row>
    <row r="3240" spans="1:7" s="55" customFormat="1" ht="14.15" x14ac:dyDescent="0.4">
      <c r="A3240" s="116"/>
      <c r="B3240" s="122"/>
      <c r="E3240" s="74"/>
      <c r="F3240" s="74"/>
      <c r="G3240" s="74"/>
    </row>
    <row r="3241" spans="1:7" s="55" customFormat="1" ht="14.15" x14ac:dyDescent="0.4">
      <c r="A3241" s="116"/>
      <c r="B3241" s="122"/>
      <c r="E3241" s="74"/>
      <c r="F3241" s="74"/>
      <c r="G3241" s="74"/>
    </row>
    <row r="3242" spans="1:7" s="55" customFormat="1" ht="14.15" x14ac:dyDescent="0.4">
      <c r="A3242" s="116"/>
      <c r="B3242" s="122"/>
      <c r="E3242" s="74"/>
      <c r="F3242" s="74"/>
      <c r="G3242" s="74"/>
    </row>
    <row r="3243" spans="1:7" s="55" customFormat="1" ht="14.15" x14ac:dyDescent="0.4">
      <c r="A3243" s="116"/>
      <c r="B3243" s="122"/>
      <c r="E3243" s="74"/>
      <c r="F3243" s="74"/>
      <c r="G3243" s="74"/>
    </row>
    <row r="3244" spans="1:7" s="55" customFormat="1" ht="14.15" x14ac:dyDescent="0.4">
      <c r="A3244" s="116"/>
      <c r="B3244" s="122"/>
      <c r="E3244" s="74"/>
      <c r="F3244" s="74"/>
      <c r="G3244" s="74"/>
    </row>
    <row r="3245" spans="1:7" s="55" customFormat="1" ht="14.15" x14ac:dyDescent="0.4">
      <c r="A3245" s="116"/>
      <c r="B3245" s="122"/>
      <c r="E3245" s="74"/>
      <c r="F3245" s="74"/>
      <c r="G3245" s="74"/>
    </row>
    <row r="3246" spans="1:7" s="55" customFormat="1" ht="14.15" x14ac:dyDescent="0.4">
      <c r="A3246" s="116"/>
      <c r="B3246" s="122"/>
      <c r="E3246" s="74"/>
      <c r="F3246" s="74"/>
      <c r="G3246" s="74"/>
    </row>
    <row r="3247" spans="1:7" s="55" customFormat="1" ht="14.15" x14ac:dyDescent="0.4">
      <c r="A3247" s="116"/>
      <c r="B3247" s="122"/>
      <c r="E3247" s="74"/>
      <c r="F3247" s="74"/>
      <c r="G3247" s="74"/>
    </row>
    <row r="3248" spans="1:7" s="55" customFormat="1" ht="14.15" x14ac:dyDescent="0.4">
      <c r="A3248" s="116"/>
      <c r="B3248" s="122"/>
      <c r="E3248" s="74"/>
      <c r="F3248" s="74"/>
      <c r="G3248" s="74"/>
    </row>
    <row r="3249" spans="1:7" s="55" customFormat="1" ht="14.15" x14ac:dyDescent="0.4">
      <c r="A3249" s="116"/>
      <c r="B3249" s="122"/>
      <c r="E3249" s="74"/>
      <c r="F3249" s="74"/>
      <c r="G3249" s="74"/>
    </row>
    <row r="3250" spans="1:7" s="55" customFormat="1" ht="14.15" x14ac:dyDescent="0.4">
      <c r="A3250" s="116"/>
      <c r="B3250" s="122"/>
      <c r="E3250" s="74"/>
      <c r="F3250" s="74"/>
      <c r="G3250" s="74"/>
    </row>
    <row r="3251" spans="1:7" s="55" customFormat="1" ht="14.15" x14ac:dyDescent="0.4">
      <c r="A3251" s="116"/>
      <c r="B3251" s="122"/>
      <c r="E3251" s="74"/>
      <c r="F3251" s="74"/>
      <c r="G3251" s="74"/>
    </row>
    <row r="3252" spans="1:7" s="55" customFormat="1" ht="14.15" x14ac:dyDescent="0.4">
      <c r="A3252" s="116"/>
      <c r="B3252" s="122"/>
      <c r="E3252" s="74"/>
      <c r="F3252" s="74"/>
      <c r="G3252" s="74"/>
    </row>
    <row r="3253" spans="1:7" s="55" customFormat="1" ht="14.15" x14ac:dyDescent="0.4">
      <c r="A3253" s="116"/>
      <c r="B3253" s="122"/>
      <c r="E3253" s="74"/>
      <c r="F3253" s="74"/>
      <c r="G3253" s="74"/>
    </row>
    <row r="3254" spans="1:7" s="55" customFormat="1" ht="14.15" x14ac:dyDescent="0.4">
      <c r="A3254" s="116"/>
      <c r="B3254" s="122"/>
      <c r="E3254" s="74"/>
      <c r="F3254" s="74"/>
      <c r="G3254" s="74"/>
    </row>
    <row r="3255" spans="1:7" s="55" customFormat="1" ht="14.15" x14ac:dyDescent="0.4">
      <c r="A3255" s="116"/>
      <c r="B3255" s="122"/>
      <c r="E3255" s="74"/>
      <c r="F3255" s="74"/>
      <c r="G3255" s="74"/>
    </row>
    <row r="3256" spans="1:7" s="55" customFormat="1" ht="14.15" x14ac:dyDescent="0.4">
      <c r="A3256" s="116"/>
      <c r="B3256" s="122"/>
      <c r="E3256" s="74"/>
      <c r="F3256" s="74"/>
      <c r="G3256" s="74"/>
    </row>
    <row r="3257" spans="1:7" s="55" customFormat="1" ht="14.15" x14ac:dyDescent="0.4">
      <c r="A3257" s="116"/>
      <c r="B3257" s="122"/>
      <c r="E3257" s="74"/>
      <c r="F3257" s="74"/>
      <c r="G3257" s="74"/>
    </row>
    <row r="3258" spans="1:7" s="55" customFormat="1" ht="14.15" x14ac:dyDescent="0.4">
      <c r="A3258" s="116"/>
      <c r="B3258" s="122"/>
      <c r="E3258" s="74"/>
      <c r="F3258" s="74"/>
      <c r="G3258" s="74"/>
    </row>
    <row r="3259" spans="1:7" s="55" customFormat="1" ht="14.15" x14ac:dyDescent="0.4">
      <c r="A3259" s="116"/>
      <c r="B3259" s="122"/>
      <c r="E3259" s="74"/>
      <c r="F3259" s="74"/>
      <c r="G3259" s="74"/>
    </row>
    <row r="3260" spans="1:7" s="55" customFormat="1" ht="14.15" x14ac:dyDescent="0.4">
      <c r="A3260" s="116"/>
      <c r="B3260" s="122"/>
      <c r="E3260" s="74"/>
      <c r="F3260" s="74"/>
      <c r="G3260" s="74"/>
    </row>
    <row r="3261" spans="1:7" s="55" customFormat="1" ht="14.15" x14ac:dyDescent="0.4">
      <c r="A3261" s="116"/>
      <c r="B3261" s="122"/>
      <c r="E3261" s="74"/>
      <c r="F3261" s="74"/>
      <c r="G3261" s="74"/>
    </row>
    <row r="3262" spans="1:7" s="55" customFormat="1" ht="14.15" x14ac:dyDescent="0.4">
      <c r="A3262" s="116"/>
      <c r="B3262" s="122"/>
      <c r="E3262" s="74"/>
      <c r="F3262" s="74"/>
      <c r="G3262" s="74"/>
    </row>
    <row r="3263" spans="1:7" s="55" customFormat="1" ht="14.15" x14ac:dyDescent="0.4">
      <c r="A3263" s="116"/>
      <c r="B3263" s="122"/>
      <c r="E3263" s="74"/>
      <c r="F3263" s="74"/>
      <c r="G3263" s="74"/>
    </row>
    <row r="3264" spans="1:7" s="55" customFormat="1" ht="14.15" x14ac:dyDescent="0.4">
      <c r="A3264" s="116"/>
      <c r="B3264" s="122"/>
      <c r="E3264" s="74"/>
      <c r="F3264" s="74"/>
      <c r="G3264" s="74"/>
    </row>
    <row r="3265" spans="1:7" s="55" customFormat="1" ht="14.15" x14ac:dyDescent="0.4">
      <c r="A3265" s="116"/>
      <c r="B3265" s="122"/>
      <c r="E3265" s="74"/>
      <c r="F3265" s="74"/>
      <c r="G3265" s="74"/>
    </row>
    <row r="3266" spans="1:7" s="55" customFormat="1" ht="14.15" x14ac:dyDescent="0.4">
      <c r="A3266" s="116"/>
      <c r="B3266" s="122"/>
      <c r="E3266" s="74"/>
      <c r="F3266" s="74"/>
      <c r="G3266" s="74"/>
    </row>
    <row r="3267" spans="1:7" s="55" customFormat="1" ht="14.15" x14ac:dyDescent="0.4">
      <c r="A3267" s="116"/>
      <c r="B3267" s="122"/>
      <c r="E3267" s="74"/>
      <c r="F3267" s="74"/>
      <c r="G3267" s="74"/>
    </row>
    <row r="3268" spans="1:7" s="55" customFormat="1" ht="14.15" x14ac:dyDescent="0.4">
      <c r="A3268" s="116"/>
      <c r="B3268" s="122"/>
      <c r="E3268" s="74"/>
      <c r="F3268" s="74"/>
      <c r="G3268" s="74"/>
    </row>
    <row r="3269" spans="1:7" s="55" customFormat="1" ht="14.15" x14ac:dyDescent="0.4">
      <c r="A3269" s="116"/>
      <c r="B3269" s="122"/>
      <c r="E3269" s="74"/>
      <c r="F3269" s="74"/>
      <c r="G3269" s="74"/>
    </row>
    <row r="3270" spans="1:7" s="55" customFormat="1" ht="14.15" x14ac:dyDescent="0.4">
      <c r="A3270" s="116"/>
      <c r="B3270" s="122"/>
      <c r="E3270" s="74"/>
      <c r="F3270" s="74"/>
      <c r="G3270" s="74"/>
    </row>
    <row r="3271" spans="1:7" s="55" customFormat="1" ht="14.15" x14ac:dyDescent="0.4">
      <c r="A3271" s="116"/>
      <c r="B3271" s="122"/>
      <c r="E3271" s="74"/>
      <c r="F3271" s="74"/>
      <c r="G3271" s="74"/>
    </row>
    <row r="3272" spans="1:7" s="55" customFormat="1" ht="14.15" x14ac:dyDescent="0.4">
      <c r="A3272" s="116"/>
      <c r="B3272" s="122"/>
      <c r="E3272" s="74"/>
      <c r="F3272" s="74"/>
      <c r="G3272" s="74"/>
    </row>
    <row r="3273" spans="1:7" s="55" customFormat="1" ht="14.15" x14ac:dyDescent="0.4">
      <c r="A3273" s="116"/>
      <c r="B3273" s="122"/>
      <c r="E3273" s="74"/>
      <c r="F3273" s="74"/>
      <c r="G3273" s="74"/>
    </row>
    <row r="3274" spans="1:7" s="55" customFormat="1" ht="14.15" x14ac:dyDescent="0.4">
      <c r="A3274" s="116"/>
      <c r="B3274" s="122"/>
      <c r="E3274" s="74"/>
      <c r="F3274" s="74"/>
      <c r="G3274" s="74"/>
    </row>
    <row r="3275" spans="1:7" s="55" customFormat="1" ht="14.15" x14ac:dyDescent="0.4">
      <c r="A3275" s="116"/>
      <c r="B3275" s="122"/>
      <c r="E3275" s="74"/>
      <c r="F3275" s="74"/>
      <c r="G3275" s="74"/>
    </row>
    <row r="3276" spans="1:7" s="55" customFormat="1" ht="14.15" x14ac:dyDescent="0.4">
      <c r="A3276" s="116"/>
      <c r="B3276" s="122"/>
      <c r="E3276" s="74"/>
      <c r="F3276" s="74"/>
      <c r="G3276" s="74"/>
    </row>
    <row r="3277" spans="1:7" s="55" customFormat="1" ht="14.15" x14ac:dyDescent="0.4">
      <c r="A3277" s="116"/>
      <c r="B3277" s="122"/>
      <c r="E3277" s="74"/>
      <c r="F3277" s="74"/>
      <c r="G3277" s="74"/>
    </row>
    <row r="3278" spans="1:7" s="55" customFormat="1" ht="14.15" x14ac:dyDescent="0.4">
      <c r="A3278" s="116"/>
      <c r="B3278" s="122"/>
      <c r="E3278" s="74"/>
      <c r="F3278" s="74"/>
      <c r="G3278" s="74"/>
    </row>
    <row r="3279" spans="1:7" s="55" customFormat="1" ht="14.15" x14ac:dyDescent="0.4">
      <c r="A3279" s="116"/>
      <c r="B3279" s="122"/>
      <c r="E3279" s="74"/>
      <c r="F3279" s="74"/>
      <c r="G3279" s="74"/>
    </row>
    <row r="3280" spans="1:7" s="55" customFormat="1" ht="14.15" x14ac:dyDescent="0.4">
      <c r="A3280" s="116"/>
      <c r="B3280" s="122"/>
      <c r="E3280" s="74"/>
      <c r="F3280" s="74"/>
      <c r="G3280" s="74"/>
    </row>
    <row r="3281" spans="1:7" s="55" customFormat="1" ht="14.15" x14ac:dyDescent="0.4">
      <c r="A3281" s="116"/>
      <c r="B3281" s="122"/>
      <c r="E3281" s="74"/>
      <c r="F3281" s="74"/>
      <c r="G3281" s="74"/>
    </row>
    <row r="3282" spans="1:7" s="55" customFormat="1" ht="14.15" x14ac:dyDescent="0.4">
      <c r="A3282" s="116"/>
      <c r="B3282" s="122"/>
      <c r="E3282" s="74"/>
      <c r="F3282" s="74"/>
      <c r="G3282" s="74"/>
    </row>
    <row r="3283" spans="1:7" s="55" customFormat="1" ht="14.15" x14ac:dyDescent="0.4">
      <c r="A3283" s="116"/>
      <c r="B3283" s="122"/>
      <c r="E3283" s="74"/>
      <c r="F3283" s="74"/>
      <c r="G3283" s="74"/>
    </row>
    <row r="3284" spans="1:7" s="55" customFormat="1" ht="14.15" x14ac:dyDescent="0.4">
      <c r="A3284" s="116"/>
      <c r="B3284" s="122"/>
      <c r="E3284" s="74"/>
      <c r="F3284" s="74"/>
      <c r="G3284" s="74"/>
    </row>
    <row r="3285" spans="1:7" s="55" customFormat="1" ht="14.15" x14ac:dyDescent="0.4">
      <c r="A3285" s="116"/>
      <c r="B3285" s="122"/>
      <c r="E3285" s="74"/>
      <c r="F3285" s="74"/>
      <c r="G3285" s="74"/>
    </row>
    <row r="3286" spans="1:7" s="55" customFormat="1" ht="14.15" x14ac:dyDescent="0.4">
      <c r="A3286" s="116"/>
      <c r="B3286" s="122"/>
      <c r="E3286" s="74"/>
      <c r="F3286" s="74"/>
      <c r="G3286" s="74"/>
    </row>
    <row r="3287" spans="1:7" s="55" customFormat="1" ht="14.15" x14ac:dyDescent="0.4">
      <c r="A3287" s="116"/>
      <c r="B3287" s="122"/>
      <c r="E3287" s="74"/>
      <c r="F3287" s="74"/>
      <c r="G3287" s="74"/>
    </row>
    <row r="3288" spans="1:7" s="55" customFormat="1" ht="14.15" x14ac:dyDescent="0.4">
      <c r="A3288" s="116"/>
      <c r="B3288" s="122"/>
      <c r="E3288" s="74"/>
      <c r="F3288" s="74"/>
      <c r="G3288" s="74"/>
    </row>
    <row r="3289" spans="1:7" s="55" customFormat="1" ht="14.15" x14ac:dyDescent="0.4">
      <c r="A3289" s="116"/>
      <c r="B3289" s="122"/>
      <c r="E3289" s="74"/>
      <c r="F3289" s="74"/>
      <c r="G3289" s="74"/>
    </row>
    <row r="3290" spans="1:7" s="55" customFormat="1" ht="14.15" x14ac:dyDescent="0.4">
      <c r="A3290" s="116"/>
      <c r="B3290" s="122"/>
      <c r="E3290" s="74"/>
      <c r="F3290" s="74"/>
      <c r="G3290" s="74"/>
    </row>
    <row r="3291" spans="1:7" s="55" customFormat="1" ht="14.15" x14ac:dyDescent="0.4">
      <c r="A3291" s="116"/>
      <c r="B3291" s="122"/>
      <c r="E3291" s="74"/>
      <c r="F3291" s="74"/>
      <c r="G3291" s="74"/>
    </row>
    <row r="3292" spans="1:7" s="55" customFormat="1" ht="14.15" x14ac:dyDescent="0.4">
      <c r="A3292" s="116"/>
      <c r="B3292" s="122"/>
      <c r="E3292" s="74"/>
      <c r="F3292" s="74"/>
      <c r="G3292" s="74"/>
    </row>
    <row r="3293" spans="1:7" s="55" customFormat="1" ht="14.15" x14ac:dyDescent="0.4">
      <c r="A3293" s="116"/>
      <c r="B3293" s="122"/>
      <c r="E3293" s="74"/>
      <c r="F3293" s="74"/>
      <c r="G3293" s="74"/>
    </row>
    <row r="3294" spans="1:7" s="55" customFormat="1" ht="14.15" x14ac:dyDescent="0.4">
      <c r="A3294" s="116"/>
      <c r="B3294" s="122"/>
      <c r="E3294" s="74"/>
      <c r="F3294" s="74"/>
      <c r="G3294" s="74"/>
    </row>
    <row r="3295" spans="1:7" s="55" customFormat="1" ht="14.15" x14ac:dyDescent="0.4">
      <c r="A3295" s="116"/>
      <c r="B3295" s="122"/>
      <c r="E3295" s="74"/>
      <c r="F3295" s="74"/>
      <c r="G3295" s="74"/>
    </row>
    <row r="3296" spans="1:7" s="55" customFormat="1" ht="14.15" x14ac:dyDescent="0.4">
      <c r="A3296" s="116"/>
      <c r="B3296" s="122"/>
      <c r="E3296" s="74"/>
      <c r="F3296" s="74"/>
      <c r="G3296" s="74"/>
    </row>
    <row r="3297" spans="1:7" s="55" customFormat="1" ht="14.15" x14ac:dyDescent="0.4">
      <c r="A3297" s="116"/>
      <c r="B3297" s="122"/>
      <c r="E3297" s="74"/>
      <c r="F3297" s="74"/>
      <c r="G3297" s="74"/>
    </row>
    <row r="3298" spans="1:7" s="55" customFormat="1" ht="14.15" x14ac:dyDescent="0.4">
      <c r="A3298" s="116"/>
      <c r="B3298" s="122"/>
      <c r="E3298" s="74"/>
      <c r="F3298" s="74"/>
      <c r="G3298" s="74"/>
    </row>
    <row r="3299" spans="1:7" s="55" customFormat="1" ht="14.15" x14ac:dyDescent="0.4">
      <c r="A3299" s="116"/>
      <c r="B3299" s="122"/>
      <c r="E3299" s="74"/>
      <c r="F3299" s="74"/>
      <c r="G3299" s="74"/>
    </row>
    <row r="3300" spans="1:7" s="55" customFormat="1" ht="14.15" x14ac:dyDescent="0.4">
      <c r="A3300" s="116"/>
      <c r="B3300" s="122"/>
      <c r="E3300" s="74"/>
      <c r="F3300" s="74"/>
      <c r="G3300" s="74"/>
    </row>
    <row r="3301" spans="1:7" s="55" customFormat="1" ht="14.15" x14ac:dyDescent="0.4">
      <c r="A3301" s="116"/>
      <c r="B3301" s="122"/>
      <c r="E3301" s="74"/>
      <c r="F3301" s="74"/>
      <c r="G3301" s="74"/>
    </row>
    <row r="3302" spans="1:7" s="55" customFormat="1" ht="14.15" x14ac:dyDescent="0.4">
      <c r="A3302" s="116"/>
      <c r="B3302" s="122"/>
      <c r="E3302" s="74"/>
      <c r="F3302" s="74"/>
      <c r="G3302" s="74"/>
    </row>
    <row r="3303" spans="1:7" s="55" customFormat="1" ht="14.15" x14ac:dyDescent="0.4">
      <c r="A3303" s="116"/>
      <c r="B3303" s="122"/>
      <c r="E3303" s="74"/>
      <c r="F3303" s="74"/>
      <c r="G3303" s="74"/>
    </row>
    <row r="3304" spans="1:7" s="55" customFormat="1" ht="14.15" x14ac:dyDescent="0.4">
      <c r="A3304" s="116"/>
      <c r="B3304" s="122"/>
      <c r="E3304" s="74"/>
      <c r="F3304" s="74"/>
      <c r="G3304" s="74"/>
    </row>
    <row r="3305" spans="1:7" s="55" customFormat="1" ht="14.15" x14ac:dyDescent="0.4">
      <c r="A3305" s="116"/>
      <c r="B3305" s="122"/>
      <c r="E3305" s="74"/>
      <c r="F3305" s="74"/>
      <c r="G3305" s="74"/>
    </row>
    <row r="3306" spans="1:7" s="55" customFormat="1" ht="14.15" x14ac:dyDescent="0.4">
      <c r="A3306" s="116"/>
      <c r="B3306" s="122"/>
      <c r="E3306" s="74"/>
      <c r="F3306" s="74"/>
      <c r="G3306" s="74"/>
    </row>
    <row r="3307" spans="1:7" s="55" customFormat="1" ht="14.15" x14ac:dyDescent="0.4">
      <c r="A3307" s="116"/>
      <c r="B3307" s="122"/>
      <c r="E3307" s="74"/>
      <c r="F3307" s="74"/>
      <c r="G3307" s="74"/>
    </row>
    <row r="3308" spans="1:7" s="55" customFormat="1" ht="14.15" x14ac:dyDescent="0.4">
      <c r="A3308" s="116"/>
      <c r="B3308" s="122"/>
      <c r="E3308" s="74"/>
      <c r="F3308" s="74"/>
      <c r="G3308" s="74"/>
    </row>
    <row r="3309" spans="1:7" s="55" customFormat="1" ht="14.15" x14ac:dyDescent="0.4">
      <c r="A3309" s="116"/>
      <c r="B3309" s="122"/>
      <c r="E3309" s="74"/>
      <c r="F3309" s="74"/>
      <c r="G3309" s="74"/>
    </row>
    <row r="3310" spans="1:7" s="55" customFormat="1" ht="14.15" x14ac:dyDescent="0.4">
      <c r="A3310" s="116"/>
      <c r="B3310" s="122"/>
      <c r="E3310" s="74"/>
      <c r="F3310" s="74"/>
      <c r="G3310" s="74"/>
    </row>
    <row r="3311" spans="1:7" s="55" customFormat="1" ht="14.15" x14ac:dyDescent="0.4">
      <c r="A3311" s="116"/>
      <c r="B3311" s="122"/>
      <c r="E3311" s="74"/>
      <c r="F3311" s="74"/>
      <c r="G3311" s="74"/>
    </row>
    <row r="3312" spans="1:7" s="55" customFormat="1" ht="14.15" x14ac:dyDescent="0.4">
      <c r="A3312" s="116"/>
      <c r="B3312" s="122"/>
      <c r="E3312" s="74"/>
      <c r="F3312" s="74"/>
      <c r="G3312" s="74"/>
    </row>
    <row r="3313" spans="1:7" s="55" customFormat="1" ht="14.15" x14ac:dyDescent="0.4">
      <c r="A3313" s="116"/>
      <c r="B3313" s="122"/>
      <c r="E3313" s="74"/>
      <c r="F3313" s="74"/>
      <c r="G3313" s="74"/>
    </row>
    <row r="3314" spans="1:7" s="55" customFormat="1" ht="14.15" x14ac:dyDescent="0.4">
      <c r="A3314" s="116"/>
      <c r="B3314" s="122"/>
      <c r="E3314" s="74"/>
      <c r="F3314" s="74"/>
      <c r="G3314" s="74"/>
    </row>
    <row r="3315" spans="1:7" s="55" customFormat="1" ht="14.15" x14ac:dyDescent="0.4">
      <c r="A3315" s="116"/>
      <c r="B3315" s="122"/>
      <c r="E3315" s="74"/>
      <c r="F3315" s="74"/>
      <c r="G3315" s="74"/>
    </row>
    <row r="3316" spans="1:7" s="55" customFormat="1" ht="14.15" x14ac:dyDescent="0.4">
      <c r="A3316" s="116"/>
      <c r="B3316" s="122"/>
      <c r="E3316" s="74"/>
      <c r="F3316" s="74"/>
      <c r="G3316" s="74"/>
    </row>
    <row r="3317" spans="1:7" s="55" customFormat="1" ht="14.15" x14ac:dyDescent="0.4">
      <c r="A3317" s="116"/>
      <c r="B3317" s="122"/>
      <c r="E3317" s="74"/>
      <c r="F3317" s="74"/>
      <c r="G3317" s="74"/>
    </row>
    <row r="3318" spans="1:7" s="55" customFormat="1" ht="14.15" x14ac:dyDescent="0.4">
      <c r="A3318" s="116"/>
      <c r="B3318" s="122"/>
      <c r="E3318" s="74"/>
      <c r="F3318" s="74"/>
      <c r="G3318" s="74"/>
    </row>
    <row r="3319" spans="1:7" s="55" customFormat="1" ht="14.15" x14ac:dyDescent="0.4">
      <c r="A3319" s="116"/>
      <c r="B3319" s="122"/>
      <c r="E3319" s="74"/>
      <c r="F3319" s="74"/>
      <c r="G3319" s="74"/>
    </row>
    <row r="3320" spans="1:7" s="55" customFormat="1" ht="14.15" x14ac:dyDescent="0.4">
      <c r="A3320" s="116"/>
      <c r="B3320" s="122"/>
      <c r="E3320" s="74"/>
      <c r="F3320" s="74"/>
      <c r="G3320" s="74"/>
    </row>
    <row r="3321" spans="1:7" s="55" customFormat="1" ht="14.15" x14ac:dyDescent="0.4">
      <c r="A3321" s="116"/>
      <c r="B3321" s="122"/>
      <c r="E3321" s="74"/>
      <c r="F3321" s="74"/>
      <c r="G3321" s="74"/>
    </row>
    <row r="3322" spans="1:7" s="55" customFormat="1" ht="14.15" x14ac:dyDescent="0.4">
      <c r="A3322" s="116"/>
      <c r="B3322" s="122"/>
      <c r="E3322" s="74"/>
      <c r="F3322" s="74"/>
      <c r="G3322" s="74"/>
    </row>
    <row r="3323" spans="1:7" s="55" customFormat="1" ht="14.15" x14ac:dyDescent="0.4">
      <c r="A3323" s="116"/>
      <c r="B3323" s="122"/>
      <c r="E3323" s="74"/>
      <c r="F3323" s="74"/>
      <c r="G3323" s="74"/>
    </row>
    <row r="3324" spans="1:7" s="55" customFormat="1" ht="14.15" x14ac:dyDescent="0.4">
      <c r="A3324" s="116"/>
      <c r="B3324" s="122"/>
      <c r="E3324" s="74"/>
      <c r="F3324" s="74"/>
      <c r="G3324" s="74"/>
    </row>
    <row r="3325" spans="1:7" s="55" customFormat="1" ht="14.15" x14ac:dyDescent="0.4">
      <c r="A3325" s="116"/>
      <c r="B3325" s="122"/>
      <c r="E3325" s="74"/>
      <c r="F3325" s="74"/>
      <c r="G3325" s="74"/>
    </row>
    <row r="3326" spans="1:7" s="55" customFormat="1" ht="14.15" x14ac:dyDescent="0.4">
      <c r="A3326" s="116"/>
      <c r="B3326" s="122"/>
      <c r="E3326" s="74"/>
      <c r="F3326" s="74"/>
      <c r="G3326" s="74"/>
    </row>
    <row r="3327" spans="1:7" s="55" customFormat="1" ht="14.15" x14ac:dyDescent="0.4">
      <c r="A3327" s="116"/>
      <c r="B3327" s="122"/>
      <c r="E3327" s="74"/>
      <c r="F3327" s="74"/>
      <c r="G3327" s="74"/>
    </row>
    <row r="3328" spans="1:7" s="55" customFormat="1" ht="14.15" x14ac:dyDescent="0.4">
      <c r="A3328" s="116"/>
      <c r="B3328" s="122"/>
      <c r="E3328" s="74"/>
      <c r="F3328" s="74"/>
      <c r="G3328" s="74"/>
    </row>
    <row r="3329" spans="1:7" s="55" customFormat="1" ht="14.15" x14ac:dyDescent="0.4">
      <c r="A3329" s="116"/>
      <c r="B3329" s="122"/>
      <c r="E3329" s="74"/>
      <c r="F3329" s="74"/>
      <c r="G3329" s="74"/>
    </row>
    <row r="3330" spans="1:7" s="55" customFormat="1" ht="14.15" x14ac:dyDescent="0.4">
      <c r="A3330" s="116"/>
      <c r="B3330" s="122"/>
      <c r="E3330" s="74"/>
      <c r="F3330" s="74"/>
      <c r="G3330" s="74"/>
    </row>
    <row r="3331" spans="1:7" s="55" customFormat="1" ht="14.15" x14ac:dyDescent="0.4">
      <c r="A3331" s="116"/>
      <c r="B3331" s="122"/>
      <c r="E3331" s="74"/>
      <c r="F3331" s="74"/>
      <c r="G3331" s="74"/>
    </row>
    <row r="3332" spans="1:7" s="55" customFormat="1" ht="14.15" x14ac:dyDescent="0.4">
      <c r="A3332" s="116"/>
      <c r="B3332" s="122"/>
      <c r="E3332" s="74"/>
      <c r="F3332" s="74"/>
      <c r="G3332" s="74"/>
    </row>
    <row r="3333" spans="1:7" s="55" customFormat="1" ht="14.15" x14ac:dyDescent="0.4">
      <c r="A3333" s="116"/>
      <c r="B3333" s="122"/>
      <c r="E3333" s="74"/>
      <c r="F3333" s="74"/>
      <c r="G3333" s="74"/>
    </row>
    <row r="3334" spans="1:7" s="55" customFormat="1" ht="14.15" x14ac:dyDescent="0.4">
      <c r="A3334" s="116"/>
      <c r="B3334" s="122"/>
      <c r="E3334" s="74"/>
      <c r="F3334" s="74"/>
      <c r="G3334" s="74"/>
    </row>
    <row r="3335" spans="1:7" s="55" customFormat="1" ht="14.15" x14ac:dyDescent="0.4">
      <c r="A3335" s="116"/>
      <c r="B3335" s="122"/>
      <c r="E3335" s="74"/>
      <c r="F3335" s="74"/>
      <c r="G3335" s="74"/>
    </row>
    <row r="3336" spans="1:7" s="55" customFormat="1" ht="14.15" x14ac:dyDescent="0.4">
      <c r="A3336" s="116"/>
      <c r="B3336" s="122"/>
      <c r="E3336" s="74"/>
      <c r="F3336" s="74"/>
      <c r="G3336" s="74"/>
    </row>
    <row r="3337" spans="1:7" s="55" customFormat="1" ht="14.15" x14ac:dyDescent="0.4">
      <c r="A3337" s="116"/>
      <c r="B3337" s="122"/>
      <c r="E3337" s="74"/>
      <c r="F3337" s="74"/>
      <c r="G3337" s="74"/>
    </row>
    <row r="3338" spans="1:7" s="55" customFormat="1" ht="14.15" x14ac:dyDescent="0.4">
      <c r="A3338" s="116"/>
      <c r="B3338" s="122"/>
      <c r="E3338" s="74"/>
      <c r="F3338" s="74"/>
      <c r="G3338" s="74"/>
    </row>
    <row r="3339" spans="1:7" s="55" customFormat="1" ht="14.15" x14ac:dyDescent="0.4">
      <c r="A3339" s="116"/>
      <c r="B3339" s="122"/>
      <c r="E3339" s="74"/>
      <c r="F3339" s="74"/>
      <c r="G3339" s="74"/>
    </row>
    <row r="3340" spans="1:7" s="55" customFormat="1" ht="14.15" x14ac:dyDescent="0.4">
      <c r="A3340" s="116"/>
      <c r="B3340" s="122"/>
      <c r="E3340" s="74"/>
      <c r="F3340" s="74"/>
      <c r="G3340" s="74"/>
    </row>
    <row r="3341" spans="1:7" s="55" customFormat="1" ht="14.15" x14ac:dyDescent="0.4">
      <c r="A3341" s="116"/>
      <c r="B3341" s="122"/>
      <c r="E3341" s="74"/>
      <c r="F3341" s="74"/>
      <c r="G3341" s="74"/>
    </row>
    <row r="3342" spans="1:7" s="55" customFormat="1" ht="14.15" x14ac:dyDescent="0.4">
      <c r="A3342" s="116"/>
      <c r="B3342" s="122"/>
      <c r="E3342" s="74"/>
      <c r="F3342" s="74"/>
      <c r="G3342" s="74"/>
    </row>
    <row r="3343" spans="1:7" s="55" customFormat="1" ht="14.15" x14ac:dyDescent="0.4">
      <c r="A3343" s="116"/>
      <c r="B3343" s="122"/>
      <c r="E3343" s="74"/>
      <c r="F3343" s="74"/>
      <c r="G3343" s="74"/>
    </row>
    <row r="3344" spans="1:7" s="55" customFormat="1" ht="14.15" x14ac:dyDescent="0.4">
      <c r="A3344" s="116"/>
      <c r="B3344" s="122"/>
      <c r="E3344" s="74"/>
      <c r="F3344" s="74"/>
      <c r="G3344" s="74"/>
    </row>
    <row r="3345" spans="1:7" s="55" customFormat="1" ht="14.15" x14ac:dyDescent="0.4">
      <c r="A3345" s="116"/>
      <c r="B3345" s="122"/>
      <c r="E3345" s="74"/>
      <c r="F3345" s="74"/>
      <c r="G3345" s="74"/>
    </row>
    <row r="3346" spans="1:7" s="55" customFormat="1" ht="14.15" x14ac:dyDescent="0.4">
      <c r="A3346" s="116"/>
      <c r="B3346" s="122"/>
      <c r="E3346" s="74"/>
      <c r="F3346" s="74"/>
      <c r="G3346" s="74"/>
    </row>
    <row r="3347" spans="1:7" s="55" customFormat="1" ht="14.15" x14ac:dyDescent="0.4">
      <c r="A3347" s="116"/>
      <c r="B3347" s="122"/>
      <c r="E3347" s="74"/>
      <c r="F3347" s="74"/>
      <c r="G3347" s="74"/>
    </row>
    <row r="3348" spans="1:7" s="55" customFormat="1" ht="14.15" x14ac:dyDescent="0.4">
      <c r="A3348" s="116"/>
      <c r="B3348" s="122"/>
      <c r="E3348" s="74"/>
      <c r="F3348" s="74"/>
      <c r="G3348" s="74"/>
    </row>
    <row r="3349" spans="1:7" s="55" customFormat="1" ht="14.15" x14ac:dyDescent="0.4">
      <c r="A3349" s="116"/>
      <c r="B3349" s="122"/>
      <c r="E3349" s="74"/>
      <c r="F3349" s="74"/>
      <c r="G3349" s="74"/>
    </row>
    <row r="3350" spans="1:7" s="55" customFormat="1" ht="14.15" x14ac:dyDescent="0.4">
      <c r="A3350" s="116"/>
      <c r="B3350" s="122"/>
      <c r="E3350" s="74"/>
      <c r="F3350" s="74"/>
      <c r="G3350" s="74"/>
    </row>
    <row r="3351" spans="1:7" s="55" customFormat="1" ht="14.15" x14ac:dyDescent="0.4">
      <c r="A3351" s="116"/>
      <c r="B3351" s="122"/>
      <c r="E3351" s="74"/>
      <c r="F3351" s="74"/>
      <c r="G3351" s="74"/>
    </row>
    <row r="3352" spans="1:7" s="55" customFormat="1" ht="14.15" x14ac:dyDescent="0.4">
      <c r="A3352" s="116"/>
      <c r="B3352" s="122"/>
      <c r="E3352" s="74"/>
      <c r="F3352" s="74"/>
      <c r="G3352" s="74"/>
    </row>
    <row r="3353" spans="1:7" s="55" customFormat="1" ht="14.15" x14ac:dyDescent="0.4">
      <c r="A3353" s="116"/>
      <c r="B3353" s="122"/>
      <c r="E3353" s="74"/>
      <c r="F3353" s="74"/>
      <c r="G3353" s="74"/>
    </row>
    <row r="3354" spans="1:7" s="55" customFormat="1" ht="14.15" x14ac:dyDescent="0.4">
      <c r="A3354" s="116"/>
      <c r="B3354" s="122"/>
      <c r="E3354" s="74"/>
      <c r="F3354" s="74"/>
      <c r="G3354" s="74"/>
    </row>
    <row r="3355" spans="1:7" s="55" customFormat="1" ht="14.15" x14ac:dyDescent="0.4">
      <c r="A3355" s="116"/>
      <c r="B3355" s="122"/>
      <c r="E3355" s="74"/>
      <c r="F3355" s="74"/>
      <c r="G3355" s="74"/>
    </row>
    <row r="3356" spans="1:7" s="55" customFormat="1" ht="14.15" x14ac:dyDescent="0.4">
      <c r="A3356" s="116"/>
      <c r="B3356" s="122"/>
      <c r="E3356" s="74"/>
      <c r="F3356" s="74"/>
      <c r="G3356" s="74"/>
    </row>
    <row r="3357" spans="1:7" s="55" customFormat="1" ht="14.15" x14ac:dyDescent="0.4">
      <c r="A3357" s="116"/>
      <c r="B3357" s="122"/>
      <c r="E3357" s="74"/>
      <c r="F3357" s="74"/>
      <c r="G3357" s="74"/>
    </row>
    <row r="3358" spans="1:7" s="55" customFormat="1" ht="14.15" x14ac:dyDescent="0.4">
      <c r="A3358" s="116"/>
      <c r="B3358" s="122"/>
      <c r="E3358" s="74"/>
      <c r="F3358" s="74"/>
      <c r="G3358" s="74"/>
    </row>
    <row r="3359" spans="1:7" s="55" customFormat="1" ht="14.15" x14ac:dyDescent="0.4">
      <c r="A3359" s="116"/>
      <c r="B3359" s="122"/>
      <c r="E3359" s="74"/>
      <c r="F3359" s="74"/>
      <c r="G3359" s="74"/>
    </row>
    <row r="3360" spans="1:7" s="55" customFormat="1" ht="14.15" x14ac:dyDescent="0.4">
      <c r="A3360" s="116"/>
      <c r="B3360" s="122"/>
      <c r="E3360" s="74"/>
      <c r="F3360" s="74"/>
      <c r="G3360" s="74"/>
    </row>
    <row r="3361" spans="1:7" s="55" customFormat="1" ht="14.15" x14ac:dyDescent="0.4">
      <c r="A3361" s="116"/>
      <c r="B3361" s="122"/>
      <c r="E3361" s="74"/>
      <c r="F3361" s="74"/>
      <c r="G3361" s="74"/>
    </row>
    <row r="3362" spans="1:7" s="55" customFormat="1" ht="14.15" x14ac:dyDescent="0.4">
      <c r="A3362" s="116"/>
      <c r="B3362" s="122"/>
      <c r="E3362" s="74"/>
      <c r="F3362" s="74"/>
      <c r="G3362" s="74"/>
    </row>
    <row r="3363" spans="1:7" s="55" customFormat="1" ht="14.15" x14ac:dyDescent="0.4">
      <c r="A3363" s="116"/>
      <c r="B3363" s="122"/>
      <c r="E3363" s="74"/>
      <c r="F3363" s="74"/>
      <c r="G3363" s="74"/>
    </row>
    <row r="3364" spans="1:7" s="55" customFormat="1" ht="14.15" x14ac:dyDescent="0.4">
      <c r="A3364" s="116"/>
      <c r="B3364" s="122"/>
      <c r="E3364" s="74"/>
      <c r="F3364" s="74"/>
      <c r="G3364" s="74"/>
    </row>
    <row r="3365" spans="1:7" s="55" customFormat="1" ht="14.15" x14ac:dyDescent="0.4">
      <c r="A3365" s="116"/>
      <c r="B3365" s="122"/>
      <c r="E3365" s="74"/>
      <c r="F3365" s="74"/>
      <c r="G3365" s="74"/>
    </row>
    <row r="3366" spans="1:7" s="55" customFormat="1" ht="14.15" x14ac:dyDescent="0.4">
      <c r="A3366" s="116"/>
      <c r="B3366" s="122"/>
      <c r="E3366" s="74"/>
      <c r="F3366" s="74"/>
      <c r="G3366" s="74"/>
    </row>
    <row r="3367" spans="1:7" s="55" customFormat="1" ht="14.15" x14ac:dyDescent="0.4">
      <c r="A3367" s="116"/>
      <c r="B3367" s="122"/>
      <c r="E3367" s="74"/>
      <c r="F3367" s="74"/>
      <c r="G3367" s="74"/>
    </row>
    <row r="3368" spans="1:7" s="55" customFormat="1" ht="14.15" x14ac:dyDescent="0.4">
      <c r="A3368" s="116"/>
      <c r="B3368" s="122"/>
      <c r="E3368" s="74"/>
      <c r="F3368" s="74"/>
      <c r="G3368" s="74"/>
    </row>
    <row r="3369" spans="1:7" s="55" customFormat="1" ht="14.15" x14ac:dyDescent="0.4">
      <c r="A3369" s="116"/>
      <c r="B3369" s="122"/>
      <c r="E3369" s="74"/>
      <c r="F3369" s="74"/>
      <c r="G3369" s="74"/>
    </row>
    <row r="3370" spans="1:7" s="55" customFormat="1" ht="14.15" x14ac:dyDescent="0.4">
      <c r="A3370" s="116"/>
      <c r="B3370" s="122"/>
      <c r="E3370" s="74"/>
      <c r="F3370" s="74"/>
      <c r="G3370" s="74"/>
    </row>
    <row r="3371" spans="1:7" s="55" customFormat="1" ht="14.15" x14ac:dyDescent="0.4">
      <c r="A3371" s="116"/>
      <c r="B3371" s="122"/>
      <c r="E3371" s="74"/>
      <c r="F3371" s="74"/>
      <c r="G3371" s="74"/>
    </row>
    <row r="3372" spans="1:7" s="55" customFormat="1" ht="14.15" x14ac:dyDescent="0.4">
      <c r="A3372" s="116"/>
      <c r="B3372" s="122"/>
      <c r="E3372" s="74"/>
      <c r="F3372" s="74"/>
      <c r="G3372" s="74"/>
    </row>
    <row r="3373" spans="1:7" s="55" customFormat="1" ht="14.15" x14ac:dyDescent="0.4">
      <c r="A3373" s="116"/>
      <c r="B3373" s="122"/>
      <c r="E3373" s="74"/>
      <c r="F3373" s="74"/>
      <c r="G3373" s="74"/>
    </row>
    <row r="3374" spans="1:7" s="55" customFormat="1" ht="14.15" x14ac:dyDescent="0.4">
      <c r="A3374" s="116"/>
      <c r="B3374" s="122"/>
      <c r="E3374" s="74"/>
      <c r="F3374" s="74"/>
      <c r="G3374" s="74"/>
    </row>
    <row r="3375" spans="1:7" s="55" customFormat="1" ht="14.15" x14ac:dyDescent="0.4">
      <c r="A3375" s="116"/>
      <c r="B3375" s="122"/>
      <c r="E3375" s="74"/>
      <c r="F3375" s="74"/>
      <c r="G3375" s="74"/>
    </row>
    <row r="3376" spans="1:7" s="55" customFormat="1" ht="14.15" x14ac:dyDescent="0.4">
      <c r="A3376" s="116"/>
      <c r="B3376" s="122"/>
      <c r="E3376" s="74"/>
      <c r="F3376" s="74"/>
      <c r="G3376" s="74"/>
    </row>
    <row r="3377" spans="1:7" s="55" customFormat="1" ht="14.15" x14ac:dyDescent="0.4">
      <c r="A3377" s="116"/>
      <c r="B3377" s="122"/>
      <c r="E3377" s="74"/>
      <c r="F3377" s="74"/>
      <c r="G3377" s="74"/>
    </row>
    <row r="3378" spans="1:7" s="55" customFormat="1" ht="14.15" x14ac:dyDescent="0.4">
      <c r="A3378" s="116"/>
      <c r="B3378" s="122"/>
      <c r="E3378" s="74"/>
      <c r="F3378" s="74"/>
      <c r="G3378" s="74"/>
    </row>
    <row r="3379" spans="1:7" s="55" customFormat="1" ht="14.15" x14ac:dyDescent="0.4">
      <c r="A3379" s="116"/>
      <c r="B3379" s="122"/>
      <c r="E3379" s="74"/>
      <c r="F3379" s="74"/>
      <c r="G3379" s="74"/>
    </row>
    <row r="3380" spans="1:7" s="55" customFormat="1" ht="14.15" x14ac:dyDescent="0.4">
      <c r="A3380" s="116"/>
      <c r="B3380" s="122"/>
      <c r="E3380" s="74"/>
      <c r="F3380" s="74"/>
      <c r="G3380" s="74"/>
    </row>
    <row r="3381" spans="1:7" s="55" customFormat="1" ht="14.15" x14ac:dyDescent="0.4">
      <c r="A3381" s="116"/>
      <c r="B3381" s="122"/>
      <c r="E3381" s="74"/>
      <c r="F3381" s="74"/>
      <c r="G3381" s="74"/>
    </row>
    <row r="3382" spans="1:7" s="55" customFormat="1" ht="14.15" x14ac:dyDescent="0.4">
      <c r="A3382" s="116"/>
      <c r="B3382" s="122"/>
      <c r="E3382" s="74"/>
      <c r="F3382" s="74"/>
      <c r="G3382" s="74"/>
    </row>
    <row r="3383" spans="1:7" s="55" customFormat="1" ht="14.15" x14ac:dyDescent="0.4">
      <c r="A3383" s="116"/>
      <c r="B3383" s="122"/>
      <c r="E3383" s="74"/>
      <c r="F3383" s="74"/>
      <c r="G3383" s="74"/>
    </row>
    <row r="3384" spans="1:7" s="55" customFormat="1" ht="14.15" x14ac:dyDescent="0.4">
      <c r="A3384" s="116"/>
      <c r="B3384" s="122"/>
      <c r="E3384" s="74"/>
      <c r="F3384" s="74"/>
      <c r="G3384" s="74"/>
    </row>
    <row r="3385" spans="1:7" s="55" customFormat="1" ht="14.15" x14ac:dyDescent="0.4">
      <c r="A3385" s="116"/>
      <c r="B3385" s="122"/>
      <c r="E3385" s="74"/>
      <c r="F3385" s="74"/>
      <c r="G3385" s="74"/>
    </row>
    <row r="3386" spans="1:7" s="55" customFormat="1" ht="14.15" x14ac:dyDescent="0.4">
      <c r="A3386" s="116"/>
      <c r="B3386" s="122"/>
      <c r="E3386" s="74"/>
      <c r="F3386" s="74"/>
      <c r="G3386" s="74"/>
    </row>
    <row r="3387" spans="1:7" s="55" customFormat="1" ht="14.15" x14ac:dyDescent="0.4">
      <c r="A3387" s="116"/>
      <c r="B3387" s="122"/>
      <c r="E3387" s="74"/>
      <c r="F3387" s="74"/>
      <c r="G3387" s="74"/>
    </row>
    <row r="3388" spans="1:7" s="55" customFormat="1" ht="14.15" x14ac:dyDescent="0.4">
      <c r="A3388" s="116"/>
      <c r="B3388" s="122"/>
      <c r="E3388" s="74"/>
      <c r="F3388" s="74"/>
      <c r="G3388" s="74"/>
    </row>
    <row r="3389" spans="1:7" s="55" customFormat="1" ht="14.15" x14ac:dyDescent="0.4">
      <c r="A3389" s="116"/>
      <c r="B3389" s="122"/>
      <c r="E3389" s="74"/>
      <c r="F3389" s="74"/>
      <c r="G3389" s="74"/>
    </row>
    <row r="3390" spans="1:7" s="55" customFormat="1" ht="14.15" x14ac:dyDescent="0.4">
      <c r="A3390" s="116"/>
      <c r="B3390" s="122"/>
      <c r="E3390" s="74"/>
      <c r="F3390" s="74"/>
      <c r="G3390" s="74"/>
    </row>
    <row r="3391" spans="1:7" s="55" customFormat="1" ht="14.15" x14ac:dyDescent="0.4">
      <c r="A3391" s="116"/>
      <c r="B3391" s="122"/>
      <c r="E3391" s="74"/>
      <c r="F3391" s="74"/>
      <c r="G3391" s="74"/>
    </row>
    <row r="3392" spans="1:7" s="55" customFormat="1" ht="14.15" x14ac:dyDescent="0.4">
      <c r="A3392" s="116"/>
      <c r="B3392" s="122"/>
      <c r="E3392" s="74"/>
      <c r="F3392" s="74"/>
      <c r="G3392" s="74"/>
    </row>
    <row r="3393" spans="1:7" s="55" customFormat="1" ht="14.15" x14ac:dyDescent="0.4">
      <c r="A3393" s="116"/>
      <c r="B3393" s="122"/>
      <c r="E3393" s="74"/>
      <c r="F3393" s="74"/>
      <c r="G3393" s="74"/>
    </row>
    <row r="3394" spans="1:7" s="55" customFormat="1" ht="14.15" x14ac:dyDescent="0.4">
      <c r="A3394" s="116"/>
      <c r="B3394" s="122"/>
      <c r="E3394" s="74"/>
      <c r="F3394" s="74"/>
      <c r="G3394" s="74"/>
    </row>
    <row r="3395" spans="1:7" s="55" customFormat="1" ht="14.15" x14ac:dyDescent="0.4">
      <c r="A3395" s="116"/>
      <c r="B3395" s="122"/>
      <c r="E3395" s="74"/>
      <c r="F3395" s="74"/>
      <c r="G3395" s="74"/>
    </row>
    <row r="3396" spans="1:7" s="55" customFormat="1" ht="14.15" x14ac:dyDescent="0.4">
      <c r="A3396" s="116"/>
      <c r="B3396" s="122"/>
      <c r="E3396" s="74"/>
      <c r="F3396" s="74"/>
      <c r="G3396" s="74"/>
    </row>
    <row r="3397" spans="1:7" s="55" customFormat="1" ht="14.15" x14ac:dyDescent="0.4">
      <c r="A3397" s="116"/>
      <c r="B3397" s="122"/>
      <c r="E3397" s="74"/>
      <c r="F3397" s="74"/>
      <c r="G3397" s="74"/>
    </row>
    <row r="3398" spans="1:7" s="55" customFormat="1" ht="14.15" x14ac:dyDescent="0.4">
      <c r="A3398" s="116"/>
      <c r="B3398" s="122"/>
      <c r="E3398" s="74"/>
      <c r="F3398" s="74"/>
      <c r="G3398" s="74"/>
    </row>
    <row r="3399" spans="1:7" s="55" customFormat="1" ht="14.15" x14ac:dyDescent="0.4">
      <c r="A3399" s="116"/>
      <c r="B3399" s="122"/>
      <c r="E3399" s="74"/>
      <c r="F3399" s="74"/>
      <c r="G3399" s="74"/>
    </row>
    <row r="3400" spans="1:7" s="55" customFormat="1" ht="14.15" x14ac:dyDescent="0.4">
      <c r="A3400" s="116"/>
      <c r="B3400" s="122"/>
      <c r="E3400" s="74"/>
      <c r="F3400" s="74"/>
      <c r="G3400" s="74"/>
    </row>
    <row r="3401" spans="1:7" s="55" customFormat="1" ht="14.15" x14ac:dyDescent="0.4">
      <c r="A3401" s="116"/>
      <c r="B3401" s="122"/>
      <c r="E3401" s="74"/>
      <c r="F3401" s="74"/>
      <c r="G3401" s="74"/>
    </row>
    <row r="3402" spans="1:7" s="55" customFormat="1" ht="14.15" x14ac:dyDescent="0.4">
      <c r="A3402" s="116"/>
      <c r="B3402" s="122"/>
      <c r="E3402" s="74"/>
      <c r="F3402" s="74"/>
      <c r="G3402" s="74"/>
    </row>
    <row r="3403" spans="1:7" s="55" customFormat="1" ht="14.15" x14ac:dyDescent="0.4">
      <c r="A3403" s="116"/>
      <c r="B3403" s="122"/>
      <c r="E3403" s="74"/>
      <c r="F3403" s="74"/>
      <c r="G3403" s="74"/>
    </row>
    <row r="3404" spans="1:7" s="55" customFormat="1" ht="14.15" x14ac:dyDescent="0.4">
      <c r="A3404" s="116"/>
      <c r="B3404" s="122"/>
      <c r="E3404" s="74"/>
      <c r="F3404" s="74"/>
      <c r="G3404" s="74"/>
    </row>
    <row r="3405" spans="1:7" s="55" customFormat="1" ht="14.15" x14ac:dyDescent="0.4">
      <c r="A3405" s="116"/>
      <c r="B3405" s="122"/>
      <c r="E3405" s="74"/>
      <c r="F3405" s="74"/>
      <c r="G3405" s="74"/>
    </row>
    <row r="3406" spans="1:7" s="55" customFormat="1" ht="14.15" x14ac:dyDescent="0.4">
      <c r="A3406" s="116"/>
      <c r="B3406" s="122"/>
      <c r="E3406" s="74"/>
      <c r="F3406" s="74"/>
      <c r="G3406" s="74"/>
    </row>
    <row r="3407" spans="1:7" s="55" customFormat="1" ht="14.15" x14ac:dyDescent="0.4">
      <c r="A3407" s="116"/>
      <c r="B3407" s="122"/>
      <c r="E3407" s="74"/>
      <c r="F3407" s="74"/>
      <c r="G3407" s="74"/>
    </row>
    <row r="3408" spans="1:7" s="55" customFormat="1" ht="14.15" x14ac:dyDescent="0.4">
      <c r="A3408" s="116"/>
      <c r="B3408" s="122"/>
      <c r="E3408" s="74"/>
      <c r="F3408" s="74"/>
      <c r="G3408" s="74"/>
    </row>
    <row r="3409" spans="1:7" s="55" customFormat="1" ht="14.15" x14ac:dyDescent="0.4">
      <c r="A3409" s="116"/>
      <c r="B3409" s="122"/>
      <c r="E3409" s="74"/>
      <c r="F3409" s="74"/>
      <c r="G3409" s="74"/>
    </row>
    <row r="3410" spans="1:7" s="55" customFormat="1" ht="14.15" x14ac:dyDescent="0.4">
      <c r="A3410" s="116"/>
      <c r="B3410" s="122"/>
      <c r="E3410" s="74"/>
      <c r="F3410" s="74"/>
      <c r="G3410" s="74"/>
    </row>
    <row r="3411" spans="1:7" s="55" customFormat="1" ht="14.15" x14ac:dyDescent="0.4">
      <c r="A3411" s="116"/>
      <c r="B3411" s="122"/>
      <c r="E3411" s="74"/>
      <c r="F3411" s="74"/>
      <c r="G3411" s="74"/>
    </row>
    <row r="3412" spans="1:7" s="55" customFormat="1" ht="14.15" x14ac:dyDescent="0.4">
      <c r="A3412" s="116"/>
      <c r="B3412" s="122"/>
      <c r="E3412" s="74"/>
      <c r="F3412" s="74"/>
      <c r="G3412" s="74"/>
    </row>
    <row r="3413" spans="1:7" s="55" customFormat="1" ht="14.15" x14ac:dyDescent="0.4">
      <c r="A3413" s="116"/>
      <c r="B3413" s="122"/>
      <c r="E3413" s="74"/>
      <c r="F3413" s="74"/>
      <c r="G3413" s="74"/>
    </row>
    <row r="3414" spans="1:7" s="55" customFormat="1" ht="14.15" x14ac:dyDescent="0.4">
      <c r="A3414" s="116"/>
      <c r="B3414" s="122"/>
      <c r="E3414" s="74"/>
      <c r="F3414" s="74"/>
      <c r="G3414" s="74"/>
    </row>
    <row r="3415" spans="1:7" s="55" customFormat="1" ht="14.15" x14ac:dyDescent="0.4">
      <c r="A3415" s="116"/>
      <c r="B3415" s="122"/>
      <c r="E3415" s="74"/>
      <c r="F3415" s="74"/>
      <c r="G3415" s="74"/>
    </row>
    <row r="3416" spans="1:7" s="55" customFormat="1" ht="14.15" x14ac:dyDescent="0.4">
      <c r="A3416" s="116"/>
      <c r="B3416" s="122"/>
      <c r="E3416" s="74"/>
      <c r="F3416" s="74"/>
      <c r="G3416" s="74"/>
    </row>
    <row r="3417" spans="1:7" s="55" customFormat="1" ht="14.15" x14ac:dyDescent="0.4">
      <c r="A3417" s="116"/>
      <c r="B3417" s="122"/>
      <c r="E3417" s="74"/>
      <c r="F3417" s="74"/>
      <c r="G3417" s="74"/>
    </row>
    <row r="3418" spans="1:7" s="55" customFormat="1" ht="14.15" x14ac:dyDescent="0.4">
      <c r="A3418" s="116"/>
      <c r="B3418" s="122"/>
      <c r="E3418" s="74"/>
      <c r="F3418" s="74"/>
      <c r="G3418" s="74"/>
    </row>
    <row r="3419" spans="1:7" s="55" customFormat="1" ht="14.15" x14ac:dyDescent="0.4">
      <c r="A3419" s="116"/>
      <c r="B3419" s="122"/>
      <c r="E3419" s="74"/>
      <c r="F3419" s="74"/>
      <c r="G3419" s="74"/>
    </row>
    <row r="3420" spans="1:7" s="55" customFormat="1" ht="14.15" x14ac:dyDescent="0.4">
      <c r="A3420" s="116"/>
      <c r="B3420" s="122"/>
      <c r="E3420" s="74"/>
      <c r="F3420" s="74"/>
      <c r="G3420" s="74"/>
    </row>
    <row r="3421" spans="1:7" s="55" customFormat="1" ht="14.15" x14ac:dyDescent="0.4">
      <c r="A3421" s="116"/>
      <c r="B3421" s="122"/>
      <c r="E3421" s="74"/>
      <c r="F3421" s="74"/>
      <c r="G3421" s="74"/>
    </row>
    <row r="3422" spans="1:7" s="55" customFormat="1" ht="14.15" x14ac:dyDescent="0.4">
      <c r="A3422" s="116"/>
      <c r="B3422" s="122"/>
      <c r="E3422" s="74"/>
      <c r="F3422" s="74"/>
      <c r="G3422" s="74"/>
    </row>
    <row r="3423" spans="1:7" s="55" customFormat="1" ht="14.15" x14ac:dyDescent="0.4">
      <c r="A3423" s="116"/>
      <c r="B3423" s="122"/>
      <c r="E3423" s="74"/>
      <c r="F3423" s="74"/>
      <c r="G3423" s="74"/>
    </row>
    <row r="3424" spans="1:7" s="55" customFormat="1" ht="14.15" x14ac:dyDescent="0.4">
      <c r="A3424" s="116"/>
      <c r="B3424" s="122"/>
      <c r="E3424" s="74"/>
      <c r="F3424" s="74"/>
      <c r="G3424" s="74"/>
    </row>
    <row r="3425" spans="1:7" s="55" customFormat="1" ht="14.15" x14ac:dyDescent="0.4">
      <c r="A3425" s="116"/>
      <c r="B3425" s="122"/>
      <c r="E3425" s="74"/>
      <c r="F3425" s="74"/>
      <c r="G3425" s="74"/>
    </row>
    <row r="3426" spans="1:7" s="55" customFormat="1" ht="14.15" x14ac:dyDescent="0.4">
      <c r="A3426" s="116"/>
      <c r="B3426" s="122"/>
      <c r="E3426" s="74"/>
      <c r="F3426" s="74"/>
      <c r="G3426" s="74"/>
    </row>
    <row r="3427" spans="1:7" s="55" customFormat="1" ht="14.15" x14ac:dyDescent="0.4">
      <c r="A3427" s="116"/>
      <c r="B3427" s="122"/>
      <c r="E3427" s="74"/>
      <c r="F3427" s="74"/>
      <c r="G3427" s="74"/>
    </row>
    <row r="3428" spans="1:7" s="55" customFormat="1" ht="14.15" x14ac:dyDescent="0.4">
      <c r="A3428" s="116"/>
      <c r="B3428" s="122"/>
      <c r="E3428" s="74"/>
      <c r="F3428" s="74"/>
      <c r="G3428" s="74"/>
    </row>
    <row r="3429" spans="1:7" s="55" customFormat="1" ht="14.15" x14ac:dyDescent="0.4">
      <c r="A3429" s="116"/>
      <c r="B3429" s="122"/>
      <c r="E3429" s="74"/>
      <c r="F3429" s="74"/>
      <c r="G3429" s="74"/>
    </row>
    <row r="3430" spans="1:7" s="55" customFormat="1" ht="14.15" x14ac:dyDescent="0.4">
      <c r="A3430" s="116"/>
      <c r="B3430" s="122"/>
      <c r="E3430" s="74"/>
      <c r="F3430" s="74"/>
      <c r="G3430" s="74"/>
    </row>
    <row r="3431" spans="1:7" s="55" customFormat="1" ht="14.15" x14ac:dyDescent="0.4">
      <c r="A3431" s="116"/>
      <c r="B3431" s="122"/>
      <c r="E3431" s="74"/>
      <c r="F3431" s="74"/>
      <c r="G3431" s="74"/>
    </row>
    <row r="3432" spans="1:7" s="55" customFormat="1" ht="14.15" x14ac:dyDescent="0.4">
      <c r="A3432" s="116"/>
      <c r="B3432" s="122"/>
      <c r="E3432" s="74"/>
      <c r="F3432" s="74"/>
      <c r="G3432" s="74"/>
    </row>
    <row r="3433" spans="1:7" s="55" customFormat="1" ht="14.15" x14ac:dyDescent="0.4">
      <c r="A3433" s="116"/>
      <c r="B3433" s="122"/>
      <c r="E3433" s="74"/>
      <c r="F3433" s="74"/>
      <c r="G3433" s="74"/>
    </row>
    <row r="3434" spans="1:7" s="55" customFormat="1" ht="14.15" x14ac:dyDescent="0.4">
      <c r="A3434" s="116"/>
      <c r="B3434" s="122"/>
      <c r="E3434" s="74"/>
      <c r="F3434" s="74"/>
      <c r="G3434" s="74"/>
    </row>
    <row r="3435" spans="1:7" s="55" customFormat="1" ht="14.15" x14ac:dyDescent="0.4">
      <c r="A3435" s="116"/>
      <c r="B3435" s="122"/>
      <c r="E3435" s="74"/>
      <c r="F3435" s="74"/>
      <c r="G3435" s="74"/>
    </row>
    <row r="3436" spans="1:7" s="55" customFormat="1" ht="14.15" x14ac:dyDescent="0.4">
      <c r="A3436" s="116"/>
      <c r="B3436" s="122"/>
      <c r="E3436" s="74"/>
      <c r="F3436" s="74"/>
      <c r="G3436" s="74"/>
    </row>
    <row r="3437" spans="1:7" s="55" customFormat="1" ht="14.15" x14ac:dyDescent="0.4">
      <c r="A3437" s="116"/>
      <c r="B3437" s="122"/>
      <c r="E3437" s="74"/>
      <c r="F3437" s="74"/>
      <c r="G3437" s="74"/>
    </row>
    <row r="3438" spans="1:7" s="55" customFormat="1" ht="14.15" x14ac:dyDescent="0.4">
      <c r="A3438" s="116"/>
      <c r="B3438" s="122"/>
      <c r="E3438" s="74"/>
      <c r="F3438" s="74"/>
      <c r="G3438" s="74"/>
    </row>
    <row r="3439" spans="1:7" s="55" customFormat="1" ht="14.15" x14ac:dyDescent="0.4">
      <c r="A3439" s="116"/>
      <c r="B3439" s="122"/>
      <c r="E3439" s="74"/>
      <c r="F3439" s="74"/>
      <c r="G3439" s="74"/>
    </row>
    <row r="3440" spans="1:7" s="55" customFormat="1" ht="14.15" x14ac:dyDescent="0.4">
      <c r="A3440" s="116"/>
      <c r="B3440" s="122"/>
      <c r="E3440" s="74"/>
      <c r="F3440" s="74"/>
      <c r="G3440" s="74"/>
    </row>
    <row r="3441" spans="1:7" s="55" customFormat="1" ht="14.15" x14ac:dyDescent="0.4">
      <c r="A3441" s="116"/>
      <c r="B3441" s="122"/>
      <c r="E3441" s="74"/>
      <c r="F3441" s="74"/>
      <c r="G3441" s="74"/>
    </row>
    <row r="3442" spans="1:7" s="55" customFormat="1" ht="14.15" x14ac:dyDescent="0.4">
      <c r="A3442" s="116"/>
      <c r="B3442" s="122"/>
      <c r="E3442" s="74"/>
      <c r="F3442" s="74"/>
      <c r="G3442" s="74"/>
    </row>
    <row r="3443" spans="1:7" s="55" customFormat="1" ht="14.15" x14ac:dyDescent="0.4">
      <c r="A3443" s="116"/>
      <c r="B3443" s="122"/>
      <c r="E3443" s="74"/>
      <c r="F3443" s="74"/>
      <c r="G3443" s="74"/>
    </row>
    <row r="3444" spans="1:7" s="55" customFormat="1" ht="14.15" x14ac:dyDescent="0.4">
      <c r="A3444" s="116"/>
      <c r="B3444" s="122"/>
      <c r="E3444" s="74"/>
      <c r="F3444" s="74"/>
      <c r="G3444" s="74"/>
    </row>
    <row r="3445" spans="1:7" s="55" customFormat="1" ht="14.15" x14ac:dyDescent="0.4">
      <c r="A3445" s="116"/>
      <c r="B3445" s="122"/>
      <c r="E3445" s="74"/>
      <c r="F3445" s="74"/>
      <c r="G3445" s="74"/>
    </row>
    <row r="3446" spans="1:7" s="55" customFormat="1" ht="14.15" x14ac:dyDescent="0.4">
      <c r="A3446" s="116"/>
      <c r="B3446" s="122"/>
      <c r="E3446" s="74"/>
      <c r="F3446" s="74"/>
      <c r="G3446" s="74"/>
    </row>
    <row r="3447" spans="1:7" s="55" customFormat="1" ht="14.15" x14ac:dyDescent="0.4">
      <c r="A3447" s="116"/>
      <c r="B3447" s="122"/>
      <c r="E3447" s="74"/>
      <c r="F3447" s="74"/>
      <c r="G3447" s="74"/>
    </row>
    <row r="3448" spans="1:7" s="55" customFormat="1" ht="14.15" x14ac:dyDescent="0.4">
      <c r="A3448" s="116"/>
      <c r="B3448" s="122"/>
      <c r="E3448" s="74"/>
      <c r="F3448" s="74"/>
      <c r="G3448" s="74"/>
    </row>
    <row r="3449" spans="1:7" s="55" customFormat="1" ht="14.15" x14ac:dyDescent="0.4">
      <c r="A3449" s="116"/>
      <c r="B3449" s="122"/>
      <c r="E3449" s="74"/>
      <c r="F3449" s="74"/>
      <c r="G3449" s="74"/>
    </row>
    <row r="3450" spans="1:7" s="55" customFormat="1" ht="14.15" x14ac:dyDescent="0.4">
      <c r="A3450" s="116"/>
      <c r="B3450" s="122"/>
      <c r="E3450" s="74"/>
      <c r="F3450" s="74"/>
      <c r="G3450" s="74"/>
    </row>
    <row r="3451" spans="1:7" s="55" customFormat="1" ht="14.15" x14ac:dyDescent="0.4">
      <c r="A3451" s="116"/>
      <c r="B3451" s="122"/>
      <c r="E3451" s="74"/>
      <c r="F3451" s="74"/>
      <c r="G3451" s="74"/>
    </row>
    <row r="3452" spans="1:7" s="55" customFormat="1" ht="14.15" x14ac:dyDescent="0.4">
      <c r="A3452" s="116"/>
      <c r="B3452" s="122"/>
      <c r="E3452" s="74"/>
      <c r="F3452" s="74"/>
      <c r="G3452" s="74"/>
    </row>
    <row r="3453" spans="1:7" s="55" customFormat="1" ht="14.15" x14ac:dyDescent="0.4">
      <c r="A3453" s="116"/>
      <c r="B3453" s="122"/>
      <c r="E3453" s="74"/>
      <c r="F3453" s="74"/>
      <c r="G3453" s="74"/>
    </row>
    <row r="3454" spans="1:7" s="55" customFormat="1" ht="14.15" x14ac:dyDescent="0.4">
      <c r="A3454" s="116"/>
      <c r="B3454" s="122"/>
      <c r="E3454" s="74"/>
      <c r="F3454" s="74"/>
      <c r="G3454" s="74"/>
    </row>
    <row r="3455" spans="1:7" s="55" customFormat="1" ht="14.15" x14ac:dyDescent="0.4">
      <c r="A3455" s="116"/>
      <c r="B3455" s="122"/>
      <c r="E3455" s="74"/>
      <c r="F3455" s="74"/>
      <c r="G3455" s="74"/>
    </row>
    <row r="3456" spans="1:7" s="55" customFormat="1" ht="14.15" x14ac:dyDescent="0.4">
      <c r="A3456" s="116"/>
      <c r="B3456" s="122"/>
      <c r="E3456" s="74"/>
      <c r="F3456" s="74"/>
      <c r="G3456" s="74"/>
    </row>
    <row r="3457" spans="1:7" s="55" customFormat="1" ht="14.15" x14ac:dyDescent="0.4">
      <c r="A3457" s="116"/>
      <c r="B3457" s="122"/>
      <c r="E3457" s="74"/>
      <c r="F3457" s="74"/>
      <c r="G3457" s="74"/>
    </row>
    <row r="3458" spans="1:7" s="55" customFormat="1" ht="14.15" x14ac:dyDescent="0.4">
      <c r="A3458" s="116"/>
      <c r="B3458" s="122"/>
      <c r="E3458" s="74"/>
      <c r="F3458" s="74"/>
      <c r="G3458" s="74"/>
    </row>
    <row r="3459" spans="1:7" s="55" customFormat="1" ht="14.15" x14ac:dyDescent="0.4">
      <c r="A3459" s="116"/>
      <c r="B3459" s="122"/>
      <c r="E3459" s="74"/>
      <c r="F3459" s="74"/>
      <c r="G3459" s="74"/>
    </row>
    <row r="3460" spans="1:7" s="55" customFormat="1" ht="14.15" x14ac:dyDescent="0.4">
      <c r="A3460" s="116"/>
      <c r="B3460" s="122"/>
      <c r="E3460" s="74"/>
      <c r="F3460" s="74"/>
      <c r="G3460" s="74"/>
    </row>
    <row r="3461" spans="1:7" s="55" customFormat="1" ht="14.15" x14ac:dyDescent="0.4">
      <c r="A3461" s="116"/>
      <c r="B3461" s="122"/>
      <c r="E3461" s="74"/>
      <c r="F3461" s="74"/>
      <c r="G3461" s="74"/>
    </row>
    <row r="3462" spans="1:7" s="55" customFormat="1" ht="14.15" x14ac:dyDescent="0.4">
      <c r="A3462" s="116"/>
      <c r="B3462" s="122"/>
      <c r="E3462" s="74"/>
      <c r="F3462" s="74"/>
      <c r="G3462" s="74"/>
    </row>
    <row r="3463" spans="1:7" s="55" customFormat="1" ht="14.15" x14ac:dyDescent="0.4">
      <c r="A3463" s="116"/>
      <c r="B3463" s="122"/>
      <c r="E3463" s="74"/>
      <c r="F3463" s="74"/>
      <c r="G3463" s="74"/>
    </row>
    <row r="3464" spans="1:7" s="55" customFormat="1" ht="14.15" x14ac:dyDescent="0.4">
      <c r="A3464" s="116"/>
      <c r="B3464" s="122"/>
      <c r="E3464" s="74"/>
      <c r="F3464" s="74"/>
      <c r="G3464" s="74"/>
    </row>
    <row r="3465" spans="1:7" s="55" customFormat="1" ht="14.15" x14ac:dyDescent="0.4">
      <c r="A3465" s="116"/>
      <c r="B3465" s="122"/>
      <c r="E3465" s="74"/>
      <c r="F3465" s="74"/>
      <c r="G3465" s="74"/>
    </row>
    <row r="3466" spans="1:7" s="55" customFormat="1" ht="14.15" x14ac:dyDescent="0.4">
      <c r="A3466" s="116"/>
      <c r="B3466" s="122"/>
      <c r="E3466" s="74"/>
      <c r="F3466" s="74"/>
      <c r="G3466" s="74"/>
    </row>
    <row r="3467" spans="1:7" s="55" customFormat="1" ht="14.15" x14ac:dyDescent="0.4">
      <c r="A3467" s="116"/>
      <c r="B3467" s="122"/>
      <c r="E3467" s="74"/>
      <c r="F3467" s="74"/>
      <c r="G3467" s="74"/>
    </row>
    <row r="3468" spans="1:7" s="55" customFormat="1" ht="14.15" x14ac:dyDescent="0.4">
      <c r="A3468" s="116"/>
      <c r="B3468" s="122"/>
      <c r="E3468" s="74"/>
      <c r="F3468" s="74"/>
      <c r="G3468" s="74"/>
    </row>
    <row r="3469" spans="1:7" s="55" customFormat="1" ht="14.15" x14ac:dyDescent="0.4">
      <c r="A3469" s="116"/>
      <c r="B3469" s="122"/>
      <c r="E3469" s="74"/>
      <c r="F3469" s="74"/>
      <c r="G3469" s="74"/>
    </row>
    <row r="3470" spans="1:7" s="55" customFormat="1" ht="14.15" x14ac:dyDescent="0.4">
      <c r="A3470" s="116"/>
      <c r="B3470" s="122"/>
      <c r="E3470" s="74"/>
      <c r="F3470" s="74"/>
      <c r="G3470" s="74"/>
    </row>
    <row r="3471" spans="1:7" s="55" customFormat="1" ht="14.15" x14ac:dyDescent="0.4">
      <c r="A3471" s="116"/>
      <c r="B3471" s="122"/>
      <c r="E3471" s="74"/>
      <c r="F3471" s="74"/>
      <c r="G3471" s="74"/>
    </row>
    <row r="3472" spans="1:7" s="55" customFormat="1" ht="14.15" x14ac:dyDescent="0.4">
      <c r="A3472" s="116"/>
      <c r="B3472" s="122"/>
      <c r="E3472" s="74"/>
      <c r="F3472" s="74"/>
      <c r="G3472" s="74"/>
    </row>
    <row r="3473" spans="1:7" s="55" customFormat="1" ht="14.15" x14ac:dyDescent="0.4">
      <c r="A3473" s="116"/>
      <c r="B3473" s="122"/>
      <c r="E3473" s="74"/>
      <c r="F3473" s="74"/>
      <c r="G3473" s="74"/>
    </row>
    <row r="3474" spans="1:7" s="55" customFormat="1" ht="14.15" x14ac:dyDescent="0.4">
      <c r="A3474" s="116"/>
      <c r="B3474" s="122"/>
      <c r="E3474" s="74"/>
      <c r="F3474" s="74"/>
      <c r="G3474" s="74"/>
    </row>
    <row r="3475" spans="1:7" s="55" customFormat="1" ht="14.15" x14ac:dyDescent="0.4">
      <c r="A3475" s="116"/>
      <c r="B3475" s="122"/>
      <c r="E3475" s="74"/>
      <c r="F3475" s="74"/>
      <c r="G3475" s="74"/>
    </row>
    <row r="3476" spans="1:7" s="55" customFormat="1" ht="14.15" x14ac:dyDescent="0.4">
      <c r="A3476" s="116"/>
      <c r="B3476" s="122"/>
      <c r="E3476" s="74"/>
      <c r="F3476" s="74"/>
      <c r="G3476" s="74"/>
    </row>
    <row r="3477" spans="1:7" s="55" customFormat="1" ht="14.15" x14ac:dyDescent="0.4">
      <c r="A3477" s="116"/>
      <c r="B3477" s="122"/>
      <c r="E3477" s="74"/>
      <c r="F3477" s="74"/>
      <c r="G3477" s="74"/>
    </row>
    <row r="3478" spans="1:7" s="55" customFormat="1" ht="14.15" x14ac:dyDescent="0.4">
      <c r="A3478" s="116"/>
      <c r="B3478" s="122"/>
      <c r="E3478" s="74"/>
      <c r="F3478" s="74"/>
      <c r="G3478" s="74"/>
    </row>
    <row r="3479" spans="1:7" s="55" customFormat="1" ht="14.15" x14ac:dyDescent="0.4">
      <c r="A3479" s="116"/>
      <c r="B3479" s="122"/>
      <c r="E3479" s="74"/>
      <c r="F3479" s="74"/>
      <c r="G3479" s="74"/>
    </row>
    <row r="3480" spans="1:7" s="55" customFormat="1" ht="14.15" x14ac:dyDescent="0.4">
      <c r="A3480" s="116"/>
      <c r="B3480" s="122"/>
      <c r="E3480" s="74"/>
      <c r="F3480" s="74"/>
      <c r="G3480" s="74"/>
    </row>
    <row r="3481" spans="1:7" s="55" customFormat="1" ht="14.15" x14ac:dyDescent="0.4">
      <c r="A3481" s="116"/>
      <c r="B3481" s="122"/>
      <c r="E3481" s="74"/>
      <c r="F3481" s="74"/>
      <c r="G3481" s="74"/>
    </row>
    <row r="3482" spans="1:7" s="55" customFormat="1" ht="14.15" x14ac:dyDescent="0.4">
      <c r="A3482" s="116"/>
      <c r="B3482" s="122"/>
      <c r="E3482" s="74"/>
      <c r="F3482" s="74"/>
      <c r="G3482" s="74"/>
    </row>
    <row r="3483" spans="1:7" s="55" customFormat="1" ht="14.15" x14ac:dyDescent="0.4">
      <c r="A3483" s="116"/>
      <c r="B3483" s="122"/>
      <c r="E3483" s="74"/>
      <c r="F3483" s="74"/>
      <c r="G3483" s="74"/>
    </row>
    <row r="3484" spans="1:7" s="55" customFormat="1" ht="14.15" x14ac:dyDescent="0.4">
      <c r="A3484" s="116"/>
      <c r="B3484" s="122"/>
      <c r="E3484" s="74"/>
      <c r="F3484" s="74"/>
      <c r="G3484" s="74"/>
    </row>
    <row r="3485" spans="1:7" s="55" customFormat="1" ht="14.15" x14ac:dyDescent="0.4">
      <c r="A3485" s="116"/>
      <c r="B3485" s="122"/>
      <c r="E3485" s="74"/>
      <c r="F3485" s="74"/>
      <c r="G3485" s="74"/>
    </row>
    <row r="3486" spans="1:7" s="55" customFormat="1" ht="14.15" x14ac:dyDescent="0.4">
      <c r="A3486" s="116"/>
      <c r="B3486" s="122"/>
      <c r="E3486" s="74"/>
      <c r="F3486" s="74"/>
      <c r="G3486" s="74"/>
    </row>
    <row r="3487" spans="1:7" s="55" customFormat="1" ht="14.15" x14ac:dyDescent="0.4">
      <c r="A3487" s="116"/>
      <c r="B3487" s="122"/>
      <c r="E3487" s="74"/>
      <c r="F3487" s="74"/>
      <c r="G3487" s="74"/>
    </row>
    <row r="3488" spans="1:7" s="55" customFormat="1" ht="14.15" x14ac:dyDescent="0.4">
      <c r="A3488" s="116"/>
      <c r="B3488" s="122"/>
      <c r="E3488" s="74"/>
      <c r="F3488" s="74"/>
      <c r="G3488" s="74"/>
    </row>
    <row r="3489" spans="1:7" s="55" customFormat="1" ht="14.15" x14ac:dyDescent="0.4">
      <c r="A3489" s="116"/>
      <c r="B3489" s="122"/>
      <c r="E3489" s="74"/>
      <c r="F3489" s="74"/>
      <c r="G3489" s="74"/>
    </row>
    <row r="3490" spans="1:7" s="55" customFormat="1" ht="14.15" x14ac:dyDescent="0.4">
      <c r="A3490" s="116"/>
      <c r="B3490" s="122"/>
      <c r="E3490" s="74"/>
      <c r="F3490" s="74"/>
      <c r="G3490" s="74"/>
    </row>
    <row r="3491" spans="1:7" s="55" customFormat="1" ht="14.15" x14ac:dyDescent="0.4">
      <c r="A3491" s="116"/>
      <c r="B3491" s="122"/>
      <c r="E3491" s="74"/>
      <c r="F3491" s="74"/>
      <c r="G3491" s="74"/>
    </row>
    <row r="3492" spans="1:7" s="55" customFormat="1" ht="14.15" x14ac:dyDescent="0.4">
      <c r="A3492" s="116"/>
      <c r="B3492" s="122"/>
      <c r="E3492" s="74"/>
      <c r="F3492" s="74"/>
      <c r="G3492" s="74"/>
    </row>
    <row r="3493" spans="1:7" s="55" customFormat="1" ht="14.15" x14ac:dyDescent="0.4">
      <c r="A3493" s="116"/>
      <c r="B3493" s="122"/>
      <c r="E3493" s="74"/>
      <c r="F3493" s="74"/>
      <c r="G3493" s="74"/>
    </row>
    <row r="3494" spans="1:7" s="55" customFormat="1" ht="14.15" x14ac:dyDescent="0.4">
      <c r="A3494" s="116"/>
      <c r="B3494" s="122"/>
      <c r="E3494" s="74"/>
      <c r="F3494" s="74"/>
      <c r="G3494" s="74"/>
    </row>
    <row r="3495" spans="1:7" s="55" customFormat="1" ht="14.15" x14ac:dyDescent="0.4">
      <c r="A3495" s="116"/>
      <c r="B3495" s="122"/>
      <c r="E3495" s="74"/>
      <c r="F3495" s="74"/>
      <c r="G3495" s="74"/>
    </row>
    <row r="3496" spans="1:7" s="55" customFormat="1" ht="14.15" x14ac:dyDescent="0.4">
      <c r="A3496" s="116"/>
      <c r="B3496" s="122"/>
      <c r="E3496" s="74"/>
      <c r="F3496" s="74"/>
      <c r="G3496" s="74"/>
    </row>
    <row r="3497" spans="1:7" s="55" customFormat="1" ht="14.15" x14ac:dyDescent="0.4">
      <c r="A3497" s="116"/>
      <c r="B3497" s="122"/>
      <c r="E3497" s="74"/>
      <c r="F3497" s="74"/>
      <c r="G3497" s="74"/>
    </row>
    <row r="3498" spans="1:7" s="55" customFormat="1" ht="14.15" x14ac:dyDescent="0.4">
      <c r="A3498" s="116"/>
      <c r="B3498" s="122"/>
      <c r="E3498" s="74"/>
      <c r="F3498" s="74"/>
      <c r="G3498" s="74"/>
    </row>
    <row r="3499" spans="1:7" s="55" customFormat="1" ht="14.15" x14ac:dyDescent="0.4">
      <c r="A3499" s="116"/>
      <c r="B3499" s="122"/>
      <c r="E3499" s="74"/>
      <c r="F3499" s="74"/>
      <c r="G3499" s="74"/>
    </row>
    <row r="3500" spans="1:7" s="55" customFormat="1" ht="14.15" x14ac:dyDescent="0.4">
      <c r="A3500" s="116"/>
      <c r="B3500" s="122"/>
      <c r="E3500" s="74"/>
      <c r="F3500" s="74"/>
      <c r="G3500" s="74"/>
    </row>
    <row r="3501" spans="1:7" s="55" customFormat="1" ht="14.15" x14ac:dyDescent="0.4">
      <c r="A3501" s="116"/>
      <c r="B3501" s="122"/>
      <c r="E3501" s="74"/>
      <c r="F3501" s="74"/>
      <c r="G3501" s="74"/>
    </row>
    <row r="3502" spans="1:7" s="55" customFormat="1" ht="14.15" x14ac:dyDescent="0.4">
      <c r="A3502" s="116"/>
      <c r="B3502" s="122"/>
      <c r="E3502" s="74"/>
      <c r="F3502" s="74"/>
      <c r="G3502" s="74"/>
    </row>
    <row r="3503" spans="1:7" s="55" customFormat="1" ht="14.15" x14ac:dyDescent="0.4">
      <c r="A3503" s="116"/>
      <c r="B3503" s="122"/>
      <c r="E3503" s="74"/>
      <c r="F3503" s="74"/>
      <c r="G3503" s="74"/>
    </row>
    <row r="3504" spans="1:7" s="55" customFormat="1" ht="14.15" x14ac:dyDescent="0.4">
      <c r="A3504" s="116"/>
      <c r="B3504" s="122"/>
      <c r="E3504" s="74"/>
      <c r="F3504" s="74"/>
      <c r="G3504" s="74"/>
    </row>
    <row r="3505" spans="1:7" s="55" customFormat="1" ht="14.15" x14ac:dyDescent="0.4">
      <c r="A3505" s="116"/>
      <c r="B3505" s="122"/>
      <c r="E3505" s="74"/>
      <c r="F3505" s="74"/>
      <c r="G3505" s="74"/>
    </row>
    <row r="3506" spans="1:7" s="55" customFormat="1" ht="14.15" x14ac:dyDescent="0.4">
      <c r="A3506" s="116"/>
      <c r="B3506" s="122"/>
      <c r="E3506" s="74"/>
      <c r="F3506" s="74"/>
      <c r="G3506" s="74"/>
    </row>
    <row r="3507" spans="1:7" s="55" customFormat="1" ht="14.15" x14ac:dyDescent="0.4">
      <c r="A3507" s="116"/>
      <c r="B3507" s="122"/>
      <c r="E3507" s="74"/>
      <c r="F3507" s="74"/>
      <c r="G3507" s="74"/>
    </row>
    <row r="3508" spans="1:7" s="55" customFormat="1" ht="14.15" x14ac:dyDescent="0.4">
      <c r="A3508" s="116"/>
      <c r="B3508" s="122"/>
      <c r="E3508" s="74"/>
      <c r="F3508" s="74"/>
      <c r="G3508" s="74"/>
    </row>
    <row r="3509" spans="1:7" s="55" customFormat="1" ht="14.15" x14ac:dyDescent="0.4">
      <c r="A3509" s="116"/>
      <c r="B3509" s="122"/>
      <c r="E3509" s="74"/>
      <c r="F3509" s="74"/>
      <c r="G3509" s="74"/>
    </row>
    <row r="3510" spans="1:7" s="55" customFormat="1" ht="14.15" x14ac:dyDescent="0.4">
      <c r="A3510" s="116"/>
      <c r="B3510" s="122"/>
      <c r="E3510" s="74"/>
      <c r="F3510" s="74"/>
      <c r="G3510" s="74"/>
    </row>
    <row r="3511" spans="1:7" s="55" customFormat="1" ht="14.15" x14ac:dyDescent="0.4">
      <c r="A3511" s="116"/>
      <c r="B3511" s="122"/>
      <c r="E3511" s="74"/>
      <c r="F3511" s="74"/>
      <c r="G3511" s="74"/>
    </row>
    <row r="3512" spans="1:7" s="55" customFormat="1" ht="14.15" x14ac:dyDescent="0.4">
      <c r="A3512" s="116"/>
      <c r="B3512" s="122"/>
      <c r="E3512" s="74"/>
      <c r="F3512" s="74"/>
      <c r="G3512" s="74"/>
    </row>
    <row r="3513" spans="1:7" s="55" customFormat="1" ht="14.15" x14ac:dyDescent="0.4">
      <c r="A3513" s="116"/>
      <c r="B3513" s="122"/>
      <c r="E3513" s="74"/>
      <c r="F3513" s="74"/>
      <c r="G3513" s="74"/>
    </row>
    <row r="3514" spans="1:7" s="55" customFormat="1" ht="14.15" x14ac:dyDescent="0.4">
      <c r="A3514" s="116"/>
      <c r="B3514" s="122"/>
      <c r="E3514" s="74"/>
      <c r="F3514" s="74"/>
      <c r="G3514" s="74"/>
    </row>
    <row r="3515" spans="1:7" s="55" customFormat="1" ht="14.15" x14ac:dyDescent="0.4">
      <c r="A3515" s="116"/>
      <c r="B3515" s="122"/>
      <c r="E3515" s="74"/>
      <c r="F3515" s="74"/>
      <c r="G3515" s="74"/>
    </row>
    <row r="3516" spans="1:7" s="55" customFormat="1" ht="14.15" x14ac:dyDescent="0.4">
      <c r="A3516" s="116"/>
      <c r="B3516" s="122"/>
      <c r="E3516" s="74"/>
      <c r="F3516" s="74"/>
      <c r="G3516" s="74"/>
    </row>
    <row r="3517" spans="1:7" s="55" customFormat="1" ht="14.15" x14ac:dyDescent="0.4">
      <c r="A3517" s="116"/>
      <c r="B3517" s="122"/>
      <c r="E3517" s="74"/>
      <c r="F3517" s="74"/>
      <c r="G3517" s="74"/>
    </row>
    <row r="3518" spans="1:7" s="55" customFormat="1" ht="14.15" x14ac:dyDescent="0.4">
      <c r="A3518" s="116"/>
      <c r="B3518" s="122"/>
      <c r="E3518" s="74"/>
      <c r="F3518" s="74"/>
      <c r="G3518" s="74"/>
    </row>
    <row r="3519" spans="1:7" s="55" customFormat="1" ht="14.15" x14ac:dyDescent="0.4">
      <c r="A3519" s="116"/>
      <c r="B3519" s="122"/>
      <c r="E3519" s="74"/>
      <c r="F3519" s="74"/>
      <c r="G3519" s="74"/>
    </row>
    <row r="3520" spans="1:7" s="55" customFormat="1" ht="14.15" x14ac:dyDescent="0.4">
      <c r="A3520" s="116"/>
      <c r="B3520" s="122"/>
      <c r="E3520" s="74"/>
      <c r="F3520" s="74"/>
      <c r="G3520" s="74"/>
    </row>
    <row r="3521" spans="1:7" s="55" customFormat="1" ht="14.15" x14ac:dyDescent="0.4">
      <c r="A3521" s="116"/>
      <c r="B3521" s="122"/>
      <c r="E3521" s="74"/>
      <c r="F3521" s="74"/>
      <c r="G3521" s="74"/>
    </row>
    <row r="3522" spans="1:7" s="55" customFormat="1" ht="14.15" x14ac:dyDescent="0.4">
      <c r="A3522" s="116"/>
      <c r="B3522" s="122"/>
      <c r="E3522" s="74"/>
      <c r="F3522" s="74"/>
      <c r="G3522" s="74"/>
    </row>
    <row r="3523" spans="1:7" s="55" customFormat="1" ht="14.15" x14ac:dyDescent="0.4">
      <c r="A3523" s="116"/>
      <c r="B3523" s="122"/>
      <c r="E3523" s="74"/>
      <c r="F3523" s="74"/>
      <c r="G3523" s="74"/>
    </row>
    <row r="3524" spans="1:7" s="55" customFormat="1" ht="14.15" x14ac:dyDescent="0.4">
      <c r="A3524" s="116"/>
      <c r="B3524" s="122"/>
      <c r="E3524" s="74"/>
      <c r="F3524" s="74"/>
      <c r="G3524" s="74"/>
    </row>
    <row r="3525" spans="1:7" s="55" customFormat="1" ht="14.15" x14ac:dyDescent="0.4">
      <c r="A3525" s="116"/>
      <c r="B3525" s="122"/>
      <c r="E3525" s="74"/>
      <c r="F3525" s="74"/>
      <c r="G3525" s="74"/>
    </row>
    <row r="3526" spans="1:7" s="55" customFormat="1" ht="14.15" x14ac:dyDescent="0.4">
      <c r="A3526" s="116"/>
      <c r="B3526" s="122"/>
      <c r="E3526" s="74"/>
      <c r="F3526" s="74"/>
      <c r="G3526" s="74"/>
    </row>
    <row r="3527" spans="1:7" s="55" customFormat="1" ht="14.15" x14ac:dyDescent="0.4">
      <c r="A3527" s="116"/>
      <c r="B3527" s="122"/>
      <c r="E3527" s="74"/>
      <c r="F3527" s="74"/>
      <c r="G3527" s="74"/>
    </row>
    <row r="3528" spans="1:7" s="55" customFormat="1" ht="14.15" x14ac:dyDescent="0.4">
      <c r="A3528" s="116"/>
      <c r="B3528" s="122"/>
      <c r="E3528" s="74"/>
      <c r="F3528" s="74"/>
      <c r="G3528" s="74"/>
    </row>
    <row r="3529" spans="1:7" s="55" customFormat="1" ht="14.15" x14ac:dyDescent="0.4">
      <c r="A3529" s="116"/>
      <c r="B3529" s="122"/>
      <c r="E3529" s="74"/>
      <c r="F3529" s="74"/>
      <c r="G3529" s="74"/>
    </row>
    <row r="3530" spans="1:7" s="55" customFormat="1" ht="14.15" x14ac:dyDescent="0.4">
      <c r="A3530" s="116"/>
      <c r="B3530" s="122"/>
      <c r="E3530" s="74"/>
      <c r="F3530" s="74"/>
      <c r="G3530" s="74"/>
    </row>
    <row r="3531" spans="1:7" s="55" customFormat="1" ht="14.15" x14ac:dyDescent="0.4">
      <c r="A3531" s="116"/>
      <c r="B3531" s="122"/>
      <c r="E3531" s="74"/>
      <c r="F3531" s="74"/>
      <c r="G3531" s="74"/>
    </row>
    <row r="3532" spans="1:7" s="55" customFormat="1" ht="14.15" x14ac:dyDescent="0.4">
      <c r="A3532" s="116"/>
      <c r="B3532" s="122"/>
      <c r="E3532" s="74"/>
      <c r="F3532" s="74"/>
      <c r="G3532" s="74"/>
    </row>
    <row r="3533" spans="1:7" s="55" customFormat="1" ht="14.15" x14ac:dyDescent="0.4">
      <c r="A3533" s="116"/>
      <c r="B3533" s="122"/>
      <c r="E3533" s="74"/>
      <c r="F3533" s="74"/>
      <c r="G3533" s="74"/>
    </row>
    <row r="3534" spans="1:7" s="55" customFormat="1" ht="14.15" x14ac:dyDescent="0.4">
      <c r="A3534" s="116"/>
      <c r="B3534" s="122"/>
      <c r="E3534" s="74"/>
      <c r="F3534" s="74"/>
      <c r="G3534" s="74"/>
    </row>
    <row r="3535" spans="1:7" s="55" customFormat="1" ht="14.15" x14ac:dyDescent="0.4">
      <c r="A3535" s="116"/>
      <c r="B3535" s="122"/>
      <c r="E3535" s="74"/>
      <c r="F3535" s="74"/>
      <c r="G3535" s="74"/>
    </row>
    <row r="3536" spans="1:7" s="55" customFormat="1" ht="14.15" x14ac:dyDescent="0.4">
      <c r="A3536" s="116"/>
      <c r="B3536" s="122"/>
      <c r="E3536" s="74"/>
      <c r="F3536" s="74"/>
      <c r="G3536" s="74"/>
    </row>
    <row r="3537" spans="1:7" s="55" customFormat="1" ht="14.15" x14ac:dyDescent="0.4">
      <c r="A3537" s="116"/>
      <c r="B3537" s="122"/>
      <c r="E3537" s="74"/>
      <c r="F3537" s="74"/>
      <c r="G3537" s="74"/>
    </row>
    <row r="3538" spans="1:7" s="55" customFormat="1" ht="14.15" x14ac:dyDescent="0.4">
      <c r="A3538" s="116"/>
      <c r="B3538" s="122"/>
      <c r="E3538" s="74"/>
      <c r="F3538" s="74"/>
      <c r="G3538" s="74"/>
    </row>
    <row r="3539" spans="1:7" s="55" customFormat="1" ht="14.15" x14ac:dyDescent="0.4">
      <c r="A3539" s="116"/>
      <c r="B3539" s="122"/>
      <c r="E3539" s="74"/>
      <c r="F3539" s="74"/>
      <c r="G3539" s="74"/>
    </row>
    <row r="3540" spans="1:7" s="55" customFormat="1" ht="14.15" x14ac:dyDescent="0.4">
      <c r="A3540" s="116"/>
      <c r="B3540" s="122"/>
      <c r="E3540" s="74"/>
      <c r="F3540" s="74"/>
      <c r="G3540" s="74"/>
    </row>
    <row r="3541" spans="1:7" s="55" customFormat="1" ht="14.15" x14ac:dyDescent="0.4">
      <c r="A3541" s="116"/>
      <c r="B3541" s="122"/>
      <c r="E3541" s="74"/>
      <c r="F3541" s="74"/>
      <c r="G3541" s="74"/>
    </row>
    <row r="3542" spans="1:7" s="55" customFormat="1" ht="14.15" x14ac:dyDescent="0.4">
      <c r="A3542" s="116"/>
      <c r="B3542" s="122"/>
      <c r="E3542" s="74"/>
      <c r="F3542" s="74"/>
      <c r="G3542" s="74"/>
    </row>
    <row r="3543" spans="1:7" s="55" customFormat="1" ht="14.15" x14ac:dyDescent="0.4">
      <c r="A3543" s="116"/>
      <c r="B3543" s="122"/>
      <c r="E3543" s="74"/>
      <c r="F3543" s="74"/>
      <c r="G3543" s="74"/>
    </row>
    <row r="3544" spans="1:7" s="55" customFormat="1" ht="14.15" x14ac:dyDescent="0.4">
      <c r="A3544" s="116"/>
      <c r="B3544" s="122"/>
      <c r="E3544" s="74"/>
      <c r="F3544" s="74"/>
      <c r="G3544" s="74"/>
    </row>
    <row r="3545" spans="1:7" s="55" customFormat="1" ht="14.15" x14ac:dyDescent="0.4">
      <c r="A3545" s="116"/>
      <c r="B3545" s="122"/>
      <c r="E3545" s="74"/>
      <c r="F3545" s="74"/>
      <c r="G3545" s="74"/>
    </row>
    <row r="3546" spans="1:7" s="55" customFormat="1" ht="14.15" x14ac:dyDescent="0.4">
      <c r="A3546" s="116"/>
      <c r="B3546" s="122"/>
      <c r="E3546" s="74"/>
      <c r="F3546" s="74"/>
      <c r="G3546" s="74"/>
    </row>
    <row r="3547" spans="1:7" s="55" customFormat="1" ht="14.15" x14ac:dyDescent="0.4">
      <c r="A3547" s="116"/>
      <c r="B3547" s="122"/>
      <c r="E3547" s="74"/>
      <c r="F3547" s="74"/>
      <c r="G3547" s="74"/>
    </row>
    <row r="3548" spans="1:7" s="55" customFormat="1" ht="14.15" x14ac:dyDescent="0.4">
      <c r="A3548" s="116"/>
      <c r="B3548" s="122"/>
      <c r="E3548" s="74"/>
      <c r="F3548" s="74"/>
      <c r="G3548" s="74"/>
    </row>
    <row r="3549" spans="1:7" s="55" customFormat="1" ht="14.15" x14ac:dyDescent="0.4">
      <c r="A3549" s="116"/>
      <c r="B3549" s="122"/>
      <c r="E3549" s="74"/>
      <c r="F3549" s="74"/>
      <c r="G3549" s="74"/>
    </row>
    <row r="3550" spans="1:7" s="55" customFormat="1" ht="14.15" x14ac:dyDescent="0.4">
      <c r="A3550" s="116"/>
      <c r="B3550" s="122"/>
      <c r="E3550" s="74"/>
      <c r="F3550" s="74"/>
      <c r="G3550" s="74"/>
    </row>
    <row r="3551" spans="1:7" s="55" customFormat="1" ht="14.15" x14ac:dyDescent="0.4">
      <c r="A3551" s="116"/>
      <c r="B3551" s="122"/>
      <c r="E3551" s="74"/>
      <c r="F3551" s="74"/>
      <c r="G3551" s="74"/>
    </row>
    <row r="3552" spans="1:7" s="55" customFormat="1" ht="14.15" x14ac:dyDescent="0.4">
      <c r="A3552" s="116"/>
      <c r="B3552" s="122"/>
      <c r="E3552" s="74"/>
      <c r="F3552" s="74"/>
      <c r="G3552" s="74"/>
    </row>
    <row r="3553" spans="1:7" s="55" customFormat="1" ht="14.15" x14ac:dyDescent="0.4">
      <c r="A3553" s="116"/>
      <c r="B3553" s="122"/>
      <c r="E3553" s="74"/>
      <c r="F3553" s="74"/>
      <c r="G3553" s="74"/>
    </row>
    <row r="3554" spans="1:7" s="55" customFormat="1" ht="14.15" x14ac:dyDescent="0.4">
      <c r="A3554" s="116"/>
      <c r="B3554" s="122"/>
      <c r="E3554" s="74"/>
      <c r="F3554" s="74"/>
      <c r="G3554" s="74"/>
    </row>
    <row r="3555" spans="1:7" s="55" customFormat="1" ht="14.15" x14ac:dyDescent="0.4">
      <c r="A3555" s="116"/>
      <c r="B3555" s="122"/>
      <c r="E3555" s="74"/>
      <c r="F3555" s="74"/>
      <c r="G3555" s="74"/>
    </row>
    <row r="3556" spans="1:7" s="55" customFormat="1" ht="14.15" x14ac:dyDescent="0.4">
      <c r="A3556" s="116"/>
      <c r="B3556" s="122"/>
      <c r="E3556" s="74"/>
      <c r="F3556" s="74"/>
      <c r="G3556" s="74"/>
    </row>
    <row r="3557" spans="1:7" s="55" customFormat="1" ht="14.15" x14ac:dyDescent="0.4">
      <c r="A3557" s="116"/>
      <c r="B3557" s="122"/>
      <c r="E3557" s="74"/>
      <c r="F3557" s="74"/>
      <c r="G3557" s="74"/>
    </row>
    <row r="3558" spans="1:7" s="55" customFormat="1" ht="14.15" x14ac:dyDescent="0.4">
      <c r="A3558" s="116"/>
      <c r="B3558" s="122"/>
      <c r="E3558" s="74"/>
      <c r="F3558" s="74"/>
      <c r="G3558" s="74"/>
    </row>
    <row r="3559" spans="1:7" s="55" customFormat="1" ht="14.15" x14ac:dyDescent="0.4">
      <c r="A3559" s="116"/>
      <c r="B3559" s="122"/>
      <c r="E3559" s="74"/>
      <c r="F3559" s="74"/>
      <c r="G3559" s="74"/>
    </row>
    <row r="3560" spans="1:7" s="55" customFormat="1" ht="14.15" x14ac:dyDescent="0.4">
      <c r="A3560" s="116"/>
      <c r="B3560" s="122"/>
      <c r="E3560" s="74"/>
      <c r="F3560" s="74"/>
      <c r="G3560" s="74"/>
    </row>
    <row r="3561" spans="1:7" s="55" customFormat="1" ht="14.15" x14ac:dyDescent="0.4">
      <c r="A3561" s="116"/>
      <c r="B3561" s="122"/>
      <c r="E3561" s="74"/>
      <c r="F3561" s="74"/>
      <c r="G3561" s="74"/>
    </row>
    <row r="3562" spans="1:7" s="55" customFormat="1" ht="14.15" x14ac:dyDescent="0.4">
      <c r="A3562" s="116"/>
      <c r="B3562" s="122"/>
      <c r="E3562" s="74"/>
      <c r="F3562" s="74"/>
      <c r="G3562" s="74"/>
    </row>
    <row r="3563" spans="1:7" s="55" customFormat="1" ht="14.15" x14ac:dyDescent="0.4">
      <c r="A3563" s="116"/>
      <c r="B3563" s="122"/>
      <c r="E3563" s="74"/>
      <c r="F3563" s="74"/>
      <c r="G3563" s="74"/>
    </row>
    <row r="3564" spans="1:7" s="55" customFormat="1" ht="14.15" x14ac:dyDescent="0.4">
      <c r="A3564" s="116"/>
      <c r="B3564" s="122"/>
      <c r="E3564" s="74"/>
      <c r="F3564" s="74"/>
      <c r="G3564" s="74"/>
    </row>
    <row r="3565" spans="1:7" s="55" customFormat="1" ht="14.15" x14ac:dyDescent="0.4">
      <c r="A3565" s="116"/>
      <c r="B3565" s="122"/>
      <c r="E3565" s="74"/>
      <c r="F3565" s="74"/>
      <c r="G3565" s="74"/>
    </row>
    <row r="3566" spans="1:7" s="55" customFormat="1" ht="14.15" x14ac:dyDescent="0.4">
      <c r="A3566" s="116"/>
      <c r="B3566" s="122"/>
      <c r="E3566" s="74"/>
      <c r="F3566" s="74"/>
      <c r="G3566" s="74"/>
    </row>
    <row r="3567" spans="1:7" s="55" customFormat="1" ht="14.15" x14ac:dyDescent="0.4">
      <c r="A3567" s="116"/>
      <c r="B3567" s="122"/>
      <c r="E3567" s="74"/>
      <c r="F3567" s="74"/>
      <c r="G3567" s="74"/>
    </row>
    <row r="3568" spans="1:7" s="55" customFormat="1" ht="14.15" x14ac:dyDescent="0.4">
      <c r="A3568" s="116"/>
      <c r="B3568" s="122"/>
      <c r="E3568" s="74"/>
      <c r="F3568" s="74"/>
      <c r="G3568" s="74"/>
    </row>
    <row r="3569" spans="1:7" s="55" customFormat="1" ht="14.15" x14ac:dyDescent="0.4">
      <c r="A3569" s="116"/>
      <c r="B3569" s="122"/>
      <c r="E3569" s="74"/>
      <c r="F3569" s="74"/>
      <c r="G3569" s="74"/>
    </row>
    <row r="3570" spans="1:7" s="55" customFormat="1" ht="14.15" x14ac:dyDescent="0.4">
      <c r="A3570" s="116"/>
      <c r="B3570" s="122"/>
      <c r="E3570" s="74"/>
      <c r="F3570" s="74"/>
      <c r="G3570" s="74"/>
    </row>
    <row r="3571" spans="1:7" s="55" customFormat="1" ht="14.15" x14ac:dyDescent="0.4">
      <c r="A3571" s="116"/>
      <c r="B3571" s="122"/>
      <c r="E3571" s="74"/>
      <c r="F3571" s="74"/>
      <c r="G3571" s="74"/>
    </row>
    <row r="3572" spans="1:7" s="55" customFormat="1" ht="14.15" x14ac:dyDescent="0.4">
      <c r="A3572" s="116"/>
      <c r="B3572" s="122"/>
      <c r="E3572" s="74"/>
      <c r="F3572" s="74"/>
      <c r="G3572" s="74"/>
    </row>
    <row r="3573" spans="1:7" s="55" customFormat="1" ht="14.15" x14ac:dyDescent="0.4">
      <c r="A3573" s="116"/>
      <c r="B3573" s="122"/>
      <c r="E3573" s="74"/>
      <c r="F3573" s="74"/>
      <c r="G3573" s="74"/>
    </row>
    <row r="3574" spans="1:7" s="55" customFormat="1" ht="14.15" x14ac:dyDescent="0.4">
      <c r="A3574" s="116"/>
      <c r="B3574" s="122"/>
      <c r="E3574" s="74"/>
      <c r="F3574" s="74"/>
      <c r="G3574" s="74"/>
    </row>
    <row r="3575" spans="1:7" s="55" customFormat="1" ht="14.15" x14ac:dyDescent="0.4">
      <c r="A3575" s="116"/>
      <c r="B3575" s="122"/>
      <c r="E3575" s="74"/>
      <c r="F3575" s="74"/>
      <c r="G3575" s="74"/>
    </row>
    <row r="3576" spans="1:7" s="55" customFormat="1" ht="14.15" x14ac:dyDescent="0.4">
      <c r="A3576" s="116"/>
      <c r="B3576" s="122"/>
      <c r="E3576" s="74"/>
      <c r="F3576" s="74"/>
      <c r="G3576" s="74"/>
    </row>
    <row r="3577" spans="1:7" s="55" customFormat="1" ht="14.15" x14ac:dyDescent="0.4">
      <c r="A3577" s="116"/>
      <c r="B3577" s="122"/>
      <c r="E3577" s="74"/>
      <c r="F3577" s="74"/>
      <c r="G3577" s="74"/>
    </row>
    <row r="3578" spans="1:7" s="55" customFormat="1" ht="14.15" x14ac:dyDescent="0.4">
      <c r="A3578" s="116"/>
      <c r="B3578" s="122"/>
      <c r="E3578" s="74"/>
      <c r="F3578" s="74"/>
      <c r="G3578" s="74"/>
    </row>
    <row r="3579" spans="1:7" s="55" customFormat="1" ht="14.15" x14ac:dyDescent="0.4">
      <c r="A3579" s="116"/>
      <c r="B3579" s="122"/>
      <c r="E3579" s="74"/>
      <c r="F3579" s="74"/>
      <c r="G3579" s="74"/>
    </row>
    <row r="3580" spans="1:7" s="55" customFormat="1" ht="14.15" x14ac:dyDescent="0.4">
      <c r="A3580" s="116"/>
      <c r="B3580" s="122"/>
      <c r="E3580" s="74"/>
      <c r="F3580" s="74"/>
      <c r="G3580" s="74"/>
    </row>
    <row r="3581" spans="1:7" s="55" customFormat="1" ht="14.15" x14ac:dyDescent="0.4">
      <c r="A3581" s="116"/>
      <c r="B3581" s="122"/>
      <c r="E3581" s="74"/>
      <c r="F3581" s="74"/>
      <c r="G3581" s="74"/>
    </row>
    <row r="3582" spans="1:7" s="55" customFormat="1" ht="14.15" x14ac:dyDescent="0.4">
      <c r="A3582" s="116"/>
      <c r="B3582" s="122"/>
      <c r="E3582" s="74"/>
      <c r="F3582" s="74"/>
      <c r="G3582" s="74"/>
    </row>
    <row r="3583" spans="1:7" s="55" customFormat="1" ht="14.15" x14ac:dyDescent="0.4">
      <c r="A3583" s="116"/>
      <c r="B3583" s="122"/>
      <c r="E3583" s="74"/>
      <c r="F3583" s="74"/>
      <c r="G3583" s="74"/>
    </row>
    <row r="3584" spans="1:7" s="55" customFormat="1" ht="14.15" x14ac:dyDescent="0.4">
      <c r="A3584" s="116"/>
      <c r="B3584" s="122"/>
      <c r="E3584" s="74"/>
      <c r="F3584" s="74"/>
      <c r="G3584" s="74"/>
    </row>
    <row r="3585" spans="1:7" s="55" customFormat="1" ht="14.15" x14ac:dyDescent="0.4">
      <c r="A3585" s="116"/>
      <c r="B3585" s="122"/>
      <c r="E3585" s="74"/>
      <c r="F3585" s="74"/>
      <c r="G3585" s="74"/>
    </row>
    <row r="3586" spans="1:7" s="55" customFormat="1" ht="14.15" x14ac:dyDescent="0.4">
      <c r="A3586" s="116"/>
      <c r="B3586" s="122"/>
      <c r="E3586" s="74"/>
      <c r="F3586" s="74"/>
      <c r="G3586" s="74"/>
    </row>
    <row r="3587" spans="1:7" s="55" customFormat="1" ht="14.15" x14ac:dyDescent="0.4">
      <c r="A3587" s="116"/>
      <c r="B3587" s="122"/>
      <c r="E3587" s="74"/>
      <c r="F3587" s="74"/>
      <c r="G3587" s="74"/>
    </row>
    <row r="3588" spans="1:7" s="55" customFormat="1" ht="14.15" x14ac:dyDescent="0.4">
      <c r="A3588" s="116"/>
      <c r="B3588" s="122"/>
      <c r="E3588" s="74"/>
      <c r="F3588" s="74"/>
      <c r="G3588" s="74"/>
    </row>
    <row r="3589" spans="1:7" s="55" customFormat="1" ht="14.15" x14ac:dyDescent="0.4">
      <c r="A3589" s="116"/>
      <c r="B3589" s="122"/>
      <c r="E3589" s="74"/>
      <c r="F3589" s="74"/>
      <c r="G3589" s="74"/>
    </row>
    <row r="3590" spans="1:7" s="55" customFormat="1" ht="14.15" x14ac:dyDescent="0.4">
      <c r="A3590" s="116"/>
      <c r="B3590" s="122"/>
      <c r="E3590" s="74"/>
      <c r="F3590" s="74"/>
      <c r="G3590" s="74"/>
    </row>
    <row r="3591" spans="1:7" s="55" customFormat="1" ht="14.15" x14ac:dyDescent="0.4">
      <c r="A3591" s="116"/>
      <c r="B3591" s="122"/>
      <c r="E3591" s="74"/>
      <c r="F3591" s="74"/>
      <c r="G3591" s="74"/>
    </row>
    <row r="3592" spans="1:7" s="55" customFormat="1" ht="14.15" x14ac:dyDescent="0.4">
      <c r="A3592" s="116"/>
      <c r="B3592" s="122"/>
      <c r="E3592" s="74"/>
      <c r="F3592" s="74"/>
      <c r="G3592" s="74"/>
    </row>
    <row r="3593" spans="1:7" s="55" customFormat="1" ht="14.15" x14ac:dyDescent="0.4">
      <c r="A3593" s="116"/>
      <c r="B3593" s="122"/>
      <c r="E3593" s="74"/>
      <c r="F3593" s="74"/>
      <c r="G3593" s="74"/>
    </row>
    <row r="3594" spans="1:7" s="55" customFormat="1" ht="14.15" x14ac:dyDescent="0.4">
      <c r="A3594" s="116"/>
      <c r="B3594" s="122"/>
      <c r="E3594" s="74"/>
      <c r="F3594" s="74"/>
      <c r="G3594" s="74"/>
    </row>
    <row r="3595" spans="1:7" s="55" customFormat="1" ht="14.15" x14ac:dyDescent="0.4">
      <c r="A3595" s="116"/>
      <c r="B3595" s="122"/>
      <c r="E3595" s="74"/>
      <c r="F3595" s="74"/>
      <c r="G3595" s="74"/>
    </row>
    <row r="3596" spans="1:7" s="55" customFormat="1" ht="14.15" x14ac:dyDescent="0.4">
      <c r="A3596" s="116"/>
      <c r="B3596" s="122"/>
      <c r="E3596" s="74"/>
      <c r="F3596" s="74"/>
      <c r="G3596" s="74"/>
    </row>
    <row r="3597" spans="1:7" s="55" customFormat="1" ht="14.15" x14ac:dyDescent="0.4">
      <c r="A3597" s="116"/>
      <c r="B3597" s="122"/>
      <c r="E3597" s="74"/>
      <c r="F3597" s="74"/>
      <c r="G3597" s="74"/>
    </row>
    <row r="3598" spans="1:7" s="55" customFormat="1" ht="14.15" x14ac:dyDescent="0.4">
      <c r="A3598" s="116"/>
      <c r="B3598" s="122"/>
      <c r="E3598" s="74"/>
      <c r="F3598" s="74"/>
      <c r="G3598" s="74"/>
    </row>
    <row r="3599" spans="1:7" s="55" customFormat="1" ht="14.15" x14ac:dyDescent="0.4">
      <c r="A3599" s="116"/>
      <c r="B3599" s="122"/>
      <c r="E3599" s="74"/>
      <c r="F3599" s="74"/>
      <c r="G3599" s="74"/>
    </row>
    <row r="3600" spans="1:7" s="55" customFormat="1" ht="14.15" x14ac:dyDescent="0.4">
      <c r="A3600" s="116"/>
      <c r="B3600" s="122"/>
      <c r="E3600" s="74"/>
      <c r="F3600" s="74"/>
      <c r="G3600" s="74"/>
    </row>
    <row r="3601" spans="1:7" s="55" customFormat="1" ht="14.15" x14ac:dyDescent="0.4">
      <c r="A3601" s="116"/>
      <c r="B3601" s="122"/>
      <c r="E3601" s="74"/>
      <c r="F3601" s="74"/>
      <c r="G3601" s="74"/>
    </row>
    <row r="3602" spans="1:7" s="55" customFormat="1" ht="14.15" x14ac:dyDescent="0.4">
      <c r="A3602" s="116"/>
      <c r="B3602" s="122"/>
      <c r="E3602" s="74"/>
      <c r="F3602" s="74"/>
      <c r="G3602" s="74"/>
    </row>
    <row r="3603" spans="1:7" s="55" customFormat="1" ht="14.15" x14ac:dyDescent="0.4">
      <c r="A3603" s="116"/>
      <c r="B3603" s="122"/>
      <c r="E3603" s="74"/>
      <c r="F3603" s="74"/>
      <c r="G3603" s="74"/>
    </row>
    <row r="3604" spans="1:7" s="55" customFormat="1" ht="14.15" x14ac:dyDescent="0.4">
      <c r="A3604" s="116"/>
      <c r="B3604" s="122"/>
      <c r="E3604" s="74"/>
      <c r="F3604" s="74"/>
      <c r="G3604" s="74"/>
    </row>
    <row r="3605" spans="1:7" s="55" customFormat="1" ht="14.15" x14ac:dyDescent="0.4">
      <c r="A3605" s="116"/>
      <c r="B3605" s="122"/>
      <c r="E3605" s="74"/>
      <c r="F3605" s="74"/>
      <c r="G3605" s="74"/>
    </row>
    <row r="3606" spans="1:7" s="55" customFormat="1" ht="14.15" x14ac:dyDescent="0.4">
      <c r="A3606" s="116"/>
      <c r="B3606" s="122"/>
      <c r="E3606" s="74"/>
      <c r="F3606" s="74"/>
      <c r="G3606" s="74"/>
    </row>
    <row r="3607" spans="1:7" s="55" customFormat="1" ht="14.15" x14ac:dyDescent="0.4">
      <c r="A3607" s="116"/>
      <c r="B3607" s="122"/>
      <c r="E3607" s="74"/>
      <c r="F3607" s="74"/>
      <c r="G3607" s="74"/>
    </row>
    <row r="3608" spans="1:7" s="55" customFormat="1" ht="14.15" x14ac:dyDescent="0.4">
      <c r="A3608" s="116"/>
      <c r="B3608" s="122"/>
      <c r="E3608" s="74"/>
      <c r="F3608" s="74"/>
      <c r="G3608" s="74"/>
    </row>
    <row r="3609" spans="1:7" s="55" customFormat="1" ht="14.15" x14ac:dyDescent="0.4">
      <c r="A3609" s="116"/>
      <c r="B3609" s="122"/>
      <c r="E3609" s="74"/>
      <c r="F3609" s="74"/>
      <c r="G3609" s="74"/>
    </row>
    <row r="3610" spans="1:7" s="55" customFormat="1" ht="14.15" x14ac:dyDescent="0.4">
      <c r="A3610" s="116"/>
      <c r="B3610" s="122"/>
      <c r="E3610" s="74"/>
      <c r="F3610" s="74"/>
      <c r="G3610" s="74"/>
    </row>
    <row r="3611" spans="1:7" s="55" customFormat="1" ht="14.15" x14ac:dyDescent="0.4">
      <c r="A3611" s="116"/>
      <c r="B3611" s="122"/>
      <c r="E3611" s="74"/>
      <c r="F3611" s="74"/>
      <c r="G3611" s="74"/>
    </row>
    <row r="3612" spans="1:7" s="55" customFormat="1" ht="14.15" x14ac:dyDescent="0.4">
      <c r="A3612" s="116"/>
      <c r="B3612" s="122"/>
      <c r="E3612" s="74"/>
      <c r="F3612" s="74"/>
      <c r="G3612" s="74"/>
    </row>
    <row r="3613" spans="1:7" s="55" customFormat="1" ht="14.15" x14ac:dyDescent="0.4">
      <c r="A3613" s="116"/>
      <c r="B3613" s="122"/>
      <c r="E3613" s="74"/>
      <c r="F3613" s="74"/>
      <c r="G3613" s="74"/>
    </row>
    <row r="3614" spans="1:7" s="55" customFormat="1" ht="14.15" x14ac:dyDescent="0.4">
      <c r="A3614" s="116"/>
      <c r="B3614" s="122"/>
      <c r="E3614" s="74"/>
      <c r="F3614" s="74"/>
      <c r="G3614" s="74"/>
    </row>
    <row r="3615" spans="1:7" s="55" customFormat="1" ht="14.15" x14ac:dyDescent="0.4">
      <c r="A3615" s="116"/>
      <c r="B3615" s="122"/>
      <c r="E3615" s="74"/>
      <c r="F3615" s="74"/>
      <c r="G3615" s="74"/>
    </row>
    <row r="3616" spans="1:7" s="55" customFormat="1" ht="14.15" x14ac:dyDescent="0.4">
      <c r="A3616" s="116"/>
      <c r="B3616" s="122"/>
      <c r="E3616" s="74"/>
      <c r="F3616" s="74"/>
      <c r="G3616" s="74"/>
    </row>
    <row r="3617" spans="1:7" s="55" customFormat="1" ht="14.15" x14ac:dyDescent="0.4">
      <c r="A3617" s="116"/>
      <c r="B3617" s="122"/>
      <c r="E3617" s="74"/>
      <c r="F3617" s="74"/>
      <c r="G3617" s="74"/>
    </row>
    <row r="3618" spans="1:7" s="55" customFormat="1" ht="14.15" x14ac:dyDescent="0.4">
      <c r="A3618" s="116"/>
      <c r="B3618" s="122"/>
      <c r="E3618" s="74"/>
      <c r="F3618" s="74"/>
      <c r="G3618" s="74"/>
    </row>
    <row r="3619" spans="1:7" s="55" customFormat="1" ht="14.15" x14ac:dyDescent="0.4">
      <c r="A3619" s="116"/>
      <c r="B3619" s="122"/>
      <c r="E3619" s="74"/>
      <c r="F3619" s="74"/>
      <c r="G3619" s="74"/>
    </row>
    <row r="3620" spans="1:7" s="55" customFormat="1" ht="14.15" x14ac:dyDescent="0.4">
      <c r="A3620" s="116"/>
      <c r="B3620" s="122"/>
      <c r="E3620" s="74"/>
      <c r="F3620" s="74"/>
      <c r="G3620" s="74"/>
    </row>
    <row r="3621" spans="1:7" s="55" customFormat="1" ht="14.15" x14ac:dyDescent="0.4">
      <c r="A3621" s="116"/>
      <c r="B3621" s="122"/>
      <c r="E3621" s="74"/>
      <c r="F3621" s="74"/>
      <c r="G3621" s="74"/>
    </row>
    <row r="3622" spans="1:7" s="55" customFormat="1" ht="14.15" x14ac:dyDescent="0.4">
      <c r="A3622" s="116"/>
      <c r="B3622" s="122"/>
      <c r="E3622" s="74"/>
      <c r="F3622" s="74"/>
      <c r="G3622" s="74"/>
    </row>
    <row r="3623" spans="1:7" s="55" customFormat="1" ht="14.15" x14ac:dyDescent="0.4">
      <c r="A3623" s="116"/>
      <c r="B3623" s="122"/>
      <c r="E3623" s="74"/>
      <c r="F3623" s="74"/>
      <c r="G3623" s="74"/>
    </row>
    <row r="3624" spans="1:7" s="55" customFormat="1" ht="14.15" x14ac:dyDescent="0.4">
      <c r="A3624" s="116"/>
      <c r="B3624" s="122"/>
      <c r="E3624" s="74"/>
      <c r="F3624" s="74"/>
      <c r="G3624" s="74"/>
    </row>
    <row r="3625" spans="1:7" s="55" customFormat="1" ht="14.15" x14ac:dyDescent="0.4">
      <c r="A3625" s="116"/>
      <c r="B3625" s="122"/>
      <c r="E3625" s="74"/>
      <c r="F3625" s="74"/>
      <c r="G3625" s="74"/>
    </row>
    <row r="3626" spans="1:7" s="55" customFormat="1" ht="14.15" x14ac:dyDescent="0.4">
      <c r="A3626" s="116"/>
      <c r="B3626" s="122"/>
      <c r="E3626" s="74"/>
      <c r="F3626" s="74"/>
      <c r="G3626" s="74"/>
    </row>
    <row r="3627" spans="1:7" s="55" customFormat="1" ht="14.15" x14ac:dyDescent="0.4">
      <c r="A3627" s="116"/>
      <c r="B3627" s="122"/>
      <c r="E3627" s="74"/>
      <c r="F3627" s="74"/>
      <c r="G3627" s="74"/>
    </row>
    <row r="3628" spans="1:7" s="55" customFormat="1" ht="14.15" x14ac:dyDescent="0.4">
      <c r="A3628" s="116"/>
      <c r="B3628" s="122"/>
      <c r="E3628" s="74"/>
      <c r="F3628" s="74"/>
      <c r="G3628" s="74"/>
    </row>
    <row r="3629" spans="1:7" s="55" customFormat="1" ht="14.15" x14ac:dyDescent="0.4">
      <c r="A3629" s="116"/>
      <c r="B3629" s="122"/>
      <c r="E3629" s="74"/>
      <c r="F3629" s="74"/>
      <c r="G3629" s="74"/>
    </row>
    <row r="3630" spans="1:7" s="55" customFormat="1" ht="14.15" x14ac:dyDescent="0.4">
      <c r="A3630" s="116"/>
      <c r="B3630" s="122"/>
      <c r="E3630" s="74"/>
      <c r="F3630" s="74"/>
      <c r="G3630" s="74"/>
    </row>
    <row r="3631" spans="1:7" s="55" customFormat="1" ht="14.15" x14ac:dyDescent="0.4">
      <c r="A3631" s="116"/>
      <c r="B3631" s="122"/>
      <c r="E3631" s="74"/>
      <c r="F3631" s="74"/>
      <c r="G3631" s="74"/>
    </row>
    <row r="3632" spans="1:7" s="55" customFormat="1" ht="14.15" x14ac:dyDescent="0.4">
      <c r="A3632" s="116"/>
      <c r="B3632" s="122"/>
      <c r="E3632" s="74"/>
      <c r="F3632" s="74"/>
      <c r="G3632" s="74"/>
    </row>
    <row r="3633" spans="1:7" s="55" customFormat="1" ht="14.15" x14ac:dyDescent="0.4">
      <c r="A3633" s="116"/>
      <c r="B3633" s="122"/>
      <c r="E3633" s="74"/>
      <c r="F3633" s="74"/>
      <c r="G3633" s="74"/>
    </row>
    <row r="3634" spans="1:7" s="55" customFormat="1" ht="14.15" x14ac:dyDescent="0.4">
      <c r="A3634" s="116"/>
      <c r="B3634" s="122"/>
      <c r="E3634" s="74"/>
      <c r="F3634" s="74"/>
      <c r="G3634" s="74"/>
    </row>
    <row r="3635" spans="1:7" s="55" customFormat="1" ht="14.15" x14ac:dyDescent="0.4">
      <c r="A3635" s="116"/>
      <c r="B3635" s="122"/>
      <c r="E3635" s="74"/>
      <c r="F3635" s="74"/>
      <c r="G3635" s="74"/>
    </row>
    <row r="3636" spans="1:7" s="55" customFormat="1" ht="14.15" x14ac:dyDescent="0.4">
      <c r="A3636" s="116"/>
      <c r="B3636" s="122"/>
      <c r="E3636" s="74"/>
      <c r="F3636" s="74"/>
      <c r="G3636" s="74"/>
    </row>
    <row r="3637" spans="1:7" s="55" customFormat="1" ht="14.15" x14ac:dyDescent="0.4">
      <c r="A3637" s="116"/>
      <c r="B3637" s="122"/>
      <c r="E3637" s="74"/>
      <c r="F3637" s="74"/>
      <c r="G3637" s="74"/>
    </row>
    <row r="3638" spans="1:7" s="55" customFormat="1" ht="14.15" x14ac:dyDescent="0.4">
      <c r="A3638" s="116"/>
      <c r="B3638" s="122"/>
      <c r="E3638" s="74"/>
      <c r="F3638" s="74"/>
      <c r="G3638" s="74"/>
    </row>
    <row r="3639" spans="1:7" s="55" customFormat="1" ht="14.15" x14ac:dyDescent="0.4">
      <c r="A3639" s="116"/>
      <c r="B3639" s="122"/>
      <c r="E3639" s="74"/>
      <c r="F3639" s="74"/>
      <c r="G3639" s="74"/>
    </row>
    <row r="3640" spans="1:7" s="55" customFormat="1" ht="14.15" x14ac:dyDescent="0.4">
      <c r="A3640" s="116"/>
      <c r="B3640" s="122"/>
      <c r="E3640" s="74"/>
      <c r="F3640" s="74"/>
      <c r="G3640" s="74"/>
    </row>
    <row r="3641" spans="1:7" s="55" customFormat="1" ht="14.15" x14ac:dyDescent="0.4">
      <c r="A3641" s="116"/>
      <c r="B3641" s="122"/>
      <c r="E3641" s="74"/>
      <c r="F3641" s="74"/>
      <c r="G3641" s="74"/>
    </row>
    <row r="3642" spans="1:7" s="55" customFormat="1" ht="14.15" x14ac:dyDescent="0.4">
      <c r="A3642" s="116"/>
      <c r="B3642" s="122"/>
      <c r="E3642" s="74"/>
      <c r="F3642" s="74"/>
      <c r="G3642" s="74"/>
    </row>
    <row r="3643" spans="1:7" s="55" customFormat="1" ht="14.15" x14ac:dyDescent="0.4">
      <c r="A3643" s="116"/>
      <c r="B3643" s="122"/>
      <c r="E3643" s="74"/>
      <c r="F3643" s="74"/>
      <c r="G3643" s="74"/>
    </row>
    <row r="3644" spans="1:7" s="55" customFormat="1" ht="14.15" x14ac:dyDescent="0.4">
      <c r="A3644" s="116"/>
      <c r="B3644" s="122"/>
      <c r="E3644" s="74"/>
      <c r="F3644" s="74"/>
      <c r="G3644" s="74"/>
    </row>
    <row r="3645" spans="1:7" s="55" customFormat="1" ht="14.15" x14ac:dyDescent="0.4">
      <c r="A3645" s="116"/>
      <c r="B3645" s="122"/>
      <c r="E3645" s="74"/>
      <c r="F3645" s="74"/>
      <c r="G3645" s="74"/>
    </row>
    <row r="3646" spans="1:7" s="55" customFormat="1" ht="14.15" x14ac:dyDescent="0.4">
      <c r="A3646" s="116"/>
      <c r="B3646" s="122"/>
      <c r="E3646" s="74"/>
      <c r="F3646" s="74"/>
      <c r="G3646" s="74"/>
    </row>
    <row r="3647" spans="1:7" s="55" customFormat="1" ht="14.15" x14ac:dyDescent="0.4">
      <c r="A3647" s="116"/>
      <c r="B3647" s="122"/>
      <c r="E3647" s="74"/>
      <c r="F3647" s="74"/>
      <c r="G3647" s="74"/>
    </row>
    <row r="3648" spans="1:7" s="55" customFormat="1" ht="14.15" x14ac:dyDescent="0.4">
      <c r="A3648" s="116"/>
      <c r="B3648" s="122"/>
      <c r="E3648" s="74"/>
      <c r="F3648" s="74"/>
      <c r="G3648" s="74"/>
    </row>
    <row r="3649" spans="1:7" s="55" customFormat="1" ht="14.15" x14ac:dyDescent="0.4">
      <c r="A3649" s="116"/>
      <c r="B3649" s="122"/>
      <c r="E3649" s="74"/>
      <c r="F3649" s="74"/>
      <c r="G3649" s="74"/>
    </row>
    <row r="3650" spans="1:7" s="55" customFormat="1" ht="14.15" x14ac:dyDescent="0.4">
      <c r="A3650" s="116"/>
      <c r="B3650" s="122"/>
      <c r="E3650" s="74"/>
      <c r="F3650" s="74"/>
      <c r="G3650" s="74"/>
    </row>
    <row r="3651" spans="1:7" s="55" customFormat="1" ht="14.15" x14ac:dyDescent="0.4">
      <c r="A3651" s="116"/>
      <c r="B3651" s="122"/>
      <c r="E3651" s="74"/>
      <c r="F3651" s="74"/>
      <c r="G3651" s="74"/>
    </row>
    <row r="3652" spans="1:7" s="55" customFormat="1" ht="14.15" x14ac:dyDescent="0.4">
      <c r="A3652" s="116"/>
      <c r="B3652" s="122"/>
      <c r="E3652" s="74"/>
      <c r="F3652" s="74"/>
      <c r="G3652" s="74"/>
    </row>
    <row r="3653" spans="1:7" s="55" customFormat="1" ht="14.15" x14ac:dyDescent="0.4">
      <c r="A3653" s="116"/>
      <c r="B3653" s="122"/>
      <c r="E3653" s="74"/>
      <c r="F3653" s="74"/>
      <c r="G3653" s="74"/>
    </row>
    <row r="3654" spans="1:7" s="55" customFormat="1" ht="14.15" x14ac:dyDescent="0.4">
      <c r="A3654" s="116"/>
      <c r="B3654" s="122"/>
      <c r="E3654" s="74"/>
      <c r="F3654" s="74"/>
      <c r="G3654" s="74"/>
    </row>
    <row r="3655" spans="1:7" s="55" customFormat="1" ht="14.15" x14ac:dyDescent="0.4">
      <c r="A3655" s="116"/>
      <c r="B3655" s="122"/>
      <c r="E3655" s="74"/>
      <c r="F3655" s="74"/>
      <c r="G3655" s="74"/>
    </row>
    <row r="3656" spans="1:7" s="55" customFormat="1" ht="14.15" x14ac:dyDescent="0.4">
      <c r="A3656" s="116"/>
      <c r="B3656" s="122"/>
      <c r="E3656" s="74"/>
      <c r="F3656" s="74"/>
      <c r="G3656" s="74"/>
    </row>
    <row r="3657" spans="1:7" s="55" customFormat="1" ht="14.15" x14ac:dyDescent="0.4">
      <c r="A3657" s="116"/>
      <c r="B3657" s="122"/>
      <c r="E3657" s="74"/>
      <c r="F3657" s="74"/>
      <c r="G3657" s="74"/>
    </row>
    <row r="3658" spans="1:7" s="55" customFormat="1" ht="14.15" x14ac:dyDescent="0.4">
      <c r="A3658" s="116"/>
      <c r="B3658" s="122"/>
      <c r="E3658" s="74"/>
      <c r="F3658" s="74"/>
      <c r="G3658" s="74"/>
    </row>
    <row r="3659" spans="1:7" s="55" customFormat="1" ht="14.15" x14ac:dyDescent="0.4">
      <c r="A3659" s="116"/>
      <c r="B3659" s="122"/>
      <c r="E3659" s="74"/>
      <c r="F3659" s="74"/>
      <c r="G3659" s="74"/>
    </row>
    <row r="3660" spans="1:7" s="55" customFormat="1" ht="14.15" x14ac:dyDescent="0.4">
      <c r="A3660" s="116"/>
      <c r="B3660" s="122"/>
      <c r="E3660" s="74"/>
      <c r="F3660" s="74"/>
      <c r="G3660" s="74"/>
    </row>
    <row r="3661" spans="1:7" s="55" customFormat="1" ht="14.15" x14ac:dyDescent="0.4">
      <c r="A3661" s="116"/>
      <c r="B3661" s="122"/>
      <c r="E3661" s="74"/>
      <c r="F3661" s="74"/>
      <c r="G3661" s="74"/>
    </row>
    <row r="3662" spans="1:7" s="55" customFormat="1" ht="14.15" x14ac:dyDescent="0.4">
      <c r="A3662" s="116"/>
      <c r="B3662" s="122"/>
      <c r="E3662" s="74"/>
      <c r="F3662" s="74"/>
      <c r="G3662" s="74"/>
    </row>
    <row r="3663" spans="1:7" s="55" customFormat="1" ht="14.15" x14ac:dyDescent="0.4">
      <c r="A3663" s="116"/>
      <c r="B3663" s="122"/>
      <c r="E3663" s="74"/>
      <c r="F3663" s="74"/>
      <c r="G3663" s="74"/>
    </row>
    <row r="3664" spans="1:7" s="55" customFormat="1" ht="14.15" x14ac:dyDescent="0.4">
      <c r="A3664" s="116"/>
      <c r="B3664" s="122"/>
      <c r="E3664" s="74"/>
      <c r="F3664" s="74"/>
      <c r="G3664" s="74"/>
    </row>
    <row r="3665" spans="1:7" s="55" customFormat="1" ht="14.15" x14ac:dyDescent="0.4">
      <c r="A3665" s="116"/>
      <c r="B3665" s="122"/>
      <c r="E3665" s="74"/>
      <c r="F3665" s="74"/>
      <c r="G3665" s="74"/>
    </row>
    <row r="3666" spans="1:7" s="55" customFormat="1" ht="14.15" x14ac:dyDescent="0.4">
      <c r="A3666" s="116"/>
      <c r="B3666" s="122"/>
      <c r="E3666" s="74"/>
      <c r="F3666" s="74"/>
      <c r="G3666" s="74"/>
    </row>
    <row r="3667" spans="1:7" s="55" customFormat="1" ht="14.15" x14ac:dyDescent="0.4">
      <c r="A3667" s="116"/>
      <c r="B3667" s="122"/>
      <c r="E3667" s="74"/>
      <c r="F3667" s="74"/>
      <c r="G3667" s="74"/>
    </row>
    <row r="3668" spans="1:7" s="55" customFormat="1" ht="14.15" x14ac:dyDescent="0.4">
      <c r="A3668" s="116"/>
      <c r="B3668" s="122"/>
      <c r="E3668" s="74"/>
      <c r="F3668" s="74"/>
      <c r="G3668" s="74"/>
    </row>
    <row r="3669" spans="1:7" s="55" customFormat="1" ht="14.15" x14ac:dyDescent="0.4">
      <c r="A3669" s="116"/>
      <c r="B3669" s="122"/>
      <c r="E3669" s="74"/>
      <c r="F3669" s="74"/>
      <c r="G3669" s="74"/>
    </row>
    <row r="3670" spans="1:7" s="55" customFormat="1" ht="14.15" x14ac:dyDescent="0.4">
      <c r="A3670" s="116"/>
      <c r="B3670" s="122"/>
      <c r="E3670" s="74"/>
      <c r="F3670" s="74"/>
      <c r="G3670" s="74"/>
    </row>
    <row r="3671" spans="1:7" s="55" customFormat="1" ht="14.15" x14ac:dyDescent="0.4">
      <c r="A3671" s="116"/>
      <c r="B3671" s="122"/>
      <c r="E3671" s="74"/>
      <c r="F3671" s="74"/>
      <c r="G3671" s="74"/>
    </row>
    <row r="3672" spans="1:7" s="55" customFormat="1" ht="14.15" x14ac:dyDescent="0.4">
      <c r="A3672" s="116"/>
      <c r="B3672" s="122"/>
      <c r="E3672" s="74"/>
      <c r="F3672" s="74"/>
      <c r="G3672" s="74"/>
    </row>
    <row r="3673" spans="1:7" s="55" customFormat="1" ht="14.15" x14ac:dyDescent="0.4">
      <c r="A3673" s="116"/>
      <c r="B3673" s="122"/>
      <c r="E3673" s="74"/>
      <c r="F3673" s="74"/>
      <c r="G3673" s="74"/>
    </row>
    <row r="3674" spans="1:7" s="55" customFormat="1" ht="14.15" x14ac:dyDescent="0.4">
      <c r="A3674" s="116"/>
      <c r="B3674" s="122"/>
      <c r="E3674" s="74"/>
      <c r="F3674" s="74"/>
      <c r="G3674" s="74"/>
    </row>
    <row r="3675" spans="1:7" s="55" customFormat="1" ht="14.15" x14ac:dyDescent="0.4">
      <c r="A3675" s="116"/>
      <c r="B3675" s="122"/>
      <c r="E3675" s="74"/>
      <c r="F3675" s="74"/>
      <c r="G3675" s="74"/>
    </row>
    <row r="3676" spans="1:7" s="55" customFormat="1" ht="14.15" x14ac:dyDescent="0.4">
      <c r="A3676" s="116"/>
      <c r="B3676" s="122"/>
      <c r="E3676" s="74"/>
      <c r="F3676" s="74"/>
      <c r="G3676" s="74"/>
    </row>
    <row r="3677" spans="1:7" s="55" customFormat="1" ht="14.15" x14ac:dyDescent="0.4">
      <c r="A3677" s="116"/>
      <c r="B3677" s="122"/>
      <c r="E3677" s="74"/>
      <c r="F3677" s="74"/>
      <c r="G3677" s="74"/>
    </row>
    <row r="3678" spans="1:7" s="55" customFormat="1" ht="14.15" x14ac:dyDescent="0.4">
      <c r="A3678" s="116"/>
      <c r="B3678" s="122"/>
      <c r="E3678" s="74"/>
      <c r="F3678" s="74"/>
      <c r="G3678" s="74"/>
    </row>
    <row r="3679" spans="1:7" s="55" customFormat="1" ht="14.15" x14ac:dyDescent="0.4">
      <c r="A3679" s="116"/>
      <c r="B3679" s="122"/>
      <c r="E3679" s="74"/>
      <c r="F3679" s="74"/>
      <c r="G3679" s="74"/>
    </row>
    <row r="3680" spans="1:7" s="55" customFormat="1" ht="14.15" x14ac:dyDescent="0.4">
      <c r="A3680" s="116"/>
      <c r="B3680" s="122"/>
      <c r="E3680" s="74"/>
      <c r="F3680" s="74"/>
      <c r="G3680" s="74"/>
    </row>
    <row r="3681" spans="1:7" s="55" customFormat="1" ht="14.15" x14ac:dyDescent="0.4">
      <c r="A3681" s="116"/>
      <c r="B3681" s="122"/>
      <c r="E3681" s="74"/>
      <c r="F3681" s="74"/>
      <c r="G3681" s="74"/>
    </row>
    <row r="3682" spans="1:7" s="55" customFormat="1" ht="14.15" x14ac:dyDescent="0.4">
      <c r="A3682" s="116"/>
      <c r="B3682" s="122"/>
      <c r="E3682" s="74"/>
      <c r="F3682" s="74"/>
      <c r="G3682" s="74"/>
    </row>
    <row r="3683" spans="1:7" s="55" customFormat="1" ht="14.15" x14ac:dyDescent="0.4">
      <c r="A3683" s="116"/>
      <c r="B3683" s="122"/>
      <c r="E3683" s="74"/>
      <c r="F3683" s="74"/>
      <c r="G3683" s="74"/>
    </row>
    <row r="3684" spans="1:7" s="55" customFormat="1" ht="14.15" x14ac:dyDescent="0.4">
      <c r="A3684" s="116"/>
      <c r="B3684" s="122"/>
      <c r="E3684" s="74"/>
      <c r="F3684" s="74"/>
      <c r="G3684" s="74"/>
    </row>
    <row r="3685" spans="1:7" s="55" customFormat="1" ht="14.15" x14ac:dyDescent="0.4">
      <c r="A3685" s="116"/>
      <c r="B3685" s="122"/>
      <c r="E3685" s="74"/>
      <c r="F3685" s="74"/>
      <c r="G3685" s="74"/>
    </row>
    <row r="3686" spans="1:7" s="55" customFormat="1" ht="14.15" x14ac:dyDescent="0.4">
      <c r="A3686" s="116"/>
      <c r="B3686" s="122"/>
      <c r="E3686" s="74"/>
      <c r="F3686" s="74"/>
      <c r="G3686" s="74"/>
    </row>
    <row r="3687" spans="1:7" s="55" customFormat="1" ht="14.15" x14ac:dyDescent="0.4">
      <c r="A3687" s="116"/>
      <c r="B3687" s="122"/>
      <c r="E3687" s="74"/>
      <c r="F3687" s="74"/>
      <c r="G3687" s="74"/>
    </row>
    <row r="3688" spans="1:7" s="55" customFormat="1" ht="14.15" x14ac:dyDescent="0.4">
      <c r="A3688" s="116"/>
      <c r="B3688" s="122"/>
      <c r="E3688" s="74"/>
      <c r="F3688" s="74"/>
      <c r="G3688" s="74"/>
    </row>
    <row r="3689" spans="1:7" s="55" customFormat="1" ht="14.15" x14ac:dyDescent="0.4">
      <c r="A3689" s="116"/>
      <c r="B3689" s="122"/>
      <c r="E3689" s="74"/>
      <c r="F3689" s="74"/>
      <c r="G3689" s="74"/>
    </row>
    <row r="3690" spans="1:7" s="55" customFormat="1" ht="14.15" x14ac:dyDescent="0.4">
      <c r="A3690" s="116"/>
      <c r="B3690" s="122"/>
      <c r="E3690" s="74"/>
      <c r="F3690" s="74"/>
      <c r="G3690" s="74"/>
    </row>
    <row r="3691" spans="1:7" s="55" customFormat="1" ht="14.15" x14ac:dyDescent="0.4">
      <c r="A3691" s="116"/>
      <c r="B3691" s="122"/>
      <c r="E3691" s="74"/>
      <c r="F3691" s="74"/>
      <c r="G3691" s="74"/>
    </row>
    <row r="3692" spans="1:7" s="55" customFormat="1" ht="14.15" x14ac:dyDescent="0.4">
      <c r="A3692" s="116"/>
      <c r="B3692" s="122"/>
      <c r="E3692" s="74"/>
      <c r="F3692" s="74"/>
      <c r="G3692" s="74"/>
    </row>
    <row r="3693" spans="1:7" s="55" customFormat="1" ht="14.15" x14ac:dyDescent="0.4">
      <c r="A3693" s="116"/>
      <c r="B3693" s="122"/>
      <c r="E3693" s="74"/>
      <c r="F3693" s="74"/>
      <c r="G3693" s="74"/>
    </row>
    <row r="3694" spans="1:7" s="55" customFormat="1" ht="14.15" x14ac:dyDescent="0.4">
      <c r="A3694" s="116"/>
      <c r="B3694" s="122"/>
      <c r="E3694" s="74"/>
      <c r="F3694" s="74"/>
      <c r="G3694" s="74"/>
    </row>
    <row r="3695" spans="1:7" s="55" customFormat="1" ht="14.15" x14ac:dyDescent="0.4">
      <c r="A3695" s="116"/>
      <c r="B3695" s="122"/>
      <c r="E3695" s="74"/>
      <c r="F3695" s="74"/>
      <c r="G3695" s="74"/>
    </row>
    <row r="3696" spans="1:7" s="55" customFormat="1" ht="14.15" x14ac:dyDescent="0.4">
      <c r="A3696" s="116"/>
      <c r="B3696" s="122"/>
      <c r="E3696" s="74"/>
      <c r="F3696" s="74"/>
      <c r="G3696" s="74"/>
    </row>
    <row r="3697" spans="1:24" s="55" customFormat="1" ht="14.15" x14ac:dyDescent="0.4">
      <c r="A3697" s="116"/>
      <c r="B3697" s="122"/>
      <c r="E3697" s="74"/>
      <c r="F3697" s="74"/>
      <c r="G3697" s="74"/>
    </row>
    <row r="3698" spans="1:24" s="55" customFormat="1" ht="14.15" x14ac:dyDescent="0.4">
      <c r="A3698" s="116"/>
      <c r="B3698" s="122"/>
      <c r="E3698" s="74"/>
      <c r="F3698" s="74"/>
      <c r="G3698" s="74"/>
    </row>
    <row r="3699" spans="1:24" s="55" customFormat="1" ht="14.15" x14ac:dyDescent="0.4">
      <c r="A3699" s="116"/>
      <c r="B3699" s="122"/>
      <c r="E3699" s="74"/>
      <c r="F3699" s="74"/>
      <c r="G3699" s="74"/>
    </row>
    <row r="3700" spans="1:24" s="55" customFormat="1" ht="14.15" x14ac:dyDescent="0.4">
      <c r="A3700" s="116"/>
      <c r="B3700" s="122"/>
      <c r="E3700" s="74"/>
      <c r="F3700" s="74"/>
      <c r="G3700" s="74"/>
    </row>
    <row r="3701" spans="1:24" s="55" customFormat="1" ht="14.15" x14ac:dyDescent="0.4">
      <c r="A3701" s="116"/>
      <c r="B3701" s="122"/>
      <c r="E3701" s="74"/>
      <c r="F3701" s="74"/>
      <c r="G3701" s="74"/>
    </row>
    <row r="3702" spans="1:24" s="55" customFormat="1" ht="14.15" x14ac:dyDescent="0.4">
      <c r="A3702" s="116"/>
      <c r="B3702" s="122"/>
      <c r="E3702" s="74"/>
      <c r="F3702" s="74"/>
      <c r="G3702" s="74"/>
    </row>
    <row r="3703" spans="1:24" s="55" customFormat="1" ht="14.15" x14ac:dyDescent="0.4">
      <c r="A3703" s="116"/>
      <c r="B3703" s="122"/>
      <c r="E3703" s="74"/>
      <c r="F3703" s="74"/>
      <c r="G3703" s="74"/>
    </row>
    <row r="3704" spans="1:24" s="55" customFormat="1" x14ac:dyDescent="0.4">
      <c r="A3704" s="116"/>
      <c r="B3704" s="122"/>
      <c r="E3704" s="74"/>
      <c r="F3704" s="74"/>
      <c r="G3704" s="74"/>
      <c r="R3704" s="43"/>
      <c r="S3704" s="43"/>
      <c r="T3704" s="43"/>
    </row>
    <row r="3705" spans="1:24" s="55" customFormat="1" x14ac:dyDescent="0.4">
      <c r="A3705" s="116"/>
      <c r="B3705" s="122"/>
      <c r="E3705" s="74"/>
      <c r="F3705" s="74"/>
      <c r="G3705" s="74"/>
      <c r="R3705" s="43"/>
      <c r="S3705" s="43"/>
      <c r="T3705" s="43"/>
    </row>
    <row r="3706" spans="1:24" s="55" customFormat="1" x14ac:dyDescent="0.4">
      <c r="A3706" s="116"/>
      <c r="B3706" s="122"/>
      <c r="E3706" s="74"/>
      <c r="F3706" s="74"/>
      <c r="G3706" s="74"/>
      <c r="R3706" s="43"/>
      <c r="S3706" s="43"/>
      <c r="T3706" s="43"/>
    </row>
    <row r="3707" spans="1:24" s="55" customFormat="1" x14ac:dyDescent="0.4">
      <c r="A3707" s="116"/>
      <c r="B3707" s="122"/>
      <c r="E3707" s="74"/>
      <c r="F3707" s="74"/>
      <c r="G3707" s="74"/>
      <c r="R3707" s="43"/>
      <c r="S3707" s="43"/>
      <c r="T3707" s="43"/>
    </row>
    <row r="3708" spans="1:24" s="55" customFormat="1" x14ac:dyDescent="0.4">
      <c r="A3708" s="116"/>
      <c r="B3708" s="122"/>
      <c r="E3708" s="74"/>
      <c r="F3708" s="74"/>
      <c r="G3708" s="74"/>
      <c r="R3708" s="43"/>
      <c r="S3708" s="43"/>
      <c r="T3708" s="43"/>
    </row>
    <row r="3709" spans="1:24" s="55" customFormat="1" x14ac:dyDescent="0.4">
      <c r="A3709" s="116"/>
      <c r="B3709" s="122"/>
      <c r="E3709" s="74"/>
      <c r="F3709" s="74"/>
      <c r="G3709" s="74"/>
      <c r="J3709" s="43"/>
      <c r="R3709" s="43"/>
      <c r="S3709" s="43"/>
      <c r="T3709" s="43"/>
      <c r="U3709" s="43"/>
    </row>
    <row r="3710" spans="1:24" s="55" customFormat="1" x14ac:dyDescent="0.4">
      <c r="A3710" s="116"/>
      <c r="B3710" s="122"/>
      <c r="E3710" s="74"/>
      <c r="F3710" s="74"/>
      <c r="G3710" s="74"/>
      <c r="J3710" s="43"/>
      <c r="R3710" s="43"/>
      <c r="S3710" s="43"/>
      <c r="T3710" s="43"/>
      <c r="U3710" s="43"/>
    </row>
    <row r="3711" spans="1:24" s="55" customFormat="1" x14ac:dyDescent="0.4">
      <c r="A3711" s="116"/>
      <c r="B3711" s="122"/>
      <c r="E3711" s="74"/>
      <c r="F3711" s="74"/>
      <c r="G3711" s="74"/>
      <c r="J3711" s="43"/>
      <c r="R3711" s="43"/>
      <c r="S3711" s="43"/>
      <c r="T3711" s="43"/>
      <c r="U3711" s="43"/>
      <c r="V3711" s="43"/>
      <c r="W3711" s="43"/>
      <c r="X3711" s="43"/>
    </row>
  </sheetData>
  <mergeCells count="5">
    <mergeCell ref="C57:P57"/>
    <mergeCell ref="N2:P2"/>
    <mergeCell ref="K2:M2"/>
    <mergeCell ref="H2:I2"/>
    <mergeCell ref="D2:G2"/>
  </mergeCells>
  <printOptions horizontalCentered="1" verticalCentered="1"/>
  <pageMargins left="0.31496062992125984" right="0.51181102362204722" top="0.19685039370078741" bottom="0.15748031496062992" header="0.17" footer="0.15748031496062992"/>
  <pageSetup paperSize="9" scale="58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0000"/>
    <pageSetUpPr fitToPage="1"/>
  </sheetPr>
  <dimension ref="A1:AI3712"/>
  <sheetViews>
    <sheetView topLeftCell="C1" workbookViewId="0">
      <selection activeCell="N11" sqref="N11"/>
    </sheetView>
  </sheetViews>
  <sheetFormatPr defaultColWidth="0" defaultRowHeight="15" x14ac:dyDescent="0.4"/>
  <cols>
    <col min="1" max="1" width="10.53515625" style="116" hidden="1" customWidth="1"/>
    <col min="2" max="2" width="3.3828125" style="122" hidden="1" customWidth="1"/>
    <col min="3" max="3" width="22.53515625" style="43" customWidth="1"/>
    <col min="4" max="4" width="11.3828125" style="43" customWidth="1"/>
    <col min="5" max="5" width="12.53515625" style="80" customWidth="1"/>
    <col min="6" max="6" width="12.3828125" style="80" customWidth="1"/>
    <col min="7" max="7" width="13.3828125" style="80" customWidth="1"/>
    <col min="8" max="8" width="16.53515625" style="43" bestFit="1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8" width="9.3828125" style="43" customWidth="1"/>
    <col min="19" max="22" width="0" style="43" hidden="1" customWidth="1"/>
    <col min="23" max="23" width="12.3828125" style="43" hidden="1" customWidth="1"/>
    <col min="24" max="26" width="0" style="43" hidden="1" customWidth="1"/>
    <col min="27" max="27" width="10.53515625" style="43" hidden="1" customWidth="1"/>
    <col min="28" max="28" width="11.3828125" style="43" hidden="1" customWidth="1"/>
    <col min="29" max="29" width="12.53515625" style="43" hidden="1" customWidth="1"/>
    <col min="30" max="30" width="0" style="43" hidden="1" customWidth="1"/>
    <col min="31" max="31" width="11.53515625" style="43" hidden="1" customWidth="1"/>
    <col min="32" max="32" width="12" style="43" hidden="1" customWidth="1"/>
    <col min="33" max="33" width="0" style="43" hidden="1" customWidth="1"/>
    <col min="34" max="34" width="11.53515625" style="43" hidden="1" customWidth="1"/>
    <col min="35" max="35" width="12" style="43" hidden="1" customWidth="1"/>
    <col min="36" max="16384" width="0" style="43" hidden="1"/>
  </cols>
  <sheetData>
    <row r="1" spans="1:32" ht="24.75" customHeight="1" x14ac:dyDescent="0.4">
      <c r="B1" s="128"/>
      <c r="C1" s="40" t="s">
        <v>153</v>
      </c>
      <c r="D1" s="41"/>
      <c r="E1" s="42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</row>
    <row r="2" spans="1:32" s="48" customFormat="1" ht="45" customHeight="1" x14ac:dyDescent="0.4">
      <c r="A2" s="116"/>
      <c r="B2" s="122"/>
      <c r="C2" s="45"/>
      <c r="D2" s="328" t="s">
        <v>78</v>
      </c>
      <c r="E2" s="328"/>
      <c r="F2" s="328"/>
      <c r="G2" s="328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  <c r="R2" s="328"/>
      <c r="S2" s="328"/>
      <c r="T2" s="46"/>
      <c r="U2" s="328"/>
      <c r="V2" s="328"/>
      <c r="W2" s="328"/>
      <c r="X2" s="328"/>
      <c r="Y2" s="328"/>
      <c r="Z2" s="328"/>
      <c r="AA2" s="327"/>
      <c r="AB2" s="327"/>
      <c r="AC2" s="327"/>
      <c r="AD2" s="327"/>
      <c r="AE2" s="327"/>
      <c r="AF2" s="327"/>
    </row>
    <row r="3" spans="1:32" s="48" customFormat="1" ht="29.6" x14ac:dyDescent="0.4">
      <c r="A3" s="116"/>
      <c r="B3" s="122"/>
      <c r="C3" s="45"/>
      <c r="D3" s="51" t="s">
        <v>8</v>
      </c>
      <c r="E3" s="51" t="s">
        <v>79</v>
      </c>
      <c r="F3" s="51" t="s">
        <v>10</v>
      </c>
      <c r="G3" s="51" t="s">
        <v>80</v>
      </c>
      <c r="H3" s="51" t="s">
        <v>81</v>
      </c>
      <c r="I3" s="51" t="s">
        <v>9</v>
      </c>
      <c r="J3" s="51"/>
      <c r="K3" s="52" t="s">
        <v>12</v>
      </c>
      <c r="L3" s="52" t="s">
        <v>13</v>
      </c>
      <c r="M3" s="51" t="s">
        <v>82</v>
      </c>
      <c r="N3" s="51" t="s">
        <v>83</v>
      </c>
      <c r="O3" s="51" t="s">
        <v>16</v>
      </c>
      <c r="P3" s="51" t="s">
        <v>17</v>
      </c>
      <c r="R3" s="51"/>
      <c r="S3" s="51"/>
      <c r="T3" s="50"/>
      <c r="U3" s="51"/>
      <c r="V3" s="51"/>
      <c r="W3" s="51"/>
      <c r="X3" s="51"/>
      <c r="Y3" s="51"/>
      <c r="Z3" s="51"/>
      <c r="AA3" s="52"/>
      <c r="AB3" s="52"/>
      <c r="AC3" s="51"/>
      <c r="AD3" s="51"/>
      <c r="AE3" s="51"/>
      <c r="AF3" s="51"/>
    </row>
    <row r="4" spans="1:32" s="53" customFormat="1" ht="25.5" customHeight="1" x14ac:dyDescent="0.4">
      <c r="A4" s="116"/>
      <c r="B4" s="122"/>
      <c r="C4" s="53" t="s">
        <v>18</v>
      </c>
      <c r="D4" s="53">
        <v>27353</v>
      </c>
      <c r="E4" s="53">
        <v>13436</v>
      </c>
      <c r="F4" s="53">
        <v>1388</v>
      </c>
      <c r="G4" s="53">
        <v>8343</v>
      </c>
      <c r="H4" s="53">
        <v>665</v>
      </c>
      <c r="I4" s="53">
        <v>751</v>
      </c>
      <c r="J4" s="64" t="s">
        <v>19</v>
      </c>
      <c r="K4" s="53">
        <v>1972</v>
      </c>
      <c r="L4" s="53">
        <v>164</v>
      </c>
      <c r="M4" s="53">
        <v>1381</v>
      </c>
      <c r="N4" s="53">
        <v>4904</v>
      </c>
      <c r="O4" s="53">
        <v>352</v>
      </c>
      <c r="P4" s="53">
        <v>248</v>
      </c>
      <c r="R4" s="124"/>
      <c r="S4" s="124"/>
      <c r="T4" s="124"/>
      <c r="U4" s="124"/>
      <c r="V4" s="124"/>
      <c r="W4" s="124"/>
      <c r="X4" s="124"/>
      <c r="Y4" s="124"/>
      <c r="Z4" s="124"/>
      <c r="AA4" s="124"/>
      <c r="AB4" s="124"/>
      <c r="AC4" s="124"/>
      <c r="AD4" s="124"/>
      <c r="AE4" s="124"/>
      <c r="AF4" s="124"/>
    </row>
    <row r="5" spans="1:32" s="60" customFormat="1" ht="25.5" customHeight="1" x14ac:dyDescent="0.4">
      <c r="A5" s="118"/>
      <c r="B5" s="127"/>
      <c r="C5" s="53" t="s">
        <v>20</v>
      </c>
      <c r="D5" s="59">
        <v>14960</v>
      </c>
      <c r="E5" s="59">
        <v>13028</v>
      </c>
      <c r="F5" s="59">
        <v>1001</v>
      </c>
      <c r="G5" s="59">
        <v>5387</v>
      </c>
      <c r="H5" s="59">
        <v>381</v>
      </c>
      <c r="I5" s="59">
        <v>731</v>
      </c>
      <c r="J5" s="64" t="s">
        <v>19</v>
      </c>
      <c r="K5" s="59">
        <v>1525</v>
      </c>
      <c r="L5" s="59">
        <v>130</v>
      </c>
      <c r="M5" s="59">
        <v>872</v>
      </c>
      <c r="N5" s="59">
        <v>3883</v>
      </c>
      <c r="O5" s="59">
        <v>236</v>
      </c>
      <c r="P5" s="59">
        <v>161</v>
      </c>
      <c r="R5" s="124"/>
      <c r="S5" s="124"/>
      <c r="T5" s="124"/>
      <c r="U5" s="124"/>
      <c r="V5" s="124"/>
      <c r="W5" s="124"/>
      <c r="X5" s="124"/>
      <c r="Y5" s="124"/>
      <c r="Z5" s="124"/>
      <c r="AA5" s="124"/>
      <c r="AB5" s="124"/>
      <c r="AC5" s="124"/>
      <c r="AD5" s="124"/>
      <c r="AE5" s="124"/>
      <c r="AF5" s="124"/>
    </row>
    <row r="6" spans="1:32" s="62" customFormat="1" ht="14.25" customHeight="1" x14ac:dyDescent="0.35">
      <c r="A6" s="116">
        <v>51</v>
      </c>
      <c r="B6" s="126" t="s">
        <v>99</v>
      </c>
      <c r="C6" s="62" t="s">
        <v>21</v>
      </c>
      <c r="D6" s="64">
        <v>622</v>
      </c>
      <c r="E6" s="64">
        <v>254</v>
      </c>
      <c r="F6" s="64">
        <v>34</v>
      </c>
      <c r="G6" s="64">
        <v>121</v>
      </c>
      <c r="H6" s="64">
        <v>11</v>
      </c>
      <c r="I6" s="64">
        <v>12</v>
      </c>
      <c r="J6" s="64" t="s">
        <v>19</v>
      </c>
      <c r="K6" s="64">
        <v>37</v>
      </c>
      <c r="L6" s="64">
        <v>6</v>
      </c>
      <c r="M6" s="64">
        <v>16</v>
      </c>
      <c r="N6" s="64">
        <v>70</v>
      </c>
      <c r="O6" s="64">
        <v>8</v>
      </c>
      <c r="P6" s="64">
        <v>2</v>
      </c>
      <c r="R6" s="124"/>
      <c r="S6" s="124"/>
      <c r="T6" s="124"/>
      <c r="U6" s="124"/>
      <c r="V6" s="124"/>
      <c r="W6" s="124"/>
      <c r="X6" s="124"/>
      <c r="Y6" s="124"/>
      <c r="Z6" s="124"/>
      <c r="AA6" s="124"/>
      <c r="AB6" s="124"/>
      <c r="AC6" s="124"/>
      <c r="AD6" s="124"/>
      <c r="AE6" s="124"/>
      <c r="AF6" s="124"/>
    </row>
    <row r="7" spans="1:32" s="62" customFormat="1" ht="14.25" customHeight="1" x14ac:dyDescent="0.35">
      <c r="A7" s="116">
        <v>52</v>
      </c>
      <c r="B7" s="126" t="s">
        <v>100</v>
      </c>
      <c r="C7" s="62" t="s">
        <v>22</v>
      </c>
      <c r="D7" s="64">
        <v>298</v>
      </c>
      <c r="E7" s="64">
        <v>150</v>
      </c>
      <c r="F7" s="64">
        <v>28</v>
      </c>
      <c r="G7" s="64">
        <v>137</v>
      </c>
      <c r="H7" s="64">
        <v>6</v>
      </c>
      <c r="I7" s="64">
        <v>8</v>
      </c>
      <c r="J7" s="64" t="s">
        <v>19</v>
      </c>
      <c r="K7" s="64">
        <v>22</v>
      </c>
      <c r="L7" s="64">
        <v>2</v>
      </c>
      <c r="M7" s="64">
        <v>17</v>
      </c>
      <c r="N7" s="64">
        <v>48</v>
      </c>
      <c r="O7" s="64">
        <v>4</v>
      </c>
      <c r="P7" s="64">
        <v>2</v>
      </c>
      <c r="R7" s="124"/>
      <c r="S7" s="124"/>
      <c r="T7" s="124"/>
      <c r="U7" s="124"/>
      <c r="V7" s="124"/>
      <c r="W7" s="124"/>
      <c r="X7" s="124"/>
      <c r="Y7" s="124"/>
      <c r="Z7" s="124"/>
      <c r="AA7" s="124"/>
      <c r="AB7" s="124"/>
      <c r="AC7" s="124"/>
      <c r="AD7" s="124"/>
      <c r="AE7" s="124"/>
      <c r="AF7" s="124"/>
    </row>
    <row r="8" spans="1:32" s="62" customFormat="1" ht="14.25" customHeight="1" x14ac:dyDescent="0.35">
      <c r="A8" s="116">
        <v>86</v>
      </c>
      <c r="B8" s="126" t="s">
        <v>101</v>
      </c>
      <c r="C8" s="62" t="s">
        <v>23</v>
      </c>
      <c r="D8" s="64">
        <v>402</v>
      </c>
      <c r="E8" s="64">
        <v>86</v>
      </c>
      <c r="F8" s="64">
        <v>27</v>
      </c>
      <c r="G8" s="64">
        <v>137</v>
      </c>
      <c r="H8" s="64">
        <v>11</v>
      </c>
      <c r="I8" s="64">
        <v>7</v>
      </c>
      <c r="J8" s="64" t="s">
        <v>19</v>
      </c>
      <c r="K8" s="64">
        <v>22</v>
      </c>
      <c r="L8" s="64">
        <v>1</v>
      </c>
      <c r="M8" s="64">
        <v>9</v>
      </c>
      <c r="N8" s="64">
        <v>81</v>
      </c>
      <c r="O8" s="64">
        <v>6</v>
      </c>
      <c r="P8" s="64">
        <v>3</v>
      </c>
      <c r="R8" s="124"/>
      <c r="S8" s="124"/>
      <c r="T8" s="124"/>
      <c r="U8" s="124"/>
      <c r="V8" s="124"/>
      <c r="W8" s="124"/>
      <c r="X8" s="124"/>
      <c r="Y8" s="124"/>
      <c r="Z8" s="124"/>
      <c r="AA8" s="124"/>
      <c r="AB8" s="124"/>
      <c r="AC8" s="124"/>
      <c r="AD8" s="124"/>
      <c r="AE8" s="124"/>
      <c r="AF8" s="124"/>
    </row>
    <row r="9" spans="1:32" s="62" customFormat="1" ht="14.25" customHeight="1" x14ac:dyDescent="0.35">
      <c r="A9" s="116">
        <v>53</v>
      </c>
      <c r="B9" s="126" t="s">
        <v>102</v>
      </c>
      <c r="C9" s="62" t="s">
        <v>24</v>
      </c>
      <c r="D9" s="64">
        <v>333</v>
      </c>
      <c r="E9" s="64">
        <v>269</v>
      </c>
      <c r="F9" s="64">
        <v>21</v>
      </c>
      <c r="G9" s="64">
        <v>129</v>
      </c>
      <c r="H9" s="64">
        <v>10</v>
      </c>
      <c r="I9" s="64">
        <v>10</v>
      </c>
      <c r="J9" s="64" t="s">
        <v>19</v>
      </c>
      <c r="K9" s="64">
        <v>30</v>
      </c>
      <c r="L9" s="64">
        <v>2</v>
      </c>
      <c r="M9" s="64">
        <v>16</v>
      </c>
      <c r="N9" s="64">
        <v>102</v>
      </c>
      <c r="O9" s="64">
        <v>4</v>
      </c>
      <c r="P9" s="64">
        <v>4</v>
      </c>
      <c r="R9" s="124"/>
      <c r="S9" s="124"/>
      <c r="T9" s="124"/>
      <c r="U9" s="124"/>
      <c r="V9" s="124"/>
      <c r="W9" s="124"/>
      <c r="X9" s="124"/>
      <c r="Y9" s="124"/>
      <c r="Z9" s="124"/>
      <c r="AA9" s="124"/>
      <c r="AB9" s="124"/>
      <c r="AC9" s="124"/>
      <c r="AD9" s="124"/>
      <c r="AE9" s="124"/>
      <c r="AF9" s="124"/>
    </row>
    <row r="10" spans="1:32" s="62" customFormat="1" ht="14.25" customHeight="1" x14ac:dyDescent="0.35">
      <c r="A10" s="116">
        <v>54</v>
      </c>
      <c r="B10" s="126" t="s">
        <v>103</v>
      </c>
      <c r="C10" s="62" t="s">
        <v>104</v>
      </c>
      <c r="D10" s="64">
        <v>228</v>
      </c>
      <c r="E10" s="64">
        <v>323</v>
      </c>
      <c r="F10" s="64">
        <v>43</v>
      </c>
      <c r="G10" s="64">
        <v>127</v>
      </c>
      <c r="H10" s="64">
        <v>7</v>
      </c>
      <c r="I10" s="64">
        <v>20</v>
      </c>
      <c r="J10" s="64" t="s">
        <v>19</v>
      </c>
      <c r="K10" s="64">
        <v>0</v>
      </c>
      <c r="L10" s="64">
        <v>0</v>
      </c>
      <c r="M10" s="64">
        <v>0</v>
      </c>
      <c r="N10" s="64">
        <v>0</v>
      </c>
      <c r="O10" s="64">
        <v>0</v>
      </c>
      <c r="P10" s="64">
        <v>0</v>
      </c>
      <c r="R10" s="124"/>
      <c r="S10" s="124"/>
      <c r="T10" s="124"/>
      <c r="U10" s="124"/>
      <c r="V10" s="124"/>
      <c r="W10" s="124"/>
      <c r="X10" s="124"/>
      <c r="Y10" s="124"/>
      <c r="Z10" s="124"/>
      <c r="AA10" s="124"/>
      <c r="AB10" s="124"/>
      <c r="AC10" s="124"/>
      <c r="AD10" s="124"/>
      <c r="AE10" s="124"/>
      <c r="AF10" s="124"/>
    </row>
    <row r="11" spans="1:32" s="62" customFormat="1" ht="14.25" customHeight="1" x14ac:dyDescent="0.35">
      <c r="A11" s="116">
        <v>55</v>
      </c>
      <c r="B11" s="126" t="s">
        <v>105</v>
      </c>
      <c r="C11" s="62" t="s">
        <v>26</v>
      </c>
      <c r="D11" s="64">
        <v>481</v>
      </c>
      <c r="E11" s="64">
        <v>222</v>
      </c>
      <c r="F11" s="64">
        <v>26</v>
      </c>
      <c r="G11" s="64">
        <v>226</v>
      </c>
      <c r="H11" s="64">
        <v>14</v>
      </c>
      <c r="I11" s="64">
        <v>10</v>
      </c>
      <c r="J11" s="64" t="s">
        <v>19</v>
      </c>
      <c r="K11" s="64">
        <v>34</v>
      </c>
      <c r="L11" s="64">
        <v>3</v>
      </c>
      <c r="M11" s="64">
        <v>40</v>
      </c>
      <c r="N11" s="64">
        <v>118</v>
      </c>
      <c r="O11" s="64">
        <v>5</v>
      </c>
      <c r="P11" s="64">
        <v>3</v>
      </c>
      <c r="R11" s="124"/>
      <c r="S11" s="124"/>
      <c r="T11" s="124"/>
      <c r="U11" s="124"/>
      <c r="V11" s="124"/>
      <c r="W11" s="124"/>
      <c r="X11" s="124"/>
      <c r="Y11" s="124"/>
      <c r="Z11" s="124"/>
      <c r="AA11" s="124"/>
      <c r="AB11" s="124"/>
      <c r="AC11" s="124"/>
      <c r="AD11" s="124"/>
      <c r="AE11" s="124"/>
      <c r="AF11" s="124"/>
    </row>
    <row r="12" spans="1:32" s="62" customFormat="1" ht="14.25" customHeight="1" x14ac:dyDescent="0.35">
      <c r="A12" s="116">
        <v>56</v>
      </c>
      <c r="B12" s="126" t="s">
        <v>106</v>
      </c>
      <c r="C12" s="62" t="s">
        <v>27</v>
      </c>
      <c r="D12" s="64">
        <v>440</v>
      </c>
      <c r="E12" s="64">
        <v>84</v>
      </c>
      <c r="F12" s="64">
        <v>24</v>
      </c>
      <c r="G12" s="64">
        <v>118</v>
      </c>
      <c r="H12" s="64">
        <v>9</v>
      </c>
      <c r="I12" s="64">
        <v>6</v>
      </c>
      <c r="J12" s="64" t="s">
        <v>19</v>
      </c>
      <c r="K12" s="64">
        <v>21</v>
      </c>
      <c r="L12" s="64">
        <v>0</v>
      </c>
      <c r="M12" s="64">
        <v>16</v>
      </c>
      <c r="N12" s="64">
        <v>60</v>
      </c>
      <c r="O12" s="64">
        <v>6</v>
      </c>
      <c r="P12" s="64">
        <v>2</v>
      </c>
      <c r="R12" s="124"/>
      <c r="S12" s="124"/>
      <c r="T12" s="124"/>
      <c r="U12" s="124"/>
      <c r="V12" s="124"/>
      <c r="W12" s="124"/>
      <c r="X12" s="124"/>
      <c r="Y12" s="124"/>
      <c r="Z12" s="124"/>
      <c r="AA12" s="124"/>
      <c r="AB12" s="124"/>
      <c r="AC12" s="124"/>
      <c r="AD12" s="124"/>
      <c r="AE12" s="124"/>
      <c r="AF12" s="124"/>
    </row>
    <row r="13" spans="1:32" s="62" customFormat="1" ht="14.25" customHeight="1" x14ac:dyDescent="0.35">
      <c r="A13" s="116">
        <v>57</v>
      </c>
      <c r="B13" s="126" t="s">
        <v>107</v>
      </c>
      <c r="C13" s="62" t="s">
        <v>28</v>
      </c>
      <c r="D13" s="64">
        <v>204</v>
      </c>
      <c r="E13" s="64">
        <v>430</v>
      </c>
      <c r="F13" s="64">
        <v>21</v>
      </c>
      <c r="G13" s="64">
        <v>97</v>
      </c>
      <c r="H13" s="64">
        <v>7</v>
      </c>
      <c r="I13" s="64">
        <v>24</v>
      </c>
      <c r="J13" s="64" t="s">
        <v>19</v>
      </c>
      <c r="K13" s="64">
        <v>43</v>
      </c>
      <c r="L13" s="64">
        <v>2</v>
      </c>
      <c r="M13" s="64">
        <v>48</v>
      </c>
      <c r="N13" s="64">
        <v>104</v>
      </c>
      <c r="O13" s="64">
        <v>6</v>
      </c>
      <c r="P13" s="64">
        <v>4</v>
      </c>
      <c r="R13" s="124"/>
      <c r="S13" s="124"/>
      <c r="T13" s="124"/>
      <c r="U13" s="124"/>
      <c r="V13" s="124"/>
      <c r="W13" s="124"/>
      <c r="X13" s="124"/>
      <c r="Y13" s="124"/>
      <c r="Z13" s="124"/>
      <c r="AA13" s="124"/>
      <c r="AB13" s="124"/>
      <c r="AC13" s="124"/>
      <c r="AD13" s="124"/>
      <c r="AE13" s="124"/>
      <c r="AF13" s="124"/>
    </row>
    <row r="14" spans="1:32" s="62" customFormat="1" ht="14.25" customHeight="1" x14ac:dyDescent="0.35">
      <c r="A14" s="116">
        <v>59</v>
      </c>
      <c r="B14" s="126" t="s">
        <v>108</v>
      </c>
      <c r="C14" s="62" t="s">
        <v>29</v>
      </c>
      <c r="D14" s="64">
        <v>225</v>
      </c>
      <c r="E14" s="64">
        <v>428</v>
      </c>
      <c r="F14" s="64">
        <v>0</v>
      </c>
      <c r="G14" s="64">
        <v>87</v>
      </c>
      <c r="H14" s="64">
        <v>6</v>
      </c>
      <c r="I14" s="64">
        <v>33</v>
      </c>
      <c r="J14" s="64" t="s">
        <v>19</v>
      </c>
      <c r="K14" s="64">
        <v>46</v>
      </c>
      <c r="L14" s="64">
        <v>2</v>
      </c>
      <c r="M14" s="64">
        <v>23</v>
      </c>
      <c r="N14" s="64">
        <v>107</v>
      </c>
      <c r="O14" s="64">
        <v>5</v>
      </c>
      <c r="P14" s="64">
        <v>4</v>
      </c>
      <c r="R14" s="124"/>
      <c r="S14" s="124"/>
      <c r="T14" s="124"/>
      <c r="U14" s="124"/>
      <c r="V14" s="124"/>
      <c r="W14" s="124"/>
      <c r="X14" s="124"/>
      <c r="Y14" s="124"/>
      <c r="Z14" s="124"/>
      <c r="AA14" s="124"/>
      <c r="AB14" s="124"/>
      <c r="AC14" s="124"/>
      <c r="AD14" s="124"/>
      <c r="AE14" s="124"/>
      <c r="AF14" s="124"/>
    </row>
    <row r="15" spans="1:32" s="62" customFormat="1" ht="14.25" customHeight="1" x14ac:dyDescent="0.35">
      <c r="A15" s="116">
        <v>60</v>
      </c>
      <c r="B15" s="126" t="s">
        <v>109</v>
      </c>
      <c r="C15" s="62" t="s">
        <v>30</v>
      </c>
      <c r="D15" s="64">
        <v>386</v>
      </c>
      <c r="E15" s="64">
        <v>306</v>
      </c>
      <c r="F15" s="64">
        <v>28</v>
      </c>
      <c r="G15" s="64">
        <v>164</v>
      </c>
      <c r="H15" s="64">
        <v>12</v>
      </c>
      <c r="I15" s="64">
        <v>19</v>
      </c>
      <c r="J15" s="64" t="s">
        <v>19</v>
      </c>
      <c r="K15" s="64">
        <v>41</v>
      </c>
      <c r="L15" s="64">
        <v>3</v>
      </c>
      <c r="M15" s="64">
        <v>17</v>
      </c>
      <c r="N15" s="64">
        <v>161</v>
      </c>
      <c r="O15" s="64">
        <v>5</v>
      </c>
      <c r="P15" s="64">
        <v>4</v>
      </c>
      <c r="R15" s="124"/>
      <c r="S15" s="124"/>
      <c r="T15" s="124"/>
      <c r="U15" s="124"/>
      <c r="V15" s="124"/>
      <c r="W15" s="124"/>
      <c r="X15" s="124"/>
      <c r="Y15" s="124"/>
      <c r="Z15" s="124"/>
      <c r="AA15" s="124"/>
      <c r="AB15" s="124"/>
      <c r="AC15" s="124"/>
      <c r="AD15" s="124"/>
      <c r="AE15" s="124"/>
      <c r="AF15" s="124"/>
    </row>
    <row r="16" spans="1:32" s="62" customFormat="1" ht="14.25" customHeight="1" x14ac:dyDescent="0.35">
      <c r="A16" s="116">
        <v>61</v>
      </c>
      <c r="B16" s="126" t="s">
        <v>110</v>
      </c>
      <c r="C16" s="62" t="s">
        <v>31</v>
      </c>
      <c r="D16" s="64">
        <v>687</v>
      </c>
      <c r="E16" s="64">
        <v>1224</v>
      </c>
      <c r="F16" s="64">
        <v>45</v>
      </c>
      <c r="G16" s="64">
        <v>269</v>
      </c>
      <c r="H16" s="64">
        <v>15</v>
      </c>
      <c r="I16" s="64">
        <v>67</v>
      </c>
      <c r="J16" s="64" t="s">
        <v>19</v>
      </c>
      <c r="K16" s="64">
        <v>122</v>
      </c>
      <c r="L16" s="64">
        <v>7</v>
      </c>
      <c r="M16" s="64">
        <v>43</v>
      </c>
      <c r="N16" s="64">
        <v>302</v>
      </c>
      <c r="O16" s="64">
        <v>18</v>
      </c>
      <c r="P16" s="64">
        <v>15</v>
      </c>
      <c r="R16" s="124"/>
      <c r="S16" s="124"/>
      <c r="T16" s="124"/>
      <c r="U16" s="124"/>
      <c r="V16" s="124"/>
      <c r="W16" s="124"/>
      <c r="X16" s="124"/>
      <c r="Y16" s="124"/>
      <c r="Z16" s="124"/>
      <c r="AA16" s="124"/>
      <c r="AB16" s="124"/>
      <c r="AC16" s="124"/>
      <c r="AD16" s="124"/>
      <c r="AE16" s="124"/>
      <c r="AF16" s="124"/>
    </row>
    <row r="17" spans="1:32" s="62" customFormat="1" ht="14.25" customHeight="1" x14ac:dyDescent="0.35">
      <c r="A17" s="174">
        <v>62</v>
      </c>
      <c r="B17" s="175" t="s">
        <v>111</v>
      </c>
      <c r="C17" s="170" t="s">
        <v>32</v>
      </c>
      <c r="D17" s="172">
        <f>D71+D72</f>
        <v>477</v>
      </c>
      <c r="E17" s="172">
        <f t="shared" ref="E17:P17" si="0">E71+E72</f>
        <v>688</v>
      </c>
      <c r="F17" s="172">
        <f t="shared" si="0"/>
        <v>52</v>
      </c>
      <c r="G17" s="172">
        <f t="shared" si="0"/>
        <v>268</v>
      </c>
      <c r="H17" s="172">
        <f t="shared" si="0"/>
        <v>13</v>
      </c>
      <c r="I17" s="172">
        <f t="shared" si="0"/>
        <v>37</v>
      </c>
      <c r="J17" s="172" t="s">
        <v>19</v>
      </c>
      <c r="K17" s="172">
        <f t="shared" si="0"/>
        <v>74</v>
      </c>
      <c r="L17" s="172">
        <f t="shared" si="0"/>
        <v>0</v>
      </c>
      <c r="M17" s="172">
        <f t="shared" si="0"/>
        <v>33</v>
      </c>
      <c r="N17" s="172">
        <f t="shared" si="0"/>
        <v>196</v>
      </c>
      <c r="O17" s="172">
        <f t="shared" si="0"/>
        <v>10</v>
      </c>
      <c r="P17" s="172">
        <f t="shared" si="0"/>
        <v>7</v>
      </c>
      <c r="R17" s="124"/>
      <c r="S17" s="124"/>
      <c r="T17" s="124"/>
      <c r="U17" s="124"/>
      <c r="V17" s="124"/>
      <c r="W17" s="124"/>
      <c r="X17" s="124"/>
      <c r="Y17" s="124"/>
      <c r="Z17" s="124"/>
      <c r="AA17" s="124"/>
      <c r="AB17" s="124"/>
      <c r="AC17" s="124"/>
      <c r="AD17" s="124"/>
      <c r="AE17" s="124"/>
      <c r="AF17" s="124"/>
    </row>
    <row r="18" spans="1:32" s="62" customFormat="1" ht="14.25" customHeight="1" x14ac:dyDescent="0.35">
      <c r="A18" s="116">
        <v>58</v>
      </c>
      <c r="B18" s="126" t="s">
        <v>112</v>
      </c>
      <c r="C18" s="62" t="s">
        <v>85</v>
      </c>
      <c r="D18" s="64">
        <v>350</v>
      </c>
      <c r="E18" s="64">
        <v>181</v>
      </c>
      <c r="F18" s="64">
        <v>30</v>
      </c>
      <c r="G18" s="64">
        <v>77</v>
      </c>
      <c r="H18" s="64">
        <v>9</v>
      </c>
      <c r="I18" s="64">
        <v>6</v>
      </c>
      <c r="J18" s="64" t="s">
        <v>19</v>
      </c>
      <c r="K18" s="64">
        <v>27</v>
      </c>
      <c r="L18" s="64">
        <v>2</v>
      </c>
      <c r="M18" s="64">
        <v>10</v>
      </c>
      <c r="N18" s="64">
        <v>76</v>
      </c>
      <c r="O18" s="64">
        <v>5</v>
      </c>
      <c r="P18" s="64">
        <v>2</v>
      </c>
      <c r="R18" s="124"/>
      <c r="S18" s="124"/>
      <c r="T18" s="124"/>
      <c r="U18" s="124"/>
      <c r="V18" s="124"/>
      <c r="W18" s="124"/>
      <c r="X18" s="124"/>
      <c r="Y18" s="124"/>
      <c r="Z18" s="124"/>
      <c r="AA18" s="124"/>
      <c r="AB18" s="124"/>
      <c r="AC18" s="124"/>
      <c r="AD18" s="124"/>
      <c r="AE18" s="124"/>
      <c r="AF18" s="124"/>
    </row>
    <row r="19" spans="1:32" s="62" customFormat="1" ht="14.25" customHeight="1" x14ac:dyDescent="0.35">
      <c r="A19" s="116">
        <v>63</v>
      </c>
      <c r="B19" s="126" t="s">
        <v>113</v>
      </c>
      <c r="C19" s="62" t="s">
        <v>34</v>
      </c>
      <c r="D19" s="64">
        <v>412</v>
      </c>
      <c r="E19" s="64">
        <v>266</v>
      </c>
      <c r="F19" s="64">
        <v>30</v>
      </c>
      <c r="G19" s="64">
        <v>171</v>
      </c>
      <c r="H19" s="64">
        <v>12</v>
      </c>
      <c r="I19" s="64">
        <v>12</v>
      </c>
      <c r="J19" s="64" t="s">
        <v>19</v>
      </c>
      <c r="K19" s="64">
        <v>37</v>
      </c>
      <c r="L19" s="64">
        <v>3</v>
      </c>
      <c r="M19" s="64">
        <v>9</v>
      </c>
      <c r="N19" s="64">
        <v>117</v>
      </c>
      <c r="O19" s="64">
        <v>5</v>
      </c>
      <c r="P19" s="64">
        <v>3</v>
      </c>
      <c r="R19" s="124"/>
      <c r="S19" s="124"/>
      <c r="T19" s="124"/>
      <c r="U19" s="124"/>
      <c r="V19" s="124"/>
      <c r="W19" s="124"/>
      <c r="X19" s="124"/>
      <c r="Y19" s="124"/>
      <c r="Z19" s="124"/>
      <c r="AA19" s="124"/>
      <c r="AB19" s="124"/>
      <c r="AC19" s="124"/>
      <c r="AD19" s="124"/>
      <c r="AE19" s="124"/>
      <c r="AF19" s="124"/>
    </row>
    <row r="20" spans="1:32" s="62" customFormat="1" ht="14.25" customHeight="1" x14ac:dyDescent="0.35">
      <c r="A20" s="116">
        <v>64</v>
      </c>
      <c r="B20" s="126" t="s">
        <v>114</v>
      </c>
      <c r="C20" s="62" t="s">
        <v>86</v>
      </c>
      <c r="D20" s="64">
        <v>810</v>
      </c>
      <c r="E20" s="64">
        <v>496</v>
      </c>
      <c r="F20" s="64">
        <v>45</v>
      </c>
      <c r="G20" s="64">
        <v>286</v>
      </c>
      <c r="H20" s="64">
        <v>17</v>
      </c>
      <c r="I20" s="64">
        <v>33</v>
      </c>
      <c r="J20" s="64" t="s">
        <v>19</v>
      </c>
      <c r="K20" s="64">
        <v>74</v>
      </c>
      <c r="L20" s="64">
        <v>5</v>
      </c>
      <c r="M20" s="64">
        <v>37</v>
      </c>
      <c r="N20" s="64">
        <v>210</v>
      </c>
      <c r="O20" s="64">
        <v>14</v>
      </c>
      <c r="P20" s="64">
        <v>7</v>
      </c>
      <c r="R20" s="124"/>
      <c r="S20" s="124"/>
      <c r="T20" s="124"/>
      <c r="U20" s="124"/>
      <c r="V20" s="124"/>
      <c r="W20" s="124"/>
      <c r="X20" s="124"/>
      <c r="Y20" s="124"/>
      <c r="Z20" s="124"/>
      <c r="AA20" s="124"/>
      <c r="AB20" s="124"/>
      <c r="AC20" s="124"/>
      <c r="AD20" s="124"/>
      <c r="AE20" s="124"/>
      <c r="AF20" s="124"/>
    </row>
    <row r="21" spans="1:32" s="62" customFormat="1" ht="14.25" customHeight="1" x14ac:dyDescent="0.35">
      <c r="A21" s="116">
        <v>65</v>
      </c>
      <c r="B21" s="126" t="s">
        <v>115</v>
      </c>
      <c r="C21" s="62" t="s">
        <v>36</v>
      </c>
      <c r="D21" s="64">
        <v>205</v>
      </c>
      <c r="E21" s="64">
        <v>259</v>
      </c>
      <c r="F21" s="64">
        <v>20</v>
      </c>
      <c r="G21" s="64">
        <v>58</v>
      </c>
      <c r="H21" s="64">
        <v>6</v>
      </c>
      <c r="I21" s="64">
        <v>16</v>
      </c>
      <c r="J21" s="64" t="s">
        <v>19</v>
      </c>
      <c r="K21" s="64">
        <v>33</v>
      </c>
      <c r="L21" s="64">
        <v>2</v>
      </c>
      <c r="M21" s="64">
        <v>10</v>
      </c>
      <c r="N21" s="64">
        <v>50</v>
      </c>
      <c r="O21" s="64">
        <v>6</v>
      </c>
      <c r="P21" s="64">
        <v>1</v>
      </c>
      <c r="R21" s="124"/>
      <c r="S21" s="124"/>
      <c r="T21" s="124"/>
      <c r="U21" s="124"/>
      <c r="V21" s="124"/>
      <c r="W21" s="124"/>
      <c r="X21" s="124"/>
      <c r="Y21" s="124"/>
      <c r="Z21" s="124"/>
      <c r="AA21" s="124"/>
      <c r="AB21" s="124"/>
      <c r="AC21" s="124"/>
      <c r="AD21" s="124"/>
      <c r="AE21" s="124"/>
      <c r="AF21" s="124"/>
    </row>
    <row r="22" spans="1:32" s="62" customFormat="1" ht="14.25" customHeight="1" x14ac:dyDescent="0.35">
      <c r="A22" s="116">
        <v>67</v>
      </c>
      <c r="B22" s="126" t="s">
        <v>116</v>
      </c>
      <c r="C22" s="62" t="s">
        <v>37</v>
      </c>
      <c r="D22" s="64">
        <v>739</v>
      </c>
      <c r="E22" s="64">
        <v>773</v>
      </c>
      <c r="F22" s="64">
        <v>41</v>
      </c>
      <c r="G22" s="64">
        <v>328</v>
      </c>
      <c r="H22" s="64">
        <v>13</v>
      </c>
      <c r="I22" s="64">
        <v>38</v>
      </c>
      <c r="J22" s="64" t="s">
        <v>19</v>
      </c>
      <c r="K22" s="64">
        <v>76</v>
      </c>
      <c r="L22" s="64">
        <v>0</v>
      </c>
      <c r="M22" s="64">
        <v>64</v>
      </c>
      <c r="N22" s="64">
        <v>136</v>
      </c>
      <c r="O22" s="64">
        <v>12</v>
      </c>
      <c r="P22" s="64">
        <v>10</v>
      </c>
      <c r="R22" s="124"/>
      <c r="S22" s="124"/>
      <c r="T22" s="124"/>
      <c r="U22" s="124"/>
      <c r="V22" s="124"/>
      <c r="W22" s="124"/>
      <c r="X22" s="124"/>
      <c r="Y22" s="124"/>
      <c r="Z22" s="124"/>
      <c r="AA22" s="124"/>
      <c r="AB22" s="124"/>
      <c r="AC22" s="124"/>
      <c r="AD22" s="124"/>
      <c r="AE22" s="124"/>
      <c r="AF22" s="124"/>
    </row>
    <row r="23" spans="1:32" s="62" customFormat="1" ht="14.25" customHeight="1" x14ac:dyDescent="0.35">
      <c r="A23" s="116">
        <v>68</v>
      </c>
      <c r="B23" s="126" t="s">
        <v>117</v>
      </c>
      <c r="C23" s="62" t="s">
        <v>38</v>
      </c>
      <c r="D23" s="64">
        <v>313</v>
      </c>
      <c r="E23" s="64">
        <v>386</v>
      </c>
      <c r="F23" s="64">
        <v>24</v>
      </c>
      <c r="G23" s="64">
        <v>135</v>
      </c>
      <c r="H23" s="64">
        <v>8</v>
      </c>
      <c r="I23" s="64">
        <v>19</v>
      </c>
      <c r="J23" s="64" t="s">
        <v>19</v>
      </c>
      <c r="K23" s="64">
        <v>44</v>
      </c>
      <c r="L23" s="64">
        <v>47</v>
      </c>
      <c r="M23" s="64">
        <v>33</v>
      </c>
      <c r="N23" s="64">
        <v>109</v>
      </c>
      <c r="O23" s="64">
        <v>5</v>
      </c>
      <c r="P23" s="64">
        <v>3</v>
      </c>
      <c r="R23" s="124"/>
      <c r="S23" s="124"/>
      <c r="T23" s="124"/>
      <c r="U23" s="124"/>
      <c r="V23" s="124"/>
      <c r="W23" s="124"/>
      <c r="X23" s="124"/>
      <c r="Y23" s="124"/>
      <c r="Z23" s="124"/>
      <c r="AA23" s="124"/>
      <c r="AB23" s="124"/>
      <c r="AC23" s="124"/>
      <c r="AD23" s="124"/>
      <c r="AE23" s="124"/>
      <c r="AF23" s="124"/>
    </row>
    <row r="24" spans="1:32" s="62" customFormat="1" ht="14.25" customHeight="1" x14ac:dyDescent="0.35">
      <c r="A24" s="116">
        <v>69</v>
      </c>
      <c r="B24" s="126" t="s">
        <v>119</v>
      </c>
      <c r="C24" s="62" t="s">
        <v>39</v>
      </c>
      <c r="D24" s="64">
        <v>526</v>
      </c>
      <c r="E24" s="64">
        <v>253</v>
      </c>
      <c r="F24" s="64">
        <v>26</v>
      </c>
      <c r="G24" s="64">
        <v>196</v>
      </c>
      <c r="H24" s="64">
        <v>16</v>
      </c>
      <c r="I24" s="64">
        <v>14</v>
      </c>
      <c r="J24" s="64" t="s">
        <v>19</v>
      </c>
      <c r="K24" s="64">
        <v>41</v>
      </c>
      <c r="L24" s="64">
        <v>2</v>
      </c>
      <c r="M24" s="64">
        <v>10</v>
      </c>
      <c r="N24" s="64">
        <v>113</v>
      </c>
      <c r="O24" s="64">
        <v>6</v>
      </c>
      <c r="P24" s="64">
        <v>9</v>
      </c>
      <c r="R24" s="124"/>
      <c r="S24" s="124"/>
      <c r="T24" s="124"/>
      <c r="U24" s="124"/>
      <c r="V24" s="124"/>
      <c r="W24" s="124"/>
      <c r="X24" s="124"/>
      <c r="Y24" s="124"/>
      <c r="Z24" s="124"/>
      <c r="AA24" s="124"/>
      <c r="AB24" s="124"/>
      <c r="AC24" s="124"/>
      <c r="AD24" s="124"/>
      <c r="AE24" s="124"/>
      <c r="AF24" s="124"/>
    </row>
    <row r="25" spans="1:32" s="62" customFormat="1" ht="14.25" customHeight="1" x14ac:dyDescent="0.35">
      <c r="A25" s="116">
        <v>70</v>
      </c>
      <c r="B25" s="126" t="s">
        <v>120</v>
      </c>
      <c r="C25" s="62" t="s">
        <v>40</v>
      </c>
      <c r="D25" s="64">
        <v>581</v>
      </c>
      <c r="E25" s="64">
        <v>326</v>
      </c>
      <c r="F25" s="64">
        <v>31</v>
      </c>
      <c r="G25" s="64">
        <v>262</v>
      </c>
      <c r="H25" s="64">
        <v>12</v>
      </c>
      <c r="I25" s="64">
        <v>18</v>
      </c>
      <c r="J25" s="64" t="s">
        <v>19</v>
      </c>
      <c r="K25" s="64">
        <v>48</v>
      </c>
      <c r="L25" s="64">
        <v>4</v>
      </c>
      <c r="M25" s="64">
        <v>17</v>
      </c>
      <c r="N25" s="64">
        <v>144</v>
      </c>
      <c r="O25" s="64">
        <v>9</v>
      </c>
      <c r="P25" s="64">
        <v>8</v>
      </c>
      <c r="R25" s="124"/>
      <c r="S25" s="124"/>
      <c r="T25" s="124"/>
      <c r="U25" s="124"/>
      <c r="V25" s="124"/>
      <c r="W25" s="124"/>
      <c r="X25" s="124"/>
      <c r="Y25" s="124"/>
      <c r="Z25" s="124"/>
      <c r="AA25" s="124"/>
      <c r="AB25" s="124"/>
      <c r="AC25" s="124"/>
      <c r="AD25" s="124"/>
      <c r="AE25" s="124"/>
      <c r="AF25" s="124"/>
    </row>
    <row r="26" spans="1:32" s="62" customFormat="1" ht="14.25" customHeight="1" x14ac:dyDescent="0.35">
      <c r="A26" s="116">
        <v>71</v>
      </c>
      <c r="B26" s="126" t="s">
        <v>121</v>
      </c>
      <c r="C26" s="116" t="s">
        <v>41</v>
      </c>
      <c r="D26" s="64">
        <v>78</v>
      </c>
      <c r="E26" s="64">
        <v>107</v>
      </c>
      <c r="F26" s="64">
        <v>0</v>
      </c>
      <c r="G26" s="64">
        <v>23</v>
      </c>
      <c r="H26" s="64">
        <v>2</v>
      </c>
      <c r="I26" s="64">
        <v>8</v>
      </c>
      <c r="J26" s="64" t="s">
        <v>19</v>
      </c>
      <c r="K26" s="64">
        <v>12</v>
      </c>
      <c r="L26" s="64">
        <v>2</v>
      </c>
      <c r="M26" s="64">
        <v>21</v>
      </c>
      <c r="N26" s="64">
        <v>15</v>
      </c>
      <c r="O26" s="64">
        <v>4</v>
      </c>
      <c r="P26" s="64">
        <v>1</v>
      </c>
      <c r="R26" s="124"/>
      <c r="S26" s="124"/>
      <c r="T26" s="124"/>
      <c r="U26" s="124"/>
      <c r="V26" s="124"/>
      <c r="W26" s="124"/>
      <c r="X26" s="124"/>
      <c r="Y26" s="124"/>
      <c r="Z26" s="124"/>
      <c r="AA26" s="124"/>
      <c r="AB26" s="124"/>
      <c r="AC26" s="124"/>
      <c r="AD26" s="124"/>
      <c r="AE26" s="124"/>
      <c r="AF26" s="124"/>
    </row>
    <row r="27" spans="1:32" s="62" customFormat="1" ht="14.25" customHeight="1" x14ac:dyDescent="0.35">
      <c r="A27" s="116">
        <v>73</v>
      </c>
      <c r="B27" s="126" t="s">
        <v>122</v>
      </c>
      <c r="C27" s="62" t="s">
        <v>42</v>
      </c>
      <c r="D27" s="64">
        <v>824</v>
      </c>
      <c r="E27" s="64">
        <v>558</v>
      </c>
      <c r="F27" s="64">
        <v>35</v>
      </c>
      <c r="G27" s="64">
        <v>261</v>
      </c>
      <c r="H27" s="64">
        <v>21</v>
      </c>
      <c r="I27" s="64">
        <v>34</v>
      </c>
      <c r="J27" s="64" t="s">
        <v>19</v>
      </c>
      <c r="K27" s="64">
        <v>76</v>
      </c>
      <c r="L27" s="64">
        <v>6</v>
      </c>
      <c r="M27" s="64">
        <v>36</v>
      </c>
      <c r="N27" s="64">
        <v>278</v>
      </c>
      <c r="O27" s="64">
        <v>13</v>
      </c>
      <c r="P27" s="64">
        <v>6</v>
      </c>
      <c r="R27" s="124"/>
      <c r="S27" s="124"/>
      <c r="T27" s="124"/>
      <c r="U27" s="124"/>
      <c r="V27" s="124"/>
      <c r="W27" s="124"/>
      <c r="X27" s="124"/>
      <c r="Y27" s="124"/>
      <c r="Z27" s="124"/>
      <c r="AA27" s="124"/>
      <c r="AB27" s="124"/>
      <c r="AC27" s="124"/>
      <c r="AD27" s="124"/>
      <c r="AE27" s="124"/>
      <c r="AF27" s="124"/>
    </row>
    <row r="28" spans="1:32" s="62" customFormat="1" ht="14.25" customHeight="1" x14ac:dyDescent="0.35">
      <c r="A28" s="116">
        <v>74</v>
      </c>
      <c r="B28" s="126" t="s">
        <v>123</v>
      </c>
      <c r="C28" s="62" t="s">
        <v>43</v>
      </c>
      <c r="D28" s="64">
        <v>771</v>
      </c>
      <c r="E28" s="64">
        <v>410</v>
      </c>
      <c r="F28" s="64">
        <v>47</v>
      </c>
      <c r="G28" s="64">
        <v>254</v>
      </c>
      <c r="H28" s="64">
        <v>23</v>
      </c>
      <c r="I28" s="64">
        <v>17</v>
      </c>
      <c r="J28" s="64" t="s">
        <v>19</v>
      </c>
      <c r="K28" s="64">
        <v>72</v>
      </c>
      <c r="L28" s="64">
        <v>4</v>
      </c>
      <c r="M28" s="64">
        <v>33</v>
      </c>
      <c r="N28" s="64">
        <v>93</v>
      </c>
      <c r="O28" s="64">
        <v>7</v>
      </c>
      <c r="P28" s="64">
        <v>7</v>
      </c>
      <c r="R28" s="124"/>
      <c r="S28" s="124"/>
      <c r="T28" s="124"/>
      <c r="U28" s="124"/>
      <c r="V28" s="124"/>
      <c r="W28" s="124"/>
      <c r="X28" s="124"/>
      <c r="Y28" s="124"/>
      <c r="Z28" s="124"/>
      <c r="AA28" s="124"/>
      <c r="AB28" s="124"/>
      <c r="AC28" s="124"/>
      <c r="AD28" s="124"/>
      <c r="AE28" s="124"/>
      <c r="AF28" s="124"/>
    </row>
    <row r="29" spans="1:32" s="62" customFormat="1" ht="14.25" customHeight="1" x14ac:dyDescent="0.35">
      <c r="A29" s="116">
        <v>75</v>
      </c>
      <c r="B29" s="126" t="s">
        <v>124</v>
      </c>
      <c r="C29" s="62" t="s">
        <v>44</v>
      </c>
      <c r="D29" s="64">
        <v>455</v>
      </c>
      <c r="E29" s="64">
        <v>256</v>
      </c>
      <c r="F29" s="64">
        <v>28</v>
      </c>
      <c r="G29" s="64">
        <v>174</v>
      </c>
      <c r="H29" s="64">
        <v>10</v>
      </c>
      <c r="I29" s="64">
        <v>10</v>
      </c>
      <c r="J29" s="64" t="s">
        <v>19</v>
      </c>
      <c r="K29" s="64">
        <v>30</v>
      </c>
      <c r="L29" s="64">
        <v>0</v>
      </c>
      <c r="M29" s="64">
        <v>24</v>
      </c>
      <c r="N29" s="64">
        <v>142</v>
      </c>
      <c r="O29" s="64">
        <v>3</v>
      </c>
      <c r="P29" s="64">
        <v>5</v>
      </c>
      <c r="R29" s="124"/>
      <c r="S29" s="124"/>
      <c r="T29" s="124"/>
      <c r="U29" s="124"/>
      <c r="V29" s="124"/>
      <c r="W29" s="124"/>
      <c r="X29" s="124"/>
      <c r="Y29" s="124"/>
      <c r="Z29" s="124"/>
      <c r="AA29" s="124"/>
      <c r="AB29" s="124"/>
      <c r="AC29" s="124"/>
      <c r="AD29" s="124"/>
      <c r="AE29" s="124"/>
      <c r="AF29" s="124"/>
    </row>
    <row r="30" spans="1:32" s="62" customFormat="1" ht="14.25" customHeight="1" x14ac:dyDescent="0.35">
      <c r="A30" s="116">
        <v>76</v>
      </c>
      <c r="B30" s="126" t="s">
        <v>125</v>
      </c>
      <c r="C30" s="62" t="s">
        <v>45</v>
      </c>
      <c r="D30" s="64">
        <v>197</v>
      </c>
      <c r="E30" s="64">
        <v>467</v>
      </c>
      <c r="F30" s="64">
        <v>21</v>
      </c>
      <c r="G30" s="64">
        <v>68</v>
      </c>
      <c r="H30" s="64">
        <v>6</v>
      </c>
      <c r="I30" s="64">
        <v>32</v>
      </c>
      <c r="J30" s="64" t="s">
        <v>19</v>
      </c>
      <c r="K30" s="64">
        <v>48</v>
      </c>
      <c r="L30" s="64">
        <v>3</v>
      </c>
      <c r="M30" s="64">
        <v>23</v>
      </c>
      <c r="N30" s="64">
        <v>125</v>
      </c>
      <c r="O30" s="64">
        <v>4</v>
      </c>
      <c r="P30" s="64">
        <v>2</v>
      </c>
      <c r="R30" s="124"/>
      <c r="S30" s="124"/>
      <c r="T30" s="124"/>
      <c r="U30" s="124"/>
      <c r="V30" s="124"/>
      <c r="W30" s="124"/>
      <c r="X30" s="124"/>
      <c r="Y30" s="124"/>
      <c r="Z30" s="124"/>
      <c r="AA30" s="124"/>
      <c r="AB30" s="124"/>
      <c r="AC30" s="124"/>
      <c r="AD30" s="124"/>
      <c r="AE30" s="124"/>
      <c r="AF30" s="124"/>
    </row>
    <row r="31" spans="1:32" s="62" customFormat="1" ht="14.25" customHeight="1" x14ac:dyDescent="0.35">
      <c r="A31" s="116">
        <v>79</v>
      </c>
      <c r="B31" s="126" t="s">
        <v>126</v>
      </c>
      <c r="C31" s="62" t="s">
        <v>46</v>
      </c>
      <c r="D31" s="64">
        <v>263</v>
      </c>
      <c r="E31" s="64">
        <v>493</v>
      </c>
      <c r="F31" s="64">
        <v>24</v>
      </c>
      <c r="G31" s="64">
        <v>103</v>
      </c>
      <c r="H31" s="64">
        <v>6</v>
      </c>
      <c r="I31" s="64">
        <v>35</v>
      </c>
      <c r="J31" s="64" t="s">
        <v>19</v>
      </c>
      <c r="K31" s="64">
        <v>41</v>
      </c>
      <c r="L31" s="64">
        <v>3</v>
      </c>
      <c r="M31" s="64">
        <v>50</v>
      </c>
      <c r="N31" s="64">
        <v>53</v>
      </c>
      <c r="O31" s="64">
        <v>6</v>
      </c>
      <c r="P31" s="64">
        <v>3</v>
      </c>
      <c r="R31" s="124"/>
      <c r="S31" s="124"/>
      <c r="T31" s="124"/>
      <c r="U31" s="124"/>
      <c r="V31" s="124"/>
      <c r="W31" s="124"/>
      <c r="X31" s="124"/>
      <c r="Y31" s="124"/>
      <c r="Z31" s="124"/>
      <c r="AA31" s="124"/>
      <c r="AB31" s="124"/>
      <c r="AC31" s="124"/>
      <c r="AD31" s="124"/>
      <c r="AE31" s="124"/>
      <c r="AF31" s="124"/>
    </row>
    <row r="32" spans="1:32" s="62" customFormat="1" ht="14.25" customHeight="1" x14ac:dyDescent="0.35">
      <c r="A32" s="116">
        <v>80</v>
      </c>
      <c r="B32" s="126" t="s">
        <v>127</v>
      </c>
      <c r="C32" s="62" t="s">
        <v>47</v>
      </c>
      <c r="D32" s="64">
        <v>331</v>
      </c>
      <c r="E32" s="64">
        <v>379</v>
      </c>
      <c r="F32" s="64">
        <v>25</v>
      </c>
      <c r="G32" s="64">
        <v>96</v>
      </c>
      <c r="H32" s="64">
        <v>11</v>
      </c>
      <c r="I32" s="64">
        <v>25</v>
      </c>
      <c r="J32" s="64" t="s">
        <v>19</v>
      </c>
      <c r="K32" s="64">
        <v>47</v>
      </c>
      <c r="L32" s="64">
        <v>3</v>
      </c>
      <c r="M32" s="64">
        <v>22</v>
      </c>
      <c r="N32" s="64">
        <v>49</v>
      </c>
      <c r="O32" s="64">
        <v>4</v>
      </c>
      <c r="P32" s="64">
        <v>5</v>
      </c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</row>
    <row r="33" spans="1:32" s="62" customFormat="1" ht="14.25" customHeight="1" x14ac:dyDescent="0.35">
      <c r="A33" s="116">
        <v>81</v>
      </c>
      <c r="B33" s="126" t="s">
        <v>128</v>
      </c>
      <c r="C33" s="62" t="s">
        <v>48</v>
      </c>
      <c r="D33" s="64">
        <v>279</v>
      </c>
      <c r="E33" s="64">
        <v>249</v>
      </c>
      <c r="F33" s="64">
        <v>21</v>
      </c>
      <c r="G33" s="64">
        <v>63</v>
      </c>
      <c r="H33" s="64">
        <v>8</v>
      </c>
      <c r="I33" s="64">
        <v>14</v>
      </c>
      <c r="J33" s="64" t="s">
        <v>19</v>
      </c>
      <c r="K33" s="64">
        <v>26</v>
      </c>
      <c r="L33" s="64">
        <v>2</v>
      </c>
      <c r="M33" s="64">
        <v>23</v>
      </c>
      <c r="N33" s="64">
        <v>80</v>
      </c>
      <c r="O33" s="64">
        <v>4</v>
      </c>
      <c r="P33" s="64">
        <v>2</v>
      </c>
      <c r="R33" s="124"/>
      <c r="S33" s="124"/>
      <c r="T33" s="124"/>
      <c r="U33" s="124"/>
      <c r="V33" s="124"/>
      <c r="W33" s="124"/>
      <c r="X33" s="124"/>
      <c r="Y33" s="124"/>
      <c r="Z33" s="124"/>
      <c r="AA33" s="124"/>
      <c r="AB33" s="124"/>
      <c r="AC33" s="124"/>
      <c r="AD33" s="124"/>
      <c r="AE33" s="124"/>
      <c r="AF33" s="124"/>
    </row>
    <row r="34" spans="1:32" s="62" customFormat="1" ht="14.25" customHeight="1" x14ac:dyDescent="0.35">
      <c r="A34" s="116">
        <v>83</v>
      </c>
      <c r="B34" s="126" t="s">
        <v>129</v>
      </c>
      <c r="C34" s="62" t="s">
        <v>49</v>
      </c>
      <c r="D34" s="64">
        <v>152</v>
      </c>
      <c r="E34" s="64">
        <v>211</v>
      </c>
      <c r="F34" s="64">
        <v>17</v>
      </c>
      <c r="G34" s="64">
        <v>57</v>
      </c>
      <c r="H34" s="64">
        <v>4</v>
      </c>
      <c r="I34" s="64">
        <v>12</v>
      </c>
      <c r="J34" s="64" t="s">
        <v>19</v>
      </c>
      <c r="K34" s="64">
        <v>24</v>
      </c>
      <c r="L34" s="64">
        <v>0</v>
      </c>
      <c r="M34" s="64">
        <v>32</v>
      </c>
      <c r="N34" s="64">
        <v>25</v>
      </c>
      <c r="O34" s="64">
        <v>3</v>
      </c>
      <c r="P34" s="64">
        <v>4</v>
      </c>
      <c r="R34" s="124"/>
      <c r="S34" s="124"/>
      <c r="T34" s="124"/>
      <c r="U34" s="124"/>
      <c r="V34" s="124"/>
      <c r="W34" s="124"/>
      <c r="X34" s="124"/>
      <c r="Y34" s="124"/>
      <c r="Z34" s="124"/>
      <c r="AA34" s="124"/>
      <c r="AB34" s="124"/>
      <c r="AC34" s="124"/>
      <c r="AD34" s="124"/>
      <c r="AE34" s="124"/>
      <c r="AF34" s="124"/>
    </row>
    <row r="35" spans="1:32" s="62" customFormat="1" ht="14.25" customHeight="1" x14ac:dyDescent="0.35">
      <c r="A35" s="116">
        <v>84</v>
      </c>
      <c r="B35" s="126" t="s">
        <v>130</v>
      </c>
      <c r="C35" s="62" t="s">
        <v>50</v>
      </c>
      <c r="D35" s="64">
        <v>542</v>
      </c>
      <c r="E35" s="64">
        <v>288</v>
      </c>
      <c r="F35" s="64">
        <v>30</v>
      </c>
      <c r="G35" s="64">
        <v>152</v>
      </c>
      <c r="H35" s="64">
        <v>13</v>
      </c>
      <c r="I35" s="64">
        <v>11</v>
      </c>
      <c r="J35" s="64" t="s">
        <v>19</v>
      </c>
      <c r="K35" s="64">
        <v>34</v>
      </c>
      <c r="L35" s="64">
        <v>2</v>
      </c>
      <c r="M35" s="64">
        <v>6</v>
      </c>
      <c r="N35" s="64">
        <v>106</v>
      </c>
      <c r="O35" s="64">
        <v>10</v>
      </c>
      <c r="P35" s="64">
        <v>5</v>
      </c>
      <c r="R35" s="124"/>
      <c r="S35" s="124"/>
      <c r="T35" s="124"/>
      <c r="U35" s="124"/>
      <c r="V35" s="124"/>
      <c r="W35" s="124"/>
      <c r="X35" s="124"/>
      <c r="Y35" s="124"/>
      <c r="Z35" s="124"/>
      <c r="AA35" s="124"/>
      <c r="AB35" s="124"/>
      <c r="AC35" s="124"/>
      <c r="AD35" s="124"/>
      <c r="AE35" s="124"/>
      <c r="AF35" s="124"/>
    </row>
    <row r="36" spans="1:32" s="62" customFormat="1" ht="14.25" customHeight="1" x14ac:dyDescent="0.35">
      <c r="A36" s="116">
        <v>85</v>
      </c>
      <c r="B36" s="126" t="s">
        <v>131</v>
      </c>
      <c r="C36" s="62" t="s">
        <v>51</v>
      </c>
      <c r="D36" s="64">
        <v>247</v>
      </c>
      <c r="E36" s="64">
        <v>352</v>
      </c>
      <c r="F36" s="64">
        <v>25</v>
      </c>
      <c r="G36" s="64">
        <v>74</v>
      </c>
      <c r="H36" s="64">
        <v>6</v>
      </c>
      <c r="I36" s="64">
        <v>18</v>
      </c>
      <c r="J36" s="64" t="s">
        <v>19</v>
      </c>
      <c r="K36" s="64">
        <v>34</v>
      </c>
      <c r="L36" s="64">
        <v>1</v>
      </c>
      <c r="M36" s="64">
        <v>16</v>
      </c>
      <c r="N36" s="64">
        <v>95</v>
      </c>
      <c r="O36" s="64">
        <v>6</v>
      </c>
      <c r="P36" s="64">
        <v>4</v>
      </c>
      <c r="R36" s="124"/>
      <c r="S36" s="124"/>
      <c r="T36" s="124"/>
      <c r="U36" s="124"/>
      <c r="V36" s="124"/>
      <c r="W36" s="124"/>
      <c r="X36" s="124"/>
      <c r="Y36" s="124"/>
      <c r="Z36" s="124"/>
      <c r="AA36" s="124"/>
      <c r="AB36" s="124"/>
      <c r="AC36" s="124"/>
      <c r="AD36" s="124"/>
      <c r="AE36" s="124"/>
      <c r="AF36" s="124"/>
    </row>
    <row r="37" spans="1:32" s="62" customFormat="1" ht="14.25" customHeight="1" x14ac:dyDescent="0.35">
      <c r="A37" s="116">
        <v>87</v>
      </c>
      <c r="B37" s="126" t="s">
        <v>132</v>
      </c>
      <c r="C37" s="62" t="s">
        <v>52</v>
      </c>
      <c r="D37" s="64">
        <v>189</v>
      </c>
      <c r="E37" s="64">
        <v>323</v>
      </c>
      <c r="F37" s="64">
        <v>18</v>
      </c>
      <c r="G37" s="64">
        <v>79</v>
      </c>
      <c r="H37" s="64">
        <v>3</v>
      </c>
      <c r="I37" s="64">
        <v>20</v>
      </c>
      <c r="J37" s="64" t="s">
        <v>19</v>
      </c>
      <c r="K37" s="64">
        <v>27</v>
      </c>
      <c r="L37" s="64">
        <v>2</v>
      </c>
      <c r="M37" s="64">
        <v>25</v>
      </c>
      <c r="N37" s="64">
        <v>58</v>
      </c>
      <c r="O37" s="64">
        <v>4</v>
      </c>
      <c r="P37" s="64">
        <v>2</v>
      </c>
      <c r="R37" s="124"/>
      <c r="S37" s="124"/>
      <c r="T37" s="124"/>
      <c r="U37" s="124"/>
      <c r="V37" s="124"/>
      <c r="W37" s="124"/>
      <c r="X37" s="124"/>
      <c r="Y37" s="124"/>
      <c r="Z37" s="124"/>
      <c r="AA37" s="124"/>
      <c r="AB37" s="124"/>
      <c r="AC37" s="124"/>
      <c r="AD37" s="124"/>
      <c r="AE37" s="124"/>
      <c r="AF37" s="124"/>
    </row>
    <row r="38" spans="1:32" s="62" customFormat="1" ht="14.25" customHeight="1" x14ac:dyDescent="0.35">
      <c r="A38" s="116">
        <v>90</v>
      </c>
      <c r="B38" s="126" t="s">
        <v>133</v>
      </c>
      <c r="C38" s="62" t="s">
        <v>53</v>
      </c>
      <c r="D38" s="64">
        <v>421</v>
      </c>
      <c r="E38" s="64">
        <v>491</v>
      </c>
      <c r="F38" s="64">
        <v>30</v>
      </c>
      <c r="G38" s="64">
        <v>212</v>
      </c>
      <c r="H38" s="64">
        <v>10</v>
      </c>
      <c r="I38" s="64">
        <v>23</v>
      </c>
      <c r="J38" s="64" t="s">
        <v>19</v>
      </c>
      <c r="K38" s="64">
        <v>42</v>
      </c>
      <c r="L38" s="64">
        <v>3</v>
      </c>
      <c r="M38" s="64">
        <v>12</v>
      </c>
      <c r="N38" s="64">
        <v>115</v>
      </c>
      <c r="O38" s="64">
        <v>8</v>
      </c>
      <c r="P38" s="64">
        <v>5</v>
      </c>
      <c r="R38" s="124"/>
      <c r="S38" s="124"/>
      <c r="T38" s="124"/>
      <c r="U38" s="124"/>
      <c r="V38" s="124"/>
      <c r="W38" s="124"/>
      <c r="X38" s="124"/>
      <c r="Y38" s="124"/>
      <c r="Z38" s="124"/>
      <c r="AA38" s="124"/>
      <c r="AB38" s="124"/>
      <c r="AC38" s="124"/>
      <c r="AD38" s="124"/>
      <c r="AE38" s="124"/>
      <c r="AF38" s="124"/>
    </row>
    <row r="39" spans="1:32" s="62" customFormat="1" ht="14.25" customHeight="1" x14ac:dyDescent="0.35">
      <c r="A39" s="116">
        <v>91</v>
      </c>
      <c r="B39" s="126" t="s">
        <v>134</v>
      </c>
      <c r="C39" s="62" t="s">
        <v>135</v>
      </c>
      <c r="D39" s="64">
        <v>245</v>
      </c>
      <c r="E39" s="64">
        <v>429</v>
      </c>
      <c r="F39" s="64">
        <v>0</v>
      </c>
      <c r="G39" s="64">
        <v>96</v>
      </c>
      <c r="H39" s="64">
        <v>7</v>
      </c>
      <c r="I39" s="64">
        <v>28</v>
      </c>
      <c r="J39" s="64" t="s">
        <v>19</v>
      </c>
      <c r="K39" s="64">
        <v>38</v>
      </c>
      <c r="L39" s="64">
        <v>2</v>
      </c>
      <c r="M39" s="64">
        <v>20</v>
      </c>
      <c r="N39" s="64">
        <v>84</v>
      </c>
      <c r="O39" s="64">
        <v>4</v>
      </c>
      <c r="P39" s="64">
        <v>4</v>
      </c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</row>
    <row r="40" spans="1:32" s="62" customFormat="1" ht="14.25" customHeight="1" x14ac:dyDescent="0.35">
      <c r="A40" s="116">
        <v>92</v>
      </c>
      <c r="B40" s="126" t="s">
        <v>136</v>
      </c>
      <c r="C40" s="62" t="s">
        <v>55</v>
      </c>
      <c r="D40" s="64">
        <v>596</v>
      </c>
      <c r="E40" s="64">
        <v>109</v>
      </c>
      <c r="F40" s="64">
        <v>30</v>
      </c>
      <c r="G40" s="64">
        <v>74</v>
      </c>
      <c r="H40" s="64">
        <v>18</v>
      </c>
      <c r="I40" s="64">
        <v>7</v>
      </c>
      <c r="J40" s="64" t="s">
        <v>19</v>
      </c>
      <c r="K40" s="64">
        <v>35</v>
      </c>
      <c r="L40" s="64">
        <v>0</v>
      </c>
      <c r="M40" s="64">
        <v>23</v>
      </c>
      <c r="N40" s="64">
        <v>102</v>
      </c>
      <c r="O40" s="64">
        <v>8</v>
      </c>
      <c r="P40" s="64">
        <v>3</v>
      </c>
      <c r="R40" s="124"/>
      <c r="S40" s="124"/>
      <c r="T40" s="124"/>
      <c r="U40" s="124"/>
      <c r="V40" s="124"/>
      <c r="W40" s="124"/>
      <c r="X40" s="124"/>
      <c r="Y40" s="124"/>
      <c r="Z40" s="124"/>
      <c r="AA40" s="124"/>
      <c r="AB40" s="124"/>
      <c r="AC40" s="124"/>
      <c r="AD40" s="124"/>
      <c r="AE40" s="124"/>
      <c r="AF40" s="124"/>
    </row>
    <row r="41" spans="1:32" s="62" customFormat="1" ht="14.25" customHeight="1" x14ac:dyDescent="0.35">
      <c r="A41" s="116">
        <v>94</v>
      </c>
      <c r="B41" s="126" t="s">
        <v>137</v>
      </c>
      <c r="C41" s="62" t="s">
        <v>56</v>
      </c>
      <c r="D41" s="64">
        <v>281</v>
      </c>
      <c r="E41" s="64">
        <v>135</v>
      </c>
      <c r="F41" s="64">
        <v>18</v>
      </c>
      <c r="G41" s="64">
        <v>88</v>
      </c>
      <c r="H41" s="64">
        <v>7</v>
      </c>
      <c r="I41" s="64">
        <v>9</v>
      </c>
      <c r="J41" s="64" t="s">
        <v>19</v>
      </c>
      <c r="K41" s="64">
        <v>20</v>
      </c>
      <c r="L41" s="64">
        <v>2</v>
      </c>
      <c r="M41" s="64">
        <v>13</v>
      </c>
      <c r="N41" s="64">
        <v>49</v>
      </c>
      <c r="O41" s="64">
        <v>4</v>
      </c>
      <c r="P41" s="64">
        <v>4</v>
      </c>
      <c r="R41" s="124"/>
      <c r="S41" s="124"/>
      <c r="T41" s="124"/>
      <c r="U41" s="124"/>
      <c r="V41" s="124"/>
      <c r="W41" s="124"/>
      <c r="X41" s="124"/>
      <c r="Y41" s="124"/>
      <c r="Z41" s="124"/>
      <c r="AA41" s="124"/>
      <c r="AB41" s="124"/>
      <c r="AC41" s="124"/>
      <c r="AD41" s="124"/>
      <c r="AE41" s="124"/>
      <c r="AF41" s="124"/>
    </row>
    <row r="42" spans="1:32" s="62" customFormat="1" ht="14.25" customHeight="1" x14ac:dyDescent="0.35">
      <c r="A42" s="116">
        <v>96</v>
      </c>
      <c r="B42" s="126" t="s">
        <v>138</v>
      </c>
      <c r="C42" s="62" t="s">
        <v>57</v>
      </c>
      <c r="D42" s="64">
        <v>358</v>
      </c>
      <c r="E42" s="64">
        <v>326</v>
      </c>
      <c r="F42" s="64">
        <v>36</v>
      </c>
      <c r="G42" s="64">
        <v>117</v>
      </c>
      <c r="H42" s="64">
        <v>11</v>
      </c>
      <c r="I42" s="64">
        <v>14</v>
      </c>
      <c r="J42" s="64" t="s">
        <v>19</v>
      </c>
      <c r="K42" s="64">
        <v>40</v>
      </c>
      <c r="L42" s="64">
        <v>2</v>
      </c>
      <c r="M42" s="64">
        <v>25</v>
      </c>
      <c r="N42" s="64">
        <v>107</v>
      </c>
      <c r="O42" s="64">
        <v>4</v>
      </c>
      <c r="P42" s="64">
        <v>6</v>
      </c>
      <c r="R42" s="124"/>
      <c r="S42" s="124"/>
      <c r="T42" s="124"/>
      <c r="U42" s="124"/>
      <c r="V42" s="124"/>
      <c r="W42" s="124"/>
      <c r="X42" s="124"/>
      <c r="Y42" s="124"/>
      <c r="Z42" s="124"/>
      <c r="AA42" s="124"/>
      <c r="AB42" s="124"/>
      <c r="AC42" s="124"/>
      <c r="AD42" s="124"/>
      <c r="AE42" s="124"/>
      <c r="AF42" s="124"/>
    </row>
    <row r="43" spans="1:32" s="62" customFormat="1" ht="14.25" customHeight="1" x14ac:dyDescent="0.35">
      <c r="A43" s="116">
        <v>72</v>
      </c>
      <c r="B43" s="126" t="s">
        <v>139</v>
      </c>
      <c r="C43" s="116" t="s">
        <v>154</v>
      </c>
      <c r="D43" s="64">
        <v>12</v>
      </c>
      <c r="E43" s="64">
        <v>41</v>
      </c>
      <c r="F43" s="64">
        <v>0</v>
      </c>
      <c r="G43" s="64">
        <v>3</v>
      </c>
      <c r="H43" s="64">
        <v>1</v>
      </c>
      <c r="I43" s="64">
        <v>5</v>
      </c>
      <c r="J43" s="64" t="s">
        <v>19</v>
      </c>
      <c r="K43" s="64">
        <v>7</v>
      </c>
      <c r="L43" s="64">
        <v>0</v>
      </c>
      <c r="M43" s="64">
        <v>0</v>
      </c>
      <c r="N43" s="64">
        <v>3</v>
      </c>
      <c r="O43" s="64">
        <v>1</v>
      </c>
      <c r="P43" s="64">
        <v>0</v>
      </c>
      <c r="R43" s="124"/>
      <c r="S43" s="124"/>
      <c r="T43" s="124"/>
      <c r="U43" s="124"/>
      <c r="V43" s="124"/>
      <c r="W43" s="124"/>
      <c r="X43" s="124"/>
      <c r="Y43" s="124"/>
      <c r="Z43" s="124"/>
      <c r="AA43" s="124"/>
      <c r="AB43" s="124"/>
      <c r="AC43" s="124"/>
      <c r="AD43" s="124"/>
      <c r="AE43" s="124"/>
      <c r="AF43" s="124"/>
    </row>
    <row r="44" spans="1:32" s="53" customFormat="1" ht="14.25" customHeight="1" x14ac:dyDescent="0.4">
      <c r="A44" s="118"/>
      <c r="B44" s="127"/>
      <c r="C44" s="53" t="s">
        <v>59</v>
      </c>
      <c r="D44" s="59">
        <v>12393</v>
      </c>
      <c r="E44" s="59">
        <v>408</v>
      </c>
      <c r="F44" s="59">
        <v>387</v>
      </c>
      <c r="G44" s="59">
        <v>2956</v>
      </c>
      <c r="H44" s="59">
        <v>284</v>
      </c>
      <c r="I44" s="59">
        <v>20</v>
      </c>
      <c r="J44" s="64" t="s">
        <v>19</v>
      </c>
      <c r="K44" s="59">
        <v>447</v>
      </c>
      <c r="L44" s="59">
        <v>34</v>
      </c>
      <c r="M44" s="59">
        <v>509</v>
      </c>
      <c r="N44" s="59">
        <v>1021</v>
      </c>
      <c r="O44" s="59">
        <v>116</v>
      </c>
      <c r="P44" s="59">
        <v>87</v>
      </c>
      <c r="R44" s="124"/>
      <c r="S44" s="124"/>
      <c r="T44" s="124"/>
      <c r="U44" s="124"/>
      <c r="V44" s="124"/>
      <c r="W44" s="124"/>
      <c r="X44" s="124"/>
      <c r="Y44" s="124"/>
      <c r="Z44" s="124"/>
      <c r="AA44" s="124"/>
      <c r="AB44" s="124"/>
      <c r="AC44" s="124"/>
      <c r="AD44" s="124"/>
      <c r="AE44" s="124"/>
      <c r="AF44" s="124"/>
    </row>
    <row r="45" spans="1:32" s="62" customFormat="1" ht="14.25" customHeight="1" x14ac:dyDescent="0.35">
      <c r="A45" s="116">
        <v>66</v>
      </c>
      <c r="B45" s="126" t="s">
        <v>141</v>
      </c>
      <c r="C45" s="62" t="s">
        <v>60</v>
      </c>
      <c r="D45" s="64">
        <v>1587</v>
      </c>
      <c r="E45" s="64">
        <v>37</v>
      </c>
      <c r="F45" s="64">
        <v>52</v>
      </c>
      <c r="G45" s="64">
        <v>442</v>
      </c>
      <c r="H45" s="64">
        <v>40</v>
      </c>
      <c r="I45" s="64">
        <v>1</v>
      </c>
      <c r="J45" s="64" t="s">
        <v>19</v>
      </c>
      <c r="K45" s="64">
        <v>66</v>
      </c>
      <c r="L45" s="64">
        <v>6</v>
      </c>
      <c r="M45" s="64">
        <v>23</v>
      </c>
      <c r="N45" s="64">
        <v>160</v>
      </c>
      <c r="O45" s="64">
        <v>14</v>
      </c>
      <c r="P45" s="64">
        <v>7</v>
      </c>
      <c r="R45" s="124"/>
      <c r="S45" s="124"/>
      <c r="T45" s="124"/>
      <c r="U45" s="124"/>
      <c r="V45" s="124"/>
      <c r="W45" s="124"/>
      <c r="X45" s="124"/>
      <c r="Y45" s="124"/>
      <c r="Z45" s="124"/>
      <c r="AA45" s="124"/>
      <c r="AB45" s="124"/>
      <c r="AC45" s="124"/>
      <c r="AD45" s="124"/>
      <c r="AE45" s="124"/>
      <c r="AF45" s="124"/>
    </row>
    <row r="46" spans="1:32" s="62" customFormat="1" ht="14.25" customHeight="1" x14ac:dyDescent="0.35">
      <c r="A46" s="116">
        <v>78</v>
      </c>
      <c r="B46" s="126" t="s">
        <v>142</v>
      </c>
      <c r="C46" s="62" t="s">
        <v>61</v>
      </c>
      <c r="D46" s="64">
        <v>809</v>
      </c>
      <c r="E46" s="64">
        <v>122</v>
      </c>
      <c r="F46" s="64">
        <v>36</v>
      </c>
      <c r="G46" s="64">
        <v>332</v>
      </c>
      <c r="H46" s="64">
        <v>26</v>
      </c>
      <c r="I46" s="64">
        <v>0</v>
      </c>
      <c r="J46" s="64" t="s">
        <v>19</v>
      </c>
      <c r="K46" s="64">
        <v>40</v>
      </c>
      <c r="L46" s="64">
        <v>1</v>
      </c>
      <c r="M46" s="64">
        <v>23</v>
      </c>
      <c r="N46" s="64">
        <v>121</v>
      </c>
      <c r="O46" s="64">
        <v>11</v>
      </c>
      <c r="P46" s="64">
        <v>5</v>
      </c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</row>
    <row r="47" spans="1:32" s="62" customFormat="1" ht="14.25" customHeight="1" x14ac:dyDescent="0.35">
      <c r="A47" s="116">
        <v>89</v>
      </c>
      <c r="B47" s="126" t="s">
        <v>143</v>
      </c>
      <c r="C47" s="62" t="s">
        <v>62</v>
      </c>
      <c r="D47" s="64">
        <v>687</v>
      </c>
      <c r="E47" s="64">
        <v>78</v>
      </c>
      <c r="F47" s="64">
        <v>33</v>
      </c>
      <c r="G47" s="64">
        <v>223</v>
      </c>
      <c r="H47" s="64">
        <v>17</v>
      </c>
      <c r="I47" s="64">
        <v>5</v>
      </c>
      <c r="J47" s="64" t="s">
        <v>19</v>
      </c>
      <c r="K47" s="64">
        <v>25</v>
      </c>
      <c r="L47" s="64">
        <v>4</v>
      </c>
      <c r="M47" s="64">
        <v>10</v>
      </c>
      <c r="N47" s="64">
        <v>144</v>
      </c>
      <c r="O47" s="64">
        <v>9</v>
      </c>
      <c r="P47" s="64">
        <v>3</v>
      </c>
      <c r="R47" s="124"/>
      <c r="S47" s="124"/>
      <c r="T47" s="124"/>
      <c r="U47" s="124"/>
      <c r="V47" s="124"/>
      <c r="W47" s="124"/>
      <c r="X47" s="124"/>
      <c r="Y47" s="124"/>
      <c r="Z47" s="124"/>
      <c r="AA47" s="124"/>
      <c r="AB47" s="124"/>
      <c r="AC47" s="124"/>
      <c r="AD47" s="124"/>
      <c r="AE47" s="124"/>
      <c r="AF47" s="124"/>
    </row>
    <row r="48" spans="1:32" s="62" customFormat="1" ht="14.25" customHeight="1" x14ac:dyDescent="0.35">
      <c r="A48" s="116">
        <v>93</v>
      </c>
      <c r="B48" s="126" t="s">
        <v>144</v>
      </c>
      <c r="C48" s="62" t="s">
        <v>63</v>
      </c>
      <c r="D48" s="64">
        <v>783</v>
      </c>
      <c r="E48" s="64">
        <v>11</v>
      </c>
      <c r="F48" s="64">
        <v>35</v>
      </c>
      <c r="G48" s="64">
        <v>259</v>
      </c>
      <c r="H48" s="64">
        <v>16</v>
      </c>
      <c r="I48" s="64">
        <v>1</v>
      </c>
      <c r="J48" s="64" t="s">
        <v>19</v>
      </c>
      <c r="K48" s="64">
        <v>29</v>
      </c>
      <c r="L48" s="64">
        <v>3</v>
      </c>
      <c r="M48" s="64">
        <v>10</v>
      </c>
      <c r="N48" s="64">
        <v>96</v>
      </c>
      <c r="O48" s="64">
        <v>6</v>
      </c>
      <c r="P48" s="64">
        <v>2</v>
      </c>
      <c r="R48" s="124"/>
      <c r="S48" s="124"/>
      <c r="T48" s="124"/>
      <c r="U48" s="124"/>
      <c r="V48" s="124"/>
      <c r="W48" s="124"/>
      <c r="X48" s="124"/>
      <c r="Y48" s="124"/>
      <c r="Z48" s="124"/>
      <c r="AA48" s="124"/>
      <c r="AB48" s="124"/>
      <c r="AC48" s="124"/>
      <c r="AD48" s="124"/>
      <c r="AE48" s="124"/>
      <c r="AF48" s="124"/>
    </row>
    <row r="49" spans="1:32" s="62" customFormat="1" ht="14.25" customHeight="1" x14ac:dyDescent="0.35">
      <c r="A49" s="116">
        <v>95</v>
      </c>
      <c r="B49" s="126" t="s">
        <v>145</v>
      </c>
      <c r="C49" s="62" t="s">
        <v>64</v>
      </c>
      <c r="D49" s="64">
        <v>1625</v>
      </c>
      <c r="E49" s="64">
        <v>0</v>
      </c>
      <c r="F49" s="64">
        <v>68</v>
      </c>
      <c r="G49" s="64">
        <v>525</v>
      </c>
      <c r="H49" s="64">
        <v>38</v>
      </c>
      <c r="I49" s="64">
        <v>0</v>
      </c>
      <c r="J49" s="64" t="s">
        <v>19</v>
      </c>
      <c r="K49" s="64">
        <v>56</v>
      </c>
      <c r="L49" s="64">
        <v>4</v>
      </c>
      <c r="M49" s="64">
        <v>24</v>
      </c>
      <c r="N49" s="64">
        <v>105</v>
      </c>
      <c r="O49" s="64">
        <v>16</v>
      </c>
      <c r="P49" s="64">
        <v>10</v>
      </c>
      <c r="R49" s="124"/>
      <c r="S49" s="124"/>
      <c r="T49" s="124"/>
      <c r="U49" s="124"/>
      <c r="V49" s="124"/>
      <c r="W49" s="124"/>
      <c r="X49" s="124"/>
      <c r="Y49" s="124"/>
      <c r="Z49" s="124"/>
      <c r="AA49" s="124"/>
      <c r="AB49" s="124"/>
      <c r="AC49" s="124"/>
      <c r="AD49" s="124"/>
      <c r="AE49" s="124"/>
      <c r="AF49" s="124"/>
    </row>
    <row r="50" spans="1:32" s="62" customFormat="1" ht="14.25" customHeight="1" x14ac:dyDescent="0.35">
      <c r="A50" s="116">
        <v>97</v>
      </c>
      <c r="B50" s="126" t="s">
        <v>146</v>
      </c>
      <c r="C50" s="62" t="s">
        <v>65</v>
      </c>
      <c r="D50" s="64">
        <v>1273</v>
      </c>
      <c r="E50" s="64">
        <v>160</v>
      </c>
      <c r="F50" s="64">
        <v>50</v>
      </c>
      <c r="G50" s="64">
        <v>273</v>
      </c>
      <c r="H50" s="64">
        <v>34</v>
      </c>
      <c r="I50" s="64">
        <v>13</v>
      </c>
      <c r="J50" s="64" t="s">
        <v>19</v>
      </c>
      <c r="K50" s="64">
        <v>62</v>
      </c>
      <c r="L50" s="64">
        <v>5</v>
      </c>
      <c r="M50" s="64">
        <v>27</v>
      </c>
      <c r="N50" s="64">
        <v>348</v>
      </c>
      <c r="O50" s="64">
        <v>9</v>
      </c>
      <c r="P50" s="64">
        <v>16</v>
      </c>
      <c r="R50" s="124"/>
      <c r="S50" s="124"/>
      <c r="T50" s="124"/>
      <c r="U50" s="124"/>
      <c r="V50" s="124"/>
      <c r="W50" s="124"/>
      <c r="X50" s="124"/>
      <c r="Y50" s="124"/>
      <c r="Z50" s="124"/>
      <c r="AA50" s="124"/>
      <c r="AB50" s="124"/>
      <c r="AC50" s="124"/>
      <c r="AD50" s="124"/>
      <c r="AE50" s="124"/>
      <c r="AF50" s="124"/>
    </row>
    <row r="51" spans="1:32" s="62" customFormat="1" ht="14.25" customHeight="1" x14ac:dyDescent="0.4">
      <c r="A51" s="117">
        <v>77</v>
      </c>
      <c r="B51" s="125" t="s">
        <v>147</v>
      </c>
      <c r="C51" s="70" t="s">
        <v>66</v>
      </c>
      <c r="D51" s="72">
        <v>5629</v>
      </c>
      <c r="E51" s="72">
        <v>0</v>
      </c>
      <c r="F51" s="72">
        <v>113</v>
      </c>
      <c r="G51" s="72">
        <v>902</v>
      </c>
      <c r="H51" s="72">
        <v>113</v>
      </c>
      <c r="I51" s="72">
        <v>0</v>
      </c>
      <c r="J51" s="64" t="s">
        <v>19</v>
      </c>
      <c r="K51" s="72">
        <v>169</v>
      </c>
      <c r="L51" s="72">
        <v>11</v>
      </c>
      <c r="M51" s="72">
        <v>392</v>
      </c>
      <c r="N51" s="72">
        <v>47</v>
      </c>
      <c r="O51" s="72">
        <v>51</v>
      </c>
      <c r="P51" s="72">
        <v>44</v>
      </c>
      <c r="R51" s="124"/>
      <c r="S51" s="124"/>
      <c r="T51" s="124"/>
      <c r="U51" s="124"/>
      <c r="V51" s="124"/>
      <c r="W51" s="124"/>
      <c r="X51" s="124"/>
      <c r="Y51" s="124"/>
      <c r="Z51" s="124"/>
      <c r="AA51" s="124"/>
      <c r="AB51" s="124"/>
      <c r="AC51" s="124"/>
      <c r="AD51" s="124"/>
      <c r="AE51" s="124"/>
      <c r="AF51" s="124"/>
    </row>
    <row r="52" spans="1:32" s="55" customFormat="1" ht="12" customHeight="1" x14ac:dyDescent="0.4">
      <c r="A52" s="116"/>
      <c r="B52" s="122"/>
      <c r="D52" s="73"/>
      <c r="E52" s="74"/>
      <c r="F52" s="74"/>
      <c r="G52" s="74"/>
      <c r="R52" s="124"/>
      <c r="S52" s="124"/>
      <c r="T52" s="124"/>
      <c r="U52" s="124"/>
      <c r="V52" s="124"/>
      <c r="W52" s="124"/>
      <c r="X52" s="124"/>
      <c r="Y52" s="124"/>
      <c r="Z52" s="124"/>
      <c r="AA52" s="124"/>
      <c r="AB52" s="124"/>
      <c r="AC52" s="124"/>
      <c r="AD52" s="124"/>
      <c r="AE52" s="124"/>
      <c r="AF52" s="124"/>
    </row>
    <row r="53" spans="1:32" s="62" customFormat="1" ht="14.15" x14ac:dyDescent="0.4">
      <c r="A53" s="116"/>
      <c r="B53" s="122"/>
      <c r="C53" s="62" t="s">
        <v>67</v>
      </c>
      <c r="D53" s="76"/>
      <c r="E53" s="76"/>
      <c r="G53" s="123"/>
      <c r="R53" s="55"/>
      <c r="S53" s="55"/>
      <c r="T53" s="55"/>
      <c r="U53" s="55"/>
    </row>
    <row r="54" spans="1:32" s="62" customFormat="1" ht="14.15" x14ac:dyDescent="0.4">
      <c r="A54" s="116"/>
      <c r="B54" s="122"/>
      <c r="C54" s="62" t="s">
        <v>68</v>
      </c>
      <c r="D54" s="76"/>
      <c r="E54" s="76"/>
      <c r="F54" s="64"/>
      <c r="G54" s="64"/>
      <c r="R54" s="55"/>
      <c r="S54" s="55"/>
      <c r="T54" s="55"/>
      <c r="U54" s="55"/>
    </row>
    <row r="55" spans="1:32" s="62" customFormat="1" ht="15" customHeight="1" x14ac:dyDescent="0.4">
      <c r="A55" s="116"/>
      <c r="B55" s="122"/>
      <c r="C55" s="78" t="s">
        <v>89</v>
      </c>
      <c r="D55" s="76"/>
      <c r="E55" s="76"/>
      <c r="F55" s="64"/>
      <c r="G55" s="64"/>
      <c r="R55" s="55"/>
      <c r="S55" s="55"/>
      <c r="T55" s="55"/>
      <c r="U55" s="55"/>
    </row>
    <row r="56" spans="1:32" s="62" customFormat="1" ht="14.15" x14ac:dyDescent="0.4">
      <c r="A56" s="116"/>
      <c r="B56" s="122"/>
      <c r="C56" s="62" t="s">
        <v>90</v>
      </c>
      <c r="D56" s="76"/>
      <c r="E56" s="76"/>
      <c r="F56" s="64"/>
      <c r="G56" s="64"/>
      <c r="R56" s="55"/>
      <c r="S56" s="55"/>
      <c r="T56" s="55"/>
      <c r="U56" s="55"/>
    </row>
    <row r="57" spans="1:32" s="62" customFormat="1" ht="24" customHeight="1" x14ac:dyDescent="0.4">
      <c r="A57" s="116"/>
      <c r="B57" s="122"/>
      <c r="C57" s="326" t="s">
        <v>155</v>
      </c>
      <c r="D57" s="326"/>
      <c r="E57" s="326"/>
      <c r="F57" s="326"/>
      <c r="G57" s="326"/>
      <c r="H57" s="326"/>
      <c r="I57" s="326"/>
      <c r="J57" s="326"/>
      <c r="K57" s="326"/>
      <c r="L57" s="326"/>
      <c r="M57" s="326"/>
      <c r="N57" s="326"/>
      <c r="O57" s="326"/>
      <c r="P57" s="326"/>
      <c r="R57" s="55"/>
      <c r="S57" s="55"/>
      <c r="T57" s="55"/>
      <c r="U57" s="55"/>
    </row>
    <row r="58" spans="1:32" s="62" customFormat="1" ht="14.15" x14ac:dyDescent="0.4">
      <c r="A58" s="116"/>
      <c r="B58" s="122"/>
      <c r="C58" s="62" t="s">
        <v>92</v>
      </c>
      <c r="D58" s="76"/>
      <c r="E58" s="76"/>
      <c r="F58" s="64"/>
      <c r="G58" s="64"/>
      <c r="R58" s="55"/>
      <c r="S58" s="55"/>
      <c r="T58" s="55"/>
      <c r="U58" s="55"/>
    </row>
    <row r="59" spans="1:32" s="62" customFormat="1" ht="14.15" x14ac:dyDescent="0.4">
      <c r="A59" s="116"/>
      <c r="B59" s="122"/>
      <c r="C59" s="62" t="s">
        <v>156</v>
      </c>
      <c r="D59" s="76"/>
      <c r="E59" s="76"/>
      <c r="F59" s="64"/>
      <c r="G59" s="64"/>
      <c r="R59" s="55"/>
      <c r="S59" s="55"/>
      <c r="T59" s="55"/>
      <c r="U59" s="55"/>
    </row>
    <row r="60" spans="1:32" s="62" customFormat="1" ht="14.15" x14ac:dyDescent="0.4">
      <c r="A60" s="116"/>
      <c r="B60" s="122"/>
      <c r="C60" s="62" t="s">
        <v>94</v>
      </c>
      <c r="D60" s="76"/>
      <c r="E60" s="76"/>
      <c r="F60" s="64"/>
      <c r="G60" s="64"/>
      <c r="R60" s="55"/>
      <c r="S60" s="55"/>
      <c r="T60" s="55"/>
      <c r="U60" s="55"/>
    </row>
    <row r="61" spans="1:32" s="62" customFormat="1" ht="14.15" x14ac:dyDescent="0.4">
      <c r="A61" s="116"/>
      <c r="B61" s="122"/>
      <c r="C61" s="62" t="s">
        <v>95</v>
      </c>
      <c r="D61" s="76"/>
      <c r="E61" s="76"/>
      <c r="F61" s="64"/>
      <c r="G61" s="64"/>
      <c r="J61" s="55"/>
      <c r="R61" s="55"/>
      <c r="S61" s="55"/>
      <c r="T61" s="55"/>
      <c r="U61" s="55"/>
    </row>
    <row r="62" spans="1:32" s="62" customFormat="1" ht="15" customHeight="1" x14ac:dyDescent="0.4">
      <c r="A62" s="116"/>
      <c r="B62" s="122"/>
      <c r="C62" s="78" t="s">
        <v>96</v>
      </c>
      <c r="D62" s="76"/>
      <c r="E62" s="76"/>
      <c r="F62" s="64"/>
      <c r="G62" s="64"/>
      <c r="J62" s="55"/>
      <c r="R62" s="55"/>
      <c r="S62" s="55"/>
      <c r="T62" s="55"/>
      <c r="U62" s="55"/>
    </row>
    <row r="63" spans="1:32" s="62" customFormat="1" ht="15" customHeight="1" x14ac:dyDescent="0.4">
      <c r="A63" s="116"/>
      <c r="B63" s="122"/>
      <c r="C63" s="78"/>
      <c r="D63" s="76"/>
      <c r="E63" s="76"/>
      <c r="F63" s="64"/>
      <c r="G63" s="64"/>
      <c r="J63" s="55"/>
      <c r="R63" s="55"/>
      <c r="S63" s="55"/>
      <c r="T63" s="55"/>
      <c r="U63" s="55"/>
    </row>
    <row r="64" spans="1:32" s="62" customFormat="1" ht="14.15" x14ac:dyDescent="0.4">
      <c r="A64" s="116"/>
      <c r="B64" s="122"/>
      <c r="C64" s="62" t="s">
        <v>97</v>
      </c>
      <c r="D64" s="76"/>
      <c r="E64" s="64"/>
      <c r="F64" s="64"/>
      <c r="G64" s="64"/>
      <c r="J64" s="55"/>
      <c r="R64" s="55"/>
      <c r="S64" s="55"/>
      <c r="T64" s="55"/>
      <c r="U64" s="55"/>
      <c r="V64" s="55"/>
      <c r="W64" s="55"/>
      <c r="X64" s="55"/>
    </row>
    <row r="65" spans="1:16" s="55" customFormat="1" ht="14.15" x14ac:dyDescent="0.4">
      <c r="A65" s="116"/>
      <c r="B65" s="122"/>
      <c r="D65" s="79"/>
      <c r="E65" s="74"/>
      <c r="F65" s="74"/>
      <c r="G65" s="74"/>
    </row>
    <row r="66" spans="1:16" s="55" customFormat="1" ht="14.15" x14ac:dyDescent="0.4">
      <c r="A66" s="116"/>
      <c r="B66" s="122"/>
    </row>
    <row r="67" spans="1:16" s="55" customFormat="1" ht="14.15" x14ac:dyDescent="0.4">
      <c r="A67" s="116"/>
      <c r="B67" s="122"/>
    </row>
    <row r="68" spans="1:16" s="55" customFormat="1" ht="14.15" x14ac:dyDescent="0.4">
      <c r="A68" s="116"/>
      <c r="B68" s="122"/>
    </row>
    <row r="69" spans="1:16" s="55" customFormat="1" ht="14.15" x14ac:dyDescent="0.4">
      <c r="A69" s="116"/>
      <c r="B69" s="122"/>
    </row>
    <row r="70" spans="1:16" s="55" customFormat="1" ht="14.15" x14ac:dyDescent="0.4">
      <c r="A70" s="116"/>
      <c r="B70" s="122"/>
    </row>
    <row r="71" spans="1:16" s="55" customFormat="1" ht="14.15" x14ac:dyDescent="0.4">
      <c r="A71" s="116"/>
      <c r="B71" s="122"/>
      <c r="C71" s="170" t="s">
        <v>75</v>
      </c>
      <c r="D71" s="172">
        <v>267</v>
      </c>
      <c r="E71" s="172">
        <v>345</v>
      </c>
      <c r="F71" s="172">
        <v>28</v>
      </c>
      <c r="G71" s="172">
        <v>141</v>
      </c>
      <c r="H71" s="172">
        <v>7</v>
      </c>
      <c r="I71" s="172">
        <v>19</v>
      </c>
      <c r="J71" s="172" t="s">
        <v>19</v>
      </c>
      <c r="K71" s="172">
        <v>40</v>
      </c>
      <c r="L71" s="172">
        <v>0</v>
      </c>
      <c r="M71" s="172">
        <v>9</v>
      </c>
      <c r="N71" s="172">
        <v>103</v>
      </c>
      <c r="O71" s="172">
        <v>5</v>
      </c>
      <c r="P71" s="172">
        <v>5</v>
      </c>
    </row>
    <row r="72" spans="1:16" s="55" customFormat="1" ht="14.15" x14ac:dyDescent="0.4">
      <c r="A72" s="116"/>
      <c r="B72" s="122"/>
      <c r="C72" s="170" t="s">
        <v>76</v>
      </c>
      <c r="D72" s="172">
        <v>210</v>
      </c>
      <c r="E72" s="172">
        <v>343</v>
      </c>
      <c r="F72" s="172">
        <v>24</v>
      </c>
      <c r="G72" s="172">
        <v>127</v>
      </c>
      <c r="H72" s="172">
        <v>6</v>
      </c>
      <c r="I72" s="172">
        <v>18</v>
      </c>
      <c r="J72" s="172" t="s">
        <v>19</v>
      </c>
      <c r="K72" s="172">
        <v>34</v>
      </c>
      <c r="L72" s="172">
        <v>0</v>
      </c>
      <c r="M72" s="172">
        <v>24</v>
      </c>
      <c r="N72" s="172">
        <v>93</v>
      </c>
      <c r="O72" s="172">
        <v>5</v>
      </c>
      <c r="P72" s="172">
        <v>2</v>
      </c>
    </row>
    <row r="73" spans="1:16" s="55" customFormat="1" ht="14.15" x14ac:dyDescent="0.4">
      <c r="A73" s="116"/>
      <c r="B73" s="122"/>
      <c r="E73" s="74"/>
      <c r="F73" s="74"/>
      <c r="G73" s="74"/>
    </row>
    <row r="74" spans="1:16" s="55" customFormat="1" ht="14.15" x14ac:dyDescent="0.4">
      <c r="A74" s="116"/>
      <c r="B74" s="122"/>
      <c r="E74" s="74"/>
      <c r="F74" s="74"/>
      <c r="G74" s="74"/>
    </row>
    <row r="75" spans="1:16" s="55" customFormat="1" ht="14.15" x14ac:dyDescent="0.4">
      <c r="A75" s="116"/>
      <c r="B75" s="122"/>
      <c r="E75" s="74"/>
      <c r="F75" s="74"/>
      <c r="G75" s="74"/>
    </row>
    <row r="76" spans="1:16" s="55" customFormat="1" ht="14.15" x14ac:dyDescent="0.4">
      <c r="A76" s="116"/>
      <c r="B76" s="122"/>
      <c r="E76" s="74"/>
      <c r="F76" s="74"/>
      <c r="G76" s="74"/>
    </row>
    <row r="77" spans="1:16" s="55" customFormat="1" ht="14.15" x14ac:dyDescent="0.4">
      <c r="A77" s="116"/>
      <c r="B77" s="122"/>
      <c r="E77" s="74"/>
      <c r="F77" s="74"/>
      <c r="G77" s="74"/>
    </row>
    <row r="78" spans="1:16" s="55" customFormat="1" ht="14.15" x14ac:dyDescent="0.4">
      <c r="A78" s="116"/>
      <c r="B78" s="122"/>
      <c r="E78" s="74"/>
      <c r="F78" s="74"/>
      <c r="G78" s="74"/>
    </row>
    <row r="79" spans="1:16" s="55" customFormat="1" ht="14.15" x14ac:dyDescent="0.4">
      <c r="A79" s="116"/>
      <c r="B79" s="122"/>
      <c r="E79" s="74"/>
      <c r="F79" s="74"/>
      <c r="G79" s="74"/>
    </row>
    <row r="80" spans="1:16" s="55" customFormat="1" ht="14.15" x14ac:dyDescent="0.4">
      <c r="A80" s="116"/>
      <c r="B80" s="122"/>
      <c r="E80" s="74"/>
      <c r="F80" s="74"/>
      <c r="G80" s="74"/>
    </row>
    <row r="81" spans="1:7" s="55" customFormat="1" ht="14.15" x14ac:dyDescent="0.4">
      <c r="A81" s="116"/>
      <c r="B81" s="122"/>
      <c r="E81" s="74"/>
      <c r="F81" s="74"/>
      <c r="G81" s="74"/>
    </row>
    <row r="82" spans="1:7" s="55" customFormat="1" ht="14.15" x14ac:dyDescent="0.4">
      <c r="A82" s="116"/>
      <c r="B82" s="122"/>
      <c r="E82" s="74"/>
      <c r="F82" s="74"/>
      <c r="G82" s="74"/>
    </row>
    <row r="83" spans="1:7" s="55" customFormat="1" ht="14.15" x14ac:dyDescent="0.4">
      <c r="A83" s="116"/>
      <c r="B83" s="122"/>
      <c r="E83" s="74"/>
      <c r="F83" s="74"/>
      <c r="G83" s="74"/>
    </row>
    <row r="84" spans="1:7" s="55" customFormat="1" ht="14.15" x14ac:dyDescent="0.4">
      <c r="A84" s="116"/>
      <c r="B84" s="122"/>
      <c r="E84" s="74"/>
      <c r="F84" s="74"/>
      <c r="G84" s="74"/>
    </row>
    <row r="85" spans="1:7" s="55" customFormat="1" ht="14.15" x14ac:dyDescent="0.4">
      <c r="A85" s="116"/>
      <c r="B85" s="122"/>
      <c r="E85" s="74"/>
      <c r="F85" s="74"/>
      <c r="G85" s="74"/>
    </row>
    <row r="86" spans="1:7" s="55" customFormat="1" ht="14.15" x14ac:dyDescent="0.4">
      <c r="A86" s="116"/>
      <c r="B86" s="122"/>
      <c r="E86" s="74"/>
      <c r="F86" s="74"/>
      <c r="G86" s="74"/>
    </row>
    <row r="87" spans="1:7" s="55" customFormat="1" ht="14.15" x14ac:dyDescent="0.4">
      <c r="A87" s="116"/>
      <c r="B87" s="122"/>
      <c r="E87" s="74"/>
      <c r="F87" s="74"/>
      <c r="G87" s="74"/>
    </row>
    <row r="88" spans="1:7" s="55" customFormat="1" ht="14.15" x14ac:dyDescent="0.4">
      <c r="A88" s="116"/>
      <c r="B88" s="122"/>
      <c r="E88" s="74"/>
      <c r="F88" s="74"/>
      <c r="G88" s="74"/>
    </row>
    <row r="89" spans="1:7" s="55" customFormat="1" ht="14.15" x14ac:dyDescent="0.4">
      <c r="A89" s="116"/>
      <c r="B89" s="122"/>
      <c r="E89" s="74"/>
      <c r="F89" s="74"/>
      <c r="G89" s="74"/>
    </row>
    <row r="90" spans="1:7" s="55" customFormat="1" ht="14.15" x14ac:dyDescent="0.4">
      <c r="A90" s="116"/>
      <c r="B90" s="122"/>
      <c r="E90" s="74"/>
      <c r="F90" s="74"/>
      <c r="G90" s="74"/>
    </row>
    <row r="91" spans="1:7" s="55" customFormat="1" ht="14.15" x14ac:dyDescent="0.4">
      <c r="A91" s="116"/>
      <c r="B91" s="122"/>
      <c r="E91" s="74"/>
      <c r="F91" s="74"/>
      <c r="G91" s="74"/>
    </row>
    <row r="92" spans="1:7" s="55" customFormat="1" ht="14.15" x14ac:dyDescent="0.4">
      <c r="A92" s="116"/>
      <c r="B92" s="122"/>
      <c r="E92" s="74"/>
      <c r="F92" s="74"/>
      <c r="G92" s="74"/>
    </row>
    <row r="93" spans="1:7" s="55" customFormat="1" ht="14.15" x14ac:dyDescent="0.4">
      <c r="A93" s="116"/>
      <c r="B93" s="122"/>
      <c r="E93" s="74"/>
      <c r="F93" s="74"/>
      <c r="G93" s="74"/>
    </row>
    <row r="94" spans="1:7" s="55" customFormat="1" ht="14.15" x14ac:dyDescent="0.4">
      <c r="A94" s="116"/>
      <c r="B94" s="122"/>
      <c r="E94" s="74"/>
      <c r="F94" s="74"/>
      <c r="G94" s="74"/>
    </row>
    <row r="95" spans="1:7" s="55" customFormat="1" ht="14.15" x14ac:dyDescent="0.4">
      <c r="A95" s="116"/>
      <c r="B95" s="122"/>
      <c r="E95" s="74"/>
      <c r="F95" s="74"/>
      <c r="G95" s="74"/>
    </row>
    <row r="96" spans="1:7" s="55" customFormat="1" ht="14.15" x14ac:dyDescent="0.4">
      <c r="A96" s="116"/>
      <c r="B96" s="122"/>
      <c r="E96" s="74"/>
      <c r="F96" s="74"/>
      <c r="G96" s="74"/>
    </row>
    <row r="97" spans="1:7" s="55" customFormat="1" ht="14.15" x14ac:dyDescent="0.4">
      <c r="A97" s="116"/>
      <c r="B97" s="122"/>
      <c r="E97" s="74"/>
      <c r="F97" s="74"/>
      <c r="G97" s="74"/>
    </row>
    <row r="98" spans="1:7" s="55" customFormat="1" ht="14.15" x14ac:dyDescent="0.4">
      <c r="A98" s="116"/>
      <c r="B98" s="122"/>
      <c r="E98" s="74"/>
      <c r="F98" s="74"/>
      <c r="G98" s="74"/>
    </row>
    <row r="99" spans="1:7" s="55" customFormat="1" ht="14.15" x14ac:dyDescent="0.4">
      <c r="A99" s="116"/>
      <c r="B99" s="122"/>
      <c r="E99" s="74"/>
      <c r="F99" s="74"/>
      <c r="G99" s="74"/>
    </row>
    <row r="100" spans="1:7" s="55" customFormat="1" ht="14.15" x14ac:dyDescent="0.4">
      <c r="A100" s="116"/>
      <c r="B100" s="122"/>
      <c r="E100" s="74"/>
      <c r="F100" s="74"/>
      <c r="G100" s="74"/>
    </row>
    <row r="101" spans="1:7" s="55" customFormat="1" ht="14.15" x14ac:dyDescent="0.4">
      <c r="A101" s="116"/>
      <c r="B101" s="122"/>
      <c r="E101" s="74"/>
      <c r="F101" s="74"/>
      <c r="G101" s="74"/>
    </row>
    <row r="102" spans="1:7" s="55" customFormat="1" ht="14.15" x14ac:dyDescent="0.4">
      <c r="A102" s="116"/>
      <c r="B102" s="122"/>
      <c r="E102" s="74"/>
      <c r="F102" s="74"/>
      <c r="G102" s="74"/>
    </row>
    <row r="103" spans="1:7" s="55" customFormat="1" ht="14.15" x14ac:dyDescent="0.4">
      <c r="A103" s="116"/>
      <c r="B103" s="122"/>
      <c r="E103" s="74"/>
      <c r="F103" s="74"/>
      <c r="G103" s="74"/>
    </row>
    <row r="104" spans="1:7" s="55" customFormat="1" ht="14.15" x14ac:dyDescent="0.4">
      <c r="A104" s="116"/>
      <c r="B104" s="122"/>
      <c r="E104" s="74"/>
      <c r="F104" s="74"/>
      <c r="G104" s="74"/>
    </row>
    <row r="105" spans="1:7" s="55" customFormat="1" ht="14.15" x14ac:dyDescent="0.4">
      <c r="A105" s="116"/>
      <c r="B105" s="122"/>
      <c r="E105" s="74"/>
      <c r="F105" s="74"/>
      <c r="G105" s="74"/>
    </row>
    <row r="106" spans="1:7" s="55" customFormat="1" ht="14.15" x14ac:dyDescent="0.4">
      <c r="A106" s="116"/>
      <c r="B106" s="122"/>
      <c r="E106" s="74"/>
      <c r="F106" s="74"/>
      <c r="G106" s="74"/>
    </row>
    <row r="107" spans="1:7" s="55" customFormat="1" ht="14.15" x14ac:dyDescent="0.4">
      <c r="A107" s="116"/>
      <c r="B107" s="122"/>
      <c r="E107" s="74"/>
      <c r="F107" s="74"/>
      <c r="G107" s="74"/>
    </row>
    <row r="108" spans="1:7" s="55" customFormat="1" ht="14.15" x14ac:dyDescent="0.4">
      <c r="A108" s="116"/>
      <c r="B108" s="122"/>
      <c r="E108" s="74"/>
      <c r="F108" s="74"/>
      <c r="G108" s="74"/>
    </row>
    <row r="109" spans="1:7" s="55" customFormat="1" ht="14.15" x14ac:dyDescent="0.4">
      <c r="A109" s="116"/>
      <c r="B109" s="122"/>
      <c r="E109" s="74"/>
      <c r="F109" s="74"/>
      <c r="G109" s="74"/>
    </row>
    <row r="110" spans="1:7" s="55" customFormat="1" ht="14.15" x14ac:dyDescent="0.4">
      <c r="A110" s="116"/>
      <c r="B110" s="122"/>
      <c r="E110" s="74"/>
      <c r="F110" s="74"/>
      <c r="G110" s="74"/>
    </row>
    <row r="111" spans="1:7" s="55" customFormat="1" ht="14.15" x14ac:dyDescent="0.4">
      <c r="A111" s="116"/>
      <c r="B111" s="122"/>
      <c r="E111" s="74"/>
      <c r="F111" s="74"/>
      <c r="G111" s="74"/>
    </row>
    <row r="112" spans="1:7" s="55" customFormat="1" ht="14.15" x14ac:dyDescent="0.4">
      <c r="A112" s="116"/>
      <c r="B112" s="122"/>
      <c r="E112" s="74"/>
      <c r="F112" s="74"/>
      <c r="G112" s="74"/>
    </row>
    <row r="113" spans="1:7" s="55" customFormat="1" ht="14.15" x14ac:dyDescent="0.4">
      <c r="A113" s="116"/>
      <c r="B113" s="122"/>
      <c r="E113" s="74"/>
      <c r="F113" s="74"/>
      <c r="G113" s="74"/>
    </row>
    <row r="114" spans="1:7" s="55" customFormat="1" ht="14.15" x14ac:dyDescent="0.4">
      <c r="A114" s="116"/>
      <c r="B114" s="122"/>
      <c r="E114" s="74"/>
      <c r="F114" s="74"/>
      <c r="G114" s="74"/>
    </row>
    <row r="115" spans="1:7" s="55" customFormat="1" ht="14.15" x14ac:dyDescent="0.4">
      <c r="A115" s="116"/>
      <c r="B115" s="122"/>
      <c r="E115" s="74"/>
      <c r="F115" s="74"/>
      <c r="G115" s="74"/>
    </row>
    <row r="116" spans="1:7" s="55" customFormat="1" ht="14.15" x14ac:dyDescent="0.4">
      <c r="A116" s="116"/>
      <c r="B116" s="122"/>
      <c r="E116" s="74"/>
      <c r="F116" s="74"/>
      <c r="G116" s="74"/>
    </row>
    <row r="117" spans="1:7" s="55" customFormat="1" ht="14.15" x14ac:dyDescent="0.4">
      <c r="A117" s="116"/>
      <c r="B117" s="122"/>
      <c r="E117" s="74"/>
      <c r="F117" s="74"/>
      <c r="G117" s="74"/>
    </row>
    <row r="118" spans="1:7" s="55" customFormat="1" ht="14.15" x14ac:dyDescent="0.4">
      <c r="A118" s="116"/>
      <c r="B118" s="122"/>
      <c r="E118" s="74"/>
      <c r="F118" s="74"/>
      <c r="G118" s="74"/>
    </row>
    <row r="119" spans="1:7" s="55" customFormat="1" ht="14.15" x14ac:dyDescent="0.4">
      <c r="A119" s="116"/>
      <c r="B119" s="122"/>
      <c r="E119" s="74"/>
      <c r="F119" s="74"/>
      <c r="G119" s="74"/>
    </row>
    <row r="120" spans="1:7" s="55" customFormat="1" ht="14.15" x14ac:dyDescent="0.4">
      <c r="A120" s="116"/>
      <c r="B120" s="122"/>
      <c r="E120" s="74"/>
      <c r="F120" s="74"/>
      <c r="G120" s="74"/>
    </row>
    <row r="121" spans="1:7" s="55" customFormat="1" ht="14.15" x14ac:dyDescent="0.4">
      <c r="A121" s="116"/>
      <c r="B121" s="122"/>
      <c r="E121" s="74"/>
      <c r="F121" s="74"/>
      <c r="G121" s="74"/>
    </row>
    <row r="122" spans="1:7" s="55" customFormat="1" ht="14.15" x14ac:dyDescent="0.4">
      <c r="A122" s="116"/>
      <c r="B122" s="122"/>
      <c r="E122" s="74"/>
      <c r="F122" s="74"/>
      <c r="G122" s="74"/>
    </row>
    <row r="123" spans="1:7" s="55" customFormat="1" ht="14.15" x14ac:dyDescent="0.4">
      <c r="A123" s="116"/>
      <c r="B123" s="122"/>
      <c r="E123" s="74"/>
      <c r="F123" s="74"/>
      <c r="G123" s="74"/>
    </row>
    <row r="124" spans="1:7" s="55" customFormat="1" ht="14.15" x14ac:dyDescent="0.4">
      <c r="A124" s="116"/>
      <c r="B124" s="122"/>
      <c r="E124" s="74"/>
      <c r="F124" s="74"/>
      <c r="G124" s="74"/>
    </row>
    <row r="125" spans="1:7" s="55" customFormat="1" ht="14.15" x14ac:dyDescent="0.4">
      <c r="A125" s="116"/>
      <c r="B125" s="122"/>
      <c r="E125" s="74"/>
      <c r="F125" s="74"/>
      <c r="G125" s="74"/>
    </row>
    <row r="126" spans="1:7" s="55" customFormat="1" ht="14.15" x14ac:dyDescent="0.4">
      <c r="A126" s="116"/>
      <c r="B126" s="122"/>
      <c r="E126" s="74"/>
      <c r="F126" s="74"/>
      <c r="G126" s="74"/>
    </row>
    <row r="127" spans="1:7" s="55" customFormat="1" ht="14.15" x14ac:dyDescent="0.4">
      <c r="A127" s="116"/>
      <c r="B127" s="122"/>
      <c r="E127" s="74"/>
      <c r="F127" s="74"/>
      <c r="G127" s="74"/>
    </row>
    <row r="128" spans="1:7" s="55" customFormat="1" ht="14.15" x14ac:dyDescent="0.4">
      <c r="A128" s="116"/>
      <c r="B128" s="122"/>
      <c r="E128" s="74"/>
      <c r="F128" s="74"/>
      <c r="G128" s="74"/>
    </row>
    <row r="129" spans="1:7" s="55" customFormat="1" ht="14.15" x14ac:dyDescent="0.4">
      <c r="A129" s="116"/>
      <c r="B129" s="122"/>
      <c r="E129" s="74"/>
      <c r="F129" s="74"/>
      <c r="G129" s="74"/>
    </row>
    <row r="130" spans="1:7" s="55" customFormat="1" ht="14.15" x14ac:dyDescent="0.4">
      <c r="A130" s="116"/>
      <c r="B130" s="122"/>
      <c r="E130" s="74"/>
      <c r="F130" s="74"/>
      <c r="G130" s="74"/>
    </row>
    <row r="131" spans="1:7" s="55" customFormat="1" ht="14.15" x14ac:dyDescent="0.4">
      <c r="A131" s="116"/>
      <c r="B131" s="122"/>
      <c r="E131" s="74"/>
      <c r="F131" s="74"/>
      <c r="G131" s="74"/>
    </row>
    <row r="132" spans="1:7" s="55" customFormat="1" ht="14.15" x14ac:dyDescent="0.4">
      <c r="A132" s="116"/>
      <c r="B132" s="122"/>
      <c r="E132" s="74"/>
      <c r="F132" s="74"/>
      <c r="G132" s="74"/>
    </row>
    <row r="133" spans="1:7" s="55" customFormat="1" ht="14.15" x14ac:dyDescent="0.4">
      <c r="A133" s="116"/>
      <c r="B133" s="122"/>
      <c r="E133" s="74"/>
      <c r="F133" s="74"/>
      <c r="G133" s="74"/>
    </row>
    <row r="134" spans="1:7" s="55" customFormat="1" ht="14.15" x14ac:dyDescent="0.4">
      <c r="A134" s="116"/>
      <c r="B134" s="122"/>
      <c r="E134" s="74"/>
      <c r="F134" s="74"/>
      <c r="G134" s="74"/>
    </row>
    <row r="135" spans="1:7" s="55" customFormat="1" ht="14.15" x14ac:dyDescent="0.4">
      <c r="A135" s="116"/>
      <c r="B135" s="122"/>
      <c r="E135" s="74"/>
      <c r="F135" s="74"/>
      <c r="G135" s="74"/>
    </row>
    <row r="136" spans="1:7" s="55" customFormat="1" ht="14.15" x14ac:dyDescent="0.4">
      <c r="A136" s="116"/>
      <c r="B136" s="122"/>
      <c r="E136" s="74"/>
      <c r="F136" s="74"/>
      <c r="G136" s="74"/>
    </row>
    <row r="137" spans="1:7" s="55" customFormat="1" ht="14.15" x14ac:dyDescent="0.4">
      <c r="A137" s="116"/>
      <c r="B137" s="122"/>
      <c r="E137" s="74"/>
      <c r="F137" s="74"/>
      <c r="G137" s="74"/>
    </row>
    <row r="138" spans="1:7" s="55" customFormat="1" ht="14.15" x14ac:dyDescent="0.4">
      <c r="A138" s="116"/>
      <c r="B138" s="122"/>
      <c r="E138" s="74"/>
      <c r="F138" s="74"/>
      <c r="G138" s="74"/>
    </row>
    <row r="139" spans="1:7" s="55" customFormat="1" ht="14.15" x14ac:dyDescent="0.4">
      <c r="A139" s="116"/>
      <c r="B139" s="122"/>
      <c r="E139" s="74"/>
      <c r="F139" s="74"/>
      <c r="G139" s="74"/>
    </row>
    <row r="140" spans="1:7" s="55" customFormat="1" ht="14.15" x14ac:dyDescent="0.4">
      <c r="A140" s="116"/>
      <c r="B140" s="122"/>
      <c r="E140" s="74"/>
      <c r="F140" s="74"/>
      <c r="G140" s="74"/>
    </row>
    <row r="141" spans="1:7" s="55" customFormat="1" ht="14.15" x14ac:dyDescent="0.4">
      <c r="A141" s="116"/>
      <c r="B141" s="122"/>
      <c r="E141" s="74"/>
      <c r="F141" s="74"/>
      <c r="G141" s="74"/>
    </row>
    <row r="142" spans="1:7" s="55" customFormat="1" ht="14.15" x14ac:dyDescent="0.4">
      <c r="A142" s="116"/>
      <c r="B142" s="122"/>
      <c r="E142" s="74"/>
      <c r="F142" s="74"/>
      <c r="G142" s="74"/>
    </row>
    <row r="143" spans="1:7" s="55" customFormat="1" ht="14.15" x14ac:dyDescent="0.4">
      <c r="A143" s="116"/>
      <c r="B143" s="122"/>
      <c r="E143" s="74"/>
      <c r="F143" s="74"/>
      <c r="G143" s="74"/>
    </row>
    <row r="144" spans="1:7" s="55" customFormat="1" ht="14.15" x14ac:dyDescent="0.4">
      <c r="A144" s="116"/>
      <c r="B144" s="122"/>
      <c r="E144" s="74"/>
      <c r="F144" s="74"/>
      <c r="G144" s="74"/>
    </row>
    <row r="145" spans="1:7" s="55" customFormat="1" ht="14.15" x14ac:dyDescent="0.4">
      <c r="A145" s="116"/>
      <c r="B145" s="122"/>
      <c r="E145" s="74"/>
      <c r="F145" s="74"/>
      <c r="G145" s="74"/>
    </row>
    <row r="146" spans="1:7" s="55" customFormat="1" ht="14.15" x14ac:dyDescent="0.4">
      <c r="A146" s="116"/>
      <c r="B146" s="122"/>
      <c r="E146" s="74"/>
      <c r="F146" s="74"/>
      <c r="G146" s="74"/>
    </row>
    <row r="147" spans="1:7" s="55" customFormat="1" ht="14.15" x14ac:dyDescent="0.4">
      <c r="A147" s="116"/>
      <c r="B147" s="122"/>
      <c r="E147" s="74"/>
      <c r="F147" s="74"/>
      <c r="G147" s="74"/>
    </row>
    <row r="148" spans="1:7" s="55" customFormat="1" ht="14.15" x14ac:dyDescent="0.4">
      <c r="A148" s="116"/>
      <c r="B148" s="122"/>
      <c r="E148" s="74"/>
      <c r="F148" s="74"/>
      <c r="G148" s="74"/>
    </row>
    <row r="149" spans="1:7" s="55" customFormat="1" ht="14.15" x14ac:dyDescent="0.4">
      <c r="A149" s="116"/>
      <c r="B149" s="122"/>
      <c r="E149" s="74"/>
      <c r="F149" s="74"/>
      <c r="G149" s="74"/>
    </row>
    <row r="150" spans="1:7" s="55" customFormat="1" ht="14.15" x14ac:dyDescent="0.4">
      <c r="A150" s="116"/>
      <c r="B150" s="122"/>
      <c r="E150" s="74"/>
      <c r="F150" s="74"/>
      <c r="G150" s="74"/>
    </row>
    <row r="151" spans="1:7" s="55" customFormat="1" ht="14.15" x14ac:dyDescent="0.4">
      <c r="A151" s="116"/>
      <c r="B151" s="122"/>
      <c r="E151" s="74"/>
      <c r="F151" s="74"/>
      <c r="G151" s="74"/>
    </row>
    <row r="152" spans="1:7" s="55" customFormat="1" ht="14.15" x14ac:dyDescent="0.4">
      <c r="A152" s="116"/>
      <c r="B152" s="122"/>
      <c r="E152" s="74"/>
      <c r="F152" s="74"/>
      <c r="G152" s="74"/>
    </row>
    <row r="153" spans="1:7" s="55" customFormat="1" ht="14.15" x14ac:dyDescent="0.4">
      <c r="A153" s="116"/>
      <c r="B153" s="122"/>
      <c r="E153" s="74"/>
      <c r="F153" s="74"/>
      <c r="G153" s="74"/>
    </row>
    <row r="154" spans="1:7" s="55" customFormat="1" ht="14.15" x14ac:dyDescent="0.4">
      <c r="A154" s="116"/>
      <c r="B154" s="122"/>
      <c r="E154" s="74"/>
      <c r="F154" s="74"/>
      <c r="G154" s="74"/>
    </row>
    <row r="155" spans="1:7" s="55" customFormat="1" ht="14.15" x14ac:dyDescent="0.4">
      <c r="A155" s="116"/>
      <c r="B155" s="122"/>
      <c r="E155" s="74"/>
      <c r="F155" s="74"/>
      <c r="G155" s="74"/>
    </row>
    <row r="156" spans="1:7" s="55" customFormat="1" ht="14.15" x14ac:dyDescent="0.4">
      <c r="A156" s="116"/>
      <c r="B156" s="122"/>
      <c r="E156" s="74"/>
      <c r="F156" s="74"/>
      <c r="G156" s="74"/>
    </row>
    <row r="157" spans="1:7" s="55" customFormat="1" ht="14.15" x14ac:dyDescent="0.4">
      <c r="A157" s="116"/>
      <c r="B157" s="122"/>
      <c r="E157" s="74"/>
      <c r="F157" s="74"/>
      <c r="G157" s="74"/>
    </row>
    <row r="158" spans="1:7" s="55" customFormat="1" ht="14.15" x14ac:dyDescent="0.4">
      <c r="A158" s="116"/>
      <c r="B158" s="122"/>
      <c r="E158" s="74"/>
      <c r="F158" s="74"/>
      <c r="G158" s="74"/>
    </row>
    <row r="159" spans="1:7" s="55" customFormat="1" ht="14.15" x14ac:dyDescent="0.4">
      <c r="A159" s="116"/>
      <c r="B159" s="122"/>
      <c r="E159" s="74"/>
      <c r="F159" s="74"/>
      <c r="G159" s="74"/>
    </row>
    <row r="160" spans="1:7" s="55" customFormat="1" ht="14.15" x14ac:dyDescent="0.4">
      <c r="A160" s="116"/>
      <c r="B160" s="122"/>
      <c r="E160" s="74"/>
      <c r="F160" s="74"/>
      <c r="G160" s="74"/>
    </row>
    <row r="161" spans="1:7" s="55" customFormat="1" ht="14.15" x14ac:dyDescent="0.4">
      <c r="A161" s="116"/>
      <c r="B161" s="122"/>
      <c r="E161" s="74"/>
      <c r="F161" s="74"/>
      <c r="G161" s="74"/>
    </row>
    <row r="162" spans="1:7" s="55" customFormat="1" ht="14.15" x14ac:dyDescent="0.4">
      <c r="A162" s="116"/>
      <c r="B162" s="122"/>
      <c r="E162" s="74"/>
      <c r="F162" s="74"/>
      <c r="G162" s="74"/>
    </row>
    <row r="163" spans="1:7" s="55" customFormat="1" ht="14.15" x14ac:dyDescent="0.4">
      <c r="A163" s="116"/>
      <c r="B163" s="122"/>
      <c r="E163" s="74"/>
      <c r="F163" s="74"/>
      <c r="G163" s="74"/>
    </row>
    <row r="164" spans="1:7" s="55" customFormat="1" ht="14.15" x14ac:dyDescent="0.4">
      <c r="A164" s="116"/>
      <c r="B164" s="122"/>
      <c r="E164" s="74"/>
      <c r="F164" s="74"/>
      <c r="G164" s="74"/>
    </row>
    <row r="165" spans="1:7" s="55" customFormat="1" ht="14.15" x14ac:dyDescent="0.4">
      <c r="A165" s="116"/>
      <c r="B165" s="122"/>
      <c r="E165" s="74"/>
      <c r="F165" s="74"/>
      <c r="G165" s="74"/>
    </row>
    <row r="166" spans="1:7" s="55" customFormat="1" ht="14.15" x14ac:dyDescent="0.4">
      <c r="A166" s="116"/>
      <c r="B166" s="122"/>
      <c r="E166" s="74"/>
      <c r="F166" s="74"/>
      <c r="G166" s="74"/>
    </row>
    <row r="167" spans="1:7" s="55" customFormat="1" ht="14.15" x14ac:dyDescent="0.4">
      <c r="A167" s="116"/>
      <c r="B167" s="122"/>
      <c r="E167" s="74"/>
      <c r="F167" s="74"/>
      <c r="G167" s="74"/>
    </row>
    <row r="168" spans="1:7" s="55" customFormat="1" ht="14.15" x14ac:dyDescent="0.4">
      <c r="A168" s="116"/>
      <c r="B168" s="122"/>
      <c r="E168" s="74"/>
      <c r="F168" s="74"/>
      <c r="G168" s="74"/>
    </row>
    <row r="169" spans="1:7" s="55" customFormat="1" ht="14.15" x14ac:dyDescent="0.4">
      <c r="A169" s="116"/>
      <c r="B169" s="122"/>
      <c r="E169" s="74"/>
      <c r="F169" s="74"/>
      <c r="G169" s="74"/>
    </row>
    <row r="170" spans="1:7" s="55" customFormat="1" ht="14.15" x14ac:dyDescent="0.4">
      <c r="A170" s="116"/>
      <c r="B170" s="122"/>
      <c r="E170" s="74"/>
      <c r="F170" s="74"/>
      <c r="G170" s="74"/>
    </row>
    <row r="171" spans="1:7" s="55" customFormat="1" ht="14.15" x14ac:dyDescent="0.4">
      <c r="A171" s="116"/>
      <c r="B171" s="122"/>
      <c r="E171" s="74"/>
      <c r="F171" s="74"/>
      <c r="G171" s="74"/>
    </row>
    <row r="172" spans="1:7" s="55" customFormat="1" ht="14.15" x14ac:dyDescent="0.4">
      <c r="A172" s="116"/>
      <c r="B172" s="122"/>
      <c r="E172" s="74"/>
      <c r="F172" s="74"/>
      <c r="G172" s="74"/>
    </row>
    <row r="173" spans="1:7" s="55" customFormat="1" ht="14.15" x14ac:dyDescent="0.4">
      <c r="A173" s="116"/>
      <c r="B173" s="122"/>
      <c r="E173" s="74"/>
      <c r="F173" s="74"/>
      <c r="G173" s="74"/>
    </row>
    <row r="174" spans="1:7" s="55" customFormat="1" ht="14.15" x14ac:dyDescent="0.4">
      <c r="A174" s="116"/>
      <c r="B174" s="122"/>
      <c r="E174" s="74"/>
      <c r="F174" s="74"/>
      <c r="G174" s="74"/>
    </row>
    <row r="175" spans="1:7" s="55" customFormat="1" ht="14.15" x14ac:dyDescent="0.4">
      <c r="A175" s="116"/>
      <c r="B175" s="122"/>
      <c r="E175" s="74"/>
      <c r="F175" s="74"/>
      <c r="G175" s="74"/>
    </row>
    <row r="176" spans="1:7" s="55" customFormat="1" ht="14.15" x14ac:dyDescent="0.4">
      <c r="A176" s="116"/>
      <c r="B176" s="122"/>
      <c r="E176" s="74"/>
      <c r="F176" s="74"/>
      <c r="G176" s="74"/>
    </row>
    <row r="177" spans="1:7" s="55" customFormat="1" ht="14.15" x14ac:dyDescent="0.4">
      <c r="A177" s="116"/>
      <c r="B177" s="122"/>
      <c r="E177" s="74"/>
      <c r="F177" s="74"/>
      <c r="G177" s="74"/>
    </row>
    <row r="178" spans="1:7" s="55" customFormat="1" ht="14.15" x14ac:dyDescent="0.4">
      <c r="A178" s="116"/>
      <c r="B178" s="122"/>
      <c r="E178" s="74"/>
      <c r="F178" s="74"/>
      <c r="G178" s="74"/>
    </row>
    <row r="179" spans="1:7" s="55" customFormat="1" ht="14.15" x14ac:dyDescent="0.4">
      <c r="A179" s="116"/>
      <c r="B179" s="122"/>
      <c r="E179" s="74"/>
      <c r="F179" s="74"/>
      <c r="G179" s="74"/>
    </row>
    <row r="180" spans="1:7" s="55" customFormat="1" ht="14.15" x14ac:dyDescent="0.4">
      <c r="A180" s="116"/>
      <c r="B180" s="122"/>
      <c r="E180" s="74"/>
      <c r="F180" s="74"/>
      <c r="G180" s="74"/>
    </row>
    <row r="181" spans="1:7" s="55" customFormat="1" ht="14.15" x14ac:dyDescent="0.4">
      <c r="A181" s="116"/>
      <c r="B181" s="122"/>
      <c r="E181" s="74"/>
      <c r="F181" s="74"/>
      <c r="G181" s="74"/>
    </row>
    <row r="182" spans="1:7" s="55" customFormat="1" ht="14.15" x14ac:dyDescent="0.4">
      <c r="A182" s="116"/>
      <c r="B182" s="122"/>
      <c r="E182" s="74"/>
      <c r="F182" s="74"/>
      <c r="G182" s="74"/>
    </row>
    <row r="183" spans="1:7" s="55" customFormat="1" ht="14.15" x14ac:dyDescent="0.4">
      <c r="A183" s="116"/>
      <c r="B183" s="122"/>
      <c r="E183" s="74"/>
      <c r="F183" s="74"/>
      <c r="G183" s="74"/>
    </row>
    <row r="184" spans="1:7" s="55" customFormat="1" ht="14.15" x14ac:dyDescent="0.4">
      <c r="A184" s="116"/>
      <c r="B184" s="122"/>
      <c r="E184" s="74"/>
      <c r="F184" s="74"/>
      <c r="G184" s="74"/>
    </row>
    <row r="185" spans="1:7" s="55" customFormat="1" ht="14.15" x14ac:dyDescent="0.4">
      <c r="A185" s="116"/>
      <c r="B185" s="122"/>
      <c r="E185" s="74"/>
      <c r="F185" s="74"/>
      <c r="G185" s="74"/>
    </row>
    <row r="186" spans="1:7" s="55" customFormat="1" ht="14.15" x14ac:dyDescent="0.4">
      <c r="A186" s="116"/>
      <c r="B186" s="122"/>
      <c r="E186" s="74"/>
      <c r="F186" s="74"/>
      <c r="G186" s="74"/>
    </row>
    <row r="187" spans="1:7" s="55" customFormat="1" ht="14.15" x14ac:dyDescent="0.4">
      <c r="A187" s="116"/>
      <c r="B187" s="122"/>
      <c r="E187" s="74"/>
      <c r="F187" s="74"/>
      <c r="G187" s="74"/>
    </row>
    <row r="188" spans="1:7" s="55" customFormat="1" ht="14.15" x14ac:dyDescent="0.4">
      <c r="A188" s="116"/>
      <c r="B188" s="122"/>
      <c r="E188" s="74"/>
      <c r="F188" s="74"/>
      <c r="G188" s="74"/>
    </row>
    <row r="189" spans="1:7" s="55" customFormat="1" ht="14.15" x14ac:dyDescent="0.4">
      <c r="A189" s="116"/>
      <c r="B189" s="122"/>
      <c r="E189" s="74"/>
      <c r="F189" s="74"/>
      <c r="G189" s="74"/>
    </row>
    <row r="190" spans="1:7" s="55" customFormat="1" ht="14.15" x14ac:dyDescent="0.4">
      <c r="A190" s="116"/>
      <c r="B190" s="122"/>
      <c r="E190" s="74"/>
      <c r="F190" s="74"/>
      <c r="G190" s="74"/>
    </row>
    <row r="191" spans="1:7" s="55" customFormat="1" ht="14.15" x14ac:dyDescent="0.4">
      <c r="A191" s="116"/>
      <c r="B191" s="122"/>
      <c r="E191" s="74"/>
      <c r="F191" s="74"/>
      <c r="G191" s="74"/>
    </row>
    <row r="192" spans="1:7" s="55" customFormat="1" ht="14.15" x14ac:dyDescent="0.4">
      <c r="A192" s="116"/>
      <c r="B192" s="122"/>
      <c r="E192" s="74"/>
      <c r="F192" s="74"/>
      <c r="G192" s="74"/>
    </row>
    <row r="193" spans="1:7" s="55" customFormat="1" ht="14.15" x14ac:dyDescent="0.4">
      <c r="A193" s="116"/>
      <c r="B193" s="122"/>
      <c r="E193" s="74"/>
      <c r="F193" s="74"/>
      <c r="G193" s="74"/>
    </row>
    <row r="194" spans="1:7" s="55" customFormat="1" ht="14.15" x14ac:dyDescent="0.4">
      <c r="A194" s="116"/>
      <c r="B194" s="122"/>
      <c r="E194" s="74"/>
      <c r="F194" s="74"/>
      <c r="G194" s="74"/>
    </row>
    <row r="195" spans="1:7" s="55" customFormat="1" ht="14.15" x14ac:dyDescent="0.4">
      <c r="A195" s="116"/>
      <c r="B195" s="122"/>
      <c r="E195" s="74"/>
      <c r="F195" s="74"/>
      <c r="G195" s="74"/>
    </row>
    <row r="196" spans="1:7" s="55" customFormat="1" ht="14.15" x14ac:dyDescent="0.4">
      <c r="A196" s="116"/>
      <c r="B196" s="122"/>
      <c r="E196" s="74"/>
      <c r="F196" s="74"/>
      <c r="G196" s="74"/>
    </row>
    <row r="197" spans="1:7" s="55" customFormat="1" ht="14.15" x14ac:dyDescent="0.4">
      <c r="A197" s="116"/>
      <c r="B197" s="122"/>
      <c r="E197" s="74"/>
      <c r="F197" s="74"/>
      <c r="G197" s="74"/>
    </row>
    <row r="198" spans="1:7" s="55" customFormat="1" ht="14.15" x14ac:dyDescent="0.4">
      <c r="A198" s="116"/>
      <c r="B198" s="122"/>
      <c r="E198" s="74"/>
      <c r="F198" s="74"/>
      <c r="G198" s="74"/>
    </row>
    <row r="199" spans="1:7" s="55" customFormat="1" ht="14.15" x14ac:dyDescent="0.4">
      <c r="A199" s="116"/>
      <c r="B199" s="122"/>
      <c r="E199" s="74"/>
      <c r="F199" s="74"/>
      <c r="G199" s="74"/>
    </row>
    <row r="200" spans="1:7" s="55" customFormat="1" ht="14.15" x14ac:dyDescent="0.4">
      <c r="A200" s="116"/>
      <c r="B200" s="122"/>
      <c r="E200" s="74"/>
      <c r="F200" s="74"/>
      <c r="G200" s="74"/>
    </row>
    <row r="201" spans="1:7" s="55" customFormat="1" ht="14.15" x14ac:dyDescent="0.4">
      <c r="A201" s="116"/>
      <c r="B201" s="122"/>
      <c r="E201" s="74"/>
      <c r="F201" s="74"/>
      <c r="G201" s="74"/>
    </row>
    <row r="202" spans="1:7" s="55" customFormat="1" ht="14.15" x14ac:dyDescent="0.4">
      <c r="A202" s="116"/>
      <c r="B202" s="122"/>
      <c r="E202" s="74"/>
      <c r="F202" s="74"/>
      <c r="G202" s="74"/>
    </row>
    <row r="203" spans="1:7" s="55" customFormat="1" ht="14.15" x14ac:dyDescent="0.4">
      <c r="A203" s="116"/>
      <c r="B203" s="122"/>
      <c r="E203" s="74"/>
      <c r="F203" s="74"/>
      <c r="G203" s="74"/>
    </row>
    <row r="204" spans="1:7" s="55" customFormat="1" ht="14.15" x14ac:dyDescent="0.4">
      <c r="A204" s="116"/>
      <c r="B204" s="122"/>
      <c r="E204" s="74"/>
      <c r="F204" s="74"/>
      <c r="G204" s="74"/>
    </row>
    <row r="205" spans="1:7" s="55" customFormat="1" ht="14.15" x14ac:dyDescent="0.4">
      <c r="A205" s="116"/>
      <c r="B205" s="122"/>
      <c r="E205" s="74"/>
      <c r="F205" s="74"/>
      <c r="G205" s="74"/>
    </row>
    <row r="206" spans="1:7" s="55" customFormat="1" ht="14.15" x14ac:dyDescent="0.4">
      <c r="A206" s="116"/>
      <c r="B206" s="122"/>
      <c r="E206" s="74"/>
      <c r="F206" s="74"/>
      <c r="G206" s="74"/>
    </row>
    <row r="207" spans="1:7" s="55" customFormat="1" ht="14.15" x14ac:dyDescent="0.4">
      <c r="A207" s="116"/>
      <c r="B207" s="122"/>
      <c r="E207" s="74"/>
      <c r="F207" s="74"/>
      <c r="G207" s="74"/>
    </row>
    <row r="208" spans="1:7" s="55" customFormat="1" ht="14.15" x14ac:dyDescent="0.4">
      <c r="A208" s="116"/>
      <c r="B208" s="122"/>
      <c r="E208" s="74"/>
      <c r="F208" s="74"/>
      <c r="G208" s="74"/>
    </row>
    <row r="209" spans="1:7" s="55" customFormat="1" ht="14.15" x14ac:dyDescent="0.4">
      <c r="A209" s="116"/>
      <c r="B209" s="122"/>
      <c r="E209" s="74"/>
      <c r="F209" s="74"/>
      <c r="G209" s="74"/>
    </row>
    <row r="210" spans="1:7" s="55" customFormat="1" ht="14.15" x14ac:dyDescent="0.4">
      <c r="A210" s="116"/>
      <c r="B210" s="122"/>
      <c r="E210" s="74"/>
      <c r="F210" s="74"/>
      <c r="G210" s="74"/>
    </row>
    <row r="211" spans="1:7" s="55" customFormat="1" ht="14.15" x14ac:dyDescent="0.4">
      <c r="A211" s="116"/>
      <c r="B211" s="122"/>
      <c r="E211" s="74"/>
      <c r="F211" s="74"/>
      <c r="G211" s="74"/>
    </row>
    <row r="212" spans="1:7" s="55" customFormat="1" ht="14.15" x14ac:dyDescent="0.4">
      <c r="A212" s="116"/>
      <c r="B212" s="122"/>
      <c r="E212" s="74"/>
      <c r="F212" s="74"/>
      <c r="G212" s="74"/>
    </row>
    <row r="213" spans="1:7" s="55" customFormat="1" ht="14.15" x14ac:dyDescent="0.4">
      <c r="A213" s="116"/>
      <c r="B213" s="122"/>
      <c r="E213" s="74"/>
      <c r="F213" s="74"/>
      <c r="G213" s="74"/>
    </row>
    <row r="214" spans="1:7" s="55" customFormat="1" ht="14.15" x14ac:dyDescent="0.4">
      <c r="A214" s="116"/>
      <c r="B214" s="122"/>
      <c r="E214" s="74"/>
      <c r="F214" s="74"/>
      <c r="G214" s="74"/>
    </row>
    <row r="215" spans="1:7" s="55" customFormat="1" ht="14.15" x14ac:dyDescent="0.4">
      <c r="A215" s="116"/>
      <c r="B215" s="122"/>
      <c r="E215" s="74"/>
      <c r="F215" s="74"/>
      <c r="G215" s="74"/>
    </row>
    <row r="216" spans="1:7" s="55" customFormat="1" ht="14.15" x14ac:dyDescent="0.4">
      <c r="A216" s="116"/>
      <c r="B216" s="122"/>
      <c r="E216" s="74"/>
      <c r="F216" s="74"/>
      <c r="G216" s="74"/>
    </row>
    <row r="217" spans="1:7" s="55" customFormat="1" ht="14.15" x14ac:dyDescent="0.4">
      <c r="A217" s="116"/>
      <c r="B217" s="122"/>
      <c r="E217" s="74"/>
      <c r="F217" s="74"/>
      <c r="G217" s="74"/>
    </row>
    <row r="218" spans="1:7" s="55" customFormat="1" ht="14.15" x14ac:dyDescent="0.4">
      <c r="A218" s="116"/>
      <c r="B218" s="122"/>
      <c r="E218" s="74"/>
      <c r="F218" s="74"/>
      <c r="G218" s="74"/>
    </row>
    <row r="219" spans="1:7" s="55" customFormat="1" ht="14.15" x14ac:dyDescent="0.4">
      <c r="A219" s="116"/>
      <c r="B219" s="122"/>
      <c r="E219" s="74"/>
      <c r="F219" s="74"/>
      <c r="G219" s="74"/>
    </row>
    <row r="220" spans="1:7" s="55" customFormat="1" ht="14.15" x14ac:dyDescent="0.4">
      <c r="A220" s="116"/>
      <c r="B220" s="122"/>
      <c r="E220" s="74"/>
      <c r="F220" s="74"/>
      <c r="G220" s="74"/>
    </row>
    <row r="221" spans="1:7" s="55" customFormat="1" ht="14.15" x14ac:dyDescent="0.4">
      <c r="A221" s="116"/>
      <c r="B221" s="122"/>
      <c r="E221" s="74"/>
      <c r="F221" s="74"/>
      <c r="G221" s="74"/>
    </row>
    <row r="222" spans="1:7" s="55" customFormat="1" ht="14.15" x14ac:dyDescent="0.4">
      <c r="A222" s="116"/>
      <c r="B222" s="122"/>
      <c r="E222" s="74"/>
      <c r="F222" s="74"/>
      <c r="G222" s="74"/>
    </row>
    <row r="223" spans="1:7" s="55" customFormat="1" ht="14.15" x14ac:dyDescent="0.4">
      <c r="A223" s="116"/>
      <c r="B223" s="122"/>
      <c r="E223" s="74"/>
      <c r="F223" s="74"/>
      <c r="G223" s="74"/>
    </row>
    <row r="224" spans="1:7" s="55" customFormat="1" ht="14.15" x14ac:dyDescent="0.4">
      <c r="A224" s="116"/>
      <c r="B224" s="122"/>
      <c r="E224" s="74"/>
      <c r="F224" s="74"/>
      <c r="G224" s="74"/>
    </row>
    <row r="225" spans="1:7" s="55" customFormat="1" ht="14.15" x14ac:dyDescent="0.4">
      <c r="A225" s="116"/>
      <c r="B225" s="122"/>
      <c r="E225" s="74"/>
      <c r="F225" s="74"/>
      <c r="G225" s="74"/>
    </row>
    <row r="226" spans="1:7" s="55" customFormat="1" ht="14.15" x14ac:dyDescent="0.4">
      <c r="A226" s="116"/>
      <c r="B226" s="122"/>
      <c r="E226" s="74"/>
      <c r="F226" s="74"/>
      <c r="G226" s="74"/>
    </row>
    <row r="227" spans="1:7" s="55" customFormat="1" ht="14.15" x14ac:dyDescent="0.4">
      <c r="A227" s="116"/>
      <c r="B227" s="122"/>
      <c r="E227" s="74"/>
      <c r="F227" s="74"/>
      <c r="G227" s="74"/>
    </row>
    <row r="228" spans="1:7" s="55" customFormat="1" ht="14.15" x14ac:dyDescent="0.4">
      <c r="A228" s="116"/>
      <c r="B228" s="122"/>
      <c r="E228" s="74"/>
      <c r="F228" s="74"/>
      <c r="G228" s="74"/>
    </row>
    <row r="229" spans="1:7" s="55" customFormat="1" ht="14.15" x14ac:dyDescent="0.4">
      <c r="A229" s="116"/>
      <c r="B229" s="122"/>
      <c r="E229" s="74"/>
      <c r="F229" s="74"/>
      <c r="G229" s="74"/>
    </row>
    <row r="230" spans="1:7" s="55" customFormat="1" ht="14.15" x14ac:dyDescent="0.4">
      <c r="A230" s="116"/>
      <c r="B230" s="122"/>
      <c r="E230" s="74"/>
      <c r="F230" s="74"/>
      <c r="G230" s="74"/>
    </row>
    <row r="231" spans="1:7" s="55" customFormat="1" ht="14.15" x14ac:dyDescent="0.4">
      <c r="A231" s="116"/>
      <c r="B231" s="122"/>
      <c r="E231" s="74"/>
      <c r="F231" s="74"/>
      <c r="G231" s="74"/>
    </row>
    <row r="232" spans="1:7" s="55" customFormat="1" ht="14.15" x14ac:dyDescent="0.4">
      <c r="A232" s="116"/>
      <c r="B232" s="122"/>
      <c r="E232" s="74"/>
      <c r="F232" s="74"/>
      <c r="G232" s="74"/>
    </row>
    <row r="233" spans="1:7" s="55" customFormat="1" ht="14.15" x14ac:dyDescent="0.4">
      <c r="A233" s="116"/>
      <c r="B233" s="122"/>
      <c r="E233" s="74"/>
      <c r="F233" s="74"/>
      <c r="G233" s="74"/>
    </row>
    <row r="234" spans="1:7" s="55" customFormat="1" ht="14.15" x14ac:dyDescent="0.4">
      <c r="A234" s="116"/>
      <c r="B234" s="122"/>
      <c r="E234" s="74"/>
      <c r="F234" s="74"/>
      <c r="G234" s="74"/>
    </row>
    <row r="235" spans="1:7" s="55" customFormat="1" ht="14.15" x14ac:dyDescent="0.4">
      <c r="A235" s="116"/>
      <c r="B235" s="122"/>
      <c r="E235" s="74"/>
      <c r="F235" s="74"/>
      <c r="G235" s="74"/>
    </row>
    <row r="236" spans="1:7" s="55" customFormat="1" ht="14.15" x14ac:dyDescent="0.4">
      <c r="A236" s="116"/>
      <c r="B236" s="122"/>
      <c r="E236" s="74"/>
      <c r="F236" s="74"/>
      <c r="G236" s="74"/>
    </row>
    <row r="237" spans="1:7" s="55" customFormat="1" ht="14.15" x14ac:dyDescent="0.4">
      <c r="A237" s="116"/>
      <c r="B237" s="122"/>
      <c r="E237" s="74"/>
      <c r="F237" s="74"/>
      <c r="G237" s="74"/>
    </row>
    <row r="238" spans="1:7" s="55" customFormat="1" ht="14.15" x14ac:dyDescent="0.4">
      <c r="A238" s="116"/>
      <c r="B238" s="122"/>
      <c r="E238" s="74"/>
      <c r="F238" s="74"/>
      <c r="G238" s="74"/>
    </row>
    <row r="239" spans="1:7" s="55" customFormat="1" ht="14.15" x14ac:dyDescent="0.4">
      <c r="A239" s="116"/>
      <c r="B239" s="122"/>
      <c r="E239" s="74"/>
      <c r="F239" s="74"/>
      <c r="G239" s="74"/>
    </row>
    <row r="240" spans="1:7" s="55" customFormat="1" ht="14.15" x14ac:dyDescent="0.4">
      <c r="A240" s="116"/>
      <c r="B240" s="122"/>
      <c r="E240" s="74"/>
      <c r="F240" s="74"/>
      <c r="G240" s="74"/>
    </row>
    <row r="241" spans="1:7" s="55" customFormat="1" ht="14.15" x14ac:dyDescent="0.4">
      <c r="A241" s="116"/>
      <c r="B241" s="122"/>
      <c r="E241" s="74"/>
      <c r="F241" s="74"/>
      <c r="G241" s="74"/>
    </row>
    <row r="242" spans="1:7" s="55" customFormat="1" ht="14.15" x14ac:dyDescent="0.4">
      <c r="A242" s="116"/>
      <c r="B242" s="122"/>
      <c r="E242" s="74"/>
      <c r="F242" s="74"/>
      <c r="G242" s="74"/>
    </row>
    <row r="243" spans="1:7" s="55" customFormat="1" ht="14.15" x14ac:dyDescent="0.4">
      <c r="A243" s="116"/>
      <c r="B243" s="122"/>
      <c r="E243" s="74"/>
      <c r="F243" s="74"/>
      <c r="G243" s="74"/>
    </row>
    <row r="244" spans="1:7" s="55" customFormat="1" ht="14.15" x14ac:dyDescent="0.4">
      <c r="A244" s="116"/>
      <c r="B244" s="122"/>
      <c r="E244" s="74"/>
      <c r="F244" s="74"/>
      <c r="G244" s="74"/>
    </row>
    <row r="245" spans="1:7" s="55" customFormat="1" ht="14.15" x14ac:dyDescent="0.4">
      <c r="A245" s="116"/>
      <c r="B245" s="122"/>
      <c r="E245" s="74"/>
      <c r="F245" s="74"/>
      <c r="G245" s="74"/>
    </row>
    <row r="246" spans="1:7" s="55" customFormat="1" ht="14.15" x14ac:dyDescent="0.4">
      <c r="A246" s="116"/>
      <c r="B246" s="122"/>
      <c r="E246" s="74"/>
      <c r="F246" s="74"/>
      <c r="G246" s="74"/>
    </row>
    <row r="247" spans="1:7" s="55" customFormat="1" ht="14.15" x14ac:dyDescent="0.4">
      <c r="A247" s="116"/>
      <c r="B247" s="122"/>
      <c r="E247" s="74"/>
      <c r="F247" s="74"/>
      <c r="G247" s="74"/>
    </row>
    <row r="248" spans="1:7" s="55" customFormat="1" ht="14.15" x14ac:dyDescent="0.4">
      <c r="A248" s="116"/>
      <c r="B248" s="122"/>
      <c r="E248" s="74"/>
      <c r="F248" s="74"/>
      <c r="G248" s="74"/>
    </row>
    <row r="249" spans="1:7" s="55" customFormat="1" ht="14.15" x14ac:dyDescent="0.4">
      <c r="A249" s="116"/>
      <c r="B249" s="122"/>
      <c r="E249" s="74"/>
      <c r="F249" s="74"/>
      <c r="G249" s="74"/>
    </row>
    <row r="250" spans="1:7" s="55" customFormat="1" ht="14.15" x14ac:dyDescent="0.4">
      <c r="A250" s="116"/>
      <c r="B250" s="122"/>
      <c r="E250" s="74"/>
      <c r="F250" s="74"/>
      <c r="G250" s="74"/>
    </row>
    <row r="251" spans="1:7" s="55" customFormat="1" ht="14.15" x14ac:dyDescent="0.4">
      <c r="A251" s="116"/>
      <c r="B251" s="122"/>
      <c r="E251" s="74"/>
      <c r="F251" s="74"/>
      <c r="G251" s="74"/>
    </row>
    <row r="252" spans="1:7" s="55" customFormat="1" ht="14.15" x14ac:dyDescent="0.4">
      <c r="A252" s="116"/>
      <c r="B252" s="122"/>
      <c r="E252" s="74"/>
      <c r="F252" s="74"/>
      <c r="G252" s="74"/>
    </row>
    <row r="253" spans="1:7" s="55" customFormat="1" ht="14.15" x14ac:dyDescent="0.4">
      <c r="A253" s="116"/>
      <c r="B253" s="122"/>
      <c r="E253" s="74"/>
      <c r="F253" s="74"/>
      <c r="G253" s="74"/>
    </row>
    <row r="254" spans="1:7" s="55" customFormat="1" ht="14.15" x14ac:dyDescent="0.4">
      <c r="A254" s="116"/>
      <c r="B254" s="122"/>
      <c r="E254" s="74"/>
      <c r="F254" s="74"/>
      <c r="G254" s="74"/>
    </row>
    <row r="255" spans="1:7" s="55" customFormat="1" ht="14.15" x14ac:dyDescent="0.4">
      <c r="A255" s="116"/>
      <c r="B255" s="122"/>
      <c r="E255" s="74"/>
      <c r="F255" s="74"/>
      <c r="G255" s="74"/>
    </row>
    <row r="256" spans="1:7" s="55" customFormat="1" ht="14.15" x14ac:dyDescent="0.4">
      <c r="A256" s="116"/>
      <c r="B256" s="122"/>
      <c r="E256" s="74"/>
      <c r="F256" s="74"/>
      <c r="G256" s="74"/>
    </row>
    <row r="257" spans="1:7" s="55" customFormat="1" ht="14.15" x14ac:dyDescent="0.4">
      <c r="A257" s="116"/>
      <c r="B257" s="122"/>
      <c r="E257" s="74"/>
      <c r="F257" s="74"/>
      <c r="G257" s="74"/>
    </row>
    <row r="258" spans="1:7" s="55" customFormat="1" ht="14.15" x14ac:dyDescent="0.4">
      <c r="A258" s="116"/>
      <c r="B258" s="122"/>
      <c r="E258" s="74"/>
      <c r="F258" s="74"/>
      <c r="G258" s="74"/>
    </row>
    <row r="259" spans="1:7" s="55" customFormat="1" ht="14.15" x14ac:dyDescent="0.4">
      <c r="A259" s="116"/>
      <c r="B259" s="122"/>
      <c r="E259" s="74"/>
      <c r="F259" s="74"/>
      <c r="G259" s="74"/>
    </row>
    <row r="260" spans="1:7" s="55" customFormat="1" ht="14.15" x14ac:dyDescent="0.4">
      <c r="A260" s="116"/>
      <c r="B260" s="122"/>
      <c r="E260" s="74"/>
      <c r="F260" s="74"/>
      <c r="G260" s="74"/>
    </row>
    <row r="261" spans="1:7" s="55" customFormat="1" ht="14.15" x14ac:dyDescent="0.4">
      <c r="A261" s="116"/>
      <c r="B261" s="122"/>
      <c r="E261" s="74"/>
      <c r="F261" s="74"/>
      <c r="G261" s="74"/>
    </row>
    <row r="262" spans="1:7" s="55" customFormat="1" ht="14.15" x14ac:dyDescent="0.4">
      <c r="A262" s="116"/>
      <c r="B262" s="122"/>
      <c r="E262" s="74"/>
      <c r="F262" s="74"/>
      <c r="G262" s="74"/>
    </row>
    <row r="263" spans="1:7" s="55" customFormat="1" ht="14.15" x14ac:dyDescent="0.4">
      <c r="A263" s="116"/>
      <c r="B263" s="122"/>
      <c r="E263" s="74"/>
      <c r="F263" s="74"/>
      <c r="G263" s="74"/>
    </row>
    <row r="264" spans="1:7" s="55" customFormat="1" ht="14.15" x14ac:dyDescent="0.4">
      <c r="A264" s="116"/>
      <c r="B264" s="122"/>
      <c r="E264" s="74"/>
      <c r="F264" s="74"/>
      <c r="G264" s="74"/>
    </row>
    <row r="265" spans="1:7" s="55" customFormat="1" ht="14.15" x14ac:dyDescent="0.4">
      <c r="A265" s="116"/>
      <c r="B265" s="122"/>
      <c r="E265" s="74"/>
      <c r="F265" s="74"/>
      <c r="G265" s="74"/>
    </row>
    <row r="266" spans="1:7" s="55" customFormat="1" ht="14.15" x14ac:dyDescent="0.4">
      <c r="A266" s="116"/>
      <c r="B266" s="122"/>
      <c r="E266" s="74"/>
      <c r="F266" s="74"/>
      <c r="G266" s="74"/>
    </row>
    <row r="267" spans="1:7" s="55" customFormat="1" ht="14.15" x14ac:dyDescent="0.4">
      <c r="A267" s="116"/>
      <c r="B267" s="122"/>
      <c r="E267" s="74"/>
      <c r="F267" s="74"/>
      <c r="G267" s="74"/>
    </row>
    <row r="268" spans="1:7" s="55" customFormat="1" ht="14.15" x14ac:dyDescent="0.4">
      <c r="A268" s="116"/>
      <c r="B268" s="122"/>
      <c r="E268" s="74"/>
      <c r="F268" s="74"/>
      <c r="G268" s="74"/>
    </row>
    <row r="269" spans="1:7" s="55" customFormat="1" ht="14.15" x14ac:dyDescent="0.4">
      <c r="A269" s="116"/>
      <c r="B269" s="122"/>
      <c r="E269" s="74"/>
      <c r="F269" s="74"/>
      <c r="G269" s="74"/>
    </row>
    <row r="270" spans="1:7" s="55" customFormat="1" ht="14.15" x14ac:dyDescent="0.4">
      <c r="A270" s="116"/>
      <c r="B270" s="122"/>
      <c r="E270" s="74"/>
      <c r="F270" s="74"/>
      <c r="G270" s="74"/>
    </row>
    <row r="271" spans="1:7" s="55" customFormat="1" ht="14.15" x14ac:dyDescent="0.4">
      <c r="A271" s="116"/>
      <c r="B271" s="122"/>
      <c r="E271" s="74"/>
      <c r="F271" s="74"/>
      <c r="G271" s="74"/>
    </row>
    <row r="272" spans="1:7" s="55" customFormat="1" ht="14.15" x14ac:dyDescent="0.4">
      <c r="A272" s="116"/>
      <c r="B272" s="122"/>
      <c r="E272" s="74"/>
      <c r="F272" s="74"/>
      <c r="G272" s="74"/>
    </row>
    <row r="273" spans="1:7" s="55" customFormat="1" ht="14.15" x14ac:dyDescent="0.4">
      <c r="A273" s="116"/>
      <c r="B273" s="122"/>
      <c r="E273" s="74"/>
      <c r="F273" s="74"/>
      <c r="G273" s="74"/>
    </row>
    <row r="274" spans="1:7" s="55" customFormat="1" ht="14.15" x14ac:dyDescent="0.4">
      <c r="A274" s="116"/>
      <c r="B274" s="122"/>
      <c r="E274" s="74"/>
      <c r="F274" s="74"/>
      <c r="G274" s="74"/>
    </row>
    <row r="275" spans="1:7" s="55" customFormat="1" ht="14.15" x14ac:dyDescent="0.4">
      <c r="A275" s="116"/>
      <c r="B275" s="122"/>
      <c r="E275" s="74"/>
      <c r="F275" s="74"/>
      <c r="G275" s="74"/>
    </row>
    <row r="276" spans="1:7" s="55" customFormat="1" ht="14.15" x14ac:dyDescent="0.4">
      <c r="A276" s="116"/>
      <c r="B276" s="122"/>
      <c r="E276" s="74"/>
      <c r="F276" s="74"/>
      <c r="G276" s="74"/>
    </row>
    <row r="277" spans="1:7" s="55" customFormat="1" ht="14.15" x14ac:dyDescent="0.4">
      <c r="A277" s="116"/>
      <c r="B277" s="122"/>
      <c r="E277" s="74"/>
      <c r="F277" s="74"/>
      <c r="G277" s="74"/>
    </row>
    <row r="278" spans="1:7" s="55" customFormat="1" ht="14.15" x14ac:dyDescent="0.4">
      <c r="A278" s="116"/>
      <c r="B278" s="122"/>
      <c r="E278" s="74"/>
      <c r="F278" s="74"/>
      <c r="G278" s="74"/>
    </row>
    <row r="279" spans="1:7" s="55" customFormat="1" ht="14.15" x14ac:dyDescent="0.4">
      <c r="A279" s="116"/>
      <c r="B279" s="122"/>
      <c r="E279" s="74"/>
      <c r="F279" s="74"/>
      <c r="G279" s="74"/>
    </row>
    <row r="280" spans="1:7" s="55" customFormat="1" ht="14.15" x14ac:dyDescent="0.4">
      <c r="A280" s="116"/>
      <c r="B280" s="122"/>
      <c r="E280" s="74"/>
      <c r="F280" s="74"/>
      <c r="G280" s="74"/>
    </row>
    <row r="281" spans="1:7" s="55" customFormat="1" ht="14.15" x14ac:dyDescent="0.4">
      <c r="A281" s="116"/>
      <c r="B281" s="122"/>
      <c r="E281" s="74"/>
      <c r="F281" s="74"/>
      <c r="G281" s="74"/>
    </row>
    <row r="282" spans="1:7" s="55" customFormat="1" ht="14.15" x14ac:dyDescent="0.4">
      <c r="A282" s="116"/>
      <c r="B282" s="122"/>
      <c r="E282" s="74"/>
      <c r="F282" s="74"/>
      <c r="G282" s="74"/>
    </row>
    <row r="283" spans="1:7" s="55" customFormat="1" ht="14.15" x14ac:dyDescent="0.4">
      <c r="A283" s="116"/>
      <c r="B283" s="122"/>
      <c r="E283" s="74"/>
      <c r="F283" s="74"/>
      <c r="G283" s="74"/>
    </row>
    <row r="284" spans="1:7" s="55" customFormat="1" ht="14.15" x14ac:dyDescent="0.4">
      <c r="A284" s="116"/>
      <c r="B284" s="122"/>
      <c r="E284" s="74"/>
      <c r="F284" s="74"/>
      <c r="G284" s="74"/>
    </row>
    <row r="285" spans="1:7" s="55" customFormat="1" ht="14.15" x14ac:dyDescent="0.4">
      <c r="A285" s="116"/>
      <c r="B285" s="122"/>
      <c r="E285" s="74"/>
      <c r="F285" s="74"/>
      <c r="G285" s="74"/>
    </row>
    <row r="286" spans="1:7" s="55" customFormat="1" ht="14.15" x14ac:dyDescent="0.4">
      <c r="A286" s="116"/>
      <c r="B286" s="122"/>
      <c r="E286" s="74"/>
      <c r="F286" s="74"/>
      <c r="G286" s="74"/>
    </row>
    <row r="287" spans="1:7" s="55" customFormat="1" ht="14.15" x14ac:dyDescent="0.4">
      <c r="A287" s="116"/>
      <c r="B287" s="122"/>
      <c r="E287" s="74"/>
      <c r="F287" s="74"/>
      <c r="G287" s="74"/>
    </row>
    <row r="288" spans="1:7" s="55" customFormat="1" ht="14.15" x14ac:dyDescent="0.4">
      <c r="A288" s="116"/>
      <c r="B288" s="122"/>
      <c r="E288" s="74"/>
      <c r="F288" s="74"/>
      <c r="G288" s="74"/>
    </row>
    <row r="289" spans="1:7" s="55" customFormat="1" ht="14.15" x14ac:dyDescent="0.4">
      <c r="A289" s="116"/>
      <c r="B289" s="122"/>
      <c r="E289" s="74"/>
      <c r="F289" s="74"/>
      <c r="G289" s="74"/>
    </row>
    <row r="290" spans="1:7" s="55" customFormat="1" ht="14.15" x14ac:dyDescent="0.4">
      <c r="A290" s="116"/>
      <c r="B290" s="122"/>
      <c r="E290" s="74"/>
      <c r="F290" s="74"/>
      <c r="G290" s="74"/>
    </row>
    <row r="291" spans="1:7" s="55" customFormat="1" ht="14.15" x14ac:dyDescent="0.4">
      <c r="A291" s="116"/>
      <c r="B291" s="122"/>
      <c r="E291" s="74"/>
      <c r="F291" s="74"/>
      <c r="G291" s="74"/>
    </row>
    <row r="292" spans="1:7" s="55" customFormat="1" ht="14.15" x14ac:dyDescent="0.4">
      <c r="A292" s="116"/>
      <c r="B292" s="122"/>
      <c r="E292" s="74"/>
      <c r="F292" s="74"/>
      <c r="G292" s="74"/>
    </row>
    <row r="293" spans="1:7" s="55" customFormat="1" ht="14.15" x14ac:dyDescent="0.4">
      <c r="A293" s="116"/>
      <c r="B293" s="122"/>
      <c r="E293" s="74"/>
      <c r="F293" s="74"/>
      <c r="G293" s="74"/>
    </row>
    <row r="294" spans="1:7" s="55" customFormat="1" ht="14.15" x14ac:dyDescent="0.4">
      <c r="A294" s="116"/>
      <c r="B294" s="122"/>
      <c r="E294" s="74"/>
      <c r="F294" s="74"/>
      <c r="G294" s="74"/>
    </row>
    <row r="295" spans="1:7" s="55" customFormat="1" ht="14.15" x14ac:dyDescent="0.4">
      <c r="A295" s="116"/>
      <c r="B295" s="122"/>
      <c r="E295" s="74"/>
      <c r="F295" s="74"/>
      <c r="G295" s="74"/>
    </row>
    <row r="296" spans="1:7" s="55" customFormat="1" ht="14.15" x14ac:dyDescent="0.4">
      <c r="A296" s="116"/>
      <c r="B296" s="122"/>
      <c r="E296" s="74"/>
      <c r="F296" s="74"/>
      <c r="G296" s="74"/>
    </row>
    <row r="297" spans="1:7" s="55" customFormat="1" ht="14.15" x14ac:dyDescent="0.4">
      <c r="A297" s="116"/>
      <c r="B297" s="122"/>
      <c r="E297" s="74"/>
      <c r="F297" s="74"/>
      <c r="G297" s="74"/>
    </row>
    <row r="298" spans="1:7" s="55" customFormat="1" ht="14.15" x14ac:dyDescent="0.4">
      <c r="A298" s="116"/>
      <c r="B298" s="122"/>
      <c r="E298" s="74"/>
      <c r="F298" s="74"/>
      <c r="G298" s="74"/>
    </row>
    <row r="299" spans="1:7" s="55" customFormat="1" ht="14.15" x14ac:dyDescent="0.4">
      <c r="A299" s="116"/>
      <c r="B299" s="122"/>
      <c r="E299" s="74"/>
      <c r="F299" s="74"/>
      <c r="G299" s="74"/>
    </row>
    <row r="300" spans="1:7" s="55" customFormat="1" ht="14.15" x14ac:dyDescent="0.4">
      <c r="A300" s="116"/>
      <c r="B300" s="122"/>
      <c r="E300" s="74"/>
      <c r="F300" s="74"/>
      <c r="G300" s="74"/>
    </row>
    <row r="301" spans="1:7" s="55" customFormat="1" ht="14.15" x14ac:dyDescent="0.4">
      <c r="A301" s="116"/>
      <c r="B301" s="122"/>
      <c r="E301" s="74"/>
      <c r="F301" s="74"/>
      <c r="G301" s="74"/>
    </row>
    <row r="302" spans="1:7" s="55" customFormat="1" ht="14.15" x14ac:dyDescent="0.4">
      <c r="A302" s="116"/>
      <c r="B302" s="122"/>
      <c r="E302" s="74"/>
      <c r="F302" s="74"/>
      <c r="G302" s="74"/>
    </row>
    <row r="303" spans="1:7" s="55" customFormat="1" ht="14.15" x14ac:dyDescent="0.4">
      <c r="A303" s="116"/>
      <c r="B303" s="122"/>
      <c r="E303" s="74"/>
      <c r="F303" s="74"/>
      <c r="G303" s="74"/>
    </row>
    <row r="304" spans="1:7" s="55" customFormat="1" ht="14.15" x14ac:dyDescent="0.4">
      <c r="A304" s="116"/>
      <c r="B304" s="122"/>
      <c r="E304" s="74"/>
      <c r="F304" s="74"/>
      <c r="G304" s="74"/>
    </row>
    <row r="305" spans="1:7" s="55" customFormat="1" ht="14.15" x14ac:dyDescent="0.4">
      <c r="A305" s="116"/>
      <c r="B305" s="122"/>
      <c r="E305" s="74"/>
      <c r="F305" s="74"/>
      <c r="G305" s="74"/>
    </row>
    <row r="306" spans="1:7" s="55" customFormat="1" ht="14.15" x14ac:dyDescent="0.4">
      <c r="A306" s="116"/>
      <c r="B306" s="122"/>
      <c r="E306" s="74"/>
      <c r="F306" s="74"/>
      <c r="G306" s="74"/>
    </row>
    <row r="307" spans="1:7" s="55" customFormat="1" ht="14.15" x14ac:dyDescent="0.4">
      <c r="A307" s="116"/>
      <c r="B307" s="122"/>
      <c r="E307" s="74"/>
      <c r="F307" s="74"/>
      <c r="G307" s="74"/>
    </row>
    <row r="308" spans="1:7" s="55" customFormat="1" ht="14.15" x14ac:dyDescent="0.4">
      <c r="A308" s="116"/>
      <c r="B308" s="122"/>
      <c r="E308" s="74"/>
      <c r="F308" s="74"/>
      <c r="G308" s="74"/>
    </row>
    <row r="309" spans="1:7" s="55" customFormat="1" ht="14.15" x14ac:dyDescent="0.4">
      <c r="A309" s="116"/>
      <c r="B309" s="122"/>
      <c r="E309" s="74"/>
      <c r="F309" s="74"/>
      <c r="G309" s="74"/>
    </row>
    <row r="310" spans="1:7" s="55" customFormat="1" ht="14.15" x14ac:dyDescent="0.4">
      <c r="A310" s="116"/>
      <c r="B310" s="122"/>
      <c r="E310" s="74"/>
      <c r="F310" s="74"/>
      <c r="G310" s="74"/>
    </row>
    <row r="311" spans="1:7" s="55" customFormat="1" ht="14.15" x14ac:dyDescent="0.4">
      <c r="A311" s="116"/>
      <c r="B311" s="122"/>
      <c r="E311" s="74"/>
      <c r="F311" s="74"/>
      <c r="G311" s="74"/>
    </row>
    <row r="312" spans="1:7" s="55" customFormat="1" ht="14.15" x14ac:dyDescent="0.4">
      <c r="A312" s="116"/>
      <c r="B312" s="122"/>
      <c r="E312" s="74"/>
      <c r="F312" s="74"/>
      <c r="G312" s="74"/>
    </row>
    <row r="313" spans="1:7" s="55" customFormat="1" ht="14.15" x14ac:dyDescent="0.4">
      <c r="A313" s="116"/>
      <c r="B313" s="122"/>
      <c r="E313" s="74"/>
      <c r="F313" s="74"/>
      <c r="G313" s="74"/>
    </row>
    <row r="314" spans="1:7" s="55" customFormat="1" ht="14.15" x14ac:dyDescent="0.4">
      <c r="A314" s="116"/>
      <c r="B314" s="122"/>
      <c r="E314" s="74"/>
      <c r="F314" s="74"/>
      <c r="G314" s="74"/>
    </row>
    <row r="315" spans="1:7" s="55" customFormat="1" ht="14.15" x14ac:dyDescent="0.4">
      <c r="A315" s="116"/>
      <c r="B315" s="122"/>
      <c r="E315" s="74"/>
      <c r="F315" s="74"/>
      <c r="G315" s="74"/>
    </row>
    <row r="316" spans="1:7" s="55" customFormat="1" ht="14.15" x14ac:dyDescent="0.4">
      <c r="A316" s="116"/>
      <c r="B316" s="122"/>
      <c r="E316" s="74"/>
      <c r="F316" s="74"/>
      <c r="G316" s="74"/>
    </row>
    <row r="317" spans="1:7" s="55" customFormat="1" ht="14.15" x14ac:dyDescent="0.4">
      <c r="A317" s="116"/>
      <c r="B317" s="122"/>
      <c r="E317" s="74"/>
      <c r="F317" s="74"/>
      <c r="G317" s="74"/>
    </row>
    <row r="318" spans="1:7" s="55" customFormat="1" ht="14.15" x14ac:dyDescent="0.4">
      <c r="A318" s="116"/>
      <c r="B318" s="122"/>
      <c r="E318" s="74"/>
      <c r="F318" s="74"/>
      <c r="G318" s="74"/>
    </row>
    <row r="319" spans="1:7" s="55" customFormat="1" ht="14.15" x14ac:dyDescent="0.4">
      <c r="A319" s="116"/>
      <c r="B319" s="122"/>
      <c r="E319" s="74"/>
      <c r="F319" s="74"/>
      <c r="G319" s="74"/>
    </row>
    <row r="320" spans="1:7" s="55" customFormat="1" ht="14.15" x14ac:dyDescent="0.4">
      <c r="A320" s="116"/>
      <c r="B320" s="122"/>
      <c r="E320" s="74"/>
      <c r="F320" s="74"/>
      <c r="G320" s="74"/>
    </row>
    <row r="321" spans="1:7" s="55" customFormat="1" ht="14.15" x14ac:dyDescent="0.4">
      <c r="A321" s="116"/>
      <c r="B321" s="122"/>
      <c r="E321" s="74"/>
      <c r="F321" s="74"/>
      <c r="G321" s="74"/>
    </row>
    <row r="322" spans="1:7" s="55" customFormat="1" ht="14.15" x14ac:dyDescent="0.4">
      <c r="A322" s="116"/>
      <c r="B322" s="122"/>
      <c r="E322" s="74"/>
      <c r="F322" s="74"/>
      <c r="G322" s="74"/>
    </row>
    <row r="323" spans="1:7" s="55" customFormat="1" ht="14.15" x14ac:dyDescent="0.4">
      <c r="A323" s="116"/>
      <c r="B323" s="122"/>
      <c r="E323" s="74"/>
      <c r="F323" s="74"/>
      <c r="G323" s="74"/>
    </row>
    <row r="324" spans="1:7" s="55" customFormat="1" ht="14.15" x14ac:dyDescent="0.4">
      <c r="A324" s="116"/>
      <c r="B324" s="122"/>
      <c r="E324" s="74"/>
      <c r="F324" s="74"/>
      <c r="G324" s="74"/>
    </row>
    <row r="325" spans="1:7" s="55" customFormat="1" ht="14.15" x14ac:dyDescent="0.4">
      <c r="A325" s="116"/>
      <c r="B325" s="122"/>
      <c r="E325" s="74"/>
      <c r="F325" s="74"/>
      <c r="G325" s="74"/>
    </row>
    <row r="326" spans="1:7" s="55" customFormat="1" ht="14.15" x14ac:dyDescent="0.4">
      <c r="A326" s="116"/>
      <c r="B326" s="122"/>
      <c r="E326" s="74"/>
      <c r="F326" s="74"/>
      <c r="G326" s="74"/>
    </row>
    <row r="327" spans="1:7" s="55" customFormat="1" ht="14.15" x14ac:dyDescent="0.4">
      <c r="A327" s="116"/>
      <c r="B327" s="122"/>
      <c r="E327" s="74"/>
      <c r="F327" s="74"/>
      <c r="G327" s="74"/>
    </row>
    <row r="328" spans="1:7" s="55" customFormat="1" ht="14.15" x14ac:dyDescent="0.4">
      <c r="A328" s="116"/>
      <c r="B328" s="122"/>
      <c r="E328" s="74"/>
      <c r="F328" s="74"/>
      <c r="G328" s="74"/>
    </row>
    <row r="329" spans="1:7" s="55" customFormat="1" ht="14.15" x14ac:dyDescent="0.4">
      <c r="A329" s="116"/>
      <c r="B329" s="122"/>
      <c r="E329" s="74"/>
      <c r="F329" s="74"/>
      <c r="G329" s="74"/>
    </row>
    <row r="330" spans="1:7" s="55" customFormat="1" ht="14.15" x14ac:dyDescent="0.4">
      <c r="A330" s="116"/>
      <c r="B330" s="122"/>
      <c r="E330" s="74"/>
      <c r="F330" s="74"/>
      <c r="G330" s="74"/>
    </row>
    <row r="331" spans="1:7" s="55" customFormat="1" ht="14.15" x14ac:dyDescent="0.4">
      <c r="A331" s="116"/>
      <c r="B331" s="122"/>
      <c r="E331" s="74"/>
      <c r="F331" s="74"/>
      <c r="G331" s="74"/>
    </row>
    <row r="332" spans="1:7" s="55" customFormat="1" ht="14.15" x14ac:dyDescent="0.4">
      <c r="A332" s="116"/>
      <c r="B332" s="122"/>
      <c r="E332" s="74"/>
      <c r="F332" s="74"/>
      <c r="G332" s="74"/>
    </row>
    <row r="333" spans="1:7" s="55" customFormat="1" ht="14.15" x14ac:dyDescent="0.4">
      <c r="A333" s="116"/>
      <c r="B333" s="122"/>
      <c r="E333" s="74"/>
      <c r="F333" s="74"/>
      <c r="G333" s="74"/>
    </row>
    <row r="334" spans="1:7" s="55" customFormat="1" ht="14.15" x14ac:dyDescent="0.4">
      <c r="A334" s="116"/>
      <c r="B334" s="122"/>
      <c r="E334" s="74"/>
      <c r="F334" s="74"/>
      <c r="G334" s="74"/>
    </row>
    <row r="335" spans="1:7" s="55" customFormat="1" ht="14.15" x14ac:dyDescent="0.4">
      <c r="A335" s="116"/>
      <c r="B335" s="122"/>
      <c r="E335" s="74"/>
      <c r="F335" s="74"/>
      <c r="G335" s="74"/>
    </row>
    <row r="336" spans="1:7" s="55" customFormat="1" ht="14.15" x14ac:dyDescent="0.4">
      <c r="A336" s="116"/>
      <c r="B336" s="122"/>
      <c r="E336" s="74"/>
      <c r="F336" s="74"/>
      <c r="G336" s="74"/>
    </row>
    <row r="337" spans="1:7" s="55" customFormat="1" ht="14.15" x14ac:dyDescent="0.4">
      <c r="A337" s="116"/>
      <c r="B337" s="122"/>
      <c r="E337" s="74"/>
      <c r="F337" s="74"/>
      <c r="G337" s="74"/>
    </row>
    <row r="338" spans="1:7" s="55" customFormat="1" ht="14.15" x14ac:dyDescent="0.4">
      <c r="A338" s="116"/>
      <c r="B338" s="122"/>
      <c r="E338" s="74"/>
      <c r="F338" s="74"/>
      <c r="G338" s="74"/>
    </row>
    <row r="339" spans="1:7" s="55" customFormat="1" ht="14.15" x14ac:dyDescent="0.4">
      <c r="A339" s="116"/>
      <c r="B339" s="122"/>
      <c r="E339" s="74"/>
      <c r="F339" s="74"/>
      <c r="G339" s="74"/>
    </row>
    <row r="340" spans="1:7" s="55" customFormat="1" ht="14.15" x14ac:dyDescent="0.4">
      <c r="A340" s="116"/>
      <c r="B340" s="122"/>
      <c r="E340" s="74"/>
      <c r="F340" s="74"/>
      <c r="G340" s="74"/>
    </row>
    <row r="341" spans="1:7" s="55" customFormat="1" ht="14.15" x14ac:dyDescent="0.4">
      <c r="A341" s="116"/>
      <c r="B341" s="122"/>
      <c r="E341" s="74"/>
      <c r="F341" s="74"/>
      <c r="G341" s="74"/>
    </row>
    <row r="342" spans="1:7" s="55" customFormat="1" ht="14.15" x14ac:dyDescent="0.4">
      <c r="A342" s="116"/>
      <c r="B342" s="122"/>
      <c r="E342" s="74"/>
      <c r="F342" s="74"/>
      <c r="G342" s="74"/>
    </row>
    <row r="343" spans="1:7" s="55" customFormat="1" ht="14.15" x14ac:dyDescent="0.4">
      <c r="A343" s="116"/>
      <c r="B343" s="122"/>
      <c r="E343" s="74"/>
      <c r="F343" s="74"/>
      <c r="G343" s="74"/>
    </row>
    <row r="344" spans="1:7" s="55" customFormat="1" ht="14.15" x14ac:dyDescent="0.4">
      <c r="A344" s="116"/>
      <c r="B344" s="122"/>
      <c r="E344" s="74"/>
      <c r="F344" s="74"/>
      <c r="G344" s="74"/>
    </row>
    <row r="345" spans="1:7" s="55" customFormat="1" ht="14.15" x14ac:dyDescent="0.4">
      <c r="A345" s="116"/>
      <c r="B345" s="122"/>
      <c r="E345" s="74"/>
      <c r="F345" s="74"/>
      <c r="G345" s="74"/>
    </row>
    <row r="346" spans="1:7" s="55" customFormat="1" ht="14.15" x14ac:dyDescent="0.4">
      <c r="A346" s="116"/>
      <c r="B346" s="122"/>
      <c r="E346" s="74"/>
      <c r="F346" s="74"/>
      <c r="G346" s="74"/>
    </row>
    <row r="347" spans="1:7" s="55" customFormat="1" ht="14.15" x14ac:dyDescent="0.4">
      <c r="A347" s="116"/>
      <c r="B347" s="122"/>
      <c r="E347" s="74"/>
      <c r="F347" s="74"/>
      <c r="G347" s="74"/>
    </row>
    <row r="348" spans="1:7" s="55" customFormat="1" ht="14.15" x14ac:dyDescent="0.4">
      <c r="A348" s="116"/>
      <c r="B348" s="122"/>
      <c r="E348" s="74"/>
      <c r="F348" s="74"/>
      <c r="G348" s="74"/>
    </row>
    <row r="349" spans="1:7" s="55" customFormat="1" ht="14.15" x14ac:dyDescent="0.4">
      <c r="A349" s="116"/>
      <c r="B349" s="122"/>
      <c r="E349" s="74"/>
      <c r="F349" s="74"/>
      <c r="G349" s="74"/>
    </row>
    <row r="350" spans="1:7" s="55" customFormat="1" ht="14.15" x14ac:dyDescent="0.4">
      <c r="A350" s="116"/>
      <c r="B350" s="122"/>
      <c r="E350" s="74"/>
      <c r="F350" s="74"/>
      <c r="G350" s="74"/>
    </row>
    <row r="351" spans="1:7" s="55" customFormat="1" ht="14.15" x14ac:dyDescent="0.4">
      <c r="A351" s="116"/>
      <c r="B351" s="122"/>
      <c r="E351" s="74"/>
      <c r="F351" s="74"/>
      <c r="G351" s="74"/>
    </row>
    <row r="352" spans="1:7" s="55" customFormat="1" ht="14.15" x14ac:dyDescent="0.4">
      <c r="A352" s="116"/>
      <c r="B352" s="122"/>
      <c r="E352" s="74"/>
      <c r="F352" s="74"/>
      <c r="G352" s="74"/>
    </row>
    <row r="353" spans="1:7" s="55" customFormat="1" ht="14.15" x14ac:dyDescent="0.4">
      <c r="A353" s="116"/>
      <c r="B353" s="122"/>
      <c r="E353" s="74"/>
      <c r="F353" s="74"/>
      <c r="G353" s="74"/>
    </row>
    <row r="354" spans="1:7" s="55" customFormat="1" ht="14.15" x14ac:dyDescent="0.4">
      <c r="A354" s="116"/>
      <c r="B354" s="122"/>
      <c r="E354" s="74"/>
      <c r="F354" s="74"/>
      <c r="G354" s="74"/>
    </row>
    <row r="355" spans="1:7" s="55" customFormat="1" ht="14.15" x14ac:dyDescent="0.4">
      <c r="A355" s="116"/>
      <c r="B355" s="122"/>
      <c r="E355" s="74"/>
      <c r="F355" s="74"/>
      <c r="G355" s="74"/>
    </row>
    <row r="356" spans="1:7" s="55" customFormat="1" ht="14.15" x14ac:dyDescent="0.4">
      <c r="A356" s="116"/>
      <c r="B356" s="122"/>
      <c r="E356" s="74"/>
      <c r="F356" s="74"/>
      <c r="G356" s="74"/>
    </row>
    <row r="357" spans="1:7" s="55" customFormat="1" ht="14.15" x14ac:dyDescent="0.4">
      <c r="A357" s="116"/>
      <c r="B357" s="122"/>
      <c r="E357" s="74"/>
      <c r="F357" s="74"/>
      <c r="G357" s="74"/>
    </row>
    <row r="358" spans="1:7" s="55" customFormat="1" ht="14.15" x14ac:dyDescent="0.4">
      <c r="A358" s="116"/>
      <c r="B358" s="122"/>
      <c r="E358" s="74"/>
      <c r="F358" s="74"/>
      <c r="G358" s="74"/>
    </row>
    <row r="359" spans="1:7" s="55" customFormat="1" ht="14.15" x14ac:dyDescent="0.4">
      <c r="A359" s="116"/>
      <c r="B359" s="122"/>
      <c r="E359" s="74"/>
      <c r="F359" s="74"/>
      <c r="G359" s="74"/>
    </row>
    <row r="360" spans="1:7" s="55" customFormat="1" ht="14.15" x14ac:dyDescent="0.4">
      <c r="A360" s="116"/>
      <c r="B360" s="122"/>
      <c r="E360" s="74"/>
      <c r="F360" s="74"/>
      <c r="G360" s="74"/>
    </row>
    <row r="361" spans="1:7" s="55" customFormat="1" ht="14.15" x14ac:dyDescent="0.4">
      <c r="A361" s="116"/>
      <c r="B361" s="122"/>
      <c r="E361" s="74"/>
      <c r="F361" s="74"/>
      <c r="G361" s="74"/>
    </row>
    <row r="362" spans="1:7" s="55" customFormat="1" ht="14.15" x14ac:dyDescent="0.4">
      <c r="A362" s="116"/>
      <c r="B362" s="122"/>
      <c r="E362" s="74"/>
      <c r="F362" s="74"/>
      <c r="G362" s="74"/>
    </row>
    <row r="363" spans="1:7" s="55" customFormat="1" ht="14.15" x14ac:dyDescent="0.4">
      <c r="A363" s="116"/>
      <c r="B363" s="122"/>
      <c r="E363" s="74"/>
      <c r="F363" s="74"/>
      <c r="G363" s="74"/>
    </row>
    <row r="364" spans="1:7" s="55" customFormat="1" ht="14.15" x14ac:dyDescent="0.4">
      <c r="A364" s="116"/>
      <c r="B364" s="122"/>
      <c r="E364" s="74"/>
      <c r="F364" s="74"/>
      <c r="G364" s="74"/>
    </row>
    <row r="365" spans="1:7" s="55" customFormat="1" ht="14.15" x14ac:dyDescent="0.4">
      <c r="A365" s="116"/>
      <c r="B365" s="122"/>
      <c r="E365" s="74"/>
      <c r="F365" s="74"/>
      <c r="G365" s="74"/>
    </row>
    <row r="366" spans="1:7" s="55" customFormat="1" ht="14.15" x14ac:dyDescent="0.4">
      <c r="A366" s="116"/>
      <c r="B366" s="122"/>
      <c r="E366" s="74"/>
      <c r="F366" s="74"/>
      <c r="G366" s="74"/>
    </row>
    <row r="367" spans="1:7" s="55" customFormat="1" ht="14.15" x14ac:dyDescent="0.4">
      <c r="A367" s="116"/>
      <c r="B367" s="122"/>
      <c r="E367" s="74"/>
      <c r="F367" s="74"/>
      <c r="G367" s="74"/>
    </row>
    <row r="368" spans="1:7" s="55" customFormat="1" ht="14.15" x14ac:dyDescent="0.4">
      <c r="A368" s="116"/>
      <c r="B368" s="122"/>
      <c r="E368" s="74"/>
      <c r="F368" s="74"/>
      <c r="G368" s="74"/>
    </row>
    <row r="369" spans="1:7" s="55" customFormat="1" ht="14.15" x14ac:dyDescent="0.4">
      <c r="A369" s="116"/>
      <c r="B369" s="122"/>
      <c r="E369" s="74"/>
      <c r="F369" s="74"/>
      <c r="G369" s="74"/>
    </row>
    <row r="370" spans="1:7" s="55" customFormat="1" ht="14.15" x14ac:dyDescent="0.4">
      <c r="A370" s="116"/>
      <c r="B370" s="122"/>
      <c r="E370" s="74"/>
      <c r="F370" s="74"/>
      <c r="G370" s="74"/>
    </row>
    <row r="371" spans="1:7" s="55" customFormat="1" ht="14.15" x14ac:dyDescent="0.4">
      <c r="A371" s="116"/>
      <c r="B371" s="122"/>
      <c r="E371" s="74"/>
      <c r="F371" s="74"/>
      <c r="G371" s="74"/>
    </row>
    <row r="372" spans="1:7" s="55" customFormat="1" ht="14.15" x14ac:dyDescent="0.4">
      <c r="A372" s="116"/>
      <c r="B372" s="122"/>
      <c r="E372" s="74"/>
      <c r="F372" s="74"/>
      <c r="G372" s="74"/>
    </row>
    <row r="373" spans="1:7" s="55" customFormat="1" ht="14.15" x14ac:dyDescent="0.4">
      <c r="A373" s="116"/>
      <c r="B373" s="122"/>
      <c r="E373" s="74"/>
      <c r="F373" s="74"/>
      <c r="G373" s="74"/>
    </row>
    <row r="374" spans="1:7" s="55" customFormat="1" ht="14.15" x14ac:dyDescent="0.4">
      <c r="A374" s="116"/>
      <c r="B374" s="122"/>
      <c r="E374" s="74"/>
      <c r="F374" s="74"/>
      <c r="G374" s="74"/>
    </row>
    <row r="375" spans="1:7" s="55" customFormat="1" ht="14.15" x14ac:dyDescent="0.4">
      <c r="A375" s="116"/>
      <c r="B375" s="122"/>
      <c r="E375" s="74"/>
      <c r="F375" s="74"/>
      <c r="G375" s="74"/>
    </row>
    <row r="376" spans="1:7" s="55" customFormat="1" ht="14.15" x14ac:dyDescent="0.4">
      <c r="A376" s="116"/>
      <c r="B376" s="122"/>
      <c r="E376" s="74"/>
      <c r="F376" s="74"/>
      <c r="G376" s="74"/>
    </row>
    <row r="377" spans="1:7" s="55" customFormat="1" ht="14.15" x14ac:dyDescent="0.4">
      <c r="A377" s="116"/>
      <c r="B377" s="122"/>
      <c r="E377" s="74"/>
      <c r="F377" s="74"/>
      <c r="G377" s="74"/>
    </row>
    <row r="378" spans="1:7" s="55" customFormat="1" ht="14.15" x14ac:dyDescent="0.4">
      <c r="A378" s="116"/>
      <c r="B378" s="122"/>
      <c r="E378" s="74"/>
      <c r="F378" s="74"/>
      <c r="G378" s="74"/>
    </row>
    <row r="379" spans="1:7" s="55" customFormat="1" ht="14.15" x14ac:dyDescent="0.4">
      <c r="A379" s="116"/>
      <c r="B379" s="122"/>
      <c r="E379" s="74"/>
      <c r="F379" s="74"/>
      <c r="G379" s="74"/>
    </row>
    <row r="380" spans="1:7" s="55" customFormat="1" ht="14.15" x14ac:dyDescent="0.4">
      <c r="A380" s="116"/>
      <c r="B380" s="122"/>
      <c r="E380" s="74"/>
      <c r="F380" s="74"/>
      <c r="G380" s="74"/>
    </row>
    <row r="381" spans="1:7" s="55" customFormat="1" ht="14.15" x14ac:dyDescent="0.4">
      <c r="A381" s="116"/>
      <c r="B381" s="122"/>
      <c r="E381" s="74"/>
      <c r="F381" s="74"/>
      <c r="G381" s="74"/>
    </row>
    <row r="382" spans="1:7" s="55" customFormat="1" ht="14.15" x14ac:dyDescent="0.4">
      <c r="A382" s="116"/>
      <c r="B382" s="122"/>
      <c r="E382" s="74"/>
      <c r="F382" s="74"/>
      <c r="G382" s="74"/>
    </row>
    <row r="383" spans="1:7" s="55" customFormat="1" ht="14.15" x14ac:dyDescent="0.4">
      <c r="A383" s="116"/>
      <c r="B383" s="122"/>
      <c r="E383" s="74"/>
      <c r="F383" s="74"/>
      <c r="G383" s="74"/>
    </row>
    <row r="384" spans="1:7" s="55" customFormat="1" ht="14.15" x14ac:dyDescent="0.4">
      <c r="A384" s="116"/>
      <c r="B384" s="122"/>
      <c r="E384" s="74"/>
      <c r="F384" s="74"/>
      <c r="G384" s="74"/>
    </row>
    <row r="385" spans="1:7" s="55" customFormat="1" ht="14.15" x14ac:dyDescent="0.4">
      <c r="A385" s="116"/>
      <c r="B385" s="122"/>
      <c r="E385" s="74"/>
      <c r="F385" s="74"/>
      <c r="G385" s="74"/>
    </row>
    <row r="386" spans="1:7" s="55" customFormat="1" ht="14.15" x14ac:dyDescent="0.4">
      <c r="A386" s="116"/>
      <c r="B386" s="122"/>
      <c r="E386" s="74"/>
      <c r="F386" s="74"/>
      <c r="G386" s="74"/>
    </row>
    <row r="387" spans="1:7" s="55" customFormat="1" ht="14.15" x14ac:dyDescent="0.4">
      <c r="A387" s="116"/>
      <c r="B387" s="122"/>
      <c r="E387" s="74"/>
      <c r="F387" s="74"/>
      <c r="G387" s="74"/>
    </row>
    <row r="388" spans="1:7" s="55" customFormat="1" ht="14.15" x14ac:dyDescent="0.4">
      <c r="A388" s="116"/>
      <c r="B388" s="122"/>
      <c r="E388" s="74"/>
      <c r="F388" s="74"/>
      <c r="G388" s="74"/>
    </row>
    <row r="389" spans="1:7" s="55" customFormat="1" ht="14.15" x14ac:dyDescent="0.4">
      <c r="A389" s="116"/>
      <c r="B389" s="122"/>
      <c r="E389" s="74"/>
      <c r="F389" s="74"/>
      <c r="G389" s="74"/>
    </row>
    <row r="390" spans="1:7" s="55" customFormat="1" ht="14.15" x14ac:dyDescent="0.4">
      <c r="A390" s="116"/>
      <c r="B390" s="122"/>
      <c r="E390" s="74"/>
      <c r="F390" s="74"/>
      <c r="G390" s="74"/>
    </row>
    <row r="391" spans="1:7" s="55" customFormat="1" ht="14.15" x14ac:dyDescent="0.4">
      <c r="A391" s="116"/>
      <c r="B391" s="122"/>
      <c r="E391" s="74"/>
      <c r="F391" s="74"/>
      <c r="G391" s="74"/>
    </row>
    <row r="392" spans="1:7" s="55" customFormat="1" ht="14.15" x14ac:dyDescent="0.4">
      <c r="A392" s="116"/>
      <c r="B392" s="122"/>
      <c r="E392" s="74"/>
      <c r="F392" s="74"/>
      <c r="G392" s="74"/>
    </row>
    <row r="393" spans="1:7" s="55" customFormat="1" ht="14.15" x14ac:dyDescent="0.4">
      <c r="A393" s="116"/>
      <c r="B393" s="122"/>
      <c r="E393" s="74"/>
      <c r="F393" s="74"/>
      <c r="G393" s="74"/>
    </row>
    <row r="394" spans="1:7" s="55" customFormat="1" ht="14.15" x14ac:dyDescent="0.4">
      <c r="A394" s="116"/>
      <c r="B394" s="122"/>
      <c r="E394" s="74"/>
      <c r="F394" s="74"/>
      <c r="G394" s="74"/>
    </row>
    <row r="395" spans="1:7" s="55" customFormat="1" ht="14.15" x14ac:dyDescent="0.4">
      <c r="A395" s="116"/>
      <c r="B395" s="122"/>
      <c r="E395" s="74"/>
      <c r="F395" s="74"/>
      <c r="G395" s="74"/>
    </row>
    <row r="396" spans="1:7" s="55" customFormat="1" ht="14.15" x14ac:dyDescent="0.4">
      <c r="A396" s="116"/>
      <c r="B396" s="122"/>
      <c r="E396" s="74"/>
      <c r="F396" s="74"/>
      <c r="G396" s="74"/>
    </row>
    <row r="397" spans="1:7" s="55" customFormat="1" ht="14.15" x14ac:dyDescent="0.4">
      <c r="A397" s="116"/>
      <c r="B397" s="122"/>
      <c r="E397" s="74"/>
      <c r="F397" s="74"/>
      <c r="G397" s="74"/>
    </row>
    <row r="398" spans="1:7" s="55" customFormat="1" ht="14.15" x14ac:dyDescent="0.4">
      <c r="A398" s="116"/>
      <c r="B398" s="122"/>
      <c r="E398" s="74"/>
      <c r="F398" s="74"/>
      <c r="G398" s="74"/>
    </row>
    <row r="399" spans="1:7" s="55" customFormat="1" ht="14.15" x14ac:dyDescent="0.4">
      <c r="A399" s="116"/>
      <c r="B399" s="122"/>
      <c r="E399" s="74"/>
      <c r="F399" s="74"/>
      <c r="G399" s="74"/>
    </row>
    <row r="400" spans="1:7" s="55" customFormat="1" ht="14.15" x14ac:dyDescent="0.4">
      <c r="A400" s="116"/>
      <c r="B400" s="122"/>
      <c r="E400" s="74"/>
      <c r="F400" s="74"/>
      <c r="G400" s="74"/>
    </row>
    <row r="401" spans="1:7" s="55" customFormat="1" ht="14.15" x14ac:dyDescent="0.4">
      <c r="A401" s="116"/>
      <c r="B401" s="122"/>
      <c r="E401" s="74"/>
      <c r="F401" s="74"/>
      <c r="G401" s="74"/>
    </row>
    <row r="402" spans="1:7" s="55" customFormat="1" ht="14.15" x14ac:dyDescent="0.4">
      <c r="A402" s="116"/>
      <c r="B402" s="122"/>
      <c r="E402" s="74"/>
      <c r="F402" s="74"/>
      <c r="G402" s="74"/>
    </row>
    <row r="403" spans="1:7" s="55" customFormat="1" ht="14.15" x14ac:dyDescent="0.4">
      <c r="A403" s="116"/>
      <c r="B403" s="122"/>
      <c r="E403" s="74"/>
      <c r="F403" s="74"/>
      <c r="G403" s="74"/>
    </row>
    <row r="404" spans="1:7" s="55" customFormat="1" ht="14.15" x14ac:dyDescent="0.4">
      <c r="A404" s="116"/>
      <c r="B404" s="122"/>
      <c r="E404" s="74"/>
      <c r="F404" s="74"/>
      <c r="G404" s="74"/>
    </row>
    <row r="405" spans="1:7" s="55" customFormat="1" ht="14.15" x14ac:dyDescent="0.4">
      <c r="A405" s="116"/>
      <c r="B405" s="122"/>
      <c r="E405" s="74"/>
      <c r="F405" s="74"/>
      <c r="G405" s="74"/>
    </row>
    <row r="406" spans="1:7" s="55" customFormat="1" ht="14.15" x14ac:dyDescent="0.4">
      <c r="A406" s="116"/>
      <c r="B406" s="122"/>
      <c r="E406" s="74"/>
      <c r="F406" s="74"/>
      <c r="G406" s="74"/>
    </row>
    <row r="407" spans="1:7" s="55" customFormat="1" ht="14.15" x14ac:dyDescent="0.4">
      <c r="A407" s="116"/>
      <c r="B407" s="122"/>
      <c r="E407" s="74"/>
      <c r="F407" s="74"/>
      <c r="G407" s="74"/>
    </row>
    <row r="408" spans="1:7" s="55" customFormat="1" ht="14.15" x14ac:dyDescent="0.4">
      <c r="A408" s="116"/>
      <c r="B408" s="122"/>
      <c r="E408" s="74"/>
      <c r="F408" s="74"/>
      <c r="G408" s="74"/>
    </row>
    <row r="409" spans="1:7" s="55" customFormat="1" ht="14.15" x14ac:dyDescent="0.4">
      <c r="A409" s="116"/>
      <c r="B409" s="122"/>
      <c r="E409" s="74"/>
      <c r="F409" s="74"/>
      <c r="G409" s="74"/>
    </row>
    <row r="410" spans="1:7" s="55" customFormat="1" ht="14.15" x14ac:dyDescent="0.4">
      <c r="A410" s="116"/>
      <c r="B410" s="122"/>
      <c r="E410" s="74"/>
      <c r="F410" s="74"/>
      <c r="G410" s="74"/>
    </row>
    <row r="411" spans="1:7" s="55" customFormat="1" ht="14.15" x14ac:dyDescent="0.4">
      <c r="A411" s="116"/>
      <c r="B411" s="122"/>
      <c r="E411" s="74"/>
      <c r="F411" s="74"/>
      <c r="G411" s="74"/>
    </row>
    <row r="412" spans="1:7" s="55" customFormat="1" ht="14.15" x14ac:dyDescent="0.4">
      <c r="A412" s="116"/>
      <c r="B412" s="122"/>
      <c r="E412" s="74"/>
      <c r="F412" s="74"/>
      <c r="G412" s="74"/>
    </row>
    <row r="413" spans="1:7" s="55" customFormat="1" ht="14.15" x14ac:dyDescent="0.4">
      <c r="A413" s="116"/>
      <c r="B413" s="122"/>
      <c r="E413" s="74"/>
      <c r="F413" s="74"/>
      <c r="G413" s="74"/>
    </row>
    <row r="414" spans="1:7" s="55" customFormat="1" ht="14.15" x14ac:dyDescent="0.4">
      <c r="A414" s="116"/>
      <c r="B414" s="122"/>
      <c r="E414" s="74"/>
      <c r="F414" s="74"/>
      <c r="G414" s="74"/>
    </row>
    <row r="415" spans="1:7" s="55" customFormat="1" ht="14.15" x14ac:dyDescent="0.4">
      <c r="A415" s="116"/>
      <c r="B415" s="122"/>
      <c r="E415" s="74"/>
      <c r="F415" s="74"/>
      <c r="G415" s="74"/>
    </row>
    <row r="416" spans="1:7" s="55" customFormat="1" ht="14.15" x14ac:dyDescent="0.4">
      <c r="A416" s="116"/>
      <c r="B416" s="122"/>
      <c r="E416" s="74"/>
      <c r="F416" s="74"/>
      <c r="G416" s="74"/>
    </row>
    <row r="417" spans="1:7" s="55" customFormat="1" ht="14.15" x14ac:dyDescent="0.4">
      <c r="A417" s="116"/>
      <c r="B417" s="122"/>
      <c r="E417" s="74"/>
      <c r="F417" s="74"/>
      <c r="G417" s="74"/>
    </row>
    <row r="418" spans="1:7" s="55" customFormat="1" ht="14.15" x14ac:dyDescent="0.4">
      <c r="A418" s="116"/>
      <c r="B418" s="122"/>
      <c r="E418" s="74"/>
      <c r="F418" s="74"/>
      <c r="G418" s="74"/>
    </row>
    <row r="419" spans="1:7" s="55" customFormat="1" ht="14.15" x14ac:dyDescent="0.4">
      <c r="A419" s="116"/>
      <c r="B419" s="122"/>
      <c r="E419" s="74"/>
      <c r="F419" s="74"/>
      <c r="G419" s="74"/>
    </row>
    <row r="420" spans="1:7" s="55" customFormat="1" ht="14.15" x14ac:dyDescent="0.4">
      <c r="A420" s="116"/>
      <c r="B420" s="122"/>
      <c r="E420" s="74"/>
      <c r="F420" s="74"/>
      <c r="G420" s="74"/>
    </row>
    <row r="421" spans="1:7" s="55" customFormat="1" ht="14.15" x14ac:dyDescent="0.4">
      <c r="A421" s="116"/>
      <c r="B421" s="122"/>
      <c r="E421" s="74"/>
      <c r="F421" s="74"/>
      <c r="G421" s="74"/>
    </row>
    <row r="422" spans="1:7" s="55" customFormat="1" ht="14.15" x14ac:dyDescent="0.4">
      <c r="A422" s="116"/>
      <c r="B422" s="122"/>
      <c r="E422" s="74"/>
      <c r="F422" s="74"/>
      <c r="G422" s="74"/>
    </row>
    <row r="423" spans="1:7" s="55" customFormat="1" ht="14.15" x14ac:dyDescent="0.4">
      <c r="A423" s="116"/>
      <c r="B423" s="122"/>
      <c r="E423" s="74"/>
      <c r="F423" s="74"/>
      <c r="G423" s="74"/>
    </row>
    <row r="424" spans="1:7" s="55" customFormat="1" ht="14.15" x14ac:dyDescent="0.4">
      <c r="A424" s="116"/>
      <c r="B424" s="122"/>
      <c r="E424" s="74"/>
      <c r="F424" s="74"/>
      <c r="G424" s="74"/>
    </row>
    <row r="425" spans="1:7" s="55" customFormat="1" ht="14.15" x14ac:dyDescent="0.4">
      <c r="A425" s="116"/>
      <c r="B425" s="122"/>
      <c r="E425" s="74"/>
      <c r="F425" s="74"/>
      <c r="G425" s="74"/>
    </row>
    <row r="426" spans="1:7" s="55" customFormat="1" ht="14.15" x14ac:dyDescent="0.4">
      <c r="A426" s="116"/>
      <c r="B426" s="122"/>
      <c r="E426" s="74"/>
      <c r="F426" s="74"/>
      <c r="G426" s="74"/>
    </row>
    <row r="427" spans="1:7" s="55" customFormat="1" ht="14.15" x14ac:dyDescent="0.4">
      <c r="A427" s="116"/>
      <c r="B427" s="122"/>
      <c r="E427" s="74"/>
      <c r="F427" s="74"/>
      <c r="G427" s="74"/>
    </row>
    <row r="428" spans="1:7" s="55" customFormat="1" ht="14.15" x14ac:dyDescent="0.4">
      <c r="A428" s="116"/>
      <c r="B428" s="122"/>
      <c r="E428" s="74"/>
      <c r="F428" s="74"/>
      <c r="G428" s="74"/>
    </row>
    <row r="429" spans="1:7" s="55" customFormat="1" ht="14.15" x14ac:dyDescent="0.4">
      <c r="A429" s="116"/>
      <c r="B429" s="122"/>
      <c r="E429" s="74"/>
      <c r="F429" s="74"/>
      <c r="G429" s="74"/>
    </row>
    <row r="430" spans="1:7" s="55" customFormat="1" ht="14.15" x14ac:dyDescent="0.4">
      <c r="A430" s="116"/>
      <c r="B430" s="122"/>
      <c r="E430" s="74"/>
      <c r="F430" s="74"/>
      <c r="G430" s="74"/>
    </row>
    <row r="431" spans="1:7" s="55" customFormat="1" ht="14.15" x14ac:dyDescent="0.4">
      <c r="A431" s="116"/>
      <c r="B431" s="122"/>
      <c r="E431" s="74"/>
      <c r="F431" s="74"/>
      <c r="G431" s="74"/>
    </row>
    <row r="432" spans="1:7" s="55" customFormat="1" ht="14.15" x14ac:dyDescent="0.4">
      <c r="A432" s="116"/>
      <c r="B432" s="122"/>
      <c r="E432" s="74"/>
      <c r="F432" s="74"/>
      <c r="G432" s="74"/>
    </row>
    <row r="433" spans="1:7" s="55" customFormat="1" ht="14.15" x14ac:dyDescent="0.4">
      <c r="A433" s="116"/>
      <c r="B433" s="122"/>
      <c r="E433" s="74"/>
      <c r="F433" s="74"/>
      <c r="G433" s="74"/>
    </row>
    <row r="434" spans="1:7" s="55" customFormat="1" ht="14.15" x14ac:dyDescent="0.4">
      <c r="A434" s="116"/>
      <c r="B434" s="122"/>
      <c r="E434" s="74"/>
      <c r="F434" s="74"/>
      <c r="G434" s="74"/>
    </row>
    <row r="435" spans="1:7" s="55" customFormat="1" ht="14.15" x14ac:dyDescent="0.4">
      <c r="A435" s="116"/>
      <c r="B435" s="122"/>
      <c r="E435" s="74"/>
      <c r="F435" s="74"/>
      <c r="G435" s="74"/>
    </row>
    <row r="436" spans="1:7" s="55" customFormat="1" ht="14.15" x14ac:dyDescent="0.4">
      <c r="A436" s="116"/>
      <c r="B436" s="122"/>
      <c r="E436" s="74"/>
      <c r="F436" s="74"/>
      <c r="G436" s="74"/>
    </row>
    <row r="437" spans="1:7" s="55" customFormat="1" ht="14.15" x14ac:dyDescent="0.4">
      <c r="A437" s="116"/>
      <c r="B437" s="122"/>
      <c r="E437" s="74"/>
      <c r="F437" s="74"/>
      <c r="G437" s="74"/>
    </row>
    <row r="438" spans="1:7" s="55" customFormat="1" ht="14.15" x14ac:dyDescent="0.4">
      <c r="A438" s="116"/>
      <c r="B438" s="122"/>
      <c r="E438" s="74"/>
      <c r="F438" s="74"/>
      <c r="G438" s="74"/>
    </row>
    <row r="439" spans="1:7" s="55" customFormat="1" ht="14.15" x14ac:dyDescent="0.4">
      <c r="A439" s="116"/>
      <c r="B439" s="122"/>
      <c r="E439" s="74"/>
      <c r="F439" s="74"/>
      <c r="G439" s="74"/>
    </row>
    <row r="440" spans="1:7" s="55" customFormat="1" ht="14.15" x14ac:dyDescent="0.4">
      <c r="A440" s="116"/>
      <c r="B440" s="122"/>
      <c r="E440" s="74"/>
      <c r="F440" s="74"/>
      <c r="G440" s="74"/>
    </row>
    <row r="441" spans="1:7" s="55" customFormat="1" ht="14.15" x14ac:dyDescent="0.4">
      <c r="A441" s="116"/>
      <c r="B441" s="122"/>
      <c r="E441" s="74"/>
      <c r="F441" s="74"/>
      <c r="G441" s="74"/>
    </row>
    <row r="442" spans="1:7" s="55" customFormat="1" ht="14.15" x14ac:dyDescent="0.4">
      <c r="A442" s="116"/>
      <c r="B442" s="122"/>
      <c r="E442" s="74"/>
      <c r="F442" s="74"/>
      <c r="G442" s="74"/>
    </row>
    <row r="443" spans="1:7" s="55" customFormat="1" ht="14.15" x14ac:dyDescent="0.4">
      <c r="A443" s="116"/>
      <c r="B443" s="122"/>
      <c r="E443" s="74"/>
      <c r="F443" s="74"/>
      <c r="G443" s="74"/>
    </row>
    <row r="444" spans="1:7" s="55" customFormat="1" ht="14.15" x14ac:dyDescent="0.4">
      <c r="A444" s="116"/>
      <c r="B444" s="122"/>
      <c r="E444" s="74"/>
      <c r="F444" s="74"/>
      <c r="G444" s="74"/>
    </row>
    <row r="445" spans="1:7" s="55" customFormat="1" ht="14.15" x14ac:dyDescent="0.4">
      <c r="A445" s="116"/>
      <c r="B445" s="122"/>
      <c r="E445" s="74"/>
      <c r="F445" s="74"/>
      <c r="G445" s="74"/>
    </row>
    <row r="446" spans="1:7" s="55" customFormat="1" ht="14.15" x14ac:dyDescent="0.4">
      <c r="A446" s="116"/>
      <c r="B446" s="122"/>
      <c r="E446" s="74"/>
      <c r="F446" s="74"/>
      <c r="G446" s="74"/>
    </row>
    <row r="447" spans="1:7" s="55" customFormat="1" ht="14.15" x14ac:dyDescent="0.4">
      <c r="A447" s="116"/>
      <c r="B447" s="122"/>
      <c r="E447" s="74"/>
      <c r="F447" s="74"/>
      <c r="G447" s="74"/>
    </row>
    <row r="448" spans="1:7" s="55" customFormat="1" ht="14.15" x14ac:dyDescent="0.4">
      <c r="A448" s="116"/>
      <c r="B448" s="122"/>
      <c r="E448" s="74"/>
      <c r="F448" s="74"/>
      <c r="G448" s="74"/>
    </row>
    <row r="449" spans="1:7" s="55" customFormat="1" ht="14.15" x14ac:dyDescent="0.4">
      <c r="A449" s="116"/>
      <c r="B449" s="122"/>
      <c r="E449" s="74"/>
      <c r="F449" s="74"/>
      <c r="G449" s="74"/>
    </row>
    <row r="450" spans="1:7" s="55" customFormat="1" ht="14.15" x14ac:dyDescent="0.4">
      <c r="A450" s="116"/>
      <c r="B450" s="122"/>
      <c r="E450" s="74"/>
      <c r="F450" s="74"/>
      <c r="G450" s="74"/>
    </row>
    <row r="451" spans="1:7" s="55" customFormat="1" ht="14.15" x14ac:dyDescent="0.4">
      <c r="A451" s="116"/>
      <c r="B451" s="122"/>
      <c r="E451" s="74"/>
      <c r="F451" s="74"/>
      <c r="G451" s="74"/>
    </row>
    <row r="452" spans="1:7" s="55" customFormat="1" ht="14.15" x14ac:dyDescent="0.4">
      <c r="A452" s="116"/>
      <c r="B452" s="122"/>
      <c r="E452" s="74"/>
      <c r="F452" s="74"/>
      <c r="G452" s="74"/>
    </row>
    <row r="453" spans="1:7" s="55" customFormat="1" ht="14.15" x14ac:dyDescent="0.4">
      <c r="A453" s="116"/>
      <c r="B453" s="122"/>
      <c r="E453" s="74"/>
      <c r="F453" s="74"/>
      <c r="G453" s="74"/>
    </row>
    <row r="454" spans="1:7" s="55" customFormat="1" ht="14.15" x14ac:dyDescent="0.4">
      <c r="A454" s="116"/>
      <c r="B454" s="122"/>
      <c r="E454" s="74"/>
      <c r="F454" s="74"/>
      <c r="G454" s="74"/>
    </row>
    <row r="455" spans="1:7" s="55" customFormat="1" ht="14.15" x14ac:dyDescent="0.4">
      <c r="A455" s="116"/>
      <c r="B455" s="122"/>
      <c r="E455" s="74"/>
      <c r="F455" s="74"/>
      <c r="G455" s="74"/>
    </row>
    <row r="456" spans="1:7" s="55" customFormat="1" ht="14.15" x14ac:dyDescent="0.4">
      <c r="A456" s="116"/>
      <c r="B456" s="122"/>
      <c r="E456" s="74"/>
      <c r="F456" s="74"/>
      <c r="G456" s="74"/>
    </row>
    <row r="457" spans="1:7" s="55" customFormat="1" ht="14.15" x14ac:dyDescent="0.4">
      <c r="A457" s="116"/>
      <c r="B457" s="122"/>
      <c r="E457" s="74"/>
      <c r="F457" s="74"/>
      <c r="G457" s="74"/>
    </row>
    <row r="458" spans="1:7" s="55" customFormat="1" ht="14.15" x14ac:dyDescent="0.4">
      <c r="A458" s="116"/>
      <c r="B458" s="122"/>
      <c r="E458" s="74"/>
      <c r="F458" s="74"/>
      <c r="G458" s="74"/>
    </row>
    <row r="459" spans="1:7" s="55" customFormat="1" ht="14.15" x14ac:dyDescent="0.4">
      <c r="A459" s="116"/>
      <c r="B459" s="122"/>
      <c r="E459" s="74"/>
      <c r="F459" s="74"/>
      <c r="G459" s="74"/>
    </row>
    <row r="460" spans="1:7" s="55" customFormat="1" ht="14.15" x14ac:dyDescent="0.4">
      <c r="A460" s="116"/>
      <c r="B460" s="122"/>
      <c r="E460" s="74"/>
      <c r="F460" s="74"/>
      <c r="G460" s="74"/>
    </row>
    <row r="461" spans="1:7" s="55" customFormat="1" ht="14.15" x14ac:dyDescent="0.4">
      <c r="A461" s="116"/>
      <c r="B461" s="122"/>
      <c r="E461" s="74"/>
      <c r="F461" s="74"/>
      <c r="G461" s="74"/>
    </row>
    <row r="462" spans="1:7" s="55" customFormat="1" ht="14.15" x14ac:dyDescent="0.4">
      <c r="A462" s="116"/>
      <c r="B462" s="122"/>
      <c r="E462" s="74"/>
      <c r="F462" s="74"/>
      <c r="G462" s="74"/>
    </row>
    <row r="463" spans="1:7" s="55" customFormat="1" ht="14.15" x14ac:dyDescent="0.4">
      <c r="A463" s="116"/>
      <c r="B463" s="122"/>
      <c r="E463" s="74"/>
      <c r="F463" s="74"/>
      <c r="G463" s="74"/>
    </row>
    <row r="464" spans="1:7" s="55" customFormat="1" ht="14.15" x14ac:dyDescent="0.4">
      <c r="A464" s="116"/>
      <c r="B464" s="122"/>
      <c r="E464" s="74"/>
      <c r="F464" s="74"/>
      <c r="G464" s="74"/>
    </row>
    <row r="465" spans="1:7" s="55" customFormat="1" ht="14.15" x14ac:dyDescent="0.4">
      <c r="A465" s="116"/>
      <c r="B465" s="122"/>
      <c r="E465" s="74"/>
      <c r="F465" s="74"/>
      <c r="G465" s="74"/>
    </row>
    <row r="466" spans="1:7" s="55" customFormat="1" ht="14.15" x14ac:dyDescent="0.4">
      <c r="A466" s="116"/>
      <c r="B466" s="122"/>
      <c r="E466" s="74"/>
      <c r="F466" s="74"/>
      <c r="G466" s="74"/>
    </row>
    <row r="467" spans="1:7" s="55" customFormat="1" ht="14.15" x14ac:dyDescent="0.4">
      <c r="A467" s="116"/>
      <c r="B467" s="122"/>
      <c r="E467" s="74"/>
      <c r="F467" s="74"/>
      <c r="G467" s="74"/>
    </row>
    <row r="468" spans="1:7" s="55" customFormat="1" ht="14.15" x14ac:dyDescent="0.4">
      <c r="A468" s="116"/>
      <c r="B468" s="122"/>
      <c r="E468" s="74"/>
      <c r="F468" s="74"/>
      <c r="G468" s="74"/>
    </row>
    <row r="469" spans="1:7" s="55" customFormat="1" ht="14.15" x14ac:dyDescent="0.4">
      <c r="A469" s="116"/>
      <c r="B469" s="122"/>
      <c r="E469" s="74"/>
      <c r="F469" s="74"/>
      <c r="G469" s="74"/>
    </row>
    <row r="470" spans="1:7" s="55" customFormat="1" ht="14.15" x14ac:dyDescent="0.4">
      <c r="A470" s="116"/>
      <c r="B470" s="122"/>
      <c r="E470" s="74"/>
      <c r="F470" s="74"/>
      <c r="G470" s="74"/>
    </row>
    <row r="471" spans="1:7" s="55" customFormat="1" ht="14.15" x14ac:dyDescent="0.4">
      <c r="A471" s="116"/>
      <c r="B471" s="122"/>
      <c r="E471" s="74"/>
      <c r="F471" s="74"/>
      <c r="G471" s="74"/>
    </row>
    <row r="472" spans="1:7" s="55" customFormat="1" ht="14.15" x14ac:dyDescent="0.4">
      <c r="A472" s="116"/>
      <c r="B472" s="122"/>
      <c r="E472" s="74"/>
      <c r="F472" s="74"/>
      <c r="G472" s="74"/>
    </row>
    <row r="473" spans="1:7" s="55" customFormat="1" ht="14.15" x14ac:dyDescent="0.4">
      <c r="A473" s="116"/>
      <c r="B473" s="122"/>
      <c r="E473" s="74"/>
      <c r="F473" s="74"/>
      <c r="G473" s="74"/>
    </row>
    <row r="474" spans="1:7" s="55" customFormat="1" ht="14.15" x14ac:dyDescent="0.4">
      <c r="A474" s="116"/>
      <c r="B474" s="122"/>
      <c r="E474" s="74"/>
      <c r="F474" s="74"/>
      <c r="G474" s="74"/>
    </row>
    <row r="475" spans="1:7" s="55" customFormat="1" ht="14.15" x14ac:dyDescent="0.4">
      <c r="A475" s="116"/>
      <c r="B475" s="122"/>
      <c r="E475" s="74"/>
      <c r="F475" s="74"/>
      <c r="G475" s="74"/>
    </row>
    <row r="476" spans="1:7" s="55" customFormat="1" ht="14.15" x14ac:dyDescent="0.4">
      <c r="A476" s="116"/>
      <c r="B476" s="122"/>
      <c r="E476" s="74"/>
      <c r="F476" s="74"/>
      <c r="G476" s="74"/>
    </row>
    <row r="477" spans="1:7" s="55" customFormat="1" ht="14.15" x14ac:dyDescent="0.4">
      <c r="A477" s="116"/>
      <c r="B477" s="122"/>
      <c r="E477" s="74"/>
      <c r="F477" s="74"/>
      <c r="G477" s="74"/>
    </row>
    <row r="478" spans="1:7" s="55" customFormat="1" ht="14.15" x14ac:dyDescent="0.4">
      <c r="A478" s="116"/>
      <c r="B478" s="122"/>
      <c r="E478" s="74"/>
      <c r="F478" s="74"/>
      <c r="G478" s="74"/>
    </row>
    <row r="479" spans="1:7" s="55" customFormat="1" ht="14.15" x14ac:dyDescent="0.4">
      <c r="A479" s="116"/>
      <c r="B479" s="122"/>
      <c r="E479" s="74"/>
      <c r="F479" s="74"/>
      <c r="G479" s="74"/>
    </row>
    <row r="480" spans="1:7" s="55" customFormat="1" ht="14.15" x14ac:dyDescent="0.4">
      <c r="A480" s="116"/>
      <c r="B480" s="122"/>
      <c r="E480" s="74"/>
      <c r="F480" s="74"/>
      <c r="G480" s="74"/>
    </row>
    <row r="481" spans="1:7" s="55" customFormat="1" ht="14.15" x14ac:dyDescent="0.4">
      <c r="A481" s="116"/>
      <c r="B481" s="122"/>
      <c r="E481" s="74"/>
      <c r="F481" s="74"/>
      <c r="G481" s="74"/>
    </row>
    <row r="482" spans="1:7" s="55" customFormat="1" ht="14.15" x14ac:dyDescent="0.4">
      <c r="A482" s="116"/>
      <c r="B482" s="122"/>
      <c r="E482" s="74"/>
      <c r="F482" s="74"/>
      <c r="G482" s="74"/>
    </row>
    <row r="483" spans="1:7" s="55" customFormat="1" ht="14.15" x14ac:dyDescent="0.4">
      <c r="A483" s="116"/>
      <c r="B483" s="122"/>
      <c r="E483" s="74"/>
      <c r="F483" s="74"/>
      <c r="G483" s="74"/>
    </row>
    <row r="484" spans="1:7" s="55" customFormat="1" ht="14.15" x14ac:dyDescent="0.4">
      <c r="A484" s="116"/>
      <c r="B484" s="122"/>
      <c r="E484" s="74"/>
      <c r="F484" s="74"/>
      <c r="G484" s="74"/>
    </row>
    <row r="485" spans="1:7" s="55" customFormat="1" ht="14.15" x14ac:dyDescent="0.4">
      <c r="A485" s="116"/>
      <c r="B485" s="122"/>
      <c r="E485" s="74"/>
      <c r="F485" s="74"/>
      <c r="G485" s="74"/>
    </row>
    <row r="486" spans="1:7" s="55" customFormat="1" ht="14.15" x14ac:dyDescent="0.4">
      <c r="A486" s="116"/>
      <c r="B486" s="122"/>
      <c r="E486" s="74"/>
      <c r="F486" s="74"/>
      <c r="G486" s="74"/>
    </row>
    <row r="487" spans="1:7" s="55" customFormat="1" ht="14.15" x14ac:dyDescent="0.4">
      <c r="A487" s="116"/>
      <c r="B487" s="122"/>
      <c r="E487" s="74"/>
      <c r="F487" s="74"/>
      <c r="G487" s="74"/>
    </row>
    <row r="488" spans="1:7" s="55" customFormat="1" ht="14.15" x14ac:dyDescent="0.4">
      <c r="A488" s="116"/>
      <c r="B488" s="122"/>
      <c r="E488" s="74"/>
      <c r="F488" s="74"/>
      <c r="G488" s="74"/>
    </row>
    <row r="489" spans="1:7" s="55" customFormat="1" ht="14.15" x14ac:dyDescent="0.4">
      <c r="A489" s="116"/>
      <c r="B489" s="122"/>
      <c r="E489" s="74"/>
      <c r="F489" s="74"/>
      <c r="G489" s="74"/>
    </row>
    <row r="490" spans="1:7" s="55" customFormat="1" ht="14.15" x14ac:dyDescent="0.4">
      <c r="A490" s="116"/>
      <c r="B490" s="122"/>
      <c r="E490" s="74"/>
      <c r="F490" s="74"/>
      <c r="G490" s="74"/>
    </row>
    <row r="491" spans="1:7" s="55" customFormat="1" ht="14.15" x14ac:dyDescent="0.4">
      <c r="A491" s="116"/>
      <c r="B491" s="122"/>
      <c r="E491" s="74"/>
      <c r="F491" s="74"/>
      <c r="G491" s="74"/>
    </row>
    <row r="492" spans="1:7" s="55" customFormat="1" ht="14.15" x14ac:dyDescent="0.4">
      <c r="A492" s="116"/>
      <c r="B492" s="122"/>
      <c r="E492" s="74"/>
      <c r="F492" s="74"/>
      <c r="G492" s="74"/>
    </row>
    <row r="493" spans="1:7" s="55" customFormat="1" ht="14.15" x14ac:dyDescent="0.4">
      <c r="A493" s="116"/>
      <c r="B493" s="122"/>
      <c r="E493" s="74"/>
      <c r="F493" s="74"/>
      <c r="G493" s="74"/>
    </row>
    <row r="494" spans="1:7" s="55" customFormat="1" ht="14.15" x14ac:dyDescent="0.4">
      <c r="A494" s="116"/>
      <c r="B494" s="122"/>
      <c r="E494" s="74"/>
      <c r="F494" s="74"/>
      <c r="G494" s="74"/>
    </row>
    <row r="495" spans="1:7" s="55" customFormat="1" ht="14.15" x14ac:dyDescent="0.4">
      <c r="A495" s="116"/>
      <c r="B495" s="122"/>
      <c r="E495" s="74"/>
      <c r="F495" s="74"/>
      <c r="G495" s="74"/>
    </row>
    <row r="496" spans="1:7" s="55" customFormat="1" ht="14.15" x14ac:dyDescent="0.4">
      <c r="A496" s="116"/>
      <c r="B496" s="122"/>
      <c r="E496" s="74"/>
      <c r="F496" s="74"/>
      <c r="G496" s="74"/>
    </row>
    <row r="497" spans="1:7" s="55" customFormat="1" ht="14.15" x14ac:dyDescent="0.4">
      <c r="A497" s="116"/>
      <c r="B497" s="122"/>
      <c r="E497" s="74"/>
      <c r="F497" s="74"/>
      <c r="G497" s="74"/>
    </row>
    <row r="498" spans="1:7" s="55" customFormat="1" ht="14.15" x14ac:dyDescent="0.4">
      <c r="A498" s="116"/>
      <c r="B498" s="122"/>
      <c r="E498" s="74"/>
      <c r="F498" s="74"/>
      <c r="G498" s="74"/>
    </row>
    <row r="499" spans="1:7" s="55" customFormat="1" ht="14.15" x14ac:dyDescent="0.4">
      <c r="A499" s="116"/>
      <c r="B499" s="122"/>
      <c r="E499" s="74"/>
      <c r="F499" s="74"/>
      <c r="G499" s="74"/>
    </row>
    <row r="500" spans="1:7" s="55" customFormat="1" ht="14.15" x14ac:dyDescent="0.4">
      <c r="A500" s="116"/>
      <c r="B500" s="122"/>
      <c r="E500" s="74"/>
      <c r="F500" s="74"/>
      <c r="G500" s="74"/>
    </row>
    <row r="501" spans="1:7" s="55" customFormat="1" ht="14.15" x14ac:dyDescent="0.4">
      <c r="A501" s="116"/>
      <c r="B501" s="122"/>
      <c r="E501" s="74"/>
      <c r="F501" s="74"/>
      <c r="G501" s="74"/>
    </row>
    <row r="502" spans="1:7" s="55" customFormat="1" ht="14.15" x14ac:dyDescent="0.4">
      <c r="A502" s="116"/>
      <c r="B502" s="122"/>
      <c r="E502" s="74"/>
      <c r="F502" s="74"/>
      <c r="G502" s="74"/>
    </row>
    <row r="503" spans="1:7" s="55" customFormat="1" ht="14.15" x14ac:dyDescent="0.4">
      <c r="A503" s="116"/>
      <c r="B503" s="122"/>
      <c r="E503" s="74"/>
      <c r="F503" s="74"/>
      <c r="G503" s="74"/>
    </row>
    <row r="504" spans="1:7" s="55" customFormat="1" ht="14.15" x14ac:dyDescent="0.4">
      <c r="A504" s="116"/>
      <c r="B504" s="122"/>
      <c r="E504" s="74"/>
      <c r="F504" s="74"/>
      <c r="G504" s="74"/>
    </row>
    <row r="505" spans="1:7" s="55" customFormat="1" ht="14.15" x14ac:dyDescent="0.4">
      <c r="A505" s="116"/>
      <c r="B505" s="122"/>
      <c r="E505" s="74"/>
      <c r="F505" s="74"/>
      <c r="G505" s="74"/>
    </row>
    <row r="506" spans="1:7" s="55" customFormat="1" ht="14.15" x14ac:dyDescent="0.4">
      <c r="A506" s="116"/>
      <c r="B506" s="122"/>
      <c r="E506" s="74"/>
      <c r="F506" s="74"/>
      <c r="G506" s="74"/>
    </row>
    <row r="507" spans="1:7" s="55" customFormat="1" ht="14.15" x14ac:dyDescent="0.4">
      <c r="A507" s="116"/>
      <c r="B507" s="122"/>
      <c r="E507" s="74"/>
      <c r="F507" s="74"/>
      <c r="G507" s="74"/>
    </row>
    <row r="508" spans="1:7" s="55" customFormat="1" ht="14.15" x14ac:dyDescent="0.4">
      <c r="A508" s="116"/>
      <c r="B508" s="122"/>
      <c r="E508" s="74"/>
      <c r="F508" s="74"/>
      <c r="G508" s="74"/>
    </row>
    <row r="509" spans="1:7" s="55" customFormat="1" ht="14.15" x14ac:dyDescent="0.4">
      <c r="A509" s="116"/>
      <c r="B509" s="122"/>
      <c r="E509" s="74"/>
      <c r="F509" s="74"/>
      <c r="G509" s="74"/>
    </row>
    <row r="510" spans="1:7" s="55" customFormat="1" ht="14.15" x14ac:dyDescent="0.4">
      <c r="A510" s="116"/>
      <c r="B510" s="122"/>
      <c r="E510" s="74"/>
      <c r="F510" s="74"/>
      <c r="G510" s="74"/>
    </row>
    <row r="511" spans="1:7" s="55" customFormat="1" ht="14.15" x14ac:dyDescent="0.4">
      <c r="A511" s="116"/>
      <c r="B511" s="122"/>
      <c r="E511" s="74"/>
      <c r="F511" s="74"/>
      <c r="G511" s="74"/>
    </row>
    <row r="512" spans="1:7" s="55" customFormat="1" ht="14.15" x14ac:dyDescent="0.4">
      <c r="A512" s="116"/>
      <c r="B512" s="122"/>
      <c r="E512" s="74"/>
      <c r="F512" s="74"/>
      <c r="G512" s="74"/>
    </row>
    <row r="513" spans="1:7" s="55" customFormat="1" ht="14.15" x14ac:dyDescent="0.4">
      <c r="A513" s="116"/>
      <c r="B513" s="122"/>
      <c r="E513" s="74"/>
      <c r="F513" s="74"/>
      <c r="G513" s="74"/>
    </row>
    <row r="514" spans="1:7" s="55" customFormat="1" ht="14.15" x14ac:dyDescent="0.4">
      <c r="A514" s="116"/>
      <c r="B514" s="122"/>
      <c r="E514" s="74"/>
      <c r="F514" s="74"/>
      <c r="G514" s="74"/>
    </row>
    <row r="515" spans="1:7" s="55" customFormat="1" ht="14.15" x14ac:dyDescent="0.4">
      <c r="A515" s="116"/>
      <c r="B515" s="122"/>
      <c r="E515" s="74"/>
      <c r="F515" s="74"/>
      <c r="G515" s="74"/>
    </row>
    <row r="516" spans="1:7" s="55" customFormat="1" ht="14.15" x14ac:dyDescent="0.4">
      <c r="A516" s="116"/>
      <c r="B516" s="122"/>
      <c r="E516" s="74"/>
      <c r="F516" s="74"/>
      <c r="G516" s="74"/>
    </row>
    <row r="517" spans="1:7" s="55" customFormat="1" ht="14.15" x14ac:dyDescent="0.4">
      <c r="A517" s="116"/>
      <c r="B517" s="122"/>
      <c r="E517" s="74"/>
      <c r="F517" s="74"/>
      <c r="G517" s="74"/>
    </row>
    <row r="518" spans="1:7" s="55" customFormat="1" ht="14.15" x14ac:dyDescent="0.4">
      <c r="A518" s="116"/>
      <c r="B518" s="122"/>
      <c r="E518" s="74"/>
      <c r="F518" s="74"/>
      <c r="G518" s="74"/>
    </row>
    <row r="519" spans="1:7" s="55" customFormat="1" ht="14.15" x14ac:dyDescent="0.4">
      <c r="A519" s="116"/>
      <c r="B519" s="122"/>
      <c r="E519" s="74"/>
      <c r="F519" s="74"/>
      <c r="G519" s="74"/>
    </row>
    <row r="520" spans="1:7" s="55" customFormat="1" ht="14.15" x14ac:dyDescent="0.4">
      <c r="A520" s="116"/>
      <c r="B520" s="122"/>
      <c r="E520" s="74"/>
      <c r="F520" s="74"/>
      <c r="G520" s="74"/>
    </row>
    <row r="521" spans="1:7" s="55" customFormat="1" ht="14.15" x14ac:dyDescent="0.4">
      <c r="A521" s="116"/>
      <c r="B521" s="122"/>
      <c r="E521" s="74"/>
      <c r="F521" s="74"/>
      <c r="G521" s="74"/>
    </row>
    <row r="522" spans="1:7" s="55" customFormat="1" ht="14.15" x14ac:dyDescent="0.4">
      <c r="A522" s="116"/>
      <c r="B522" s="122"/>
      <c r="E522" s="74"/>
      <c r="F522" s="74"/>
      <c r="G522" s="74"/>
    </row>
    <row r="523" spans="1:7" s="55" customFormat="1" ht="14.15" x14ac:dyDescent="0.4">
      <c r="A523" s="116"/>
      <c r="B523" s="122"/>
      <c r="E523" s="74"/>
      <c r="F523" s="74"/>
      <c r="G523" s="74"/>
    </row>
    <row r="524" spans="1:7" s="55" customFormat="1" ht="14.15" x14ac:dyDescent="0.4">
      <c r="A524" s="116"/>
      <c r="B524" s="122"/>
      <c r="E524" s="74"/>
      <c r="F524" s="74"/>
      <c r="G524" s="74"/>
    </row>
    <row r="525" spans="1:7" s="55" customFormat="1" ht="14.15" x14ac:dyDescent="0.4">
      <c r="A525" s="116"/>
      <c r="B525" s="122"/>
      <c r="E525" s="74"/>
      <c r="F525" s="74"/>
      <c r="G525" s="74"/>
    </row>
    <row r="526" spans="1:7" s="55" customFormat="1" ht="14.15" x14ac:dyDescent="0.4">
      <c r="A526" s="116"/>
      <c r="B526" s="122"/>
      <c r="E526" s="74"/>
      <c r="F526" s="74"/>
      <c r="G526" s="74"/>
    </row>
    <row r="527" spans="1:7" s="55" customFormat="1" ht="14.15" x14ac:dyDescent="0.4">
      <c r="A527" s="116"/>
      <c r="B527" s="122"/>
      <c r="E527" s="74"/>
      <c r="F527" s="74"/>
      <c r="G527" s="74"/>
    </row>
    <row r="528" spans="1:7" s="55" customFormat="1" ht="14.15" x14ac:dyDescent="0.4">
      <c r="A528" s="116"/>
      <c r="B528" s="122"/>
      <c r="E528" s="74"/>
      <c r="F528" s="74"/>
      <c r="G528" s="74"/>
    </row>
    <row r="529" spans="1:7" s="55" customFormat="1" ht="14.15" x14ac:dyDescent="0.4">
      <c r="A529" s="116"/>
      <c r="B529" s="122"/>
      <c r="E529" s="74"/>
      <c r="F529" s="74"/>
      <c r="G529" s="74"/>
    </row>
    <row r="530" spans="1:7" s="55" customFormat="1" ht="14.15" x14ac:dyDescent="0.4">
      <c r="A530" s="116"/>
      <c r="B530" s="122"/>
      <c r="E530" s="74"/>
      <c r="F530" s="74"/>
      <c r="G530" s="74"/>
    </row>
    <row r="531" spans="1:7" s="55" customFormat="1" ht="14.15" x14ac:dyDescent="0.4">
      <c r="A531" s="116"/>
      <c r="B531" s="122"/>
      <c r="E531" s="74"/>
      <c r="F531" s="74"/>
      <c r="G531" s="74"/>
    </row>
    <row r="532" spans="1:7" s="55" customFormat="1" ht="14.15" x14ac:dyDescent="0.4">
      <c r="A532" s="116"/>
      <c r="B532" s="122"/>
      <c r="E532" s="74"/>
      <c r="F532" s="74"/>
      <c r="G532" s="74"/>
    </row>
    <row r="533" spans="1:7" s="55" customFormat="1" ht="14.15" x14ac:dyDescent="0.4">
      <c r="A533" s="116"/>
      <c r="B533" s="122"/>
      <c r="E533" s="74"/>
      <c r="F533" s="74"/>
      <c r="G533" s="74"/>
    </row>
    <row r="534" spans="1:7" s="55" customFormat="1" ht="14.15" x14ac:dyDescent="0.4">
      <c r="A534" s="116"/>
      <c r="B534" s="122"/>
      <c r="E534" s="74"/>
      <c r="F534" s="74"/>
      <c r="G534" s="74"/>
    </row>
    <row r="535" spans="1:7" s="55" customFormat="1" ht="14.15" x14ac:dyDescent="0.4">
      <c r="A535" s="116"/>
      <c r="B535" s="122"/>
      <c r="E535" s="74"/>
      <c r="F535" s="74"/>
      <c r="G535" s="74"/>
    </row>
    <row r="536" spans="1:7" s="55" customFormat="1" ht="14.15" x14ac:dyDescent="0.4">
      <c r="A536" s="116"/>
      <c r="B536" s="122"/>
      <c r="E536" s="74"/>
      <c r="F536" s="74"/>
      <c r="G536" s="74"/>
    </row>
    <row r="537" spans="1:7" s="55" customFormat="1" ht="14.15" x14ac:dyDescent="0.4">
      <c r="A537" s="116"/>
      <c r="B537" s="122"/>
      <c r="E537" s="74"/>
      <c r="F537" s="74"/>
      <c r="G537" s="74"/>
    </row>
    <row r="538" spans="1:7" s="55" customFormat="1" ht="14.15" x14ac:dyDescent="0.4">
      <c r="A538" s="116"/>
      <c r="B538" s="122"/>
      <c r="E538" s="74"/>
      <c r="F538" s="74"/>
      <c r="G538" s="74"/>
    </row>
    <row r="539" spans="1:7" s="55" customFormat="1" ht="14.15" x14ac:dyDescent="0.4">
      <c r="A539" s="116"/>
      <c r="B539" s="122"/>
      <c r="E539" s="74"/>
      <c r="F539" s="74"/>
      <c r="G539" s="74"/>
    </row>
    <row r="540" spans="1:7" s="55" customFormat="1" ht="14.15" x14ac:dyDescent="0.4">
      <c r="A540" s="116"/>
      <c r="B540" s="122"/>
      <c r="E540" s="74"/>
      <c r="F540" s="74"/>
      <c r="G540" s="74"/>
    </row>
    <row r="541" spans="1:7" s="55" customFormat="1" ht="14.15" x14ac:dyDescent="0.4">
      <c r="A541" s="116"/>
      <c r="B541" s="122"/>
      <c r="E541" s="74"/>
      <c r="F541" s="74"/>
      <c r="G541" s="74"/>
    </row>
    <row r="542" spans="1:7" s="55" customFormat="1" ht="14.15" x14ac:dyDescent="0.4">
      <c r="A542" s="116"/>
      <c r="B542" s="122"/>
      <c r="E542" s="74"/>
      <c r="F542" s="74"/>
      <c r="G542" s="74"/>
    </row>
    <row r="543" spans="1:7" s="55" customFormat="1" ht="14.15" x14ac:dyDescent="0.4">
      <c r="A543" s="116"/>
      <c r="B543" s="122"/>
      <c r="E543" s="74"/>
      <c r="F543" s="74"/>
      <c r="G543" s="74"/>
    </row>
    <row r="544" spans="1:7" s="55" customFormat="1" ht="14.15" x14ac:dyDescent="0.4">
      <c r="A544" s="116"/>
      <c r="B544" s="122"/>
      <c r="E544" s="74"/>
      <c r="F544" s="74"/>
      <c r="G544" s="74"/>
    </row>
    <row r="545" spans="1:7" s="55" customFormat="1" ht="14.15" x14ac:dyDescent="0.4">
      <c r="A545" s="116"/>
      <c r="B545" s="122"/>
      <c r="E545" s="74"/>
      <c r="F545" s="74"/>
      <c r="G545" s="74"/>
    </row>
    <row r="546" spans="1:7" s="55" customFormat="1" ht="14.15" x14ac:dyDescent="0.4">
      <c r="A546" s="116"/>
      <c r="B546" s="122"/>
      <c r="E546" s="74"/>
      <c r="F546" s="74"/>
      <c r="G546" s="74"/>
    </row>
    <row r="547" spans="1:7" s="55" customFormat="1" ht="14.15" x14ac:dyDescent="0.4">
      <c r="A547" s="116"/>
      <c r="B547" s="122"/>
      <c r="E547" s="74"/>
      <c r="F547" s="74"/>
      <c r="G547" s="74"/>
    </row>
    <row r="548" spans="1:7" s="55" customFormat="1" ht="14.15" x14ac:dyDescent="0.4">
      <c r="A548" s="116"/>
      <c r="B548" s="122"/>
      <c r="E548" s="74"/>
      <c r="F548" s="74"/>
      <c r="G548" s="74"/>
    </row>
    <row r="549" spans="1:7" s="55" customFormat="1" ht="14.15" x14ac:dyDescent="0.4">
      <c r="A549" s="116"/>
      <c r="B549" s="122"/>
      <c r="E549" s="74"/>
      <c r="F549" s="74"/>
      <c r="G549" s="74"/>
    </row>
    <row r="550" spans="1:7" s="55" customFormat="1" ht="14.15" x14ac:dyDescent="0.4">
      <c r="A550" s="116"/>
      <c r="B550" s="122"/>
      <c r="E550" s="74"/>
      <c r="F550" s="74"/>
      <c r="G550" s="74"/>
    </row>
    <row r="551" spans="1:7" s="55" customFormat="1" ht="14.15" x14ac:dyDescent="0.4">
      <c r="A551" s="116"/>
      <c r="B551" s="122"/>
      <c r="E551" s="74"/>
      <c r="F551" s="74"/>
      <c r="G551" s="74"/>
    </row>
    <row r="552" spans="1:7" s="55" customFormat="1" ht="14.15" x14ac:dyDescent="0.4">
      <c r="A552" s="116"/>
      <c r="B552" s="122"/>
      <c r="E552" s="74"/>
      <c r="F552" s="74"/>
      <c r="G552" s="74"/>
    </row>
    <row r="553" spans="1:7" s="55" customFormat="1" ht="14.15" x14ac:dyDescent="0.4">
      <c r="A553" s="116"/>
      <c r="B553" s="122"/>
      <c r="E553" s="74"/>
      <c r="F553" s="74"/>
      <c r="G553" s="74"/>
    </row>
    <row r="554" spans="1:7" s="55" customFormat="1" ht="14.15" x14ac:dyDescent="0.4">
      <c r="A554" s="116"/>
      <c r="B554" s="122"/>
      <c r="E554" s="74"/>
      <c r="F554" s="74"/>
      <c r="G554" s="74"/>
    </row>
    <row r="555" spans="1:7" s="55" customFormat="1" ht="14.15" x14ac:dyDescent="0.4">
      <c r="A555" s="116"/>
      <c r="B555" s="122"/>
      <c r="E555" s="74"/>
      <c r="F555" s="74"/>
      <c r="G555" s="74"/>
    </row>
    <row r="556" spans="1:7" s="55" customFormat="1" ht="14.15" x14ac:dyDescent="0.4">
      <c r="A556" s="116"/>
      <c r="B556" s="122"/>
      <c r="E556" s="74"/>
      <c r="F556" s="74"/>
      <c r="G556" s="74"/>
    </row>
    <row r="557" spans="1:7" s="55" customFormat="1" ht="14.15" x14ac:dyDescent="0.4">
      <c r="A557" s="116"/>
      <c r="B557" s="122"/>
      <c r="E557" s="74"/>
      <c r="F557" s="74"/>
      <c r="G557" s="74"/>
    </row>
    <row r="558" spans="1:7" s="55" customFormat="1" ht="14.15" x14ac:dyDescent="0.4">
      <c r="A558" s="116"/>
      <c r="B558" s="122"/>
      <c r="E558" s="74"/>
      <c r="F558" s="74"/>
      <c r="G558" s="74"/>
    </row>
    <row r="559" spans="1:7" s="55" customFormat="1" ht="14.15" x14ac:dyDescent="0.4">
      <c r="A559" s="116"/>
      <c r="B559" s="122"/>
      <c r="E559" s="74"/>
      <c r="F559" s="74"/>
      <c r="G559" s="74"/>
    </row>
    <row r="560" spans="1:7" s="55" customFormat="1" ht="14.15" x14ac:dyDescent="0.4">
      <c r="A560" s="116"/>
      <c r="B560" s="122"/>
      <c r="E560" s="74"/>
      <c r="F560" s="74"/>
      <c r="G560" s="74"/>
    </row>
    <row r="561" spans="1:7" s="55" customFormat="1" ht="14.15" x14ac:dyDescent="0.4">
      <c r="A561" s="116"/>
      <c r="B561" s="122"/>
      <c r="E561" s="74"/>
      <c r="F561" s="74"/>
      <c r="G561" s="74"/>
    </row>
    <row r="562" spans="1:7" s="55" customFormat="1" ht="14.15" x14ac:dyDescent="0.4">
      <c r="A562" s="116"/>
      <c r="B562" s="122"/>
      <c r="E562" s="74"/>
      <c r="F562" s="74"/>
      <c r="G562" s="74"/>
    </row>
    <row r="563" spans="1:7" s="55" customFormat="1" ht="14.15" x14ac:dyDescent="0.4">
      <c r="A563" s="116"/>
      <c r="B563" s="122"/>
      <c r="E563" s="74"/>
      <c r="F563" s="74"/>
      <c r="G563" s="74"/>
    </row>
    <row r="564" spans="1:7" s="55" customFormat="1" ht="14.15" x14ac:dyDescent="0.4">
      <c r="A564" s="116"/>
      <c r="B564" s="122"/>
      <c r="E564" s="74"/>
      <c r="F564" s="74"/>
      <c r="G564" s="74"/>
    </row>
    <row r="565" spans="1:7" s="55" customFormat="1" ht="14.15" x14ac:dyDescent="0.4">
      <c r="A565" s="116"/>
      <c r="B565" s="122"/>
      <c r="E565" s="74"/>
      <c r="F565" s="74"/>
      <c r="G565" s="74"/>
    </row>
    <row r="566" spans="1:7" s="55" customFormat="1" ht="14.15" x14ac:dyDescent="0.4">
      <c r="A566" s="116"/>
      <c r="B566" s="122"/>
      <c r="E566" s="74"/>
      <c r="F566" s="74"/>
      <c r="G566" s="74"/>
    </row>
    <row r="567" spans="1:7" s="55" customFormat="1" ht="14.15" x14ac:dyDescent="0.4">
      <c r="A567" s="116"/>
      <c r="B567" s="122"/>
      <c r="E567" s="74"/>
      <c r="F567" s="74"/>
      <c r="G567" s="74"/>
    </row>
    <row r="568" spans="1:7" s="55" customFormat="1" ht="14.15" x14ac:dyDescent="0.4">
      <c r="A568" s="116"/>
      <c r="B568" s="122"/>
      <c r="E568" s="74"/>
      <c r="F568" s="74"/>
      <c r="G568" s="74"/>
    </row>
    <row r="569" spans="1:7" s="55" customFormat="1" ht="14.15" x14ac:dyDescent="0.4">
      <c r="A569" s="116"/>
      <c r="B569" s="122"/>
      <c r="E569" s="74"/>
      <c r="F569" s="74"/>
      <c r="G569" s="74"/>
    </row>
    <row r="570" spans="1:7" s="55" customFormat="1" ht="14.15" x14ac:dyDescent="0.4">
      <c r="A570" s="116"/>
      <c r="B570" s="122"/>
      <c r="E570" s="74"/>
      <c r="F570" s="74"/>
      <c r="G570" s="74"/>
    </row>
    <row r="571" spans="1:7" s="55" customFormat="1" ht="14.15" x14ac:dyDescent="0.4">
      <c r="A571" s="116"/>
      <c r="B571" s="122"/>
      <c r="E571" s="74"/>
      <c r="F571" s="74"/>
      <c r="G571" s="74"/>
    </row>
    <row r="572" spans="1:7" s="55" customFormat="1" ht="14.15" x14ac:dyDescent="0.4">
      <c r="A572" s="116"/>
      <c r="B572" s="122"/>
      <c r="E572" s="74"/>
      <c r="F572" s="74"/>
      <c r="G572" s="74"/>
    </row>
    <row r="573" spans="1:7" s="55" customFormat="1" ht="14.15" x14ac:dyDescent="0.4">
      <c r="A573" s="116"/>
      <c r="B573" s="122"/>
      <c r="E573" s="74"/>
      <c r="F573" s="74"/>
      <c r="G573" s="74"/>
    </row>
    <row r="574" spans="1:7" s="55" customFormat="1" ht="14.15" x14ac:dyDescent="0.4">
      <c r="A574" s="116"/>
      <c r="B574" s="122"/>
      <c r="E574" s="74"/>
      <c r="F574" s="74"/>
      <c r="G574" s="74"/>
    </row>
    <row r="575" spans="1:7" s="55" customFormat="1" ht="14.15" x14ac:dyDescent="0.4">
      <c r="A575" s="116"/>
      <c r="B575" s="122"/>
      <c r="E575" s="74"/>
      <c r="F575" s="74"/>
      <c r="G575" s="74"/>
    </row>
    <row r="576" spans="1:7" s="55" customFormat="1" ht="14.15" x14ac:dyDescent="0.4">
      <c r="A576" s="116"/>
      <c r="B576" s="122"/>
      <c r="E576" s="74"/>
      <c r="F576" s="74"/>
      <c r="G576" s="74"/>
    </row>
    <row r="577" spans="1:7" s="55" customFormat="1" ht="14.15" x14ac:dyDescent="0.4">
      <c r="A577" s="116"/>
      <c r="B577" s="122"/>
      <c r="E577" s="74"/>
      <c r="F577" s="74"/>
      <c r="G577" s="74"/>
    </row>
    <row r="578" spans="1:7" s="55" customFormat="1" ht="14.15" x14ac:dyDescent="0.4">
      <c r="A578" s="116"/>
      <c r="B578" s="122"/>
      <c r="E578" s="74"/>
      <c r="F578" s="74"/>
      <c r="G578" s="74"/>
    </row>
    <row r="579" spans="1:7" s="55" customFormat="1" ht="14.15" x14ac:dyDescent="0.4">
      <c r="A579" s="116"/>
      <c r="B579" s="122"/>
      <c r="E579" s="74"/>
      <c r="F579" s="74"/>
      <c r="G579" s="74"/>
    </row>
    <row r="580" spans="1:7" s="55" customFormat="1" ht="14.15" x14ac:dyDescent="0.4">
      <c r="A580" s="116"/>
      <c r="B580" s="122"/>
      <c r="E580" s="74"/>
      <c r="F580" s="74"/>
      <c r="G580" s="74"/>
    </row>
    <row r="581" spans="1:7" s="55" customFormat="1" ht="14.15" x14ac:dyDescent="0.4">
      <c r="A581" s="116"/>
      <c r="B581" s="122"/>
      <c r="E581" s="74"/>
      <c r="F581" s="74"/>
      <c r="G581" s="74"/>
    </row>
    <row r="582" spans="1:7" s="55" customFormat="1" ht="14.15" x14ac:dyDescent="0.4">
      <c r="A582" s="116"/>
      <c r="B582" s="122"/>
      <c r="E582" s="74"/>
      <c r="F582" s="74"/>
      <c r="G582" s="74"/>
    </row>
    <row r="583" spans="1:7" s="55" customFormat="1" ht="14.15" x14ac:dyDescent="0.4">
      <c r="A583" s="116"/>
      <c r="B583" s="122"/>
      <c r="E583" s="74"/>
      <c r="F583" s="74"/>
      <c r="G583" s="74"/>
    </row>
    <row r="584" spans="1:7" s="55" customFormat="1" ht="14.15" x14ac:dyDescent="0.4">
      <c r="A584" s="116"/>
      <c r="B584" s="122"/>
      <c r="E584" s="74"/>
      <c r="F584" s="74"/>
      <c r="G584" s="74"/>
    </row>
    <row r="585" spans="1:7" s="55" customFormat="1" ht="14.15" x14ac:dyDescent="0.4">
      <c r="A585" s="116"/>
      <c r="B585" s="122"/>
      <c r="E585" s="74"/>
      <c r="F585" s="74"/>
      <c r="G585" s="74"/>
    </row>
    <row r="586" spans="1:7" s="55" customFormat="1" ht="14.15" x14ac:dyDescent="0.4">
      <c r="A586" s="116"/>
      <c r="B586" s="122"/>
      <c r="E586" s="74"/>
      <c r="F586" s="74"/>
      <c r="G586" s="74"/>
    </row>
    <row r="587" spans="1:7" s="55" customFormat="1" ht="14.15" x14ac:dyDescent="0.4">
      <c r="A587" s="116"/>
      <c r="B587" s="122"/>
      <c r="E587" s="74"/>
      <c r="F587" s="74"/>
      <c r="G587" s="74"/>
    </row>
    <row r="588" spans="1:7" s="55" customFormat="1" ht="14.15" x14ac:dyDescent="0.4">
      <c r="A588" s="116"/>
      <c r="B588" s="122"/>
      <c r="E588" s="74"/>
      <c r="F588" s="74"/>
      <c r="G588" s="74"/>
    </row>
    <row r="589" spans="1:7" s="55" customFormat="1" ht="14.15" x14ac:dyDescent="0.4">
      <c r="A589" s="116"/>
      <c r="B589" s="122"/>
      <c r="E589" s="74"/>
      <c r="F589" s="74"/>
      <c r="G589" s="74"/>
    </row>
    <row r="590" spans="1:7" s="55" customFormat="1" ht="14.15" x14ac:dyDescent="0.4">
      <c r="A590" s="116"/>
      <c r="B590" s="122"/>
      <c r="E590" s="74"/>
      <c r="F590" s="74"/>
      <c r="G590" s="74"/>
    </row>
    <row r="591" spans="1:7" s="55" customFormat="1" ht="14.15" x14ac:dyDescent="0.4">
      <c r="A591" s="116"/>
      <c r="B591" s="122"/>
      <c r="E591" s="74"/>
      <c r="F591" s="74"/>
      <c r="G591" s="74"/>
    </row>
    <row r="592" spans="1:7" s="55" customFormat="1" ht="14.15" x14ac:dyDescent="0.4">
      <c r="A592" s="116"/>
      <c r="B592" s="122"/>
      <c r="E592" s="74"/>
      <c r="F592" s="74"/>
      <c r="G592" s="74"/>
    </row>
    <row r="593" spans="1:7" s="55" customFormat="1" ht="14.15" x14ac:dyDescent="0.4">
      <c r="A593" s="116"/>
      <c r="B593" s="122"/>
      <c r="E593" s="74"/>
      <c r="F593" s="74"/>
      <c r="G593" s="74"/>
    </row>
    <row r="594" spans="1:7" s="55" customFormat="1" ht="14.15" x14ac:dyDescent="0.4">
      <c r="A594" s="116"/>
      <c r="B594" s="122"/>
      <c r="E594" s="74"/>
      <c r="F594" s="74"/>
      <c r="G594" s="74"/>
    </row>
    <row r="595" spans="1:7" s="55" customFormat="1" ht="14.15" x14ac:dyDescent="0.4">
      <c r="A595" s="116"/>
      <c r="B595" s="122"/>
      <c r="E595" s="74"/>
      <c r="F595" s="74"/>
      <c r="G595" s="74"/>
    </row>
    <row r="596" spans="1:7" s="55" customFormat="1" ht="14.15" x14ac:dyDescent="0.4">
      <c r="A596" s="116"/>
      <c r="B596" s="122"/>
      <c r="E596" s="74"/>
      <c r="F596" s="74"/>
      <c r="G596" s="74"/>
    </row>
    <row r="597" spans="1:7" s="55" customFormat="1" ht="14.15" x14ac:dyDescent="0.4">
      <c r="A597" s="116"/>
      <c r="B597" s="122"/>
      <c r="E597" s="74"/>
      <c r="F597" s="74"/>
      <c r="G597" s="74"/>
    </row>
    <row r="598" spans="1:7" s="55" customFormat="1" ht="14.15" x14ac:dyDescent="0.4">
      <c r="A598" s="116"/>
      <c r="B598" s="122"/>
      <c r="E598" s="74"/>
      <c r="F598" s="74"/>
      <c r="G598" s="74"/>
    </row>
    <row r="599" spans="1:7" s="55" customFormat="1" ht="14.15" x14ac:dyDescent="0.4">
      <c r="A599" s="116"/>
      <c r="B599" s="122"/>
      <c r="E599" s="74"/>
      <c r="F599" s="74"/>
      <c r="G599" s="74"/>
    </row>
    <row r="600" spans="1:7" s="55" customFormat="1" ht="14.15" x14ac:dyDescent="0.4">
      <c r="A600" s="116"/>
      <c r="B600" s="122"/>
      <c r="E600" s="74"/>
      <c r="F600" s="74"/>
      <c r="G600" s="74"/>
    </row>
    <row r="601" spans="1:7" s="55" customFormat="1" ht="14.15" x14ac:dyDescent="0.4">
      <c r="A601" s="116"/>
      <c r="B601" s="122"/>
      <c r="E601" s="74"/>
      <c r="F601" s="74"/>
      <c r="G601" s="74"/>
    </row>
    <row r="602" spans="1:7" s="55" customFormat="1" ht="14.15" x14ac:dyDescent="0.4">
      <c r="A602" s="116"/>
      <c r="B602" s="122"/>
      <c r="E602" s="74"/>
      <c r="F602" s="74"/>
      <c r="G602" s="74"/>
    </row>
    <row r="603" spans="1:7" s="55" customFormat="1" ht="14.15" x14ac:dyDescent="0.4">
      <c r="A603" s="116"/>
      <c r="B603" s="122"/>
      <c r="E603" s="74"/>
      <c r="F603" s="74"/>
      <c r="G603" s="74"/>
    </row>
    <row r="604" spans="1:7" s="55" customFormat="1" ht="14.15" x14ac:dyDescent="0.4">
      <c r="A604" s="116"/>
      <c r="B604" s="122"/>
      <c r="E604" s="74"/>
      <c r="F604" s="74"/>
      <c r="G604" s="74"/>
    </row>
    <row r="605" spans="1:7" s="55" customFormat="1" ht="14.15" x14ac:dyDescent="0.4">
      <c r="A605" s="116"/>
      <c r="B605" s="122"/>
      <c r="E605" s="74"/>
      <c r="F605" s="74"/>
      <c r="G605" s="74"/>
    </row>
    <row r="606" spans="1:7" s="55" customFormat="1" ht="14.15" x14ac:dyDescent="0.4">
      <c r="A606" s="116"/>
      <c r="B606" s="122"/>
      <c r="E606" s="74"/>
      <c r="F606" s="74"/>
      <c r="G606" s="74"/>
    </row>
    <row r="607" spans="1:7" s="55" customFormat="1" ht="14.15" x14ac:dyDescent="0.4">
      <c r="A607" s="116"/>
      <c r="B607" s="122"/>
      <c r="E607" s="74"/>
      <c r="F607" s="74"/>
      <c r="G607" s="74"/>
    </row>
    <row r="608" spans="1:7" s="55" customFormat="1" ht="14.15" x14ac:dyDescent="0.4">
      <c r="A608" s="116"/>
      <c r="B608" s="122"/>
      <c r="E608" s="74"/>
      <c r="F608" s="74"/>
      <c r="G608" s="74"/>
    </row>
    <row r="609" spans="1:7" s="55" customFormat="1" ht="14.15" x14ac:dyDescent="0.4">
      <c r="A609" s="116"/>
      <c r="B609" s="122"/>
      <c r="E609" s="74"/>
      <c r="F609" s="74"/>
      <c r="G609" s="74"/>
    </row>
    <row r="610" spans="1:7" s="55" customFormat="1" ht="14.15" x14ac:dyDescent="0.4">
      <c r="A610" s="116"/>
      <c r="B610" s="122"/>
      <c r="E610" s="74"/>
      <c r="F610" s="74"/>
      <c r="G610" s="74"/>
    </row>
    <row r="611" spans="1:7" s="55" customFormat="1" ht="14.15" x14ac:dyDescent="0.4">
      <c r="A611" s="116"/>
      <c r="B611" s="122"/>
      <c r="E611" s="74"/>
      <c r="F611" s="74"/>
      <c r="G611" s="74"/>
    </row>
    <row r="612" spans="1:7" s="55" customFormat="1" ht="14.15" x14ac:dyDescent="0.4">
      <c r="A612" s="116"/>
      <c r="B612" s="122"/>
      <c r="E612" s="74"/>
      <c r="F612" s="74"/>
      <c r="G612" s="74"/>
    </row>
    <row r="613" spans="1:7" s="55" customFormat="1" ht="14.15" x14ac:dyDescent="0.4">
      <c r="A613" s="116"/>
      <c r="B613" s="122"/>
      <c r="E613" s="74"/>
      <c r="F613" s="74"/>
      <c r="G613" s="74"/>
    </row>
    <row r="614" spans="1:7" s="55" customFormat="1" ht="14.15" x14ac:dyDescent="0.4">
      <c r="A614" s="116"/>
      <c r="B614" s="122"/>
      <c r="E614" s="74"/>
      <c r="F614" s="74"/>
      <c r="G614" s="74"/>
    </row>
    <row r="615" spans="1:7" s="55" customFormat="1" ht="14.15" x14ac:dyDescent="0.4">
      <c r="A615" s="116"/>
      <c r="B615" s="122"/>
      <c r="E615" s="74"/>
      <c r="F615" s="74"/>
      <c r="G615" s="74"/>
    </row>
    <row r="616" spans="1:7" s="55" customFormat="1" ht="14.15" x14ac:dyDescent="0.4">
      <c r="A616" s="116"/>
      <c r="B616" s="122"/>
      <c r="E616" s="74"/>
      <c r="F616" s="74"/>
      <c r="G616" s="74"/>
    </row>
    <row r="617" spans="1:7" s="55" customFormat="1" ht="14.15" x14ac:dyDescent="0.4">
      <c r="A617" s="116"/>
      <c r="B617" s="122"/>
      <c r="E617" s="74"/>
      <c r="F617" s="74"/>
      <c r="G617" s="74"/>
    </row>
    <row r="618" spans="1:7" s="55" customFormat="1" ht="14.15" x14ac:dyDescent="0.4">
      <c r="A618" s="116"/>
      <c r="B618" s="122"/>
      <c r="E618" s="74"/>
      <c r="F618" s="74"/>
      <c r="G618" s="74"/>
    </row>
    <row r="619" spans="1:7" s="55" customFormat="1" ht="14.15" x14ac:dyDescent="0.4">
      <c r="A619" s="116"/>
      <c r="B619" s="122"/>
      <c r="E619" s="74"/>
      <c r="F619" s="74"/>
      <c r="G619" s="74"/>
    </row>
    <row r="620" spans="1:7" s="55" customFormat="1" ht="14.15" x14ac:dyDescent="0.4">
      <c r="A620" s="116"/>
      <c r="B620" s="122"/>
      <c r="E620" s="74"/>
      <c r="F620" s="74"/>
      <c r="G620" s="74"/>
    </row>
    <row r="621" spans="1:7" s="55" customFormat="1" ht="14.15" x14ac:dyDescent="0.4">
      <c r="A621" s="116"/>
      <c r="B621" s="122"/>
      <c r="E621" s="74"/>
      <c r="F621" s="74"/>
      <c r="G621" s="74"/>
    </row>
    <row r="622" spans="1:7" s="55" customFormat="1" ht="14.15" x14ac:dyDescent="0.4">
      <c r="A622" s="116"/>
      <c r="B622" s="122"/>
      <c r="E622" s="74"/>
      <c r="F622" s="74"/>
      <c r="G622" s="74"/>
    </row>
    <row r="623" spans="1:7" s="55" customFormat="1" ht="14.15" x14ac:dyDescent="0.4">
      <c r="A623" s="116"/>
      <c r="B623" s="122"/>
      <c r="E623" s="74"/>
      <c r="F623" s="74"/>
      <c r="G623" s="74"/>
    </row>
    <row r="624" spans="1:7" s="55" customFormat="1" ht="14.15" x14ac:dyDescent="0.4">
      <c r="A624" s="116"/>
      <c r="B624" s="122"/>
      <c r="E624" s="74"/>
      <c r="F624" s="74"/>
      <c r="G624" s="74"/>
    </row>
    <row r="625" spans="1:7" s="55" customFormat="1" ht="14.15" x14ac:dyDescent="0.4">
      <c r="A625" s="116"/>
      <c r="B625" s="122"/>
      <c r="E625" s="74"/>
      <c r="F625" s="74"/>
      <c r="G625" s="74"/>
    </row>
    <row r="626" spans="1:7" s="55" customFormat="1" ht="14.15" x14ac:dyDescent="0.4">
      <c r="A626" s="116"/>
      <c r="B626" s="122"/>
      <c r="E626" s="74"/>
      <c r="F626" s="74"/>
      <c r="G626" s="74"/>
    </row>
    <row r="627" spans="1:7" s="55" customFormat="1" ht="14.15" x14ac:dyDescent="0.4">
      <c r="A627" s="116"/>
      <c r="B627" s="122"/>
      <c r="E627" s="74"/>
      <c r="F627" s="74"/>
      <c r="G627" s="74"/>
    </row>
    <row r="628" spans="1:7" s="55" customFormat="1" ht="14.15" x14ac:dyDescent="0.4">
      <c r="A628" s="116"/>
      <c r="B628" s="122"/>
      <c r="E628" s="74"/>
      <c r="F628" s="74"/>
      <c r="G628" s="74"/>
    </row>
    <row r="629" spans="1:7" s="55" customFormat="1" ht="14.15" x14ac:dyDescent="0.4">
      <c r="A629" s="116"/>
      <c r="B629" s="122"/>
      <c r="E629" s="74"/>
      <c r="F629" s="74"/>
      <c r="G629" s="74"/>
    </row>
    <row r="630" spans="1:7" s="55" customFormat="1" ht="14.15" x14ac:dyDescent="0.4">
      <c r="A630" s="116"/>
      <c r="B630" s="122"/>
      <c r="E630" s="74"/>
      <c r="F630" s="74"/>
      <c r="G630" s="74"/>
    </row>
    <row r="631" spans="1:7" s="55" customFormat="1" ht="14.15" x14ac:dyDescent="0.4">
      <c r="A631" s="116"/>
      <c r="B631" s="122"/>
      <c r="E631" s="74"/>
      <c r="F631" s="74"/>
      <c r="G631" s="74"/>
    </row>
    <row r="632" spans="1:7" s="55" customFormat="1" ht="14.15" x14ac:dyDescent="0.4">
      <c r="A632" s="116"/>
      <c r="B632" s="122"/>
      <c r="E632" s="74"/>
      <c r="F632" s="74"/>
      <c r="G632" s="74"/>
    </row>
    <row r="633" spans="1:7" s="55" customFormat="1" ht="14.15" x14ac:dyDescent="0.4">
      <c r="A633" s="116"/>
      <c r="B633" s="122"/>
      <c r="E633" s="74"/>
      <c r="F633" s="74"/>
      <c r="G633" s="74"/>
    </row>
    <row r="634" spans="1:7" s="55" customFormat="1" ht="14.15" x14ac:dyDescent="0.4">
      <c r="A634" s="116"/>
      <c r="B634" s="122"/>
      <c r="E634" s="74"/>
      <c r="F634" s="74"/>
      <c r="G634" s="74"/>
    </row>
    <row r="635" spans="1:7" s="55" customFormat="1" ht="14.15" x14ac:dyDescent="0.4">
      <c r="A635" s="116"/>
      <c r="B635" s="122"/>
      <c r="E635" s="74"/>
      <c r="F635" s="74"/>
      <c r="G635" s="74"/>
    </row>
    <row r="636" spans="1:7" s="55" customFormat="1" ht="14.15" x14ac:dyDescent="0.4">
      <c r="A636" s="116"/>
      <c r="B636" s="122"/>
      <c r="E636" s="74"/>
      <c r="F636" s="74"/>
      <c r="G636" s="74"/>
    </row>
    <row r="637" spans="1:7" s="55" customFormat="1" ht="14.15" x14ac:dyDescent="0.4">
      <c r="A637" s="116"/>
      <c r="B637" s="122"/>
      <c r="E637" s="74"/>
      <c r="F637" s="74"/>
      <c r="G637" s="74"/>
    </row>
    <row r="638" spans="1:7" s="55" customFormat="1" ht="14.15" x14ac:dyDescent="0.4">
      <c r="A638" s="116"/>
      <c r="B638" s="122"/>
      <c r="E638" s="74"/>
      <c r="F638" s="74"/>
      <c r="G638" s="74"/>
    </row>
    <row r="639" spans="1:7" s="55" customFormat="1" ht="14.15" x14ac:dyDescent="0.4">
      <c r="A639" s="116"/>
      <c r="B639" s="122"/>
      <c r="E639" s="74"/>
      <c r="F639" s="74"/>
      <c r="G639" s="74"/>
    </row>
    <row r="640" spans="1:7" s="55" customFormat="1" ht="14.15" x14ac:dyDescent="0.4">
      <c r="A640" s="116"/>
      <c r="B640" s="122"/>
      <c r="E640" s="74"/>
      <c r="F640" s="74"/>
      <c r="G640" s="74"/>
    </row>
    <row r="641" spans="1:7" s="55" customFormat="1" ht="14.15" x14ac:dyDescent="0.4">
      <c r="A641" s="116"/>
      <c r="B641" s="122"/>
      <c r="E641" s="74"/>
      <c r="F641" s="74"/>
      <c r="G641" s="74"/>
    </row>
    <row r="642" spans="1:7" s="55" customFormat="1" ht="14.15" x14ac:dyDescent="0.4">
      <c r="A642" s="116"/>
      <c r="B642" s="122"/>
      <c r="E642" s="74"/>
      <c r="F642" s="74"/>
      <c r="G642" s="74"/>
    </row>
    <row r="643" spans="1:7" s="55" customFormat="1" ht="14.15" x14ac:dyDescent="0.4">
      <c r="A643" s="116"/>
      <c r="B643" s="122"/>
      <c r="E643" s="74"/>
      <c r="F643" s="74"/>
      <c r="G643" s="74"/>
    </row>
    <row r="644" spans="1:7" s="55" customFormat="1" ht="14.15" x14ac:dyDescent="0.4">
      <c r="A644" s="116"/>
      <c r="B644" s="122"/>
      <c r="E644" s="74"/>
      <c r="F644" s="74"/>
      <c r="G644" s="74"/>
    </row>
    <row r="645" spans="1:7" s="55" customFormat="1" ht="14.15" x14ac:dyDescent="0.4">
      <c r="A645" s="116"/>
      <c r="B645" s="122"/>
      <c r="E645" s="74"/>
      <c r="F645" s="74"/>
      <c r="G645" s="74"/>
    </row>
    <row r="646" spans="1:7" s="55" customFormat="1" ht="14.15" x14ac:dyDescent="0.4">
      <c r="A646" s="116"/>
      <c r="B646" s="122"/>
      <c r="E646" s="74"/>
      <c r="F646" s="74"/>
      <c r="G646" s="74"/>
    </row>
    <row r="647" spans="1:7" s="55" customFormat="1" ht="14.15" x14ac:dyDescent="0.4">
      <c r="A647" s="116"/>
      <c r="B647" s="122"/>
      <c r="E647" s="74"/>
      <c r="F647" s="74"/>
      <c r="G647" s="74"/>
    </row>
    <row r="648" spans="1:7" s="55" customFormat="1" ht="14.15" x14ac:dyDescent="0.4">
      <c r="A648" s="116"/>
      <c r="B648" s="122"/>
      <c r="E648" s="74"/>
      <c r="F648" s="74"/>
      <c r="G648" s="74"/>
    </row>
    <row r="649" spans="1:7" s="55" customFormat="1" ht="14.15" x14ac:dyDescent="0.4">
      <c r="A649" s="116"/>
      <c r="B649" s="122"/>
      <c r="E649" s="74"/>
      <c r="F649" s="74"/>
      <c r="G649" s="74"/>
    </row>
    <row r="650" spans="1:7" s="55" customFormat="1" ht="14.15" x14ac:dyDescent="0.4">
      <c r="A650" s="116"/>
      <c r="B650" s="122"/>
      <c r="E650" s="74"/>
      <c r="F650" s="74"/>
      <c r="G650" s="74"/>
    </row>
    <row r="651" spans="1:7" s="55" customFormat="1" ht="14.15" x14ac:dyDescent="0.4">
      <c r="A651" s="116"/>
      <c r="B651" s="122"/>
      <c r="E651" s="74"/>
      <c r="F651" s="74"/>
      <c r="G651" s="74"/>
    </row>
    <row r="652" spans="1:7" s="55" customFormat="1" ht="14.15" x14ac:dyDescent="0.4">
      <c r="A652" s="116"/>
      <c r="B652" s="122"/>
      <c r="E652" s="74"/>
      <c r="F652" s="74"/>
      <c r="G652" s="74"/>
    </row>
    <row r="653" spans="1:7" s="55" customFormat="1" ht="14.15" x14ac:dyDescent="0.4">
      <c r="A653" s="116"/>
      <c r="B653" s="122"/>
      <c r="E653" s="74"/>
      <c r="F653" s="74"/>
      <c r="G653" s="74"/>
    </row>
    <row r="654" spans="1:7" s="55" customFormat="1" ht="14.15" x14ac:dyDescent="0.4">
      <c r="A654" s="116"/>
      <c r="B654" s="122"/>
      <c r="E654" s="74"/>
      <c r="F654" s="74"/>
      <c r="G654" s="74"/>
    </row>
    <row r="655" spans="1:7" s="55" customFormat="1" ht="14.15" x14ac:dyDescent="0.4">
      <c r="A655" s="116"/>
      <c r="B655" s="122"/>
      <c r="E655" s="74"/>
      <c r="F655" s="74"/>
      <c r="G655" s="74"/>
    </row>
    <row r="656" spans="1:7" s="55" customFormat="1" ht="14.15" x14ac:dyDescent="0.4">
      <c r="A656" s="116"/>
      <c r="B656" s="122"/>
      <c r="E656" s="74"/>
      <c r="F656" s="74"/>
      <c r="G656" s="74"/>
    </row>
    <row r="657" spans="1:7" s="55" customFormat="1" ht="14.15" x14ac:dyDescent="0.4">
      <c r="A657" s="116"/>
      <c r="B657" s="122"/>
      <c r="E657" s="74"/>
      <c r="F657" s="74"/>
      <c r="G657" s="74"/>
    </row>
    <row r="658" spans="1:7" s="55" customFormat="1" ht="14.15" x14ac:dyDescent="0.4">
      <c r="A658" s="116"/>
      <c r="B658" s="122"/>
      <c r="E658" s="74"/>
      <c r="F658" s="74"/>
      <c r="G658" s="74"/>
    </row>
    <row r="659" spans="1:7" s="55" customFormat="1" ht="14.15" x14ac:dyDescent="0.4">
      <c r="A659" s="116"/>
      <c r="B659" s="122"/>
      <c r="E659" s="74"/>
      <c r="F659" s="74"/>
      <c r="G659" s="74"/>
    </row>
    <row r="660" spans="1:7" s="55" customFormat="1" ht="14.15" x14ac:dyDescent="0.4">
      <c r="A660" s="116"/>
      <c r="B660" s="122"/>
      <c r="E660" s="74"/>
      <c r="F660" s="74"/>
      <c r="G660" s="74"/>
    </row>
    <row r="661" spans="1:7" s="55" customFormat="1" ht="14.15" x14ac:dyDescent="0.4">
      <c r="A661" s="116"/>
      <c r="B661" s="122"/>
      <c r="E661" s="74"/>
      <c r="F661" s="74"/>
      <c r="G661" s="74"/>
    </row>
    <row r="662" spans="1:7" s="55" customFormat="1" ht="14.15" x14ac:dyDescent="0.4">
      <c r="A662" s="116"/>
      <c r="B662" s="122"/>
      <c r="E662" s="74"/>
      <c r="F662" s="74"/>
      <c r="G662" s="74"/>
    </row>
    <row r="663" spans="1:7" s="55" customFormat="1" ht="14.15" x14ac:dyDescent="0.4">
      <c r="A663" s="116"/>
      <c r="B663" s="122"/>
      <c r="E663" s="74"/>
      <c r="F663" s="74"/>
      <c r="G663" s="74"/>
    </row>
    <row r="664" spans="1:7" s="55" customFormat="1" ht="14.15" x14ac:dyDescent="0.4">
      <c r="A664" s="116"/>
      <c r="B664" s="122"/>
      <c r="E664" s="74"/>
      <c r="F664" s="74"/>
      <c r="G664" s="74"/>
    </row>
    <row r="665" spans="1:7" s="55" customFormat="1" ht="14.15" x14ac:dyDescent="0.4">
      <c r="A665" s="116"/>
      <c r="B665" s="122"/>
      <c r="E665" s="74"/>
      <c r="F665" s="74"/>
      <c r="G665" s="74"/>
    </row>
    <row r="666" spans="1:7" s="55" customFormat="1" ht="14.15" x14ac:dyDescent="0.4">
      <c r="A666" s="116"/>
      <c r="B666" s="122"/>
      <c r="E666" s="74"/>
      <c r="F666" s="74"/>
      <c r="G666" s="74"/>
    </row>
    <row r="667" spans="1:7" s="55" customFormat="1" ht="14.15" x14ac:dyDescent="0.4">
      <c r="A667" s="116"/>
      <c r="B667" s="122"/>
      <c r="E667" s="74"/>
      <c r="F667" s="74"/>
      <c r="G667" s="74"/>
    </row>
    <row r="668" spans="1:7" s="55" customFormat="1" ht="14.15" x14ac:dyDescent="0.4">
      <c r="A668" s="116"/>
      <c r="B668" s="122"/>
      <c r="E668" s="74"/>
      <c r="F668" s="74"/>
      <c r="G668" s="74"/>
    </row>
    <row r="669" spans="1:7" s="55" customFormat="1" ht="14.15" x14ac:dyDescent="0.4">
      <c r="A669" s="116"/>
      <c r="B669" s="122"/>
      <c r="E669" s="74"/>
      <c r="F669" s="74"/>
      <c r="G669" s="74"/>
    </row>
    <row r="670" spans="1:7" s="55" customFormat="1" ht="14.15" x14ac:dyDescent="0.4">
      <c r="A670" s="116"/>
      <c r="B670" s="122"/>
      <c r="E670" s="74"/>
      <c r="F670" s="74"/>
      <c r="G670" s="74"/>
    </row>
    <row r="671" spans="1:7" s="55" customFormat="1" ht="14.15" x14ac:dyDescent="0.4">
      <c r="A671" s="116"/>
      <c r="B671" s="122"/>
      <c r="E671" s="74"/>
      <c r="F671" s="74"/>
      <c r="G671" s="74"/>
    </row>
    <row r="672" spans="1:7" s="55" customFormat="1" ht="14.15" x14ac:dyDescent="0.4">
      <c r="A672" s="116"/>
      <c r="B672" s="122"/>
      <c r="E672" s="74"/>
      <c r="F672" s="74"/>
      <c r="G672" s="74"/>
    </row>
    <row r="673" spans="1:7" s="55" customFormat="1" ht="14.15" x14ac:dyDescent="0.4">
      <c r="A673" s="116"/>
      <c r="B673" s="122"/>
      <c r="E673" s="74"/>
      <c r="F673" s="74"/>
      <c r="G673" s="74"/>
    </row>
    <row r="674" spans="1:7" s="55" customFormat="1" ht="14.15" x14ac:dyDescent="0.4">
      <c r="A674" s="116"/>
      <c r="B674" s="122"/>
      <c r="E674" s="74"/>
      <c r="F674" s="74"/>
      <c r="G674" s="74"/>
    </row>
    <row r="675" spans="1:7" s="55" customFormat="1" ht="14.15" x14ac:dyDescent="0.4">
      <c r="A675" s="116"/>
      <c r="B675" s="122"/>
      <c r="E675" s="74"/>
      <c r="F675" s="74"/>
      <c r="G675" s="74"/>
    </row>
    <row r="676" spans="1:7" s="55" customFormat="1" ht="14.15" x14ac:dyDescent="0.4">
      <c r="A676" s="116"/>
      <c r="B676" s="122"/>
      <c r="E676" s="74"/>
      <c r="F676" s="74"/>
      <c r="G676" s="74"/>
    </row>
    <row r="677" spans="1:7" s="55" customFormat="1" ht="14.15" x14ac:dyDescent="0.4">
      <c r="A677" s="116"/>
      <c r="B677" s="122"/>
      <c r="E677" s="74"/>
      <c r="F677" s="74"/>
      <c r="G677" s="74"/>
    </row>
    <row r="678" spans="1:7" s="55" customFormat="1" ht="14.15" x14ac:dyDescent="0.4">
      <c r="A678" s="116"/>
      <c r="B678" s="122"/>
      <c r="E678" s="74"/>
      <c r="F678" s="74"/>
      <c r="G678" s="74"/>
    </row>
    <row r="679" spans="1:7" s="55" customFormat="1" ht="14.15" x14ac:dyDescent="0.4">
      <c r="A679" s="116"/>
      <c r="B679" s="122"/>
      <c r="E679" s="74"/>
      <c r="F679" s="74"/>
      <c r="G679" s="74"/>
    </row>
    <row r="680" spans="1:7" s="55" customFormat="1" ht="14.15" x14ac:dyDescent="0.4">
      <c r="A680" s="116"/>
      <c r="B680" s="122"/>
      <c r="E680" s="74"/>
      <c r="F680" s="74"/>
      <c r="G680" s="74"/>
    </row>
    <row r="681" spans="1:7" s="55" customFormat="1" ht="14.15" x14ac:dyDescent="0.4">
      <c r="A681" s="116"/>
      <c r="B681" s="122"/>
      <c r="E681" s="74"/>
      <c r="F681" s="74"/>
      <c r="G681" s="74"/>
    </row>
    <row r="682" spans="1:7" s="55" customFormat="1" ht="14.15" x14ac:dyDescent="0.4">
      <c r="A682" s="116"/>
      <c r="B682" s="122"/>
      <c r="E682" s="74"/>
      <c r="F682" s="74"/>
      <c r="G682" s="74"/>
    </row>
    <row r="683" spans="1:7" s="55" customFormat="1" ht="14.15" x14ac:dyDescent="0.4">
      <c r="A683" s="116"/>
      <c r="B683" s="122"/>
      <c r="E683" s="74"/>
      <c r="F683" s="74"/>
      <c r="G683" s="74"/>
    </row>
    <row r="684" spans="1:7" s="55" customFormat="1" ht="14.15" x14ac:dyDescent="0.4">
      <c r="A684" s="116"/>
      <c r="B684" s="122"/>
      <c r="E684" s="74"/>
      <c r="F684" s="74"/>
      <c r="G684" s="74"/>
    </row>
    <row r="685" spans="1:7" s="55" customFormat="1" ht="14.15" x14ac:dyDescent="0.4">
      <c r="A685" s="116"/>
      <c r="B685" s="122"/>
      <c r="E685" s="74"/>
      <c r="F685" s="74"/>
      <c r="G685" s="74"/>
    </row>
    <row r="686" spans="1:7" s="55" customFormat="1" ht="14.15" x14ac:dyDescent="0.4">
      <c r="A686" s="116"/>
      <c r="B686" s="122"/>
      <c r="E686" s="74"/>
      <c r="F686" s="74"/>
      <c r="G686" s="74"/>
    </row>
    <row r="687" spans="1:7" s="55" customFormat="1" ht="14.15" x14ac:dyDescent="0.4">
      <c r="A687" s="116"/>
      <c r="B687" s="122"/>
      <c r="E687" s="74"/>
      <c r="F687" s="74"/>
      <c r="G687" s="74"/>
    </row>
    <row r="688" spans="1:7" s="55" customFormat="1" ht="14.15" x14ac:dyDescent="0.4">
      <c r="A688" s="116"/>
      <c r="B688" s="122"/>
      <c r="E688" s="74"/>
      <c r="F688" s="74"/>
      <c r="G688" s="74"/>
    </row>
    <row r="689" spans="1:7" s="55" customFormat="1" ht="14.15" x14ac:dyDescent="0.4">
      <c r="A689" s="116"/>
      <c r="B689" s="122"/>
      <c r="E689" s="74"/>
      <c r="F689" s="74"/>
      <c r="G689" s="74"/>
    </row>
    <row r="690" spans="1:7" s="55" customFormat="1" ht="14.15" x14ac:dyDescent="0.4">
      <c r="A690" s="116"/>
      <c r="B690" s="122"/>
      <c r="E690" s="74"/>
      <c r="F690" s="74"/>
      <c r="G690" s="74"/>
    </row>
    <row r="691" spans="1:7" s="55" customFormat="1" ht="14.15" x14ac:dyDescent="0.4">
      <c r="A691" s="116"/>
      <c r="B691" s="122"/>
      <c r="E691" s="74"/>
      <c r="F691" s="74"/>
      <c r="G691" s="74"/>
    </row>
    <row r="692" spans="1:7" s="55" customFormat="1" ht="14.15" x14ac:dyDescent="0.4">
      <c r="A692" s="116"/>
      <c r="B692" s="122"/>
      <c r="E692" s="74"/>
      <c r="F692" s="74"/>
      <c r="G692" s="74"/>
    </row>
    <row r="693" spans="1:7" s="55" customFormat="1" ht="14.15" x14ac:dyDescent="0.4">
      <c r="A693" s="116"/>
      <c r="B693" s="122"/>
      <c r="E693" s="74"/>
      <c r="F693" s="74"/>
      <c r="G693" s="74"/>
    </row>
    <row r="694" spans="1:7" s="55" customFormat="1" ht="14.15" x14ac:dyDescent="0.4">
      <c r="A694" s="116"/>
      <c r="B694" s="122"/>
      <c r="E694" s="74"/>
      <c r="F694" s="74"/>
      <c r="G694" s="74"/>
    </row>
    <row r="695" spans="1:7" s="55" customFormat="1" ht="14.15" x14ac:dyDescent="0.4">
      <c r="A695" s="116"/>
      <c r="B695" s="122"/>
      <c r="E695" s="74"/>
      <c r="F695" s="74"/>
      <c r="G695" s="74"/>
    </row>
    <row r="696" spans="1:7" s="55" customFormat="1" ht="14.15" x14ac:dyDescent="0.4">
      <c r="A696" s="116"/>
      <c r="B696" s="122"/>
      <c r="E696" s="74"/>
      <c r="F696" s="74"/>
      <c r="G696" s="74"/>
    </row>
    <row r="697" spans="1:7" s="55" customFormat="1" ht="14.15" x14ac:dyDescent="0.4">
      <c r="A697" s="116"/>
      <c r="B697" s="122"/>
      <c r="E697" s="74"/>
      <c r="F697" s="74"/>
      <c r="G697" s="74"/>
    </row>
    <row r="698" spans="1:7" s="55" customFormat="1" ht="14.15" x14ac:dyDescent="0.4">
      <c r="A698" s="116"/>
      <c r="B698" s="122"/>
      <c r="E698" s="74"/>
      <c r="F698" s="74"/>
      <c r="G698" s="74"/>
    </row>
    <row r="699" spans="1:7" s="55" customFormat="1" ht="14.15" x14ac:dyDescent="0.4">
      <c r="A699" s="116"/>
      <c r="B699" s="122"/>
      <c r="E699" s="74"/>
      <c r="F699" s="74"/>
      <c r="G699" s="74"/>
    </row>
    <row r="700" spans="1:7" s="55" customFormat="1" ht="14.15" x14ac:dyDescent="0.4">
      <c r="A700" s="116"/>
      <c r="B700" s="122"/>
      <c r="E700" s="74"/>
      <c r="F700" s="74"/>
      <c r="G700" s="74"/>
    </row>
    <row r="701" spans="1:7" s="55" customFormat="1" ht="14.15" x14ac:dyDescent="0.4">
      <c r="A701" s="116"/>
      <c r="B701" s="122"/>
      <c r="E701" s="74"/>
      <c r="F701" s="74"/>
      <c r="G701" s="74"/>
    </row>
    <row r="702" spans="1:7" s="55" customFormat="1" ht="14.15" x14ac:dyDescent="0.4">
      <c r="A702" s="116"/>
      <c r="B702" s="122"/>
      <c r="E702" s="74"/>
      <c r="F702" s="74"/>
      <c r="G702" s="74"/>
    </row>
    <row r="703" spans="1:7" s="55" customFormat="1" ht="14.15" x14ac:dyDescent="0.4">
      <c r="A703" s="116"/>
      <c r="B703" s="122"/>
      <c r="E703" s="74"/>
      <c r="F703" s="74"/>
      <c r="G703" s="74"/>
    </row>
    <row r="704" spans="1:7" s="55" customFormat="1" ht="14.15" x14ac:dyDescent="0.4">
      <c r="A704" s="116"/>
      <c r="B704" s="122"/>
      <c r="E704" s="74"/>
      <c r="F704" s="74"/>
      <c r="G704" s="74"/>
    </row>
    <row r="705" spans="1:7" s="55" customFormat="1" ht="14.15" x14ac:dyDescent="0.4">
      <c r="A705" s="116"/>
      <c r="B705" s="122"/>
      <c r="E705" s="74"/>
      <c r="F705" s="74"/>
      <c r="G705" s="74"/>
    </row>
    <row r="706" spans="1:7" s="55" customFormat="1" ht="14.15" x14ac:dyDescent="0.4">
      <c r="A706" s="116"/>
      <c r="B706" s="122"/>
      <c r="E706" s="74"/>
      <c r="F706" s="74"/>
      <c r="G706" s="74"/>
    </row>
    <row r="707" spans="1:7" s="55" customFormat="1" ht="14.15" x14ac:dyDescent="0.4">
      <c r="A707" s="116"/>
      <c r="B707" s="122"/>
      <c r="E707" s="74"/>
      <c r="F707" s="74"/>
      <c r="G707" s="74"/>
    </row>
    <row r="708" spans="1:7" s="55" customFormat="1" ht="14.15" x14ac:dyDescent="0.4">
      <c r="A708" s="116"/>
      <c r="B708" s="122"/>
      <c r="E708" s="74"/>
      <c r="F708" s="74"/>
      <c r="G708" s="74"/>
    </row>
    <row r="709" spans="1:7" s="55" customFormat="1" ht="14.15" x14ac:dyDescent="0.4">
      <c r="A709" s="116"/>
      <c r="B709" s="122"/>
      <c r="E709" s="74"/>
      <c r="F709" s="74"/>
      <c r="G709" s="74"/>
    </row>
    <row r="710" spans="1:7" s="55" customFormat="1" ht="14.15" x14ac:dyDescent="0.4">
      <c r="A710" s="116"/>
      <c r="B710" s="122"/>
      <c r="E710" s="74"/>
      <c r="F710" s="74"/>
      <c r="G710" s="74"/>
    </row>
    <row r="711" spans="1:7" s="55" customFormat="1" ht="14.15" x14ac:dyDescent="0.4">
      <c r="A711" s="116"/>
      <c r="B711" s="122"/>
      <c r="E711" s="74"/>
      <c r="F711" s="74"/>
      <c r="G711" s="74"/>
    </row>
    <row r="712" spans="1:7" s="55" customFormat="1" ht="14.15" x14ac:dyDescent="0.4">
      <c r="A712" s="116"/>
      <c r="B712" s="122"/>
      <c r="E712" s="74"/>
      <c r="F712" s="74"/>
      <c r="G712" s="74"/>
    </row>
    <row r="713" spans="1:7" s="55" customFormat="1" ht="14.15" x14ac:dyDescent="0.4">
      <c r="A713" s="116"/>
      <c r="B713" s="122"/>
      <c r="E713" s="74"/>
      <c r="F713" s="74"/>
      <c r="G713" s="74"/>
    </row>
    <row r="714" spans="1:7" s="55" customFormat="1" ht="14.15" x14ac:dyDescent="0.4">
      <c r="A714" s="116"/>
      <c r="B714" s="122"/>
      <c r="E714" s="74"/>
      <c r="F714" s="74"/>
      <c r="G714" s="74"/>
    </row>
    <row r="715" spans="1:7" s="55" customFormat="1" ht="14.15" x14ac:dyDescent="0.4">
      <c r="A715" s="116"/>
      <c r="B715" s="122"/>
      <c r="E715" s="74"/>
      <c r="F715" s="74"/>
      <c r="G715" s="74"/>
    </row>
    <row r="716" spans="1:7" s="55" customFormat="1" ht="14.15" x14ac:dyDescent="0.4">
      <c r="A716" s="116"/>
      <c r="B716" s="122"/>
      <c r="E716" s="74"/>
      <c r="F716" s="74"/>
      <c r="G716" s="74"/>
    </row>
    <row r="717" spans="1:7" s="55" customFormat="1" ht="14.15" x14ac:dyDescent="0.4">
      <c r="A717" s="116"/>
      <c r="B717" s="122"/>
      <c r="E717" s="74"/>
      <c r="F717" s="74"/>
      <c r="G717" s="74"/>
    </row>
    <row r="718" spans="1:7" s="55" customFormat="1" ht="14.15" x14ac:dyDescent="0.4">
      <c r="A718" s="116"/>
      <c r="B718" s="122"/>
      <c r="E718" s="74"/>
      <c r="F718" s="74"/>
      <c r="G718" s="74"/>
    </row>
    <row r="719" spans="1:7" s="55" customFormat="1" ht="14.15" x14ac:dyDescent="0.4">
      <c r="A719" s="116"/>
      <c r="B719" s="122"/>
      <c r="E719" s="74"/>
      <c r="F719" s="74"/>
      <c r="G719" s="74"/>
    </row>
    <row r="720" spans="1:7" s="55" customFormat="1" ht="14.15" x14ac:dyDescent="0.4">
      <c r="A720" s="116"/>
      <c r="B720" s="122"/>
      <c r="E720" s="74"/>
      <c r="F720" s="74"/>
      <c r="G720" s="74"/>
    </row>
    <row r="721" spans="1:7" s="55" customFormat="1" ht="14.15" x14ac:dyDescent="0.4">
      <c r="A721" s="116"/>
      <c r="B721" s="122"/>
      <c r="E721" s="74"/>
      <c r="F721" s="74"/>
      <c r="G721" s="74"/>
    </row>
    <row r="722" spans="1:7" s="55" customFormat="1" ht="14.15" x14ac:dyDescent="0.4">
      <c r="A722" s="116"/>
      <c r="B722" s="122"/>
      <c r="E722" s="74"/>
      <c r="F722" s="74"/>
      <c r="G722" s="74"/>
    </row>
    <row r="723" spans="1:7" s="55" customFormat="1" ht="14.15" x14ac:dyDescent="0.4">
      <c r="A723" s="116"/>
      <c r="B723" s="122"/>
      <c r="E723" s="74"/>
      <c r="F723" s="74"/>
      <c r="G723" s="74"/>
    </row>
    <row r="724" spans="1:7" s="55" customFormat="1" ht="14.15" x14ac:dyDescent="0.4">
      <c r="A724" s="116"/>
      <c r="B724" s="122"/>
      <c r="E724" s="74"/>
      <c r="F724" s="74"/>
      <c r="G724" s="74"/>
    </row>
    <row r="725" spans="1:7" s="55" customFormat="1" ht="14.15" x14ac:dyDescent="0.4">
      <c r="A725" s="116"/>
      <c r="B725" s="122"/>
      <c r="E725" s="74"/>
      <c r="F725" s="74"/>
      <c r="G725" s="74"/>
    </row>
    <row r="726" spans="1:7" s="55" customFormat="1" ht="14.15" x14ac:dyDescent="0.4">
      <c r="A726" s="116"/>
      <c r="B726" s="122"/>
      <c r="E726" s="74"/>
      <c r="F726" s="74"/>
      <c r="G726" s="74"/>
    </row>
    <row r="727" spans="1:7" s="55" customFormat="1" ht="14.15" x14ac:dyDescent="0.4">
      <c r="A727" s="116"/>
      <c r="B727" s="122"/>
      <c r="E727" s="74"/>
      <c r="F727" s="74"/>
      <c r="G727" s="74"/>
    </row>
    <row r="728" spans="1:7" s="55" customFormat="1" ht="14.15" x14ac:dyDescent="0.4">
      <c r="A728" s="116"/>
      <c r="B728" s="122"/>
      <c r="E728" s="74"/>
      <c r="F728" s="74"/>
      <c r="G728" s="74"/>
    </row>
    <row r="729" spans="1:7" s="55" customFormat="1" ht="14.15" x14ac:dyDescent="0.4">
      <c r="A729" s="116"/>
      <c r="B729" s="122"/>
      <c r="E729" s="74"/>
      <c r="F729" s="74"/>
      <c r="G729" s="74"/>
    </row>
    <row r="730" spans="1:7" s="55" customFormat="1" ht="14.15" x14ac:dyDescent="0.4">
      <c r="A730" s="116"/>
      <c r="B730" s="122"/>
      <c r="E730" s="74"/>
      <c r="F730" s="74"/>
      <c r="G730" s="74"/>
    </row>
    <row r="731" spans="1:7" s="55" customFormat="1" ht="14.15" x14ac:dyDescent="0.4">
      <c r="A731" s="116"/>
      <c r="B731" s="122"/>
      <c r="E731" s="74"/>
      <c r="F731" s="74"/>
      <c r="G731" s="74"/>
    </row>
    <row r="732" spans="1:7" s="55" customFormat="1" ht="14.15" x14ac:dyDescent="0.4">
      <c r="A732" s="116"/>
      <c r="B732" s="122"/>
      <c r="E732" s="74"/>
      <c r="F732" s="74"/>
      <c r="G732" s="74"/>
    </row>
    <row r="733" spans="1:7" s="55" customFormat="1" ht="14.15" x14ac:dyDescent="0.4">
      <c r="A733" s="116"/>
      <c r="B733" s="122"/>
      <c r="E733" s="74"/>
      <c r="F733" s="74"/>
      <c r="G733" s="74"/>
    </row>
    <row r="734" spans="1:7" s="55" customFormat="1" ht="14.15" x14ac:dyDescent="0.4">
      <c r="A734" s="116"/>
      <c r="B734" s="122"/>
      <c r="E734" s="74"/>
      <c r="F734" s="74"/>
      <c r="G734" s="74"/>
    </row>
    <row r="735" spans="1:7" s="55" customFormat="1" ht="14.15" x14ac:dyDescent="0.4">
      <c r="A735" s="116"/>
      <c r="B735" s="122"/>
      <c r="E735" s="74"/>
      <c r="F735" s="74"/>
      <c r="G735" s="74"/>
    </row>
    <row r="736" spans="1:7" s="55" customFormat="1" ht="14.15" x14ac:dyDescent="0.4">
      <c r="A736" s="116"/>
      <c r="B736" s="122"/>
      <c r="E736" s="74"/>
      <c r="F736" s="74"/>
      <c r="G736" s="74"/>
    </row>
    <row r="737" spans="1:7" s="55" customFormat="1" ht="14.15" x14ac:dyDescent="0.4">
      <c r="A737" s="116"/>
      <c r="B737" s="122"/>
      <c r="E737" s="74"/>
      <c r="F737" s="74"/>
      <c r="G737" s="74"/>
    </row>
    <row r="738" spans="1:7" s="55" customFormat="1" ht="14.15" x14ac:dyDescent="0.4">
      <c r="A738" s="116"/>
      <c r="B738" s="122"/>
      <c r="E738" s="74"/>
      <c r="F738" s="74"/>
      <c r="G738" s="74"/>
    </row>
    <row r="739" spans="1:7" s="55" customFormat="1" ht="14.15" x14ac:dyDescent="0.4">
      <c r="A739" s="116"/>
      <c r="B739" s="122"/>
      <c r="E739" s="74"/>
      <c r="F739" s="74"/>
      <c r="G739" s="74"/>
    </row>
    <row r="740" spans="1:7" s="55" customFormat="1" ht="14.15" x14ac:dyDescent="0.4">
      <c r="A740" s="116"/>
      <c r="B740" s="122"/>
      <c r="E740" s="74"/>
      <c r="F740" s="74"/>
      <c r="G740" s="74"/>
    </row>
    <row r="741" spans="1:7" s="55" customFormat="1" ht="14.15" x14ac:dyDescent="0.4">
      <c r="A741" s="116"/>
      <c r="B741" s="122"/>
      <c r="E741" s="74"/>
      <c r="F741" s="74"/>
      <c r="G741" s="74"/>
    </row>
    <row r="742" spans="1:7" s="55" customFormat="1" ht="14.15" x14ac:dyDescent="0.4">
      <c r="A742" s="116"/>
      <c r="B742" s="122"/>
      <c r="E742" s="74"/>
      <c r="F742" s="74"/>
      <c r="G742" s="74"/>
    </row>
    <row r="743" spans="1:7" s="55" customFormat="1" ht="14.15" x14ac:dyDescent="0.4">
      <c r="A743" s="116"/>
      <c r="B743" s="122"/>
      <c r="E743" s="74"/>
      <c r="F743" s="74"/>
      <c r="G743" s="74"/>
    </row>
    <row r="744" spans="1:7" s="55" customFormat="1" ht="14.15" x14ac:dyDescent="0.4">
      <c r="A744" s="116"/>
      <c r="B744" s="122"/>
      <c r="E744" s="74"/>
      <c r="F744" s="74"/>
      <c r="G744" s="74"/>
    </row>
    <row r="745" spans="1:7" s="55" customFormat="1" ht="14.15" x14ac:dyDescent="0.4">
      <c r="A745" s="116"/>
      <c r="B745" s="122"/>
      <c r="E745" s="74"/>
      <c r="F745" s="74"/>
      <c r="G745" s="74"/>
    </row>
    <row r="746" spans="1:7" s="55" customFormat="1" ht="14.15" x14ac:dyDescent="0.4">
      <c r="A746" s="116"/>
      <c r="B746" s="122"/>
      <c r="E746" s="74"/>
      <c r="F746" s="74"/>
      <c r="G746" s="74"/>
    </row>
    <row r="747" spans="1:7" s="55" customFormat="1" ht="14.15" x14ac:dyDescent="0.4">
      <c r="A747" s="116"/>
      <c r="B747" s="122"/>
      <c r="E747" s="74"/>
      <c r="F747" s="74"/>
      <c r="G747" s="74"/>
    </row>
    <row r="748" spans="1:7" s="55" customFormat="1" ht="14.15" x14ac:dyDescent="0.4">
      <c r="A748" s="116"/>
      <c r="B748" s="122"/>
      <c r="E748" s="74"/>
      <c r="F748" s="74"/>
      <c r="G748" s="74"/>
    </row>
    <row r="749" spans="1:7" s="55" customFormat="1" ht="14.15" x14ac:dyDescent="0.4">
      <c r="A749" s="116"/>
      <c r="B749" s="122"/>
      <c r="E749" s="74"/>
      <c r="F749" s="74"/>
      <c r="G749" s="74"/>
    </row>
    <row r="750" spans="1:7" s="55" customFormat="1" ht="14.15" x14ac:dyDescent="0.4">
      <c r="A750" s="116"/>
      <c r="B750" s="122"/>
      <c r="E750" s="74"/>
      <c r="F750" s="74"/>
      <c r="G750" s="74"/>
    </row>
    <row r="751" spans="1:7" s="55" customFormat="1" ht="14.15" x14ac:dyDescent="0.4">
      <c r="A751" s="116"/>
      <c r="B751" s="122"/>
      <c r="E751" s="74"/>
      <c r="F751" s="74"/>
      <c r="G751" s="74"/>
    </row>
    <row r="752" spans="1:7" s="55" customFormat="1" ht="14.15" x14ac:dyDescent="0.4">
      <c r="A752" s="116"/>
      <c r="B752" s="122"/>
      <c r="E752" s="74"/>
      <c r="F752" s="74"/>
      <c r="G752" s="74"/>
    </row>
    <row r="753" spans="1:7" s="55" customFormat="1" ht="14.15" x14ac:dyDescent="0.4">
      <c r="A753" s="116"/>
      <c r="B753" s="122"/>
      <c r="E753" s="74"/>
      <c r="F753" s="74"/>
      <c r="G753" s="74"/>
    </row>
    <row r="754" spans="1:7" s="55" customFormat="1" ht="14.15" x14ac:dyDescent="0.4">
      <c r="A754" s="116"/>
      <c r="B754" s="122"/>
      <c r="E754" s="74"/>
      <c r="F754" s="74"/>
      <c r="G754" s="74"/>
    </row>
    <row r="755" spans="1:7" s="55" customFormat="1" ht="14.15" x14ac:dyDescent="0.4">
      <c r="A755" s="116"/>
      <c r="B755" s="122"/>
      <c r="E755" s="74"/>
      <c r="F755" s="74"/>
      <c r="G755" s="74"/>
    </row>
    <row r="756" spans="1:7" s="55" customFormat="1" ht="14.15" x14ac:dyDescent="0.4">
      <c r="A756" s="116"/>
      <c r="B756" s="122"/>
      <c r="E756" s="74"/>
      <c r="F756" s="74"/>
      <c r="G756" s="74"/>
    </row>
    <row r="757" spans="1:7" s="55" customFormat="1" ht="14.15" x14ac:dyDescent="0.4">
      <c r="A757" s="116"/>
      <c r="B757" s="122"/>
      <c r="E757" s="74"/>
      <c r="F757" s="74"/>
      <c r="G757" s="74"/>
    </row>
    <row r="758" spans="1:7" s="55" customFormat="1" ht="14.15" x14ac:dyDescent="0.4">
      <c r="A758" s="116"/>
      <c r="B758" s="122"/>
      <c r="E758" s="74"/>
      <c r="F758" s="74"/>
      <c r="G758" s="74"/>
    </row>
    <row r="759" spans="1:7" s="55" customFormat="1" ht="14.15" x14ac:dyDescent="0.4">
      <c r="A759" s="116"/>
      <c r="B759" s="122"/>
      <c r="E759" s="74"/>
      <c r="F759" s="74"/>
      <c r="G759" s="74"/>
    </row>
    <row r="760" spans="1:7" s="55" customFormat="1" ht="14.15" x14ac:dyDescent="0.4">
      <c r="A760" s="116"/>
      <c r="B760" s="122"/>
      <c r="E760" s="74"/>
      <c r="F760" s="74"/>
      <c r="G760" s="74"/>
    </row>
    <row r="761" spans="1:7" s="55" customFormat="1" ht="14.15" x14ac:dyDescent="0.4">
      <c r="A761" s="116"/>
      <c r="B761" s="122"/>
      <c r="E761" s="74"/>
      <c r="F761" s="74"/>
      <c r="G761" s="74"/>
    </row>
    <row r="762" spans="1:7" s="55" customFormat="1" ht="14.15" x14ac:dyDescent="0.4">
      <c r="A762" s="116"/>
      <c r="B762" s="122"/>
      <c r="E762" s="74"/>
      <c r="F762" s="74"/>
      <c r="G762" s="74"/>
    </row>
    <row r="763" spans="1:7" s="55" customFormat="1" ht="14.15" x14ac:dyDescent="0.4">
      <c r="A763" s="116"/>
      <c r="B763" s="122"/>
      <c r="E763" s="74"/>
      <c r="F763" s="74"/>
      <c r="G763" s="74"/>
    </row>
    <row r="764" spans="1:7" s="55" customFormat="1" ht="14.15" x14ac:dyDescent="0.4">
      <c r="A764" s="116"/>
      <c r="B764" s="122"/>
      <c r="E764" s="74"/>
      <c r="F764" s="74"/>
      <c r="G764" s="74"/>
    </row>
    <row r="765" spans="1:7" s="55" customFormat="1" ht="14.15" x14ac:dyDescent="0.4">
      <c r="A765" s="116"/>
      <c r="B765" s="122"/>
      <c r="E765" s="74"/>
      <c r="F765" s="74"/>
      <c r="G765" s="74"/>
    </row>
    <row r="766" spans="1:7" s="55" customFormat="1" ht="14.15" x14ac:dyDescent="0.4">
      <c r="A766" s="116"/>
      <c r="B766" s="122"/>
      <c r="E766" s="74"/>
      <c r="F766" s="74"/>
      <c r="G766" s="74"/>
    </row>
    <row r="767" spans="1:7" s="55" customFormat="1" ht="14.15" x14ac:dyDescent="0.4">
      <c r="A767" s="116"/>
      <c r="B767" s="122"/>
      <c r="E767" s="74"/>
      <c r="F767" s="74"/>
      <c r="G767" s="74"/>
    </row>
    <row r="768" spans="1:7" s="55" customFormat="1" ht="14.15" x14ac:dyDescent="0.4">
      <c r="A768" s="116"/>
      <c r="B768" s="122"/>
      <c r="E768" s="74"/>
      <c r="F768" s="74"/>
      <c r="G768" s="74"/>
    </row>
    <row r="769" spans="1:7" s="55" customFormat="1" ht="14.15" x14ac:dyDescent="0.4">
      <c r="A769" s="116"/>
      <c r="B769" s="122"/>
      <c r="E769" s="74"/>
      <c r="F769" s="74"/>
      <c r="G769" s="74"/>
    </row>
    <row r="770" spans="1:7" s="55" customFormat="1" ht="14.15" x14ac:dyDescent="0.4">
      <c r="A770" s="116"/>
      <c r="B770" s="122"/>
      <c r="E770" s="74"/>
      <c r="F770" s="74"/>
      <c r="G770" s="74"/>
    </row>
    <row r="771" spans="1:7" s="55" customFormat="1" ht="14.15" x14ac:dyDescent="0.4">
      <c r="A771" s="116"/>
      <c r="B771" s="122"/>
      <c r="E771" s="74"/>
      <c r="F771" s="74"/>
      <c r="G771" s="74"/>
    </row>
    <row r="772" spans="1:7" s="55" customFormat="1" ht="14.15" x14ac:dyDescent="0.4">
      <c r="A772" s="116"/>
      <c r="B772" s="122"/>
      <c r="E772" s="74"/>
      <c r="F772" s="74"/>
      <c r="G772" s="74"/>
    </row>
    <row r="773" spans="1:7" s="55" customFormat="1" ht="14.15" x14ac:dyDescent="0.4">
      <c r="A773" s="116"/>
      <c r="B773" s="122"/>
      <c r="E773" s="74"/>
      <c r="F773" s="74"/>
      <c r="G773" s="74"/>
    </row>
    <row r="774" spans="1:7" s="55" customFormat="1" ht="14.15" x14ac:dyDescent="0.4">
      <c r="A774" s="116"/>
      <c r="B774" s="122"/>
      <c r="E774" s="74"/>
      <c r="F774" s="74"/>
      <c r="G774" s="74"/>
    </row>
    <row r="775" spans="1:7" s="55" customFormat="1" ht="14.15" x14ac:dyDescent="0.4">
      <c r="A775" s="116"/>
      <c r="B775" s="122"/>
      <c r="E775" s="74"/>
      <c r="F775" s="74"/>
      <c r="G775" s="74"/>
    </row>
    <row r="776" spans="1:7" s="55" customFormat="1" ht="14.15" x14ac:dyDescent="0.4">
      <c r="A776" s="116"/>
      <c r="B776" s="122"/>
      <c r="E776" s="74"/>
      <c r="F776" s="74"/>
      <c r="G776" s="74"/>
    </row>
    <row r="777" spans="1:7" s="55" customFormat="1" ht="14.15" x14ac:dyDescent="0.4">
      <c r="A777" s="116"/>
      <c r="B777" s="122"/>
      <c r="E777" s="74"/>
      <c r="F777" s="74"/>
      <c r="G777" s="74"/>
    </row>
    <row r="778" spans="1:7" s="55" customFormat="1" ht="14.15" x14ac:dyDescent="0.4">
      <c r="A778" s="116"/>
      <c r="B778" s="122"/>
      <c r="E778" s="74"/>
      <c r="F778" s="74"/>
      <c r="G778" s="74"/>
    </row>
    <row r="779" spans="1:7" s="55" customFormat="1" ht="14.15" x14ac:dyDescent="0.4">
      <c r="A779" s="116"/>
      <c r="B779" s="122"/>
      <c r="E779" s="74"/>
      <c r="F779" s="74"/>
      <c r="G779" s="74"/>
    </row>
    <row r="780" spans="1:7" s="55" customFormat="1" ht="14.15" x14ac:dyDescent="0.4">
      <c r="A780" s="116"/>
      <c r="B780" s="122"/>
      <c r="E780" s="74"/>
      <c r="F780" s="74"/>
      <c r="G780" s="74"/>
    </row>
    <row r="781" spans="1:7" s="55" customFormat="1" ht="14.15" x14ac:dyDescent="0.4">
      <c r="A781" s="116"/>
      <c r="B781" s="122"/>
      <c r="E781" s="74"/>
      <c r="F781" s="74"/>
      <c r="G781" s="74"/>
    </row>
    <row r="782" spans="1:7" s="55" customFormat="1" ht="14.15" x14ac:dyDescent="0.4">
      <c r="A782" s="116"/>
      <c r="B782" s="122"/>
      <c r="E782" s="74"/>
      <c r="F782" s="74"/>
      <c r="G782" s="74"/>
    </row>
    <row r="783" spans="1:7" s="55" customFormat="1" ht="14.15" x14ac:dyDescent="0.4">
      <c r="A783" s="116"/>
      <c r="B783" s="122"/>
      <c r="E783" s="74"/>
      <c r="F783" s="74"/>
      <c r="G783" s="74"/>
    </row>
    <row r="784" spans="1:7" s="55" customFormat="1" ht="14.15" x14ac:dyDescent="0.4">
      <c r="A784" s="116"/>
      <c r="B784" s="122"/>
      <c r="E784" s="74"/>
      <c r="F784" s="74"/>
      <c r="G784" s="74"/>
    </row>
    <row r="785" spans="1:7" s="55" customFormat="1" ht="14.15" x14ac:dyDescent="0.4">
      <c r="A785" s="116"/>
      <c r="B785" s="122"/>
      <c r="E785" s="74"/>
      <c r="F785" s="74"/>
      <c r="G785" s="74"/>
    </row>
    <row r="786" spans="1:7" s="55" customFormat="1" ht="14.15" x14ac:dyDescent="0.4">
      <c r="A786" s="116"/>
      <c r="B786" s="122"/>
      <c r="E786" s="74"/>
      <c r="F786" s="74"/>
      <c r="G786" s="74"/>
    </row>
    <row r="787" spans="1:7" s="55" customFormat="1" ht="14.15" x14ac:dyDescent="0.4">
      <c r="A787" s="116"/>
      <c r="B787" s="122"/>
      <c r="E787" s="74"/>
      <c r="F787" s="74"/>
      <c r="G787" s="74"/>
    </row>
    <row r="788" spans="1:7" s="55" customFormat="1" ht="14.15" x14ac:dyDescent="0.4">
      <c r="A788" s="116"/>
      <c r="B788" s="122"/>
      <c r="E788" s="74"/>
      <c r="F788" s="74"/>
      <c r="G788" s="74"/>
    </row>
    <row r="789" spans="1:7" s="55" customFormat="1" ht="14.15" x14ac:dyDescent="0.4">
      <c r="A789" s="116"/>
      <c r="B789" s="122"/>
      <c r="E789" s="74"/>
      <c r="F789" s="74"/>
      <c r="G789" s="74"/>
    </row>
    <row r="790" spans="1:7" s="55" customFormat="1" ht="14.15" x14ac:dyDescent="0.4">
      <c r="A790" s="116"/>
      <c r="B790" s="122"/>
      <c r="E790" s="74"/>
      <c r="F790" s="74"/>
      <c r="G790" s="74"/>
    </row>
    <row r="791" spans="1:7" s="55" customFormat="1" ht="14.15" x14ac:dyDescent="0.4">
      <c r="A791" s="116"/>
      <c r="B791" s="122"/>
      <c r="E791" s="74"/>
      <c r="F791" s="74"/>
      <c r="G791" s="74"/>
    </row>
    <row r="792" spans="1:7" s="55" customFormat="1" ht="14.15" x14ac:dyDescent="0.4">
      <c r="A792" s="116"/>
      <c r="B792" s="122"/>
      <c r="E792" s="74"/>
      <c r="F792" s="74"/>
      <c r="G792" s="74"/>
    </row>
    <row r="793" spans="1:7" s="55" customFormat="1" ht="14.15" x14ac:dyDescent="0.4">
      <c r="A793" s="116"/>
      <c r="B793" s="122"/>
      <c r="E793" s="74"/>
      <c r="F793" s="74"/>
      <c r="G793" s="74"/>
    </row>
    <row r="794" spans="1:7" s="55" customFormat="1" ht="14.15" x14ac:dyDescent="0.4">
      <c r="A794" s="116"/>
      <c r="B794" s="122"/>
      <c r="E794" s="74"/>
      <c r="F794" s="74"/>
      <c r="G794" s="74"/>
    </row>
    <row r="795" spans="1:7" s="55" customFormat="1" ht="14.15" x14ac:dyDescent="0.4">
      <c r="A795" s="116"/>
      <c r="B795" s="122"/>
      <c r="E795" s="74"/>
      <c r="F795" s="74"/>
      <c r="G795" s="74"/>
    </row>
    <row r="796" spans="1:7" s="55" customFormat="1" ht="14.15" x14ac:dyDescent="0.4">
      <c r="A796" s="116"/>
      <c r="B796" s="122"/>
      <c r="E796" s="74"/>
      <c r="F796" s="74"/>
      <c r="G796" s="74"/>
    </row>
    <row r="797" spans="1:7" s="55" customFormat="1" ht="14.15" x14ac:dyDescent="0.4">
      <c r="A797" s="116"/>
      <c r="B797" s="122"/>
      <c r="E797" s="74"/>
      <c r="F797" s="74"/>
      <c r="G797" s="74"/>
    </row>
    <row r="798" spans="1:7" s="55" customFormat="1" ht="14.15" x14ac:dyDescent="0.4">
      <c r="A798" s="116"/>
      <c r="B798" s="122"/>
      <c r="E798" s="74"/>
      <c r="F798" s="74"/>
      <c r="G798" s="74"/>
    </row>
    <row r="799" spans="1:7" s="55" customFormat="1" ht="14.15" x14ac:dyDescent="0.4">
      <c r="A799" s="116"/>
      <c r="B799" s="122"/>
      <c r="E799" s="74"/>
      <c r="F799" s="74"/>
      <c r="G799" s="74"/>
    </row>
    <row r="800" spans="1:7" s="55" customFormat="1" ht="14.15" x14ac:dyDescent="0.4">
      <c r="A800" s="116"/>
      <c r="B800" s="122"/>
      <c r="E800" s="74"/>
      <c r="F800" s="74"/>
      <c r="G800" s="74"/>
    </row>
    <row r="801" spans="1:7" s="55" customFormat="1" ht="14.15" x14ac:dyDescent="0.4">
      <c r="A801" s="116"/>
      <c r="B801" s="122"/>
      <c r="E801" s="74"/>
      <c r="F801" s="74"/>
      <c r="G801" s="74"/>
    </row>
    <row r="802" spans="1:7" s="55" customFormat="1" ht="14.15" x14ac:dyDescent="0.4">
      <c r="A802" s="116"/>
      <c r="B802" s="122"/>
      <c r="E802" s="74"/>
      <c r="F802" s="74"/>
      <c r="G802" s="74"/>
    </row>
    <row r="803" spans="1:7" s="55" customFormat="1" ht="14.15" x14ac:dyDescent="0.4">
      <c r="A803" s="116"/>
      <c r="B803" s="122"/>
      <c r="E803" s="74"/>
      <c r="F803" s="74"/>
      <c r="G803" s="74"/>
    </row>
    <row r="804" spans="1:7" s="55" customFormat="1" ht="14.15" x14ac:dyDescent="0.4">
      <c r="A804" s="116"/>
      <c r="B804" s="122"/>
      <c r="E804" s="74"/>
      <c r="F804" s="74"/>
      <c r="G804" s="74"/>
    </row>
    <row r="805" spans="1:7" s="55" customFormat="1" ht="14.15" x14ac:dyDescent="0.4">
      <c r="A805" s="116"/>
      <c r="B805" s="122"/>
      <c r="E805" s="74"/>
      <c r="F805" s="74"/>
      <c r="G805" s="74"/>
    </row>
    <row r="806" spans="1:7" s="55" customFormat="1" ht="14.15" x14ac:dyDescent="0.4">
      <c r="A806" s="116"/>
      <c r="B806" s="122"/>
      <c r="E806" s="74"/>
      <c r="F806" s="74"/>
      <c r="G806" s="74"/>
    </row>
    <row r="807" spans="1:7" s="55" customFormat="1" ht="14.15" x14ac:dyDescent="0.4">
      <c r="A807" s="116"/>
      <c r="B807" s="122"/>
      <c r="E807" s="74"/>
      <c r="F807" s="74"/>
      <c r="G807" s="74"/>
    </row>
    <row r="808" spans="1:7" s="55" customFormat="1" ht="14.15" x14ac:dyDescent="0.4">
      <c r="A808" s="116"/>
      <c r="B808" s="122"/>
      <c r="E808" s="74"/>
      <c r="F808" s="74"/>
      <c r="G808" s="74"/>
    </row>
    <row r="809" spans="1:7" s="55" customFormat="1" ht="14.15" x14ac:dyDescent="0.4">
      <c r="A809" s="116"/>
      <c r="B809" s="122"/>
      <c r="E809" s="74"/>
      <c r="F809" s="74"/>
      <c r="G809" s="74"/>
    </row>
    <row r="810" spans="1:7" s="55" customFormat="1" ht="14.15" x14ac:dyDescent="0.4">
      <c r="A810" s="116"/>
      <c r="B810" s="122"/>
      <c r="E810" s="74"/>
      <c r="F810" s="74"/>
      <c r="G810" s="74"/>
    </row>
    <row r="811" spans="1:7" s="55" customFormat="1" ht="14.15" x14ac:dyDescent="0.4">
      <c r="A811" s="116"/>
      <c r="B811" s="122"/>
      <c r="E811" s="74"/>
      <c r="F811" s="74"/>
      <c r="G811" s="74"/>
    </row>
    <row r="812" spans="1:7" s="55" customFormat="1" ht="14.15" x14ac:dyDescent="0.4">
      <c r="A812" s="116"/>
      <c r="B812" s="122"/>
      <c r="E812" s="74"/>
      <c r="F812" s="74"/>
      <c r="G812" s="74"/>
    </row>
    <row r="813" spans="1:7" s="55" customFormat="1" ht="14.15" x14ac:dyDescent="0.4">
      <c r="A813" s="116"/>
      <c r="B813" s="122"/>
      <c r="E813" s="74"/>
      <c r="F813" s="74"/>
      <c r="G813" s="74"/>
    </row>
    <row r="814" spans="1:7" s="55" customFormat="1" ht="14.15" x14ac:dyDescent="0.4">
      <c r="A814" s="116"/>
      <c r="B814" s="122"/>
      <c r="E814" s="74"/>
      <c r="F814" s="74"/>
      <c r="G814" s="74"/>
    </row>
    <row r="815" spans="1:7" s="55" customFormat="1" ht="14.15" x14ac:dyDescent="0.4">
      <c r="A815" s="116"/>
      <c r="B815" s="122"/>
      <c r="E815" s="74"/>
      <c r="F815" s="74"/>
      <c r="G815" s="74"/>
    </row>
    <row r="816" spans="1:7" s="55" customFormat="1" ht="14.15" x14ac:dyDescent="0.4">
      <c r="A816" s="116"/>
      <c r="B816" s="122"/>
      <c r="E816" s="74"/>
      <c r="F816" s="74"/>
      <c r="G816" s="74"/>
    </row>
    <row r="817" spans="1:7" s="55" customFormat="1" ht="14.15" x14ac:dyDescent="0.4">
      <c r="A817" s="116"/>
      <c r="B817" s="122"/>
      <c r="E817" s="74"/>
      <c r="F817" s="74"/>
      <c r="G817" s="74"/>
    </row>
    <row r="818" spans="1:7" s="55" customFormat="1" ht="14.15" x14ac:dyDescent="0.4">
      <c r="A818" s="116"/>
      <c r="B818" s="122"/>
      <c r="E818" s="74"/>
      <c r="F818" s="74"/>
      <c r="G818" s="74"/>
    </row>
    <row r="819" spans="1:7" s="55" customFormat="1" ht="14.15" x14ac:dyDescent="0.4">
      <c r="A819" s="116"/>
      <c r="B819" s="122"/>
      <c r="E819" s="74"/>
      <c r="F819" s="74"/>
      <c r="G819" s="74"/>
    </row>
    <row r="820" spans="1:7" s="55" customFormat="1" ht="14.15" x14ac:dyDescent="0.4">
      <c r="A820" s="116"/>
      <c r="B820" s="122"/>
      <c r="E820" s="74"/>
      <c r="F820" s="74"/>
      <c r="G820" s="74"/>
    </row>
    <row r="821" spans="1:7" s="55" customFormat="1" ht="14.15" x14ac:dyDescent="0.4">
      <c r="A821" s="116"/>
      <c r="B821" s="122"/>
      <c r="E821" s="74"/>
      <c r="F821" s="74"/>
      <c r="G821" s="74"/>
    </row>
    <row r="822" spans="1:7" s="55" customFormat="1" ht="14.15" x14ac:dyDescent="0.4">
      <c r="A822" s="116"/>
      <c r="B822" s="122"/>
      <c r="E822" s="74"/>
      <c r="F822" s="74"/>
      <c r="G822" s="74"/>
    </row>
    <row r="823" spans="1:7" s="55" customFormat="1" ht="14.15" x14ac:dyDescent="0.4">
      <c r="A823" s="116"/>
      <c r="B823" s="122"/>
      <c r="E823" s="74"/>
      <c r="F823" s="74"/>
      <c r="G823" s="74"/>
    </row>
    <row r="824" spans="1:7" s="55" customFormat="1" ht="14.15" x14ac:dyDescent="0.4">
      <c r="A824" s="116"/>
      <c r="B824" s="122"/>
      <c r="E824" s="74"/>
      <c r="F824" s="74"/>
      <c r="G824" s="74"/>
    </row>
    <row r="825" spans="1:7" s="55" customFormat="1" ht="14.15" x14ac:dyDescent="0.4">
      <c r="A825" s="116"/>
      <c r="B825" s="122"/>
      <c r="E825" s="74"/>
      <c r="F825" s="74"/>
      <c r="G825" s="74"/>
    </row>
    <row r="826" spans="1:7" s="55" customFormat="1" ht="14.15" x14ac:dyDescent="0.4">
      <c r="A826" s="116"/>
      <c r="B826" s="122"/>
      <c r="E826" s="74"/>
      <c r="F826" s="74"/>
      <c r="G826" s="74"/>
    </row>
    <row r="827" spans="1:7" s="55" customFormat="1" ht="14.15" x14ac:dyDescent="0.4">
      <c r="A827" s="116"/>
      <c r="B827" s="122"/>
      <c r="E827" s="74"/>
      <c r="F827" s="74"/>
      <c r="G827" s="74"/>
    </row>
    <row r="828" spans="1:7" s="55" customFormat="1" ht="14.15" x14ac:dyDescent="0.4">
      <c r="A828" s="116"/>
      <c r="B828" s="122"/>
      <c r="E828" s="74"/>
      <c r="F828" s="74"/>
      <c r="G828" s="74"/>
    </row>
    <row r="829" spans="1:7" s="55" customFormat="1" ht="14.15" x14ac:dyDescent="0.4">
      <c r="A829" s="116"/>
      <c r="B829" s="122"/>
      <c r="E829" s="74"/>
      <c r="F829" s="74"/>
      <c r="G829" s="74"/>
    </row>
    <row r="830" spans="1:7" s="55" customFormat="1" ht="14.15" x14ac:dyDescent="0.4">
      <c r="A830" s="116"/>
      <c r="B830" s="122"/>
      <c r="E830" s="74"/>
      <c r="F830" s="74"/>
      <c r="G830" s="74"/>
    </row>
    <row r="831" spans="1:7" s="55" customFormat="1" ht="14.15" x14ac:dyDescent="0.4">
      <c r="A831" s="116"/>
      <c r="B831" s="122"/>
      <c r="E831" s="74"/>
      <c r="F831" s="74"/>
      <c r="G831" s="74"/>
    </row>
    <row r="832" spans="1:7" s="55" customFormat="1" ht="14.15" x14ac:dyDescent="0.4">
      <c r="A832" s="116"/>
      <c r="B832" s="122"/>
      <c r="E832" s="74"/>
      <c r="F832" s="74"/>
      <c r="G832" s="74"/>
    </row>
    <row r="833" spans="1:7" s="55" customFormat="1" ht="14.15" x14ac:dyDescent="0.4">
      <c r="A833" s="116"/>
      <c r="B833" s="122"/>
      <c r="E833" s="74"/>
      <c r="F833" s="74"/>
      <c r="G833" s="74"/>
    </row>
    <row r="834" spans="1:7" s="55" customFormat="1" ht="14.15" x14ac:dyDescent="0.4">
      <c r="A834" s="116"/>
      <c r="B834" s="122"/>
      <c r="E834" s="74"/>
      <c r="F834" s="74"/>
      <c r="G834" s="74"/>
    </row>
    <row r="835" spans="1:7" s="55" customFormat="1" ht="14.15" x14ac:dyDescent="0.4">
      <c r="A835" s="116"/>
      <c r="B835" s="122"/>
      <c r="E835" s="74"/>
      <c r="F835" s="74"/>
      <c r="G835" s="74"/>
    </row>
    <row r="836" spans="1:7" s="55" customFormat="1" ht="14.15" x14ac:dyDescent="0.4">
      <c r="A836" s="116"/>
      <c r="B836" s="122"/>
      <c r="E836" s="74"/>
      <c r="F836" s="74"/>
      <c r="G836" s="74"/>
    </row>
    <row r="837" spans="1:7" s="55" customFormat="1" ht="14.15" x14ac:dyDescent="0.4">
      <c r="A837" s="116"/>
      <c r="B837" s="122"/>
      <c r="E837" s="74"/>
      <c r="F837" s="74"/>
      <c r="G837" s="74"/>
    </row>
    <row r="838" spans="1:7" s="55" customFormat="1" ht="14.15" x14ac:dyDescent="0.4">
      <c r="A838" s="116"/>
      <c r="B838" s="122"/>
      <c r="E838" s="74"/>
      <c r="F838" s="74"/>
      <c r="G838" s="74"/>
    </row>
    <row r="839" spans="1:7" s="55" customFormat="1" ht="14.15" x14ac:dyDescent="0.4">
      <c r="A839" s="116"/>
      <c r="B839" s="122"/>
      <c r="E839" s="74"/>
      <c r="F839" s="74"/>
      <c r="G839" s="74"/>
    </row>
    <row r="840" spans="1:7" s="55" customFormat="1" ht="14.15" x14ac:dyDescent="0.4">
      <c r="A840" s="116"/>
      <c r="B840" s="122"/>
      <c r="E840" s="74"/>
      <c r="F840" s="74"/>
      <c r="G840" s="74"/>
    </row>
    <row r="841" spans="1:7" s="55" customFormat="1" ht="14.15" x14ac:dyDescent="0.4">
      <c r="A841" s="116"/>
      <c r="B841" s="122"/>
      <c r="E841" s="74"/>
      <c r="F841" s="74"/>
      <c r="G841" s="74"/>
    </row>
    <row r="842" spans="1:7" s="55" customFormat="1" ht="14.15" x14ac:dyDescent="0.4">
      <c r="A842" s="116"/>
      <c r="B842" s="122"/>
      <c r="E842" s="74"/>
      <c r="F842" s="74"/>
      <c r="G842" s="74"/>
    </row>
    <row r="843" spans="1:7" s="55" customFormat="1" ht="14.15" x14ac:dyDescent="0.4">
      <c r="A843" s="116"/>
      <c r="B843" s="122"/>
      <c r="E843" s="74"/>
      <c r="F843" s="74"/>
      <c r="G843" s="74"/>
    </row>
    <row r="844" spans="1:7" s="55" customFormat="1" ht="14.15" x14ac:dyDescent="0.4">
      <c r="A844" s="116"/>
      <c r="B844" s="122"/>
      <c r="E844" s="74"/>
      <c r="F844" s="74"/>
      <c r="G844" s="74"/>
    </row>
    <row r="845" spans="1:7" s="55" customFormat="1" ht="14.15" x14ac:dyDescent="0.4">
      <c r="A845" s="116"/>
      <c r="B845" s="122"/>
      <c r="E845" s="74"/>
      <c r="F845" s="74"/>
      <c r="G845" s="74"/>
    </row>
    <row r="846" spans="1:7" s="55" customFormat="1" ht="14.15" x14ac:dyDescent="0.4">
      <c r="A846" s="116"/>
      <c r="B846" s="122"/>
      <c r="E846" s="74"/>
      <c r="F846" s="74"/>
      <c r="G846" s="74"/>
    </row>
    <row r="847" spans="1:7" s="55" customFormat="1" ht="14.15" x14ac:dyDescent="0.4">
      <c r="A847" s="116"/>
      <c r="B847" s="122"/>
      <c r="E847" s="74"/>
      <c r="F847" s="74"/>
      <c r="G847" s="74"/>
    </row>
    <row r="848" spans="1:7" s="55" customFormat="1" ht="14.15" x14ac:dyDescent="0.4">
      <c r="A848" s="116"/>
      <c r="B848" s="122"/>
      <c r="E848" s="74"/>
      <c r="F848" s="74"/>
      <c r="G848" s="74"/>
    </row>
    <row r="849" spans="1:7" s="55" customFormat="1" ht="14.15" x14ac:dyDescent="0.4">
      <c r="A849" s="116"/>
      <c r="B849" s="122"/>
      <c r="E849" s="74"/>
      <c r="F849" s="74"/>
      <c r="G849" s="74"/>
    </row>
    <row r="850" spans="1:7" s="55" customFormat="1" ht="14.15" x14ac:dyDescent="0.4">
      <c r="A850" s="116"/>
      <c r="B850" s="122"/>
      <c r="E850" s="74"/>
      <c r="F850" s="74"/>
      <c r="G850" s="74"/>
    </row>
    <row r="851" spans="1:7" s="55" customFormat="1" ht="14.15" x14ac:dyDescent="0.4">
      <c r="A851" s="116"/>
      <c r="B851" s="122"/>
      <c r="E851" s="74"/>
      <c r="F851" s="74"/>
      <c r="G851" s="74"/>
    </row>
    <row r="852" spans="1:7" s="55" customFormat="1" ht="14.15" x14ac:dyDescent="0.4">
      <c r="A852" s="116"/>
      <c r="B852" s="122"/>
      <c r="E852" s="74"/>
      <c r="F852" s="74"/>
      <c r="G852" s="74"/>
    </row>
    <row r="853" spans="1:7" s="55" customFormat="1" ht="14.15" x14ac:dyDescent="0.4">
      <c r="A853" s="116"/>
      <c r="B853" s="122"/>
      <c r="E853" s="74"/>
      <c r="F853" s="74"/>
      <c r="G853" s="74"/>
    </row>
    <row r="854" spans="1:7" s="55" customFormat="1" ht="14.15" x14ac:dyDescent="0.4">
      <c r="A854" s="116"/>
      <c r="B854" s="122"/>
      <c r="E854" s="74"/>
      <c r="F854" s="74"/>
      <c r="G854" s="74"/>
    </row>
    <row r="855" spans="1:7" s="55" customFormat="1" ht="14.15" x14ac:dyDescent="0.4">
      <c r="A855" s="116"/>
      <c r="B855" s="122"/>
      <c r="E855" s="74"/>
      <c r="F855" s="74"/>
      <c r="G855" s="74"/>
    </row>
    <row r="856" spans="1:7" s="55" customFormat="1" ht="14.15" x14ac:dyDescent="0.4">
      <c r="A856" s="116"/>
      <c r="B856" s="122"/>
      <c r="E856" s="74"/>
      <c r="F856" s="74"/>
      <c r="G856" s="74"/>
    </row>
    <row r="857" spans="1:7" s="55" customFormat="1" ht="14.15" x14ac:dyDescent="0.4">
      <c r="A857" s="116"/>
      <c r="B857" s="122"/>
      <c r="E857" s="74"/>
      <c r="F857" s="74"/>
      <c r="G857" s="74"/>
    </row>
    <row r="858" spans="1:7" s="55" customFormat="1" ht="14.15" x14ac:dyDescent="0.4">
      <c r="A858" s="116"/>
      <c r="B858" s="122"/>
      <c r="E858" s="74"/>
      <c r="F858" s="74"/>
      <c r="G858" s="74"/>
    </row>
    <row r="859" spans="1:7" s="55" customFormat="1" ht="14.15" x14ac:dyDescent="0.4">
      <c r="A859" s="116"/>
      <c r="B859" s="122"/>
      <c r="E859" s="74"/>
      <c r="F859" s="74"/>
      <c r="G859" s="74"/>
    </row>
    <row r="860" spans="1:7" s="55" customFormat="1" ht="14.15" x14ac:dyDescent="0.4">
      <c r="A860" s="116"/>
      <c r="B860" s="122"/>
      <c r="E860" s="74"/>
      <c r="F860" s="74"/>
      <c r="G860" s="74"/>
    </row>
    <row r="861" spans="1:7" s="55" customFormat="1" ht="14.15" x14ac:dyDescent="0.4">
      <c r="A861" s="116"/>
      <c r="B861" s="122"/>
      <c r="E861" s="74"/>
      <c r="F861" s="74"/>
      <c r="G861" s="74"/>
    </row>
    <row r="862" spans="1:7" s="55" customFormat="1" ht="14.15" x14ac:dyDescent="0.4">
      <c r="A862" s="116"/>
      <c r="B862" s="122"/>
      <c r="E862" s="74"/>
      <c r="F862" s="74"/>
      <c r="G862" s="74"/>
    </row>
    <row r="863" spans="1:7" s="55" customFormat="1" ht="14.15" x14ac:dyDescent="0.4">
      <c r="A863" s="116"/>
      <c r="B863" s="122"/>
      <c r="E863" s="74"/>
      <c r="F863" s="74"/>
      <c r="G863" s="74"/>
    </row>
    <row r="864" spans="1:7" s="55" customFormat="1" ht="14.15" x14ac:dyDescent="0.4">
      <c r="A864" s="116"/>
      <c r="B864" s="122"/>
      <c r="E864" s="74"/>
      <c r="F864" s="74"/>
      <c r="G864" s="74"/>
    </row>
    <row r="865" spans="1:7" s="55" customFormat="1" ht="14.15" x14ac:dyDescent="0.4">
      <c r="A865" s="116"/>
      <c r="B865" s="122"/>
      <c r="E865" s="74"/>
      <c r="F865" s="74"/>
      <c r="G865" s="74"/>
    </row>
    <row r="866" spans="1:7" s="55" customFormat="1" ht="14.15" x14ac:dyDescent="0.4">
      <c r="A866" s="116"/>
      <c r="B866" s="122"/>
      <c r="E866" s="74"/>
      <c r="F866" s="74"/>
      <c r="G866" s="74"/>
    </row>
    <row r="867" spans="1:7" s="55" customFormat="1" ht="14.15" x14ac:dyDescent="0.4">
      <c r="A867" s="116"/>
      <c r="B867" s="122"/>
      <c r="E867" s="74"/>
      <c r="F867" s="74"/>
      <c r="G867" s="74"/>
    </row>
    <row r="868" spans="1:7" s="55" customFormat="1" ht="14.15" x14ac:dyDescent="0.4">
      <c r="A868" s="116"/>
      <c r="B868" s="122"/>
      <c r="E868" s="74"/>
      <c r="F868" s="74"/>
      <c r="G868" s="74"/>
    </row>
    <row r="869" spans="1:7" s="55" customFormat="1" ht="14.15" x14ac:dyDescent="0.4">
      <c r="A869" s="116"/>
      <c r="B869" s="122"/>
      <c r="E869" s="74"/>
      <c r="F869" s="74"/>
      <c r="G869" s="74"/>
    </row>
    <row r="870" spans="1:7" s="55" customFormat="1" ht="14.15" x14ac:dyDescent="0.4">
      <c r="A870" s="116"/>
      <c r="B870" s="122"/>
      <c r="E870" s="74"/>
      <c r="F870" s="74"/>
      <c r="G870" s="74"/>
    </row>
    <row r="871" spans="1:7" s="55" customFormat="1" ht="14.15" x14ac:dyDescent="0.4">
      <c r="A871" s="116"/>
      <c r="B871" s="122"/>
      <c r="E871" s="74"/>
      <c r="F871" s="74"/>
      <c r="G871" s="74"/>
    </row>
    <row r="872" spans="1:7" s="55" customFormat="1" ht="14.15" x14ac:dyDescent="0.4">
      <c r="A872" s="116"/>
      <c r="B872" s="122"/>
      <c r="E872" s="74"/>
      <c r="F872" s="74"/>
      <c r="G872" s="74"/>
    </row>
    <row r="873" spans="1:7" s="55" customFormat="1" ht="14.15" x14ac:dyDescent="0.4">
      <c r="A873" s="116"/>
      <c r="B873" s="122"/>
      <c r="E873" s="74"/>
      <c r="F873" s="74"/>
      <c r="G873" s="74"/>
    </row>
    <row r="874" spans="1:7" s="55" customFormat="1" ht="14.15" x14ac:dyDescent="0.4">
      <c r="A874" s="116"/>
      <c r="B874" s="122"/>
      <c r="E874" s="74"/>
      <c r="F874" s="74"/>
      <c r="G874" s="74"/>
    </row>
    <row r="875" spans="1:7" s="55" customFormat="1" ht="14.15" x14ac:dyDescent="0.4">
      <c r="A875" s="116"/>
      <c r="B875" s="122"/>
      <c r="E875" s="74"/>
      <c r="F875" s="74"/>
      <c r="G875" s="74"/>
    </row>
    <row r="876" spans="1:7" s="55" customFormat="1" ht="14.15" x14ac:dyDescent="0.4">
      <c r="A876" s="116"/>
      <c r="B876" s="122"/>
      <c r="E876" s="74"/>
      <c r="F876" s="74"/>
      <c r="G876" s="74"/>
    </row>
    <row r="877" spans="1:7" s="55" customFormat="1" ht="14.15" x14ac:dyDescent="0.4">
      <c r="A877" s="116"/>
      <c r="B877" s="122"/>
      <c r="E877" s="74"/>
      <c r="F877" s="74"/>
      <c r="G877" s="74"/>
    </row>
    <row r="878" spans="1:7" s="55" customFormat="1" ht="14.15" x14ac:dyDescent="0.4">
      <c r="A878" s="116"/>
      <c r="B878" s="122"/>
      <c r="E878" s="74"/>
      <c r="F878" s="74"/>
      <c r="G878" s="74"/>
    </row>
    <row r="879" spans="1:7" s="55" customFormat="1" ht="14.15" x14ac:dyDescent="0.4">
      <c r="A879" s="116"/>
      <c r="B879" s="122"/>
      <c r="E879" s="74"/>
      <c r="F879" s="74"/>
      <c r="G879" s="74"/>
    </row>
    <row r="880" spans="1:7" s="55" customFormat="1" ht="14.15" x14ac:dyDescent="0.4">
      <c r="A880" s="116"/>
      <c r="B880" s="122"/>
      <c r="E880" s="74"/>
      <c r="F880" s="74"/>
      <c r="G880" s="74"/>
    </row>
    <row r="881" spans="1:7" s="55" customFormat="1" ht="14.15" x14ac:dyDescent="0.4">
      <c r="A881" s="116"/>
      <c r="B881" s="122"/>
      <c r="E881" s="74"/>
      <c r="F881" s="74"/>
      <c r="G881" s="74"/>
    </row>
    <row r="882" spans="1:7" s="55" customFormat="1" ht="14.15" x14ac:dyDescent="0.4">
      <c r="A882" s="116"/>
      <c r="B882" s="122"/>
      <c r="E882" s="74"/>
      <c r="F882" s="74"/>
      <c r="G882" s="74"/>
    </row>
    <row r="883" spans="1:7" s="55" customFormat="1" ht="14.15" x14ac:dyDescent="0.4">
      <c r="A883" s="116"/>
      <c r="B883" s="122"/>
      <c r="E883" s="74"/>
      <c r="F883" s="74"/>
      <c r="G883" s="74"/>
    </row>
    <row r="884" spans="1:7" s="55" customFormat="1" ht="14.15" x14ac:dyDescent="0.4">
      <c r="A884" s="116"/>
      <c r="B884" s="122"/>
      <c r="E884" s="74"/>
      <c r="F884" s="74"/>
      <c r="G884" s="74"/>
    </row>
    <row r="885" spans="1:7" s="55" customFormat="1" ht="14.15" x14ac:dyDescent="0.4">
      <c r="A885" s="116"/>
      <c r="B885" s="122"/>
      <c r="E885" s="74"/>
      <c r="F885" s="74"/>
      <c r="G885" s="74"/>
    </row>
    <row r="886" spans="1:7" s="55" customFormat="1" ht="14.15" x14ac:dyDescent="0.4">
      <c r="A886" s="116"/>
      <c r="B886" s="122"/>
      <c r="E886" s="74"/>
      <c r="F886" s="74"/>
      <c r="G886" s="74"/>
    </row>
    <row r="887" spans="1:7" s="55" customFormat="1" ht="14.15" x14ac:dyDescent="0.4">
      <c r="A887" s="116"/>
      <c r="B887" s="122"/>
      <c r="E887" s="74"/>
      <c r="F887" s="74"/>
      <c r="G887" s="74"/>
    </row>
    <row r="888" spans="1:7" s="55" customFormat="1" ht="14.15" x14ac:dyDescent="0.4">
      <c r="A888" s="116"/>
      <c r="B888" s="122"/>
      <c r="E888" s="74"/>
      <c r="F888" s="74"/>
      <c r="G888" s="74"/>
    </row>
    <row r="889" spans="1:7" s="55" customFormat="1" ht="14.15" x14ac:dyDescent="0.4">
      <c r="A889" s="116"/>
      <c r="B889" s="122"/>
      <c r="E889" s="74"/>
      <c r="F889" s="74"/>
      <c r="G889" s="74"/>
    </row>
    <row r="890" spans="1:7" s="55" customFormat="1" ht="14.15" x14ac:dyDescent="0.4">
      <c r="A890" s="116"/>
      <c r="B890" s="122"/>
      <c r="E890" s="74"/>
      <c r="F890" s="74"/>
      <c r="G890" s="74"/>
    </row>
    <row r="891" spans="1:7" s="55" customFormat="1" ht="14.15" x14ac:dyDescent="0.4">
      <c r="A891" s="116"/>
      <c r="B891" s="122"/>
      <c r="E891" s="74"/>
      <c r="F891" s="74"/>
      <c r="G891" s="74"/>
    </row>
    <row r="892" spans="1:7" s="55" customFormat="1" ht="14.15" x14ac:dyDescent="0.4">
      <c r="A892" s="116"/>
      <c r="B892" s="122"/>
      <c r="E892" s="74"/>
      <c r="F892" s="74"/>
      <c r="G892" s="74"/>
    </row>
    <row r="893" spans="1:7" s="55" customFormat="1" ht="14.15" x14ac:dyDescent="0.4">
      <c r="A893" s="116"/>
      <c r="B893" s="122"/>
      <c r="E893" s="74"/>
      <c r="F893" s="74"/>
      <c r="G893" s="74"/>
    </row>
    <row r="894" spans="1:7" s="55" customFormat="1" ht="14.15" x14ac:dyDescent="0.4">
      <c r="A894" s="116"/>
      <c r="B894" s="122"/>
      <c r="E894" s="74"/>
      <c r="F894" s="74"/>
      <c r="G894" s="74"/>
    </row>
    <row r="895" spans="1:7" s="55" customFormat="1" ht="14.15" x14ac:dyDescent="0.4">
      <c r="A895" s="116"/>
      <c r="B895" s="122"/>
      <c r="E895" s="74"/>
      <c r="F895" s="74"/>
      <c r="G895" s="74"/>
    </row>
    <row r="896" spans="1:7" s="55" customFormat="1" ht="14.15" x14ac:dyDescent="0.4">
      <c r="A896" s="116"/>
      <c r="B896" s="122"/>
      <c r="E896" s="74"/>
      <c r="F896" s="74"/>
      <c r="G896" s="74"/>
    </row>
    <row r="897" spans="1:7" s="55" customFormat="1" ht="14.15" x14ac:dyDescent="0.4">
      <c r="A897" s="116"/>
      <c r="B897" s="122"/>
      <c r="E897" s="74"/>
      <c r="F897" s="74"/>
      <c r="G897" s="74"/>
    </row>
    <row r="898" spans="1:7" s="55" customFormat="1" ht="14.15" x14ac:dyDescent="0.4">
      <c r="A898" s="116"/>
      <c r="B898" s="122"/>
      <c r="E898" s="74"/>
      <c r="F898" s="74"/>
      <c r="G898" s="74"/>
    </row>
    <row r="899" spans="1:7" s="55" customFormat="1" ht="14.15" x14ac:dyDescent="0.4">
      <c r="A899" s="116"/>
      <c r="B899" s="122"/>
      <c r="E899" s="74"/>
      <c r="F899" s="74"/>
      <c r="G899" s="74"/>
    </row>
    <row r="900" spans="1:7" s="55" customFormat="1" ht="14.15" x14ac:dyDescent="0.4">
      <c r="A900" s="116"/>
      <c r="B900" s="122"/>
      <c r="E900" s="74"/>
      <c r="F900" s="74"/>
      <c r="G900" s="74"/>
    </row>
    <row r="901" spans="1:7" s="55" customFormat="1" ht="14.15" x14ac:dyDescent="0.4">
      <c r="A901" s="116"/>
      <c r="B901" s="122"/>
      <c r="E901" s="74"/>
      <c r="F901" s="74"/>
      <c r="G901" s="74"/>
    </row>
    <row r="902" spans="1:7" s="55" customFormat="1" ht="14.15" x14ac:dyDescent="0.4">
      <c r="A902" s="116"/>
      <c r="B902" s="122"/>
      <c r="E902" s="74"/>
      <c r="F902" s="74"/>
      <c r="G902" s="74"/>
    </row>
    <row r="903" spans="1:7" s="55" customFormat="1" ht="14.15" x14ac:dyDescent="0.4">
      <c r="A903" s="116"/>
      <c r="B903" s="122"/>
      <c r="E903" s="74"/>
      <c r="F903" s="74"/>
      <c r="G903" s="74"/>
    </row>
    <row r="904" spans="1:7" s="55" customFormat="1" ht="14.15" x14ac:dyDescent="0.4">
      <c r="A904" s="116"/>
      <c r="B904" s="122"/>
      <c r="E904" s="74"/>
      <c r="F904" s="74"/>
      <c r="G904" s="74"/>
    </row>
    <row r="905" spans="1:7" s="55" customFormat="1" ht="14.15" x14ac:dyDescent="0.4">
      <c r="A905" s="116"/>
      <c r="B905" s="122"/>
      <c r="E905" s="74"/>
      <c r="F905" s="74"/>
      <c r="G905" s="74"/>
    </row>
    <row r="906" spans="1:7" s="55" customFormat="1" ht="14.15" x14ac:dyDescent="0.4">
      <c r="A906" s="116"/>
      <c r="B906" s="122"/>
      <c r="E906" s="74"/>
      <c r="F906" s="74"/>
      <c r="G906" s="74"/>
    </row>
    <row r="907" spans="1:7" s="55" customFormat="1" ht="14.15" x14ac:dyDescent="0.4">
      <c r="A907" s="116"/>
      <c r="B907" s="122"/>
      <c r="E907" s="74"/>
      <c r="F907" s="74"/>
      <c r="G907" s="74"/>
    </row>
    <row r="908" spans="1:7" s="55" customFormat="1" ht="14.15" x14ac:dyDescent="0.4">
      <c r="A908" s="116"/>
      <c r="B908" s="122"/>
      <c r="E908" s="74"/>
      <c r="F908" s="74"/>
      <c r="G908" s="74"/>
    </row>
    <row r="909" spans="1:7" s="55" customFormat="1" ht="14.15" x14ac:dyDescent="0.4">
      <c r="A909" s="116"/>
      <c r="B909" s="122"/>
      <c r="E909" s="74"/>
      <c r="F909" s="74"/>
      <c r="G909" s="74"/>
    </row>
    <row r="910" spans="1:7" s="55" customFormat="1" ht="14.15" x14ac:dyDescent="0.4">
      <c r="A910" s="116"/>
      <c r="B910" s="122"/>
      <c r="E910" s="74"/>
      <c r="F910" s="74"/>
      <c r="G910" s="74"/>
    </row>
    <row r="911" spans="1:7" s="55" customFormat="1" ht="14.15" x14ac:dyDescent="0.4">
      <c r="A911" s="116"/>
      <c r="B911" s="122"/>
      <c r="E911" s="74"/>
      <c r="F911" s="74"/>
      <c r="G911" s="74"/>
    </row>
    <row r="912" spans="1:7" s="55" customFormat="1" ht="14.15" x14ac:dyDescent="0.4">
      <c r="A912" s="116"/>
      <c r="B912" s="122"/>
      <c r="E912" s="74"/>
      <c r="F912" s="74"/>
      <c r="G912" s="74"/>
    </row>
    <row r="913" spans="1:7" s="55" customFormat="1" ht="14.15" x14ac:dyDescent="0.4">
      <c r="A913" s="116"/>
      <c r="B913" s="122"/>
      <c r="E913" s="74"/>
      <c r="F913" s="74"/>
      <c r="G913" s="74"/>
    </row>
    <row r="914" spans="1:7" s="55" customFormat="1" ht="14.15" x14ac:dyDescent="0.4">
      <c r="A914" s="116"/>
      <c r="B914" s="122"/>
      <c r="E914" s="74"/>
      <c r="F914" s="74"/>
      <c r="G914" s="74"/>
    </row>
    <row r="915" spans="1:7" s="55" customFormat="1" ht="14.15" x14ac:dyDescent="0.4">
      <c r="A915" s="116"/>
      <c r="B915" s="122"/>
      <c r="E915" s="74"/>
      <c r="F915" s="74"/>
      <c r="G915" s="74"/>
    </row>
    <row r="916" spans="1:7" s="55" customFormat="1" ht="14.15" x14ac:dyDescent="0.4">
      <c r="A916" s="116"/>
      <c r="B916" s="122"/>
      <c r="E916" s="74"/>
      <c r="F916" s="74"/>
      <c r="G916" s="74"/>
    </row>
    <row r="917" spans="1:7" s="55" customFormat="1" ht="14.15" x14ac:dyDescent="0.4">
      <c r="A917" s="116"/>
      <c r="B917" s="122"/>
      <c r="E917" s="74"/>
      <c r="F917" s="74"/>
      <c r="G917" s="74"/>
    </row>
    <row r="918" spans="1:7" s="55" customFormat="1" ht="14.15" x14ac:dyDescent="0.4">
      <c r="A918" s="116"/>
      <c r="B918" s="122"/>
      <c r="E918" s="74"/>
      <c r="F918" s="74"/>
      <c r="G918" s="74"/>
    </row>
    <row r="919" spans="1:7" s="55" customFormat="1" ht="14.15" x14ac:dyDescent="0.4">
      <c r="A919" s="116"/>
      <c r="B919" s="122"/>
      <c r="E919" s="74"/>
      <c r="F919" s="74"/>
      <c r="G919" s="74"/>
    </row>
    <row r="920" spans="1:7" s="55" customFormat="1" ht="14.15" x14ac:dyDescent="0.4">
      <c r="A920" s="116"/>
      <c r="B920" s="122"/>
      <c r="E920" s="74"/>
      <c r="F920" s="74"/>
      <c r="G920" s="74"/>
    </row>
    <row r="921" spans="1:7" s="55" customFormat="1" ht="14.15" x14ac:dyDescent="0.4">
      <c r="A921" s="116"/>
      <c r="B921" s="122"/>
      <c r="E921" s="74"/>
      <c r="F921" s="74"/>
      <c r="G921" s="74"/>
    </row>
    <row r="922" spans="1:7" s="55" customFormat="1" ht="14.15" x14ac:dyDescent="0.4">
      <c r="A922" s="116"/>
      <c r="B922" s="122"/>
      <c r="E922" s="74"/>
      <c r="F922" s="74"/>
      <c r="G922" s="74"/>
    </row>
    <row r="923" spans="1:7" s="55" customFormat="1" ht="14.15" x14ac:dyDescent="0.4">
      <c r="A923" s="116"/>
      <c r="B923" s="122"/>
      <c r="E923" s="74"/>
      <c r="F923" s="74"/>
      <c r="G923" s="74"/>
    </row>
    <row r="924" spans="1:7" s="55" customFormat="1" ht="14.15" x14ac:dyDescent="0.4">
      <c r="A924" s="116"/>
      <c r="B924" s="122"/>
      <c r="E924" s="74"/>
      <c r="F924" s="74"/>
      <c r="G924" s="74"/>
    </row>
    <row r="925" spans="1:7" s="55" customFormat="1" ht="14.15" x14ac:dyDescent="0.4">
      <c r="A925" s="116"/>
      <c r="B925" s="122"/>
      <c r="E925" s="74"/>
      <c r="F925" s="74"/>
      <c r="G925" s="74"/>
    </row>
    <row r="926" spans="1:7" s="55" customFormat="1" ht="14.15" x14ac:dyDescent="0.4">
      <c r="A926" s="116"/>
      <c r="B926" s="122"/>
      <c r="E926" s="74"/>
      <c r="F926" s="74"/>
      <c r="G926" s="74"/>
    </row>
    <row r="927" spans="1:7" s="55" customFormat="1" ht="14.15" x14ac:dyDescent="0.4">
      <c r="A927" s="116"/>
      <c r="B927" s="122"/>
      <c r="E927" s="74"/>
      <c r="F927" s="74"/>
      <c r="G927" s="74"/>
    </row>
    <row r="928" spans="1:7" s="55" customFormat="1" ht="14.15" x14ac:dyDescent="0.4">
      <c r="A928" s="116"/>
      <c r="B928" s="122"/>
      <c r="E928" s="74"/>
      <c r="F928" s="74"/>
      <c r="G928" s="74"/>
    </row>
    <row r="929" spans="1:7" s="55" customFormat="1" ht="14.15" x14ac:dyDescent="0.4">
      <c r="A929" s="116"/>
      <c r="B929" s="122"/>
      <c r="E929" s="74"/>
      <c r="F929" s="74"/>
      <c r="G929" s="74"/>
    </row>
    <row r="930" spans="1:7" s="55" customFormat="1" ht="14.15" x14ac:dyDescent="0.4">
      <c r="A930" s="116"/>
      <c r="B930" s="122"/>
      <c r="E930" s="74"/>
      <c r="F930" s="74"/>
      <c r="G930" s="74"/>
    </row>
    <row r="931" spans="1:7" s="55" customFormat="1" ht="14.15" x14ac:dyDescent="0.4">
      <c r="A931" s="116"/>
      <c r="B931" s="122"/>
      <c r="E931" s="74"/>
      <c r="F931" s="74"/>
      <c r="G931" s="74"/>
    </row>
    <row r="932" spans="1:7" s="55" customFormat="1" ht="14.15" x14ac:dyDescent="0.4">
      <c r="A932" s="116"/>
      <c r="B932" s="122"/>
      <c r="E932" s="74"/>
      <c r="F932" s="74"/>
      <c r="G932" s="74"/>
    </row>
    <row r="933" spans="1:7" s="55" customFormat="1" ht="14.15" x14ac:dyDescent="0.4">
      <c r="A933" s="116"/>
      <c r="B933" s="122"/>
      <c r="E933" s="74"/>
      <c r="F933" s="74"/>
      <c r="G933" s="74"/>
    </row>
    <row r="934" spans="1:7" s="55" customFormat="1" ht="14.15" x14ac:dyDescent="0.4">
      <c r="A934" s="116"/>
      <c r="B934" s="122"/>
      <c r="E934" s="74"/>
      <c r="F934" s="74"/>
      <c r="G934" s="74"/>
    </row>
    <row r="935" spans="1:7" s="55" customFormat="1" ht="14.15" x14ac:dyDescent="0.4">
      <c r="A935" s="116"/>
      <c r="B935" s="122"/>
      <c r="E935" s="74"/>
      <c r="F935" s="74"/>
      <c r="G935" s="74"/>
    </row>
    <row r="936" spans="1:7" s="55" customFormat="1" ht="14.15" x14ac:dyDescent="0.4">
      <c r="A936" s="116"/>
      <c r="B936" s="122"/>
      <c r="E936" s="74"/>
      <c r="F936" s="74"/>
      <c r="G936" s="74"/>
    </row>
    <row r="937" spans="1:7" s="55" customFormat="1" ht="14.15" x14ac:dyDescent="0.4">
      <c r="A937" s="116"/>
      <c r="B937" s="122"/>
      <c r="E937" s="74"/>
      <c r="F937" s="74"/>
      <c r="G937" s="74"/>
    </row>
    <row r="938" spans="1:7" s="55" customFormat="1" ht="14.15" x14ac:dyDescent="0.4">
      <c r="A938" s="116"/>
      <c r="B938" s="122"/>
      <c r="E938" s="74"/>
      <c r="F938" s="74"/>
      <c r="G938" s="74"/>
    </row>
    <row r="939" spans="1:7" s="55" customFormat="1" ht="14.15" x14ac:dyDescent="0.4">
      <c r="A939" s="116"/>
      <c r="B939" s="122"/>
      <c r="E939" s="74"/>
      <c r="F939" s="74"/>
      <c r="G939" s="74"/>
    </row>
    <row r="940" spans="1:7" s="55" customFormat="1" ht="14.15" x14ac:dyDescent="0.4">
      <c r="A940" s="116"/>
      <c r="B940" s="122"/>
      <c r="E940" s="74"/>
      <c r="F940" s="74"/>
      <c r="G940" s="74"/>
    </row>
    <row r="941" spans="1:7" s="55" customFormat="1" ht="14.15" x14ac:dyDescent="0.4">
      <c r="A941" s="116"/>
      <c r="B941" s="122"/>
      <c r="E941" s="74"/>
      <c r="F941" s="74"/>
      <c r="G941" s="74"/>
    </row>
    <row r="942" spans="1:7" s="55" customFormat="1" ht="14.15" x14ac:dyDescent="0.4">
      <c r="A942" s="116"/>
      <c r="B942" s="122"/>
      <c r="E942" s="74"/>
      <c r="F942" s="74"/>
      <c r="G942" s="74"/>
    </row>
    <row r="943" spans="1:7" s="55" customFormat="1" ht="14.15" x14ac:dyDescent="0.4">
      <c r="A943" s="116"/>
      <c r="B943" s="122"/>
      <c r="E943" s="74"/>
      <c r="F943" s="74"/>
      <c r="G943" s="74"/>
    </row>
    <row r="944" spans="1:7" s="55" customFormat="1" ht="14.15" x14ac:dyDescent="0.4">
      <c r="A944" s="116"/>
      <c r="B944" s="122"/>
      <c r="E944" s="74"/>
      <c r="F944" s="74"/>
      <c r="G944" s="74"/>
    </row>
    <row r="945" spans="1:7" s="55" customFormat="1" ht="14.15" x14ac:dyDescent="0.4">
      <c r="A945" s="116"/>
      <c r="B945" s="122"/>
      <c r="E945" s="74"/>
      <c r="F945" s="74"/>
      <c r="G945" s="74"/>
    </row>
    <row r="946" spans="1:7" s="55" customFormat="1" ht="14.15" x14ac:dyDescent="0.4">
      <c r="A946" s="116"/>
      <c r="B946" s="122"/>
      <c r="E946" s="74"/>
      <c r="F946" s="74"/>
      <c r="G946" s="74"/>
    </row>
    <row r="947" spans="1:7" s="55" customFormat="1" ht="14.15" x14ac:dyDescent="0.4">
      <c r="A947" s="116"/>
      <c r="B947" s="122"/>
      <c r="E947" s="74"/>
      <c r="F947" s="74"/>
      <c r="G947" s="74"/>
    </row>
    <row r="948" spans="1:7" s="55" customFormat="1" ht="14.15" x14ac:dyDescent="0.4">
      <c r="A948" s="116"/>
      <c r="B948" s="122"/>
      <c r="E948" s="74"/>
      <c r="F948" s="74"/>
      <c r="G948" s="74"/>
    </row>
    <row r="949" spans="1:7" s="55" customFormat="1" ht="14.15" x14ac:dyDescent="0.4">
      <c r="A949" s="116"/>
      <c r="B949" s="122"/>
      <c r="E949" s="74"/>
      <c r="F949" s="74"/>
      <c r="G949" s="74"/>
    </row>
    <row r="950" spans="1:7" s="55" customFormat="1" ht="14.15" x14ac:dyDescent="0.4">
      <c r="A950" s="116"/>
      <c r="B950" s="122"/>
      <c r="E950" s="74"/>
      <c r="F950" s="74"/>
      <c r="G950" s="74"/>
    </row>
    <row r="951" spans="1:7" s="55" customFormat="1" ht="14.15" x14ac:dyDescent="0.4">
      <c r="A951" s="116"/>
      <c r="B951" s="122"/>
      <c r="E951" s="74"/>
      <c r="F951" s="74"/>
      <c r="G951" s="74"/>
    </row>
    <row r="952" spans="1:7" s="55" customFormat="1" ht="14.15" x14ac:dyDescent="0.4">
      <c r="A952" s="116"/>
      <c r="B952" s="122"/>
      <c r="E952" s="74"/>
      <c r="F952" s="74"/>
      <c r="G952" s="74"/>
    </row>
    <row r="953" spans="1:7" s="55" customFormat="1" ht="14.15" x14ac:dyDescent="0.4">
      <c r="A953" s="116"/>
      <c r="B953" s="122"/>
      <c r="E953" s="74"/>
      <c r="F953" s="74"/>
      <c r="G953" s="74"/>
    </row>
    <row r="954" spans="1:7" s="55" customFormat="1" ht="14.15" x14ac:dyDescent="0.4">
      <c r="A954" s="116"/>
      <c r="B954" s="122"/>
      <c r="E954" s="74"/>
      <c r="F954" s="74"/>
      <c r="G954" s="74"/>
    </row>
    <row r="955" spans="1:7" s="55" customFormat="1" ht="14.15" x14ac:dyDescent="0.4">
      <c r="A955" s="116"/>
      <c r="B955" s="122"/>
      <c r="E955" s="74"/>
      <c r="F955" s="74"/>
      <c r="G955" s="74"/>
    </row>
    <row r="956" spans="1:7" s="55" customFormat="1" ht="14.15" x14ac:dyDescent="0.4">
      <c r="A956" s="116"/>
      <c r="B956" s="122"/>
      <c r="E956" s="74"/>
      <c r="F956" s="74"/>
      <c r="G956" s="74"/>
    </row>
    <row r="957" spans="1:7" s="55" customFormat="1" ht="14.15" x14ac:dyDescent="0.4">
      <c r="A957" s="116"/>
      <c r="B957" s="122"/>
      <c r="E957" s="74"/>
      <c r="F957" s="74"/>
      <c r="G957" s="74"/>
    </row>
    <row r="958" spans="1:7" s="55" customFormat="1" ht="14.15" x14ac:dyDescent="0.4">
      <c r="A958" s="116"/>
      <c r="B958" s="122"/>
      <c r="E958" s="74"/>
      <c r="F958" s="74"/>
      <c r="G958" s="74"/>
    </row>
    <row r="959" spans="1:7" s="55" customFormat="1" ht="14.15" x14ac:dyDescent="0.4">
      <c r="A959" s="116"/>
      <c r="B959" s="122"/>
      <c r="E959" s="74"/>
      <c r="F959" s="74"/>
      <c r="G959" s="74"/>
    </row>
    <row r="960" spans="1:7" s="55" customFormat="1" ht="14.15" x14ac:dyDescent="0.4">
      <c r="A960" s="116"/>
      <c r="B960" s="122"/>
      <c r="E960" s="74"/>
      <c r="F960" s="74"/>
      <c r="G960" s="74"/>
    </row>
    <row r="961" spans="1:7" s="55" customFormat="1" ht="14.15" x14ac:dyDescent="0.4">
      <c r="A961" s="116"/>
      <c r="B961" s="122"/>
      <c r="E961" s="74"/>
      <c r="F961" s="74"/>
      <c r="G961" s="74"/>
    </row>
    <row r="962" spans="1:7" s="55" customFormat="1" ht="14.15" x14ac:dyDescent="0.4">
      <c r="A962" s="116"/>
      <c r="B962" s="122"/>
      <c r="E962" s="74"/>
      <c r="F962" s="74"/>
      <c r="G962" s="74"/>
    </row>
    <row r="963" spans="1:7" s="55" customFormat="1" ht="14.15" x14ac:dyDescent="0.4">
      <c r="A963" s="116"/>
      <c r="B963" s="122"/>
      <c r="E963" s="74"/>
      <c r="F963" s="74"/>
      <c r="G963" s="74"/>
    </row>
    <row r="964" spans="1:7" s="55" customFormat="1" ht="14.15" x14ac:dyDescent="0.4">
      <c r="A964" s="116"/>
      <c r="B964" s="122"/>
      <c r="E964" s="74"/>
      <c r="F964" s="74"/>
      <c r="G964" s="74"/>
    </row>
    <row r="965" spans="1:7" s="55" customFormat="1" ht="14.15" x14ac:dyDescent="0.4">
      <c r="A965" s="116"/>
      <c r="B965" s="122"/>
      <c r="E965" s="74"/>
      <c r="F965" s="74"/>
      <c r="G965" s="74"/>
    </row>
    <row r="966" spans="1:7" s="55" customFormat="1" ht="14.15" x14ac:dyDescent="0.4">
      <c r="A966" s="116"/>
      <c r="B966" s="122"/>
      <c r="E966" s="74"/>
      <c r="F966" s="74"/>
      <c r="G966" s="74"/>
    </row>
    <row r="967" spans="1:7" s="55" customFormat="1" ht="14.15" x14ac:dyDescent="0.4">
      <c r="A967" s="116"/>
      <c r="B967" s="122"/>
      <c r="E967" s="74"/>
      <c r="F967" s="74"/>
      <c r="G967" s="74"/>
    </row>
    <row r="968" spans="1:7" s="55" customFormat="1" ht="14.15" x14ac:dyDescent="0.4">
      <c r="A968" s="116"/>
      <c r="B968" s="122"/>
      <c r="E968" s="74"/>
      <c r="F968" s="74"/>
      <c r="G968" s="74"/>
    </row>
    <row r="969" spans="1:7" s="55" customFormat="1" ht="14.15" x14ac:dyDescent="0.4">
      <c r="A969" s="116"/>
      <c r="B969" s="122"/>
      <c r="E969" s="74"/>
      <c r="F969" s="74"/>
      <c r="G969" s="74"/>
    </row>
    <row r="970" spans="1:7" s="55" customFormat="1" ht="14.15" x14ac:dyDescent="0.4">
      <c r="A970" s="116"/>
      <c r="B970" s="122"/>
      <c r="E970" s="74"/>
      <c r="F970" s="74"/>
      <c r="G970" s="74"/>
    </row>
    <row r="971" spans="1:7" s="55" customFormat="1" ht="14.15" x14ac:dyDescent="0.4">
      <c r="A971" s="116"/>
      <c r="B971" s="122"/>
      <c r="E971" s="74"/>
      <c r="F971" s="74"/>
      <c r="G971" s="74"/>
    </row>
    <row r="972" spans="1:7" s="55" customFormat="1" ht="14.15" x14ac:dyDescent="0.4">
      <c r="A972" s="116"/>
      <c r="B972" s="122"/>
      <c r="E972" s="74"/>
      <c r="F972" s="74"/>
      <c r="G972" s="74"/>
    </row>
    <row r="973" spans="1:7" s="55" customFormat="1" ht="14.15" x14ac:dyDescent="0.4">
      <c r="A973" s="116"/>
      <c r="B973" s="122"/>
      <c r="E973" s="74"/>
      <c r="F973" s="74"/>
      <c r="G973" s="74"/>
    </row>
    <row r="974" spans="1:7" s="55" customFormat="1" ht="14.15" x14ac:dyDescent="0.4">
      <c r="A974" s="116"/>
      <c r="B974" s="122"/>
      <c r="E974" s="74"/>
      <c r="F974" s="74"/>
      <c r="G974" s="74"/>
    </row>
    <row r="975" spans="1:7" s="55" customFormat="1" ht="14.15" x14ac:dyDescent="0.4">
      <c r="A975" s="116"/>
      <c r="B975" s="122"/>
      <c r="E975" s="74"/>
      <c r="F975" s="74"/>
      <c r="G975" s="74"/>
    </row>
    <row r="976" spans="1:7" s="55" customFormat="1" ht="14.15" x14ac:dyDescent="0.4">
      <c r="A976" s="116"/>
      <c r="B976" s="122"/>
      <c r="E976" s="74"/>
      <c r="F976" s="74"/>
      <c r="G976" s="74"/>
    </row>
    <row r="977" spans="1:7" s="55" customFormat="1" ht="14.15" x14ac:dyDescent="0.4">
      <c r="A977" s="116"/>
      <c r="B977" s="122"/>
      <c r="E977" s="74"/>
      <c r="F977" s="74"/>
      <c r="G977" s="74"/>
    </row>
    <row r="978" spans="1:7" s="55" customFormat="1" ht="14.15" x14ac:dyDescent="0.4">
      <c r="A978" s="116"/>
      <c r="B978" s="122"/>
      <c r="E978" s="74"/>
      <c r="F978" s="74"/>
      <c r="G978" s="74"/>
    </row>
    <row r="979" spans="1:7" s="55" customFormat="1" ht="14.15" x14ac:dyDescent="0.4">
      <c r="A979" s="116"/>
      <c r="B979" s="122"/>
      <c r="E979" s="74"/>
      <c r="F979" s="74"/>
      <c r="G979" s="74"/>
    </row>
    <row r="980" spans="1:7" s="55" customFormat="1" ht="14.15" x14ac:dyDescent="0.4">
      <c r="A980" s="116"/>
      <c r="B980" s="122"/>
      <c r="E980" s="74"/>
      <c r="F980" s="74"/>
      <c r="G980" s="74"/>
    </row>
    <row r="981" spans="1:7" s="55" customFormat="1" ht="14.15" x14ac:dyDescent="0.4">
      <c r="A981" s="116"/>
      <c r="B981" s="122"/>
      <c r="E981" s="74"/>
      <c r="F981" s="74"/>
      <c r="G981" s="74"/>
    </row>
    <row r="982" spans="1:7" s="55" customFormat="1" ht="14.15" x14ac:dyDescent="0.4">
      <c r="A982" s="116"/>
      <c r="B982" s="122"/>
      <c r="E982" s="74"/>
      <c r="F982" s="74"/>
      <c r="G982" s="74"/>
    </row>
    <row r="983" spans="1:7" s="55" customFormat="1" ht="14.15" x14ac:dyDescent="0.4">
      <c r="A983" s="116"/>
      <c r="B983" s="122"/>
      <c r="E983" s="74"/>
      <c r="F983" s="74"/>
      <c r="G983" s="74"/>
    </row>
    <row r="984" spans="1:7" s="55" customFormat="1" ht="14.15" x14ac:dyDescent="0.4">
      <c r="A984" s="116"/>
      <c r="B984" s="122"/>
      <c r="E984" s="74"/>
      <c r="F984" s="74"/>
      <c r="G984" s="74"/>
    </row>
    <row r="985" spans="1:7" s="55" customFormat="1" ht="14.15" x14ac:dyDescent="0.4">
      <c r="A985" s="116"/>
      <c r="B985" s="122"/>
      <c r="E985" s="74"/>
      <c r="F985" s="74"/>
      <c r="G985" s="74"/>
    </row>
    <row r="986" spans="1:7" s="55" customFormat="1" ht="14.15" x14ac:dyDescent="0.4">
      <c r="A986" s="116"/>
      <c r="B986" s="122"/>
      <c r="E986" s="74"/>
      <c r="F986" s="74"/>
      <c r="G986" s="74"/>
    </row>
    <row r="987" spans="1:7" s="55" customFormat="1" ht="14.15" x14ac:dyDescent="0.4">
      <c r="A987" s="116"/>
      <c r="B987" s="122"/>
      <c r="E987" s="74"/>
      <c r="F987" s="74"/>
      <c r="G987" s="74"/>
    </row>
    <row r="988" spans="1:7" s="55" customFormat="1" ht="14.15" x14ac:dyDescent="0.4">
      <c r="A988" s="116"/>
      <c r="B988" s="122"/>
      <c r="E988" s="74"/>
      <c r="F988" s="74"/>
      <c r="G988" s="74"/>
    </row>
    <row r="989" spans="1:7" s="55" customFormat="1" ht="14.15" x14ac:dyDescent="0.4">
      <c r="A989" s="116"/>
      <c r="B989" s="122"/>
      <c r="E989" s="74"/>
      <c r="F989" s="74"/>
      <c r="G989" s="74"/>
    </row>
    <row r="990" spans="1:7" s="55" customFormat="1" ht="14.15" x14ac:dyDescent="0.4">
      <c r="A990" s="116"/>
      <c r="B990" s="122"/>
      <c r="E990" s="74"/>
      <c r="F990" s="74"/>
      <c r="G990" s="74"/>
    </row>
    <row r="991" spans="1:7" s="55" customFormat="1" ht="14.15" x14ac:dyDescent="0.4">
      <c r="A991" s="116"/>
      <c r="B991" s="122"/>
      <c r="E991" s="74"/>
      <c r="F991" s="74"/>
      <c r="G991" s="74"/>
    </row>
    <row r="992" spans="1:7" s="55" customFormat="1" ht="14.15" x14ac:dyDescent="0.4">
      <c r="A992" s="116"/>
      <c r="B992" s="122"/>
      <c r="E992" s="74"/>
      <c r="F992" s="74"/>
      <c r="G992" s="74"/>
    </row>
    <row r="993" spans="1:7" s="55" customFormat="1" ht="14.15" x14ac:dyDescent="0.4">
      <c r="A993" s="116"/>
      <c r="B993" s="122"/>
      <c r="E993" s="74"/>
      <c r="F993" s="74"/>
      <c r="G993" s="74"/>
    </row>
    <row r="994" spans="1:7" s="55" customFormat="1" ht="14.15" x14ac:dyDescent="0.4">
      <c r="A994" s="116"/>
      <c r="B994" s="122"/>
      <c r="E994" s="74"/>
      <c r="F994" s="74"/>
      <c r="G994" s="74"/>
    </row>
    <row r="995" spans="1:7" s="55" customFormat="1" ht="14.15" x14ac:dyDescent="0.4">
      <c r="A995" s="116"/>
      <c r="B995" s="122"/>
      <c r="E995" s="74"/>
      <c r="F995" s="74"/>
      <c r="G995" s="74"/>
    </row>
    <row r="996" spans="1:7" s="55" customFormat="1" ht="14.15" x14ac:dyDescent="0.4">
      <c r="A996" s="116"/>
      <c r="B996" s="122"/>
      <c r="E996" s="74"/>
      <c r="F996" s="74"/>
      <c r="G996" s="74"/>
    </row>
    <row r="997" spans="1:7" s="55" customFormat="1" ht="14.15" x14ac:dyDescent="0.4">
      <c r="A997" s="116"/>
      <c r="B997" s="122"/>
      <c r="E997" s="74"/>
      <c r="F997" s="74"/>
      <c r="G997" s="74"/>
    </row>
    <row r="998" spans="1:7" s="55" customFormat="1" ht="14.15" x14ac:dyDescent="0.4">
      <c r="A998" s="116"/>
      <c r="B998" s="122"/>
      <c r="E998" s="74"/>
      <c r="F998" s="74"/>
      <c r="G998" s="74"/>
    </row>
    <row r="999" spans="1:7" s="55" customFormat="1" ht="14.15" x14ac:dyDescent="0.4">
      <c r="A999" s="116"/>
      <c r="B999" s="122"/>
      <c r="E999" s="74"/>
      <c r="F999" s="74"/>
      <c r="G999" s="74"/>
    </row>
    <row r="1000" spans="1:7" s="55" customFormat="1" ht="14.15" x14ac:dyDescent="0.4">
      <c r="A1000" s="116"/>
      <c r="B1000" s="122"/>
      <c r="E1000" s="74"/>
      <c r="F1000" s="74"/>
      <c r="G1000" s="74"/>
    </row>
    <row r="1001" spans="1:7" s="55" customFormat="1" ht="14.15" x14ac:dyDescent="0.4">
      <c r="A1001" s="116"/>
      <c r="B1001" s="122"/>
      <c r="E1001" s="74"/>
      <c r="F1001" s="74"/>
      <c r="G1001" s="74"/>
    </row>
    <row r="1002" spans="1:7" s="55" customFormat="1" ht="14.15" x14ac:dyDescent="0.4">
      <c r="A1002" s="116"/>
      <c r="B1002" s="122"/>
      <c r="E1002" s="74"/>
      <c r="F1002" s="74"/>
      <c r="G1002" s="74"/>
    </row>
    <row r="1003" spans="1:7" s="55" customFormat="1" ht="14.15" x14ac:dyDescent="0.4">
      <c r="A1003" s="116"/>
      <c r="B1003" s="122"/>
      <c r="E1003" s="74"/>
      <c r="F1003" s="74"/>
      <c r="G1003" s="74"/>
    </row>
    <row r="1004" spans="1:7" s="55" customFormat="1" ht="14.15" x14ac:dyDescent="0.4">
      <c r="A1004" s="116"/>
      <c r="B1004" s="122"/>
      <c r="E1004" s="74"/>
      <c r="F1004" s="74"/>
      <c r="G1004" s="74"/>
    </row>
    <row r="1005" spans="1:7" s="55" customFormat="1" ht="14.15" x14ac:dyDescent="0.4">
      <c r="A1005" s="116"/>
      <c r="B1005" s="122"/>
      <c r="E1005" s="74"/>
      <c r="F1005" s="74"/>
      <c r="G1005" s="74"/>
    </row>
    <row r="1006" spans="1:7" s="55" customFormat="1" ht="14.15" x14ac:dyDescent="0.4">
      <c r="A1006" s="116"/>
      <c r="B1006" s="122"/>
      <c r="E1006" s="74"/>
      <c r="F1006" s="74"/>
      <c r="G1006" s="74"/>
    </row>
    <row r="1007" spans="1:7" s="55" customFormat="1" ht="14.15" x14ac:dyDescent="0.4">
      <c r="A1007" s="116"/>
      <c r="B1007" s="122"/>
      <c r="E1007" s="74"/>
      <c r="F1007" s="74"/>
      <c r="G1007" s="74"/>
    </row>
    <row r="1008" spans="1:7" s="55" customFormat="1" ht="14.15" x14ac:dyDescent="0.4">
      <c r="A1008" s="116"/>
      <c r="B1008" s="122"/>
      <c r="E1008" s="74"/>
      <c r="F1008" s="74"/>
      <c r="G1008" s="74"/>
    </row>
    <row r="1009" spans="1:7" s="55" customFormat="1" ht="14.15" x14ac:dyDescent="0.4">
      <c r="A1009" s="116"/>
      <c r="B1009" s="122"/>
      <c r="E1009" s="74"/>
      <c r="F1009" s="74"/>
      <c r="G1009" s="74"/>
    </row>
    <row r="1010" spans="1:7" s="55" customFormat="1" ht="14.15" x14ac:dyDescent="0.4">
      <c r="A1010" s="116"/>
      <c r="B1010" s="122"/>
      <c r="E1010" s="74"/>
      <c r="F1010" s="74"/>
      <c r="G1010" s="74"/>
    </row>
    <row r="1011" spans="1:7" s="55" customFormat="1" ht="14.15" x14ac:dyDescent="0.4">
      <c r="A1011" s="116"/>
      <c r="B1011" s="122"/>
      <c r="E1011" s="74"/>
      <c r="F1011" s="74"/>
      <c r="G1011" s="74"/>
    </row>
    <row r="1012" spans="1:7" s="55" customFormat="1" ht="14.15" x14ac:dyDescent="0.4">
      <c r="A1012" s="116"/>
      <c r="B1012" s="122"/>
      <c r="E1012" s="74"/>
      <c r="F1012" s="74"/>
      <c r="G1012" s="74"/>
    </row>
    <row r="1013" spans="1:7" s="55" customFormat="1" ht="14.15" x14ac:dyDescent="0.4">
      <c r="A1013" s="116"/>
      <c r="B1013" s="122"/>
      <c r="E1013" s="74"/>
      <c r="F1013" s="74"/>
      <c r="G1013" s="74"/>
    </row>
    <row r="1014" spans="1:7" s="55" customFormat="1" ht="14.15" x14ac:dyDescent="0.4">
      <c r="A1014" s="116"/>
      <c r="B1014" s="122"/>
      <c r="E1014" s="74"/>
      <c r="F1014" s="74"/>
      <c r="G1014" s="74"/>
    </row>
    <row r="1015" spans="1:7" s="55" customFormat="1" ht="14.15" x14ac:dyDescent="0.4">
      <c r="A1015" s="116"/>
      <c r="B1015" s="122"/>
      <c r="E1015" s="74"/>
      <c r="F1015" s="74"/>
      <c r="G1015" s="74"/>
    </row>
    <row r="1016" spans="1:7" s="55" customFormat="1" ht="14.15" x14ac:dyDescent="0.4">
      <c r="A1016" s="116"/>
      <c r="B1016" s="122"/>
      <c r="E1016" s="74"/>
      <c r="F1016" s="74"/>
      <c r="G1016" s="74"/>
    </row>
    <row r="1017" spans="1:7" s="55" customFormat="1" ht="14.15" x14ac:dyDescent="0.4">
      <c r="A1017" s="116"/>
      <c r="B1017" s="122"/>
      <c r="E1017" s="74"/>
      <c r="F1017" s="74"/>
      <c r="G1017" s="74"/>
    </row>
    <row r="1018" spans="1:7" s="55" customFormat="1" ht="14.15" x14ac:dyDescent="0.4">
      <c r="A1018" s="116"/>
      <c r="B1018" s="122"/>
      <c r="E1018" s="74"/>
      <c r="F1018" s="74"/>
      <c r="G1018" s="74"/>
    </row>
    <row r="1019" spans="1:7" s="55" customFormat="1" ht="14.15" x14ac:dyDescent="0.4">
      <c r="A1019" s="116"/>
      <c r="B1019" s="122"/>
      <c r="E1019" s="74"/>
      <c r="F1019" s="74"/>
      <c r="G1019" s="74"/>
    </row>
    <row r="1020" spans="1:7" s="55" customFormat="1" ht="14.15" x14ac:dyDescent="0.4">
      <c r="A1020" s="116"/>
      <c r="B1020" s="122"/>
      <c r="E1020" s="74"/>
      <c r="F1020" s="74"/>
      <c r="G1020" s="74"/>
    </row>
    <row r="1021" spans="1:7" s="55" customFormat="1" ht="14.15" x14ac:dyDescent="0.4">
      <c r="A1021" s="116"/>
      <c r="B1021" s="122"/>
      <c r="E1021" s="74"/>
      <c r="F1021" s="74"/>
      <c r="G1021" s="74"/>
    </row>
    <row r="1022" spans="1:7" s="55" customFormat="1" ht="14.15" x14ac:dyDescent="0.4">
      <c r="A1022" s="116"/>
      <c r="B1022" s="122"/>
      <c r="E1022" s="74"/>
      <c r="F1022" s="74"/>
      <c r="G1022" s="74"/>
    </row>
    <row r="1023" spans="1:7" s="55" customFormat="1" ht="14.15" x14ac:dyDescent="0.4">
      <c r="A1023" s="116"/>
      <c r="B1023" s="122"/>
      <c r="E1023" s="74"/>
      <c r="F1023" s="74"/>
      <c r="G1023" s="74"/>
    </row>
    <row r="1024" spans="1:7" s="55" customFormat="1" ht="14.15" x14ac:dyDescent="0.4">
      <c r="A1024" s="116"/>
      <c r="B1024" s="122"/>
      <c r="E1024" s="74"/>
      <c r="F1024" s="74"/>
      <c r="G1024" s="74"/>
    </row>
    <row r="1025" spans="1:7" s="55" customFormat="1" ht="14.15" x14ac:dyDescent="0.4">
      <c r="A1025" s="116"/>
      <c r="B1025" s="122"/>
      <c r="E1025" s="74"/>
      <c r="F1025" s="74"/>
      <c r="G1025" s="74"/>
    </row>
    <row r="1026" spans="1:7" s="55" customFormat="1" ht="14.15" x14ac:dyDescent="0.4">
      <c r="A1026" s="116"/>
      <c r="B1026" s="122"/>
      <c r="E1026" s="74"/>
      <c r="F1026" s="74"/>
      <c r="G1026" s="74"/>
    </row>
    <row r="1027" spans="1:7" s="55" customFormat="1" ht="14.15" x14ac:dyDescent="0.4">
      <c r="A1027" s="116"/>
      <c r="B1027" s="122"/>
      <c r="E1027" s="74"/>
      <c r="F1027" s="74"/>
      <c r="G1027" s="74"/>
    </row>
    <row r="1028" spans="1:7" s="55" customFormat="1" ht="14.15" x14ac:dyDescent="0.4">
      <c r="A1028" s="116"/>
      <c r="B1028" s="122"/>
      <c r="E1028" s="74"/>
      <c r="F1028" s="74"/>
      <c r="G1028" s="74"/>
    </row>
    <row r="1029" spans="1:7" s="55" customFormat="1" ht="14.15" x14ac:dyDescent="0.4">
      <c r="A1029" s="116"/>
      <c r="B1029" s="122"/>
      <c r="E1029" s="74"/>
      <c r="F1029" s="74"/>
      <c r="G1029" s="74"/>
    </row>
    <row r="1030" spans="1:7" s="55" customFormat="1" ht="14.15" x14ac:dyDescent="0.4">
      <c r="A1030" s="116"/>
      <c r="B1030" s="122"/>
      <c r="E1030" s="74"/>
      <c r="F1030" s="74"/>
      <c r="G1030" s="74"/>
    </row>
    <row r="1031" spans="1:7" s="55" customFormat="1" ht="14.15" x14ac:dyDescent="0.4">
      <c r="A1031" s="116"/>
      <c r="B1031" s="122"/>
      <c r="E1031" s="74"/>
      <c r="F1031" s="74"/>
      <c r="G1031" s="74"/>
    </row>
    <row r="1032" spans="1:7" s="55" customFormat="1" ht="14.15" x14ac:dyDescent="0.4">
      <c r="A1032" s="116"/>
      <c r="B1032" s="122"/>
      <c r="E1032" s="74"/>
      <c r="F1032" s="74"/>
      <c r="G1032" s="74"/>
    </row>
    <row r="1033" spans="1:7" s="55" customFormat="1" ht="14.15" x14ac:dyDescent="0.4">
      <c r="A1033" s="116"/>
      <c r="B1033" s="122"/>
      <c r="E1033" s="74"/>
      <c r="F1033" s="74"/>
      <c r="G1033" s="74"/>
    </row>
    <row r="1034" spans="1:7" s="55" customFormat="1" ht="14.15" x14ac:dyDescent="0.4">
      <c r="A1034" s="116"/>
      <c r="B1034" s="122"/>
      <c r="E1034" s="74"/>
      <c r="F1034" s="74"/>
      <c r="G1034" s="74"/>
    </row>
    <row r="1035" spans="1:7" s="55" customFormat="1" ht="14.15" x14ac:dyDescent="0.4">
      <c r="A1035" s="116"/>
      <c r="B1035" s="122"/>
      <c r="E1035" s="74"/>
      <c r="F1035" s="74"/>
      <c r="G1035" s="74"/>
    </row>
    <row r="1036" spans="1:7" s="55" customFormat="1" ht="14.15" x14ac:dyDescent="0.4">
      <c r="A1036" s="116"/>
      <c r="B1036" s="122"/>
      <c r="E1036" s="74"/>
      <c r="F1036" s="74"/>
      <c r="G1036" s="74"/>
    </row>
    <row r="1037" spans="1:7" s="55" customFormat="1" ht="14.15" x14ac:dyDescent="0.4">
      <c r="A1037" s="116"/>
      <c r="B1037" s="122"/>
      <c r="E1037" s="74"/>
      <c r="F1037" s="74"/>
      <c r="G1037" s="74"/>
    </row>
    <row r="1038" spans="1:7" s="55" customFormat="1" ht="14.15" x14ac:dyDescent="0.4">
      <c r="A1038" s="116"/>
      <c r="B1038" s="122"/>
      <c r="E1038" s="74"/>
      <c r="F1038" s="74"/>
      <c r="G1038" s="74"/>
    </row>
    <row r="1039" spans="1:7" s="55" customFormat="1" ht="14.15" x14ac:dyDescent="0.4">
      <c r="A1039" s="116"/>
      <c r="B1039" s="122"/>
      <c r="E1039" s="74"/>
      <c r="F1039" s="74"/>
      <c r="G1039" s="74"/>
    </row>
    <row r="1040" spans="1:7" s="55" customFormat="1" ht="14.15" x14ac:dyDescent="0.4">
      <c r="A1040" s="116"/>
      <c r="B1040" s="122"/>
      <c r="E1040" s="74"/>
      <c r="F1040" s="74"/>
      <c r="G1040" s="74"/>
    </row>
    <row r="1041" spans="1:7" s="55" customFormat="1" ht="14.15" x14ac:dyDescent="0.4">
      <c r="A1041" s="116"/>
      <c r="B1041" s="122"/>
      <c r="E1041" s="74"/>
      <c r="F1041" s="74"/>
      <c r="G1041" s="74"/>
    </row>
    <row r="1042" spans="1:7" s="55" customFormat="1" ht="14.15" x14ac:dyDescent="0.4">
      <c r="A1042" s="116"/>
      <c r="B1042" s="122"/>
      <c r="E1042" s="74"/>
      <c r="F1042" s="74"/>
      <c r="G1042" s="74"/>
    </row>
    <row r="1043" spans="1:7" s="55" customFormat="1" ht="14.15" x14ac:dyDescent="0.4">
      <c r="A1043" s="116"/>
      <c r="B1043" s="122"/>
      <c r="E1043" s="74"/>
      <c r="F1043" s="74"/>
      <c r="G1043" s="74"/>
    </row>
    <row r="1044" spans="1:7" s="55" customFormat="1" ht="14.15" x14ac:dyDescent="0.4">
      <c r="A1044" s="116"/>
      <c r="B1044" s="122"/>
      <c r="E1044" s="74"/>
      <c r="F1044" s="74"/>
      <c r="G1044" s="74"/>
    </row>
    <row r="1045" spans="1:7" s="55" customFormat="1" ht="14.15" x14ac:dyDescent="0.4">
      <c r="A1045" s="116"/>
      <c r="B1045" s="122"/>
      <c r="E1045" s="74"/>
      <c r="F1045" s="74"/>
      <c r="G1045" s="74"/>
    </row>
    <row r="1046" spans="1:7" s="55" customFormat="1" ht="14.15" x14ac:dyDescent="0.4">
      <c r="A1046" s="116"/>
      <c r="B1046" s="122"/>
      <c r="E1046" s="74"/>
      <c r="F1046" s="74"/>
      <c r="G1046" s="74"/>
    </row>
    <row r="1047" spans="1:7" s="55" customFormat="1" ht="14.15" x14ac:dyDescent="0.4">
      <c r="A1047" s="116"/>
      <c r="B1047" s="122"/>
      <c r="E1047" s="74"/>
      <c r="F1047" s="74"/>
      <c r="G1047" s="74"/>
    </row>
    <row r="1048" spans="1:7" s="55" customFormat="1" ht="14.15" x14ac:dyDescent="0.4">
      <c r="A1048" s="116"/>
      <c r="B1048" s="122"/>
      <c r="E1048" s="74"/>
      <c r="F1048" s="74"/>
      <c r="G1048" s="74"/>
    </row>
    <row r="1049" spans="1:7" s="55" customFormat="1" ht="14.15" x14ac:dyDescent="0.4">
      <c r="A1049" s="116"/>
      <c r="B1049" s="122"/>
      <c r="E1049" s="74"/>
      <c r="F1049" s="74"/>
      <c r="G1049" s="74"/>
    </row>
    <row r="1050" spans="1:7" s="55" customFormat="1" ht="14.15" x14ac:dyDescent="0.4">
      <c r="A1050" s="116"/>
      <c r="B1050" s="122"/>
      <c r="E1050" s="74"/>
      <c r="F1050" s="74"/>
      <c r="G1050" s="74"/>
    </row>
    <row r="1051" spans="1:7" s="55" customFormat="1" ht="14.15" x14ac:dyDescent="0.4">
      <c r="A1051" s="116"/>
      <c r="B1051" s="122"/>
      <c r="E1051" s="74"/>
      <c r="F1051" s="74"/>
      <c r="G1051" s="74"/>
    </row>
    <row r="1052" spans="1:7" s="55" customFormat="1" ht="14.15" x14ac:dyDescent="0.4">
      <c r="A1052" s="116"/>
      <c r="B1052" s="122"/>
      <c r="E1052" s="74"/>
      <c r="F1052" s="74"/>
      <c r="G1052" s="74"/>
    </row>
    <row r="1053" spans="1:7" s="55" customFormat="1" ht="14.15" x14ac:dyDescent="0.4">
      <c r="A1053" s="116"/>
      <c r="B1053" s="122"/>
      <c r="E1053" s="74"/>
      <c r="F1053" s="74"/>
      <c r="G1053" s="74"/>
    </row>
    <row r="1054" spans="1:7" s="55" customFormat="1" ht="14.15" x14ac:dyDescent="0.4">
      <c r="A1054" s="116"/>
      <c r="B1054" s="122"/>
      <c r="E1054" s="74"/>
      <c r="F1054" s="74"/>
      <c r="G1054" s="74"/>
    </row>
    <row r="1055" spans="1:7" s="55" customFormat="1" ht="14.15" x14ac:dyDescent="0.4">
      <c r="A1055" s="116"/>
      <c r="B1055" s="122"/>
      <c r="E1055" s="74"/>
      <c r="F1055" s="74"/>
      <c r="G1055" s="74"/>
    </row>
    <row r="1056" spans="1:7" s="55" customFormat="1" ht="14.15" x14ac:dyDescent="0.4">
      <c r="A1056" s="116"/>
      <c r="B1056" s="122"/>
      <c r="E1056" s="74"/>
      <c r="F1056" s="74"/>
      <c r="G1056" s="74"/>
    </row>
    <row r="1057" spans="1:7" s="55" customFormat="1" ht="14.15" x14ac:dyDescent="0.4">
      <c r="A1057" s="116"/>
      <c r="B1057" s="122"/>
      <c r="E1057" s="74"/>
      <c r="F1057" s="74"/>
      <c r="G1057" s="74"/>
    </row>
    <row r="1058" spans="1:7" s="55" customFormat="1" ht="14.15" x14ac:dyDescent="0.4">
      <c r="A1058" s="116"/>
      <c r="B1058" s="122"/>
      <c r="E1058" s="74"/>
      <c r="F1058" s="74"/>
      <c r="G1058" s="74"/>
    </row>
    <row r="1059" spans="1:7" s="55" customFormat="1" ht="14.15" x14ac:dyDescent="0.4">
      <c r="A1059" s="116"/>
      <c r="B1059" s="122"/>
      <c r="E1059" s="74"/>
      <c r="F1059" s="74"/>
      <c r="G1059" s="74"/>
    </row>
    <row r="1060" spans="1:7" s="55" customFormat="1" ht="14.15" x14ac:dyDescent="0.4">
      <c r="A1060" s="116"/>
      <c r="B1060" s="122"/>
      <c r="E1060" s="74"/>
      <c r="F1060" s="74"/>
      <c r="G1060" s="74"/>
    </row>
    <row r="1061" spans="1:7" s="55" customFormat="1" ht="14.15" x14ac:dyDescent="0.4">
      <c r="A1061" s="116"/>
      <c r="B1061" s="122"/>
      <c r="E1061" s="74"/>
      <c r="F1061" s="74"/>
      <c r="G1061" s="74"/>
    </row>
    <row r="1062" spans="1:7" s="55" customFormat="1" ht="14.15" x14ac:dyDescent="0.4">
      <c r="A1062" s="116"/>
      <c r="B1062" s="122"/>
      <c r="E1062" s="74"/>
      <c r="F1062" s="74"/>
      <c r="G1062" s="74"/>
    </row>
    <row r="1063" spans="1:7" s="55" customFormat="1" ht="14.15" x14ac:dyDescent="0.4">
      <c r="A1063" s="116"/>
      <c r="B1063" s="122"/>
      <c r="E1063" s="74"/>
      <c r="F1063" s="74"/>
      <c r="G1063" s="74"/>
    </row>
    <row r="1064" spans="1:7" s="55" customFormat="1" ht="14.15" x14ac:dyDescent="0.4">
      <c r="A1064" s="116"/>
      <c r="B1064" s="122"/>
      <c r="E1064" s="74"/>
      <c r="F1064" s="74"/>
      <c r="G1064" s="74"/>
    </row>
    <row r="1065" spans="1:7" s="55" customFormat="1" ht="14.15" x14ac:dyDescent="0.4">
      <c r="A1065" s="116"/>
      <c r="B1065" s="122"/>
      <c r="E1065" s="74"/>
      <c r="F1065" s="74"/>
      <c r="G1065" s="74"/>
    </row>
    <row r="1066" spans="1:7" s="55" customFormat="1" ht="14.15" x14ac:dyDescent="0.4">
      <c r="A1066" s="116"/>
      <c r="B1066" s="122"/>
      <c r="E1066" s="74"/>
      <c r="F1066" s="74"/>
      <c r="G1066" s="74"/>
    </row>
    <row r="1067" spans="1:7" s="55" customFormat="1" ht="14.15" x14ac:dyDescent="0.4">
      <c r="A1067" s="116"/>
      <c r="B1067" s="122"/>
      <c r="E1067" s="74"/>
      <c r="F1067" s="74"/>
      <c r="G1067" s="74"/>
    </row>
    <row r="1068" spans="1:7" s="55" customFormat="1" ht="14.15" x14ac:dyDescent="0.4">
      <c r="A1068" s="116"/>
      <c r="B1068" s="122"/>
      <c r="E1068" s="74"/>
      <c r="F1068" s="74"/>
      <c r="G1068" s="74"/>
    </row>
    <row r="1069" spans="1:7" s="55" customFormat="1" ht="14.15" x14ac:dyDescent="0.4">
      <c r="A1069" s="116"/>
      <c r="B1069" s="122"/>
      <c r="E1069" s="74"/>
      <c r="F1069" s="74"/>
      <c r="G1069" s="74"/>
    </row>
    <row r="1070" spans="1:7" s="55" customFormat="1" ht="14.15" x14ac:dyDescent="0.4">
      <c r="A1070" s="116"/>
      <c r="B1070" s="122"/>
      <c r="E1070" s="74"/>
      <c r="F1070" s="74"/>
      <c r="G1070" s="74"/>
    </row>
    <row r="1071" spans="1:7" s="55" customFormat="1" ht="14.15" x14ac:dyDescent="0.4">
      <c r="A1071" s="116"/>
      <c r="B1071" s="122"/>
      <c r="E1071" s="74"/>
      <c r="F1071" s="74"/>
      <c r="G1071" s="74"/>
    </row>
    <row r="1072" spans="1:7" s="55" customFormat="1" ht="14.15" x14ac:dyDescent="0.4">
      <c r="A1072" s="116"/>
      <c r="B1072" s="122"/>
      <c r="E1072" s="74"/>
      <c r="F1072" s="74"/>
      <c r="G1072" s="74"/>
    </row>
    <row r="1073" spans="1:7" s="55" customFormat="1" ht="14.15" x14ac:dyDescent="0.4">
      <c r="A1073" s="116"/>
      <c r="B1073" s="122"/>
      <c r="E1073" s="74"/>
      <c r="F1073" s="74"/>
      <c r="G1073" s="74"/>
    </row>
    <row r="1074" spans="1:7" s="55" customFormat="1" ht="14.15" x14ac:dyDescent="0.4">
      <c r="A1074" s="116"/>
      <c r="B1074" s="122"/>
      <c r="E1074" s="74"/>
      <c r="F1074" s="74"/>
      <c r="G1074" s="74"/>
    </row>
    <row r="1075" spans="1:7" s="55" customFormat="1" ht="14.15" x14ac:dyDescent="0.4">
      <c r="A1075" s="116"/>
      <c r="B1075" s="122"/>
      <c r="E1075" s="74"/>
      <c r="F1075" s="74"/>
      <c r="G1075" s="74"/>
    </row>
    <row r="1076" spans="1:7" s="55" customFormat="1" ht="14.15" x14ac:dyDescent="0.4">
      <c r="A1076" s="116"/>
      <c r="B1076" s="122"/>
      <c r="E1076" s="74"/>
      <c r="F1076" s="74"/>
      <c r="G1076" s="74"/>
    </row>
    <row r="1077" spans="1:7" s="55" customFormat="1" ht="14.15" x14ac:dyDescent="0.4">
      <c r="A1077" s="116"/>
      <c r="B1077" s="122"/>
      <c r="E1077" s="74"/>
      <c r="F1077" s="74"/>
      <c r="G1077" s="74"/>
    </row>
    <row r="1078" spans="1:7" s="55" customFormat="1" ht="14.15" x14ac:dyDescent="0.4">
      <c r="A1078" s="116"/>
      <c r="B1078" s="122"/>
      <c r="E1078" s="74"/>
      <c r="F1078" s="74"/>
      <c r="G1078" s="74"/>
    </row>
    <row r="1079" spans="1:7" s="55" customFormat="1" ht="14.15" x14ac:dyDescent="0.4">
      <c r="A1079" s="116"/>
      <c r="B1079" s="122"/>
      <c r="E1079" s="74"/>
      <c r="F1079" s="74"/>
      <c r="G1079" s="74"/>
    </row>
    <row r="1080" spans="1:7" s="55" customFormat="1" ht="14.15" x14ac:dyDescent="0.4">
      <c r="A1080" s="116"/>
      <c r="B1080" s="122"/>
      <c r="E1080" s="74"/>
      <c r="F1080" s="74"/>
      <c r="G1080" s="74"/>
    </row>
    <row r="1081" spans="1:7" s="55" customFormat="1" ht="14.15" x14ac:dyDescent="0.4">
      <c r="A1081" s="116"/>
      <c r="B1081" s="122"/>
      <c r="E1081" s="74"/>
      <c r="F1081" s="74"/>
      <c r="G1081" s="74"/>
    </row>
    <row r="1082" spans="1:7" s="55" customFormat="1" ht="14.15" x14ac:dyDescent="0.4">
      <c r="A1082" s="116"/>
      <c r="B1082" s="122"/>
      <c r="E1082" s="74"/>
      <c r="F1082" s="74"/>
      <c r="G1082" s="74"/>
    </row>
    <row r="1083" spans="1:7" s="55" customFormat="1" ht="14.15" x14ac:dyDescent="0.4">
      <c r="A1083" s="116"/>
      <c r="B1083" s="122"/>
      <c r="E1083" s="74"/>
      <c r="F1083" s="74"/>
      <c r="G1083" s="74"/>
    </row>
    <row r="1084" spans="1:7" s="55" customFormat="1" ht="14.15" x14ac:dyDescent="0.4">
      <c r="A1084" s="116"/>
      <c r="B1084" s="122"/>
      <c r="E1084" s="74"/>
      <c r="F1084" s="74"/>
      <c r="G1084" s="74"/>
    </row>
    <row r="1085" spans="1:7" s="55" customFormat="1" ht="14.15" x14ac:dyDescent="0.4">
      <c r="A1085" s="116"/>
      <c r="B1085" s="122"/>
      <c r="E1085" s="74"/>
      <c r="F1085" s="74"/>
      <c r="G1085" s="74"/>
    </row>
    <row r="1086" spans="1:7" s="55" customFormat="1" ht="14.15" x14ac:dyDescent="0.4">
      <c r="A1086" s="116"/>
      <c r="B1086" s="122"/>
      <c r="E1086" s="74"/>
      <c r="F1086" s="74"/>
      <c r="G1086" s="74"/>
    </row>
    <row r="1087" spans="1:7" s="55" customFormat="1" ht="14.15" x14ac:dyDescent="0.4">
      <c r="A1087" s="116"/>
      <c r="B1087" s="122"/>
      <c r="E1087" s="74"/>
      <c r="F1087" s="74"/>
      <c r="G1087" s="74"/>
    </row>
    <row r="1088" spans="1:7" s="55" customFormat="1" ht="14.15" x14ac:dyDescent="0.4">
      <c r="A1088" s="116"/>
      <c r="B1088" s="122"/>
      <c r="E1088" s="74"/>
      <c r="F1088" s="74"/>
      <c r="G1088" s="74"/>
    </row>
    <row r="1089" spans="1:7" s="55" customFormat="1" ht="14.15" x14ac:dyDescent="0.4">
      <c r="A1089" s="116"/>
      <c r="B1089" s="122"/>
      <c r="E1089" s="74"/>
      <c r="F1089" s="74"/>
      <c r="G1089" s="74"/>
    </row>
    <row r="1090" spans="1:7" s="55" customFormat="1" ht="14.15" x14ac:dyDescent="0.4">
      <c r="A1090" s="116"/>
      <c r="B1090" s="122"/>
      <c r="E1090" s="74"/>
      <c r="F1090" s="74"/>
      <c r="G1090" s="74"/>
    </row>
    <row r="1091" spans="1:7" s="55" customFormat="1" ht="14.15" x14ac:dyDescent="0.4">
      <c r="A1091" s="116"/>
      <c r="B1091" s="122"/>
      <c r="E1091" s="74"/>
      <c r="F1091" s="74"/>
      <c r="G1091" s="74"/>
    </row>
    <row r="1092" spans="1:7" s="55" customFormat="1" ht="14.15" x14ac:dyDescent="0.4">
      <c r="A1092" s="116"/>
      <c r="B1092" s="122"/>
      <c r="E1092" s="74"/>
      <c r="F1092" s="74"/>
      <c r="G1092" s="74"/>
    </row>
    <row r="1093" spans="1:7" s="55" customFormat="1" ht="14.15" x14ac:dyDescent="0.4">
      <c r="A1093" s="116"/>
      <c r="B1093" s="122"/>
      <c r="E1093" s="74"/>
      <c r="F1093" s="74"/>
      <c r="G1093" s="74"/>
    </row>
    <row r="1094" spans="1:7" s="55" customFormat="1" ht="14.15" x14ac:dyDescent="0.4">
      <c r="A1094" s="116"/>
      <c r="B1094" s="122"/>
      <c r="E1094" s="74"/>
      <c r="F1094" s="74"/>
      <c r="G1094" s="74"/>
    </row>
    <row r="1095" spans="1:7" s="55" customFormat="1" ht="14.15" x14ac:dyDescent="0.4">
      <c r="A1095" s="116"/>
      <c r="B1095" s="122"/>
      <c r="E1095" s="74"/>
      <c r="F1095" s="74"/>
      <c r="G1095" s="74"/>
    </row>
    <row r="1096" spans="1:7" s="55" customFormat="1" ht="14.15" x14ac:dyDescent="0.4">
      <c r="A1096" s="116"/>
      <c r="B1096" s="122"/>
      <c r="E1096" s="74"/>
      <c r="F1096" s="74"/>
      <c r="G1096" s="74"/>
    </row>
    <row r="1097" spans="1:7" s="55" customFormat="1" ht="14.15" x14ac:dyDescent="0.4">
      <c r="A1097" s="116"/>
      <c r="B1097" s="122"/>
      <c r="E1097" s="74"/>
      <c r="F1097" s="74"/>
      <c r="G1097" s="74"/>
    </row>
    <row r="1098" spans="1:7" s="55" customFormat="1" ht="14.15" x14ac:dyDescent="0.4">
      <c r="A1098" s="116"/>
      <c r="B1098" s="122"/>
      <c r="E1098" s="74"/>
      <c r="F1098" s="74"/>
      <c r="G1098" s="74"/>
    </row>
    <row r="1099" spans="1:7" s="55" customFormat="1" ht="14.15" x14ac:dyDescent="0.4">
      <c r="A1099" s="116"/>
      <c r="B1099" s="122"/>
      <c r="E1099" s="74"/>
      <c r="F1099" s="74"/>
      <c r="G1099" s="74"/>
    </row>
    <row r="1100" spans="1:7" s="55" customFormat="1" ht="14.15" x14ac:dyDescent="0.4">
      <c r="A1100" s="116"/>
      <c r="B1100" s="122"/>
      <c r="E1100" s="74"/>
      <c r="F1100" s="74"/>
      <c r="G1100" s="74"/>
    </row>
    <row r="1101" spans="1:7" s="55" customFormat="1" ht="14.15" x14ac:dyDescent="0.4">
      <c r="A1101" s="116"/>
      <c r="B1101" s="122"/>
      <c r="E1101" s="74"/>
      <c r="F1101" s="74"/>
      <c r="G1101" s="74"/>
    </row>
    <row r="1102" spans="1:7" s="55" customFormat="1" ht="14.15" x14ac:dyDescent="0.4">
      <c r="A1102" s="116"/>
      <c r="B1102" s="122"/>
      <c r="E1102" s="74"/>
      <c r="F1102" s="74"/>
      <c r="G1102" s="74"/>
    </row>
    <row r="1103" spans="1:7" s="55" customFormat="1" ht="14.15" x14ac:dyDescent="0.4">
      <c r="A1103" s="116"/>
      <c r="B1103" s="122"/>
      <c r="E1103" s="74"/>
      <c r="F1103" s="74"/>
      <c r="G1103" s="74"/>
    </row>
    <row r="1104" spans="1:7" s="55" customFormat="1" ht="14.15" x14ac:dyDescent="0.4">
      <c r="A1104" s="116"/>
      <c r="B1104" s="122"/>
      <c r="E1104" s="74"/>
      <c r="F1104" s="74"/>
      <c r="G1104" s="74"/>
    </row>
    <row r="1105" spans="1:7" s="55" customFormat="1" ht="14.15" x14ac:dyDescent="0.4">
      <c r="A1105" s="116"/>
      <c r="B1105" s="122"/>
      <c r="E1105" s="74"/>
      <c r="F1105" s="74"/>
      <c r="G1105" s="74"/>
    </row>
    <row r="1106" spans="1:7" s="55" customFormat="1" ht="14.15" x14ac:dyDescent="0.4">
      <c r="A1106" s="116"/>
      <c r="B1106" s="122"/>
      <c r="E1106" s="74"/>
      <c r="F1106" s="74"/>
      <c r="G1106" s="74"/>
    </row>
    <row r="1107" spans="1:7" s="55" customFormat="1" ht="14.15" x14ac:dyDescent="0.4">
      <c r="A1107" s="116"/>
      <c r="B1107" s="122"/>
      <c r="E1107" s="74"/>
      <c r="F1107" s="74"/>
      <c r="G1107" s="74"/>
    </row>
    <row r="1108" spans="1:7" s="55" customFormat="1" ht="14.15" x14ac:dyDescent="0.4">
      <c r="A1108" s="116"/>
      <c r="B1108" s="122"/>
      <c r="E1108" s="74"/>
      <c r="F1108" s="74"/>
      <c r="G1108" s="74"/>
    </row>
    <row r="1109" spans="1:7" s="55" customFormat="1" ht="14.15" x14ac:dyDescent="0.4">
      <c r="A1109" s="116"/>
      <c r="B1109" s="122"/>
      <c r="E1109" s="74"/>
      <c r="F1109" s="74"/>
      <c r="G1109" s="74"/>
    </row>
    <row r="1110" spans="1:7" s="55" customFormat="1" ht="14.15" x14ac:dyDescent="0.4">
      <c r="A1110" s="116"/>
      <c r="B1110" s="122"/>
      <c r="E1110" s="74"/>
      <c r="F1110" s="74"/>
      <c r="G1110" s="74"/>
    </row>
    <row r="1111" spans="1:7" s="55" customFormat="1" ht="14.15" x14ac:dyDescent="0.4">
      <c r="A1111" s="116"/>
      <c r="B1111" s="122"/>
      <c r="E1111" s="74"/>
      <c r="F1111" s="74"/>
      <c r="G1111" s="74"/>
    </row>
    <row r="1112" spans="1:7" s="55" customFormat="1" ht="14.15" x14ac:dyDescent="0.4">
      <c r="A1112" s="116"/>
      <c r="B1112" s="122"/>
      <c r="E1112" s="74"/>
      <c r="F1112" s="74"/>
      <c r="G1112" s="74"/>
    </row>
    <row r="1113" spans="1:7" s="55" customFormat="1" ht="14.15" x14ac:dyDescent="0.4">
      <c r="A1113" s="116"/>
      <c r="B1113" s="122"/>
      <c r="E1113" s="74"/>
      <c r="F1113" s="74"/>
      <c r="G1113" s="74"/>
    </row>
    <row r="1114" spans="1:7" s="55" customFormat="1" ht="14.15" x14ac:dyDescent="0.4">
      <c r="A1114" s="116"/>
      <c r="B1114" s="122"/>
      <c r="E1114" s="74"/>
      <c r="F1114" s="74"/>
      <c r="G1114" s="74"/>
    </row>
    <row r="1115" spans="1:7" s="55" customFormat="1" ht="14.15" x14ac:dyDescent="0.4">
      <c r="A1115" s="116"/>
      <c r="B1115" s="122"/>
      <c r="E1115" s="74"/>
      <c r="F1115" s="74"/>
      <c r="G1115" s="74"/>
    </row>
    <row r="1116" spans="1:7" s="55" customFormat="1" ht="14.15" x14ac:dyDescent="0.4">
      <c r="A1116" s="116"/>
      <c r="B1116" s="122"/>
      <c r="E1116" s="74"/>
      <c r="F1116" s="74"/>
      <c r="G1116" s="74"/>
    </row>
    <row r="1117" spans="1:7" s="55" customFormat="1" ht="14.15" x14ac:dyDescent="0.4">
      <c r="A1117" s="116"/>
      <c r="B1117" s="122"/>
      <c r="E1117" s="74"/>
      <c r="F1117" s="74"/>
      <c r="G1117" s="74"/>
    </row>
    <row r="1118" spans="1:7" s="55" customFormat="1" ht="14.15" x14ac:dyDescent="0.4">
      <c r="A1118" s="116"/>
      <c r="B1118" s="122"/>
      <c r="E1118" s="74"/>
      <c r="F1118" s="74"/>
      <c r="G1118" s="74"/>
    </row>
    <row r="1119" spans="1:7" s="55" customFormat="1" ht="14.15" x14ac:dyDescent="0.4">
      <c r="A1119" s="116"/>
      <c r="B1119" s="122"/>
      <c r="E1119" s="74"/>
      <c r="F1119" s="74"/>
      <c r="G1119" s="74"/>
    </row>
    <row r="1120" spans="1:7" s="55" customFormat="1" ht="14.15" x14ac:dyDescent="0.4">
      <c r="A1120" s="116"/>
      <c r="B1120" s="122"/>
      <c r="E1120" s="74"/>
      <c r="F1120" s="74"/>
      <c r="G1120" s="74"/>
    </row>
    <row r="1121" spans="1:7" s="55" customFormat="1" ht="14.15" x14ac:dyDescent="0.4">
      <c r="A1121" s="116"/>
      <c r="B1121" s="122"/>
      <c r="E1121" s="74"/>
      <c r="F1121" s="74"/>
      <c r="G1121" s="74"/>
    </row>
    <row r="1122" spans="1:7" s="55" customFormat="1" ht="14.15" x14ac:dyDescent="0.4">
      <c r="A1122" s="116"/>
      <c r="B1122" s="122"/>
      <c r="E1122" s="74"/>
      <c r="F1122" s="74"/>
      <c r="G1122" s="74"/>
    </row>
    <row r="1123" spans="1:7" s="55" customFormat="1" ht="14.15" x14ac:dyDescent="0.4">
      <c r="A1123" s="116"/>
      <c r="B1123" s="122"/>
      <c r="E1123" s="74"/>
      <c r="F1123" s="74"/>
      <c r="G1123" s="74"/>
    </row>
    <row r="1124" spans="1:7" s="55" customFormat="1" ht="14.15" x14ac:dyDescent="0.4">
      <c r="A1124" s="116"/>
      <c r="B1124" s="122"/>
      <c r="E1124" s="74"/>
      <c r="F1124" s="74"/>
      <c r="G1124" s="74"/>
    </row>
    <row r="1125" spans="1:7" s="55" customFormat="1" ht="14.15" x14ac:dyDescent="0.4">
      <c r="A1125" s="116"/>
      <c r="B1125" s="122"/>
      <c r="E1125" s="74"/>
      <c r="F1125" s="74"/>
      <c r="G1125" s="74"/>
    </row>
    <row r="1126" spans="1:7" s="55" customFormat="1" ht="14.15" x14ac:dyDescent="0.4">
      <c r="A1126" s="116"/>
      <c r="B1126" s="122"/>
      <c r="E1126" s="74"/>
      <c r="F1126" s="74"/>
      <c r="G1126" s="74"/>
    </row>
    <row r="1127" spans="1:7" s="55" customFormat="1" ht="14.15" x14ac:dyDescent="0.4">
      <c r="A1127" s="116"/>
      <c r="B1127" s="122"/>
      <c r="E1127" s="74"/>
      <c r="F1127" s="74"/>
      <c r="G1127" s="74"/>
    </row>
    <row r="1128" spans="1:7" s="55" customFormat="1" ht="14.15" x14ac:dyDescent="0.4">
      <c r="A1128" s="116"/>
      <c r="B1128" s="122"/>
      <c r="E1128" s="74"/>
      <c r="F1128" s="74"/>
      <c r="G1128" s="74"/>
    </row>
    <row r="1129" spans="1:7" s="55" customFormat="1" ht="14.15" x14ac:dyDescent="0.4">
      <c r="A1129" s="116"/>
      <c r="B1129" s="122"/>
      <c r="E1129" s="74"/>
      <c r="F1129" s="74"/>
      <c r="G1129" s="74"/>
    </row>
    <row r="1130" spans="1:7" s="55" customFormat="1" ht="14.15" x14ac:dyDescent="0.4">
      <c r="A1130" s="116"/>
      <c r="B1130" s="122"/>
      <c r="E1130" s="74"/>
      <c r="F1130" s="74"/>
      <c r="G1130" s="74"/>
    </row>
    <row r="1131" spans="1:7" s="55" customFormat="1" ht="14.15" x14ac:dyDescent="0.4">
      <c r="A1131" s="116"/>
      <c r="B1131" s="122"/>
      <c r="E1131" s="74"/>
      <c r="F1131" s="74"/>
      <c r="G1131" s="74"/>
    </row>
    <row r="1132" spans="1:7" s="55" customFormat="1" ht="14.15" x14ac:dyDescent="0.4">
      <c r="A1132" s="116"/>
      <c r="B1132" s="122"/>
      <c r="E1132" s="74"/>
      <c r="F1132" s="74"/>
      <c r="G1132" s="74"/>
    </row>
    <row r="1133" spans="1:7" s="55" customFormat="1" ht="14.15" x14ac:dyDescent="0.4">
      <c r="A1133" s="116"/>
      <c r="B1133" s="122"/>
      <c r="E1133" s="74"/>
      <c r="F1133" s="74"/>
      <c r="G1133" s="74"/>
    </row>
    <row r="1134" spans="1:7" s="55" customFormat="1" ht="14.15" x14ac:dyDescent="0.4">
      <c r="A1134" s="116"/>
      <c r="B1134" s="122"/>
      <c r="E1134" s="74"/>
      <c r="F1134" s="74"/>
      <c r="G1134" s="74"/>
    </row>
    <row r="1135" spans="1:7" s="55" customFormat="1" ht="14.15" x14ac:dyDescent="0.4">
      <c r="A1135" s="116"/>
      <c r="B1135" s="122"/>
      <c r="E1135" s="74"/>
      <c r="F1135" s="74"/>
      <c r="G1135" s="74"/>
    </row>
    <row r="1136" spans="1:7" s="55" customFormat="1" ht="14.15" x14ac:dyDescent="0.4">
      <c r="A1136" s="116"/>
      <c r="B1136" s="122"/>
      <c r="E1136" s="74"/>
      <c r="F1136" s="74"/>
      <c r="G1136" s="74"/>
    </row>
    <row r="1137" spans="1:7" s="55" customFormat="1" ht="14.15" x14ac:dyDescent="0.4">
      <c r="A1137" s="116"/>
      <c r="B1137" s="122"/>
      <c r="E1137" s="74"/>
      <c r="F1137" s="74"/>
      <c r="G1137" s="74"/>
    </row>
    <row r="1138" spans="1:7" s="55" customFormat="1" ht="14.15" x14ac:dyDescent="0.4">
      <c r="A1138" s="116"/>
      <c r="B1138" s="122"/>
      <c r="E1138" s="74"/>
      <c r="F1138" s="74"/>
      <c r="G1138" s="74"/>
    </row>
    <row r="1139" spans="1:7" s="55" customFormat="1" ht="14.15" x14ac:dyDescent="0.4">
      <c r="A1139" s="116"/>
      <c r="B1139" s="122"/>
      <c r="E1139" s="74"/>
      <c r="F1139" s="74"/>
      <c r="G1139" s="74"/>
    </row>
    <row r="1140" spans="1:7" s="55" customFormat="1" ht="14.15" x14ac:dyDescent="0.4">
      <c r="A1140" s="116"/>
      <c r="B1140" s="122"/>
      <c r="E1140" s="74"/>
      <c r="F1140" s="74"/>
      <c r="G1140" s="74"/>
    </row>
    <row r="1141" spans="1:7" s="55" customFormat="1" ht="14.15" x14ac:dyDescent="0.4">
      <c r="A1141" s="116"/>
      <c r="B1141" s="122"/>
      <c r="E1141" s="74"/>
      <c r="F1141" s="74"/>
      <c r="G1141" s="74"/>
    </row>
    <row r="1142" spans="1:7" s="55" customFormat="1" ht="14.15" x14ac:dyDescent="0.4">
      <c r="A1142" s="116"/>
      <c r="B1142" s="122"/>
      <c r="E1142" s="74"/>
      <c r="F1142" s="74"/>
      <c r="G1142" s="74"/>
    </row>
    <row r="1143" spans="1:7" s="55" customFormat="1" ht="14.15" x14ac:dyDescent="0.4">
      <c r="A1143" s="116"/>
      <c r="B1143" s="122"/>
      <c r="E1143" s="74"/>
      <c r="F1143" s="74"/>
      <c r="G1143" s="74"/>
    </row>
    <row r="1144" spans="1:7" s="55" customFormat="1" ht="14.15" x14ac:dyDescent="0.4">
      <c r="A1144" s="116"/>
      <c r="B1144" s="122"/>
      <c r="E1144" s="74"/>
      <c r="F1144" s="74"/>
      <c r="G1144" s="74"/>
    </row>
    <row r="1145" spans="1:7" s="55" customFormat="1" ht="14.15" x14ac:dyDescent="0.4">
      <c r="A1145" s="116"/>
      <c r="B1145" s="122"/>
      <c r="E1145" s="74"/>
      <c r="F1145" s="74"/>
      <c r="G1145" s="74"/>
    </row>
    <row r="1146" spans="1:7" s="55" customFormat="1" ht="14.15" x14ac:dyDescent="0.4">
      <c r="A1146" s="116"/>
      <c r="B1146" s="122"/>
      <c r="E1146" s="74"/>
      <c r="F1146" s="74"/>
      <c r="G1146" s="74"/>
    </row>
    <row r="1147" spans="1:7" s="55" customFormat="1" ht="14.15" x14ac:dyDescent="0.4">
      <c r="A1147" s="116"/>
      <c r="B1147" s="122"/>
      <c r="E1147" s="74"/>
      <c r="F1147" s="74"/>
      <c r="G1147" s="74"/>
    </row>
    <row r="1148" spans="1:7" s="55" customFormat="1" ht="14.15" x14ac:dyDescent="0.4">
      <c r="A1148" s="116"/>
      <c r="B1148" s="122"/>
      <c r="E1148" s="74"/>
      <c r="F1148" s="74"/>
      <c r="G1148" s="74"/>
    </row>
    <row r="1149" spans="1:7" s="55" customFormat="1" ht="14.15" x14ac:dyDescent="0.4">
      <c r="A1149" s="116"/>
      <c r="B1149" s="122"/>
      <c r="E1149" s="74"/>
      <c r="F1149" s="74"/>
      <c r="G1149" s="74"/>
    </row>
    <row r="1150" spans="1:7" s="55" customFormat="1" ht="14.15" x14ac:dyDescent="0.4">
      <c r="A1150" s="116"/>
      <c r="B1150" s="122"/>
      <c r="E1150" s="74"/>
      <c r="F1150" s="74"/>
      <c r="G1150" s="74"/>
    </row>
    <row r="1151" spans="1:7" s="55" customFormat="1" ht="14.15" x14ac:dyDescent="0.4">
      <c r="A1151" s="116"/>
      <c r="B1151" s="122"/>
      <c r="E1151" s="74"/>
      <c r="F1151" s="74"/>
      <c r="G1151" s="74"/>
    </row>
    <row r="1152" spans="1:7" s="55" customFormat="1" ht="14.15" x14ac:dyDescent="0.4">
      <c r="A1152" s="116"/>
      <c r="B1152" s="122"/>
      <c r="E1152" s="74"/>
      <c r="F1152" s="74"/>
      <c r="G1152" s="74"/>
    </row>
    <row r="1153" spans="1:7" s="55" customFormat="1" ht="14.15" x14ac:dyDescent="0.4">
      <c r="A1153" s="116"/>
      <c r="B1153" s="122"/>
      <c r="E1153" s="74"/>
      <c r="F1153" s="74"/>
      <c r="G1153" s="74"/>
    </row>
    <row r="1154" spans="1:7" s="55" customFormat="1" ht="14.15" x14ac:dyDescent="0.4">
      <c r="A1154" s="116"/>
      <c r="B1154" s="122"/>
      <c r="E1154" s="74"/>
      <c r="F1154" s="74"/>
      <c r="G1154" s="74"/>
    </row>
    <row r="1155" spans="1:7" s="55" customFormat="1" ht="14.15" x14ac:dyDescent="0.4">
      <c r="A1155" s="116"/>
      <c r="B1155" s="122"/>
      <c r="E1155" s="74"/>
      <c r="F1155" s="74"/>
      <c r="G1155" s="74"/>
    </row>
    <row r="1156" spans="1:7" s="55" customFormat="1" ht="14.15" x14ac:dyDescent="0.4">
      <c r="A1156" s="116"/>
      <c r="B1156" s="122"/>
      <c r="E1156" s="74"/>
      <c r="F1156" s="74"/>
      <c r="G1156" s="74"/>
    </row>
    <row r="1157" spans="1:7" s="55" customFormat="1" ht="14.15" x14ac:dyDescent="0.4">
      <c r="A1157" s="116"/>
      <c r="B1157" s="122"/>
      <c r="E1157" s="74"/>
      <c r="F1157" s="74"/>
      <c r="G1157" s="74"/>
    </row>
    <row r="1158" spans="1:7" s="55" customFormat="1" ht="14.15" x14ac:dyDescent="0.4">
      <c r="A1158" s="116"/>
      <c r="B1158" s="122"/>
      <c r="E1158" s="74"/>
      <c r="F1158" s="74"/>
      <c r="G1158" s="74"/>
    </row>
    <row r="1159" spans="1:7" s="55" customFormat="1" ht="14.15" x14ac:dyDescent="0.4">
      <c r="A1159" s="116"/>
      <c r="B1159" s="122"/>
      <c r="E1159" s="74"/>
      <c r="F1159" s="74"/>
      <c r="G1159" s="74"/>
    </row>
    <row r="1160" spans="1:7" s="55" customFormat="1" ht="14.15" x14ac:dyDescent="0.4">
      <c r="A1160" s="116"/>
      <c r="B1160" s="122"/>
      <c r="E1160" s="74"/>
      <c r="F1160" s="74"/>
      <c r="G1160" s="74"/>
    </row>
    <row r="1161" spans="1:7" s="55" customFormat="1" ht="14.15" x14ac:dyDescent="0.4">
      <c r="A1161" s="116"/>
      <c r="B1161" s="122"/>
      <c r="E1161" s="74"/>
      <c r="F1161" s="74"/>
      <c r="G1161" s="74"/>
    </row>
    <row r="1162" spans="1:7" s="55" customFormat="1" ht="14.15" x14ac:dyDescent="0.4">
      <c r="A1162" s="116"/>
      <c r="B1162" s="122"/>
      <c r="E1162" s="74"/>
      <c r="F1162" s="74"/>
      <c r="G1162" s="74"/>
    </row>
    <row r="1163" spans="1:7" s="55" customFormat="1" ht="14.15" x14ac:dyDescent="0.4">
      <c r="A1163" s="116"/>
      <c r="B1163" s="122"/>
      <c r="E1163" s="74"/>
      <c r="F1163" s="74"/>
      <c r="G1163" s="74"/>
    </row>
    <row r="1164" spans="1:7" s="55" customFormat="1" ht="14.15" x14ac:dyDescent="0.4">
      <c r="A1164" s="116"/>
      <c r="B1164" s="122"/>
      <c r="E1164" s="74"/>
      <c r="F1164" s="74"/>
      <c r="G1164" s="74"/>
    </row>
    <row r="1165" spans="1:7" s="55" customFormat="1" ht="14.15" x14ac:dyDescent="0.4">
      <c r="A1165" s="116"/>
      <c r="B1165" s="122"/>
      <c r="E1165" s="74"/>
      <c r="F1165" s="74"/>
      <c r="G1165" s="74"/>
    </row>
    <row r="1166" spans="1:7" s="55" customFormat="1" ht="14.15" x14ac:dyDescent="0.4">
      <c r="A1166" s="116"/>
      <c r="B1166" s="122"/>
      <c r="E1166" s="74"/>
      <c r="F1166" s="74"/>
      <c r="G1166" s="74"/>
    </row>
    <row r="1167" spans="1:7" s="55" customFormat="1" ht="14.15" x14ac:dyDescent="0.4">
      <c r="A1167" s="116"/>
      <c r="B1167" s="122"/>
      <c r="E1167" s="74"/>
      <c r="F1167" s="74"/>
      <c r="G1167" s="74"/>
    </row>
    <row r="1168" spans="1:7" s="55" customFormat="1" ht="14.15" x14ac:dyDescent="0.4">
      <c r="A1168" s="116"/>
      <c r="B1168" s="122"/>
      <c r="E1168" s="74"/>
      <c r="F1168" s="74"/>
      <c r="G1168" s="74"/>
    </row>
    <row r="1169" spans="1:7" s="55" customFormat="1" ht="14.15" x14ac:dyDescent="0.4">
      <c r="A1169" s="116"/>
      <c r="B1169" s="122"/>
      <c r="E1169" s="74"/>
      <c r="F1169" s="74"/>
      <c r="G1169" s="74"/>
    </row>
    <row r="1170" spans="1:7" s="55" customFormat="1" ht="14.15" x14ac:dyDescent="0.4">
      <c r="A1170" s="116"/>
      <c r="B1170" s="122"/>
      <c r="E1170" s="74"/>
      <c r="F1170" s="74"/>
      <c r="G1170" s="74"/>
    </row>
    <row r="1171" spans="1:7" s="55" customFormat="1" ht="14.15" x14ac:dyDescent="0.4">
      <c r="A1171" s="116"/>
      <c r="B1171" s="122"/>
      <c r="E1171" s="74"/>
      <c r="F1171" s="74"/>
      <c r="G1171" s="74"/>
    </row>
    <row r="1172" spans="1:7" s="55" customFormat="1" ht="14.15" x14ac:dyDescent="0.4">
      <c r="A1172" s="116"/>
      <c r="B1172" s="122"/>
      <c r="E1172" s="74"/>
      <c r="F1172" s="74"/>
      <c r="G1172" s="74"/>
    </row>
    <row r="1173" spans="1:7" s="55" customFormat="1" ht="14.15" x14ac:dyDescent="0.4">
      <c r="A1173" s="116"/>
      <c r="B1173" s="122"/>
      <c r="E1173" s="74"/>
      <c r="F1173" s="74"/>
      <c r="G1173" s="74"/>
    </row>
    <row r="1174" spans="1:7" s="55" customFormat="1" ht="14.15" x14ac:dyDescent="0.4">
      <c r="A1174" s="116"/>
      <c r="B1174" s="122"/>
      <c r="E1174" s="74"/>
      <c r="F1174" s="74"/>
      <c r="G1174" s="74"/>
    </row>
    <row r="1175" spans="1:7" s="55" customFormat="1" ht="14.15" x14ac:dyDescent="0.4">
      <c r="A1175" s="116"/>
      <c r="B1175" s="122"/>
      <c r="E1175" s="74"/>
      <c r="F1175" s="74"/>
      <c r="G1175" s="74"/>
    </row>
    <row r="1176" spans="1:7" s="55" customFormat="1" ht="14.15" x14ac:dyDescent="0.4">
      <c r="A1176" s="116"/>
      <c r="B1176" s="122"/>
      <c r="E1176" s="74"/>
      <c r="F1176" s="74"/>
      <c r="G1176" s="74"/>
    </row>
    <row r="1177" spans="1:7" s="55" customFormat="1" ht="14.15" x14ac:dyDescent="0.4">
      <c r="A1177" s="116"/>
      <c r="B1177" s="122"/>
      <c r="E1177" s="74"/>
      <c r="F1177" s="74"/>
      <c r="G1177" s="74"/>
    </row>
    <row r="1178" spans="1:7" s="55" customFormat="1" ht="14.15" x14ac:dyDescent="0.4">
      <c r="A1178" s="116"/>
      <c r="B1178" s="122"/>
      <c r="E1178" s="74"/>
      <c r="F1178" s="74"/>
      <c r="G1178" s="74"/>
    </row>
    <row r="1179" spans="1:7" s="55" customFormat="1" ht="14.15" x14ac:dyDescent="0.4">
      <c r="A1179" s="116"/>
      <c r="B1179" s="122"/>
      <c r="E1179" s="74"/>
      <c r="F1179" s="74"/>
      <c r="G1179" s="74"/>
    </row>
    <row r="1180" spans="1:7" s="55" customFormat="1" ht="14.15" x14ac:dyDescent="0.4">
      <c r="A1180" s="116"/>
      <c r="B1180" s="122"/>
      <c r="E1180" s="74"/>
      <c r="F1180" s="74"/>
      <c r="G1180" s="74"/>
    </row>
    <row r="1181" spans="1:7" s="55" customFormat="1" ht="14.15" x14ac:dyDescent="0.4">
      <c r="A1181" s="116"/>
      <c r="B1181" s="122"/>
      <c r="E1181" s="74"/>
      <c r="F1181" s="74"/>
      <c r="G1181" s="74"/>
    </row>
    <row r="1182" spans="1:7" s="55" customFormat="1" ht="14.15" x14ac:dyDescent="0.4">
      <c r="A1182" s="116"/>
      <c r="B1182" s="122"/>
      <c r="E1182" s="74"/>
      <c r="F1182" s="74"/>
      <c r="G1182" s="74"/>
    </row>
    <row r="1183" spans="1:7" s="55" customFormat="1" ht="14.15" x14ac:dyDescent="0.4">
      <c r="A1183" s="116"/>
      <c r="B1183" s="122"/>
      <c r="E1183" s="74"/>
      <c r="F1183" s="74"/>
      <c r="G1183" s="74"/>
    </row>
    <row r="1184" spans="1:7" s="55" customFormat="1" ht="14.15" x14ac:dyDescent="0.4">
      <c r="A1184" s="116"/>
      <c r="B1184" s="122"/>
      <c r="E1184" s="74"/>
      <c r="F1184" s="74"/>
      <c r="G1184" s="74"/>
    </row>
    <row r="1185" spans="1:7" s="55" customFormat="1" ht="14.15" x14ac:dyDescent="0.4">
      <c r="A1185" s="116"/>
      <c r="B1185" s="122"/>
      <c r="E1185" s="74"/>
      <c r="F1185" s="74"/>
      <c r="G1185" s="74"/>
    </row>
    <row r="1186" spans="1:7" s="55" customFormat="1" ht="14.15" x14ac:dyDescent="0.4">
      <c r="A1186" s="116"/>
      <c r="B1186" s="122"/>
      <c r="E1186" s="74"/>
      <c r="F1186" s="74"/>
      <c r="G1186" s="74"/>
    </row>
    <row r="1187" spans="1:7" s="55" customFormat="1" ht="14.15" x14ac:dyDescent="0.4">
      <c r="A1187" s="116"/>
      <c r="B1187" s="122"/>
      <c r="E1187" s="74"/>
      <c r="F1187" s="74"/>
      <c r="G1187" s="74"/>
    </row>
    <row r="1188" spans="1:7" s="55" customFormat="1" ht="14.15" x14ac:dyDescent="0.4">
      <c r="A1188" s="116"/>
      <c r="B1188" s="122"/>
      <c r="E1188" s="74"/>
      <c r="F1188" s="74"/>
      <c r="G1188" s="74"/>
    </row>
    <row r="1189" spans="1:7" s="55" customFormat="1" ht="14.15" x14ac:dyDescent="0.4">
      <c r="A1189" s="116"/>
      <c r="B1189" s="122"/>
      <c r="E1189" s="74"/>
      <c r="F1189" s="74"/>
      <c r="G1189" s="74"/>
    </row>
    <row r="1190" spans="1:7" s="55" customFormat="1" ht="14.15" x14ac:dyDescent="0.4">
      <c r="A1190" s="116"/>
      <c r="B1190" s="122"/>
      <c r="E1190" s="74"/>
      <c r="F1190" s="74"/>
      <c r="G1190" s="74"/>
    </row>
    <row r="1191" spans="1:7" s="55" customFormat="1" ht="14.15" x14ac:dyDescent="0.4">
      <c r="A1191" s="116"/>
      <c r="B1191" s="122"/>
      <c r="E1191" s="74"/>
      <c r="F1191" s="74"/>
      <c r="G1191" s="74"/>
    </row>
    <row r="1192" spans="1:7" s="55" customFormat="1" ht="14.15" x14ac:dyDescent="0.4">
      <c r="A1192" s="116"/>
      <c r="B1192" s="122"/>
      <c r="E1192" s="74"/>
      <c r="F1192" s="74"/>
      <c r="G1192" s="74"/>
    </row>
    <row r="1193" spans="1:7" s="55" customFormat="1" ht="14.15" x14ac:dyDescent="0.4">
      <c r="A1193" s="116"/>
      <c r="B1193" s="122"/>
      <c r="E1193" s="74"/>
      <c r="F1193" s="74"/>
      <c r="G1193" s="74"/>
    </row>
    <row r="1194" spans="1:7" s="55" customFormat="1" ht="14.15" x14ac:dyDescent="0.4">
      <c r="A1194" s="116"/>
      <c r="B1194" s="122"/>
      <c r="E1194" s="74"/>
      <c r="F1194" s="74"/>
      <c r="G1194" s="74"/>
    </row>
    <row r="1195" spans="1:7" s="55" customFormat="1" ht="14.15" x14ac:dyDescent="0.4">
      <c r="A1195" s="116"/>
      <c r="B1195" s="122"/>
      <c r="E1195" s="74"/>
      <c r="F1195" s="74"/>
      <c r="G1195" s="74"/>
    </row>
    <row r="1196" spans="1:7" s="55" customFormat="1" ht="14.15" x14ac:dyDescent="0.4">
      <c r="A1196" s="116"/>
      <c r="B1196" s="122"/>
      <c r="E1196" s="74"/>
      <c r="F1196" s="74"/>
      <c r="G1196" s="74"/>
    </row>
    <row r="1197" spans="1:7" s="55" customFormat="1" ht="14.15" x14ac:dyDescent="0.4">
      <c r="A1197" s="116"/>
      <c r="B1197" s="122"/>
      <c r="E1197" s="74"/>
      <c r="F1197" s="74"/>
      <c r="G1197" s="74"/>
    </row>
    <row r="1198" spans="1:7" s="55" customFormat="1" ht="14.15" x14ac:dyDescent="0.4">
      <c r="A1198" s="116"/>
      <c r="B1198" s="122"/>
      <c r="E1198" s="74"/>
      <c r="F1198" s="74"/>
      <c r="G1198" s="74"/>
    </row>
    <row r="1199" spans="1:7" s="55" customFormat="1" ht="14.15" x14ac:dyDescent="0.4">
      <c r="A1199" s="116"/>
      <c r="B1199" s="122"/>
      <c r="E1199" s="74"/>
      <c r="F1199" s="74"/>
      <c r="G1199" s="74"/>
    </row>
    <row r="1200" spans="1:7" s="55" customFormat="1" ht="14.15" x14ac:dyDescent="0.4">
      <c r="A1200" s="116"/>
      <c r="B1200" s="122"/>
      <c r="E1200" s="74"/>
      <c r="F1200" s="74"/>
      <c r="G1200" s="74"/>
    </row>
    <row r="1201" spans="1:7" s="55" customFormat="1" ht="14.15" x14ac:dyDescent="0.4">
      <c r="A1201" s="116"/>
      <c r="B1201" s="122"/>
      <c r="E1201" s="74"/>
      <c r="F1201" s="74"/>
      <c r="G1201" s="74"/>
    </row>
    <row r="1202" spans="1:7" s="55" customFormat="1" ht="14.15" x14ac:dyDescent="0.4">
      <c r="A1202" s="116"/>
      <c r="B1202" s="122"/>
      <c r="E1202" s="74"/>
      <c r="F1202" s="74"/>
      <c r="G1202" s="74"/>
    </row>
    <row r="1203" spans="1:7" s="55" customFormat="1" ht="14.15" x14ac:dyDescent="0.4">
      <c r="A1203" s="116"/>
      <c r="B1203" s="122"/>
      <c r="E1203" s="74"/>
      <c r="F1203" s="74"/>
      <c r="G1203" s="74"/>
    </row>
    <row r="1204" spans="1:7" s="55" customFormat="1" ht="14.15" x14ac:dyDescent="0.4">
      <c r="A1204" s="116"/>
      <c r="B1204" s="122"/>
      <c r="E1204" s="74"/>
      <c r="F1204" s="74"/>
      <c r="G1204" s="74"/>
    </row>
    <row r="1205" spans="1:7" s="55" customFormat="1" ht="14.15" x14ac:dyDescent="0.4">
      <c r="A1205" s="116"/>
      <c r="B1205" s="122"/>
      <c r="E1205" s="74"/>
      <c r="F1205" s="74"/>
      <c r="G1205" s="74"/>
    </row>
    <row r="1206" spans="1:7" s="55" customFormat="1" ht="14.15" x14ac:dyDescent="0.4">
      <c r="A1206" s="116"/>
      <c r="B1206" s="122"/>
      <c r="E1206" s="74"/>
      <c r="F1206" s="74"/>
      <c r="G1206" s="74"/>
    </row>
    <row r="1207" spans="1:7" s="55" customFormat="1" ht="14.15" x14ac:dyDescent="0.4">
      <c r="A1207" s="116"/>
      <c r="B1207" s="122"/>
      <c r="E1207" s="74"/>
      <c r="F1207" s="74"/>
      <c r="G1207" s="74"/>
    </row>
    <row r="1208" spans="1:7" s="55" customFormat="1" ht="14.15" x14ac:dyDescent="0.4">
      <c r="A1208" s="116"/>
      <c r="B1208" s="122"/>
      <c r="E1208" s="74"/>
      <c r="F1208" s="74"/>
      <c r="G1208" s="74"/>
    </row>
    <row r="1209" spans="1:7" s="55" customFormat="1" ht="14.15" x14ac:dyDescent="0.4">
      <c r="A1209" s="116"/>
      <c r="B1209" s="122"/>
      <c r="E1209" s="74"/>
      <c r="F1209" s="74"/>
      <c r="G1209" s="74"/>
    </row>
    <row r="1210" spans="1:7" s="55" customFormat="1" ht="14.15" x14ac:dyDescent="0.4">
      <c r="A1210" s="116"/>
      <c r="B1210" s="122"/>
      <c r="E1210" s="74"/>
      <c r="F1210" s="74"/>
      <c r="G1210" s="74"/>
    </row>
    <row r="1211" spans="1:7" s="55" customFormat="1" ht="14.15" x14ac:dyDescent="0.4">
      <c r="A1211" s="116"/>
      <c r="B1211" s="122"/>
      <c r="E1211" s="74"/>
      <c r="F1211" s="74"/>
      <c r="G1211" s="74"/>
    </row>
    <row r="1212" spans="1:7" s="55" customFormat="1" ht="14.15" x14ac:dyDescent="0.4">
      <c r="A1212" s="116"/>
      <c r="B1212" s="122"/>
      <c r="E1212" s="74"/>
      <c r="F1212" s="74"/>
      <c r="G1212" s="74"/>
    </row>
    <row r="1213" spans="1:7" s="55" customFormat="1" ht="14.15" x14ac:dyDescent="0.4">
      <c r="A1213" s="116"/>
      <c r="B1213" s="122"/>
      <c r="E1213" s="74"/>
      <c r="F1213" s="74"/>
      <c r="G1213" s="74"/>
    </row>
    <row r="1214" spans="1:7" s="55" customFormat="1" ht="14.15" x14ac:dyDescent="0.4">
      <c r="A1214" s="116"/>
      <c r="B1214" s="122"/>
      <c r="E1214" s="74"/>
      <c r="F1214" s="74"/>
      <c r="G1214" s="74"/>
    </row>
    <row r="1215" spans="1:7" s="55" customFormat="1" ht="14.15" x14ac:dyDescent="0.4">
      <c r="A1215" s="116"/>
      <c r="B1215" s="122"/>
      <c r="E1215" s="74"/>
      <c r="F1215" s="74"/>
      <c r="G1215" s="74"/>
    </row>
    <row r="1216" spans="1:7" s="55" customFormat="1" ht="14.15" x14ac:dyDescent="0.4">
      <c r="A1216" s="116"/>
      <c r="B1216" s="122"/>
      <c r="E1216" s="74"/>
      <c r="F1216" s="74"/>
      <c r="G1216" s="74"/>
    </row>
    <row r="1217" spans="1:7" s="55" customFormat="1" ht="14.15" x14ac:dyDescent="0.4">
      <c r="A1217" s="116"/>
      <c r="B1217" s="122"/>
      <c r="E1217" s="74"/>
      <c r="F1217" s="74"/>
      <c r="G1217" s="74"/>
    </row>
    <row r="1218" spans="1:7" s="55" customFormat="1" ht="14.15" x14ac:dyDescent="0.4">
      <c r="A1218" s="116"/>
      <c r="B1218" s="122"/>
      <c r="E1218" s="74"/>
      <c r="F1218" s="74"/>
      <c r="G1218" s="74"/>
    </row>
    <row r="1219" spans="1:7" s="55" customFormat="1" ht="14.15" x14ac:dyDescent="0.4">
      <c r="A1219" s="116"/>
      <c r="B1219" s="122"/>
      <c r="E1219" s="74"/>
      <c r="F1219" s="74"/>
      <c r="G1219" s="74"/>
    </row>
    <row r="1220" spans="1:7" s="55" customFormat="1" ht="14.15" x14ac:dyDescent="0.4">
      <c r="A1220" s="116"/>
      <c r="B1220" s="122"/>
      <c r="E1220" s="74"/>
      <c r="F1220" s="74"/>
      <c r="G1220" s="74"/>
    </row>
    <row r="1221" spans="1:7" s="55" customFormat="1" ht="14.15" x14ac:dyDescent="0.4">
      <c r="A1221" s="116"/>
      <c r="B1221" s="122"/>
      <c r="E1221" s="74"/>
      <c r="F1221" s="74"/>
      <c r="G1221" s="74"/>
    </row>
    <row r="1222" spans="1:7" s="55" customFormat="1" ht="14.15" x14ac:dyDescent="0.4">
      <c r="A1222" s="116"/>
      <c r="B1222" s="122"/>
      <c r="E1222" s="74"/>
      <c r="F1222" s="74"/>
      <c r="G1222" s="74"/>
    </row>
    <row r="1223" spans="1:7" s="55" customFormat="1" ht="14.15" x14ac:dyDescent="0.4">
      <c r="A1223" s="116"/>
      <c r="B1223" s="122"/>
      <c r="E1223" s="74"/>
      <c r="F1223" s="74"/>
      <c r="G1223" s="74"/>
    </row>
    <row r="1224" spans="1:7" s="55" customFormat="1" ht="14.15" x14ac:dyDescent="0.4">
      <c r="A1224" s="116"/>
      <c r="B1224" s="122"/>
      <c r="E1224" s="74"/>
      <c r="F1224" s="74"/>
      <c r="G1224" s="74"/>
    </row>
    <row r="1225" spans="1:7" s="55" customFormat="1" ht="14.15" x14ac:dyDescent="0.4">
      <c r="A1225" s="116"/>
      <c r="B1225" s="122"/>
      <c r="E1225" s="74"/>
      <c r="F1225" s="74"/>
      <c r="G1225" s="74"/>
    </row>
    <row r="1226" spans="1:7" s="55" customFormat="1" ht="14.15" x14ac:dyDescent="0.4">
      <c r="A1226" s="116"/>
      <c r="B1226" s="122"/>
      <c r="E1226" s="74"/>
      <c r="F1226" s="74"/>
      <c r="G1226" s="74"/>
    </row>
    <row r="1227" spans="1:7" s="55" customFormat="1" ht="14.15" x14ac:dyDescent="0.4">
      <c r="A1227" s="116"/>
      <c r="B1227" s="122"/>
      <c r="E1227" s="74"/>
      <c r="F1227" s="74"/>
      <c r="G1227" s="74"/>
    </row>
    <row r="1228" spans="1:7" s="55" customFormat="1" ht="14.15" x14ac:dyDescent="0.4">
      <c r="A1228" s="116"/>
      <c r="B1228" s="122"/>
      <c r="E1228" s="74"/>
      <c r="F1228" s="74"/>
      <c r="G1228" s="74"/>
    </row>
    <row r="1229" spans="1:7" s="55" customFormat="1" ht="14.15" x14ac:dyDescent="0.4">
      <c r="A1229" s="116"/>
      <c r="B1229" s="122"/>
      <c r="E1229" s="74"/>
      <c r="F1229" s="74"/>
      <c r="G1229" s="74"/>
    </row>
    <row r="1230" spans="1:7" s="55" customFormat="1" ht="14.15" x14ac:dyDescent="0.4">
      <c r="A1230" s="116"/>
      <c r="B1230" s="122"/>
      <c r="E1230" s="74"/>
      <c r="F1230" s="74"/>
      <c r="G1230" s="74"/>
    </row>
    <row r="1231" spans="1:7" s="55" customFormat="1" ht="14.15" x14ac:dyDescent="0.4">
      <c r="A1231" s="116"/>
      <c r="B1231" s="122"/>
      <c r="E1231" s="74"/>
      <c r="F1231" s="74"/>
      <c r="G1231" s="74"/>
    </row>
    <row r="1232" spans="1:7" s="55" customFormat="1" ht="14.15" x14ac:dyDescent="0.4">
      <c r="A1232" s="116"/>
      <c r="B1232" s="122"/>
      <c r="E1232" s="74"/>
      <c r="F1232" s="74"/>
      <c r="G1232" s="74"/>
    </row>
    <row r="1233" spans="1:7" s="55" customFormat="1" ht="14.15" x14ac:dyDescent="0.4">
      <c r="A1233" s="116"/>
      <c r="B1233" s="122"/>
      <c r="E1233" s="74"/>
      <c r="F1233" s="74"/>
      <c r="G1233" s="74"/>
    </row>
    <row r="1234" spans="1:7" s="55" customFormat="1" ht="14.15" x14ac:dyDescent="0.4">
      <c r="A1234" s="116"/>
      <c r="B1234" s="122"/>
      <c r="E1234" s="74"/>
      <c r="F1234" s="74"/>
      <c r="G1234" s="74"/>
    </row>
    <row r="1235" spans="1:7" s="55" customFormat="1" ht="14.15" x14ac:dyDescent="0.4">
      <c r="A1235" s="116"/>
      <c r="B1235" s="122"/>
      <c r="E1235" s="74"/>
      <c r="F1235" s="74"/>
      <c r="G1235" s="74"/>
    </row>
    <row r="1236" spans="1:7" s="55" customFormat="1" ht="14.15" x14ac:dyDescent="0.4">
      <c r="A1236" s="116"/>
      <c r="B1236" s="122"/>
      <c r="E1236" s="74"/>
      <c r="F1236" s="74"/>
      <c r="G1236" s="74"/>
    </row>
    <row r="1237" spans="1:7" s="55" customFormat="1" ht="14.15" x14ac:dyDescent="0.4">
      <c r="A1237" s="116"/>
      <c r="B1237" s="122"/>
      <c r="E1237" s="74"/>
      <c r="F1237" s="74"/>
      <c r="G1237" s="74"/>
    </row>
    <row r="1238" spans="1:7" s="55" customFormat="1" ht="14.15" x14ac:dyDescent="0.4">
      <c r="A1238" s="116"/>
      <c r="B1238" s="122"/>
      <c r="E1238" s="74"/>
      <c r="F1238" s="74"/>
      <c r="G1238" s="74"/>
    </row>
    <row r="1239" spans="1:7" s="55" customFormat="1" ht="14.15" x14ac:dyDescent="0.4">
      <c r="A1239" s="116"/>
      <c r="B1239" s="122"/>
      <c r="E1239" s="74"/>
      <c r="F1239" s="74"/>
      <c r="G1239" s="74"/>
    </row>
    <row r="1240" spans="1:7" s="55" customFormat="1" ht="14.15" x14ac:dyDescent="0.4">
      <c r="A1240" s="116"/>
      <c r="B1240" s="122"/>
      <c r="E1240" s="74"/>
      <c r="F1240" s="74"/>
      <c r="G1240" s="74"/>
    </row>
    <row r="1241" spans="1:7" s="55" customFormat="1" ht="14.15" x14ac:dyDescent="0.4">
      <c r="A1241" s="116"/>
      <c r="B1241" s="122"/>
      <c r="E1241" s="74"/>
      <c r="F1241" s="74"/>
      <c r="G1241" s="74"/>
    </row>
    <row r="1242" spans="1:7" s="55" customFormat="1" ht="14.15" x14ac:dyDescent="0.4">
      <c r="A1242" s="116"/>
      <c r="B1242" s="122"/>
      <c r="E1242" s="74"/>
      <c r="F1242" s="74"/>
      <c r="G1242" s="74"/>
    </row>
    <row r="1243" spans="1:7" s="55" customFormat="1" ht="14.15" x14ac:dyDescent="0.4">
      <c r="A1243" s="116"/>
      <c r="B1243" s="122"/>
      <c r="E1243" s="74"/>
      <c r="F1243" s="74"/>
      <c r="G1243" s="74"/>
    </row>
    <row r="1244" spans="1:7" s="55" customFormat="1" ht="14.15" x14ac:dyDescent="0.4">
      <c r="A1244" s="116"/>
      <c r="B1244" s="122"/>
      <c r="E1244" s="74"/>
      <c r="F1244" s="74"/>
      <c r="G1244" s="74"/>
    </row>
    <row r="1245" spans="1:7" s="55" customFormat="1" ht="14.15" x14ac:dyDescent="0.4">
      <c r="A1245" s="116"/>
      <c r="B1245" s="122"/>
      <c r="E1245" s="74"/>
      <c r="F1245" s="74"/>
      <c r="G1245" s="74"/>
    </row>
    <row r="1246" spans="1:7" s="55" customFormat="1" ht="14.15" x14ac:dyDescent="0.4">
      <c r="A1246" s="116"/>
      <c r="B1246" s="122"/>
      <c r="E1246" s="74"/>
      <c r="F1246" s="74"/>
      <c r="G1246" s="74"/>
    </row>
    <row r="1247" spans="1:7" s="55" customFormat="1" ht="14.15" x14ac:dyDescent="0.4">
      <c r="A1247" s="116"/>
      <c r="B1247" s="122"/>
      <c r="E1247" s="74"/>
      <c r="F1247" s="74"/>
      <c r="G1247" s="74"/>
    </row>
    <row r="1248" spans="1:7" s="55" customFormat="1" ht="14.15" x14ac:dyDescent="0.4">
      <c r="A1248" s="116"/>
      <c r="B1248" s="122"/>
      <c r="E1248" s="74"/>
      <c r="F1248" s="74"/>
      <c r="G1248" s="74"/>
    </row>
    <row r="1249" spans="1:7" s="55" customFormat="1" ht="14.15" x14ac:dyDescent="0.4">
      <c r="A1249" s="116"/>
      <c r="B1249" s="122"/>
      <c r="E1249" s="74"/>
      <c r="F1249" s="74"/>
      <c r="G1249" s="74"/>
    </row>
    <row r="1250" spans="1:7" s="55" customFormat="1" ht="14.15" x14ac:dyDescent="0.4">
      <c r="A1250" s="116"/>
      <c r="B1250" s="122"/>
      <c r="E1250" s="74"/>
      <c r="F1250" s="74"/>
      <c r="G1250" s="74"/>
    </row>
    <row r="1251" spans="1:7" s="55" customFormat="1" ht="14.15" x14ac:dyDescent="0.4">
      <c r="A1251" s="116"/>
      <c r="B1251" s="122"/>
      <c r="E1251" s="74"/>
      <c r="F1251" s="74"/>
      <c r="G1251" s="74"/>
    </row>
    <row r="1252" spans="1:7" s="55" customFormat="1" ht="14.15" x14ac:dyDescent="0.4">
      <c r="A1252" s="116"/>
      <c r="B1252" s="122"/>
      <c r="E1252" s="74"/>
      <c r="F1252" s="74"/>
      <c r="G1252" s="74"/>
    </row>
    <row r="1253" spans="1:7" s="55" customFormat="1" ht="14.15" x14ac:dyDescent="0.4">
      <c r="A1253" s="116"/>
      <c r="B1253" s="122"/>
      <c r="E1253" s="74"/>
      <c r="F1253" s="74"/>
      <c r="G1253" s="74"/>
    </row>
    <row r="1254" spans="1:7" s="55" customFormat="1" ht="14.15" x14ac:dyDescent="0.4">
      <c r="A1254" s="116"/>
      <c r="B1254" s="122"/>
      <c r="E1254" s="74"/>
      <c r="F1254" s="74"/>
      <c r="G1254" s="74"/>
    </row>
    <row r="1255" spans="1:7" s="55" customFormat="1" ht="14.15" x14ac:dyDescent="0.4">
      <c r="A1255" s="116"/>
      <c r="B1255" s="122"/>
      <c r="E1255" s="74"/>
      <c r="F1255" s="74"/>
      <c r="G1255" s="74"/>
    </row>
    <row r="1256" spans="1:7" s="55" customFormat="1" ht="14.15" x14ac:dyDescent="0.4">
      <c r="A1256" s="116"/>
      <c r="B1256" s="122"/>
      <c r="E1256" s="74"/>
      <c r="F1256" s="74"/>
      <c r="G1256" s="74"/>
    </row>
    <row r="1257" spans="1:7" s="55" customFormat="1" ht="14.15" x14ac:dyDescent="0.4">
      <c r="A1257" s="116"/>
      <c r="B1257" s="122"/>
      <c r="E1257" s="74"/>
      <c r="F1257" s="74"/>
      <c r="G1257" s="74"/>
    </row>
    <row r="1258" spans="1:7" s="55" customFormat="1" ht="14.15" x14ac:dyDescent="0.4">
      <c r="A1258" s="116"/>
      <c r="B1258" s="122"/>
      <c r="E1258" s="74"/>
      <c r="F1258" s="74"/>
      <c r="G1258" s="74"/>
    </row>
    <row r="1259" spans="1:7" s="55" customFormat="1" ht="14.15" x14ac:dyDescent="0.4">
      <c r="A1259" s="116"/>
      <c r="B1259" s="122"/>
      <c r="E1259" s="74"/>
      <c r="F1259" s="74"/>
      <c r="G1259" s="74"/>
    </row>
    <row r="1260" spans="1:7" s="55" customFormat="1" ht="14.15" x14ac:dyDescent="0.4">
      <c r="A1260" s="116"/>
      <c r="B1260" s="122"/>
      <c r="E1260" s="74"/>
      <c r="F1260" s="74"/>
      <c r="G1260" s="74"/>
    </row>
    <row r="1261" spans="1:7" s="55" customFormat="1" ht="14.15" x14ac:dyDescent="0.4">
      <c r="A1261" s="116"/>
      <c r="B1261" s="122"/>
      <c r="E1261" s="74"/>
      <c r="F1261" s="74"/>
      <c r="G1261" s="74"/>
    </row>
    <row r="1262" spans="1:7" s="55" customFormat="1" ht="14.15" x14ac:dyDescent="0.4">
      <c r="A1262" s="116"/>
      <c r="B1262" s="122"/>
      <c r="E1262" s="74"/>
      <c r="F1262" s="74"/>
      <c r="G1262" s="74"/>
    </row>
    <row r="1263" spans="1:7" s="55" customFormat="1" ht="14.15" x14ac:dyDescent="0.4">
      <c r="A1263" s="116"/>
      <c r="B1263" s="122"/>
      <c r="E1263" s="74"/>
      <c r="F1263" s="74"/>
      <c r="G1263" s="74"/>
    </row>
    <row r="1264" spans="1:7" s="55" customFormat="1" ht="14.15" x14ac:dyDescent="0.4">
      <c r="A1264" s="116"/>
      <c r="B1264" s="122"/>
      <c r="E1264" s="74"/>
      <c r="F1264" s="74"/>
      <c r="G1264" s="74"/>
    </row>
    <row r="1265" spans="1:7" s="55" customFormat="1" ht="14.15" x14ac:dyDescent="0.4">
      <c r="A1265" s="116"/>
      <c r="B1265" s="122"/>
      <c r="E1265" s="74"/>
      <c r="F1265" s="74"/>
      <c r="G1265" s="74"/>
    </row>
    <row r="1266" spans="1:7" s="55" customFormat="1" ht="14.15" x14ac:dyDescent="0.4">
      <c r="A1266" s="116"/>
      <c r="B1266" s="122"/>
      <c r="E1266" s="74"/>
      <c r="F1266" s="74"/>
      <c r="G1266" s="74"/>
    </row>
    <row r="1267" spans="1:7" s="55" customFormat="1" ht="14.15" x14ac:dyDescent="0.4">
      <c r="A1267" s="116"/>
      <c r="B1267" s="122"/>
      <c r="E1267" s="74"/>
      <c r="F1267" s="74"/>
      <c r="G1267" s="74"/>
    </row>
    <row r="1268" spans="1:7" s="55" customFormat="1" ht="14.15" x14ac:dyDescent="0.4">
      <c r="A1268" s="116"/>
      <c r="B1268" s="122"/>
      <c r="E1268" s="74"/>
      <c r="F1268" s="74"/>
      <c r="G1268" s="74"/>
    </row>
    <row r="1269" spans="1:7" s="55" customFormat="1" ht="14.15" x14ac:dyDescent="0.4">
      <c r="A1269" s="116"/>
      <c r="B1269" s="122"/>
      <c r="E1269" s="74"/>
      <c r="F1269" s="74"/>
      <c r="G1269" s="74"/>
    </row>
    <row r="1270" spans="1:7" s="55" customFormat="1" ht="14.15" x14ac:dyDescent="0.4">
      <c r="A1270" s="116"/>
      <c r="B1270" s="122"/>
      <c r="E1270" s="74"/>
      <c r="F1270" s="74"/>
      <c r="G1270" s="74"/>
    </row>
    <row r="1271" spans="1:7" s="55" customFormat="1" ht="14.15" x14ac:dyDescent="0.4">
      <c r="A1271" s="116"/>
      <c r="B1271" s="122"/>
      <c r="E1271" s="74"/>
      <c r="F1271" s="74"/>
      <c r="G1271" s="74"/>
    </row>
    <row r="1272" spans="1:7" s="55" customFormat="1" ht="14.15" x14ac:dyDescent="0.4">
      <c r="A1272" s="116"/>
      <c r="B1272" s="122"/>
      <c r="E1272" s="74"/>
      <c r="F1272" s="74"/>
      <c r="G1272" s="74"/>
    </row>
    <row r="1273" spans="1:7" s="55" customFormat="1" ht="14.15" x14ac:dyDescent="0.4">
      <c r="A1273" s="116"/>
      <c r="B1273" s="122"/>
      <c r="E1273" s="74"/>
      <c r="F1273" s="74"/>
      <c r="G1273" s="74"/>
    </row>
    <row r="1274" spans="1:7" s="55" customFormat="1" ht="14.15" x14ac:dyDescent="0.4">
      <c r="A1274" s="116"/>
      <c r="B1274" s="122"/>
      <c r="E1274" s="74"/>
      <c r="F1274" s="74"/>
      <c r="G1274" s="74"/>
    </row>
    <row r="1275" spans="1:7" s="55" customFormat="1" ht="14.15" x14ac:dyDescent="0.4">
      <c r="A1275" s="116"/>
      <c r="B1275" s="122"/>
      <c r="E1275" s="74"/>
      <c r="F1275" s="74"/>
      <c r="G1275" s="74"/>
    </row>
    <row r="1276" spans="1:7" s="55" customFormat="1" ht="14.15" x14ac:dyDescent="0.4">
      <c r="A1276" s="116"/>
      <c r="B1276" s="122"/>
      <c r="E1276" s="74"/>
      <c r="F1276" s="74"/>
      <c r="G1276" s="74"/>
    </row>
    <row r="1277" spans="1:7" s="55" customFormat="1" ht="14.15" x14ac:dyDescent="0.4">
      <c r="A1277" s="116"/>
      <c r="B1277" s="122"/>
      <c r="E1277" s="74"/>
      <c r="F1277" s="74"/>
      <c r="G1277" s="74"/>
    </row>
    <row r="1278" spans="1:7" s="55" customFormat="1" ht="14.15" x14ac:dyDescent="0.4">
      <c r="A1278" s="116"/>
      <c r="B1278" s="122"/>
      <c r="E1278" s="74"/>
      <c r="F1278" s="74"/>
      <c r="G1278" s="74"/>
    </row>
    <row r="1279" spans="1:7" s="55" customFormat="1" ht="14.15" x14ac:dyDescent="0.4">
      <c r="A1279" s="116"/>
      <c r="B1279" s="122"/>
      <c r="E1279" s="74"/>
      <c r="F1279" s="74"/>
      <c r="G1279" s="74"/>
    </row>
    <row r="1280" spans="1:7" s="55" customFormat="1" ht="14.15" x14ac:dyDescent="0.4">
      <c r="A1280" s="116"/>
      <c r="B1280" s="122"/>
      <c r="E1280" s="74"/>
      <c r="F1280" s="74"/>
      <c r="G1280" s="74"/>
    </row>
    <row r="1281" spans="1:7" s="55" customFormat="1" ht="14.15" x14ac:dyDescent="0.4">
      <c r="A1281" s="116"/>
      <c r="B1281" s="122"/>
      <c r="E1281" s="74"/>
      <c r="F1281" s="74"/>
      <c r="G1281" s="74"/>
    </row>
    <row r="1282" spans="1:7" s="55" customFormat="1" ht="14.15" x14ac:dyDescent="0.4">
      <c r="A1282" s="116"/>
      <c r="B1282" s="122"/>
      <c r="E1282" s="74"/>
      <c r="F1282" s="74"/>
      <c r="G1282" s="74"/>
    </row>
    <row r="1283" spans="1:7" s="55" customFormat="1" ht="14.15" x14ac:dyDescent="0.4">
      <c r="A1283" s="116"/>
      <c r="B1283" s="122"/>
      <c r="E1283" s="74"/>
      <c r="F1283" s="74"/>
      <c r="G1283" s="74"/>
    </row>
    <row r="1284" spans="1:7" s="55" customFormat="1" ht="14.15" x14ac:dyDescent="0.4">
      <c r="A1284" s="116"/>
      <c r="B1284" s="122"/>
      <c r="E1284" s="74"/>
      <c r="F1284" s="74"/>
      <c r="G1284" s="74"/>
    </row>
    <row r="1285" spans="1:7" s="55" customFormat="1" ht="14.15" x14ac:dyDescent="0.4">
      <c r="A1285" s="116"/>
      <c r="B1285" s="122"/>
      <c r="E1285" s="74"/>
      <c r="F1285" s="74"/>
      <c r="G1285" s="74"/>
    </row>
    <row r="1286" spans="1:7" s="55" customFormat="1" ht="14.15" x14ac:dyDescent="0.4">
      <c r="A1286" s="116"/>
      <c r="B1286" s="122"/>
      <c r="E1286" s="74"/>
      <c r="F1286" s="74"/>
      <c r="G1286" s="74"/>
    </row>
    <row r="1287" spans="1:7" s="55" customFormat="1" ht="14.15" x14ac:dyDescent="0.4">
      <c r="A1287" s="116"/>
      <c r="B1287" s="122"/>
      <c r="E1287" s="74"/>
      <c r="F1287" s="74"/>
      <c r="G1287" s="74"/>
    </row>
    <row r="1288" spans="1:7" s="55" customFormat="1" ht="14.15" x14ac:dyDescent="0.4">
      <c r="A1288" s="116"/>
      <c r="B1288" s="122"/>
      <c r="E1288" s="74"/>
      <c r="F1288" s="74"/>
      <c r="G1288" s="74"/>
    </row>
    <row r="1289" spans="1:7" s="55" customFormat="1" ht="14.15" x14ac:dyDescent="0.4">
      <c r="A1289" s="116"/>
      <c r="B1289" s="122"/>
      <c r="E1289" s="74"/>
      <c r="F1289" s="74"/>
      <c r="G1289" s="74"/>
    </row>
    <row r="1290" spans="1:7" s="55" customFormat="1" ht="14.15" x14ac:dyDescent="0.4">
      <c r="A1290" s="116"/>
      <c r="B1290" s="122"/>
      <c r="E1290" s="74"/>
      <c r="F1290" s="74"/>
      <c r="G1290" s="74"/>
    </row>
    <row r="1291" spans="1:7" s="55" customFormat="1" ht="14.15" x14ac:dyDescent="0.4">
      <c r="A1291" s="116"/>
      <c r="B1291" s="122"/>
      <c r="E1291" s="74"/>
      <c r="F1291" s="74"/>
      <c r="G1291" s="74"/>
    </row>
    <row r="1292" spans="1:7" s="55" customFormat="1" ht="14.15" x14ac:dyDescent="0.4">
      <c r="A1292" s="116"/>
      <c r="B1292" s="122"/>
      <c r="E1292" s="74"/>
      <c r="F1292" s="74"/>
      <c r="G1292" s="74"/>
    </row>
    <row r="1293" spans="1:7" s="55" customFormat="1" ht="14.15" x14ac:dyDescent="0.4">
      <c r="A1293" s="116"/>
      <c r="B1293" s="122"/>
      <c r="E1293" s="74"/>
      <c r="F1293" s="74"/>
      <c r="G1293" s="74"/>
    </row>
    <row r="1294" spans="1:7" s="55" customFormat="1" ht="14.15" x14ac:dyDescent="0.4">
      <c r="A1294" s="116"/>
      <c r="B1294" s="122"/>
      <c r="E1294" s="74"/>
      <c r="F1294" s="74"/>
      <c r="G1294" s="74"/>
    </row>
    <row r="1295" spans="1:7" s="55" customFormat="1" ht="14.15" x14ac:dyDescent="0.4">
      <c r="A1295" s="116"/>
      <c r="B1295" s="122"/>
      <c r="E1295" s="74"/>
      <c r="F1295" s="74"/>
      <c r="G1295" s="74"/>
    </row>
    <row r="1296" spans="1:7" s="55" customFormat="1" ht="14.15" x14ac:dyDescent="0.4">
      <c r="A1296" s="116"/>
      <c r="B1296" s="122"/>
      <c r="E1296" s="74"/>
      <c r="F1296" s="74"/>
      <c r="G1296" s="74"/>
    </row>
    <row r="1297" spans="1:7" s="55" customFormat="1" ht="14.15" x14ac:dyDescent="0.4">
      <c r="A1297" s="116"/>
      <c r="B1297" s="122"/>
      <c r="E1297" s="74"/>
      <c r="F1297" s="74"/>
      <c r="G1297" s="74"/>
    </row>
    <row r="1298" spans="1:7" s="55" customFormat="1" ht="14.15" x14ac:dyDescent="0.4">
      <c r="A1298" s="116"/>
      <c r="B1298" s="122"/>
      <c r="E1298" s="74"/>
      <c r="F1298" s="74"/>
      <c r="G1298" s="74"/>
    </row>
    <row r="1299" spans="1:7" s="55" customFormat="1" ht="14.15" x14ac:dyDescent="0.4">
      <c r="A1299" s="116"/>
      <c r="B1299" s="122"/>
      <c r="E1299" s="74"/>
      <c r="F1299" s="74"/>
      <c r="G1299" s="74"/>
    </row>
    <row r="1300" spans="1:7" s="55" customFormat="1" ht="14.15" x14ac:dyDescent="0.4">
      <c r="A1300" s="116"/>
      <c r="B1300" s="122"/>
      <c r="E1300" s="74"/>
      <c r="F1300" s="74"/>
      <c r="G1300" s="74"/>
    </row>
    <row r="1301" spans="1:7" s="55" customFormat="1" ht="14.15" x14ac:dyDescent="0.4">
      <c r="A1301" s="116"/>
      <c r="B1301" s="122"/>
      <c r="E1301" s="74"/>
      <c r="F1301" s="74"/>
      <c r="G1301" s="74"/>
    </row>
    <row r="1302" spans="1:7" s="55" customFormat="1" ht="14.15" x14ac:dyDescent="0.4">
      <c r="A1302" s="116"/>
      <c r="B1302" s="122"/>
      <c r="E1302" s="74"/>
      <c r="F1302" s="74"/>
      <c r="G1302" s="74"/>
    </row>
    <row r="1303" spans="1:7" s="55" customFormat="1" ht="14.15" x14ac:dyDescent="0.4">
      <c r="A1303" s="116"/>
      <c r="B1303" s="122"/>
      <c r="E1303" s="74"/>
      <c r="F1303" s="74"/>
      <c r="G1303" s="74"/>
    </row>
    <row r="1304" spans="1:7" s="55" customFormat="1" ht="14.15" x14ac:dyDescent="0.4">
      <c r="A1304" s="116"/>
      <c r="B1304" s="122"/>
      <c r="E1304" s="74"/>
      <c r="F1304" s="74"/>
      <c r="G1304" s="74"/>
    </row>
    <row r="1305" spans="1:7" s="55" customFormat="1" ht="14.15" x14ac:dyDescent="0.4">
      <c r="A1305" s="116"/>
      <c r="B1305" s="122"/>
      <c r="E1305" s="74"/>
      <c r="F1305" s="74"/>
      <c r="G1305" s="74"/>
    </row>
    <row r="1306" spans="1:7" s="55" customFormat="1" ht="14.15" x14ac:dyDescent="0.4">
      <c r="A1306" s="116"/>
      <c r="B1306" s="122"/>
      <c r="E1306" s="74"/>
      <c r="F1306" s="74"/>
      <c r="G1306" s="74"/>
    </row>
    <row r="1307" spans="1:7" s="55" customFormat="1" ht="14.15" x14ac:dyDescent="0.4">
      <c r="A1307" s="116"/>
      <c r="B1307" s="122"/>
      <c r="E1307" s="74"/>
      <c r="F1307" s="74"/>
      <c r="G1307" s="74"/>
    </row>
    <row r="1308" spans="1:7" s="55" customFormat="1" ht="14.15" x14ac:dyDescent="0.4">
      <c r="A1308" s="116"/>
      <c r="B1308" s="122"/>
      <c r="E1308" s="74"/>
      <c r="F1308" s="74"/>
      <c r="G1308" s="74"/>
    </row>
    <row r="1309" spans="1:7" s="55" customFormat="1" ht="14.15" x14ac:dyDescent="0.4">
      <c r="A1309" s="116"/>
      <c r="B1309" s="122"/>
      <c r="E1309" s="74"/>
      <c r="F1309" s="74"/>
      <c r="G1309" s="74"/>
    </row>
    <row r="1310" spans="1:7" s="55" customFormat="1" ht="14.15" x14ac:dyDescent="0.4">
      <c r="A1310" s="116"/>
      <c r="B1310" s="122"/>
      <c r="E1310" s="74"/>
      <c r="F1310" s="74"/>
      <c r="G1310" s="74"/>
    </row>
    <row r="1311" spans="1:7" s="55" customFormat="1" ht="14.15" x14ac:dyDescent="0.4">
      <c r="A1311" s="116"/>
      <c r="B1311" s="122"/>
      <c r="E1311" s="74"/>
      <c r="F1311" s="74"/>
      <c r="G1311" s="74"/>
    </row>
    <row r="1312" spans="1:7" s="55" customFormat="1" ht="14.15" x14ac:dyDescent="0.4">
      <c r="A1312" s="116"/>
      <c r="B1312" s="122"/>
      <c r="E1312" s="74"/>
      <c r="F1312" s="74"/>
      <c r="G1312" s="74"/>
    </row>
    <row r="1313" spans="1:7" s="55" customFormat="1" ht="14.15" x14ac:dyDescent="0.4">
      <c r="A1313" s="116"/>
      <c r="B1313" s="122"/>
      <c r="E1313" s="74"/>
      <c r="F1313" s="74"/>
      <c r="G1313" s="74"/>
    </row>
    <row r="1314" spans="1:7" s="55" customFormat="1" ht="14.15" x14ac:dyDescent="0.4">
      <c r="A1314" s="116"/>
      <c r="B1314" s="122"/>
      <c r="E1314" s="74"/>
      <c r="F1314" s="74"/>
      <c r="G1314" s="74"/>
    </row>
    <row r="1315" spans="1:7" s="55" customFormat="1" ht="14.15" x14ac:dyDescent="0.4">
      <c r="A1315" s="116"/>
      <c r="B1315" s="122"/>
      <c r="E1315" s="74"/>
      <c r="F1315" s="74"/>
      <c r="G1315" s="74"/>
    </row>
    <row r="1316" spans="1:7" s="55" customFormat="1" ht="14.15" x14ac:dyDescent="0.4">
      <c r="A1316" s="116"/>
      <c r="B1316" s="122"/>
      <c r="E1316" s="74"/>
      <c r="F1316" s="74"/>
      <c r="G1316" s="74"/>
    </row>
    <row r="1317" spans="1:7" s="55" customFormat="1" ht="14.15" x14ac:dyDescent="0.4">
      <c r="A1317" s="116"/>
      <c r="B1317" s="122"/>
      <c r="E1317" s="74"/>
      <c r="F1317" s="74"/>
      <c r="G1317" s="74"/>
    </row>
    <row r="1318" spans="1:7" s="55" customFormat="1" ht="14.15" x14ac:dyDescent="0.4">
      <c r="A1318" s="116"/>
      <c r="B1318" s="122"/>
      <c r="E1318" s="74"/>
      <c r="F1318" s="74"/>
      <c r="G1318" s="74"/>
    </row>
    <row r="1319" spans="1:7" s="55" customFormat="1" ht="14.15" x14ac:dyDescent="0.4">
      <c r="A1319" s="116"/>
      <c r="B1319" s="122"/>
      <c r="E1319" s="74"/>
      <c r="F1319" s="74"/>
      <c r="G1319" s="74"/>
    </row>
    <row r="1320" spans="1:7" s="55" customFormat="1" ht="14.15" x14ac:dyDescent="0.4">
      <c r="A1320" s="116"/>
      <c r="B1320" s="122"/>
      <c r="E1320" s="74"/>
      <c r="F1320" s="74"/>
      <c r="G1320" s="74"/>
    </row>
    <row r="1321" spans="1:7" s="55" customFormat="1" ht="14.15" x14ac:dyDescent="0.4">
      <c r="A1321" s="116"/>
      <c r="B1321" s="122"/>
      <c r="E1321" s="74"/>
      <c r="F1321" s="74"/>
      <c r="G1321" s="74"/>
    </row>
    <row r="1322" spans="1:7" s="55" customFormat="1" ht="14.15" x14ac:dyDescent="0.4">
      <c r="A1322" s="116"/>
      <c r="B1322" s="122"/>
      <c r="E1322" s="74"/>
      <c r="F1322" s="74"/>
      <c r="G1322" s="74"/>
    </row>
    <row r="1323" spans="1:7" s="55" customFormat="1" ht="14.15" x14ac:dyDescent="0.4">
      <c r="A1323" s="116"/>
      <c r="B1323" s="122"/>
      <c r="E1323" s="74"/>
      <c r="F1323" s="74"/>
      <c r="G1323" s="74"/>
    </row>
    <row r="1324" spans="1:7" s="55" customFormat="1" ht="14.15" x14ac:dyDescent="0.4">
      <c r="A1324" s="116"/>
      <c r="B1324" s="122"/>
      <c r="E1324" s="74"/>
      <c r="F1324" s="74"/>
      <c r="G1324" s="74"/>
    </row>
    <row r="1325" spans="1:7" s="55" customFormat="1" ht="14.15" x14ac:dyDescent="0.4">
      <c r="A1325" s="116"/>
      <c r="B1325" s="122"/>
      <c r="E1325" s="74"/>
      <c r="F1325" s="74"/>
      <c r="G1325" s="74"/>
    </row>
    <row r="1326" spans="1:7" s="55" customFormat="1" ht="14.15" x14ac:dyDescent="0.4">
      <c r="A1326" s="116"/>
      <c r="B1326" s="122"/>
      <c r="E1326" s="74"/>
      <c r="F1326" s="74"/>
      <c r="G1326" s="74"/>
    </row>
    <row r="1327" spans="1:7" s="55" customFormat="1" ht="14.15" x14ac:dyDescent="0.4">
      <c r="A1327" s="116"/>
      <c r="B1327" s="122"/>
      <c r="E1327" s="74"/>
      <c r="F1327" s="74"/>
      <c r="G1327" s="74"/>
    </row>
    <row r="1328" spans="1:7" s="55" customFormat="1" ht="14.15" x14ac:dyDescent="0.4">
      <c r="A1328" s="116"/>
      <c r="B1328" s="122"/>
      <c r="E1328" s="74"/>
      <c r="F1328" s="74"/>
      <c r="G1328" s="74"/>
    </row>
    <row r="1329" spans="1:7" s="55" customFormat="1" ht="14.15" x14ac:dyDescent="0.4">
      <c r="A1329" s="116"/>
      <c r="B1329" s="122"/>
      <c r="E1329" s="74"/>
      <c r="F1329" s="74"/>
      <c r="G1329" s="74"/>
    </row>
    <row r="1330" spans="1:7" s="55" customFormat="1" ht="14.15" x14ac:dyDescent="0.4">
      <c r="A1330" s="116"/>
      <c r="B1330" s="122"/>
      <c r="E1330" s="74"/>
      <c r="F1330" s="74"/>
      <c r="G1330" s="74"/>
    </row>
    <row r="1331" spans="1:7" s="55" customFormat="1" ht="14.15" x14ac:dyDescent="0.4">
      <c r="A1331" s="116"/>
      <c r="B1331" s="122"/>
      <c r="E1331" s="74"/>
      <c r="F1331" s="74"/>
      <c r="G1331" s="74"/>
    </row>
    <row r="1332" spans="1:7" s="55" customFormat="1" ht="14.15" x14ac:dyDescent="0.4">
      <c r="A1332" s="116"/>
      <c r="B1332" s="122"/>
      <c r="E1332" s="74"/>
      <c r="F1332" s="74"/>
      <c r="G1332" s="74"/>
    </row>
    <row r="1333" spans="1:7" s="55" customFormat="1" ht="14.15" x14ac:dyDescent="0.4">
      <c r="A1333" s="116"/>
      <c r="B1333" s="122"/>
      <c r="E1333" s="74"/>
      <c r="F1333" s="74"/>
      <c r="G1333" s="74"/>
    </row>
    <row r="1334" spans="1:7" s="55" customFormat="1" ht="14.15" x14ac:dyDescent="0.4">
      <c r="A1334" s="116"/>
      <c r="B1334" s="122"/>
      <c r="E1334" s="74"/>
      <c r="F1334" s="74"/>
      <c r="G1334" s="74"/>
    </row>
    <row r="1335" spans="1:7" s="55" customFormat="1" ht="14.15" x14ac:dyDescent="0.4">
      <c r="A1335" s="116"/>
      <c r="B1335" s="122"/>
      <c r="E1335" s="74"/>
      <c r="F1335" s="74"/>
      <c r="G1335" s="74"/>
    </row>
    <row r="1336" spans="1:7" s="55" customFormat="1" ht="14.15" x14ac:dyDescent="0.4">
      <c r="A1336" s="116"/>
      <c r="B1336" s="122"/>
      <c r="E1336" s="74"/>
      <c r="F1336" s="74"/>
      <c r="G1336" s="74"/>
    </row>
    <row r="1337" spans="1:7" s="55" customFormat="1" ht="14.15" x14ac:dyDescent="0.4">
      <c r="A1337" s="116"/>
      <c r="B1337" s="122"/>
      <c r="E1337" s="74"/>
      <c r="F1337" s="74"/>
      <c r="G1337" s="74"/>
    </row>
    <row r="1338" spans="1:7" s="55" customFormat="1" ht="14.15" x14ac:dyDescent="0.4">
      <c r="A1338" s="116"/>
      <c r="B1338" s="122"/>
      <c r="E1338" s="74"/>
      <c r="F1338" s="74"/>
      <c r="G1338" s="74"/>
    </row>
    <row r="1339" spans="1:7" s="55" customFormat="1" ht="14.15" x14ac:dyDescent="0.4">
      <c r="A1339" s="116"/>
      <c r="B1339" s="122"/>
      <c r="E1339" s="74"/>
      <c r="F1339" s="74"/>
      <c r="G1339" s="74"/>
    </row>
    <row r="1340" spans="1:7" s="55" customFormat="1" ht="14.15" x14ac:dyDescent="0.4">
      <c r="A1340" s="116"/>
      <c r="B1340" s="122"/>
      <c r="E1340" s="74"/>
      <c r="F1340" s="74"/>
      <c r="G1340" s="74"/>
    </row>
    <row r="1341" spans="1:7" s="55" customFormat="1" ht="14.15" x14ac:dyDescent="0.4">
      <c r="A1341" s="116"/>
      <c r="B1341" s="122"/>
      <c r="E1341" s="74"/>
      <c r="F1341" s="74"/>
      <c r="G1341" s="74"/>
    </row>
    <row r="1342" spans="1:7" s="55" customFormat="1" ht="14.15" x14ac:dyDescent="0.4">
      <c r="A1342" s="116"/>
      <c r="B1342" s="122"/>
      <c r="E1342" s="74"/>
      <c r="F1342" s="74"/>
      <c r="G1342" s="74"/>
    </row>
    <row r="1343" spans="1:7" s="55" customFormat="1" ht="14.15" x14ac:dyDescent="0.4">
      <c r="A1343" s="116"/>
      <c r="B1343" s="122"/>
      <c r="E1343" s="74"/>
      <c r="F1343" s="74"/>
      <c r="G1343" s="74"/>
    </row>
    <row r="1344" spans="1:7" s="55" customFormat="1" ht="14.15" x14ac:dyDescent="0.4">
      <c r="A1344" s="116"/>
      <c r="B1344" s="122"/>
      <c r="E1344" s="74"/>
      <c r="F1344" s="74"/>
      <c r="G1344" s="74"/>
    </row>
    <row r="1345" spans="1:7" s="55" customFormat="1" ht="14.15" x14ac:dyDescent="0.4">
      <c r="A1345" s="116"/>
      <c r="B1345" s="122"/>
      <c r="E1345" s="74"/>
      <c r="F1345" s="74"/>
      <c r="G1345" s="74"/>
    </row>
    <row r="1346" spans="1:7" s="55" customFormat="1" ht="14.15" x14ac:dyDescent="0.4">
      <c r="A1346" s="116"/>
      <c r="B1346" s="122"/>
      <c r="E1346" s="74"/>
      <c r="F1346" s="74"/>
      <c r="G1346" s="74"/>
    </row>
    <row r="1347" spans="1:7" s="55" customFormat="1" ht="14.15" x14ac:dyDescent="0.4">
      <c r="A1347" s="116"/>
      <c r="B1347" s="122"/>
      <c r="E1347" s="74"/>
      <c r="F1347" s="74"/>
      <c r="G1347" s="74"/>
    </row>
    <row r="1348" spans="1:7" s="55" customFormat="1" ht="14.15" x14ac:dyDescent="0.4">
      <c r="A1348" s="116"/>
      <c r="B1348" s="122"/>
      <c r="E1348" s="74"/>
      <c r="F1348" s="74"/>
      <c r="G1348" s="74"/>
    </row>
    <row r="1349" spans="1:7" s="55" customFormat="1" ht="14.15" x14ac:dyDescent="0.4">
      <c r="A1349" s="116"/>
      <c r="B1349" s="122"/>
      <c r="E1349" s="74"/>
      <c r="F1349" s="74"/>
      <c r="G1349" s="74"/>
    </row>
    <row r="1350" spans="1:7" s="55" customFormat="1" ht="14.15" x14ac:dyDescent="0.4">
      <c r="A1350" s="116"/>
      <c r="B1350" s="122"/>
      <c r="E1350" s="74"/>
      <c r="F1350" s="74"/>
      <c r="G1350" s="74"/>
    </row>
    <row r="1351" spans="1:7" s="55" customFormat="1" ht="14.15" x14ac:dyDescent="0.4">
      <c r="A1351" s="116"/>
      <c r="B1351" s="122"/>
      <c r="E1351" s="74"/>
      <c r="F1351" s="74"/>
      <c r="G1351" s="74"/>
    </row>
    <row r="1352" spans="1:7" s="55" customFormat="1" ht="14.15" x14ac:dyDescent="0.4">
      <c r="A1352" s="116"/>
      <c r="B1352" s="122"/>
      <c r="E1352" s="74"/>
      <c r="F1352" s="74"/>
      <c r="G1352" s="74"/>
    </row>
    <row r="1353" spans="1:7" s="55" customFormat="1" ht="14.15" x14ac:dyDescent="0.4">
      <c r="A1353" s="116"/>
      <c r="B1353" s="122"/>
      <c r="E1353" s="74"/>
      <c r="F1353" s="74"/>
      <c r="G1353" s="74"/>
    </row>
    <row r="1354" spans="1:7" s="55" customFormat="1" ht="14.15" x14ac:dyDescent="0.4">
      <c r="A1354" s="116"/>
      <c r="B1354" s="122"/>
      <c r="E1354" s="74"/>
      <c r="F1354" s="74"/>
      <c r="G1354" s="74"/>
    </row>
    <row r="1355" spans="1:7" s="55" customFormat="1" ht="14.15" x14ac:dyDescent="0.4">
      <c r="A1355" s="116"/>
      <c r="B1355" s="122"/>
      <c r="E1355" s="74"/>
      <c r="F1355" s="74"/>
      <c r="G1355" s="74"/>
    </row>
    <row r="1356" spans="1:7" s="55" customFormat="1" ht="14.15" x14ac:dyDescent="0.4">
      <c r="A1356" s="116"/>
      <c r="B1356" s="122"/>
      <c r="E1356" s="74"/>
      <c r="F1356" s="74"/>
      <c r="G1356" s="74"/>
    </row>
    <row r="1357" spans="1:7" s="55" customFormat="1" ht="14.15" x14ac:dyDescent="0.4">
      <c r="A1357" s="116"/>
      <c r="B1357" s="122"/>
      <c r="E1357" s="74"/>
      <c r="F1357" s="74"/>
      <c r="G1357" s="74"/>
    </row>
    <row r="1358" spans="1:7" s="55" customFormat="1" ht="14.15" x14ac:dyDescent="0.4">
      <c r="A1358" s="116"/>
      <c r="B1358" s="122"/>
      <c r="E1358" s="74"/>
      <c r="F1358" s="74"/>
      <c r="G1358" s="74"/>
    </row>
    <row r="1359" spans="1:7" s="55" customFormat="1" ht="14.15" x14ac:dyDescent="0.4">
      <c r="A1359" s="116"/>
      <c r="B1359" s="122"/>
      <c r="E1359" s="74"/>
      <c r="F1359" s="74"/>
      <c r="G1359" s="74"/>
    </row>
    <row r="1360" spans="1:7" s="55" customFormat="1" ht="14.15" x14ac:dyDescent="0.4">
      <c r="A1360" s="116"/>
      <c r="B1360" s="122"/>
      <c r="E1360" s="74"/>
      <c r="F1360" s="74"/>
      <c r="G1360" s="74"/>
    </row>
    <row r="1361" spans="1:7" s="55" customFormat="1" ht="14.15" x14ac:dyDescent="0.4">
      <c r="A1361" s="116"/>
      <c r="B1361" s="122"/>
      <c r="E1361" s="74"/>
      <c r="F1361" s="74"/>
      <c r="G1361" s="74"/>
    </row>
    <row r="1362" spans="1:7" s="55" customFormat="1" ht="14.15" x14ac:dyDescent="0.4">
      <c r="A1362" s="116"/>
      <c r="B1362" s="122"/>
      <c r="E1362" s="74"/>
      <c r="F1362" s="74"/>
      <c r="G1362" s="74"/>
    </row>
    <row r="1363" spans="1:7" s="55" customFormat="1" ht="14.15" x14ac:dyDescent="0.4">
      <c r="A1363" s="116"/>
      <c r="B1363" s="122"/>
      <c r="E1363" s="74"/>
      <c r="F1363" s="74"/>
      <c r="G1363" s="74"/>
    </row>
    <row r="1364" spans="1:7" s="55" customFormat="1" ht="14.15" x14ac:dyDescent="0.4">
      <c r="A1364" s="116"/>
      <c r="B1364" s="122"/>
      <c r="E1364" s="74"/>
      <c r="F1364" s="74"/>
      <c r="G1364" s="74"/>
    </row>
    <row r="1365" spans="1:7" s="55" customFormat="1" ht="14.15" x14ac:dyDescent="0.4">
      <c r="A1365" s="116"/>
      <c r="B1365" s="122"/>
      <c r="E1365" s="74"/>
      <c r="F1365" s="74"/>
      <c r="G1365" s="74"/>
    </row>
    <row r="1366" spans="1:7" s="55" customFormat="1" ht="14.15" x14ac:dyDescent="0.4">
      <c r="A1366" s="116"/>
      <c r="B1366" s="122"/>
      <c r="E1366" s="74"/>
      <c r="F1366" s="74"/>
      <c r="G1366" s="74"/>
    </row>
    <row r="1367" spans="1:7" s="55" customFormat="1" ht="14.15" x14ac:dyDescent="0.4">
      <c r="A1367" s="116"/>
      <c r="B1367" s="122"/>
      <c r="E1367" s="74"/>
      <c r="F1367" s="74"/>
      <c r="G1367" s="74"/>
    </row>
    <row r="1368" spans="1:7" s="55" customFormat="1" ht="14.15" x14ac:dyDescent="0.4">
      <c r="A1368" s="116"/>
      <c r="B1368" s="122"/>
      <c r="E1368" s="74"/>
      <c r="F1368" s="74"/>
      <c r="G1368" s="74"/>
    </row>
    <row r="1369" spans="1:7" s="55" customFormat="1" ht="14.15" x14ac:dyDescent="0.4">
      <c r="A1369" s="116"/>
      <c r="B1369" s="122"/>
      <c r="E1369" s="74"/>
      <c r="F1369" s="74"/>
      <c r="G1369" s="74"/>
    </row>
    <row r="1370" spans="1:7" s="55" customFormat="1" ht="14.15" x14ac:dyDescent="0.4">
      <c r="A1370" s="116"/>
      <c r="B1370" s="122"/>
      <c r="E1370" s="74"/>
      <c r="F1370" s="74"/>
      <c r="G1370" s="74"/>
    </row>
    <row r="1371" spans="1:7" s="55" customFormat="1" ht="14.15" x14ac:dyDescent="0.4">
      <c r="A1371" s="116"/>
      <c r="B1371" s="122"/>
      <c r="E1371" s="74"/>
      <c r="F1371" s="74"/>
      <c r="G1371" s="74"/>
    </row>
    <row r="1372" spans="1:7" s="55" customFormat="1" ht="14.15" x14ac:dyDescent="0.4">
      <c r="A1372" s="116"/>
      <c r="B1372" s="122"/>
      <c r="E1372" s="74"/>
      <c r="F1372" s="74"/>
      <c r="G1372" s="74"/>
    </row>
    <row r="1373" spans="1:7" s="55" customFormat="1" ht="14.15" x14ac:dyDescent="0.4">
      <c r="A1373" s="116"/>
      <c r="B1373" s="122"/>
      <c r="E1373" s="74"/>
      <c r="F1373" s="74"/>
      <c r="G1373" s="74"/>
    </row>
    <row r="1374" spans="1:7" s="55" customFormat="1" ht="14.15" x14ac:dyDescent="0.4">
      <c r="A1374" s="116"/>
      <c r="B1374" s="122"/>
      <c r="E1374" s="74"/>
      <c r="F1374" s="74"/>
      <c r="G1374" s="74"/>
    </row>
    <row r="1375" spans="1:7" s="55" customFormat="1" ht="14.15" x14ac:dyDescent="0.4">
      <c r="A1375" s="116"/>
      <c r="B1375" s="122"/>
      <c r="E1375" s="74"/>
      <c r="F1375" s="74"/>
      <c r="G1375" s="74"/>
    </row>
    <row r="1376" spans="1:7" s="55" customFormat="1" ht="14.15" x14ac:dyDescent="0.4">
      <c r="A1376" s="116"/>
      <c r="B1376" s="122"/>
      <c r="E1376" s="74"/>
      <c r="F1376" s="74"/>
      <c r="G1376" s="74"/>
    </row>
    <row r="1377" spans="1:7" s="55" customFormat="1" ht="14.15" x14ac:dyDescent="0.4">
      <c r="A1377" s="116"/>
      <c r="B1377" s="122"/>
      <c r="E1377" s="74"/>
      <c r="F1377" s="74"/>
      <c r="G1377" s="74"/>
    </row>
    <row r="1378" spans="1:7" s="55" customFormat="1" ht="14.15" x14ac:dyDescent="0.4">
      <c r="A1378" s="116"/>
      <c r="B1378" s="122"/>
      <c r="E1378" s="74"/>
      <c r="F1378" s="74"/>
      <c r="G1378" s="74"/>
    </row>
    <row r="1379" spans="1:7" s="55" customFormat="1" ht="14.15" x14ac:dyDescent="0.4">
      <c r="A1379" s="116"/>
      <c r="B1379" s="122"/>
      <c r="E1379" s="74"/>
      <c r="F1379" s="74"/>
      <c r="G1379" s="74"/>
    </row>
    <row r="1380" spans="1:7" s="55" customFormat="1" ht="14.15" x14ac:dyDescent="0.4">
      <c r="A1380" s="116"/>
      <c r="B1380" s="122"/>
      <c r="E1380" s="74"/>
      <c r="F1380" s="74"/>
      <c r="G1380" s="74"/>
    </row>
    <row r="1381" spans="1:7" s="55" customFormat="1" ht="14.15" x14ac:dyDescent="0.4">
      <c r="A1381" s="116"/>
      <c r="B1381" s="122"/>
      <c r="E1381" s="74"/>
      <c r="F1381" s="74"/>
      <c r="G1381" s="74"/>
    </row>
    <row r="1382" spans="1:7" s="55" customFormat="1" ht="14.15" x14ac:dyDescent="0.4">
      <c r="A1382" s="116"/>
      <c r="B1382" s="122"/>
      <c r="E1382" s="74"/>
      <c r="F1382" s="74"/>
      <c r="G1382" s="74"/>
    </row>
    <row r="1383" spans="1:7" s="55" customFormat="1" ht="14.15" x14ac:dyDescent="0.4">
      <c r="A1383" s="116"/>
      <c r="B1383" s="122"/>
      <c r="E1383" s="74"/>
      <c r="F1383" s="74"/>
      <c r="G1383" s="74"/>
    </row>
    <row r="1384" spans="1:7" s="55" customFormat="1" ht="14.15" x14ac:dyDescent="0.4">
      <c r="A1384" s="116"/>
      <c r="B1384" s="122"/>
      <c r="E1384" s="74"/>
      <c r="F1384" s="74"/>
      <c r="G1384" s="74"/>
    </row>
    <row r="1385" spans="1:7" s="55" customFormat="1" ht="14.15" x14ac:dyDescent="0.4">
      <c r="A1385" s="116"/>
      <c r="B1385" s="122"/>
      <c r="E1385" s="74"/>
      <c r="F1385" s="74"/>
      <c r="G1385" s="74"/>
    </row>
    <row r="1386" spans="1:7" s="55" customFormat="1" ht="14.15" x14ac:dyDescent="0.4">
      <c r="A1386" s="116"/>
      <c r="B1386" s="122"/>
      <c r="E1386" s="74"/>
      <c r="F1386" s="74"/>
      <c r="G1386" s="74"/>
    </row>
    <row r="1387" spans="1:7" s="55" customFormat="1" ht="14.15" x14ac:dyDescent="0.4">
      <c r="A1387" s="116"/>
      <c r="B1387" s="122"/>
      <c r="E1387" s="74"/>
      <c r="F1387" s="74"/>
      <c r="G1387" s="74"/>
    </row>
    <row r="1388" spans="1:7" s="55" customFormat="1" ht="14.15" x14ac:dyDescent="0.4">
      <c r="A1388" s="116"/>
      <c r="B1388" s="122"/>
      <c r="E1388" s="74"/>
      <c r="F1388" s="74"/>
      <c r="G1388" s="74"/>
    </row>
    <row r="1389" spans="1:7" s="55" customFormat="1" ht="14.15" x14ac:dyDescent="0.4">
      <c r="A1389" s="116"/>
      <c r="B1389" s="122"/>
      <c r="E1389" s="74"/>
      <c r="F1389" s="74"/>
      <c r="G1389" s="74"/>
    </row>
    <row r="1390" spans="1:7" s="55" customFormat="1" ht="14.15" x14ac:dyDescent="0.4">
      <c r="A1390" s="116"/>
      <c r="B1390" s="122"/>
      <c r="E1390" s="74"/>
      <c r="F1390" s="74"/>
      <c r="G1390" s="74"/>
    </row>
    <row r="1391" spans="1:7" s="55" customFormat="1" ht="14.15" x14ac:dyDescent="0.4">
      <c r="A1391" s="116"/>
      <c r="B1391" s="122"/>
      <c r="E1391" s="74"/>
      <c r="F1391" s="74"/>
      <c r="G1391" s="74"/>
    </row>
    <row r="1392" spans="1:7" s="55" customFormat="1" ht="14.15" x14ac:dyDescent="0.4">
      <c r="A1392" s="116"/>
      <c r="B1392" s="122"/>
      <c r="E1392" s="74"/>
      <c r="F1392" s="74"/>
      <c r="G1392" s="74"/>
    </row>
    <row r="1393" spans="1:7" s="55" customFormat="1" ht="14.15" x14ac:dyDescent="0.4">
      <c r="A1393" s="116"/>
      <c r="B1393" s="122"/>
      <c r="E1393" s="74"/>
      <c r="F1393" s="74"/>
      <c r="G1393" s="74"/>
    </row>
    <row r="1394" spans="1:7" s="55" customFormat="1" ht="14.15" x14ac:dyDescent="0.4">
      <c r="A1394" s="116"/>
      <c r="B1394" s="122"/>
      <c r="E1394" s="74"/>
      <c r="F1394" s="74"/>
      <c r="G1394" s="74"/>
    </row>
    <row r="1395" spans="1:7" s="55" customFormat="1" ht="14.15" x14ac:dyDescent="0.4">
      <c r="A1395" s="116"/>
      <c r="B1395" s="122"/>
      <c r="E1395" s="74"/>
      <c r="F1395" s="74"/>
      <c r="G1395" s="74"/>
    </row>
    <row r="1396" spans="1:7" s="55" customFormat="1" ht="14.15" x14ac:dyDescent="0.4">
      <c r="A1396" s="116"/>
      <c r="B1396" s="122"/>
      <c r="E1396" s="74"/>
      <c r="F1396" s="74"/>
      <c r="G1396" s="74"/>
    </row>
    <row r="1397" spans="1:7" s="55" customFormat="1" ht="14.15" x14ac:dyDescent="0.4">
      <c r="A1397" s="116"/>
      <c r="B1397" s="122"/>
      <c r="E1397" s="74"/>
      <c r="F1397" s="74"/>
      <c r="G1397" s="74"/>
    </row>
    <row r="1398" spans="1:7" s="55" customFormat="1" ht="14.15" x14ac:dyDescent="0.4">
      <c r="A1398" s="116"/>
      <c r="B1398" s="122"/>
      <c r="E1398" s="74"/>
      <c r="F1398" s="74"/>
      <c r="G1398" s="74"/>
    </row>
    <row r="1399" spans="1:7" s="55" customFormat="1" ht="14.15" x14ac:dyDescent="0.4">
      <c r="A1399" s="116"/>
      <c r="B1399" s="122"/>
      <c r="E1399" s="74"/>
      <c r="F1399" s="74"/>
      <c r="G1399" s="74"/>
    </row>
    <row r="1400" spans="1:7" s="55" customFormat="1" ht="14.15" x14ac:dyDescent="0.4">
      <c r="A1400" s="116"/>
      <c r="B1400" s="122"/>
      <c r="E1400" s="74"/>
      <c r="F1400" s="74"/>
      <c r="G1400" s="74"/>
    </row>
    <row r="1401" spans="1:7" s="55" customFormat="1" ht="14.15" x14ac:dyDescent="0.4">
      <c r="A1401" s="116"/>
      <c r="B1401" s="122"/>
      <c r="E1401" s="74"/>
      <c r="F1401" s="74"/>
      <c r="G1401" s="74"/>
    </row>
    <row r="1402" spans="1:7" s="55" customFormat="1" ht="14.15" x14ac:dyDescent="0.4">
      <c r="A1402" s="116"/>
      <c r="B1402" s="122"/>
      <c r="E1402" s="74"/>
      <c r="F1402" s="74"/>
      <c r="G1402" s="74"/>
    </row>
    <row r="1403" spans="1:7" s="55" customFormat="1" ht="14.15" x14ac:dyDescent="0.4">
      <c r="A1403" s="116"/>
      <c r="B1403" s="122"/>
      <c r="E1403" s="74"/>
      <c r="F1403" s="74"/>
      <c r="G1403" s="74"/>
    </row>
    <row r="1404" spans="1:7" s="55" customFormat="1" ht="14.15" x14ac:dyDescent="0.4">
      <c r="A1404" s="116"/>
      <c r="B1404" s="122"/>
      <c r="E1404" s="74"/>
      <c r="F1404" s="74"/>
      <c r="G1404" s="74"/>
    </row>
    <row r="1405" spans="1:7" s="55" customFormat="1" ht="14.15" x14ac:dyDescent="0.4">
      <c r="A1405" s="116"/>
      <c r="B1405" s="122"/>
      <c r="E1405" s="74"/>
      <c r="F1405" s="74"/>
      <c r="G1405" s="74"/>
    </row>
    <row r="1406" spans="1:7" s="55" customFormat="1" ht="14.15" x14ac:dyDescent="0.4">
      <c r="A1406" s="116"/>
      <c r="B1406" s="122"/>
      <c r="E1406" s="74"/>
      <c r="F1406" s="74"/>
      <c r="G1406" s="74"/>
    </row>
    <row r="1407" spans="1:7" s="55" customFormat="1" ht="14.15" x14ac:dyDescent="0.4">
      <c r="A1407" s="116"/>
      <c r="B1407" s="122"/>
      <c r="E1407" s="74"/>
      <c r="F1407" s="74"/>
      <c r="G1407" s="74"/>
    </row>
    <row r="1408" spans="1:7" s="55" customFormat="1" ht="14.15" x14ac:dyDescent="0.4">
      <c r="A1408" s="116"/>
      <c r="B1408" s="122"/>
      <c r="E1408" s="74"/>
      <c r="F1408" s="74"/>
      <c r="G1408" s="74"/>
    </row>
    <row r="1409" spans="1:7" s="55" customFormat="1" ht="14.15" x14ac:dyDescent="0.4">
      <c r="A1409" s="116"/>
      <c r="B1409" s="122"/>
      <c r="E1409" s="74"/>
      <c r="F1409" s="74"/>
      <c r="G1409" s="74"/>
    </row>
    <row r="1410" spans="1:7" s="55" customFormat="1" ht="14.15" x14ac:dyDescent="0.4">
      <c r="A1410" s="116"/>
      <c r="B1410" s="122"/>
      <c r="E1410" s="74"/>
      <c r="F1410" s="74"/>
      <c r="G1410" s="74"/>
    </row>
    <row r="1411" spans="1:7" s="55" customFormat="1" ht="14.15" x14ac:dyDescent="0.4">
      <c r="A1411" s="116"/>
      <c r="B1411" s="122"/>
      <c r="E1411" s="74"/>
      <c r="F1411" s="74"/>
      <c r="G1411" s="74"/>
    </row>
    <row r="1412" spans="1:7" s="55" customFormat="1" ht="14.15" x14ac:dyDescent="0.4">
      <c r="A1412" s="116"/>
      <c r="B1412" s="122"/>
      <c r="E1412" s="74"/>
      <c r="F1412" s="74"/>
      <c r="G1412" s="74"/>
    </row>
    <row r="1413" spans="1:7" s="55" customFormat="1" ht="14.15" x14ac:dyDescent="0.4">
      <c r="A1413" s="116"/>
      <c r="B1413" s="122"/>
      <c r="E1413" s="74"/>
      <c r="F1413" s="74"/>
      <c r="G1413" s="74"/>
    </row>
    <row r="1414" spans="1:7" s="55" customFormat="1" ht="14.15" x14ac:dyDescent="0.4">
      <c r="A1414" s="116"/>
      <c r="B1414" s="122"/>
      <c r="E1414" s="74"/>
      <c r="F1414" s="74"/>
      <c r="G1414" s="74"/>
    </row>
    <row r="1415" spans="1:7" s="55" customFormat="1" ht="14.15" x14ac:dyDescent="0.4">
      <c r="A1415" s="116"/>
      <c r="B1415" s="122"/>
      <c r="E1415" s="74"/>
      <c r="F1415" s="74"/>
      <c r="G1415" s="74"/>
    </row>
    <row r="1416" spans="1:7" s="55" customFormat="1" ht="14.15" x14ac:dyDescent="0.4">
      <c r="A1416" s="116"/>
      <c r="B1416" s="122"/>
      <c r="E1416" s="74"/>
      <c r="F1416" s="74"/>
      <c r="G1416" s="74"/>
    </row>
    <row r="1417" spans="1:7" s="55" customFormat="1" ht="14.15" x14ac:dyDescent="0.4">
      <c r="A1417" s="116"/>
      <c r="B1417" s="122"/>
      <c r="E1417" s="74"/>
      <c r="F1417" s="74"/>
      <c r="G1417" s="74"/>
    </row>
    <row r="1418" spans="1:7" s="55" customFormat="1" ht="14.15" x14ac:dyDescent="0.4">
      <c r="A1418" s="116"/>
      <c r="B1418" s="122"/>
      <c r="E1418" s="74"/>
      <c r="F1418" s="74"/>
      <c r="G1418" s="74"/>
    </row>
    <row r="1419" spans="1:7" s="55" customFormat="1" ht="14.15" x14ac:dyDescent="0.4">
      <c r="A1419" s="116"/>
      <c r="B1419" s="122"/>
      <c r="E1419" s="74"/>
      <c r="F1419" s="74"/>
      <c r="G1419" s="74"/>
    </row>
    <row r="1420" spans="1:7" s="55" customFormat="1" ht="14.15" x14ac:dyDescent="0.4">
      <c r="A1420" s="116"/>
      <c r="B1420" s="122"/>
      <c r="E1420" s="74"/>
      <c r="F1420" s="74"/>
      <c r="G1420" s="74"/>
    </row>
    <row r="1421" spans="1:7" s="55" customFormat="1" ht="14.15" x14ac:dyDescent="0.4">
      <c r="A1421" s="116"/>
      <c r="B1421" s="122"/>
      <c r="E1421" s="74"/>
      <c r="F1421" s="74"/>
      <c r="G1421" s="74"/>
    </row>
    <row r="1422" spans="1:7" s="55" customFormat="1" ht="14.15" x14ac:dyDescent="0.4">
      <c r="A1422" s="116"/>
      <c r="B1422" s="122"/>
      <c r="E1422" s="74"/>
      <c r="F1422" s="74"/>
      <c r="G1422" s="74"/>
    </row>
    <row r="1423" spans="1:7" s="55" customFormat="1" ht="14.15" x14ac:dyDescent="0.4">
      <c r="A1423" s="116"/>
      <c r="B1423" s="122"/>
      <c r="E1423" s="74"/>
      <c r="F1423" s="74"/>
      <c r="G1423" s="74"/>
    </row>
    <row r="1424" spans="1:7" s="55" customFormat="1" ht="14.15" x14ac:dyDescent="0.4">
      <c r="A1424" s="116"/>
      <c r="B1424" s="122"/>
      <c r="E1424" s="74"/>
      <c r="F1424" s="74"/>
      <c r="G1424" s="74"/>
    </row>
    <row r="1425" spans="1:7" s="55" customFormat="1" ht="14.15" x14ac:dyDescent="0.4">
      <c r="A1425" s="116"/>
      <c r="B1425" s="122"/>
      <c r="E1425" s="74"/>
      <c r="F1425" s="74"/>
      <c r="G1425" s="74"/>
    </row>
    <row r="1426" spans="1:7" s="55" customFormat="1" ht="14.15" x14ac:dyDescent="0.4">
      <c r="A1426" s="116"/>
      <c r="B1426" s="122"/>
      <c r="E1426" s="74"/>
      <c r="F1426" s="74"/>
      <c r="G1426" s="74"/>
    </row>
    <row r="1427" spans="1:7" s="55" customFormat="1" ht="14.15" x14ac:dyDescent="0.4">
      <c r="A1427" s="116"/>
      <c r="B1427" s="122"/>
      <c r="E1427" s="74"/>
      <c r="F1427" s="74"/>
      <c r="G1427" s="74"/>
    </row>
    <row r="1428" spans="1:7" s="55" customFormat="1" ht="14.15" x14ac:dyDescent="0.4">
      <c r="A1428" s="116"/>
      <c r="B1428" s="122"/>
      <c r="E1428" s="74"/>
      <c r="F1428" s="74"/>
      <c r="G1428" s="74"/>
    </row>
    <row r="1429" spans="1:7" s="55" customFormat="1" ht="14.15" x14ac:dyDescent="0.4">
      <c r="A1429" s="116"/>
      <c r="B1429" s="122"/>
      <c r="E1429" s="74"/>
      <c r="F1429" s="74"/>
      <c r="G1429" s="74"/>
    </row>
    <row r="1430" spans="1:7" s="55" customFormat="1" ht="14.15" x14ac:dyDescent="0.4">
      <c r="A1430" s="116"/>
      <c r="B1430" s="122"/>
      <c r="E1430" s="74"/>
      <c r="F1430" s="74"/>
      <c r="G1430" s="74"/>
    </row>
    <row r="1431" spans="1:7" s="55" customFormat="1" ht="14.15" x14ac:dyDescent="0.4">
      <c r="A1431" s="116"/>
      <c r="B1431" s="122"/>
      <c r="E1431" s="74"/>
      <c r="F1431" s="74"/>
      <c r="G1431" s="74"/>
    </row>
    <row r="1432" spans="1:7" s="55" customFormat="1" ht="14.15" x14ac:dyDescent="0.4">
      <c r="A1432" s="116"/>
      <c r="B1432" s="122"/>
      <c r="E1432" s="74"/>
      <c r="F1432" s="74"/>
      <c r="G1432" s="74"/>
    </row>
    <row r="1433" spans="1:7" s="55" customFormat="1" ht="14.15" x14ac:dyDescent="0.4">
      <c r="A1433" s="116"/>
      <c r="B1433" s="122"/>
      <c r="E1433" s="74"/>
      <c r="F1433" s="74"/>
      <c r="G1433" s="74"/>
    </row>
    <row r="1434" spans="1:7" s="55" customFormat="1" ht="14.15" x14ac:dyDescent="0.4">
      <c r="A1434" s="116"/>
      <c r="B1434" s="122"/>
      <c r="E1434" s="74"/>
      <c r="F1434" s="74"/>
      <c r="G1434" s="74"/>
    </row>
    <row r="1435" spans="1:7" s="55" customFormat="1" ht="14.15" x14ac:dyDescent="0.4">
      <c r="A1435" s="116"/>
      <c r="B1435" s="122"/>
      <c r="E1435" s="74"/>
      <c r="F1435" s="74"/>
      <c r="G1435" s="74"/>
    </row>
    <row r="1436" spans="1:7" s="55" customFormat="1" ht="14.15" x14ac:dyDescent="0.4">
      <c r="A1436" s="116"/>
      <c r="B1436" s="122"/>
      <c r="E1436" s="74"/>
      <c r="F1436" s="74"/>
      <c r="G1436" s="74"/>
    </row>
    <row r="1437" spans="1:7" s="55" customFormat="1" ht="14.15" x14ac:dyDescent="0.4">
      <c r="A1437" s="116"/>
      <c r="B1437" s="122"/>
      <c r="E1437" s="74"/>
      <c r="F1437" s="74"/>
      <c r="G1437" s="74"/>
    </row>
    <row r="1438" spans="1:7" s="55" customFormat="1" ht="14.15" x14ac:dyDescent="0.4">
      <c r="A1438" s="116"/>
      <c r="B1438" s="122"/>
      <c r="E1438" s="74"/>
      <c r="F1438" s="74"/>
      <c r="G1438" s="74"/>
    </row>
    <row r="1439" spans="1:7" s="55" customFormat="1" ht="14.15" x14ac:dyDescent="0.4">
      <c r="A1439" s="116"/>
      <c r="B1439" s="122"/>
      <c r="E1439" s="74"/>
      <c r="F1439" s="74"/>
      <c r="G1439" s="74"/>
    </row>
    <row r="1440" spans="1:7" s="55" customFormat="1" ht="14.15" x14ac:dyDescent="0.4">
      <c r="A1440" s="116"/>
      <c r="B1440" s="122"/>
      <c r="E1440" s="74"/>
      <c r="F1440" s="74"/>
      <c r="G1440" s="74"/>
    </row>
    <row r="1441" spans="1:7" s="55" customFormat="1" ht="14.15" x14ac:dyDescent="0.4">
      <c r="A1441" s="116"/>
      <c r="B1441" s="122"/>
      <c r="E1441" s="74"/>
      <c r="F1441" s="74"/>
      <c r="G1441" s="74"/>
    </row>
    <row r="1442" spans="1:7" s="55" customFormat="1" ht="14.15" x14ac:dyDescent="0.4">
      <c r="A1442" s="116"/>
      <c r="B1442" s="122"/>
      <c r="E1442" s="74"/>
      <c r="F1442" s="74"/>
      <c r="G1442" s="74"/>
    </row>
    <row r="1443" spans="1:7" s="55" customFormat="1" ht="14.15" x14ac:dyDescent="0.4">
      <c r="A1443" s="116"/>
      <c r="B1443" s="122"/>
      <c r="E1443" s="74"/>
      <c r="F1443" s="74"/>
      <c r="G1443" s="74"/>
    </row>
    <row r="1444" spans="1:7" s="55" customFormat="1" ht="14.15" x14ac:dyDescent="0.4">
      <c r="A1444" s="116"/>
      <c r="B1444" s="122"/>
      <c r="E1444" s="74"/>
      <c r="F1444" s="74"/>
      <c r="G1444" s="74"/>
    </row>
    <row r="1445" spans="1:7" s="55" customFormat="1" ht="14.15" x14ac:dyDescent="0.4">
      <c r="A1445" s="116"/>
      <c r="B1445" s="122"/>
      <c r="E1445" s="74"/>
      <c r="F1445" s="74"/>
      <c r="G1445" s="74"/>
    </row>
    <row r="1446" spans="1:7" s="55" customFormat="1" ht="14.15" x14ac:dyDescent="0.4">
      <c r="A1446" s="116"/>
      <c r="B1446" s="122"/>
      <c r="E1446" s="74"/>
      <c r="F1446" s="74"/>
      <c r="G1446" s="74"/>
    </row>
    <row r="1447" spans="1:7" s="55" customFormat="1" ht="14.15" x14ac:dyDescent="0.4">
      <c r="A1447" s="116"/>
      <c r="B1447" s="122"/>
      <c r="E1447" s="74"/>
      <c r="F1447" s="74"/>
      <c r="G1447" s="74"/>
    </row>
    <row r="1448" spans="1:7" s="55" customFormat="1" ht="14.15" x14ac:dyDescent="0.4">
      <c r="A1448" s="116"/>
      <c r="B1448" s="122"/>
      <c r="E1448" s="74"/>
      <c r="F1448" s="74"/>
      <c r="G1448" s="74"/>
    </row>
    <row r="1449" spans="1:7" s="55" customFormat="1" ht="14.15" x14ac:dyDescent="0.4">
      <c r="A1449" s="116"/>
      <c r="B1449" s="122"/>
      <c r="E1449" s="74"/>
      <c r="F1449" s="74"/>
      <c r="G1449" s="74"/>
    </row>
    <row r="1450" spans="1:7" s="55" customFormat="1" ht="14.15" x14ac:dyDescent="0.4">
      <c r="A1450" s="116"/>
      <c r="B1450" s="122"/>
      <c r="E1450" s="74"/>
      <c r="F1450" s="74"/>
      <c r="G1450" s="74"/>
    </row>
    <row r="1451" spans="1:7" s="55" customFormat="1" ht="14.15" x14ac:dyDescent="0.4">
      <c r="A1451" s="116"/>
      <c r="B1451" s="122"/>
      <c r="E1451" s="74"/>
      <c r="F1451" s="74"/>
      <c r="G1451" s="74"/>
    </row>
    <row r="1452" spans="1:7" s="55" customFormat="1" ht="14.15" x14ac:dyDescent="0.4">
      <c r="A1452" s="116"/>
      <c r="B1452" s="122"/>
      <c r="E1452" s="74"/>
      <c r="F1452" s="74"/>
      <c r="G1452" s="74"/>
    </row>
    <row r="1453" spans="1:7" s="55" customFormat="1" ht="14.15" x14ac:dyDescent="0.4">
      <c r="A1453" s="116"/>
      <c r="B1453" s="122"/>
      <c r="E1453" s="74"/>
      <c r="F1453" s="74"/>
      <c r="G1453" s="74"/>
    </row>
    <row r="1454" spans="1:7" s="55" customFormat="1" ht="14.15" x14ac:dyDescent="0.4">
      <c r="A1454" s="116"/>
      <c r="B1454" s="122"/>
      <c r="E1454" s="74"/>
      <c r="F1454" s="74"/>
      <c r="G1454" s="74"/>
    </row>
    <row r="1455" spans="1:7" s="55" customFormat="1" ht="14.15" x14ac:dyDescent="0.4">
      <c r="A1455" s="116"/>
      <c r="B1455" s="122"/>
      <c r="E1455" s="74"/>
      <c r="F1455" s="74"/>
      <c r="G1455" s="74"/>
    </row>
    <row r="1456" spans="1:7" s="55" customFormat="1" ht="14.15" x14ac:dyDescent="0.4">
      <c r="A1456" s="116"/>
      <c r="B1456" s="122"/>
      <c r="E1456" s="74"/>
      <c r="F1456" s="74"/>
      <c r="G1456" s="74"/>
    </row>
    <row r="1457" spans="1:7" s="55" customFormat="1" ht="14.15" x14ac:dyDescent="0.4">
      <c r="A1457" s="116"/>
      <c r="B1457" s="122"/>
      <c r="E1457" s="74"/>
      <c r="F1457" s="74"/>
      <c r="G1457" s="74"/>
    </row>
    <row r="1458" spans="1:7" s="55" customFormat="1" ht="14.15" x14ac:dyDescent="0.4">
      <c r="A1458" s="116"/>
      <c r="B1458" s="122"/>
      <c r="E1458" s="74"/>
      <c r="F1458" s="74"/>
      <c r="G1458" s="74"/>
    </row>
    <row r="1459" spans="1:7" s="55" customFormat="1" ht="14.15" x14ac:dyDescent="0.4">
      <c r="A1459" s="116"/>
      <c r="B1459" s="122"/>
      <c r="E1459" s="74"/>
      <c r="F1459" s="74"/>
      <c r="G1459" s="74"/>
    </row>
    <row r="1460" spans="1:7" s="55" customFormat="1" ht="14.15" x14ac:dyDescent="0.4">
      <c r="A1460" s="116"/>
      <c r="B1460" s="122"/>
      <c r="E1460" s="74"/>
      <c r="F1460" s="74"/>
      <c r="G1460" s="74"/>
    </row>
    <row r="1461" spans="1:7" s="55" customFormat="1" ht="14.15" x14ac:dyDescent="0.4">
      <c r="A1461" s="116"/>
      <c r="B1461" s="122"/>
      <c r="E1461" s="74"/>
      <c r="F1461" s="74"/>
      <c r="G1461" s="74"/>
    </row>
    <row r="1462" spans="1:7" s="55" customFormat="1" ht="14.15" x14ac:dyDescent="0.4">
      <c r="A1462" s="116"/>
      <c r="B1462" s="122"/>
      <c r="E1462" s="74"/>
      <c r="F1462" s="74"/>
      <c r="G1462" s="74"/>
    </row>
    <row r="1463" spans="1:7" s="55" customFormat="1" ht="14.15" x14ac:dyDescent="0.4">
      <c r="A1463" s="116"/>
      <c r="B1463" s="122"/>
      <c r="E1463" s="74"/>
      <c r="F1463" s="74"/>
      <c r="G1463" s="74"/>
    </row>
    <row r="1464" spans="1:7" s="55" customFormat="1" ht="14.15" x14ac:dyDescent="0.4">
      <c r="A1464" s="116"/>
      <c r="B1464" s="122"/>
      <c r="E1464" s="74"/>
      <c r="F1464" s="74"/>
      <c r="G1464" s="74"/>
    </row>
    <row r="1465" spans="1:7" s="55" customFormat="1" ht="14.15" x14ac:dyDescent="0.4">
      <c r="A1465" s="116"/>
      <c r="B1465" s="122"/>
      <c r="E1465" s="74"/>
      <c r="F1465" s="74"/>
      <c r="G1465" s="74"/>
    </row>
    <row r="1466" spans="1:7" s="55" customFormat="1" ht="14.15" x14ac:dyDescent="0.4">
      <c r="A1466" s="116"/>
      <c r="B1466" s="122"/>
      <c r="E1466" s="74"/>
      <c r="F1466" s="74"/>
      <c r="G1466" s="74"/>
    </row>
    <row r="1467" spans="1:7" s="55" customFormat="1" ht="14.15" x14ac:dyDescent="0.4">
      <c r="A1467" s="116"/>
      <c r="B1467" s="122"/>
      <c r="E1467" s="74"/>
      <c r="F1467" s="74"/>
      <c r="G1467" s="74"/>
    </row>
    <row r="1468" spans="1:7" s="55" customFormat="1" ht="14.15" x14ac:dyDescent="0.4">
      <c r="A1468" s="116"/>
      <c r="B1468" s="122"/>
      <c r="E1468" s="74"/>
      <c r="F1468" s="74"/>
      <c r="G1468" s="74"/>
    </row>
    <row r="1469" spans="1:7" s="55" customFormat="1" ht="14.15" x14ac:dyDescent="0.4">
      <c r="A1469" s="116"/>
      <c r="B1469" s="122"/>
      <c r="E1469" s="74"/>
      <c r="F1469" s="74"/>
      <c r="G1469" s="74"/>
    </row>
    <row r="1470" spans="1:7" s="55" customFormat="1" ht="14.15" x14ac:dyDescent="0.4">
      <c r="A1470" s="116"/>
      <c r="B1470" s="122"/>
      <c r="E1470" s="74"/>
      <c r="F1470" s="74"/>
      <c r="G1470" s="74"/>
    </row>
    <row r="1471" spans="1:7" s="55" customFormat="1" ht="14.15" x14ac:dyDescent="0.4">
      <c r="A1471" s="116"/>
      <c r="B1471" s="122"/>
      <c r="E1471" s="74"/>
      <c r="F1471" s="74"/>
      <c r="G1471" s="74"/>
    </row>
    <row r="1472" spans="1:7" s="55" customFormat="1" ht="14.15" x14ac:dyDescent="0.4">
      <c r="A1472" s="116"/>
      <c r="B1472" s="122"/>
      <c r="E1472" s="74"/>
      <c r="F1472" s="74"/>
      <c r="G1472" s="74"/>
    </row>
    <row r="1473" spans="1:7" s="55" customFormat="1" ht="14.15" x14ac:dyDescent="0.4">
      <c r="A1473" s="116"/>
      <c r="B1473" s="122"/>
      <c r="E1473" s="74"/>
      <c r="F1473" s="74"/>
      <c r="G1473" s="74"/>
    </row>
    <row r="1474" spans="1:7" s="55" customFormat="1" ht="14.15" x14ac:dyDescent="0.4">
      <c r="A1474" s="116"/>
      <c r="B1474" s="122"/>
      <c r="E1474" s="74"/>
      <c r="F1474" s="74"/>
      <c r="G1474" s="74"/>
    </row>
    <row r="1475" spans="1:7" s="55" customFormat="1" ht="14.15" x14ac:dyDescent="0.4">
      <c r="A1475" s="116"/>
      <c r="B1475" s="122"/>
      <c r="E1475" s="74"/>
      <c r="F1475" s="74"/>
      <c r="G1475" s="74"/>
    </row>
    <row r="1476" spans="1:7" s="55" customFormat="1" ht="14.15" x14ac:dyDescent="0.4">
      <c r="A1476" s="116"/>
      <c r="B1476" s="122"/>
      <c r="E1476" s="74"/>
      <c r="F1476" s="74"/>
      <c r="G1476" s="74"/>
    </row>
    <row r="1477" spans="1:7" s="55" customFormat="1" ht="14.15" x14ac:dyDescent="0.4">
      <c r="A1477" s="116"/>
      <c r="B1477" s="122"/>
      <c r="E1477" s="74"/>
      <c r="F1477" s="74"/>
      <c r="G1477" s="74"/>
    </row>
    <row r="1478" spans="1:7" s="55" customFormat="1" ht="14.15" x14ac:dyDescent="0.4">
      <c r="A1478" s="116"/>
      <c r="B1478" s="122"/>
      <c r="E1478" s="74"/>
      <c r="F1478" s="74"/>
      <c r="G1478" s="74"/>
    </row>
    <row r="1479" spans="1:7" s="55" customFormat="1" ht="14.15" x14ac:dyDescent="0.4">
      <c r="A1479" s="116"/>
      <c r="B1479" s="122"/>
      <c r="E1479" s="74"/>
      <c r="F1479" s="74"/>
      <c r="G1479" s="74"/>
    </row>
    <row r="1480" spans="1:7" s="55" customFormat="1" ht="14.15" x14ac:dyDescent="0.4">
      <c r="A1480" s="116"/>
      <c r="B1480" s="122"/>
      <c r="E1480" s="74"/>
      <c r="F1480" s="74"/>
      <c r="G1480" s="74"/>
    </row>
    <row r="1481" spans="1:7" s="55" customFormat="1" ht="14.15" x14ac:dyDescent="0.4">
      <c r="A1481" s="116"/>
      <c r="B1481" s="122"/>
      <c r="E1481" s="74"/>
      <c r="F1481" s="74"/>
      <c r="G1481" s="74"/>
    </row>
    <row r="1482" spans="1:7" s="55" customFormat="1" ht="14.15" x14ac:dyDescent="0.4">
      <c r="A1482" s="116"/>
      <c r="B1482" s="122"/>
      <c r="E1482" s="74"/>
      <c r="F1482" s="74"/>
      <c r="G1482" s="74"/>
    </row>
    <row r="1483" spans="1:7" s="55" customFormat="1" ht="14.15" x14ac:dyDescent="0.4">
      <c r="A1483" s="116"/>
      <c r="B1483" s="122"/>
      <c r="E1483" s="74"/>
      <c r="F1483" s="74"/>
      <c r="G1483" s="74"/>
    </row>
    <row r="1484" spans="1:7" s="55" customFormat="1" ht="14.15" x14ac:dyDescent="0.4">
      <c r="A1484" s="116"/>
      <c r="B1484" s="122"/>
      <c r="E1484" s="74"/>
      <c r="F1484" s="74"/>
      <c r="G1484" s="74"/>
    </row>
    <row r="1485" spans="1:7" s="55" customFormat="1" ht="14.15" x14ac:dyDescent="0.4">
      <c r="A1485" s="116"/>
      <c r="B1485" s="122"/>
      <c r="E1485" s="74"/>
      <c r="F1485" s="74"/>
      <c r="G1485" s="74"/>
    </row>
    <row r="1486" spans="1:7" s="55" customFormat="1" ht="14.15" x14ac:dyDescent="0.4">
      <c r="A1486" s="116"/>
      <c r="B1486" s="122"/>
      <c r="E1486" s="74"/>
      <c r="F1486" s="74"/>
      <c r="G1486" s="74"/>
    </row>
    <row r="1487" spans="1:7" s="55" customFormat="1" ht="14.15" x14ac:dyDescent="0.4">
      <c r="A1487" s="116"/>
      <c r="B1487" s="122"/>
      <c r="E1487" s="74"/>
      <c r="F1487" s="74"/>
      <c r="G1487" s="74"/>
    </row>
    <row r="1488" spans="1:7" s="55" customFormat="1" ht="14.15" x14ac:dyDescent="0.4">
      <c r="A1488" s="116"/>
      <c r="B1488" s="122"/>
      <c r="E1488" s="74"/>
      <c r="F1488" s="74"/>
      <c r="G1488" s="74"/>
    </row>
    <row r="1489" spans="1:7" s="55" customFormat="1" ht="14.15" x14ac:dyDescent="0.4">
      <c r="A1489" s="116"/>
      <c r="B1489" s="122"/>
      <c r="E1489" s="74"/>
      <c r="F1489" s="74"/>
      <c r="G1489" s="74"/>
    </row>
    <row r="1490" spans="1:7" s="55" customFormat="1" ht="14.15" x14ac:dyDescent="0.4">
      <c r="A1490" s="116"/>
      <c r="B1490" s="122"/>
      <c r="E1490" s="74"/>
      <c r="F1490" s="74"/>
      <c r="G1490" s="74"/>
    </row>
    <row r="1491" spans="1:7" s="55" customFormat="1" ht="14.15" x14ac:dyDescent="0.4">
      <c r="A1491" s="116"/>
      <c r="B1491" s="122"/>
      <c r="E1491" s="74"/>
      <c r="F1491" s="74"/>
      <c r="G1491" s="74"/>
    </row>
    <row r="1492" spans="1:7" s="55" customFormat="1" ht="14.15" x14ac:dyDescent="0.4">
      <c r="A1492" s="116"/>
      <c r="B1492" s="122"/>
      <c r="E1492" s="74"/>
      <c r="F1492" s="74"/>
      <c r="G1492" s="74"/>
    </row>
    <row r="1493" spans="1:7" s="55" customFormat="1" ht="14.15" x14ac:dyDescent="0.4">
      <c r="A1493" s="116"/>
      <c r="B1493" s="122"/>
      <c r="E1493" s="74"/>
      <c r="F1493" s="74"/>
      <c r="G1493" s="74"/>
    </row>
    <row r="1494" spans="1:7" s="55" customFormat="1" ht="14.15" x14ac:dyDescent="0.4">
      <c r="A1494" s="116"/>
      <c r="B1494" s="122"/>
      <c r="E1494" s="74"/>
      <c r="F1494" s="74"/>
      <c r="G1494" s="74"/>
    </row>
    <row r="1495" spans="1:7" s="55" customFormat="1" ht="14.15" x14ac:dyDescent="0.4">
      <c r="A1495" s="116"/>
      <c r="B1495" s="122"/>
      <c r="E1495" s="74"/>
      <c r="F1495" s="74"/>
      <c r="G1495" s="74"/>
    </row>
    <row r="1496" spans="1:7" s="55" customFormat="1" ht="14.15" x14ac:dyDescent="0.4">
      <c r="A1496" s="116"/>
      <c r="B1496" s="122"/>
      <c r="E1496" s="74"/>
      <c r="F1496" s="74"/>
      <c r="G1496" s="74"/>
    </row>
    <row r="1497" spans="1:7" s="55" customFormat="1" ht="14.15" x14ac:dyDescent="0.4">
      <c r="A1497" s="116"/>
      <c r="B1497" s="122"/>
      <c r="E1497" s="74"/>
      <c r="F1497" s="74"/>
      <c r="G1497" s="74"/>
    </row>
    <row r="1498" spans="1:7" s="55" customFormat="1" ht="14.15" x14ac:dyDescent="0.4">
      <c r="A1498" s="116"/>
      <c r="B1498" s="122"/>
      <c r="E1498" s="74"/>
      <c r="F1498" s="74"/>
      <c r="G1498" s="74"/>
    </row>
    <row r="1499" spans="1:7" s="55" customFormat="1" ht="14.15" x14ac:dyDescent="0.4">
      <c r="A1499" s="116"/>
      <c r="B1499" s="122"/>
      <c r="E1499" s="74"/>
      <c r="F1499" s="74"/>
      <c r="G1499" s="74"/>
    </row>
    <row r="1500" spans="1:7" s="55" customFormat="1" ht="14.15" x14ac:dyDescent="0.4">
      <c r="A1500" s="116"/>
      <c r="B1500" s="122"/>
      <c r="E1500" s="74"/>
      <c r="F1500" s="74"/>
      <c r="G1500" s="74"/>
    </row>
    <row r="1501" spans="1:7" s="55" customFormat="1" ht="14.15" x14ac:dyDescent="0.4">
      <c r="A1501" s="116"/>
      <c r="B1501" s="122"/>
      <c r="E1501" s="74"/>
      <c r="F1501" s="74"/>
      <c r="G1501" s="74"/>
    </row>
    <row r="1502" spans="1:7" s="55" customFormat="1" ht="14.15" x14ac:dyDescent="0.4">
      <c r="A1502" s="116"/>
      <c r="B1502" s="122"/>
      <c r="E1502" s="74"/>
      <c r="F1502" s="74"/>
      <c r="G1502" s="74"/>
    </row>
    <row r="1503" spans="1:7" s="55" customFormat="1" ht="14.15" x14ac:dyDescent="0.4">
      <c r="A1503" s="116"/>
      <c r="B1503" s="122"/>
      <c r="E1503" s="74"/>
      <c r="F1503" s="74"/>
      <c r="G1503" s="74"/>
    </row>
    <row r="1504" spans="1:7" s="55" customFormat="1" ht="14.15" x14ac:dyDescent="0.4">
      <c r="A1504" s="116"/>
      <c r="B1504" s="122"/>
      <c r="E1504" s="74"/>
      <c r="F1504" s="74"/>
      <c r="G1504" s="74"/>
    </row>
    <row r="1505" spans="1:7" s="55" customFormat="1" ht="14.15" x14ac:dyDescent="0.4">
      <c r="A1505" s="116"/>
      <c r="B1505" s="122"/>
      <c r="E1505" s="74"/>
      <c r="F1505" s="74"/>
      <c r="G1505" s="74"/>
    </row>
    <row r="1506" spans="1:7" s="55" customFormat="1" ht="14.15" x14ac:dyDescent="0.4">
      <c r="A1506" s="116"/>
      <c r="B1506" s="122"/>
      <c r="E1506" s="74"/>
      <c r="F1506" s="74"/>
      <c r="G1506" s="74"/>
    </row>
    <row r="1507" spans="1:7" s="55" customFormat="1" ht="14.15" x14ac:dyDescent="0.4">
      <c r="A1507" s="116"/>
      <c r="B1507" s="122"/>
      <c r="E1507" s="74"/>
      <c r="F1507" s="74"/>
      <c r="G1507" s="74"/>
    </row>
    <row r="1508" spans="1:7" s="55" customFormat="1" ht="14.15" x14ac:dyDescent="0.4">
      <c r="A1508" s="116"/>
      <c r="B1508" s="122"/>
      <c r="E1508" s="74"/>
      <c r="F1508" s="74"/>
      <c r="G1508" s="74"/>
    </row>
    <row r="1509" spans="1:7" s="55" customFormat="1" ht="14.15" x14ac:dyDescent="0.4">
      <c r="A1509" s="116"/>
      <c r="B1509" s="122"/>
      <c r="E1509" s="74"/>
      <c r="F1509" s="74"/>
      <c r="G1509" s="74"/>
    </row>
    <row r="1510" spans="1:7" s="55" customFormat="1" ht="14.15" x14ac:dyDescent="0.4">
      <c r="A1510" s="116"/>
      <c r="B1510" s="122"/>
      <c r="E1510" s="74"/>
      <c r="F1510" s="74"/>
      <c r="G1510" s="74"/>
    </row>
    <row r="1511" spans="1:7" s="55" customFormat="1" ht="14.15" x14ac:dyDescent="0.4">
      <c r="A1511" s="116"/>
      <c r="B1511" s="122"/>
      <c r="E1511" s="74"/>
      <c r="F1511" s="74"/>
      <c r="G1511" s="74"/>
    </row>
    <row r="1512" spans="1:7" s="55" customFormat="1" ht="14.15" x14ac:dyDescent="0.4">
      <c r="A1512" s="116"/>
      <c r="B1512" s="122"/>
      <c r="E1512" s="74"/>
      <c r="F1512" s="74"/>
      <c r="G1512" s="74"/>
    </row>
    <row r="1513" spans="1:7" s="55" customFormat="1" ht="14.15" x14ac:dyDescent="0.4">
      <c r="A1513" s="116"/>
      <c r="B1513" s="122"/>
      <c r="E1513" s="74"/>
      <c r="F1513" s="74"/>
      <c r="G1513" s="74"/>
    </row>
    <row r="1514" spans="1:7" s="55" customFormat="1" ht="14.15" x14ac:dyDescent="0.4">
      <c r="A1514" s="116"/>
      <c r="B1514" s="122"/>
      <c r="E1514" s="74"/>
      <c r="F1514" s="74"/>
      <c r="G1514" s="74"/>
    </row>
    <row r="1515" spans="1:7" s="55" customFormat="1" ht="14.15" x14ac:dyDescent="0.4">
      <c r="A1515" s="116"/>
      <c r="B1515" s="122"/>
      <c r="E1515" s="74"/>
      <c r="F1515" s="74"/>
      <c r="G1515" s="74"/>
    </row>
    <row r="1516" spans="1:7" s="55" customFormat="1" ht="14.15" x14ac:dyDescent="0.4">
      <c r="A1516" s="116"/>
      <c r="B1516" s="122"/>
      <c r="E1516" s="74"/>
      <c r="F1516" s="74"/>
      <c r="G1516" s="74"/>
    </row>
    <row r="1517" spans="1:7" s="55" customFormat="1" ht="14.15" x14ac:dyDescent="0.4">
      <c r="A1517" s="116"/>
      <c r="B1517" s="122"/>
      <c r="E1517" s="74"/>
      <c r="F1517" s="74"/>
      <c r="G1517" s="74"/>
    </row>
    <row r="1518" spans="1:7" s="55" customFormat="1" ht="14.15" x14ac:dyDescent="0.4">
      <c r="A1518" s="116"/>
      <c r="B1518" s="122"/>
      <c r="E1518" s="74"/>
      <c r="F1518" s="74"/>
      <c r="G1518" s="74"/>
    </row>
    <row r="1519" spans="1:7" s="55" customFormat="1" ht="14.15" x14ac:dyDescent="0.4">
      <c r="A1519" s="116"/>
      <c r="B1519" s="122"/>
      <c r="E1519" s="74"/>
      <c r="F1519" s="74"/>
      <c r="G1519" s="74"/>
    </row>
    <row r="1520" spans="1:7" s="55" customFormat="1" ht="14.15" x14ac:dyDescent="0.4">
      <c r="A1520" s="116"/>
      <c r="B1520" s="122"/>
      <c r="E1520" s="74"/>
      <c r="F1520" s="74"/>
      <c r="G1520" s="74"/>
    </row>
    <row r="1521" spans="1:7" s="55" customFormat="1" ht="14.15" x14ac:dyDescent="0.4">
      <c r="A1521" s="116"/>
      <c r="B1521" s="122"/>
      <c r="E1521" s="74"/>
      <c r="F1521" s="74"/>
      <c r="G1521" s="74"/>
    </row>
    <row r="1522" spans="1:7" s="55" customFormat="1" ht="14.15" x14ac:dyDescent="0.4">
      <c r="A1522" s="116"/>
      <c r="B1522" s="122"/>
      <c r="E1522" s="74"/>
      <c r="F1522" s="74"/>
      <c r="G1522" s="74"/>
    </row>
    <row r="1523" spans="1:7" s="55" customFormat="1" ht="14.15" x14ac:dyDescent="0.4">
      <c r="A1523" s="116"/>
      <c r="B1523" s="122"/>
      <c r="E1523" s="74"/>
      <c r="F1523" s="74"/>
      <c r="G1523" s="74"/>
    </row>
    <row r="1524" spans="1:7" s="55" customFormat="1" ht="14.15" x14ac:dyDescent="0.4">
      <c r="A1524" s="116"/>
      <c r="B1524" s="122"/>
      <c r="E1524" s="74"/>
      <c r="F1524" s="74"/>
      <c r="G1524" s="74"/>
    </row>
    <row r="1525" spans="1:7" s="55" customFormat="1" ht="14.15" x14ac:dyDescent="0.4">
      <c r="A1525" s="116"/>
      <c r="B1525" s="122"/>
      <c r="E1525" s="74"/>
      <c r="F1525" s="74"/>
      <c r="G1525" s="74"/>
    </row>
    <row r="1526" spans="1:7" s="55" customFormat="1" ht="14.15" x14ac:dyDescent="0.4">
      <c r="A1526" s="116"/>
      <c r="B1526" s="122"/>
      <c r="E1526" s="74"/>
      <c r="F1526" s="74"/>
      <c r="G1526" s="74"/>
    </row>
    <row r="1527" spans="1:7" s="55" customFormat="1" ht="14.15" x14ac:dyDescent="0.4">
      <c r="A1527" s="116"/>
      <c r="B1527" s="122"/>
      <c r="E1527" s="74"/>
      <c r="F1527" s="74"/>
      <c r="G1527" s="74"/>
    </row>
    <row r="1528" spans="1:7" s="55" customFormat="1" ht="14.15" x14ac:dyDescent="0.4">
      <c r="A1528" s="116"/>
      <c r="B1528" s="122"/>
      <c r="E1528" s="74"/>
      <c r="F1528" s="74"/>
      <c r="G1528" s="74"/>
    </row>
    <row r="1529" spans="1:7" s="55" customFormat="1" ht="14.15" x14ac:dyDescent="0.4">
      <c r="A1529" s="116"/>
      <c r="B1529" s="122"/>
      <c r="E1529" s="74"/>
      <c r="F1529" s="74"/>
      <c r="G1529" s="74"/>
    </row>
    <row r="1530" spans="1:7" s="55" customFormat="1" ht="14.15" x14ac:dyDescent="0.4">
      <c r="A1530" s="116"/>
      <c r="B1530" s="122"/>
      <c r="E1530" s="74"/>
      <c r="F1530" s="74"/>
      <c r="G1530" s="74"/>
    </row>
    <row r="1531" spans="1:7" s="55" customFormat="1" ht="14.15" x14ac:dyDescent="0.4">
      <c r="A1531" s="116"/>
      <c r="B1531" s="122"/>
      <c r="E1531" s="74"/>
      <c r="F1531" s="74"/>
      <c r="G1531" s="74"/>
    </row>
    <row r="1532" spans="1:7" s="55" customFormat="1" ht="14.15" x14ac:dyDescent="0.4">
      <c r="A1532" s="116"/>
      <c r="B1532" s="122"/>
      <c r="E1532" s="74"/>
      <c r="F1532" s="74"/>
      <c r="G1532" s="74"/>
    </row>
    <row r="1533" spans="1:7" s="55" customFormat="1" ht="14.15" x14ac:dyDescent="0.4">
      <c r="A1533" s="116"/>
      <c r="B1533" s="122"/>
      <c r="E1533" s="74"/>
      <c r="F1533" s="74"/>
      <c r="G1533" s="74"/>
    </row>
    <row r="1534" spans="1:7" s="55" customFormat="1" ht="14.15" x14ac:dyDescent="0.4">
      <c r="A1534" s="116"/>
      <c r="B1534" s="122"/>
      <c r="E1534" s="74"/>
      <c r="F1534" s="74"/>
      <c r="G1534" s="74"/>
    </row>
    <row r="1535" spans="1:7" s="55" customFormat="1" ht="14.15" x14ac:dyDescent="0.4">
      <c r="A1535" s="116"/>
      <c r="B1535" s="122"/>
      <c r="E1535" s="74"/>
      <c r="F1535" s="74"/>
      <c r="G1535" s="74"/>
    </row>
    <row r="1536" spans="1:7" s="55" customFormat="1" ht="14.15" x14ac:dyDescent="0.4">
      <c r="A1536" s="116"/>
      <c r="B1536" s="122"/>
      <c r="E1536" s="74"/>
      <c r="F1536" s="74"/>
      <c r="G1536" s="74"/>
    </row>
    <row r="1537" spans="1:7" s="55" customFormat="1" ht="14.15" x14ac:dyDescent="0.4">
      <c r="A1537" s="116"/>
      <c r="B1537" s="122"/>
      <c r="E1537" s="74"/>
      <c r="F1537" s="74"/>
      <c r="G1537" s="74"/>
    </row>
    <row r="1538" spans="1:7" s="55" customFormat="1" ht="14.15" x14ac:dyDescent="0.4">
      <c r="A1538" s="116"/>
      <c r="B1538" s="122"/>
      <c r="E1538" s="74"/>
      <c r="F1538" s="74"/>
      <c r="G1538" s="74"/>
    </row>
    <row r="1539" spans="1:7" s="55" customFormat="1" ht="14.15" x14ac:dyDescent="0.4">
      <c r="A1539" s="116"/>
      <c r="B1539" s="122"/>
      <c r="E1539" s="74"/>
      <c r="F1539" s="74"/>
      <c r="G1539" s="74"/>
    </row>
    <row r="1540" spans="1:7" s="55" customFormat="1" ht="14.15" x14ac:dyDescent="0.4">
      <c r="A1540" s="116"/>
      <c r="B1540" s="122"/>
      <c r="E1540" s="74"/>
      <c r="F1540" s="74"/>
      <c r="G1540" s="74"/>
    </row>
    <row r="1541" spans="1:7" s="55" customFormat="1" ht="14.15" x14ac:dyDescent="0.4">
      <c r="A1541" s="116"/>
      <c r="B1541" s="122"/>
      <c r="E1541" s="74"/>
      <c r="F1541" s="74"/>
      <c r="G1541" s="74"/>
    </row>
    <row r="1542" spans="1:7" s="55" customFormat="1" ht="14.15" x14ac:dyDescent="0.4">
      <c r="A1542" s="116"/>
      <c r="B1542" s="122"/>
      <c r="E1542" s="74"/>
      <c r="F1542" s="74"/>
      <c r="G1542" s="74"/>
    </row>
    <row r="1543" spans="1:7" s="55" customFormat="1" ht="14.15" x14ac:dyDescent="0.4">
      <c r="A1543" s="116"/>
      <c r="B1543" s="122"/>
      <c r="E1543" s="74"/>
      <c r="F1543" s="74"/>
      <c r="G1543" s="74"/>
    </row>
    <row r="1544" spans="1:7" s="55" customFormat="1" ht="14.15" x14ac:dyDescent="0.4">
      <c r="A1544" s="116"/>
      <c r="B1544" s="122"/>
      <c r="E1544" s="74"/>
      <c r="F1544" s="74"/>
      <c r="G1544" s="74"/>
    </row>
    <row r="1545" spans="1:7" s="55" customFormat="1" ht="14.15" x14ac:dyDescent="0.4">
      <c r="A1545" s="116"/>
      <c r="B1545" s="122"/>
      <c r="E1545" s="74"/>
      <c r="F1545" s="74"/>
      <c r="G1545" s="74"/>
    </row>
    <row r="1546" spans="1:7" s="55" customFormat="1" ht="14.15" x14ac:dyDescent="0.4">
      <c r="A1546" s="116"/>
      <c r="B1546" s="122"/>
      <c r="E1546" s="74"/>
      <c r="F1546" s="74"/>
      <c r="G1546" s="74"/>
    </row>
    <row r="1547" spans="1:7" s="55" customFormat="1" ht="14.15" x14ac:dyDescent="0.4">
      <c r="A1547" s="116"/>
      <c r="B1547" s="122"/>
      <c r="E1547" s="74"/>
      <c r="F1547" s="74"/>
      <c r="G1547" s="74"/>
    </row>
    <row r="1548" spans="1:7" s="55" customFormat="1" ht="14.15" x14ac:dyDescent="0.4">
      <c r="A1548" s="116"/>
      <c r="B1548" s="122"/>
      <c r="E1548" s="74"/>
      <c r="F1548" s="74"/>
      <c r="G1548" s="74"/>
    </row>
    <row r="1549" spans="1:7" s="55" customFormat="1" ht="14.15" x14ac:dyDescent="0.4">
      <c r="A1549" s="116"/>
      <c r="B1549" s="122"/>
      <c r="E1549" s="74"/>
      <c r="F1549" s="74"/>
      <c r="G1549" s="74"/>
    </row>
    <row r="1550" spans="1:7" s="55" customFormat="1" ht="14.15" x14ac:dyDescent="0.4">
      <c r="A1550" s="116"/>
      <c r="B1550" s="122"/>
      <c r="E1550" s="74"/>
      <c r="F1550" s="74"/>
      <c r="G1550" s="74"/>
    </row>
    <row r="1551" spans="1:7" s="55" customFormat="1" ht="14.15" x14ac:dyDescent="0.4">
      <c r="A1551" s="116"/>
      <c r="B1551" s="122"/>
      <c r="E1551" s="74"/>
      <c r="F1551" s="74"/>
      <c r="G1551" s="74"/>
    </row>
    <row r="1552" spans="1:7" s="55" customFormat="1" ht="14.15" x14ac:dyDescent="0.4">
      <c r="A1552" s="116"/>
      <c r="B1552" s="122"/>
      <c r="E1552" s="74"/>
      <c r="F1552" s="74"/>
      <c r="G1552" s="74"/>
    </row>
    <row r="1553" spans="1:7" s="55" customFormat="1" ht="14.15" x14ac:dyDescent="0.4">
      <c r="A1553" s="116"/>
      <c r="B1553" s="122"/>
      <c r="E1553" s="74"/>
      <c r="F1553" s="74"/>
      <c r="G1553" s="74"/>
    </row>
    <row r="1554" spans="1:7" s="55" customFormat="1" ht="14.15" x14ac:dyDescent="0.4">
      <c r="A1554" s="116"/>
      <c r="B1554" s="122"/>
      <c r="E1554" s="74"/>
      <c r="F1554" s="74"/>
      <c r="G1554" s="74"/>
    </row>
    <row r="1555" spans="1:7" s="55" customFormat="1" ht="14.15" x14ac:dyDescent="0.4">
      <c r="A1555" s="116"/>
      <c r="B1555" s="122"/>
      <c r="E1555" s="74"/>
      <c r="F1555" s="74"/>
      <c r="G1555" s="74"/>
    </row>
    <row r="1556" spans="1:7" s="55" customFormat="1" ht="14.15" x14ac:dyDescent="0.4">
      <c r="A1556" s="116"/>
      <c r="B1556" s="122"/>
      <c r="E1556" s="74"/>
      <c r="F1556" s="74"/>
      <c r="G1556" s="74"/>
    </row>
    <row r="1557" spans="1:7" s="55" customFormat="1" ht="14.15" x14ac:dyDescent="0.4">
      <c r="A1557" s="116"/>
      <c r="B1557" s="122"/>
      <c r="E1557" s="74"/>
      <c r="F1557" s="74"/>
      <c r="G1557" s="74"/>
    </row>
    <row r="1558" spans="1:7" s="55" customFormat="1" ht="14.15" x14ac:dyDescent="0.4">
      <c r="A1558" s="116"/>
      <c r="B1558" s="122"/>
      <c r="E1558" s="74"/>
      <c r="F1558" s="74"/>
      <c r="G1558" s="74"/>
    </row>
    <row r="1559" spans="1:7" s="55" customFormat="1" ht="14.15" x14ac:dyDescent="0.4">
      <c r="A1559" s="116"/>
      <c r="B1559" s="122"/>
      <c r="E1559" s="74"/>
      <c r="F1559" s="74"/>
      <c r="G1559" s="74"/>
    </row>
    <row r="1560" spans="1:7" s="55" customFormat="1" ht="14.15" x14ac:dyDescent="0.4">
      <c r="A1560" s="116"/>
      <c r="B1560" s="122"/>
      <c r="E1560" s="74"/>
      <c r="F1560" s="74"/>
      <c r="G1560" s="74"/>
    </row>
    <row r="1561" spans="1:7" s="55" customFormat="1" ht="14.15" x14ac:dyDescent="0.4">
      <c r="A1561" s="116"/>
      <c r="B1561" s="122"/>
      <c r="E1561" s="74"/>
      <c r="F1561" s="74"/>
      <c r="G1561" s="74"/>
    </row>
    <row r="1562" spans="1:7" s="55" customFormat="1" ht="14.15" x14ac:dyDescent="0.4">
      <c r="A1562" s="116"/>
      <c r="B1562" s="122"/>
      <c r="E1562" s="74"/>
      <c r="F1562" s="74"/>
      <c r="G1562" s="74"/>
    </row>
    <row r="1563" spans="1:7" s="55" customFormat="1" ht="14.15" x14ac:dyDescent="0.4">
      <c r="A1563" s="116"/>
      <c r="B1563" s="122"/>
      <c r="E1563" s="74"/>
      <c r="F1563" s="74"/>
      <c r="G1563" s="74"/>
    </row>
    <row r="1564" spans="1:7" s="55" customFormat="1" ht="14.15" x14ac:dyDescent="0.4">
      <c r="A1564" s="116"/>
      <c r="B1564" s="122"/>
      <c r="E1564" s="74"/>
      <c r="F1564" s="74"/>
      <c r="G1564" s="74"/>
    </row>
    <row r="1565" spans="1:7" s="55" customFormat="1" ht="14.15" x14ac:dyDescent="0.4">
      <c r="A1565" s="116"/>
      <c r="B1565" s="122"/>
      <c r="E1565" s="74"/>
      <c r="F1565" s="74"/>
      <c r="G1565" s="74"/>
    </row>
    <row r="1566" spans="1:7" s="55" customFormat="1" ht="14.15" x14ac:dyDescent="0.4">
      <c r="A1566" s="116"/>
      <c r="B1566" s="122"/>
      <c r="E1566" s="74"/>
      <c r="F1566" s="74"/>
      <c r="G1566" s="74"/>
    </row>
    <row r="1567" spans="1:7" s="55" customFormat="1" ht="14.15" x14ac:dyDescent="0.4">
      <c r="A1567" s="116"/>
      <c r="B1567" s="122"/>
      <c r="E1567" s="74"/>
      <c r="F1567" s="74"/>
      <c r="G1567" s="74"/>
    </row>
    <row r="1568" spans="1:7" s="55" customFormat="1" ht="14.15" x14ac:dyDescent="0.4">
      <c r="A1568" s="116"/>
      <c r="B1568" s="122"/>
      <c r="E1568" s="74"/>
      <c r="F1568" s="74"/>
      <c r="G1568" s="74"/>
    </row>
    <row r="1569" spans="1:7" s="55" customFormat="1" ht="14.15" x14ac:dyDescent="0.4">
      <c r="A1569" s="116"/>
      <c r="B1569" s="122"/>
      <c r="E1569" s="74"/>
      <c r="F1569" s="74"/>
      <c r="G1569" s="74"/>
    </row>
    <row r="1570" spans="1:7" s="55" customFormat="1" ht="14.15" x14ac:dyDescent="0.4">
      <c r="A1570" s="116"/>
      <c r="B1570" s="122"/>
      <c r="E1570" s="74"/>
      <c r="F1570" s="74"/>
      <c r="G1570" s="74"/>
    </row>
    <row r="1571" spans="1:7" s="55" customFormat="1" ht="14.15" x14ac:dyDescent="0.4">
      <c r="A1571" s="116"/>
      <c r="B1571" s="122"/>
      <c r="E1571" s="74"/>
      <c r="F1571" s="74"/>
      <c r="G1571" s="74"/>
    </row>
    <row r="1572" spans="1:7" s="55" customFormat="1" ht="14.15" x14ac:dyDescent="0.4">
      <c r="A1572" s="116"/>
      <c r="B1572" s="122"/>
      <c r="E1572" s="74"/>
      <c r="F1572" s="74"/>
      <c r="G1572" s="74"/>
    </row>
    <row r="1573" spans="1:7" s="55" customFormat="1" ht="14.15" x14ac:dyDescent="0.4">
      <c r="A1573" s="116"/>
      <c r="B1573" s="122"/>
      <c r="E1573" s="74"/>
      <c r="F1573" s="74"/>
      <c r="G1573" s="74"/>
    </row>
    <row r="1574" spans="1:7" s="55" customFormat="1" ht="14.15" x14ac:dyDescent="0.4">
      <c r="A1574" s="116"/>
      <c r="B1574" s="122"/>
      <c r="E1574" s="74"/>
      <c r="F1574" s="74"/>
      <c r="G1574" s="74"/>
    </row>
    <row r="1575" spans="1:7" s="55" customFormat="1" ht="14.15" x14ac:dyDescent="0.4">
      <c r="A1575" s="116"/>
      <c r="B1575" s="122"/>
      <c r="E1575" s="74"/>
      <c r="F1575" s="74"/>
      <c r="G1575" s="74"/>
    </row>
    <row r="1576" spans="1:7" s="55" customFormat="1" ht="14.15" x14ac:dyDescent="0.4">
      <c r="A1576" s="116"/>
      <c r="B1576" s="122"/>
      <c r="E1576" s="74"/>
      <c r="F1576" s="74"/>
      <c r="G1576" s="74"/>
    </row>
    <row r="1577" spans="1:7" s="55" customFormat="1" ht="14.15" x14ac:dyDescent="0.4">
      <c r="A1577" s="116"/>
      <c r="B1577" s="122"/>
      <c r="E1577" s="74"/>
      <c r="F1577" s="74"/>
      <c r="G1577" s="74"/>
    </row>
    <row r="1578" spans="1:7" s="55" customFormat="1" ht="14.15" x14ac:dyDescent="0.4">
      <c r="A1578" s="116"/>
      <c r="B1578" s="122"/>
      <c r="E1578" s="74"/>
      <c r="F1578" s="74"/>
      <c r="G1578" s="74"/>
    </row>
    <row r="1579" spans="1:7" s="55" customFormat="1" ht="14.15" x14ac:dyDescent="0.4">
      <c r="A1579" s="116"/>
      <c r="B1579" s="122"/>
      <c r="E1579" s="74"/>
      <c r="F1579" s="74"/>
      <c r="G1579" s="74"/>
    </row>
    <row r="1580" spans="1:7" s="55" customFormat="1" ht="14.15" x14ac:dyDescent="0.4">
      <c r="A1580" s="116"/>
      <c r="B1580" s="122"/>
      <c r="E1580" s="74"/>
      <c r="F1580" s="74"/>
      <c r="G1580" s="74"/>
    </row>
    <row r="1581" spans="1:7" s="55" customFormat="1" ht="14.15" x14ac:dyDescent="0.4">
      <c r="A1581" s="116"/>
      <c r="B1581" s="122"/>
      <c r="E1581" s="74"/>
      <c r="F1581" s="74"/>
      <c r="G1581" s="74"/>
    </row>
    <row r="1582" spans="1:7" s="55" customFormat="1" ht="14.15" x14ac:dyDescent="0.4">
      <c r="A1582" s="116"/>
      <c r="B1582" s="122"/>
      <c r="E1582" s="74"/>
      <c r="F1582" s="74"/>
      <c r="G1582" s="74"/>
    </row>
    <row r="1583" spans="1:7" s="55" customFormat="1" ht="14.15" x14ac:dyDescent="0.4">
      <c r="A1583" s="116"/>
      <c r="B1583" s="122"/>
      <c r="E1583" s="74"/>
      <c r="F1583" s="74"/>
      <c r="G1583" s="74"/>
    </row>
    <row r="1584" spans="1:7" s="55" customFormat="1" ht="14.15" x14ac:dyDescent="0.4">
      <c r="A1584" s="116"/>
      <c r="B1584" s="122"/>
      <c r="E1584" s="74"/>
      <c r="F1584" s="74"/>
      <c r="G1584" s="74"/>
    </row>
    <row r="1585" spans="1:7" s="55" customFormat="1" ht="14.15" x14ac:dyDescent="0.4">
      <c r="A1585" s="116"/>
      <c r="B1585" s="122"/>
      <c r="E1585" s="74"/>
      <c r="F1585" s="74"/>
      <c r="G1585" s="74"/>
    </row>
    <row r="1586" spans="1:7" s="55" customFormat="1" ht="14.15" x14ac:dyDescent="0.4">
      <c r="A1586" s="116"/>
      <c r="B1586" s="122"/>
      <c r="E1586" s="74"/>
      <c r="F1586" s="74"/>
      <c r="G1586" s="74"/>
    </row>
    <row r="1587" spans="1:7" s="55" customFormat="1" ht="14.15" x14ac:dyDescent="0.4">
      <c r="A1587" s="116"/>
      <c r="B1587" s="122"/>
      <c r="E1587" s="74"/>
      <c r="F1587" s="74"/>
      <c r="G1587" s="74"/>
    </row>
    <row r="1588" spans="1:7" s="55" customFormat="1" ht="14.15" x14ac:dyDescent="0.4">
      <c r="A1588" s="116"/>
      <c r="B1588" s="122"/>
      <c r="E1588" s="74"/>
      <c r="F1588" s="74"/>
      <c r="G1588" s="74"/>
    </row>
    <row r="1589" spans="1:7" s="55" customFormat="1" ht="14.15" x14ac:dyDescent="0.4">
      <c r="A1589" s="116"/>
      <c r="B1589" s="122"/>
      <c r="E1589" s="74"/>
      <c r="F1589" s="74"/>
      <c r="G1589" s="74"/>
    </row>
    <row r="1590" spans="1:7" s="55" customFormat="1" ht="14.15" x14ac:dyDescent="0.4">
      <c r="A1590" s="116"/>
      <c r="B1590" s="122"/>
      <c r="E1590" s="74"/>
      <c r="F1590" s="74"/>
      <c r="G1590" s="74"/>
    </row>
    <row r="1591" spans="1:7" s="55" customFormat="1" ht="14.15" x14ac:dyDescent="0.4">
      <c r="A1591" s="116"/>
      <c r="B1591" s="122"/>
      <c r="E1591" s="74"/>
      <c r="F1591" s="74"/>
      <c r="G1591" s="74"/>
    </row>
    <row r="1592" spans="1:7" s="55" customFormat="1" ht="14.15" x14ac:dyDescent="0.4">
      <c r="A1592" s="116"/>
      <c r="B1592" s="122"/>
      <c r="E1592" s="74"/>
      <c r="F1592" s="74"/>
      <c r="G1592" s="74"/>
    </row>
    <row r="1593" spans="1:7" s="55" customFormat="1" ht="14.15" x14ac:dyDescent="0.4">
      <c r="A1593" s="116"/>
      <c r="B1593" s="122"/>
      <c r="E1593" s="74"/>
      <c r="F1593" s="74"/>
      <c r="G1593" s="74"/>
    </row>
    <row r="1594" spans="1:7" s="55" customFormat="1" ht="14.15" x14ac:dyDescent="0.4">
      <c r="A1594" s="116"/>
      <c r="B1594" s="122"/>
      <c r="E1594" s="74"/>
      <c r="F1594" s="74"/>
      <c r="G1594" s="74"/>
    </row>
    <row r="1595" spans="1:7" s="55" customFormat="1" ht="14.15" x14ac:dyDescent="0.4">
      <c r="A1595" s="116"/>
      <c r="B1595" s="122"/>
      <c r="E1595" s="74"/>
      <c r="F1595" s="74"/>
      <c r="G1595" s="74"/>
    </row>
    <row r="1596" spans="1:7" s="55" customFormat="1" ht="14.15" x14ac:dyDescent="0.4">
      <c r="A1596" s="116"/>
      <c r="B1596" s="122"/>
      <c r="E1596" s="74"/>
      <c r="F1596" s="74"/>
      <c r="G1596" s="74"/>
    </row>
    <row r="1597" spans="1:7" s="55" customFormat="1" ht="14.15" x14ac:dyDescent="0.4">
      <c r="A1597" s="116"/>
      <c r="B1597" s="122"/>
      <c r="E1597" s="74"/>
      <c r="F1597" s="74"/>
      <c r="G1597" s="74"/>
    </row>
    <row r="1598" spans="1:7" s="55" customFormat="1" ht="14.15" x14ac:dyDescent="0.4">
      <c r="A1598" s="116"/>
      <c r="B1598" s="122"/>
      <c r="E1598" s="74"/>
      <c r="F1598" s="74"/>
      <c r="G1598" s="74"/>
    </row>
    <row r="1599" spans="1:7" s="55" customFormat="1" ht="14.15" x14ac:dyDescent="0.4">
      <c r="A1599" s="116"/>
      <c r="B1599" s="122"/>
      <c r="E1599" s="74"/>
      <c r="F1599" s="74"/>
      <c r="G1599" s="74"/>
    </row>
    <row r="1600" spans="1:7" s="55" customFormat="1" ht="14.15" x14ac:dyDescent="0.4">
      <c r="A1600" s="116"/>
      <c r="B1600" s="122"/>
      <c r="E1600" s="74"/>
      <c r="F1600" s="74"/>
      <c r="G1600" s="74"/>
    </row>
    <row r="1601" spans="1:7" s="55" customFormat="1" ht="14.15" x14ac:dyDescent="0.4">
      <c r="A1601" s="116"/>
      <c r="B1601" s="122"/>
      <c r="E1601" s="74"/>
      <c r="F1601" s="74"/>
      <c r="G1601" s="74"/>
    </row>
    <row r="1602" spans="1:7" s="55" customFormat="1" ht="14.15" x14ac:dyDescent="0.4">
      <c r="A1602" s="116"/>
      <c r="B1602" s="122"/>
      <c r="E1602" s="74"/>
      <c r="F1602" s="74"/>
      <c r="G1602" s="74"/>
    </row>
    <row r="1603" spans="1:7" s="55" customFormat="1" ht="14.15" x14ac:dyDescent="0.4">
      <c r="A1603" s="116"/>
      <c r="B1603" s="122"/>
      <c r="E1603" s="74"/>
      <c r="F1603" s="74"/>
      <c r="G1603" s="74"/>
    </row>
    <row r="1604" spans="1:7" s="55" customFormat="1" ht="14.15" x14ac:dyDescent="0.4">
      <c r="A1604" s="116"/>
      <c r="B1604" s="122"/>
      <c r="E1604" s="74"/>
      <c r="F1604" s="74"/>
      <c r="G1604" s="74"/>
    </row>
    <row r="1605" spans="1:7" s="55" customFormat="1" ht="14.15" x14ac:dyDescent="0.4">
      <c r="A1605" s="116"/>
      <c r="B1605" s="122"/>
      <c r="E1605" s="74"/>
      <c r="F1605" s="74"/>
      <c r="G1605" s="74"/>
    </row>
    <row r="1606" spans="1:7" s="55" customFormat="1" ht="14.15" x14ac:dyDescent="0.4">
      <c r="A1606" s="116"/>
      <c r="B1606" s="122"/>
      <c r="E1606" s="74"/>
      <c r="F1606" s="74"/>
      <c r="G1606" s="74"/>
    </row>
    <row r="1607" spans="1:7" s="55" customFormat="1" ht="14.15" x14ac:dyDescent="0.4">
      <c r="A1607" s="116"/>
      <c r="B1607" s="122"/>
      <c r="E1607" s="74"/>
      <c r="F1607" s="74"/>
      <c r="G1607" s="74"/>
    </row>
    <row r="1608" spans="1:7" s="55" customFormat="1" ht="14.15" x14ac:dyDescent="0.4">
      <c r="A1608" s="116"/>
      <c r="B1608" s="122"/>
      <c r="E1608" s="74"/>
      <c r="F1608" s="74"/>
      <c r="G1608" s="74"/>
    </row>
    <row r="1609" spans="1:7" s="55" customFormat="1" ht="14.15" x14ac:dyDescent="0.4">
      <c r="A1609" s="116"/>
      <c r="B1609" s="122"/>
      <c r="E1609" s="74"/>
      <c r="F1609" s="74"/>
      <c r="G1609" s="74"/>
    </row>
    <row r="1610" spans="1:7" s="55" customFormat="1" ht="14.15" x14ac:dyDescent="0.4">
      <c r="A1610" s="116"/>
      <c r="B1610" s="122"/>
      <c r="E1610" s="74"/>
      <c r="F1610" s="74"/>
      <c r="G1610" s="74"/>
    </row>
    <row r="1611" spans="1:7" s="55" customFormat="1" ht="14.15" x14ac:dyDescent="0.4">
      <c r="A1611" s="116"/>
      <c r="B1611" s="122"/>
      <c r="E1611" s="74"/>
      <c r="F1611" s="74"/>
      <c r="G1611" s="74"/>
    </row>
    <row r="1612" spans="1:7" s="55" customFormat="1" ht="14.15" x14ac:dyDescent="0.4">
      <c r="A1612" s="116"/>
      <c r="B1612" s="122"/>
      <c r="E1612" s="74"/>
      <c r="F1612" s="74"/>
      <c r="G1612" s="74"/>
    </row>
    <row r="1613" spans="1:7" s="55" customFormat="1" ht="14.15" x14ac:dyDescent="0.4">
      <c r="A1613" s="116"/>
      <c r="B1613" s="122"/>
      <c r="E1613" s="74"/>
      <c r="F1613" s="74"/>
      <c r="G1613" s="74"/>
    </row>
    <row r="1614" spans="1:7" s="55" customFormat="1" ht="14.15" x14ac:dyDescent="0.4">
      <c r="A1614" s="116"/>
      <c r="B1614" s="122"/>
      <c r="E1614" s="74"/>
      <c r="F1614" s="74"/>
      <c r="G1614" s="74"/>
    </row>
    <row r="1615" spans="1:7" s="55" customFormat="1" ht="14.15" x14ac:dyDescent="0.4">
      <c r="A1615" s="116"/>
      <c r="B1615" s="122"/>
      <c r="E1615" s="74"/>
      <c r="F1615" s="74"/>
      <c r="G1615" s="74"/>
    </row>
    <row r="1616" spans="1:7" s="55" customFormat="1" ht="14.15" x14ac:dyDescent="0.4">
      <c r="A1616" s="116"/>
      <c r="B1616" s="122"/>
      <c r="E1616" s="74"/>
      <c r="F1616" s="74"/>
      <c r="G1616" s="74"/>
    </row>
    <row r="1617" spans="1:7" s="55" customFormat="1" ht="14.15" x14ac:dyDescent="0.4">
      <c r="A1617" s="116"/>
      <c r="B1617" s="122"/>
      <c r="E1617" s="74"/>
      <c r="F1617" s="74"/>
      <c r="G1617" s="74"/>
    </row>
    <row r="1618" spans="1:7" s="55" customFormat="1" ht="14.15" x14ac:dyDescent="0.4">
      <c r="A1618" s="116"/>
      <c r="B1618" s="122"/>
      <c r="E1618" s="74"/>
      <c r="F1618" s="74"/>
      <c r="G1618" s="74"/>
    </row>
    <row r="1619" spans="1:7" s="55" customFormat="1" ht="14.15" x14ac:dyDescent="0.4">
      <c r="A1619" s="116"/>
      <c r="B1619" s="122"/>
      <c r="E1619" s="74"/>
      <c r="F1619" s="74"/>
      <c r="G1619" s="74"/>
    </row>
    <row r="1620" spans="1:7" s="55" customFormat="1" ht="14.15" x14ac:dyDescent="0.4">
      <c r="A1620" s="116"/>
      <c r="B1620" s="122"/>
      <c r="E1620" s="74"/>
      <c r="F1620" s="74"/>
      <c r="G1620" s="74"/>
    </row>
    <row r="1621" spans="1:7" s="55" customFormat="1" ht="14.15" x14ac:dyDescent="0.4">
      <c r="A1621" s="116"/>
      <c r="B1621" s="122"/>
      <c r="E1621" s="74"/>
      <c r="F1621" s="74"/>
      <c r="G1621" s="74"/>
    </row>
    <row r="1622" spans="1:7" s="55" customFormat="1" ht="14.15" x14ac:dyDescent="0.4">
      <c r="A1622" s="116"/>
      <c r="B1622" s="122"/>
      <c r="E1622" s="74"/>
      <c r="F1622" s="74"/>
      <c r="G1622" s="74"/>
    </row>
    <row r="1623" spans="1:7" s="55" customFormat="1" ht="14.15" x14ac:dyDescent="0.4">
      <c r="A1623" s="116"/>
      <c r="B1623" s="122"/>
      <c r="E1623" s="74"/>
      <c r="F1623" s="74"/>
      <c r="G1623" s="74"/>
    </row>
    <row r="1624" spans="1:7" s="55" customFormat="1" ht="14.15" x14ac:dyDescent="0.4">
      <c r="A1624" s="116"/>
      <c r="B1624" s="122"/>
      <c r="E1624" s="74"/>
      <c r="F1624" s="74"/>
      <c r="G1624" s="74"/>
    </row>
    <row r="1625" spans="1:7" s="55" customFormat="1" ht="14.15" x14ac:dyDescent="0.4">
      <c r="A1625" s="116"/>
      <c r="B1625" s="122"/>
      <c r="E1625" s="74"/>
      <c r="F1625" s="74"/>
      <c r="G1625" s="74"/>
    </row>
    <row r="1626" spans="1:7" s="55" customFormat="1" ht="14.15" x14ac:dyDescent="0.4">
      <c r="A1626" s="116"/>
      <c r="B1626" s="122"/>
      <c r="E1626" s="74"/>
      <c r="F1626" s="74"/>
      <c r="G1626" s="74"/>
    </row>
    <row r="1627" spans="1:7" s="55" customFormat="1" ht="14.15" x14ac:dyDescent="0.4">
      <c r="A1627" s="116"/>
      <c r="B1627" s="122"/>
      <c r="E1627" s="74"/>
      <c r="F1627" s="74"/>
      <c r="G1627" s="74"/>
    </row>
    <row r="1628" spans="1:7" s="55" customFormat="1" ht="14.15" x14ac:dyDescent="0.4">
      <c r="A1628" s="116"/>
      <c r="B1628" s="122"/>
      <c r="E1628" s="74"/>
      <c r="F1628" s="74"/>
      <c r="G1628" s="74"/>
    </row>
    <row r="1629" spans="1:7" s="55" customFormat="1" ht="14.15" x14ac:dyDescent="0.4">
      <c r="A1629" s="116"/>
      <c r="B1629" s="122"/>
      <c r="E1629" s="74"/>
      <c r="F1629" s="74"/>
      <c r="G1629" s="74"/>
    </row>
    <row r="1630" spans="1:7" s="55" customFormat="1" ht="14.15" x14ac:dyDescent="0.4">
      <c r="A1630" s="116"/>
      <c r="B1630" s="122"/>
      <c r="E1630" s="74"/>
      <c r="F1630" s="74"/>
      <c r="G1630" s="74"/>
    </row>
    <row r="1631" spans="1:7" s="55" customFormat="1" ht="14.15" x14ac:dyDescent="0.4">
      <c r="A1631" s="116"/>
      <c r="B1631" s="122"/>
      <c r="E1631" s="74"/>
      <c r="F1631" s="74"/>
      <c r="G1631" s="74"/>
    </row>
    <row r="1632" spans="1:7" s="55" customFormat="1" ht="14.15" x14ac:dyDescent="0.4">
      <c r="A1632" s="116"/>
      <c r="B1632" s="122"/>
      <c r="E1632" s="74"/>
      <c r="F1632" s="74"/>
      <c r="G1632" s="74"/>
    </row>
    <row r="1633" spans="1:7" s="55" customFormat="1" ht="14.15" x14ac:dyDescent="0.4">
      <c r="A1633" s="116"/>
      <c r="B1633" s="122"/>
      <c r="E1633" s="74"/>
      <c r="F1633" s="74"/>
      <c r="G1633" s="74"/>
    </row>
    <row r="1634" spans="1:7" s="55" customFormat="1" ht="14.15" x14ac:dyDescent="0.4">
      <c r="A1634" s="116"/>
      <c r="B1634" s="122"/>
      <c r="E1634" s="74"/>
      <c r="F1634" s="74"/>
      <c r="G1634" s="74"/>
    </row>
    <row r="1635" spans="1:7" s="55" customFormat="1" ht="14.15" x14ac:dyDescent="0.4">
      <c r="A1635" s="116"/>
      <c r="B1635" s="122"/>
      <c r="E1635" s="74"/>
      <c r="F1635" s="74"/>
      <c r="G1635" s="74"/>
    </row>
    <row r="1636" spans="1:7" s="55" customFormat="1" ht="14.15" x14ac:dyDescent="0.4">
      <c r="A1636" s="116"/>
      <c r="B1636" s="122"/>
      <c r="E1636" s="74"/>
      <c r="F1636" s="74"/>
      <c r="G1636" s="74"/>
    </row>
    <row r="1637" spans="1:7" s="55" customFormat="1" ht="14.15" x14ac:dyDescent="0.4">
      <c r="A1637" s="116"/>
      <c r="B1637" s="122"/>
      <c r="E1637" s="74"/>
      <c r="F1637" s="74"/>
      <c r="G1637" s="74"/>
    </row>
    <row r="1638" spans="1:7" s="55" customFormat="1" ht="14.15" x14ac:dyDescent="0.4">
      <c r="A1638" s="116"/>
      <c r="B1638" s="122"/>
      <c r="E1638" s="74"/>
      <c r="F1638" s="74"/>
      <c r="G1638" s="74"/>
    </row>
    <row r="1639" spans="1:7" s="55" customFormat="1" ht="14.15" x14ac:dyDescent="0.4">
      <c r="A1639" s="116"/>
      <c r="B1639" s="122"/>
      <c r="E1639" s="74"/>
      <c r="F1639" s="74"/>
      <c r="G1639" s="74"/>
    </row>
    <row r="1640" spans="1:7" s="55" customFormat="1" ht="14.15" x14ac:dyDescent="0.4">
      <c r="A1640" s="116"/>
      <c r="B1640" s="122"/>
      <c r="E1640" s="74"/>
      <c r="F1640" s="74"/>
      <c r="G1640" s="74"/>
    </row>
    <row r="1641" spans="1:7" s="55" customFormat="1" ht="14.15" x14ac:dyDescent="0.4">
      <c r="A1641" s="116"/>
      <c r="B1641" s="122"/>
      <c r="E1641" s="74"/>
      <c r="F1641" s="74"/>
      <c r="G1641" s="74"/>
    </row>
    <row r="1642" spans="1:7" s="55" customFormat="1" ht="14.15" x14ac:dyDescent="0.4">
      <c r="A1642" s="116"/>
      <c r="B1642" s="122"/>
      <c r="E1642" s="74"/>
      <c r="F1642" s="74"/>
      <c r="G1642" s="74"/>
    </row>
    <row r="1643" spans="1:7" s="55" customFormat="1" ht="14.15" x14ac:dyDescent="0.4">
      <c r="A1643" s="116"/>
      <c r="B1643" s="122"/>
      <c r="E1643" s="74"/>
      <c r="F1643" s="74"/>
      <c r="G1643" s="74"/>
    </row>
    <row r="1644" spans="1:7" s="55" customFormat="1" ht="14.15" x14ac:dyDescent="0.4">
      <c r="A1644" s="116"/>
      <c r="B1644" s="122"/>
      <c r="E1644" s="74"/>
      <c r="F1644" s="74"/>
      <c r="G1644" s="74"/>
    </row>
    <row r="1645" spans="1:7" s="55" customFormat="1" ht="14.15" x14ac:dyDescent="0.4">
      <c r="A1645" s="116"/>
      <c r="B1645" s="122"/>
      <c r="E1645" s="74"/>
      <c r="F1645" s="74"/>
      <c r="G1645" s="74"/>
    </row>
    <row r="1646" spans="1:7" s="55" customFormat="1" ht="14.15" x14ac:dyDescent="0.4">
      <c r="A1646" s="116"/>
      <c r="B1646" s="122"/>
      <c r="E1646" s="74"/>
      <c r="F1646" s="74"/>
      <c r="G1646" s="74"/>
    </row>
    <row r="1647" spans="1:7" s="55" customFormat="1" ht="14.15" x14ac:dyDescent="0.4">
      <c r="A1647" s="116"/>
      <c r="B1647" s="122"/>
      <c r="E1647" s="74"/>
      <c r="F1647" s="74"/>
      <c r="G1647" s="74"/>
    </row>
    <row r="1648" spans="1:7" s="55" customFormat="1" ht="14.15" x14ac:dyDescent="0.4">
      <c r="A1648" s="116"/>
      <c r="B1648" s="122"/>
      <c r="E1648" s="74"/>
      <c r="F1648" s="74"/>
      <c r="G1648" s="74"/>
    </row>
    <row r="1649" spans="1:7" s="55" customFormat="1" ht="14.15" x14ac:dyDescent="0.4">
      <c r="A1649" s="116"/>
      <c r="B1649" s="122"/>
      <c r="E1649" s="74"/>
      <c r="F1649" s="74"/>
      <c r="G1649" s="74"/>
    </row>
    <row r="1650" spans="1:7" s="55" customFormat="1" ht="14.15" x14ac:dyDescent="0.4">
      <c r="A1650" s="116"/>
      <c r="B1650" s="122"/>
      <c r="E1650" s="74"/>
      <c r="F1650" s="74"/>
      <c r="G1650" s="74"/>
    </row>
    <row r="1651" spans="1:7" s="55" customFormat="1" ht="14.15" x14ac:dyDescent="0.4">
      <c r="A1651" s="116"/>
      <c r="B1651" s="122"/>
      <c r="E1651" s="74"/>
      <c r="F1651" s="74"/>
      <c r="G1651" s="74"/>
    </row>
    <row r="1652" spans="1:7" s="55" customFormat="1" ht="14.15" x14ac:dyDescent="0.4">
      <c r="A1652" s="116"/>
      <c r="B1652" s="122"/>
      <c r="E1652" s="74"/>
      <c r="F1652" s="74"/>
      <c r="G1652" s="74"/>
    </row>
    <row r="1653" spans="1:7" s="55" customFormat="1" ht="14.15" x14ac:dyDescent="0.4">
      <c r="A1653" s="116"/>
      <c r="B1653" s="122"/>
      <c r="E1653" s="74"/>
      <c r="F1653" s="74"/>
      <c r="G1653" s="74"/>
    </row>
    <row r="1654" spans="1:7" s="55" customFormat="1" ht="14.15" x14ac:dyDescent="0.4">
      <c r="A1654" s="116"/>
      <c r="B1654" s="122"/>
      <c r="E1654" s="74"/>
      <c r="F1654" s="74"/>
      <c r="G1654" s="74"/>
    </row>
    <row r="1655" spans="1:7" s="55" customFormat="1" ht="14.15" x14ac:dyDescent="0.4">
      <c r="A1655" s="116"/>
      <c r="B1655" s="122"/>
      <c r="E1655" s="74"/>
      <c r="F1655" s="74"/>
      <c r="G1655" s="74"/>
    </row>
    <row r="1656" spans="1:7" s="55" customFormat="1" ht="14.15" x14ac:dyDescent="0.4">
      <c r="A1656" s="116"/>
      <c r="B1656" s="122"/>
      <c r="E1656" s="74"/>
      <c r="F1656" s="74"/>
      <c r="G1656" s="74"/>
    </row>
    <row r="1657" spans="1:7" s="55" customFormat="1" ht="14.15" x14ac:dyDescent="0.4">
      <c r="A1657" s="116"/>
      <c r="B1657" s="122"/>
      <c r="E1657" s="74"/>
      <c r="F1657" s="74"/>
      <c r="G1657" s="74"/>
    </row>
    <row r="1658" spans="1:7" s="55" customFormat="1" ht="14.15" x14ac:dyDescent="0.4">
      <c r="A1658" s="116"/>
      <c r="B1658" s="122"/>
      <c r="E1658" s="74"/>
      <c r="F1658" s="74"/>
      <c r="G1658" s="74"/>
    </row>
    <row r="1659" spans="1:7" s="55" customFormat="1" ht="14.15" x14ac:dyDescent="0.4">
      <c r="A1659" s="116"/>
      <c r="B1659" s="122"/>
      <c r="E1659" s="74"/>
      <c r="F1659" s="74"/>
      <c r="G1659" s="74"/>
    </row>
    <row r="1660" spans="1:7" s="55" customFormat="1" ht="14.15" x14ac:dyDescent="0.4">
      <c r="A1660" s="116"/>
      <c r="B1660" s="122"/>
      <c r="E1660" s="74"/>
      <c r="F1660" s="74"/>
      <c r="G1660" s="74"/>
    </row>
    <row r="1661" spans="1:7" s="55" customFormat="1" ht="14.15" x14ac:dyDescent="0.4">
      <c r="A1661" s="116"/>
      <c r="B1661" s="122"/>
      <c r="E1661" s="74"/>
      <c r="F1661" s="74"/>
      <c r="G1661" s="74"/>
    </row>
    <row r="1662" spans="1:7" s="55" customFormat="1" ht="14.15" x14ac:dyDescent="0.4">
      <c r="A1662" s="116"/>
      <c r="B1662" s="122"/>
      <c r="E1662" s="74"/>
      <c r="F1662" s="74"/>
      <c r="G1662" s="74"/>
    </row>
    <row r="1663" spans="1:7" s="55" customFormat="1" ht="14.15" x14ac:dyDescent="0.4">
      <c r="A1663" s="116"/>
      <c r="B1663" s="122"/>
      <c r="E1663" s="74"/>
      <c r="F1663" s="74"/>
      <c r="G1663" s="74"/>
    </row>
    <row r="1664" spans="1:7" s="55" customFormat="1" ht="14.15" x14ac:dyDescent="0.4">
      <c r="A1664" s="116"/>
      <c r="B1664" s="122"/>
      <c r="E1664" s="74"/>
      <c r="F1664" s="74"/>
      <c r="G1664" s="74"/>
    </row>
    <row r="1665" spans="1:7" s="55" customFormat="1" ht="14.15" x14ac:dyDescent="0.4">
      <c r="A1665" s="116"/>
      <c r="B1665" s="122"/>
      <c r="E1665" s="74"/>
      <c r="F1665" s="74"/>
      <c r="G1665" s="74"/>
    </row>
    <row r="1666" spans="1:7" s="55" customFormat="1" ht="14.15" x14ac:dyDescent="0.4">
      <c r="A1666" s="116"/>
      <c r="B1666" s="122"/>
      <c r="E1666" s="74"/>
      <c r="F1666" s="74"/>
      <c r="G1666" s="74"/>
    </row>
    <row r="1667" spans="1:7" s="55" customFormat="1" ht="14.15" x14ac:dyDescent="0.4">
      <c r="A1667" s="116"/>
      <c r="B1667" s="122"/>
      <c r="E1667" s="74"/>
      <c r="F1667" s="74"/>
      <c r="G1667" s="74"/>
    </row>
    <row r="1668" spans="1:7" s="55" customFormat="1" ht="14.15" x14ac:dyDescent="0.4">
      <c r="A1668" s="116"/>
      <c r="B1668" s="122"/>
      <c r="E1668" s="74"/>
      <c r="F1668" s="74"/>
      <c r="G1668" s="74"/>
    </row>
    <row r="1669" spans="1:7" s="55" customFormat="1" ht="14.15" x14ac:dyDescent="0.4">
      <c r="A1669" s="116"/>
      <c r="B1669" s="122"/>
      <c r="E1669" s="74"/>
      <c r="F1669" s="74"/>
      <c r="G1669" s="74"/>
    </row>
    <row r="1670" spans="1:7" s="55" customFormat="1" ht="14.15" x14ac:dyDescent="0.4">
      <c r="A1670" s="116"/>
      <c r="B1670" s="122"/>
      <c r="E1670" s="74"/>
      <c r="F1670" s="74"/>
      <c r="G1670" s="74"/>
    </row>
    <row r="1671" spans="1:7" s="55" customFormat="1" ht="14.15" x14ac:dyDescent="0.4">
      <c r="A1671" s="116"/>
      <c r="B1671" s="122"/>
      <c r="E1671" s="74"/>
      <c r="F1671" s="74"/>
      <c r="G1671" s="74"/>
    </row>
    <row r="1672" spans="1:7" s="55" customFormat="1" ht="14.15" x14ac:dyDescent="0.4">
      <c r="A1672" s="116"/>
      <c r="B1672" s="122"/>
      <c r="E1672" s="74"/>
      <c r="F1672" s="74"/>
      <c r="G1672" s="74"/>
    </row>
    <row r="1673" spans="1:7" s="55" customFormat="1" ht="14.15" x14ac:dyDescent="0.4">
      <c r="A1673" s="116"/>
      <c r="B1673" s="122"/>
      <c r="E1673" s="74"/>
      <c r="F1673" s="74"/>
      <c r="G1673" s="74"/>
    </row>
    <row r="1674" spans="1:7" s="55" customFormat="1" ht="14.15" x14ac:dyDescent="0.4">
      <c r="A1674" s="116"/>
      <c r="B1674" s="122"/>
      <c r="E1674" s="74"/>
      <c r="F1674" s="74"/>
      <c r="G1674" s="74"/>
    </row>
    <row r="1675" spans="1:7" s="55" customFormat="1" ht="14.15" x14ac:dyDescent="0.4">
      <c r="A1675" s="116"/>
      <c r="B1675" s="122"/>
      <c r="E1675" s="74"/>
      <c r="F1675" s="74"/>
      <c r="G1675" s="74"/>
    </row>
    <row r="1676" spans="1:7" s="55" customFormat="1" ht="14.15" x14ac:dyDescent="0.4">
      <c r="A1676" s="116"/>
      <c r="B1676" s="122"/>
      <c r="E1676" s="74"/>
      <c r="F1676" s="74"/>
      <c r="G1676" s="74"/>
    </row>
    <row r="1677" spans="1:7" s="55" customFormat="1" ht="14.15" x14ac:dyDescent="0.4">
      <c r="A1677" s="116"/>
      <c r="B1677" s="122"/>
      <c r="E1677" s="74"/>
      <c r="F1677" s="74"/>
      <c r="G1677" s="74"/>
    </row>
    <row r="1678" spans="1:7" s="55" customFormat="1" ht="14.15" x14ac:dyDescent="0.4">
      <c r="A1678" s="116"/>
      <c r="B1678" s="122"/>
      <c r="E1678" s="74"/>
      <c r="F1678" s="74"/>
      <c r="G1678" s="74"/>
    </row>
    <row r="1679" spans="1:7" s="55" customFormat="1" ht="14.15" x14ac:dyDescent="0.4">
      <c r="A1679" s="116"/>
      <c r="B1679" s="122"/>
      <c r="E1679" s="74"/>
      <c r="F1679" s="74"/>
      <c r="G1679" s="74"/>
    </row>
    <row r="1680" spans="1:7" s="55" customFormat="1" ht="14.15" x14ac:dyDescent="0.4">
      <c r="A1680" s="116"/>
      <c r="B1680" s="122"/>
      <c r="E1680" s="74"/>
      <c r="F1680" s="74"/>
      <c r="G1680" s="74"/>
    </row>
    <row r="1681" spans="1:7" s="55" customFormat="1" ht="14.15" x14ac:dyDescent="0.4">
      <c r="A1681" s="116"/>
      <c r="B1681" s="122"/>
      <c r="E1681" s="74"/>
      <c r="F1681" s="74"/>
      <c r="G1681" s="74"/>
    </row>
    <row r="1682" spans="1:7" s="55" customFormat="1" ht="14.15" x14ac:dyDescent="0.4">
      <c r="A1682" s="116"/>
      <c r="B1682" s="122"/>
      <c r="E1682" s="74"/>
      <c r="F1682" s="74"/>
      <c r="G1682" s="74"/>
    </row>
    <row r="1683" spans="1:7" s="55" customFormat="1" ht="14.15" x14ac:dyDescent="0.4">
      <c r="A1683" s="116"/>
      <c r="B1683" s="122"/>
      <c r="E1683" s="74"/>
      <c r="F1683" s="74"/>
      <c r="G1683" s="74"/>
    </row>
    <row r="1684" spans="1:7" s="55" customFormat="1" ht="14.15" x14ac:dyDescent="0.4">
      <c r="A1684" s="116"/>
      <c r="B1684" s="122"/>
      <c r="E1684" s="74"/>
      <c r="F1684" s="74"/>
      <c r="G1684" s="74"/>
    </row>
    <row r="1685" spans="1:7" s="55" customFormat="1" ht="14.15" x14ac:dyDescent="0.4">
      <c r="A1685" s="116"/>
      <c r="B1685" s="122"/>
      <c r="E1685" s="74"/>
      <c r="F1685" s="74"/>
      <c r="G1685" s="74"/>
    </row>
    <row r="1686" spans="1:7" s="55" customFormat="1" ht="14.15" x14ac:dyDescent="0.4">
      <c r="A1686" s="116"/>
      <c r="B1686" s="122"/>
      <c r="E1686" s="74"/>
      <c r="F1686" s="74"/>
      <c r="G1686" s="74"/>
    </row>
    <row r="1687" spans="1:7" s="55" customFormat="1" ht="14.15" x14ac:dyDescent="0.4">
      <c r="A1687" s="116"/>
      <c r="B1687" s="122"/>
      <c r="E1687" s="74"/>
      <c r="F1687" s="74"/>
      <c r="G1687" s="74"/>
    </row>
    <row r="1688" spans="1:7" s="55" customFormat="1" ht="14.15" x14ac:dyDescent="0.4">
      <c r="A1688" s="116"/>
      <c r="B1688" s="122"/>
      <c r="E1688" s="74"/>
      <c r="F1688" s="74"/>
      <c r="G1688" s="74"/>
    </row>
    <row r="1689" spans="1:7" s="55" customFormat="1" ht="14.15" x14ac:dyDescent="0.4">
      <c r="A1689" s="116"/>
      <c r="B1689" s="122"/>
      <c r="E1689" s="74"/>
      <c r="F1689" s="74"/>
      <c r="G1689" s="74"/>
    </row>
    <row r="1690" spans="1:7" s="55" customFormat="1" ht="14.15" x14ac:dyDescent="0.4">
      <c r="A1690" s="116"/>
      <c r="B1690" s="122"/>
      <c r="E1690" s="74"/>
      <c r="F1690" s="74"/>
      <c r="G1690" s="74"/>
    </row>
    <row r="1691" spans="1:7" s="55" customFormat="1" ht="14.15" x14ac:dyDescent="0.4">
      <c r="A1691" s="116"/>
      <c r="B1691" s="122"/>
      <c r="E1691" s="74"/>
      <c r="F1691" s="74"/>
      <c r="G1691" s="74"/>
    </row>
    <row r="1692" spans="1:7" s="55" customFormat="1" ht="14.15" x14ac:dyDescent="0.4">
      <c r="A1692" s="116"/>
      <c r="B1692" s="122"/>
      <c r="E1692" s="74"/>
      <c r="F1692" s="74"/>
      <c r="G1692" s="74"/>
    </row>
    <row r="1693" spans="1:7" s="55" customFormat="1" ht="14.15" x14ac:dyDescent="0.4">
      <c r="A1693" s="116"/>
      <c r="B1693" s="122"/>
      <c r="E1693" s="74"/>
      <c r="F1693" s="74"/>
      <c r="G1693" s="74"/>
    </row>
    <row r="1694" spans="1:7" s="55" customFormat="1" ht="14.15" x14ac:dyDescent="0.4">
      <c r="A1694" s="116"/>
      <c r="B1694" s="122"/>
      <c r="E1694" s="74"/>
      <c r="F1694" s="74"/>
      <c r="G1694" s="74"/>
    </row>
    <row r="1695" spans="1:7" s="55" customFormat="1" ht="14.15" x14ac:dyDescent="0.4">
      <c r="A1695" s="116"/>
      <c r="B1695" s="122"/>
      <c r="E1695" s="74"/>
      <c r="F1695" s="74"/>
      <c r="G1695" s="74"/>
    </row>
    <row r="1696" spans="1:7" s="55" customFormat="1" ht="14.15" x14ac:dyDescent="0.4">
      <c r="A1696" s="116"/>
      <c r="B1696" s="122"/>
      <c r="E1696" s="74"/>
      <c r="F1696" s="74"/>
      <c r="G1696" s="74"/>
    </row>
    <row r="1697" spans="1:7" s="55" customFormat="1" ht="14.15" x14ac:dyDescent="0.4">
      <c r="A1697" s="116"/>
      <c r="B1697" s="122"/>
      <c r="E1697" s="74"/>
      <c r="F1697" s="74"/>
      <c r="G1697" s="74"/>
    </row>
    <row r="1698" spans="1:7" s="55" customFormat="1" ht="14.15" x14ac:dyDescent="0.4">
      <c r="A1698" s="116"/>
      <c r="B1698" s="122"/>
      <c r="E1698" s="74"/>
      <c r="F1698" s="74"/>
      <c r="G1698" s="74"/>
    </row>
    <row r="1699" spans="1:7" s="55" customFormat="1" ht="14.15" x14ac:dyDescent="0.4">
      <c r="A1699" s="116"/>
      <c r="B1699" s="122"/>
      <c r="E1699" s="74"/>
      <c r="F1699" s="74"/>
      <c r="G1699" s="74"/>
    </row>
    <row r="1700" spans="1:7" s="55" customFormat="1" ht="14.15" x14ac:dyDescent="0.4">
      <c r="A1700" s="116"/>
      <c r="B1700" s="122"/>
      <c r="E1700" s="74"/>
      <c r="F1700" s="74"/>
      <c r="G1700" s="74"/>
    </row>
    <row r="1701" spans="1:7" s="55" customFormat="1" ht="14.15" x14ac:dyDescent="0.4">
      <c r="A1701" s="116"/>
      <c r="B1701" s="122"/>
      <c r="E1701" s="74"/>
      <c r="F1701" s="74"/>
      <c r="G1701" s="74"/>
    </row>
    <row r="1702" spans="1:7" s="55" customFormat="1" ht="14.15" x14ac:dyDescent="0.4">
      <c r="A1702" s="116"/>
      <c r="B1702" s="122"/>
      <c r="E1702" s="74"/>
      <c r="F1702" s="74"/>
      <c r="G1702" s="74"/>
    </row>
    <row r="1703" spans="1:7" s="55" customFormat="1" ht="14.15" x14ac:dyDescent="0.4">
      <c r="A1703" s="116"/>
      <c r="B1703" s="122"/>
      <c r="E1703" s="74"/>
      <c r="F1703" s="74"/>
      <c r="G1703" s="74"/>
    </row>
    <row r="1704" spans="1:7" s="55" customFormat="1" ht="14.15" x14ac:dyDescent="0.4">
      <c r="A1704" s="116"/>
      <c r="B1704" s="122"/>
      <c r="E1704" s="74"/>
      <c r="F1704" s="74"/>
      <c r="G1704" s="74"/>
    </row>
    <row r="1705" spans="1:7" s="55" customFormat="1" ht="14.15" x14ac:dyDescent="0.4">
      <c r="A1705" s="116"/>
      <c r="B1705" s="122"/>
      <c r="E1705" s="74"/>
      <c r="F1705" s="74"/>
      <c r="G1705" s="74"/>
    </row>
    <row r="1706" spans="1:7" s="55" customFormat="1" ht="14.15" x14ac:dyDescent="0.4">
      <c r="A1706" s="116"/>
      <c r="B1706" s="122"/>
      <c r="E1706" s="74"/>
      <c r="F1706" s="74"/>
      <c r="G1706" s="74"/>
    </row>
    <row r="1707" spans="1:7" s="55" customFormat="1" ht="14.15" x14ac:dyDescent="0.4">
      <c r="A1707" s="116"/>
      <c r="B1707" s="122"/>
      <c r="E1707" s="74"/>
      <c r="F1707" s="74"/>
      <c r="G1707" s="74"/>
    </row>
    <row r="1708" spans="1:7" s="55" customFormat="1" ht="14.15" x14ac:dyDescent="0.4">
      <c r="A1708" s="116"/>
      <c r="B1708" s="122"/>
      <c r="E1708" s="74"/>
      <c r="F1708" s="74"/>
      <c r="G1708" s="74"/>
    </row>
    <row r="1709" spans="1:7" s="55" customFormat="1" ht="14.15" x14ac:dyDescent="0.4">
      <c r="A1709" s="116"/>
      <c r="B1709" s="122"/>
      <c r="E1709" s="74"/>
      <c r="F1709" s="74"/>
      <c r="G1709" s="74"/>
    </row>
    <row r="1710" spans="1:7" s="55" customFormat="1" ht="14.15" x14ac:dyDescent="0.4">
      <c r="A1710" s="116"/>
      <c r="B1710" s="122"/>
      <c r="E1710" s="74"/>
      <c r="F1710" s="74"/>
      <c r="G1710" s="74"/>
    </row>
    <row r="1711" spans="1:7" s="55" customFormat="1" ht="14.15" x14ac:dyDescent="0.4">
      <c r="A1711" s="116"/>
      <c r="B1711" s="122"/>
      <c r="E1711" s="74"/>
      <c r="F1711" s="74"/>
      <c r="G1711" s="74"/>
    </row>
    <row r="1712" spans="1:7" s="55" customFormat="1" ht="14.15" x14ac:dyDescent="0.4">
      <c r="A1712" s="116"/>
      <c r="B1712" s="122"/>
      <c r="E1712" s="74"/>
      <c r="F1712" s="74"/>
      <c r="G1712" s="74"/>
    </row>
    <row r="1713" spans="1:7" s="55" customFormat="1" ht="14.15" x14ac:dyDescent="0.4">
      <c r="A1713" s="116"/>
      <c r="B1713" s="122"/>
      <c r="E1713" s="74"/>
      <c r="F1713" s="74"/>
      <c r="G1713" s="74"/>
    </row>
    <row r="1714" spans="1:7" s="55" customFormat="1" ht="14.15" x14ac:dyDescent="0.4">
      <c r="A1714" s="116"/>
      <c r="B1714" s="122"/>
      <c r="E1714" s="74"/>
      <c r="F1714" s="74"/>
      <c r="G1714" s="74"/>
    </row>
    <row r="1715" spans="1:7" s="55" customFormat="1" ht="14.15" x14ac:dyDescent="0.4">
      <c r="A1715" s="116"/>
      <c r="B1715" s="122"/>
      <c r="E1715" s="74"/>
      <c r="F1715" s="74"/>
      <c r="G1715" s="74"/>
    </row>
    <row r="1716" spans="1:7" s="55" customFormat="1" ht="14.15" x14ac:dyDescent="0.4">
      <c r="A1716" s="116"/>
      <c r="B1716" s="122"/>
      <c r="E1716" s="74"/>
      <c r="F1716" s="74"/>
      <c r="G1716" s="74"/>
    </row>
    <row r="1717" spans="1:7" s="55" customFormat="1" ht="14.15" x14ac:dyDescent="0.4">
      <c r="A1717" s="116"/>
      <c r="B1717" s="122"/>
      <c r="E1717" s="74"/>
      <c r="F1717" s="74"/>
      <c r="G1717" s="74"/>
    </row>
    <row r="1718" spans="1:7" s="55" customFormat="1" ht="14.15" x14ac:dyDescent="0.4">
      <c r="A1718" s="116"/>
      <c r="B1718" s="122"/>
      <c r="E1718" s="74"/>
      <c r="F1718" s="74"/>
      <c r="G1718" s="74"/>
    </row>
    <row r="1719" spans="1:7" s="55" customFormat="1" ht="14.15" x14ac:dyDescent="0.4">
      <c r="A1719" s="116"/>
      <c r="B1719" s="122"/>
      <c r="E1719" s="74"/>
      <c r="F1719" s="74"/>
      <c r="G1719" s="74"/>
    </row>
    <row r="1720" spans="1:7" s="55" customFormat="1" ht="14.15" x14ac:dyDescent="0.4">
      <c r="A1720" s="116"/>
      <c r="B1720" s="122"/>
      <c r="E1720" s="74"/>
      <c r="F1720" s="74"/>
      <c r="G1720" s="74"/>
    </row>
    <row r="1721" spans="1:7" s="55" customFormat="1" ht="14.15" x14ac:dyDescent="0.4">
      <c r="A1721" s="116"/>
      <c r="B1721" s="122"/>
      <c r="E1721" s="74"/>
      <c r="F1721" s="74"/>
      <c r="G1721" s="74"/>
    </row>
    <row r="1722" spans="1:7" s="55" customFormat="1" ht="14.15" x14ac:dyDescent="0.4">
      <c r="A1722" s="116"/>
      <c r="B1722" s="122"/>
      <c r="E1722" s="74"/>
      <c r="F1722" s="74"/>
      <c r="G1722" s="74"/>
    </row>
    <row r="1723" spans="1:7" s="55" customFormat="1" ht="14.15" x14ac:dyDescent="0.4">
      <c r="A1723" s="116"/>
      <c r="B1723" s="122"/>
      <c r="E1723" s="74"/>
      <c r="F1723" s="74"/>
      <c r="G1723" s="74"/>
    </row>
    <row r="1724" spans="1:7" s="55" customFormat="1" ht="14.15" x14ac:dyDescent="0.4">
      <c r="A1724" s="116"/>
      <c r="B1724" s="122"/>
      <c r="E1724" s="74"/>
      <c r="F1724" s="74"/>
      <c r="G1724" s="74"/>
    </row>
    <row r="1725" spans="1:7" s="55" customFormat="1" ht="14.15" x14ac:dyDescent="0.4">
      <c r="A1725" s="116"/>
      <c r="B1725" s="122"/>
      <c r="E1725" s="74"/>
      <c r="F1725" s="74"/>
      <c r="G1725" s="74"/>
    </row>
    <row r="1726" spans="1:7" s="55" customFormat="1" ht="14.15" x14ac:dyDescent="0.4">
      <c r="A1726" s="116"/>
      <c r="B1726" s="122"/>
      <c r="E1726" s="74"/>
      <c r="F1726" s="74"/>
      <c r="G1726" s="74"/>
    </row>
    <row r="1727" spans="1:7" s="55" customFormat="1" ht="14.15" x14ac:dyDescent="0.4">
      <c r="A1727" s="116"/>
      <c r="B1727" s="122"/>
      <c r="E1727" s="74"/>
      <c r="F1727" s="74"/>
      <c r="G1727" s="74"/>
    </row>
    <row r="1728" spans="1:7" s="55" customFormat="1" ht="14.15" x14ac:dyDescent="0.4">
      <c r="A1728" s="116"/>
      <c r="B1728" s="122"/>
      <c r="E1728" s="74"/>
      <c r="F1728" s="74"/>
      <c r="G1728" s="74"/>
    </row>
    <row r="1729" spans="1:7" s="55" customFormat="1" ht="14.15" x14ac:dyDescent="0.4">
      <c r="A1729" s="116"/>
      <c r="B1729" s="122"/>
      <c r="E1729" s="74"/>
      <c r="F1729" s="74"/>
      <c r="G1729" s="74"/>
    </row>
    <row r="1730" spans="1:7" s="55" customFormat="1" ht="14.15" x14ac:dyDescent="0.4">
      <c r="A1730" s="116"/>
      <c r="B1730" s="122"/>
      <c r="E1730" s="74"/>
      <c r="F1730" s="74"/>
      <c r="G1730" s="74"/>
    </row>
    <row r="1731" spans="1:7" s="55" customFormat="1" ht="14.15" x14ac:dyDescent="0.4">
      <c r="A1731" s="116"/>
      <c r="B1731" s="122"/>
      <c r="E1731" s="74"/>
      <c r="F1731" s="74"/>
      <c r="G1731" s="74"/>
    </row>
    <row r="1732" spans="1:7" s="55" customFormat="1" ht="14.15" x14ac:dyDescent="0.4">
      <c r="A1732" s="116"/>
      <c r="B1732" s="122"/>
      <c r="E1732" s="74"/>
      <c r="F1732" s="74"/>
      <c r="G1732" s="74"/>
    </row>
    <row r="1733" spans="1:7" s="55" customFormat="1" ht="14.15" x14ac:dyDescent="0.4">
      <c r="A1733" s="116"/>
      <c r="B1733" s="122"/>
      <c r="E1733" s="74"/>
      <c r="F1733" s="74"/>
      <c r="G1733" s="74"/>
    </row>
    <row r="1734" spans="1:7" s="55" customFormat="1" ht="14.15" x14ac:dyDescent="0.4">
      <c r="A1734" s="116"/>
      <c r="B1734" s="122"/>
      <c r="E1734" s="74"/>
      <c r="F1734" s="74"/>
      <c r="G1734" s="74"/>
    </row>
    <row r="1735" spans="1:7" s="55" customFormat="1" ht="14.15" x14ac:dyDescent="0.4">
      <c r="A1735" s="116"/>
      <c r="B1735" s="122"/>
      <c r="E1735" s="74"/>
      <c r="F1735" s="74"/>
      <c r="G1735" s="74"/>
    </row>
    <row r="1736" spans="1:7" s="55" customFormat="1" ht="14.15" x14ac:dyDescent="0.4">
      <c r="A1736" s="116"/>
      <c r="B1736" s="122"/>
      <c r="E1736" s="74"/>
      <c r="F1736" s="74"/>
      <c r="G1736" s="74"/>
    </row>
    <row r="1737" spans="1:7" s="55" customFormat="1" ht="14.15" x14ac:dyDescent="0.4">
      <c r="A1737" s="116"/>
      <c r="B1737" s="122"/>
      <c r="E1737" s="74"/>
      <c r="F1737" s="74"/>
      <c r="G1737" s="74"/>
    </row>
    <row r="1738" spans="1:7" s="55" customFormat="1" ht="14.15" x14ac:dyDescent="0.4">
      <c r="A1738" s="116"/>
      <c r="B1738" s="122"/>
      <c r="E1738" s="74"/>
      <c r="F1738" s="74"/>
      <c r="G1738" s="74"/>
    </row>
    <row r="1739" spans="1:7" s="55" customFormat="1" ht="14.15" x14ac:dyDescent="0.4">
      <c r="A1739" s="116"/>
      <c r="B1739" s="122"/>
      <c r="E1739" s="74"/>
      <c r="F1739" s="74"/>
      <c r="G1739" s="74"/>
    </row>
    <row r="1740" spans="1:7" s="55" customFormat="1" ht="14.15" x14ac:dyDescent="0.4">
      <c r="A1740" s="116"/>
      <c r="B1740" s="122"/>
      <c r="E1740" s="74"/>
      <c r="F1740" s="74"/>
      <c r="G1740" s="74"/>
    </row>
    <row r="1741" spans="1:7" s="55" customFormat="1" ht="14.15" x14ac:dyDescent="0.4">
      <c r="A1741" s="116"/>
      <c r="B1741" s="122"/>
      <c r="E1741" s="74"/>
      <c r="F1741" s="74"/>
      <c r="G1741" s="74"/>
    </row>
    <row r="1742" spans="1:7" s="55" customFormat="1" ht="14.15" x14ac:dyDescent="0.4">
      <c r="A1742" s="116"/>
      <c r="B1742" s="122"/>
      <c r="E1742" s="74"/>
      <c r="F1742" s="74"/>
      <c r="G1742" s="74"/>
    </row>
    <row r="1743" spans="1:7" s="55" customFormat="1" ht="14.15" x14ac:dyDescent="0.4">
      <c r="A1743" s="116"/>
      <c r="B1743" s="122"/>
      <c r="E1743" s="74"/>
      <c r="F1743" s="74"/>
      <c r="G1743" s="74"/>
    </row>
    <row r="1744" spans="1:7" s="55" customFormat="1" ht="14.15" x14ac:dyDescent="0.4">
      <c r="A1744" s="116"/>
      <c r="B1744" s="122"/>
      <c r="E1744" s="74"/>
      <c r="F1744" s="74"/>
      <c r="G1744" s="74"/>
    </row>
    <row r="1745" spans="1:7" s="55" customFormat="1" ht="14.15" x14ac:dyDescent="0.4">
      <c r="A1745" s="116"/>
      <c r="B1745" s="122"/>
      <c r="E1745" s="74"/>
      <c r="F1745" s="74"/>
      <c r="G1745" s="74"/>
    </row>
    <row r="1746" spans="1:7" s="55" customFormat="1" ht="14.15" x14ac:dyDescent="0.4">
      <c r="A1746" s="116"/>
      <c r="B1746" s="122"/>
      <c r="E1746" s="74"/>
      <c r="F1746" s="74"/>
      <c r="G1746" s="74"/>
    </row>
    <row r="1747" spans="1:7" s="55" customFormat="1" ht="14.15" x14ac:dyDescent="0.4">
      <c r="A1747" s="116"/>
      <c r="B1747" s="122"/>
      <c r="E1747" s="74"/>
      <c r="F1747" s="74"/>
      <c r="G1747" s="74"/>
    </row>
    <row r="1748" spans="1:7" s="55" customFormat="1" ht="14.15" x14ac:dyDescent="0.4">
      <c r="A1748" s="116"/>
      <c r="B1748" s="122"/>
      <c r="E1748" s="74"/>
      <c r="F1748" s="74"/>
      <c r="G1748" s="74"/>
    </row>
    <row r="1749" spans="1:7" s="55" customFormat="1" ht="14.15" x14ac:dyDescent="0.4">
      <c r="A1749" s="116"/>
      <c r="B1749" s="122"/>
      <c r="E1749" s="74"/>
      <c r="F1749" s="74"/>
      <c r="G1749" s="74"/>
    </row>
    <row r="1750" spans="1:7" s="55" customFormat="1" ht="14.15" x14ac:dyDescent="0.4">
      <c r="A1750" s="116"/>
      <c r="B1750" s="122"/>
      <c r="E1750" s="74"/>
      <c r="F1750" s="74"/>
      <c r="G1750" s="74"/>
    </row>
    <row r="1751" spans="1:7" s="55" customFormat="1" ht="14.15" x14ac:dyDescent="0.4">
      <c r="A1751" s="116"/>
      <c r="B1751" s="122"/>
      <c r="E1751" s="74"/>
      <c r="F1751" s="74"/>
      <c r="G1751" s="74"/>
    </row>
    <row r="1752" spans="1:7" s="55" customFormat="1" ht="14.15" x14ac:dyDescent="0.4">
      <c r="A1752" s="116"/>
      <c r="B1752" s="122"/>
      <c r="E1752" s="74"/>
      <c r="F1752" s="74"/>
      <c r="G1752" s="74"/>
    </row>
    <row r="1753" spans="1:7" s="55" customFormat="1" ht="14.15" x14ac:dyDescent="0.4">
      <c r="A1753" s="116"/>
      <c r="B1753" s="122"/>
      <c r="E1753" s="74"/>
      <c r="F1753" s="74"/>
      <c r="G1753" s="74"/>
    </row>
    <row r="1754" spans="1:7" s="55" customFormat="1" ht="14.15" x14ac:dyDescent="0.4">
      <c r="A1754" s="116"/>
      <c r="B1754" s="122"/>
      <c r="E1754" s="74"/>
      <c r="F1754" s="74"/>
      <c r="G1754" s="74"/>
    </row>
    <row r="1755" spans="1:7" s="55" customFormat="1" ht="14.15" x14ac:dyDescent="0.4">
      <c r="A1755" s="116"/>
      <c r="B1755" s="122"/>
      <c r="E1755" s="74"/>
      <c r="F1755" s="74"/>
      <c r="G1755" s="74"/>
    </row>
    <row r="1756" spans="1:7" s="55" customFormat="1" ht="14.15" x14ac:dyDescent="0.4">
      <c r="A1756" s="116"/>
      <c r="B1756" s="122"/>
      <c r="E1756" s="74"/>
      <c r="F1756" s="74"/>
      <c r="G1756" s="74"/>
    </row>
    <row r="1757" spans="1:7" s="55" customFormat="1" ht="14.15" x14ac:dyDescent="0.4">
      <c r="A1757" s="116"/>
      <c r="B1757" s="122"/>
      <c r="E1757" s="74"/>
      <c r="F1757" s="74"/>
      <c r="G1757" s="74"/>
    </row>
    <row r="1758" spans="1:7" s="55" customFormat="1" ht="14.15" x14ac:dyDescent="0.4">
      <c r="A1758" s="116"/>
      <c r="B1758" s="122"/>
      <c r="E1758" s="74"/>
      <c r="F1758" s="74"/>
      <c r="G1758" s="74"/>
    </row>
    <row r="1759" spans="1:7" s="55" customFormat="1" ht="14.15" x14ac:dyDescent="0.4">
      <c r="A1759" s="116"/>
      <c r="B1759" s="122"/>
      <c r="E1759" s="74"/>
      <c r="F1759" s="74"/>
      <c r="G1759" s="74"/>
    </row>
    <row r="1760" spans="1:7" s="55" customFormat="1" ht="14.15" x14ac:dyDescent="0.4">
      <c r="A1760" s="116"/>
      <c r="B1760" s="122"/>
      <c r="E1760" s="74"/>
      <c r="F1760" s="74"/>
      <c r="G1760" s="74"/>
    </row>
    <row r="1761" spans="1:7" s="55" customFormat="1" ht="14.15" x14ac:dyDescent="0.4">
      <c r="A1761" s="116"/>
      <c r="B1761" s="122"/>
      <c r="E1761" s="74"/>
      <c r="F1761" s="74"/>
      <c r="G1761" s="74"/>
    </row>
    <row r="1762" spans="1:7" s="55" customFormat="1" ht="14.15" x14ac:dyDescent="0.4">
      <c r="A1762" s="116"/>
      <c r="B1762" s="122"/>
      <c r="E1762" s="74"/>
      <c r="F1762" s="74"/>
      <c r="G1762" s="74"/>
    </row>
    <row r="1763" spans="1:7" s="55" customFormat="1" ht="14.15" x14ac:dyDescent="0.4">
      <c r="A1763" s="116"/>
      <c r="B1763" s="122"/>
      <c r="E1763" s="74"/>
      <c r="F1763" s="74"/>
      <c r="G1763" s="74"/>
    </row>
    <row r="1764" spans="1:7" s="55" customFormat="1" ht="14.15" x14ac:dyDescent="0.4">
      <c r="A1764" s="116"/>
      <c r="B1764" s="122"/>
      <c r="E1764" s="74"/>
      <c r="F1764" s="74"/>
      <c r="G1764" s="74"/>
    </row>
    <row r="1765" spans="1:7" s="55" customFormat="1" ht="14.15" x14ac:dyDescent="0.4">
      <c r="A1765" s="116"/>
      <c r="B1765" s="122"/>
      <c r="E1765" s="74"/>
      <c r="F1765" s="74"/>
      <c r="G1765" s="74"/>
    </row>
    <row r="1766" spans="1:7" s="55" customFormat="1" ht="14.15" x14ac:dyDescent="0.4">
      <c r="A1766" s="116"/>
      <c r="B1766" s="122"/>
      <c r="E1766" s="74"/>
      <c r="F1766" s="74"/>
      <c r="G1766" s="74"/>
    </row>
    <row r="1767" spans="1:7" s="55" customFormat="1" ht="14.15" x14ac:dyDescent="0.4">
      <c r="A1767" s="116"/>
      <c r="B1767" s="122"/>
      <c r="E1767" s="74"/>
      <c r="F1767" s="74"/>
      <c r="G1767" s="74"/>
    </row>
    <row r="1768" spans="1:7" s="55" customFormat="1" ht="14.15" x14ac:dyDescent="0.4">
      <c r="A1768" s="116"/>
      <c r="B1768" s="122"/>
      <c r="E1768" s="74"/>
      <c r="F1768" s="74"/>
      <c r="G1768" s="74"/>
    </row>
    <row r="1769" spans="1:7" s="55" customFormat="1" ht="14.15" x14ac:dyDescent="0.4">
      <c r="A1769" s="116"/>
      <c r="B1769" s="122"/>
      <c r="E1769" s="74"/>
      <c r="F1769" s="74"/>
      <c r="G1769" s="74"/>
    </row>
    <row r="1770" spans="1:7" s="55" customFormat="1" ht="14.15" x14ac:dyDescent="0.4">
      <c r="A1770" s="116"/>
      <c r="B1770" s="122"/>
      <c r="E1770" s="74"/>
      <c r="F1770" s="74"/>
      <c r="G1770" s="74"/>
    </row>
    <row r="1771" spans="1:7" s="55" customFormat="1" ht="14.15" x14ac:dyDescent="0.4">
      <c r="A1771" s="116"/>
      <c r="B1771" s="122"/>
      <c r="E1771" s="74"/>
      <c r="F1771" s="74"/>
      <c r="G1771" s="74"/>
    </row>
    <row r="1772" spans="1:7" s="55" customFormat="1" ht="14.15" x14ac:dyDescent="0.4">
      <c r="A1772" s="116"/>
      <c r="B1772" s="122"/>
      <c r="E1772" s="74"/>
      <c r="F1772" s="74"/>
      <c r="G1772" s="74"/>
    </row>
    <row r="1773" spans="1:7" s="55" customFormat="1" ht="14.15" x14ac:dyDescent="0.4">
      <c r="A1773" s="116"/>
      <c r="B1773" s="122"/>
      <c r="E1773" s="74"/>
      <c r="F1773" s="74"/>
      <c r="G1773" s="74"/>
    </row>
    <row r="1774" spans="1:7" s="55" customFormat="1" ht="14.15" x14ac:dyDescent="0.4">
      <c r="A1774" s="116"/>
      <c r="B1774" s="122"/>
      <c r="E1774" s="74"/>
      <c r="F1774" s="74"/>
      <c r="G1774" s="74"/>
    </row>
    <row r="1775" spans="1:7" s="55" customFormat="1" ht="14.15" x14ac:dyDescent="0.4">
      <c r="A1775" s="116"/>
      <c r="B1775" s="122"/>
      <c r="E1775" s="74"/>
      <c r="F1775" s="74"/>
      <c r="G1775" s="74"/>
    </row>
    <row r="1776" spans="1:7" s="55" customFormat="1" ht="14.15" x14ac:dyDescent="0.4">
      <c r="A1776" s="116"/>
      <c r="B1776" s="122"/>
      <c r="E1776" s="74"/>
      <c r="F1776" s="74"/>
      <c r="G1776" s="74"/>
    </row>
    <row r="1777" spans="1:7" s="55" customFormat="1" ht="14.15" x14ac:dyDescent="0.4">
      <c r="A1777" s="116"/>
      <c r="B1777" s="122"/>
      <c r="E1777" s="74"/>
      <c r="F1777" s="74"/>
      <c r="G1777" s="74"/>
    </row>
    <row r="1778" spans="1:7" s="55" customFormat="1" ht="14.15" x14ac:dyDescent="0.4">
      <c r="A1778" s="116"/>
      <c r="B1778" s="122"/>
      <c r="E1778" s="74"/>
      <c r="F1778" s="74"/>
      <c r="G1778" s="74"/>
    </row>
    <row r="1779" spans="1:7" s="55" customFormat="1" ht="14.15" x14ac:dyDescent="0.4">
      <c r="A1779" s="116"/>
      <c r="B1779" s="122"/>
      <c r="E1779" s="74"/>
      <c r="F1779" s="74"/>
      <c r="G1779" s="74"/>
    </row>
    <row r="1780" spans="1:7" s="55" customFormat="1" ht="14.15" x14ac:dyDescent="0.4">
      <c r="A1780" s="116"/>
      <c r="B1780" s="122"/>
      <c r="E1780" s="74"/>
      <c r="F1780" s="74"/>
      <c r="G1780" s="74"/>
    </row>
    <row r="1781" spans="1:7" s="55" customFormat="1" ht="14.15" x14ac:dyDescent="0.4">
      <c r="A1781" s="116"/>
      <c r="B1781" s="122"/>
      <c r="E1781" s="74"/>
      <c r="F1781" s="74"/>
      <c r="G1781" s="74"/>
    </row>
    <row r="1782" spans="1:7" s="55" customFormat="1" ht="14.15" x14ac:dyDescent="0.4">
      <c r="A1782" s="116"/>
      <c r="B1782" s="122"/>
      <c r="E1782" s="74"/>
      <c r="F1782" s="74"/>
      <c r="G1782" s="74"/>
    </row>
    <row r="1783" spans="1:7" s="55" customFormat="1" ht="14.15" x14ac:dyDescent="0.4">
      <c r="A1783" s="116"/>
      <c r="B1783" s="122"/>
      <c r="E1783" s="74"/>
      <c r="F1783" s="74"/>
      <c r="G1783" s="74"/>
    </row>
    <row r="1784" spans="1:7" s="55" customFormat="1" ht="14.15" x14ac:dyDescent="0.4">
      <c r="A1784" s="116"/>
      <c r="B1784" s="122"/>
      <c r="E1784" s="74"/>
      <c r="F1784" s="74"/>
      <c r="G1784" s="74"/>
    </row>
    <row r="1785" spans="1:7" s="55" customFormat="1" ht="14.15" x14ac:dyDescent="0.4">
      <c r="A1785" s="116"/>
      <c r="B1785" s="122"/>
      <c r="E1785" s="74"/>
      <c r="F1785" s="74"/>
      <c r="G1785" s="74"/>
    </row>
    <row r="1786" spans="1:7" s="55" customFormat="1" ht="14.15" x14ac:dyDescent="0.4">
      <c r="A1786" s="116"/>
      <c r="B1786" s="122"/>
      <c r="E1786" s="74"/>
      <c r="F1786" s="74"/>
      <c r="G1786" s="74"/>
    </row>
    <row r="1787" spans="1:7" s="55" customFormat="1" ht="14.15" x14ac:dyDescent="0.4">
      <c r="A1787" s="116"/>
      <c r="B1787" s="122"/>
      <c r="E1787" s="74"/>
      <c r="F1787" s="74"/>
      <c r="G1787" s="74"/>
    </row>
    <row r="1788" spans="1:7" s="55" customFormat="1" ht="14.15" x14ac:dyDescent="0.4">
      <c r="A1788" s="116"/>
      <c r="B1788" s="122"/>
      <c r="E1788" s="74"/>
      <c r="F1788" s="74"/>
      <c r="G1788" s="74"/>
    </row>
    <row r="1789" spans="1:7" s="55" customFormat="1" ht="14.15" x14ac:dyDescent="0.4">
      <c r="A1789" s="116"/>
      <c r="B1789" s="122"/>
      <c r="E1789" s="74"/>
      <c r="F1789" s="74"/>
      <c r="G1789" s="74"/>
    </row>
    <row r="1790" spans="1:7" s="55" customFormat="1" ht="14.15" x14ac:dyDescent="0.4">
      <c r="A1790" s="116"/>
      <c r="B1790" s="122"/>
      <c r="E1790" s="74"/>
      <c r="F1790" s="74"/>
      <c r="G1790" s="74"/>
    </row>
    <row r="1791" spans="1:7" s="55" customFormat="1" ht="14.15" x14ac:dyDescent="0.4">
      <c r="A1791" s="116"/>
      <c r="B1791" s="122"/>
      <c r="E1791" s="74"/>
      <c r="F1791" s="74"/>
      <c r="G1791" s="74"/>
    </row>
    <row r="1792" spans="1:7" s="55" customFormat="1" ht="14.15" x14ac:dyDescent="0.4">
      <c r="A1792" s="116"/>
      <c r="B1792" s="122"/>
      <c r="E1792" s="74"/>
      <c r="F1792" s="74"/>
      <c r="G1792" s="74"/>
    </row>
    <row r="1793" spans="1:7" s="55" customFormat="1" ht="14.15" x14ac:dyDescent="0.4">
      <c r="A1793" s="116"/>
      <c r="B1793" s="122"/>
      <c r="E1793" s="74"/>
      <c r="F1793" s="74"/>
      <c r="G1793" s="74"/>
    </row>
    <row r="1794" spans="1:7" s="55" customFormat="1" ht="14.15" x14ac:dyDescent="0.4">
      <c r="A1794" s="116"/>
      <c r="B1794" s="122"/>
      <c r="E1794" s="74"/>
      <c r="F1794" s="74"/>
      <c r="G1794" s="74"/>
    </row>
    <row r="1795" spans="1:7" s="55" customFormat="1" ht="14.15" x14ac:dyDescent="0.4">
      <c r="A1795" s="116"/>
      <c r="B1795" s="122"/>
      <c r="E1795" s="74"/>
      <c r="F1795" s="74"/>
      <c r="G1795" s="74"/>
    </row>
    <row r="1796" spans="1:7" s="55" customFormat="1" ht="14.15" x14ac:dyDescent="0.4">
      <c r="A1796" s="116"/>
      <c r="B1796" s="122"/>
      <c r="E1796" s="74"/>
      <c r="F1796" s="74"/>
      <c r="G1796" s="74"/>
    </row>
    <row r="1797" spans="1:7" s="55" customFormat="1" ht="14.15" x14ac:dyDescent="0.4">
      <c r="A1797" s="116"/>
      <c r="B1797" s="122"/>
      <c r="E1797" s="74"/>
      <c r="F1797" s="74"/>
      <c r="G1797" s="74"/>
    </row>
    <row r="1798" spans="1:7" s="55" customFormat="1" ht="14.15" x14ac:dyDescent="0.4">
      <c r="A1798" s="116"/>
      <c r="B1798" s="122"/>
      <c r="E1798" s="74"/>
      <c r="F1798" s="74"/>
      <c r="G1798" s="74"/>
    </row>
    <row r="1799" spans="1:7" s="55" customFormat="1" ht="14.15" x14ac:dyDescent="0.4">
      <c r="A1799" s="116"/>
      <c r="B1799" s="122"/>
      <c r="E1799" s="74"/>
      <c r="F1799" s="74"/>
      <c r="G1799" s="74"/>
    </row>
    <row r="1800" spans="1:7" s="55" customFormat="1" ht="14.15" x14ac:dyDescent="0.4">
      <c r="A1800" s="116"/>
      <c r="B1800" s="122"/>
      <c r="E1800" s="74"/>
      <c r="F1800" s="74"/>
      <c r="G1800" s="74"/>
    </row>
    <row r="1801" spans="1:7" s="55" customFormat="1" ht="14.15" x14ac:dyDescent="0.4">
      <c r="A1801" s="116"/>
      <c r="B1801" s="122"/>
      <c r="E1801" s="74"/>
      <c r="F1801" s="74"/>
      <c r="G1801" s="74"/>
    </row>
    <row r="1802" spans="1:7" s="55" customFormat="1" ht="14.15" x14ac:dyDescent="0.4">
      <c r="A1802" s="116"/>
      <c r="B1802" s="122"/>
      <c r="E1802" s="74"/>
      <c r="F1802" s="74"/>
      <c r="G1802" s="74"/>
    </row>
    <row r="1803" spans="1:7" s="55" customFormat="1" ht="14.15" x14ac:dyDescent="0.4">
      <c r="A1803" s="116"/>
      <c r="B1803" s="122"/>
      <c r="E1803" s="74"/>
      <c r="F1803" s="74"/>
      <c r="G1803" s="74"/>
    </row>
    <row r="1804" spans="1:7" s="55" customFormat="1" ht="14.15" x14ac:dyDescent="0.4">
      <c r="A1804" s="116"/>
      <c r="B1804" s="122"/>
      <c r="E1804" s="74"/>
      <c r="F1804" s="74"/>
      <c r="G1804" s="74"/>
    </row>
    <row r="1805" spans="1:7" s="55" customFormat="1" ht="14.15" x14ac:dyDescent="0.4">
      <c r="A1805" s="116"/>
      <c r="B1805" s="122"/>
      <c r="E1805" s="74"/>
      <c r="F1805" s="74"/>
      <c r="G1805" s="74"/>
    </row>
    <row r="1806" spans="1:7" s="55" customFormat="1" ht="14.15" x14ac:dyDescent="0.4">
      <c r="A1806" s="116"/>
      <c r="B1806" s="122"/>
      <c r="E1806" s="74"/>
      <c r="F1806" s="74"/>
      <c r="G1806" s="74"/>
    </row>
    <row r="1807" spans="1:7" s="55" customFormat="1" ht="14.15" x14ac:dyDescent="0.4">
      <c r="A1807" s="116"/>
      <c r="B1807" s="122"/>
      <c r="E1807" s="74"/>
      <c r="F1807" s="74"/>
      <c r="G1807" s="74"/>
    </row>
    <row r="1808" spans="1:7" s="55" customFormat="1" ht="14.15" x14ac:dyDescent="0.4">
      <c r="A1808" s="116"/>
      <c r="B1808" s="122"/>
      <c r="E1808" s="74"/>
      <c r="F1808" s="74"/>
      <c r="G1808" s="74"/>
    </row>
    <row r="1809" spans="1:7" s="55" customFormat="1" ht="14.15" x14ac:dyDescent="0.4">
      <c r="A1809" s="116"/>
      <c r="B1809" s="122"/>
      <c r="E1809" s="74"/>
      <c r="F1809" s="74"/>
      <c r="G1809" s="74"/>
    </row>
    <row r="1810" spans="1:7" s="55" customFormat="1" ht="14.15" x14ac:dyDescent="0.4">
      <c r="A1810" s="116"/>
      <c r="B1810" s="122"/>
      <c r="E1810" s="74"/>
      <c r="F1810" s="74"/>
      <c r="G1810" s="74"/>
    </row>
    <row r="1811" spans="1:7" s="55" customFormat="1" ht="14.15" x14ac:dyDescent="0.4">
      <c r="A1811" s="116"/>
      <c r="B1811" s="122"/>
      <c r="E1811" s="74"/>
      <c r="F1811" s="74"/>
      <c r="G1811" s="74"/>
    </row>
    <row r="1812" spans="1:7" s="55" customFormat="1" ht="14.15" x14ac:dyDescent="0.4">
      <c r="A1812" s="116"/>
      <c r="B1812" s="122"/>
      <c r="E1812" s="74"/>
      <c r="F1812" s="74"/>
      <c r="G1812" s="74"/>
    </row>
    <row r="1813" spans="1:7" s="55" customFormat="1" ht="14.15" x14ac:dyDescent="0.4">
      <c r="A1813" s="116"/>
      <c r="B1813" s="122"/>
      <c r="E1813" s="74"/>
      <c r="F1813" s="74"/>
      <c r="G1813" s="74"/>
    </row>
    <row r="1814" spans="1:7" s="55" customFormat="1" ht="14.15" x14ac:dyDescent="0.4">
      <c r="A1814" s="116"/>
      <c r="B1814" s="122"/>
      <c r="E1814" s="74"/>
      <c r="F1814" s="74"/>
      <c r="G1814" s="74"/>
    </row>
    <row r="1815" spans="1:7" s="55" customFormat="1" ht="14.15" x14ac:dyDescent="0.4">
      <c r="A1815" s="116"/>
      <c r="B1815" s="122"/>
      <c r="E1815" s="74"/>
      <c r="F1815" s="74"/>
      <c r="G1815" s="74"/>
    </row>
    <row r="1816" spans="1:7" s="55" customFormat="1" ht="14.15" x14ac:dyDescent="0.4">
      <c r="A1816" s="116"/>
      <c r="B1816" s="122"/>
      <c r="E1816" s="74"/>
      <c r="F1816" s="74"/>
      <c r="G1816" s="74"/>
    </row>
    <row r="1817" spans="1:7" s="55" customFormat="1" ht="14.15" x14ac:dyDescent="0.4">
      <c r="A1817" s="116"/>
      <c r="B1817" s="122"/>
      <c r="E1817" s="74"/>
      <c r="F1817" s="74"/>
      <c r="G1817" s="74"/>
    </row>
    <row r="1818" spans="1:7" s="55" customFormat="1" ht="14.15" x14ac:dyDescent="0.4">
      <c r="A1818" s="116"/>
      <c r="B1818" s="122"/>
      <c r="E1818" s="74"/>
      <c r="F1818" s="74"/>
      <c r="G1818" s="74"/>
    </row>
    <row r="1819" spans="1:7" s="55" customFormat="1" ht="14.15" x14ac:dyDescent="0.4">
      <c r="A1819" s="116"/>
      <c r="B1819" s="122"/>
      <c r="E1819" s="74"/>
      <c r="F1819" s="74"/>
      <c r="G1819" s="74"/>
    </row>
    <row r="1820" spans="1:7" s="55" customFormat="1" ht="14.15" x14ac:dyDescent="0.4">
      <c r="A1820" s="116"/>
      <c r="B1820" s="122"/>
      <c r="E1820" s="74"/>
      <c r="F1820" s="74"/>
      <c r="G1820" s="74"/>
    </row>
    <row r="1821" spans="1:7" s="55" customFormat="1" ht="14.15" x14ac:dyDescent="0.4">
      <c r="A1821" s="116"/>
      <c r="B1821" s="122"/>
      <c r="E1821" s="74"/>
      <c r="F1821" s="74"/>
      <c r="G1821" s="74"/>
    </row>
    <row r="1822" spans="1:7" s="55" customFormat="1" ht="14.15" x14ac:dyDescent="0.4">
      <c r="A1822" s="116"/>
      <c r="B1822" s="122"/>
      <c r="E1822" s="74"/>
      <c r="F1822" s="74"/>
      <c r="G1822" s="74"/>
    </row>
    <row r="1823" spans="1:7" s="55" customFormat="1" ht="14.15" x14ac:dyDescent="0.4">
      <c r="A1823" s="116"/>
      <c r="B1823" s="122"/>
      <c r="E1823" s="74"/>
      <c r="F1823" s="74"/>
      <c r="G1823" s="74"/>
    </row>
    <row r="1824" spans="1:7" s="55" customFormat="1" ht="14.15" x14ac:dyDescent="0.4">
      <c r="A1824" s="116"/>
      <c r="B1824" s="122"/>
      <c r="E1824" s="74"/>
      <c r="F1824" s="74"/>
      <c r="G1824" s="74"/>
    </row>
    <row r="1825" spans="1:7" s="55" customFormat="1" ht="14.15" x14ac:dyDescent="0.4">
      <c r="A1825" s="116"/>
      <c r="B1825" s="122"/>
      <c r="E1825" s="74"/>
      <c r="F1825" s="74"/>
      <c r="G1825" s="74"/>
    </row>
    <row r="1826" spans="1:7" s="55" customFormat="1" ht="14.15" x14ac:dyDescent="0.4">
      <c r="A1826" s="116"/>
      <c r="B1826" s="122"/>
      <c r="E1826" s="74"/>
      <c r="F1826" s="74"/>
      <c r="G1826" s="74"/>
    </row>
    <row r="1827" spans="1:7" s="55" customFormat="1" ht="14.15" x14ac:dyDescent="0.4">
      <c r="A1827" s="116"/>
      <c r="B1827" s="122"/>
      <c r="E1827" s="74"/>
      <c r="F1827" s="74"/>
      <c r="G1827" s="74"/>
    </row>
    <row r="1828" spans="1:7" s="55" customFormat="1" ht="14.15" x14ac:dyDescent="0.4">
      <c r="A1828" s="116"/>
      <c r="B1828" s="122"/>
      <c r="E1828" s="74"/>
      <c r="F1828" s="74"/>
      <c r="G1828" s="74"/>
    </row>
    <row r="1829" spans="1:7" s="55" customFormat="1" ht="14.15" x14ac:dyDescent="0.4">
      <c r="A1829" s="116"/>
      <c r="B1829" s="122"/>
      <c r="E1829" s="74"/>
      <c r="F1829" s="74"/>
      <c r="G1829" s="74"/>
    </row>
    <row r="1830" spans="1:7" s="55" customFormat="1" ht="14.15" x14ac:dyDescent="0.4">
      <c r="A1830" s="116"/>
      <c r="B1830" s="122"/>
      <c r="E1830" s="74"/>
      <c r="F1830" s="74"/>
      <c r="G1830" s="74"/>
    </row>
    <row r="1831" spans="1:7" s="55" customFormat="1" ht="14.15" x14ac:dyDescent="0.4">
      <c r="A1831" s="116"/>
      <c r="B1831" s="122"/>
      <c r="E1831" s="74"/>
      <c r="F1831" s="74"/>
      <c r="G1831" s="74"/>
    </row>
    <row r="1832" spans="1:7" s="55" customFormat="1" ht="14.15" x14ac:dyDescent="0.4">
      <c r="A1832" s="116"/>
      <c r="B1832" s="122"/>
      <c r="E1832" s="74"/>
      <c r="F1832" s="74"/>
      <c r="G1832" s="74"/>
    </row>
    <row r="1833" spans="1:7" s="55" customFormat="1" ht="14.15" x14ac:dyDescent="0.4">
      <c r="A1833" s="116"/>
      <c r="B1833" s="122"/>
      <c r="E1833" s="74"/>
      <c r="F1833" s="74"/>
      <c r="G1833" s="74"/>
    </row>
    <row r="1834" spans="1:7" s="55" customFormat="1" ht="14.15" x14ac:dyDescent="0.4">
      <c r="A1834" s="116"/>
      <c r="B1834" s="122"/>
      <c r="E1834" s="74"/>
      <c r="F1834" s="74"/>
      <c r="G1834" s="74"/>
    </row>
    <row r="1835" spans="1:7" s="55" customFormat="1" ht="14.15" x14ac:dyDescent="0.4">
      <c r="A1835" s="116"/>
      <c r="B1835" s="122"/>
      <c r="E1835" s="74"/>
      <c r="F1835" s="74"/>
      <c r="G1835" s="74"/>
    </row>
    <row r="1836" spans="1:7" s="55" customFormat="1" ht="14.15" x14ac:dyDescent="0.4">
      <c r="A1836" s="116"/>
      <c r="B1836" s="122"/>
      <c r="E1836" s="74"/>
      <c r="F1836" s="74"/>
      <c r="G1836" s="74"/>
    </row>
    <row r="1837" spans="1:7" s="55" customFormat="1" ht="14.15" x14ac:dyDescent="0.4">
      <c r="A1837" s="116"/>
      <c r="B1837" s="122"/>
      <c r="E1837" s="74"/>
      <c r="F1837" s="74"/>
      <c r="G1837" s="74"/>
    </row>
    <row r="1838" spans="1:7" s="55" customFormat="1" ht="14.15" x14ac:dyDescent="0.4">
      <c r="A1838" s="116"/>
      <c r="B1838" s="122"/>
      <c r="E1838" s="74"/>
      <c r="F1838" s="74"/>
      <c r="G1838" s="74"/>
    </row>
    <row r="1839" spans="1:7" s="55" customFormat="1" ht="14.15" x14ac:dyDescent="0.4">
      <c r="A1839" s="116"/>
      <c r="B1839" s="122"/>
      <c r="E1839" s="74"/>
      <c r="F1839" s="74"/>
      <c r="G1839" s="74"/>
    </row>
    <row r="1840" spans="1:7" s="55" customFormat="1" ht="14.15" x14ac:dyDescent="0.4">
      <c r="A1840" s="116"/>
      <c r="B1840" s="122"/>
      <c r="E1840" s="74"/>
      <c r="F1840" s="74"/>
      <c r="G1840" s="74"/>
    </row>
    <row r="1841" spans="1:7" s="55" customFormat="1" ht="14.15" x14ac:dyDescent="0.4">
      <c r="A1841" s="116"/>
      <c r="B1841" s="122"/>
      <c r="E1841" s="74"/>
      <c r="F1841" s="74"/>
      <c r="G1841" s="74"/>
    </row>
    <row r="1842" spans="1:7" s="55" customFormat="1" ht="14.15" x14ac:dyDescent="0.4">
      <c r="A1842" s="116"/>
      <c r="B1842" s="122"/>
      <c r="E1842" s="74"/>
      <c r="F1842" s="74"/>
      <c r="G1842" s="74"/>
    </row>
    <row r="1843" spans="1:7" s="55" customFormat="1" ht="14.15" x14ac:dyDescent="0.4">
      <c r="A1843" s="116"/>
      <c r="B1843" s="122"/>
      <c r="E1843" s="74"/>
      <c r="F1843" s="74"/>
      <c r="G1843" s="74"/>
    </row>
    <row r="1844" spans="1:7" s="55" customFormat="1" ht="14.15" x14ac:dyDescent="0.4">
      <c r="A1844" s="116"/>
      <c r="B1844" s="122"/>
      <c r="E1844" s="74"/>
      <c r="F1844" s="74"/>
      <c r="G1844" s="74"/>
    </row>
    <row r="1845" spans="1:7" s="55" customFormat="1" ht="14.15" x14ac:dyDescent="0.4">
      <c r="A1845" s="116"/>
      <c r="B1845" s="122"/>
      <c r="E1845" s="74"/>
      <c r="F1845" s="74"/>
      <c r="G1845" s="74"/>
    </row>
    <row r="1846" spans="1:7" s="55" customFormat="1" ht="14.15" x14ac:dyDescent="0.4">
      <c r="A1846" s="116"/>
      <c r="B1846" s="122"/>
      <c r="E1846" s="74"/>
      <c r="F1846" s="74"/>
      <c r="G1846" s="74"/>
    </row>
    <row r="1847" spans="1:7" s="55" customFormat="1" ht="14.15" x14ac:dyDescent="0.4">
      <c r="A1847" s="116"/>
      <c r="B1847" s="122"/>
      <c r="E1847" s="74"/>
      <c r="F1847" s="74"/>
      <c r="G1847" s="74"/>
    </row>
    <row r="1848" spans="1:7" s="55" customFormat="1" ht="14.15" x14ac:dyDescent="0.4">
      <c r="A1848" s="116"/>
      <c r="B1848" s="122"/>
      <c r="E1848" s="74"/>
      <c r="F1848" s="74"/>
      <c r="G1848" s="74"/>
    </row>
    <row r="1849" spans="1:7" s="55" customFormat="1" ht="14.15" x14ac:dyDescent="0.4">
      <c r="A1849" s="116"/>
      <c r="B1849" s="122"/>
      <c r="E1849" s="74"/>
      <c r="F1849" s="74"/>
      <c r="G1849" s="74"/>
    </row>
    <row r="1850" spans="1:7" s="55" customFormat="1" ht="14.15" x14ac:dyDescent="0.4">
      <c r="A1850" s="116"/>
      <c r="B1850" s="122"/>
      <c r="E1850" s="74"/>
      <c r="F1850" s="74"/>
      <c r="G1850" s="74"/>
    </row>
    <row r="1851" spans="1:7" s="55" customFormat="1" ht="14.15" x14ac:dyDescent="0.4">
      <c r="A1851" s="116"/>
      <c r="B1851" s="122"/>
      <c r="E1851" s="74"/>
      <c r="F1851" s="74"/>
      <c r="G1851" s="74"/>
    </row>
    <row r="1852" spans="1:7" s="55" customFormat="1" ht="14.15" x14ac:dyDescent="0.4">
      <c r="A1852" s="116"/>
      <c r="B1852" s="122"/>
      <c r="E1852" s="74"/>
      <c r="F1852" s="74"/>
      <c r="G1852" s="74"/>
    </row>
    <row r="1853" spans="1:7" s="55" customFormat="1" ht="14.15" x14ac:dyDescent="0.4">
      <c r="A1853" s="116"/>
      <c r="B1853" s="122"/>
      <c r="E1853" s="74"/>
      <c r="F1853" s="74"/>
      <c r="G1853" s="74"/>
    </row>
    <row r="1854" spans="1:7" s="55" customFormat="1" ht="14.15" x14ac:dyDescent="0.4">
      <c r="A1854" s="116"/>
      <c r="B1854" s="122"/>
      <c r="E1854" s="74"/>
      <c r="F1854" s="74"/>
      <c r="G1854" s="74"/>
    </row>
    <row r="1855" spans="1:7" s="55" customFormat="1" ht="14.15" x14ac:dyDescent="0.4">
      <c r="A1855" s="116"/>
      <c r="B1855" s="122"/>
      <c r="E1855" s="74"/>
      <c r="F1855" s="74"/>
      <c r="G1855" s="74"/>
    </row>
    <row r="1856" spans="1:7" s="55" customFormat="1" ht="14.15" x14ac:dyDescent="0.4">
      <c r="A1856" s="116"/>
      <c r="B1856" s="122"/>
      <c r="E1856" s="74"/>
      <c r="F1856" s="74"/>
      <c r="G1856" s="74"/>
    </row>
    <row r="1857" spans="1:7" s="55" customFormat="1" ht="14.15" x14ac:dyDescent="0.4">
      <c r="A1857" s="116"/>
      <c r="B1857" s="122"/>
      <c r="E1857" s="74"/>
      <c r="F1857" s="74"/>
      <c r="G1857" s="74"/>
    </row>
    <row r="1858" spans="1:7" s="55" customFormat="1" ht="14.15" x14ac:dyDescent="0.4">
      <c r="A1858" s="116"/>
      <c r="B1858" s="122"/>
      <c r="E1858" s="74"/>
      <c r="F1858" s="74"/>
      <c r="G1858" s="74"/>
    </row>
    <row r="1859" spans="1:7" s="55" customFormat="1" ht="14.15" x14ac:dyDescent="0.4">
      <c r="A1859" s="116"/>
      <c r="B1859" s="122"/>
      <c r="E1859" s="74"/>
      <c r="F1859" s="74"/>
      <c r="G1859" s="74"/>
    </row>
    <row r="1860" spans="1:7" s="55" customFormat="1" ht="14.15" x14ac:dyDescent="0.4">
      <c r="A1860" s="116"/>
      <c r="B1860" s="122"/>
      <c r="E1860" s="74"/>
      <c r="F1860" s="74"/>
      <c r="G1860" s="74"/>
    </row>
    <row r="1861" spans="1:7" s="55" customFormat="1" ht="14.15" x14ac:dyDescent="0.4">
      <c r="A1861" s="116"/>
      <c r="B1861" s="122"/>
      <c r="E1861" s="74"/>
      <c r="F1861" s="74"/>
      <c r="G1861" s="74"/>
    </row>
    <row r="1862" spans="1:7" s="55" customFormat="1" ht="14.15" x14ac:dyDescent="0.4">
      <c r="A1862" s="116"/>
      <c r="B1862" s="122"/>
      <c r="E1862" s="74"/>
      <c r="F1862" s="74"/>
      <c r="G1862" s="74"/>
    </row>
    <row r="1863" spans="1:7" s="55" customFormat="1" ht="14.15" x14ac:dyDescent="0.4">
      <c r="A1863" s="116"/>
      <c r="B1863" s="122"/>
      <c r="E1863" s="74"/>
      <c r="F1863" s="74"/>
      <c r="G1863" s="74"/>
    </row>
    <row r="1864" spans="1:7" s="55" customFormat="1" ht="14.15" x14ac:dyDescent="0.4">
      <c r="A1864" s="116"/>
      <c r="B1864" s="122"/>
      <c r="E1864" s="74"/>
      <c r="F1864" s="74"/>
      <c r="G1864" s="74"/>
    </row>
    <row r="1865" spans="1:7" s="55" customFormat="1" ht="14.15" x14ac:dyDescent="0.4">
      <c r="A1865" s="116"/>
      <c r="B1865" s="122"/>
      <c r="E1865" s="74"/>
      <c r="F1865" s="74"/>
      <c r="G1865" s="74"/>
    </row>
    <row r="1866" spans="1:7" s="55" customFormat="1" ht="14.15" x14ac:dyDescent="0.4">
      <c r="A1866" s="116"/>
      <c r="B1866" s="122"/>
      <c r="E1866" s="74"/>
      <c r="F1866" s="74"/>
      <c r="G1866" s="74"/>
    </row>
    <row r="1867" spans="1:7" s="55" customFormat="1" ht="14.15" x14ac:dyDescent="0.4">
      <c r="A1867" s="116"/>
      <c r="B1867" s="122"/>
      <c r="E1867" s="74"/>
      <c r="F1867" s="74"/>
      <c r="G1867" s="74"/>
    </row>
    <row r="1868" spans="1:7" s="55" customFormat="1" ht="14.15" x14ac:dyDescent="0.4">
      <c r="A1868" s="116"/>
      <c r="B1868" s="122"/>
      <c r="E1868" s="74"/>
      <c r="F1868" s="74"/>
      <c r="G1868" s="74"/>
    </row>
    <row r="1869" spans="1:7" s="55" customFormat="1" ht="14.15" x14ac:dyDescent="0.4">
      <c r="A1869" s="116"/>
      <c r="B1869" s="122"/>
      <c r="E1869" s="74"/>
      <c r="F1869" s="74"/>
      <c r="G1869" s="74"/>
    </row>
    <row r="1870" spans="1:7" s="55" customFormat="1" ht="14.15" x14ac:dyDescent="0.4">
      <c r="A1870" s="116"/>
      <c r="B1870" s="122"/>
      <c r="E1870" s="74"/>
      <c r="F1870" s="74"/>
      <c r="G1870" s="74"/>
    </row>
    <row r="1871" spans="1:7" s="55" customFormat="1" ht="14.15" x14ac:dyDescent="0.4">
      <c r="A1871" s="116"/>
      <c r="B1871" s="122"/>
      <c r="E1871" s="74"/>
      <c r="F1871" s="74"/>
      <c r="G1871" s="74"/>
    </row>
    <row r="1872" spans="1:7" s="55" customFormat="1" ht="14.15" x14ac:dyDescent="0.4">
      <c r="A1872" s="116"/>
      <c r="B1872" s="122"/>
      <c r="E1872" s="74"/>
      <c r="F1872" s="74"/>
      <c r="G1872" s="74"/>
    </row>
    <row r="1873" spans="1:7" s="55" customFormat="1" ht="14.15" x14ac:dyDescent="0.4">
      <c r="A1873" s="116"/>
      <c r="B1873" s="122"/>
      <c r="E1873" s="74"/>
      <c r="F1873" s="74"/>
      <c r="G1873" s="74"/>
    </row>
    <row r="1874" spans="1:7" s="55" customFormat="1" ht="14.15" x14ac:dyDescent="0.4">
      <c r="A1874" s="116"/>
      <c r="B1874" s="122"/>
      <c r="E1874" s="74"/>
      <c r="F1874" s="74"/>
      <c r="G1874" s="74"/>
    </row>
    <row r="1875" spans="1:7" s="55" customFormat="1" ht="14.15" x14ac:dyDescent="0.4">
      <c r="A1875" s="116"/>
      <c r="B1875" s="122"/>
      <c r="E1875" s="74"/>
      <c r="F1875" s="74"/>
      <c r="G1875" s="74"/>
    </row>
    <row r="1876" spans="1:7" s="55" customFormat="1" ht="14.15" x14ac:dyDescent="0.4">
      <c r="A1876" s="116"/>
      <c r="B1876" s="122"/>
      <c r="E1876" s="74"/>
      <c r="F1876" s="74"/>
      <c r="G1876" s="74"/>
    </row>
    <row r="1877" spans="1:7" s="55" customFormat="1" ht="14.15" x14ac:dyDescent="0.4">
      <c r="A1877" s="116"/>
      <c r="B1877" s="122"/>
      <c r="E1877" s="74"/>
      <c r="F1877" s="74"/>
      <c r="G1877" s="74"/>
    </row>
    <row r="1878" spans="1:7" s="55" customFormat="1" ht="14.15" x14ac:dyDescent="0.4">
      <c r="A1878" s="116"/>
      <c r="B1878" s="122"/>
      <c r="E1878" s="74"/>
      <c r="F1878" s="74"/>
      <c r="G1878" s="74"/>
    </row>
    <row r="1879" spans="1:7" s="55" customFormat="1" ht="14.15" x14ac:dyDescent="0.4">
      <c r="A1879" s="116"/>
      <c r="B1879" s="122"/>
      <c r="E1879" s="74"/>
      <c r="F1879" s="74"/>
      <c r="G1879" s="74"/>
    </row>
    <row r="1880" spans="1:7" s="55" customFormat="1" ht="14.15" x14ac:dyDescent="0.4">
      <c r="A1880" s="116"/>
      <c r="B1880" s="122"/>
      <c r="E1880" s="74"/>
      <c r="F1880" s="74"/>
      <c r="G1880" s="74"/>
    </row>
    <row r="1881" spans="1:7" s="55" customFormat="1" ht="14.15" x14ac:dyDescent="0.4">
      <c r="A1881" s="116"/>
      <c r="B1881" s="122"/>
      <c r="E1881" s="74"/>
      <c r="F1881" s="74"/>
      <c r="G1881" s="74"/>
    </row>
    <row r="1882" spans="1:7" s="55" customFormat="1" ht="14.15" x14ac:dyDescent="0.4">
      <c r="A1882" s="116"/>
      <c r="B1882" s="122"/>
      <c r="E1882" s="74"/>
      <c r="F1882" s="74"/>
      <c r="G1882" s="74"/>
    </row>
    <row r="1883" spans="1:7" s="55" customFormat="1" ht="14.15" x14ac:dyDescent="0.4">
      <c r="A1883" s="116"/>
      <c r="B1883" s="122"/>
      <c r="E1883" s="74"/>
      <c r="F1883" s="74"/>
      <c r="G1883" s="74"/>
    </row>
    <row r="1884" spans="1:7" s="55" customFormat="1" ht="14.15" x14ac:dyDescent="0.4">
      <c r="A1884" s="116"/>
      <c r="B1884" s="122"/>
      <c r="E1884" s="74"/>
      <c r="F1884" s="74"/>
      <c r="G1884" s="74"/>
    </row>
    <row r="1885" spans="1:7" s="55" customFormat="1" ht="14.15" x14ac:dyDescent="0.4">
      <c r="A1885" s="116"/>
      <c r="B1885" s="122"/>
      <c r="E1885" s="74"/>
      <c r="F1885" s="74"/>
      <c r="G1885" s="74"/>
    </row>
    <row r="1886" spans="1:7" s="55" customFormat="1" ht="14.15" x14ac:dyDescent="0.4">
      <c r="A1886" s="116"/>
      <c r="B1886" s="122"/>
      <c r="E1886" s="74"/>
      <c r="F1886" s="74"/>
      <c r="G1886" s="74"/>
    </row>
    <row r="1887" spans="1:7" s="55" customFormat="1" ht="14.15" x14ac:dyDescent="0.4">
      <c r="A1887" s="116"/>
      <c r="B1887" s="122"/>
      <c r="E1887" s="74"/>
      <c r="F1887" s="74"/>
      <c r="G1887" s="74"/>
    </row>
    <row r="1888" spans="1:7" s="55" customFormat="1" ht="14.15" x14ac:dyDescent="0.4">
      <c r="A1888" s="116"/>
      <c r="B1888" s="122"/>
      <c r="E1888" s="74"/>
      <c r="F1888" s="74"/>
      <c r="G1888" s="74"/>
    </row>
    <row r="1889" spans="1:7" s="55" customFormat="1" ht="14.15" x14ac:dyDescent="0.4">
      <c r="A1889" s="116"/>
      <c r="B1889" s="122"/>
      <c r="E1889" s="74"/>
      <c r="F1889" s="74"/>
      <c r="G1889" s="74"/>
    </row>
    <row r="1890" spans="1:7" s="55" customFormat="1" ht="14.15" x14ac:dyDescent="0.4">
      <c r="A1890" s="116"/>
      <c r="B1890" s="122"/>
      <c r="E1890" s="74"/>
      <c r="F1890" s="74"/>
      <c r="G1890" s="74"/>
    </row>
    <row r="1891" spans="1:7" s="55" customFormat="1" ht="14.15" x14ac:dyDescent="0.4">
      <c r="A1891" s="116"/>
      <c r="B1891" s="122"/>
      <c r="E1891" s="74"/>
      <c r="F1891" s="74"/>
      <c r="G1891" s="74"/>
    </row>
    <row r="1892" spans="1:7" s="55" customFormat="1" ht="14.15" x14ac:dyDescent="0.4">
      <c r="A1892" s="116"/>
      <c r="B1892" s="122"/>
      <c r="E1892" s="74"/>
      <c r="F1892" s="74"/>
      <c r="G1892" s="74"/>
    </row>
    <row r="1893" spans="1:7" s="55" customFormat="1" ht="14.15" x14ac:dyDescent="0.4">
      <c r="A1893" s="116"/>
      <c r="B1893" s="122"/>
      <c r="E1893" s="74"/>
      <c r="F1893" s="74"/>
      <c r="G1893" s="74"/>
    </row>
    <row r="1894" spans="1:7" s="55" customFormat="1" ht="14.15" x14ac:dyDescent="0.4">
      <c r="A1894" s="116"/>
      <c r="B1894" s="122"/>
      <c r="E1894" s="74"/>
      <c r="F1894" s="74"/>
      <c r="G1894" s="74"/>
    </row>
    <row r="1895" spans="1:7" s="55" customFormat="1" ht="14.15" x14ac:dyDescent="0.4">
      <c r="A1895" s="116"/>
      <c r="B1895" s="122"/>
      <c r="E1895" s="74"/>
      <c r="F1895" s="74"/>
      <c r="G1895" s="74"/>
    </row>
    <row r="1896" spans="1:7" s="55" customFormat="1" ht="14.15" x14ac:dyDescent="0.4">
      <c r="A1896" s="116"/>
      <c r="B1896" s="122"/>
      <c r="E1896" s="74"/>
      <c r="F1896" s="74"/>
      <c r="G1896" s="74"/>
    </row>
    <row r="1897" spans="1:7" s="55" customFormat="1" ht="14.15" x14ac:dyDescent="0.4">
      <c r="A1897" s="116"/>
      <c r="B1897" s="122"/>
      <c r="E1897" s="74"/>
      <c r="F1897" s="74"/>
      <c r="G1897" s="74"/>
    </row>
    <row r="1898" spans="1:7" s="55" customFormat="1" ht="14.15" x14ac:dyDescent="0.4">
      <c r="A1898" s="116"/>
      <c r="B1898" s="122"/>
      <c r="E1898" s="74"/>
      <c r="F1898" s="74"/>
      <c r="G1898" s="74"/>
    </row>
    <row r="1899" spans="1:7" s="55" customFormat="1" ht="14.15" x14ac:dyDescent="0.4">
      <c r="A1899" s="116"/>
      <c r="B1899" s="122"/>
      <c r="E1899" s="74"/>
      <c r="F1899" s="74"/>
      <c r="G1899" s="74"/>
    </row>
    <row r="1900" spans="1:7" s="55" customFormat="1" ht="14.15" x14ac:dyDescent="0.4">
      <c r="A1900" s="116"/>
      <c r="B1900" s="122"/>
      <c r="E1900" s="74"/>
      <c r="F1900" s="74"/>
      <c r="G1900" s="74"/>
    </row>
    <row r="1901" spans="1:7" s="55" customFormat="1" ht="14.15" x14ac:dyDescent="0.4">
      <c r="A1901" s="116"/>
      <c r="B1901" s="122"/>
      <c r="E1901" s="74"/>
      <c r="F1901" s="74"/>
      <c r="G1901" s="74"/>
    </row>
    <row r="1902" spans="1:7" s="55" customFormat="1" ht="14.15" x14ac:dyDescent="0.4">
      <c r="A1902" s="116"/>
      <c r="B1902" s="122"/>
      <c r="E1902" s="74"/>
      <c r="F1902" s="74"/>
      <c r="G1902" s="74"/>
    </row>
    <row r="1903" spans="1:7" s="55" customFormat="1" ht="14.15" x14ac:dyDescent="0.4">
      <c r="A1903" s="116"/>
      <c r="B1903" s="122"/>
      <c r="E1903" s="74"/>
      <c r="F1903" s="74"/>
      <c r="G1903" s="74"/>
    </row>
    <row r="1904" spans="1:7" s="55" customFormat="1" ht="14.15" x14ac:dyDescent="0.4">
      <c r="A1904" s="116"/>
      <c r="B1904" s="122"/>
      <c r="E1904" s="74"/>
      <c r="F1904" s="74"/>
      <c r="G1904" s="74"/>
    </row>
    <row r="1905" spans="1:7" s="55" customFormat="1" ht="14.15" x14ac:dyDescent="0.4">
      <c r="A1905" s="116"/>
      <c r="B1905" s="122"/>
      <c r="E1905" s="74"/>
      <c r="F1905" s="74"/>
      <c r="G1905" s="74"/>
    </row>
    <row r="1906" spans="1:7" s="55" customFormat="1" ht="14.15" x14ac:dyDescent="0.4">
      <c r="A1906" s="116"/>
      <c r="B1906" s="122"/>
      <c r="E1906" s="74"/>
      <c r="F1906" s="74"/>
      <c r="G1906" s="74"/>
    </row>
    <row r="1907" spans="1:7" s="55" customFormat="1" ht="14.15" x14ac:dyDescent="0.4">
      <c r="A1907" s="116"/>
      <c r="B1907" s="122"/>
      <c r="E1907" s="74"/>
      <c r="F1907" s="74"/>
      <c r="G1907" s="74"/>
    </row>
    <row r="1908" spans="1:7" s="55" customFormat="1" ht="14.15" x14ac:dyDescent="0.4">
      <c r="A1908" s="116"/>
      <c r="B1908" s="122"/>
      <c r="E1908" s="74"/>
      <c r="F1908" s="74"/>
      <c r="G1908" s="74"/>
    </row>
    <row r="1909" spans="1:7" s="55" customFormat="1" ht="14.15" x14ac:dyDescent="0.4">
      <c r="A1909" s="116"/>
      <c r="B1909" s="122"/>
      <c r="E1909" s="74"/>
      <c r="F1909" s="74"/>
      <c r="G1909" s="74"/>
    </row>
    <row r="1910" spans="1:7" s="55" customFormat="1" ht="14.15" x14ac:dyDescent="0.4">
      <c r="A1910" s="116"/>
      <c r="B1910" s="122"/>
      <c r="E1910" s="74"/>
      <c r="F1910" s="74"/>
      <c r="G1910" s="74"/>
    </row>
    <row r="1911" spans="1:7" s="55" customFormat="1" ht="14.15" x14ac:dyDescent="0.4">
      <c r="A1911" s="116"/>
      <c r="B1911" s="122"/>
      <c r="E1911" s="74"/>
      <c r="F1911" s="74"/>
      <c r="G1911" s="74"/>
    </row>
    <row r="1912" spans="1:7" s="55" customFormat="1" ht="14.15" x14ac:dyDescent="0.4">
      <c r="A1912" s="116"/>
      <c r="B1912" s="122"/>
      <c r="E1912" s="74"/>
      <c r="F1912" s="74"/>
      <c r="G1912" s="74"/>
    </row>
    <row r="1913" spans="1:7" s="55" customFormat="1" ht="14.15" x14ac:dyDescent="0.4">
      <c r="A1913" s="116"/>
      <c r="B1913" s="122"/>
      <c r="E1913" s="74"/>
      <c r="F1913" s="74"/>
      <c r="G1913" s="74"/>
    </row>
    <row r="1914" spans="1:7" s="55" customFormat="1" ht="14.15" x14ac:dyDescent="0.4">
      <c r="A1914" s="116"/>
      <c r="B1914" s="122"/>
      <c r="E1914" s="74"/>
      <c r="F1914" s="74"/>
      <c r="G1914" s="74"/>
    </row>
    <row r="1915" spans="1:7" s="55" customFormat="1" ht="14.15" x14ac:dyDescent="0.4">
      <c r="A1915" s="116"/>
      <c r="B1915" s="122"/>
      <c r="E1915" s="74"/>
      <c r="F1915" s="74"/>
      <c r="G1915" s="74"/>
    </row>
    <row r="1916" spans="1:7" s="55" customFormat="1" ht="14.15" x14ac:dyDescent="0.4">
      <c r="A1916" s="116"/>
      <c r="B1916" s="122"/>
      <c r="E1916" s="74"/>
      <c r="F1916" s="74"/>
      <c r="G1916" s="74"/>
    </row>
    <row r="1917" spans="1:7" s="55" customFormat="1" ht="14.15" x14ac:dyDescent="0.4">
      <c r="A1917" s="116"/>
      <c r="B1917" s="122"/>
      <c r="E1917" s="74"/>
      <c r="F1917" s="74"/>
      <c r="G1917" s="74"/>
    </row>
    <row r="1918" spans="1:7" s="55" customFormat="1" ht="14.15" x14ac:dyDescent="0.4">
      <c r="A1918" s="116"/>
      <c r="B1918" s="122"/>
      <c r="E1918" s="74"/>
      <c r="F1918" s="74"/>
      <c r="G1918" s="74"/>
    </row>
    <row r="1919" spans="1:7" s="55" customFormat="1" ht="14.15" x14ac:dyDescent="0.4">
      <c r="A1919" s="116"/>
      <c r="B1919" s="122"/>
      <c r="E1919" s="74"/>
      <c r="F1919" s="74"/>
      <c r="G1919" s="74"/>
    </row>
    <row r="1920" spans="1:7" s="55" customFormat="1" ht="14.15" x14ac:dyDescent="0.4">
      <c r="A1920" s="116"/>
      <c r="B1920" s="122"/>
      <c r="E1920" s="74"/>
      <c r="F1920" s="74"/>
      <c r="G1920" s="74"/>
    </row>
    <row r="1921" spans="1:7" s="55" customFormat="1" ht="14.15" x14ac:dyDescent="0.4">
      <c r="A1921" s="116"/>
      <c r="B1921" s="122"/>
      <c r="E1921" s="74"/>
      <c r="F1921" s="74"/>
      <c r="G1921" s="74"/>
    </row>
    <row r="1922" spans="1:7" s="55" customFormat="1" ht="14.15" x14ac:dyDescent="0.4">
      <c r="A1922" s="116"/>
      <c r="B1922" s="122"/>
      <c r="E1922" s="74"/>
      <c r="F1922" s="74"/>
      <c r="G1922" s="74"/>
    </row>
    <row r="1923" spans="1:7" s="55" customFormat="1" ht="14.15" x14ac:dyDescent="0.4">
      <c r="A1923" s="116"/>
      <c r="B1923" s="122"/>
      <c r="E1923" s="74"/>
      <c r="F1923" s="74"/>
      <c r="G1923" s="74"/>
    </row>
    <row r="1924" spans="1:7" s="55" customFormat="1" ht="14.15" x14ac:dyDescent="0.4">
      <c r="A1924" s="116"/>
      <c r="B1924" s="122"/>
      <c r="E1924" s="74"/>
      <c r="F1924" s="74"/>
      <c r="G1924" s="74"/>
    </row>
    <row r="1925" spans="1:7" s="55" customFormat="1" ht="14.15" x14ac:dyDescent="0.4">
      <c r="A1925" s="116"/>
      <c r="B1925" s="122"/>
      <c r="E1925" s="74"/>
      <c r="F1925" s="74"/>
      <c r="G1925" s="74"/>
    </row>
    <row r="1926" spans="1:7" s="55" customFormat="1" ht="14.15" x14ac:dyDescent="0.4">
      <c r="A1926" s="116"/>
      <c r="B1926" s="122"/>
      <c r="E1926" s="74"/>
      <c r="F1926" s="74"/>
      <c r="G1926" s="74"/>
    </row>
    <row r="1927" spans="1:7" s="55" customFormat="1" ht="14.15" x14ac:dyDescent="0.4">
      <c r="A1927" s="116"/>
      <c r="B1927" s="122"/>
      <c r="E1927" s="74"/>
      <c r="F1927" s="74"/>
      <c r="G1927" s="74"/>
    </row>
    <row r="1928" spans="1:7" s="55" customFormat="1" ht="14.15" x14ac:dyDescent="0.4">
      <c r="A1928" s="116"/>
      <c r="B1928" s="122"/>
      <c r="E1928" s="74"/>
      <c r="F1928" s="74"/>
      <c r="G1928" s="74"/>
    </row>
    <row r="1929" spans="1:7" s="55" customFormat="1" ht="14.15" x14ac:dyDescent="0.4">
      <c r="A1929" s="116"/>
      <c r="B1929" s="122"/>
      <c r="E1929" s="74"/>
      <c r="F1929" s="74"/>
      <c r="G1929" s="74"/>
    </row>
    <row r="1930" spans="1:7" s="55" customFormat="1" ht="14.15" x14ac:dyDescent="0.4">
      <c r="A1930" s="116"/>
      <c r="B1930" s="122"/>
      <c r="E1930" s="74"/>
      <c r="F1930" s="74"/>
      <c r="G1930" s="74"/>
    </row>
    <row r="1931" spans="1:7" s="55" customFormat="1" ht="14.15" x14ac:dyDescent="0.4">
      <c r="A1931" s="116"/>
      <c r="B1931" s="122"/>
      <c r="E1931" s="74"/>
      <c r="F1931" s="74"/>
      <c r="G1931" s="74"/>
    </row>
    <row r="1932" spans="1:7" s="55" customFormat="1" ht="14.15" x14ac:dyDescent="0.4">
      <c r="A1932" s="116"/>
      <c r="B1932" s="122"/>
      <c r="E1932" s="74"/>
      <c r="F1932" s="74"/>
      <c r="G1932" s="74"/>
    </row>
    <row r="1933" spans="1:7" s="55" customFormat="1" ht="14.15" x14ac:dyDescent="0.4">
      <c r="A1933" s="116"/>
      <c r="B1933" s="122"/>
      <c r="E1933" s="74"/>
      <c r="F1933" s="74"/>
      <c r="G1933" s="74"/>
    </row>
    <row r="1934" spans="1:7" s="55" customFormat="1" ht="14.15" x14ac:dyDescent="0.4">
      <c r="A1934" s="116"/>
      <c r="B1934" s="122"/>
      <c r="E1934" s="74"/>
      <c r="F1934" s="74"/>
      <c r="G1934" s="74"/>
    </row>
    <row r="1935" spans="1:7" s="55" customFormat="1" ht="14.15" x14ac:dyDescent="0.4">
      <c r="A1935" s="116"/>
      <c r="B1935" s="122"/>
      <c r="E1935" s="74"/>
      <c r="F1935" s="74"/>
      <c r="G1935" s="74"/>
    </row>
    <row r="1936" spans="1:7" s="55" customFormat="1" ht="14.15" x14ac:dyDescent="0.4">
      <c r="A1936" s="116"/>
      <c r="B1936" s="122"/>
      <c r="E1936" s="74"/>
      <c r="F1936" s="74"/>
      <c r="G1936" s="74"/>
    </row>
    <row r="1937" spans="1:7" s="55" customFormat="1" ht="14.15" x14ac:dyDescent="0.4">
      <c r="A1937" s="116"/>
      <c r="B1937" s="122"/>
      <c r="E1937" s="74"/>
      <c r="F1937" s="74"/>
      <c r="G1937" s="74"/>
    </row>
    <row r="1938" spans="1:7" s="55" customFormat="1" ht="14.15" x14ac:dyDescent="0.4">
      <c r="A1938" s="116"/>
      <c r="B1938" s="122"/>
      <c r="E1938" s="74"/>
      <c r="F1938" s="74"/>
      <c r="G1938" s="74"/>
    </row>
    <row r="1939" spans="1:7" s="55" customFormat="1" ht="14.15" x14ac:dyDescent="0.4">
      <c r="A1939" s="116"/>
      <c r="B1939" s="122"/>
      <c r="E1939" s="74"/>
      <c r="F1939" s="74"/>
      <c r="G1939" s="74"/>
    </row>
    <row r="1940" spans="1:7" s="55" customFormat="1" ht="14.15" x14ac:dyDescent="0.4">
      <c r="A1940" s="116"/>
      <c r="B1940" s="122"/>
      <c r="E1940" s="74"/>
      <c r="F1940" s="74"/>
      <c r="G1940" s="74"/>
    </row>
    <row r="1941" spans="1:7" s="55" customFormat="1" ht="14.15" x14ac:dyDescent="0.4">
      <c r="A1941" s="116"/>
      <c r="B1941" s="122"/>
      <c r="E1941" s="74"/>
      <c r="F1941" s="74"/>
      <c r="G1941" s="74"/>
    </row>
    <row r="1942" spans="1:7" s="55" customFormat="1" ht="14.15" x14ac:dyDescent="0.4">
      <c r="A1942" s="116"/>
      <c r="B1942" s="122"/>
      <c r="E1942" s="74"/>
      <c r="F1942" s="74"/>
      <c r="G1942" s="74"/>
    </row>
    <row r="1943" spans="1:7" s="55" customFormat="1" ht="14.15" x14ac:dyDescent="0.4">
      <c r="A1943" s="116"/>
      <c r="B1943" s="122"/>
      <c r="E1943" s="74"/>
      <c r="F1943" s="74"/>
      <c r="G1943" s="74"/>
    </row>
    <row r="1944" spans="1:7" s="55" customFormat="1" ht="14.15" x14ac:dyDescent="0.4">
      <c r="A1944" s="116"/>
      <c r="B1944" s="122"/>
      <c r="E1944" s="74"/>
      <c r="F1944" s="74"/>
      <c r="G1944" s="74"/>
    </row>
    <row r="1945" spans="1:7" s="55" customFormat="1" ht="14.15" x14ac:dyDescent="0.4">
      <c r="A1945" s="116"/>
      <c r="B1945" s="122"/>
      <c r="E1945" s="74"/>
      <c r="F1945" s="74"/>
      <c r="G1945" s="74"/>
    </row>
    <row r="1946" spans="1:7" s="55" customFormat="1" ht="14.15" x14ac:dyDescent="0.4">
      <c r="A1946" s="116"/>
      <c r="B1946" s="122"/>
      <c r="E1946" s="74"/>
      <c r="F1946" s="74"/>
      <c r="G1946" s="74"/>
    </row>
    <row r="1947" spans="1:7" s="55" customFormat="1" ht="14.15" x14ac:dyDescent="0.4">
      <c r="A1947" s="116"/>
      <c r="B1947" s="122"/>
      <c r="E1947" s="74"/>
      <c r="F1947" s="74"/>
      <c r="G1947" s="74"/>
    </row>
    <row r="1948" spans="1:7" s="55" customFormat="1" ht="14.15" x14ac:dyDescent="0.4">
      <c r="A1948" s="116"/>
      <c r="B1948" s="122"/>
      <c r="E1948" s="74"/>
      <c r="F1948" s="74"/>
      <c r="G1948" s="74"/>
    </row>
    <row r="1949" spans="1:7" s="55" customFormat="1" ht="14.15" x14ac:dyDescent="0.4">
      <c r="A1949" s="116"/>
      <c r="B1949" s="122"/>
      <c r="E1949" s="74"/>
      <c r="F1949" s="74"/>
      <c r="G1949" s="74"/>
    </row>
    <row r="1950" spans="1:7" s="55" customFormat="1" ht="14.15" x14ac:dyDescent="0.4">
      <c r="A1950" s="116"/>
      <c r="B1950" s="122"/>
      <c r="E1950" s="74"/>
      <c r="F1950" s="74"/>
      <c r="G1950" s="74"/>
    </row>
    <row r="1951" spans="1:7" s="55" customFormat="1" ht="14.15" x14ac:dyDescent="0.4">
      <c r="A1951" s="116"/>
      <c r="B1951" s="122"/>
      <c r="E1951" s="74"/>
      <c r="F1951" s="74"/>
      <c r="G1951" s="74"/>
    </row>
    <row r="1952" spans="1:7" s="55" customFormat="1" ht="14.15" x14ac:dyDescent="0.4">
      <c r="A1952" s="116"/>
      <c r="B1952" s="122"/>
      <c r="E1952" s="74"/>
      <c r="F1952" s="74"/>
      <c r="G1952" s="74"/>
    </row>
    <row r="1953" spans="1:7" s="55" customFormat="1" ht="14.15" x14ac:dyDescent="0.4">
      <c r="A1953" s="116"/>
      <c r="B1953" s="122"/>
      <c r="E1953" s="74"/>
      <c r="F1953" s="74"/>
      <c r="G1953" s="74"/>
    </row>
    <row r="1954" spans="1:7" s="55" customFormat="1" ht="14.15" x14ac:dyDescent="0.4">
      <c r="A1954" s="116"/>
      <c r="B1954" s="122"/>
      <c r="E1954" s="74"/>
      <c r="F1954" s="74"/>
      <c r="G1954" s="74"/>
    </row>
    <row r="1955" spans="1:7" s="55" customFormat="1" ht="14.15" x14ac:dyDescent="0.4">
      <c r="A1955" s="116"/>
      <c r="B1955" s="122"/>
      <c r="E1955" s="74"/>
      <c r="F1955" s="74"/>
      <c r="G1955" s="74"/>
    </row>
    <row r="1956" spans="1:7" s="55" customFormat="1" ht="14.15" x14ac:dyDescent="0.4">
      <c r="A1956" s="116"/>
      <c r="B1956" s="122"/>
      <c r="E1956" s="74"/>
      <c r="F1956" s="74"/>
      <c r="G1956" s="74"/>
    </row>
    <row r="1957" spans="1:7" s="55" customFormat="1" ht="14.15" x14ac:dyDescent="0.4">
      <c r="A1957" s="116"/>
      <c r="B1957" s="122"/>
      <c r="E1957" s="74"/>
      <c r="F1957" s="74"/>
      <c r="G1957" s="74"/>
    </row>
    <row r="1958" spans="1:7" s="55" customFormat="1" ht="14.15" x14ac:dyDescent="0.4">
      <c r="A1958" s="116"/>
      <c r="B1958" s="122"/>
      <c r="E1958" s="74"/>
      <c r="F1958" s="74"/>
      <c r="G1958" s="74"/>
    </row>
    <row r="1959" spans="1:7" s="55" customFormat="1" ht="14.15" x14ac:dyDescent="0.4">
      <c r="A1959" s="116"/>
      <c r="B1959" s="122"/>
      <c r="E1959" s="74"/>
      <c r="F1959" s="74"/>
      <c r="G1959" s="74"/>
    </row>
    <row r="1960" spans="1:7" s="55" customFormat="1" ht="14.15" x14ac:dyDescent="0.4">
      <c r="A1960" s="116"/>
      <c r="B1960" s="122"/>
      <c r="E1960" s="74"/>
      <c r="F1960" s="74"/>
      <c r="G1960" s="74"/>
    </row>
    <row r="1961" spans="1:7" s="55" customFormat="1" ht="14.15" x14ac:dyDescent="0.4">
      <c r="A1961" s="116"/>
      <c r="B1961" s="122"/>
      <c r="E1961" s="74"/>
      <c r="F1961" s="74"/>
      <c r="G1961" s="74"/>
    </row>
    <row r="1962" spans="1:7" s="55" customFormat="1" ht="14.15" x14ac:dyDescent="0.4">
      <c r="A1962" s="116"/>
      <c r="B1962" s="122"/>
      <c r="E1962" s="74"/>
      <c r="F1962" s="74"/>
      <c r="G1962" s="74"/>
    </row>
    <row r="1963" spans="1:7" s="55" customFormat="1" ht="14.15" x14ac:dyDescent="0.4">
      <c r="A1963" s="116"/>
      <c r="B1963" s="122"/>
      <c r="E1963" s="74"/>
      <c r="F1963" s="74"/>
      <c r="G1963" s="74"/>
    </row>
    <row r="1964" spans="1:7" s="55" customFormat="1" ht="14.15" x14ac:dyDescent="0.4">
      <c r="A1964" s="116"/>
      <c r="B1964" s="122"/>
      <c r="E1964" s="74"/>
      <c r="F1964" s="74"/>
      <c r="G1964" s="74"/>
    </row>
    <row r="1965" spans="1:7" s="55" customFormat="1" ht="14.15" x14ac:dyDescent="0.4">
      <c r="A1965" s="116"/>
      <c r="B1965" s="122"/>
      <c r="E1965" s="74"/>
      <c r="F1965" s="74"/>
      <c r="G1965" s="74"/>
    </row>
    <row r="1966" spans="1:7" s="55" customFormat="1" ht="14.15" x14ac:dyDescent="0.4">
      <c r="A1966" s="116"/>
      <c r="B1966" s="122"/>
      <c r="E1966" s="74"/>
      <c r="F1966" s="74"/>
      <c r="G1966" s="74"/>
    </row>
    <row r="1967" spans="1:7" s="55" customFormat="1" ht="14.15" x14ac:dyDescent="0.4">
      <c r="A1967" s="116"/>
      <c r="B1967" s="122"/>
      <c r="E1967" s="74"/>
      <c r="F1967" s="74"/>
      <c r="G1967" s="74"/>
    </row>
    <row r="1968" spans="1:7" s="55" customFormat="1" ht="14.15" x14ac:dyDescent="0.4">
      <c r="A1968" s="116"/>
      <c r="B1968" s="122"/>
      <c r="E1968" s="74"/>
      <c r="F1968" s="74"/>
      <c r="G1968" s="74"/>
    </row>
    <row r="1969" spans="1:7" s="55" customFormat="1" ht="14.15" x14ac:dyDescent="0.4">
      <c r="A1969" s="116"/>
      <c r="B1969" s="122"/>
      <c r="E1969" s="74"/>
      <c r="F1969" s="74"/>
      <c r="G1969" s="74"/>
    </row>
    <row r="1970" spans="1:7" s="55" customFormat="1" ht="14.15" x14ac:dyDescent="0.4">
      <c r="A1970" s="116"/>
      <c r="B1970" s="122"/>
      <c r="E1970" s="74"/>
      <c r="F1970" s="74"/>
      <c r="G1970" s="74"/>
    </row>
    <row r="1971" spans="1:7" s="55" customFormat="1" ht="14.15" x14ac:dyDescent="0.4">
      <c r="A1971" s="116"/>
      <c r="B1971" s="122"/>
      <c r="E1971" s="74"/>
      <c r="F1971" s="74"/>
      <c r="G1971" s="74"/>
    </row>
    <row r="1972" spans="1:7" s="55" customFormat="1" ht="14.15" x14ac:dyDescent="0.4">
      <c r="A1972" s="116"/>
      <c r="B1972" s="122"/>
      <c r="E1972" s="74"/>
      <c r="F1972" s="74"/>
      <c r="G1972" s="74"/>
    </row>
    <row r="1973" spans="1:7" s="55" customFormat="1" ht="14.15" x14ac:dyDescent="0.4">
      <c r="A1973" s="116"/>
      <c r="B1973" s="122"/>
      <c r="E1973" s="74"/>
      <c r="F1973" s="74"/>
      <c r="G1973" s="74"/>
    </row>
    <row r="1974" spans="1:7" s="55" customFormat="1" ht="14.15" x14ac:dyDescent="0.4">
      <c r="A1974" s="116"/>
      <c r="B1974" s="122"/>
      <c r="E1974" s="74"/>
      <c r="F1974" s="74"/>
      <c r="G1974" s="74"/>
    </row>
    <row r="1975" spans="1:7" s="55" customFormat="1" ht="14.15" x14ac:dyDescent="0.4">
      <c r="A1975" s="116"/>
      <c r="B1975" s="122"/>
      <c r="E1975" s="74"/>
      <c r="F1975" s="74"/>
      <c r="G1975" s="74"/>
    </row>
    <row r="1976" spans="1:7" s="55" customFormat="1" ht="14.15" x14ac:dyDescent="0.4">
      <c r="A1976" s="116"/>
      <c r="B1976" s="122"/>
      <c r="E1976" s="74"/>
      <c r="F1976" s="74"/>
      <c r="G1976" s="74"/>
    </row>
    <row r="1977" spans="1:7" s="55" customFormat="1" ht="14.15" x14ac:dyDescent="0.4">
      <c r="A1977" s="116"/>
      <c r="B1977" s="122"/>
      <c r="E1977" s="74"/>
      <c r="F1977" s="74"/>
      <c r="G1977" s="74"/>
    </row>
    <row r="1978" spans="1:7" s="55" customFormat="1" ht="14.15" x14ac:dyDescent="0.4">
      <c r="A1978" s="116"/>
      <c r="B1978" s="122"/>
      <c r="E1978" s="74"/>
      <c r="F1978" s="74"/>
      <c r="G1978" s="74"/>
    </row>
    <row r="1979" spans="1:7" s="55" customFormat="1" ht="14.15" x14ac:dyDescent="0.4">
      <c r="A1979" s="116"/>
      <c r="B1979" s="122"/>
      <c r="E1979" s="74"/>
      <c r="F1979" s="74"/>
      <c r="G1979" s="74"/>
    </row>
    <row r="1980" spans="1:7" s="55" customFormat="1" ht="14.15" x14ac:dyDescent="0.4">
      <c r="A1980" s="116"/>
      <c r="B1980" s="122"/>
      <c r="E1980" s="74"/>
      <c r="F1980" s="74"/>
      <c r="G1980" s="74"/>
    </row>
    <row r="1981" spans="1:7" s="55" customFormat="1" ht="14.15" x14ac:dyDescent="0.4">
      <c r="A1981" s="116"/>
      <c r="B1981" s="122"/>
      <c r="E1981" s="74"/>
      <c r="F1981" s="74"/>
      <c r="G1981" s="74"/>
    </row>
    <row r="1982" spans="1:7" s="55" customFormat="1" ht="14.15" x14ac:dyDescent="0.4">
      <c r="A1982" s="116"/>
      <c r="B1982" s="122"/>
      <c r="E1982" s="74"/>
      <c r="F1982" s="74"/>
      <c r="G1982" s="74"/>
    </row>
    <row r="1983" spans="1:7" s="55" customFormat="1" ht="14.15" x14ac:dyDescent="0.4">
      <c r="A1983" s="116"/>
      <c r="B1983" s="122"/>
      <c r="E1983" s="74"/>
      <c r="F1983" s="74"/>
      <c r="G1983" s="74"/>
    </row>
    <row r="1984" spans="1:7" s="55" customFormat="1" ht="14.15" x14ac:dyDescent="0.4">
      <c r="A1984" s="116"/>
      <c r="B1984" s="122"/>
      <c r="E1984" s="74"/>
      <c r="F1984" s="74"/>
      <c r="G1984" s="74"/>
    </row>
    <row r="1985" spans="1:7" s="55" customFormat="1" ht="14.15" x14ac:dyDescent="0.4">
      <c r="A1985" s="116"/>
      <c r="B1985" s="122"/>
      <c r="E1985" s="74"/>
      <c r="F1985" s="74"/>
      <c r="G1985" s="74"/>
    </row>
    <row r="1986" spans="1:7" s="55" customFormat="1" ht="14.15" x14ac:dyDescent="0.4">
      <c r="A1986" s="116"/>
      <c r="B1986" s="122"/>
      <c r="E1986" s="74"/>
      <c r="F1986" s="74"/>
      <c r="G1986" s="74"/>
    </row>
    <row r="1987" spans="1:7" s="55" customFormat="1" ht="14.15" x14ac:dyDescent="0.4">
      <c r="A1987" s="116"/>
      <c r="B1987" s="122"/>
      <c r="E1987" s="74"/>
      <c r="F1987" s="74"/>
      <c r="G1987" s="74"/>
    </row>
    <row r="1988" spans="1:7" s="55" customFormat="1" ht="14.15" x14ac:dyDescent="0.4">
      <c r="A1988" s="116"/>
      <c r="B1988" s="122"/>
      <c r="E1988" s="74"/>
      <c r="F1988" s="74"/>
      <c r="G1988" s="74"/>
    </row>
    <row r="1989" spans="1:7" s="55" customFormat="1" ht="14.15" x14ac:dyDescent="0.4">
      <c r="A1989" s="116"/>
      <c r="B1989" s="122"/>
      <c r="E1989" s="74"/>
      <c r="F1989" s="74"/>
      <c r="G1989" s="74"/>
    </row>
    <row r="1990" spans="1:7" s="55" customFormat="1" ht="14.15" x14ac:dyDescent="0.4">
      <c r="A1990" s="116"/>
      <c r="B1990" s="122"/>
      <c r="E1990" s="74"/>
      <c r="F1990" s="74"/>
      <c r="G1990" s="74"/>
    </row>
    <row r="1991" spans="1:7" s="55" customFormat="1" ht="14.15" x14ac:dyDescent="0.4">
      <c r="A1991" s="116"/>
      <c r="B1991" s="122"/>
      <c r="E1991" s="74"/>
      <c r="F1991" s="74"/>
      <c r="G1991" s="74"/>
    </row>
    <row r="1992" spans="1:7" s="55" customFormat="1" ht="14.15" x14ac:dyDescent="0.4">
      <c r="A1992" s="116"/>
      <c r="B1992" s="122"/>
      <c r="E1992" s="74"/>
      <c r="F1992" s="74"/>
      <c r="G1992" s="74"/>
    </row>
    <row r="1993" spans="1:7" s="55" customFormat="1" ht="14.15" x14ac:dyDescent="0.4">
      <c r="A1993" s="116"/>
      <c r="B1993" s="122"/>
      <c r="E1993" s="74"/>
      <c r="F1993" s="74"/>
      <c r="G1993" s="74"/>
    </row>
    <row r="1994" spans="1:7" s="55" customFormat="1" ht="14.15" x14ac:dyDescent="0.4">
      <c r="A1994" s="116"/>
      <c r="B1994" s="122"/>
      <c r="E1994" s="74"/>
      <c r="F1994" s="74"/>
      <c r="G1994" s="74"/>
    </row>
    <row r="1995" spans="1:7" s="55" customFormat="1" ht="14.15" x14ac:dyDescent="0.4">
      <c r="A1995" s="116"/>
      <c r="B1995" s="122"/>
      <c r="E1995" s="74"/>
      <c r="F1995" s="74"/>
      <c r="G1995" s="74"/>
    </row>
    <row r="1996" spans="1:7" s="55" customFormat="1" ht="14.15" x14ac:dyDescent="0.4">
      <c r="A1996" s="116"/>
      <c r="B1996" s="122"/>
      <c r="E1996" s="74"/>
      <c r="F1996" s="74"/>
      <c r="G1996" s="74"/>
    </row>
    <row r="1997" spans="1:7" s="55" customFormat="1" ht="14.15" x14ac:dyDescent="0.4">
      <c r="A1997" s="116"/>
      <c r="B1997" s="122"/>
      <c r="E1997" s="74"/>
      <c r="F1997" s="74"/>
      <c r="G1997" s="74"/>
    </row>
    <row r="1998" spans="1:7" s="55" customFormat="1" ht="14.15" x14ac:dyDescent="0.4">
      <c r="A1998" s="116"/>
      <c r="B1998" s="122"/>
      <c r="E1998" s="74"/>
      <c r="F1998" s="74"/>
      <c r="G1998" s="74"/>
    </row>
    <row r="1999" spans="1:7" s="55" customFormat="1" ht="14.15" x14ac:dyDescent="0.4">
      <c r="A1999" s="116"/>
      <c r="B1999" s="122"/>
      <c r="E1999" s="74"/>
      <c r="F1999" s="74"/>
      <c r="G1999" s="74"/>
    </row>
    <row r="2000" spans="1:7" s="55" customFormat="1" ht="14.15" x14ac:dyDescent="0.4">
      <c r="A2000" s="116"/>
      <c r="B2000" s="122"/>
      <c r="E2000" s="74"/>
      <c r="F2000" s="74"/>
      <c r="G2000" s="74"/>
    </row>
    <row r="2001" spans="1:7" s="55" customFormat="1" ht="14.15" x14ac:dyDescent="0.4">
      <c r="A2001" s="116"/>
      <c r="B2001" s="122"/>
      <c r="E2001" s="74"/>
      <c r="F2001" s="74"/>
      <c r="G2001" s="74"/>
    </row>
    <row r="2002" spans="1:7" s="55" customFormat="1" ht="14.15" x14ac:dyDescent="0.4">
      <c r="A2002" s="116"/>
      <c r="B2002" s="122"/>
      <c r="E2002" s="74"/>
      <c r="F2002" s="74"/>
      <c r="G2002" s="74"/>
    </row>
    <row r="2003" spans="1:7" s="55" customFormat="1" ht="14.15" x14ac:dyDescent="0.4">
      <c r="A2003" s="116"/>
      <c r="B2003" s="122"/>
      <c r="E2003" s="74"/>
      <c r="F2003" s="74"/>
      <c r="G2003" s="74"/>
    </row>
    <row r="2004" spans="1:7" s="55" customFormat="1" ht="14.15" x14ac:dyDescent="0.4">
      <c r="A2004" s="116"/>
      <c r="B2004" s="122"/>
      <c r="E2004" s="74"/>
      <c r="F2004" s="74"/>
      <c r="G2004" s="74"/>
    </row>
    <row r="2005" spans="1:7" s="55" customFormat="1" ht="14.15" x14ac:dyDescent="0.4">
      <c r="A2005" s="116"/>
      <c r="B2005" s="122"/>
      <c r="E2005" s="74"/>
      <c r="F2005" s="74"/>
      <c r="G2005" s="74"/>
    </row>
    <row r="2006" spans="1:7" s="55" customFormat="1" ht="14.15" x14ac:dyDescent="0.4">
      <c r="A2006" s="116"/>
      <c r="B2006" s="122"/>
      <c r="E2006" s="74"/>
      <c r="F2006" s="74"/>
      <c r="G2006" s="74"/>
    </row>
    <row r="2007" spans="1:7" s="55" customFormat="1" ht="14.15" x14ac:dyDescent="0.4">
      <c r="A2007" s="116"/>
      <c r="B2007" s="122"/>
      <c r="E2007" s="74"/>
      <c r="F2007" s="74"/>
      <c r="G2007" s="74"/>
    </row>
    <row r="2008" spans="1:7" s="55" customFormat="1" ht="14.15" x14ac:dyDescent="0.4">
      <c r="A2008" s="116"/>
      <c r="B2008" s="122"/>
      <c r="E2008" s="74"/>
      <c r="F2008" s="74"/>
      <c r="G2008" s="74"/>
    </row>
    <row r="2009" spans="1:7" s="55" customFormat="1" ht="14.15" x14ac:dyDescent="0.4">
      <c r="A2009" s="116"/>
      <c r="B2009" s="122"/>
      <c r="E2009" s="74"/>
      <c r="F2009" s="74"/>
      <c r="G2009" s="74"/>
    </row>
    <row r="2010" spans="1:7" s="55" customFormat="1" ht="14.15" x14ac:dyDescent="0.4">
      <c r="A2010" s="116"/>
      <c r="B2010" s="122"/>
      <c r="E2010" s="74"/>
      <c r="F2010" s="74"/>
      <c r="G2010" s="74"/>
    </row>
    <row r="2011" spans="1:7" s="55" customFormat="1" ht="14.15" x14ac:dyDescent="0.4">
      <c r="A2011" s="116"/>
      <c r="B2011" s="122"/>
      <c r="E2011" s="74"/>
      <c r="F2011" s="74"/>
      <c r="G2011" s="74"/>
    </row>
    <row r="2012" spans="1:7" s="55" customFormat="1" ht="14.15" x14ac:dyDescent="0.4">
      <c r="A2012" s="116"/>
      <c r="B2012" s="122"/>
      <c r="E2012" s="74"/>
      <c r="F2012" s="74"/>
      <c r="G2012" s="74"/>
    </row>
    <row r="2013" spans="1:7" s="55" customFormat="1" ht="14.15" x14ac:dyDescent="0.4">
      <c r="A2013" s="116"/>
      <c r="B2013" s="122"/>
      <c r="E2013" s="74"/>
      <c r="F2013" s="74"/>
      <c r="G2013" s="74"/>
    </row>
    <row r="2014" spans="1:7" s="55" customFormat="1" ht="14.15" x14ac:dyDescent="0.4">
      <c r="A2014" s="116"/>
      <c r="B2014" s="122"/>
      <c r="E2014" s="74"/>
      <c r="F2014" s="74"/>
      <c r="G2014" s="74"/>
    </row>
    <row r="2015" spans="1:7" s="55" customFormat="1" ht="14.15" x14ac:dyDescent="0.4">
      <c r="A2015" s="116"/>
      <c r="B2015" s="122"/>
      <c r="E2015" s="74"/>
      <c r="F2015" s="74"/>
      <c r="G2015" s="74"/>
    </row>
    <row r="2016" spans="1:7" s="55" customFormat="1" ht="14.15" x14ac:dyDescent="0.4">
      <c r="A2016" s="116"/>
      <c r="B2016" s="122"/>
      <c r="E2016" s="74"/>
      <c r="F2016" s="74"/>
      <c r="G2016" s="74"/>
    </row>
    <row r="2017" spans="1:7" s="55" customFormat="1" ht="14.15" x14ac:dyDescent="0.4">
      <c r="A2017" s="116"/>
      <c r="B2017" s="122"/>
      <c r="E2017" s="74"/>
      <c r="F2017" s="74"/>
      <c r="G2017" s="74"/>
    </row>
    <row r="2018" spans="1:7" s="55" customFormat="1" ht="14.15" x14ac:dyDescent="0.4">
      <c r="A2018" s="116"/>
      <c r="B2018" s="122"/>
      <c r="E2018" s="74"/>
      <c r="F2018" s="74"/>
      <c r="G2018" s="74"/>
    </row>
    <row r="2019" spans="1:7" s="55" customFormat="1" ht="14.15" x14ac:dyDescent="0.4">
      <c r="A2019" s="116"/>
      <c r="B2019" s="122"/>
      <c r="E2019" s="74"/>
      <c r="F2019" s="74"/>
      <c r="G2019" s="74"/>
    </row>
    <row r="2020" spans="1:7" s="55" customFormat="1" ht="14.15" x14ac:dyDescent="0.4">
      <c r="A2020" s="116"/>
      <c r="B2020" s="122"/>
      <c r="E2020" s="74"/>
      <c r="F2020" s="74"/>
      <c r="G2020" s="74"/>
    </row>
    <row r="2021" spans="1:7" s="55" customFormat="1" ht="14.15" x14ac:dyDescent="0.4">
      <c r="A2021" s="116"/>
      <c r="B2021" s="122"/>
      <c r="E2021" s="74"/>
      <c r="F2021" s="74"/>
      <c r="G2021" s="74"/>
    </row>
    <row r="2022" spans="1:7" s="55" customFormat="1" ht="14.15" x14ac:dyDescent="0.4">
      <c r="A2022" s="116"/>
      <c r="B2022" s="122"/>
      <c r="E2022" s="74"/>
      <c r="F2022" s="74"/>
      <c r="G2022" s="74"/>
    </row>
    <row r="2023" spans="1:7" s="55" customFormat="1" ht="14.15" x14ac:dyDescent="0.4">
      <c r="A2023" s="116"/>
      <c r="B2023" s="122"/>
      <c r="E2023" s="74"/>
      <c r="F2023" s="74"/>
      <c r="G2023" s="74"/>
    </row>
    <row r="2024" spans="1:7" s="55" customFormat="1" ht="14.15" x14ac:dyDescent="0.4">
      <c r="A2024" s="116"/>
      <c r="B2024" s="122"/>
      <c r="E2024" s="74"/>
      <c r="F2024" s="74"/>
      <c r="G2024" s="74"/>
    </row>
    <row r="2025" spans="1:7" s="55" customFormat="1" ht="14.15" x14ac:dyDescent="0.4">
      <c r="A2025" s="116"/>
      <c r="B2025" s="122"/>
      <c r="E2025" s="74"/>
      <c r="F2025" s="74"/>
      <c r="G2025" s="74"/>
    </row>
    <row r="2026" spans="1:7" s="55" customFormat="1" ht="14.15" x14ac:dyDescent="0.4">
      <c r="A2026" s="116"/>
      <c r="B2026" s="122"/>
      <c r="E2026" s="74"/>
      <c r="F2026" s="74"/>
      <c r="G2026" s="74"/>
    </row>
    <row r="2027" spans="1:7" s="55" customFormat="1" ht="14.15" x14ac:dyDescent="0.4">
      <c r="A2027" s="116"/>
      <c r="B2027" s="122"/>
      <c r="E2027" s="74"/>
      <c r="F2027" s="74"/>
      <c r="G2027" s="74"/>
    </row>
    <row r="2028" spans="1:7" s="55" customFormat="1" ht="14.15" x14ac:dyDescent="0.4">
      <c r="A2028" s="116"/>
      <c r="B2028" s="122"/>
      <c r="E2028" s="74"/>
      <c r="F2028" s="74"/>
      <c r="G2028" s="74"/>
    </row>
    <row r="2029" spans="1:7" s="55" customFormat="1" ht="14.15" x14ac:dyDescent="0.4">
      <c r="A2029" s="116"/>
      <c r="B2029" s="122"/>
      <c r="E2029" s="74"/>
      <c r="F2029" s="74"/>
      <c r="G2029" s="74"/>
    </row>
    <row r="2030" spans="1:7" s="55" customFormat="1" ht="14.15" x14ac:dyDescent="0.4">
      <c r="A2030" s="116"/>
      <c r="B2030" s="122"/>
      <c r="E2030" s="74"/>
      <c r="F2030" s="74"/>
      <c r="G2030" s="74"/>
    </row>
    <row r="2031" spans="1:7" s="55" customFormat="1" ht="14.15" x14ac:dyDescent="0.4">
      <c r="A2031" s="116"/>
      <c r="B2031" s="122"/>
      <c r="E2031" s="74"/>
      <c r="F2031" s="74"/>
      <c r="G2031" s="74"/>
    </row>
    <row r="2032" spans="1:7" s="55" customFormat="1" ht="14.15" x14ac:dyDescent="0.4">
      <c r="A2032" s="116"/>
      <c r="B2032" s="122"/>
      <c r="E2032" s="74"/>
      <c r="F2032" s="74"/>
      <c r="G2032" s="74"/>
    </row>
    <row r="2033" spans="1:7" s="55" customFormat="1" ht="14.15" x14ac:dyDescent="0.4">
      <c r="A2033" s="116"/>
      <c r="B2033" s="122"/>
      <c r="E2033" s="74"/>
      <c r="F2033" s="74"/>
      <c r="G2033" s="74"/>
    </row>
    <row r="2034" spans="1:7" s="55" customFormat="1" ht="14.15" x14ac:dyDescent="0.4">
      <c r="A2034" s="116"/>
      <c r="B2034" s="122"/>
      <c r="E2034" s="74"/>
      <c r="F2034" s="74"/>
      <c r="G2034" s="74"/>
    </row>
    <row r="2035" spans="1:7" s="55" customFormat="1" ht="14.15" x14ac:dyDescent="0.4">
      <c r="A2035" s="116"/>
      <c r="B2035" s="122"/>
      <c r="E2035" s="74"/>
      <c r="F2035" s="74"/>
      <c r="G2035" s="74"/>
    </row>
    <row r="2036" spans="1:7" s="55" customFormat="1" ht="14.15" x14ac:dyDescent="0.4">
      <c r="A2036" s="116"/>
      <c r="B2036" s="122"/>
      <c r="E2036" s="74"/>
      <c r="F2036" s="74"/>
      <c r="G2036" s="74"/>
    </row>
    <row r="2037" spans="1:7" s="55" customFormat="1" ht="14.15" x14ac:dyDescent="0.4">
      <c r="A2037" s="116"/>
      <c r="B2037" s="122"/>
      <c r="E2037" s="74"/>
      <c r="F2037" s="74"/>
      <c r="G2037" s="74"/>
    </row>
    <row r="2038" spans="1:7" s="55" customFormat="1" ht="14.15" x14ac:dyDescent="0.4">
      <c r="A2038" s="116"/>
      <c r="B2038" s="122"/>
      <c r="E2038" s="74"/>
      <c r="F2038" s="74"/>
      <c r="G2038" s="74"/>
    </row>
    <row r="2039" spans="1:7" s="55" customFormat="1" ht="14.15" x14ac:dyDescent="0.4">
      <c r="A2039" s="116"/>
      <c r="B2039" s="122"/>
      <c r="E2039" s="74"/>
      <c r="F2039" s="74"/>
      <c r="G2039" s="74"/>
    </row>
    <row r="2040" spans="1:7" s="55" customFormat="1" ht="14.15" x14ac:dyDescent="0.4">
      <c r="A2040" s="116"/>
      <c r="B2040" s="122"/>
      <c r="E2040" s="74"/>
      <c r="F2040" s="74"/>
      <c r="G2040" s="74"/>
    </row>
    <row r="2041" spans="1:7" s="55" customFormat="1" ht="14.15" x14ac:dyDescent="0.4">
      <c r="A2041" s="116"/>
      <c r="B2041" s="122"/>
      <c r="E2041" s="74"/>
      <c r="F2041" s="74"/>
      <c r="G2041" s="74"/>
    </row>
    <row r="2042" spans="1:7" s="55" customFormat="1" ht="14.15" x14ac:dyDescent="0.4">
      <c r="A2042" s="116"/>
      <c r="B2042" s="122"/>
      <c r="E2042" s="74"/>
      <c r="F2042" s="74"/>
      <c r="G2042" s="74"/>
    </row>
    <row r="2043" spans="1:7" s="55" customFormat="1" ht="14.15" x14ac:dyDescent="0.4">
      <c r="A2043" s="116"/>
      <c r="B2043" s="122"/>
      <c r="E2043" s="74"/>
      <c r="F2043" s="74"/>
      <c r="G2043" s="74"/>
    </row>
    <row r="2044" spans="1:7" s="55" customFormat="1" ht="14.15" x14ac:dyDescent="0.4">
      <c r="A2044" s="116"/>
      <c r="B2044" s="122"/>
      <c r="E2044" s="74"/>
      <c r="F2044" s="74"/>
      <c r="G2044" s="74"/>
    </row>
    <row r="2045" spans="1:7" s="55" customFormat="1" ht="14.15" x14ac:dyDescent="0.4">
      <c r="A2045" s="116"/>
      <c r="B2045" s="122"/>
      <c r="E2045" s="74"/>
      <c r="F2045" s="74"/>
      <c r="G2045" s="74"/>
    </row>
    <row r="2046" spans="1:7" s="55" customFormat="1" ht="14.15" x14ac:dyDescent="0.4">
      <c r="A2046" s="116"/>
      <c r="B2046" s="122"/>
      <c r="E2046" s="74"/>
      <c r="F2046" s="74"/>
      <c r="G2046" s="74"/>
    </row>
    <row r="2047" spans="1:7" s="55" customFormat="1" ht="14.15" x14ac:dyDescent="0.4">
      <c r="A2047" s="116"/>
      <c r="B2047" s="122"/>
      <c r="E2047" s="74"/>
      <c r="F2047" s="74"/>
      <c r="G2047" s="74"/>
    </row>
    <row r="2048" spans="1:7" s="55" customFormat="1" ht="14.15" x14ac:dyDescent="0.4">
      <c r="A2048" s="116"/>
      <c r="B2048" s="122"/>
      <c r="E2048" s="74"/>
      <c r="F2048" s="74"/>
      <c r="G2048" s="74"/>
    </row>
    <row r="2049" spans="1:7" s="55" customFormat="1" ht="14.15" x14ac:dyDescent="0.4">
      <c r="A2049" s="116"/>
      <c r="B2049" s="122"/>
      <c r="E2049" s="74"/>
      <c r="F2049" s="74"/>
      <c r="G2049" s="74"/>
    </row>
    <row r="2050" spans="1:7" s="55" customFormat="1" ht="14.15" x14ac:dyDescent="0.4">
      <c r="A2050" s="116"/>
      <c r="B2050" s="122"/>
      <c r="E2050" s="74"/>
      <c r="F2050" s="74"/>
      <c r="G2050" s="74"/>
    </row>
    <row r="2051" spans="1:7" s="55" customFormat="1" ht="14.15" x14ac:dyDescent="0.4">
      <c r="A2051" s="116"/>
      <c r="B2051" s="122"/>
      <c r="E2051" s="74"/>
      <c r="F2051" s="74"/>
      <c r="G2051" s="74"/>
    </row>
    <row r="2052" spans="1:7" s="55" customFormat="1" ht="14.15" x14ac:dyDescent="0.4">
      <c r="A2052" s="116"/>
      <c r="B2052" s="122"/>
      <c r="E2052" s="74"/>
      <c r="F2052" s="74"/>
      <c r="G2052" s="74"/>
    </row>
    <row r="2053" spans="1:7" s="55" customFormat="1" ht="14.15" x14ac:dyDescent="0.4">
      <c r="A2053" s="116"/>
      <c r="B2053" s="122"/>
      <c r="E2053" s="74"/>
      <c r="F2053" s="74"/>
      <c r="G2053" s="74"/>
    </row>
    <row r="2054" spans="1:7" s="55" customFormat="1" ht="14.15" x14ac:dyDescent="0.4">
      <c r="A2054" s="116"/>
      <c r="B2054" s="122"/>
      <c r="E2054" s="74"/>
      <c r="F2054" s="74"/>
      <c r="G2054" s="74"/>
    </row>
    <row r="2055" spans="1:7" s="55" customFormat="1" ht="14.15" x14ac:dyDescent="0.4">
      <c r="A2055" s="116"/>
      <c r="B2055" s="122"/>
      <c r="E2055" s="74"/>
      <c r="F2055" s="74"/>
      <c r="G2055" s="74"/>
    </row>
    <row r="2056" spans="1:7" s="55" customFormat="1" ht="14.15" x14ac:dyDescent="0.4">
      <c r="A2056" s="116"/>
      <c r="B2056" s="122"/>
      <c r="E2056" s="74"/>
      <c r="F2056" s="74"/>
      <c r="G2056" s="74"/>
    </row>
    <row r="2057" spans="1:7" s="55" customFormat="1" ht="14.15" x14ac:dyDescent="0.4">
      <c r="A2057" s="116"/>
      <c r="B2057" s="122"/>
      <c r="E2057" s="74"/>
      <c r="F2057" s="74"/>
      <c r="G2057" s="74"/>
    </row>
    <row r="2058" spans="1:7" s="55" customFormat="1" ht="14.15" x14ac:dyDescent="0.4">
      <c r="A2058" s="116"/>
      <c r="B2058" s="122"/>
      <c r="E2058" s="74"/>
      <c r="F2058" s="74"/>
      <c r="G2058" s="74"/>
    </row>
    <row r="2059" spans="1:7" s="55" customFormat="1" ht="14.15" x14ac:dyDescent="0.4">
      <c r="A2059" s="116"/>
      <c r="B2059" s="122"/>
      <c r="E2059" s="74"/>
      <c r="F2059" s="74"/>
      <c r="G2059" s="74"/>
    </row>
    <row r="2060" spans="1:7" s="55" customFormat="1" ht="14.15" x14ac:dyDescent="0.4">
      <c r="A2060" s="116"/>
      <c r="B2060" s="122"/>
      <c r="E2060" s="74"/>
      <c r="F2060" s="74"/>
      <c r="G2060" s="74"/>
    </row>
    <row r="2061" spans="1:7" s="55" customFormat="1" ht="14.15" x14ac:dyDescent="0.4">
      <c r="A2061" s="116"/>
      <c r="B2061" s="122"/>
      <c r="E2061" s="74"/>
      <c r="F2061" s="74"/>
      <c r="G2061" s="74"/>
    </row>
    <row r="2062" spans="1:7" s="55" customFormat="1" ht="14.15" x14ac:dyDescent="0.4">
      <c r="A2062" s="116"/>
      <c r="B2062" s="122"/>
      <c r="E2062" s="74"/>
      <c r="F2062" s="74"/>
      <c r="G2062" s="74"/>
    </row>
    <row r="2063" spans="1:7" s="55" customFormat="1" ht="14.15" x14ac:dyDescent="0.4">
      <c r="A2063" s="116"/>
      <c r="B2063" s="122"/>
      <c r="E2063" s="74"/>
      <c r="F2063" s="74"/>
      <c r="G2063" s="74"/>
    </row>
    <row r="2064" spans="1:7" s="55" customFormat="1" ht="14.15" x14ac:dyDescent="0.4">
      <c r="A2064" s="116"/>
      <c r="B2064" s="122"/>
      <c r="E2064" s="74"/>
      <c r="F2064" s="74"/>
      <c r="G2064" s="74"/>
    </row>
    <row r="2065" spans="1:7" s="55" customFormat="1" ht="14.15" x14ac:dyDescent="0.4">
      <c r="A2065" s="116"/>
      <c r="B2065" s="122"/>
      <c r="E2065" s="74"/>
      <c r="F2065" s="74"/>
      <c r="G2065" s="74"/>
    </row>
    <row r="2066" spans="1:7" s="55" customFormat="1" ht="14.15" x14ac:dyDescent="0.4">
      <c r="A2066" s="116"/>
      <c r="B2066" s="122"/>
      <c r="E2066" s="74"/>
      <c r="F2066" s="74"/>
      <c r="G2066" s="74"/>
    </row>
    <row r="2067" spans="1:7" s="55" customFormat="1" ht="14.15" x14ac:dyDescent="0.4">
      <c r="A2067" s="116"/>
      <c r="B2067" s="122"/>
      <c r="E2067" s="74"/>
      <c r="F2067" s="74"/>
      <c r="G2067" s="74"/>
    </row>
    <row r="2068" spans="1:7" s="55" customFormat="1" ht="14.15" x14ac:dyDescent="0.4">
      <c r="A2068" s="116"/>
      <c r="B2068" s="122"/>
      <c r="E2068" s="74"/>
      <c r="F2068" s="74"/>
      <c r="G2068" s="74"/>
    </row>
    <row r="2069" spans="1:7" s="55" customFormat="1" ht="14.15" x14ac:dyDescent="0.4">
      <c r="A2069" s="116"/>
      <c r="B2069" s="122"/>
      <c r="E2069" s="74"/>
      <c r="F2069" s="74"/>
      <c r="G2069" s="74"/>
    </row>
    <row r="2070" spans="1:7" s="55" customFormat="1" ht="14.15" x14ac:dyDescent="0.4">
      <c r="A2070" s="116"/>
      <c r="B2070" s="122"/>
      <c r="E2070" s="74"/>
      <c r="F2070" s="74"/>
      <c r="G2070" s="74"/>
    </row>
    <row r="2071" spans="1:7" s="55" customFormat="1" ht="14.15" x14ac:dyDescent="0.4">
      <c r="A2071" s="116"/>
      <c r="B2071" s="122"/>
      <c r="E2071" s="74"/>
      <c r="F2071" s="74"/>
      <c r="G2071" s="74"/>
    </row>
    <row r="2072" spans="1:7" s="55" customFormat="1" ht="14.15" x14ac:dyDescent="0.4">
      <c r="A2072" s="116"/>
      <c r="B2072" s="122"/>
      <c r="E2072" s="74"/>
      <c r="F2072" s="74"/>
      <c r="G2072" s="74"/>
    </row>
    <row r="2073" spans="1:7" s="55" customFormat="1" ht="14.15" x14ac:dyDescent="0.4">
      <c r="A2073" s="116"/>
      <c r="B2073" s="122"/>
      <c r="E2073" s="74"/>
      <c r="F2073" s="74"/>
      <c r="G2073" s="74"/>
    </row>
    <row r="2074" spans="1:7" s="55" customFormat="1" ht="14.15" x14ac:dyDescent="0.4">
      <c r="A2074" s="116"/>
      <c r="B2074" s="122"/>
      <c r="E2074" s="74"/>
      <c r="F2074" s="74"/>
      <c r="G2074" s="74"/>
    </row>
    <row r="2075" spans="1:7" s="55" customFormat="1" ht="14.15" x14ac:dyDescent="0.4">
      <c r="A2075" s="116"/>
      <c r="B2075" s="122"/>
      <c r="E2075" s="74"/>
      <c r="F2075" s="74"/>
      <c r="G2075" s="74"/>
    </row>
    <row r="2076" spans="1:7" s="55" customFormat="1" ht="14.15" x14ac:dyDescent="0.4">
      <c r="A2076" s="116"/>
      <c r="B2076" s="122"/>
      <c r="E2076" s="74"/>
      <c r="F2076" s="74"/>
      <c r="G2076" s="74"/>
    </row>
    <row r="2077" spans="1:7" s="55" customFormat="1" ht="14.15" x14ac:dyDescent="0.4">
      <c r="A2077" s="116"/>
      <c r="B2077" s="122"/>
      <c r="E2077" s="74"/>
      <c r="F2077" s="74"/>
      <c r="G2077" s="74"/>
    </row>
    <row r="2078" spans="1:7" s="55" customFormat="1" ht="14.15" x14ac:dyDescent="0.4">
      <c r="A2078" s="116"/>
      <c r="B2078" s="122"/>
      <c r="E2078" s="74"/>
      <c r="F2078" s="74"/>
      <c r="G2078" s="74"/>
    </row>
    <row r="2079" spans="1:7" s="55" customFormat="1" ht="14.15" x14ac:dyDescent="0.4">
      <c r="A2079" s="116"/>
      <c r="B2079" s="122"/>
      <c r="E2079" s="74"/>
      <c r="F2079" s="74"/>
      <c r="G2079" s="74"/>
    </row>
    <row r="2080" spans="1:7" s="55" customFormat="1" ht="14.15" x14ac:dyDescent="0.4">
      <c r="A2080" s="116"/>
      <c r="B2080" s="122"/>
      <c r="E2080" s="74"/>
      <c r="F2080" s="74"/>
      <c r="G2080" s="74"/>
    </row>
    <row r="2081" spans="1:7" s="55" customFormat="1" ht="14.15" x14ac:dyDescent="0.4">
      <c r="A2081" s="116"/>
      <c r="B2081" s="122"/>
      <c r="E2081" s="74"/>
      <c r="F2081" s="74"/>
      <c r="G2081" s="74"/>
    </row>
    <row r="2082" spans="1:7" s="55" customFormat="1" ht="14.15" x14ac:dyDescent="0.4">
      <c r="A2082" s="116"/>
      <c r="B2082" s="122"/>
      <c r="E2082" s="74"/>
      <c r="F2082" s="74"/>
      <c r="G2082" s="74"/>
    </row>
    <row r="2083" spans="1:7" s="55" customFormat="1" ht="14.15" x14ac:dyDescent="0.4">
      <c r="A2083" s="116"/>
      <c r="B2083" s="122"/>
      <c r="E2083" s="74"/>
      <c r="F2083" s="74"/>
      <c r="G2083" s="74"/>
    </row>
    <row r="2084" spans="1:7" s="55" customFormat="1" ht="14.15" x14ac:dyDescent="0.4">
      <c r="A2084" s="116"/>
      <c r="B2084" s="122"/>
      <c r="E2084" s="74"/>
      <c r="F2084" s="74"/>
      <c r="G2084" s="74"/>
    </row>
    <row r="2085" spans="1:7" s="55" customFormat="1" ht="14.15" x14ac:dyDescent="0.4">
      <c r="A2085" s="116"/>
      <c r="B2085" s="122"/>
      <c r="E2085" s="74"/>
      <c r="F2085" s="74"/>
      <c r="G2085" s="74"/>
    </row>
    <row r="2086" spans="1:7" s="55" customFormat="1" ht="14.15" x14ac:dyDescent="0.4">
      <c r="A2086" s="116"/>
      <c r="B2086" s="122"/>
      <c r="E2086" s="74"/>
      <c r="F2086" s="74"/>
      <c r="G2086" s="74"/>
    </row>
    <row r="2087" spans="1:7" s="55" customFormat="1" ht="14.15" x14ac:dyDescent="0.4">
      <c r="A2087" s="116"/>
      <c r="B2087" s="122"/>
      <c r="E2087" s="74"/>
      <c r="F2087" s="74"/>
      <c r="G2087" s="74"/>
    </row>
    <row r="2088" spans="1:7" s="55" customFormat="1" ht="14.15" x14ac:dyDescent="0.4">
      <c r="A2088" s="116"/>
      <c r="B2088" s="122"/>
      <c r="E2088" s="74"/>
      <c r="F2088" s="74"/>
      <c r="G2088" s="74"/>
    </row>
    <row r="2089" spans="1:7" s="55" customFormat="1" ht="14.15" x14ac:dyDescent="0.4">
      <c r="A2089" s="116"/>
      <c r="B2089" s="122"/>
      <c r="E2089" s="74"/>
      <c r="F2089" s="74"/>
      <c r="G2089" s="74"/>
    </row>
    <row r="2090" spans="1:7" s="55" customFormat="1" ht="14.15" x14ac:dyDescent="0.4">
      <c r="A2090" s="116"/>
      <c r="B2090" s="122"/>
      <c r="E2090" s="74"/>
      <c r="F2090" s="74"/>
      <c r="G2090" s="74"/>
    </row>
    <row r="2091" spans="1:7" s="55" customFormat="1" ht="14.15" x14ac:dyDescent="0.4">
      <c r="A2091" s="116"/>
      <c r="B2091" s="122"/>
      <c r="E2091" s="74"/>
      <c r="F2091" s="74"/>
      <c r="G2091" s="74"/>
    </row>
    <row r="2092" spans="1:7" s="55" customFormat="1" ht="14.15" x14ac:dyDescent="0.4">
      <c r="A2092" s="116"/>
      <c r="B2092" s="122"/>
      <c r="E2092" s="74"/>
      <c r="F2092" s="74"/>
      <c r="G2092" s="74"/>
    </row>
    <row r="2093" spans="1:7" s="55" customFormat="1" ht="14.15" x14ac:dyDescent="0.4">
      <c r="A2093" s="116"/>
      <c r="B2093" s="122"/>
      <c r="E2093" s="74"/>
      <c r="F2093" s="74"/>
      <c r="G2093" s="74"/>
    </row>
    <row r="2094" spans="1:7" s="55" customFormat="1" ht="14.15" x14ac:dyDescent="0.4">
      <c r="A2094" s="116"/>
      <c r="B2094" s="122"/>
      <c r="E2094" s="74"/>
      <c r="F2094" s="74"/>
      <c r="G2094" s="74"/>
    </row>
    <row r="2095" spans="1:7" s="55" customFormat="1" ht="14.15" x14ac:dyDescent="0.4">
      <c r="A2095" s="116"/>
      <c r="B2095" s="122"/>
      <c r="E2095" s="74"/>
      <c r="F2095" s="74"/>
      <c r="G2095" s="74"/>
    </row>
    <row r="2096" spans="1:7" s="55" customFormat="1" ht="14.15" x14ac:dyDescent="0.4">
      <c r="A2096" s="116"/>
      <c r="B2096" s="122"/>
      <c r="E2096" s="74"/>
      <c r="F2096" s="74"/>
      <c r="G2096" s="74"/>
    </row>
    <row r="2097" spans="1:7" s="55" customFormat="1" ht="14.15" x14ac:dyDescent="0.4">
      <c r="A2097" s="116"/>
      <c r="B2097" s="122"/>
      <c r="E2097" s="74"/>
      <c r="F2097" s="74"/>
      <c r="G2097" s="74"/>
    </row>
    <row r="2098" spans="1:7" s="55" customFormat="1" ht="14.15" x14ac:dyDescent="0.4">
      <c r="A2098" s="116"/>
      <c r="B2098" s="122"/>
      <c r="E2098" s="74"/>
      <c r="F2098" s="74"/>
      <c r="G2098" s="74"/>
    </row>
    <row r="2099" spans="1:7" s="55" customFormat="1" ht="14.15" x14ac:dyDescent="0.4">
      <c r="A2099" s="116"/>
      <c r="B2099" s="122"/>
      <c r="E2099" s="74"/>
      <c r="F2099" s="74"/>
      <c r="G2099" s="74"/>
    </row>
    <row r="2100" spans="1:7" s="55" customFormat="1" ht="14.15" x14ac:dyDescent="0.4">
      <c r="A2100" s="116"/>
      <c r="B2100" s="122"/>
      <c r="E2100" s="74"/>
      <c r="F2100" s="74"/>
      <c r="G2100" s="74"/>
    </row>
    <row r="2101" spans="1:7" s="55" customFormat="1" ht="14.15" x14ac:dyDescent="0.4">
      <c r="A2101" s="116"/>
      <c r="B2101" s="122"/>
      <c r="E2101" s="74"/>
      <c r="F2101" s="74"/>
      <c r="G2101" s="74"/>
    </row>
    <row r="2102" spans="1:7" s="55" customFormat="1" ht="14.15" x14ac:dyDescent="0.4">
      <c r="A2102" s="116"/>
      <c r="B2102" s="122"/>
      <c r="E2102" s="74"/>
      <c r="F2102" s="74"/>
      <c r="G2102" s="74"/>
    </row>
    <row r="2103" spans="1:7" s="55" customFormat="1" ht="14.15" x14ac:dyDescent="0.4">
      <c r="A2103" s="116"/>
      <c r="B2103" s="122"/>
      <c r="E2103" s="74"/>
      <c r="F2103" s="74"/>
      <c r="G2103" s="74"/>
    </row>
    <row r="2104" spans="1:7" s="55" customFormat="1" ht="14.15" x14ac:dyDescent="0.4">
      <c r="A2104" s="116"/>
      <c r="B2104" s="122"/>
      <c r="E2104" s="74"/>
      <c r="F2104" s="74"/>
      <c r="G2104" s="74"/>
    </row>
    <row r="2105" spans="1:7" s="55" customFormat="1" ht="14.15" x14ac:dyDescent="0.4">
      <c r="A2105" s="116"/>
      <c r="B2105" s="122"/>
      <c r="E2105" s="74"/>
      <c r="F2105" s="74"/>
      <c r="G2105" s="74"/>
    </row>
    <row r="2106" spans="1:7" s="55" customFormat="1" ht="14.15" x14ac:dyDescent="0.4">
      <c r="A2106" s="116"/>
      <c r="B2106" s="122"/>
      <c r="E2106" s="74"/>
      <c r="F2106" s="74"/>
      <c r="G2106" s="74"/>
    </row>
    <row r="2107" spans="1:7" s="55" customFormat="1" ht="14.15" x14ac:dyDescent="0.4">
      <c r="A2107" s="116"/>
      <c r="B2107" s="122"/>
      <c r="E2107" s="74"/>
      <c r="F2107" s="74"/>
      <c r="G2107" s="74"/>
    </row>
    <row r="2108" spans="1:7" s="55" customFormat="1" ht="14.15" x14ac:dyDescent="0.4">
      <c r="A2108" s="116"/>
      <c r="B2108" s="122"/>
      <c r="E2108" s="74"/>
      <c r="F2108" s="74"/>
      <c r="G2108" s="74"/>
    </row>
    <row r="2109" spans="1:7" s="55" customFormat="1" ht="14.15" x14ac:dyDescent="0.4">
      <c r="A2109" s="116"/>
      <c r="B2109" s="122"/>
      <c r="E2109" s="74"/>
      <c r="F2109" s="74"/>
      <c r="G2109" s="74"/>
    </row>
    <row r="2110" spans="1:7" s="55" customFormat="1" ht="14.15" x14ac:dyDescent="0.4">
      <c r="A2110" s="116"/>
      <c r="B2110" s="122"/>
      <c r="E2110" s="74"/>
      <c r="F2110" s="74"/>
      <c r="G2110" s="74"/>
    </row>
    <row r="2111" spans="1:7" s="55" customFormat="1" ht="14.15" x14ac:dyDescent="0.4">
      <c r="A2111" s="116"/>
      <c r="B2111" s="122"/>
      <c r="E2111" s="74"/>
      <c r="F2111" s="74"/>
      <c r="G2111" s="74"/>
    </row>
    <row r="2112" spans="1:7" s="55" customFormat="1" ht="14.15" x14ac:dyDescent="0.4">
      <c r="A2112" s="116"/>
      <c r="B2112" s="122"/>
      <c r="E2112" s="74"/>
      <c r="F2112" s="74"/>
      <c r="G2112" s="74"/>
    </row>
    <row r="2113" spans="1:7" s="55" customFormat="1" ht="14.15" x14ac:dyDescent="0.4">
      <c r="A2113" s="116"/>
      <c r="B2113" s="122"/>
      <c r="E2113" s="74"/>
      <c r="F2113" s="74"/>
      <c r="G2113" s="74"/>
    </row>
    <row r="2114" spans="1:7" s="55" customFormat="1" ht="14.15" x14ac:dyDescent="0.4">
      <c r="A2114" s="116"/>
      <c r="B2114" s="122"/>
      <c r="E2114" s="74"/>
      <c r="F2114" s="74"/>
      <c r="G2114" s="74"/>
    </row>
    <row r="2115" spans="1:7" s="55" customFormat="1" ht="14.15" x14ac:dyDescent="0.4">
      <c r="A2115" s="116"/>
      <c r="B2115" s="122"/>
      <c r="E2115" s="74"/>
      <c r="F2115" s="74"/>
      <c r="G2115" s="74"/>
    </row>
    <row r="2116" spans="1:7" s="55" customFormat="1" ht="14.15" x14ac:dyDescent="0.4">
      <c r="A2116" s="116"/>
      <c r="B2116" s="122"/>
      <c r="E2116" s="74"/>
      <c r="F2116" s="74"/>
      <c r="G2116" s="74"/>
    </row>
    <row r="2117" spans="1:7" s="55" customFormat="1" ht="14.15" x14ac:dyDescent="0.4">
      <c r="A2117" s="116"/>
      <c r="B2117" s="122"/>
      <c r="E2117" s="74"/>
      <c r="F2117" s="74"/>
      <c r="G2117" s="74"/>
    </row>
    <row r="2118" spans="1:7" s="55" customFormat="1" ht="14.15" x14ac:dyDescent="0.4">
      <c r="A2118" s="116"/>
      <c r="B2118" s="122"/>
      <c r="E2118" s="74"/>
      <c r="F2118" s="74"/>
      <c r="G2118" s="74"/>
    </row>
    <row r="2119" spans="1:7" s="55" customFormat="1" ht="14.15" x14ac:dyDescent="0.4">
      <c r="A2119" s="116"/>
      <c r="B2119" s="122"/>
      <c r="E2119" s="74"/>
      <c r="F2119" s="74"/>
      <c r="G2119" s="74"/>
    </row>
    <row r="2120" spans="1:7" s="55" customFormat="1" ht="14.15" x14ac:dyDescent="0.4">
      <c r="A2120" s="116"/>
      <c r="B2120" s="122"/>
      <c r="E2120" s="74"/>
      <c r="F2120" s="74"/>
      <c r="G2120" s="74"/>
    </row>
    <row r="2121" spans="1:7" s="55" customFormat="1" ht="14.15" x14ac:dyDescent="0.4">
      <c r="A2121" s="116"/>
      <c r="B2121" s="122"/>
      <c r="E2121" s="74"/>
      <c r="F2121" s="74"/>
      <c r="G2121" s="74"/>
    </row>
    <row r="2122" spans="1:7" s="55" customFormat="1" ht="14.15" x14ac:dyDescent="0.4">
      <c r="A2122" s="116"/>
      <c r="B2122" s="122"/>
      <c r="E2122" s="74"/>
      <c r="F2122" s="74"/>
      <c r="G2122" s="74"/>
    </row>
    <row r="2123" spans="1:7" s="55" customFormat="1" ht="14.15" x14ac:dyDescent="0.4">
      <c r="A2123" s="116"/>
      <c r="B2123" s="122"/>
      <c r="E2123" s="74"/>
      <c r="F2123" s="74"/>
      <c r="G2123" s="74"/>
    </row>
    <row r="2124" spans="1:7" s="55" customFormat="1" ht="14.15" x14ac:dyDescent="0.4">
      <c r="A2124" s="116"/>
      <c r="B2124" s="122"/>
      <c r="E2124" s="74"/>
      <c r="F2124" s="74"/>
      <c r="G2124" s="74"/>
    </row>
    <row r="2125" spans="1:7" s="55" customFormat="1" ht="14.15" x14ac:dyDescent="0.4">
      <c r="A2125" s="116"/>
      <c r="B2125" s="122"/>
      <c r="E2125" s="74"/>
      <c r="F2125" s="74"/>
      <c r="G2125" s="74"/>
    </row>
    <row r="2126" spans="1:7" s="55" customFormat="1" ht="14.15" x14ac:dyDescent="0.4">
      <c r="A2126" s="116"/>
      <c r="B2126" s="122"/>
      <c r="E2126" s="74"/>
      <c r="F2126" s="74"/>
      <c r="G2126" s="74"/>
    </row>
    <row r="2127" spans="1:7" s="55" customFormat="1" ht="14.15" x14ac:dyDescent="0.4">
      <c r="A2127" s="116"/>
      <c r="B2127" s="122"/>
      <c r="E2127" s="74"/>
      <c r="F2127" s="74"/>
      <c r="G2127" s="74"/>
    </row>
    <row r="2128" spans="1:7" s="55" customFormat="1" ht="14.15" x14ac:dyDescent="0.4">
      <c r="A2128" s="116"/>
      <c r="B2128" s="122"/>
      <c r="E2128" s="74"/>
      <c r="F2128" s="74"/>
      <c r="G2128" s="74"/>
    </row>
    <row r="2129" spans="1:7" s="55" customFormat="1" ht="14.15" x14ac:dyDescent="0.4">
      <c r="A2129" s="116"/>
      <c r="B2129" s="122"/>
      <c r="E2129" s="74"/>
      <c r="F2129" s="74"/>
      <c r="G2129" s="74"/>
    </row>
    <row r="2130" spans="1:7" s="55" customFormat="1" ht="14.15" x14ac:dyDescent="0.4">
      <c r="A2130" s="116"/>
      <c r="B2130" s="122"/>
      <c r="E2130" s="74"/>
      <c r="F2130" s="74"/>
      <c r="G2130" s="74"/>
    </row>
    <row r="2131" spans="1:7" s="55" customFormat="1" ht="14.15" x14ac:dyDescent="0.4">
      <c r="A2131" s="116"/>
      <c r="B2131" s="122"/>
      <c r="E2131" s="74"/>
      <c r="F2131" s="74"/>
      <c r="G2131" s="74"/>
    </row>
    <row r="2132" spans="1:7" s="55" customFormat="1" ht="14.15" x14ac:dyDescent="0.4">
      <c r="A2132" s="116"/>
      <c r="B2132" s="122"/>
      <c r="E2132" s="74"/>
      <c r="F2132" s="74"/>
      <c r="G2132" s="74"/>
    </row>
    <row r="2133" spans="1:7" s="55" customFormat="1" ht="14.15" x14ac:dyDescent="0.4">
      <c r="A2133" s="116"/>
      <c r="B2133" s="122"/>
      <c r="E2133" s="74"/>
      <c r="F2133" s="74"/>
      <c r="G2133" s="74"/>
    </row>
    <row r="2134" spans="1:7" s="55" customFormat="1" ht="14.15" x14ac:dyDescent="0.4">
      <c r="A2134" s="116"/>
      <c r="B2134" s="122"/>
      <c r="E2134" s="74"/>
      <c r="F2134" s="74"/>
      <c r="G2134" s="74"/>
    </row>
    <row r="2135" spans="1:7" s="55" customFormat="1" ht="14.15" x14ac:dyDescent="0.4">
      <c r="A2135" s="116"/>
      <c r="B2135" s="122"/>
      <c r="E2135" s="74"/>
      <c r="F2135" s="74"/>
      <c r="G2135" s="74"/>
    </row>
    <row r="2136" spans="1:7" s="55" customFormat="1" ht="14.15" x14ac:dyDescent="0.4">
      <c r="A2136" s="116"/>
      <c r="B2136" s="122"/>
      <c r="E2136" s="74"/>
      <c r="F2136" s="74"/>
      <c r="G2136" s="74"/>
    </row>
    <row r="2137" spans="1:7" s="55" customFormat="1" ht="14.15" x14ac:dyDescent="0.4">
      <c r="A2137" s="116"/>
      <c r="B2137" s="122"/>
      <c r="E2137" s="74"/>
      <c r="F2137" s="74"/>
      <c r="G2137" s="74"/>
    </row>
    <row r="2138" spans="1:7" s="55" customFormat="1" ht="14.15" x14ac:dyDescent="0.4">
      <c r="A2138" s="116"/>
      <c r="B2138" s="122"/>
      <c r="E2138" s="74"/>
      <c r="F2138" s="74"/>
      <c r="G2138" s="74"/>
    </row>
    <row r="2139" spans="1:7" s="55" customFormat="1" ht="14.15" x14ac:dyDescent="0.4">
      <c r="A2139" s="116"/>
      <c r="B2139" s="122"/>
      <c r="E2139" s="74"/>
      <c r="F2139" s="74"/>
      <c r="G2139" s="74"/>
    </row>
    <row r="2140" spans="1:7" s="55" customFormat="1" ht="14.15" x14ac:dyDescent="0.4">
      <c r="A2140" s="116"/>
      <c r="B2140" s="122"/>
      <c r="E2140" s="74"/>
      <c r="F2140" s="74"/>
      <c r="G2140" s="74"/>
    </row>
    <row r="2141" spans="1:7" s="55" customFormat="1" ht="14.15" x14ac:dyDescent="0.4">
      <c r="A2141" s="116"/>
      <c r="B2141" s="122"/>
      <c r="E2141" s="74"/>
      <c r="F2141" s="74"/>
      <c r="G2141" s="74"/>
    </row>
    <row r="2142" spans="1:7" s="55" customFormat="1" ht="14.15" x14ac:dyDescent="0.4">
      <c r="A2142" s="116"/>
      <c r="B2142" s="122"/>
      <c r="E2142" s="74"/>
      <c r="F2142" s="74"/>
      <c r="G2142" s="74"/>
    </row>
    <row r="2143" spans="1:7" s="55" customFormat="1" ht="14.15" x14ac:dyDescent="0.4">
      <c r="A2143" s="116"/>
      <c r="B2143" s="122"/>
      <c r="E2143" s="74"/>
      <c r="F2143" s="74"/>
      <c r="G2143" s="74"/>
    </row>
    <row r="2144" spans="1:7" s="55" customFormat="1" ht="14.15" x14ac:dyDescent="0.4">
      <c r="A2144" s="116"/>
      <c r="B2144" s="122"/>
      <c r="E2144" s="74"/>
      <c r="F2144" s="74"/>
      <c r="G2144" s="74"/>
    </row>
    <row r="2145" spans="1:7" s="55" customFormat="1" ht="14.15" x14ac:dyDescent="0.4">
      <c r="A2145" s="116"/>
      <c r="B2145" s="122"/>
      <c r="E2145" s="74"/>
      <c r="F2145" s="74"/>
      <c r="G2145" s="74"/>
    </row>
    <row r="2146" spans="1:7" s="55" customFormat="1" ht="14.15" x14ac:dyDescent="0.4">
      <c r="A2146" s="116"/>
      <c r="B2146" s="122"/>
      <c r="E2146" s="74"/>
      <c r="F2146" s="74"/>
      <c r="G2146" s="74"/>
    </row>
    <row r="2147" spans="1:7" s="55" customFormat="1" ht="14.15" x14ac:dyDescent="0.4">
      <c r="A2147" s="116"/>
      <c r="B2147" s="122"/>
      <c r="E2147" s="74"/>
      <c r="F2147" s="74"/>
      <c r="G2147" s="74"/>
    </row>
    <row r="2148" spans="1:7" s="55" customFormat="1" ht="14.15" x14ac:dyDescent="0.4">
      <c r="A2148" s="116"/>
      <c r="B2148" s="122"/>
      <c r="E2148" s="74"/>
      <c r="F2148" s="74"/>
      <c r="G2148" s="74"/>
    </row>
    <row r="2149" spans="1:7" s="55" customFormat="1" ht="14.15" x14ac:dyDescent="0.4">
      <c r="A2149" s="116"/>
      <c r="B2149" s="122"/>
      <c r="E2149" s="74"/>
      <c r="F2149" s="74"/>
      <c r="G2149" s="74"/>
    </row>
    <row r="2150" spans="1:7" s="55" customFormat="1" ht="14.15" x14ac:dyDescent="0.4">
      <c r="A2150" s="116"/>
      <c r="B2150" s="122"/>
      <c r="E2150" s="74"/>
      <c r="F2150" s="74"/>
      <c r="G2150" s="74"/>
    </row>
    <row r="2151" spans="1:7" s="55" customFormat="1" ht="14.15" x14ac:dyDescent="0.4">
      <c r="A2151" s="116"/>
      <c r="B2151" s="122"/>
      <c r="E2151" s="74"/>
      <c r="F2151" s="74"/>
      <c r="G2151" s="74"/>
    </row>
    <row r="2152" spans="1:7" s="55" customFormat="1" ht="14.15" x14ac:dyDescent="0.4">
      <c r="A2152" s="116"/>
      <c r="B2152" s="122"/>
      <c r="E2152" s="74"/>
      <c r="F2152" s="74"/>
      <c r="G2152" s="74"/>
    </row>
    <row r="2153" spans="1:7" s="55" customFormat="1" ht="14.15" x14ac:dyDescent="0.4">
      <c r="A2153" s="116"/>
      <c r="B2153" s="122"/>
      <c r="E2153" s="74"/>
      <c r="F2153" s="74"/>
      <c r="G2153" s="74"/>
    </row>
    <row r="2154" spans="1:7" s="55" customFormat="1" ht="14.15" x14ac:dyDescent="0.4">
      <c r="A2154" s="116"/>
      <c r="B2154" s="122"/>
      <c r="E2154" s="74"/>
      <c r="F2154" s="74"/>
      <c r="G2154" s="74"/>
    </row>
    <row r="2155" spans="1:7" s="55" customFormat="1" ht="14.15" x14ac:dyDescent="0.4">
      <c r="A2155" s="116"/>
      <c r="B2155" s="122"/>
      <c r="E2155" s="74"/>
      <c r="F2155" s="74"/>
      <c r="G2155" s="74"/>
    </row>
    <row r="2156" spans="1:7" s="55" customFormat="1" ht="14.15" x14ac:dyDescent="0.4">
      <c r="A2156" s="116"/>
      <c r="B2156" s="122"/>
      <c r="E2156" s="74"/>
      <c r="F2156" s="74"/>
      <c r="G2156" s="74"/>
    </row>
    <row r="2157" spans="1:7" s="55" customFormat="1" ht="14.15" x14ac:dyDescent="0.4">
      <c r="A2157" s="116"/>
      <c r="B2157" s="122"/>
      <c r="E2157" s="74"/>
      <c r="F2157" s="74"/>
      <c r="G2157" s="74"/>
    </row>
    <row r="2158" spans="1:7" s="55" customFormat="1" ht="14.15" x14ac:dyDescent="0.4">
      <c r="A2158" s="116"/>
      <c r="B2158" s="122"/>
      <c r="E2158" s="74"/>
      <c r="F2158" s="74"/>
      <c r="G2158" s="74"/>
    </row>
    <row r="2159" spans="1:7" s="55" customFormat="1" ht="14.15" x14ac:dyDescent="0.4">
      <c r="A2159" s="116"/>
      <c r="B2159" s="122"/>
      <c r="E2159" s="74"/>
      <c r="F2159" s="74"/>
      <c r="G2159" s="74"/>
    </row>
    <row r="2160" spans="1:7" s="55" customFormat="1" ht="14.15" x14ac:dyDescent="0.4">
      <c r="A2160" s="116"/>
      <c r="B2160" s="122"/>
      <c r="E2160" s="74"/>
      <c r="F2160" s="74"/>
      <c r="G2160" s="74"/>
    </row>
    <row r="2161" spans="1:7" s="55" customFormat="1" ht="14.15" x14ac:dyDescent="0.4">
      <c r="A2161" s="116"/>
      <c r="B2161" s="122"/>
      <c r="E2161" s="74"/>
      <c r="F2161" s="74"/>
      <c r="G2161" s="74"/>
    </row>
    <row r="2162" spans="1:7" s="55" customFormat="1" ht="14.15" x14ac:dyDescent="0.4">
      <c r="A2162" s="116"/>
      <c r="B2162" s="122"/>
      <c r="E2162" s="74"/>
      <c r="F2162" s="74"/>
      <c r="G2162" s="74"/>
    </row>
    <row r="2163" spans="1:7" s="55" customFormat="1" ht="14.15" x14ac:dyDescent="0.4">
      <c r="A2163" s="116"/>
      <c r="B2163" s="122"/>
      <c r="E2163" s="74"/>
      <c r="F2163" s="74"/>
      <c r="G2163" s="74"/>
    </row>
    <row r="2164" spans="1:7" s="55" customFormat="1" ht="14.15" x14ac:dyDescent="0.4">
      <c r="A2164" s="116"/>
      <c r="B2164" s="122"/>
      <c r="E2164" s="74"/>
      <c r="F2164" s="74"/>
      <c r="G2164" s="74"/>
    </row>
    <row r="2165" spans="1:7" s="55" customFormat="1" ht="14.15" x14ac:dyDescent="0.4">
      <c r="A2165" s="116"/>
      <c r="B2165" s="122"/>
      <c r="E2165" s="74"/>
      <c r="F2165" s="74"/>
      <c r="G2165" s="74"/>
    </row>
    <row r="2166" spans="1:7" s="55" customFormat="1" ht="14.15" x14ac:dyDescent="0.4">
      <c r="A2166" s="116"/>
      <c r="B2166" s="122"/>
      <c r="E2166" s="74"/>
      <c r="F2166" s="74"/>
      <c r="G2166" s="74"/>
    </row>
    <row r="2167" spans="1:7" s="55" customFormat="1" ht="14.15" x14ac:dyDescent="0.4">
      <c r="A2167" s="116"/>
      <c r="B2167" s="122"/>
      <c r="E2167" s="74"/>
      <c r="F2167" s="74"/>
      <c r="G2167" s="74"/>
    </row>
    <row r="2168" spans="1:7" s="55" customFormat="1" ht="14.15" x14ac:dyDescent="0.4">
      <c r="A2168" s="116"/>
      <c r="B2168" s="122"/>
      <c r="E2168" s="74"/>
      <c r="F2168" s="74"/>
      <c r="G2168" s="74"/>
    </row>
    <row r="2169" spans="1:7" s="55" customFormat="1" ht="14.15" x14ac:dyDescent="0.4">
      <c r="A2169" s="116"/>
      <c r="B2169" s="122"/>
      <c r="E2169" s="74"/>
      <c r="F2169" s="74"/>
      <c r="G2169" s="74"/>
    </row>
    <row r="2170" spans="1:7" s="55" customFormat="1" ht="14.15" x14ac:dyDescent="0.4">
      <c r="A2170" s="116"/>
      <c r="B2170" s="122"/>
      <c r="E2170" s="74"/>
      <c r="F2170" s="74"/>
      <c r="G2170" s="74"/>
    </row>
    <row r="2171" spans="1:7" s="55" customFormat="1" ht="14.15" x14ac:dyDescent="0.4">
      <c r="A2171" s="116"/>
      <c r="B2171" s="122"/>
      <c r="E2171" s="74"/>
      <c r="F2171" s="74"/>
      <c r="G2171" s="74"/>
    </row>
    <row r="2172" spans="1:7" s="55" customFormat="1" ht="14.15" x14ac:dyDescent="0.4">
      <c r="A2172" s="116"/>
      <c r="B2172" s="122"/>
      <c r="E2172" s="74"/>
      <c r="F2172" s="74"/>
      <c r="G2172" s="74"/>
    </row>
    <row r="2173" spans="1:7" s="55" customFormat="1" ht="14.15" x14ac:dyDescent="0.4">
      <c r="A2173" s="116"/>
      <c r="B2173" s="122"/>
      <c r="E2173" s="74"/>
      <c r="F2173" s="74"/>
      <c r="G2173" s="74"/>
    </row>
    <row r="2174" spans="1:7" s="55" customFormat="1" ht="14.15" x14ac:dyDescent="0.4">
      <c r="A2174" s="116"/>
      <c r="B2174" s="122"/>
      <c r="E2174" s="74"/>
      <c r="F2174" s="74"/>
      <c r="G2174" s="74"/>
    </row>
    <row r="2175" spans="1:7" s="55" customFormat="1" ht="14.15" x14ac:dyDescent="0.4">
      <c r="A2175" s="116"/>
      <c r="B2175" s="122"/>
      <c r="E2175" s="74"/>
      <c r="F2175" s="74"/>
      <c r="G2175" s="74"/>
    </row>
    <row r="2176" spans="1:7" s="55" customFormat="1" ht="14.15" x14ac:dyDescent="0.4">
      <c r="A2176" s="116"/>
      <c r="B2176" s="122"/>
      <c r="E2176" s="74"/>
      <c r="F2176" s="74"/>
      <c r="G2176" s="74"/>
    </row>
    <row r="2177" spans="1:7" s="55" customFormat="1" ht="14.15" x14ac:dyDescent="0.4">
      <c r="A2177" s="116"/>
      <c r="B2177" s="122"/>
      <c r="E2177" s="74"/>
      <c r="F2177" s="74"/>
      <c r="G2177" s="74"/>
    </row>
    <row r="2178" spans="1:7" s="55" customFormat="1" ht="14.15" x14ac:dyDescent="0.4">
      <c r="A2178" s="116"/>
      <c r="B2178" s="122"/>
      <c r="E2178" s="74"/>
      <c r="F2178" s="74"/>
      <c r="G2178" s="74"/>
    </row>
    <row r="2179" spans="1:7" s="55" customFormat="1" ht="14.15" x14ac:dyDescent="0.4">
      <c r="A2179" s="116"/>
      <c r="B2179" s="122"/>
      <c r="E2179" s="74"/>
      <c r="F2179" s="74"/>
      <c r="G2179" s="74"/>
    </row>
    <row r="2180" spans="1:7" s="55" customFormat="1" ht="14.15" x14ac:dyDescent="0.4">
      <c r="A2180" s="116"/>
      <c r="B2180" s="122"/>
      <c r="E2180" s="74"/>
      <c r="F2180" s="74"/>
      <c r="G2180" s="74"/>
    </row>
    <row r="2181" spans="1:7" s="55" customFormat="1" ht="14.15" x14ac:dyDescent="0.4">
      <c r="A2181" s="116"/>
      <c r="B2181" s="122"/>
      <c r="E2181" s="74"/>
      <c r="F2181" s="74"/>
      <c r="G2181" s="74"/>
    </row>
    <row r="2182" spans="1:7" s="55" customFormat="1" ht="14.15" x14ac:dyDescent="0.4">
      <c r="A2182" s="116"/>
      <c r="B2182" s="122"/>
      <c r="E2182" s="74"/>
      <c r="F2182" s="74"/>
      <c r="G2182" s="74"/>
    </row>
    <row r="2183" spans="1:7" s="55" customFormat="1" ht="14.15" x14ac:dyDescent="0.4">
      <c r="A2183" s="116"/>
      <c r="B2183" s="122"/>
      <c r="E2183" s="74"/>
      <c r="F2183" s="74"/>
      <c r="G2183" s="74"/>
    </row>
    <row r="2184" spans="1:7" s="55" customFormat="1" ht="14.15" x14ac:dyDescent="0.4">
      <c r="A2184" s="116"/>
      <c r="B2184" s="122"/>
      <c r="E2184" s="74"/>
      <c r="F2184" s="74"/>
      <c r="G2184" s="74"/>
    </row>
    <row r="2185" spans="1:7" s="55" customFormat="1" ht="14.15" x14ac:dyDescent="0.4">
      <c r="A2185" s="116"/>
      <c r="B2185" s="122"/>
      <c r="E2185" s="74"/>
      <c r="F2185" s="74"/>
      <c r="G2185" s="74"/>
    </row>
    <row r="2186" spans="1:7" s="55" customFormat="1" ht="14.15" x14ac:dyDescent="0.4">
      <c r="A2186" s="116"/>
      <c r="B2186" s="122"/>
      <c r="E2186" s="74"/>
      <c r="F2186" s="74"/>
      <c r="G2186" s="74"/>
    </row>
    <row r="2187" spans="1:7" s="55" customFormat="1" ht="14.15" x14ac:dyDescent="0.4">
      <c r="A2187" s="116"/>
      <c r="B2187" s="122"/>
      <c r="E2187" s="74"/>
      <c r="F2187" s="74"/>
      <c r="G2187" s="74"/>
    </row>
    <row r="2188" spans="1:7" s="55" customFormat="1" ht="14.15" x14ac:dyDescent="0.4">
      <c r="A2188" s="116"/>
      <c r="B2188" s="122"/>
      <c r="E2188" s="74"/>
      <c r="F2188" s="74"/>
      <c r="G2188" s="74"/>
    </row>
    <row r="2189" spans="1:7" s="55" customFormat="1" ht="14.15" x14ac:dyDescent="0.4">
      <c r="A2189" s="116"/>
      <c r="B2189" s="122"/>
      <c r="E2189" s="74"/>
      <c r="F2189" s="74"/>
      <c r="G2189" s="74"/>
    </row>
    <row r="2190" spans="1:7" s="55" customFormat="1" ht="14.15" x14ac:dyDescent="0.4">
      <c r="A2190" s="116"/>
      <c r="B2190" s="122"/>
      <c r="E2190" s="74"/>
      <c r="F2190" s="74"/>
      <c r="G2190" s="74"/>
    </row>
    <row r="2191" spans="1:7" s="55" customFormat="1" ht="14.15" x14ac:dyDescent="0.4">
      <c r="A2191" s="116"/>
      <c r="B2191" s="122"/>
      <c r="E2191" s="74"/>
      <c r="F2191" s="74"/>
      <c r="G2191" s="74"/>
    </row>
    <row r="2192" spans="1:7" s="55" customFormat="1" ht="14.15" x14ac:dyDescent="0.4">
      <c r="A2192" s="116"/>
      <c r="B2192" s="122"/>
      <c r="E2192" s="74"/>
      <c r="F2192" s="74"/>
      <c r="G2192" s="74"/>
    </row>
    <row r="2193" spans="1:7" s="55" customFormat="1" ht="14.15" x14ac:dyDescent="0.4">
      <c r="A2193" s="116"/>
      <c r="B2193" s="122"/>
      <c r="E2193" s="74"/>
      <c r="F2193" s="74"/>
      <c r="G2193" s="74"/>
    </row>
    <row r="2194" spans="1:7" s="55" customFormat="1" ht="14.15" x14ac:dyDescent="0.4">
      <c r="A2194" s="116"/>
      <c r="B2194" s="122"/>
      <c r="E2194" s="74"/>
      <c r="F2194" s="74"/>
      <c r="G2194" s="74"/>
    </row>
    <row r="2195" spans="1:7" s="55" customFormat="1" ht="14.15" x14ac:dyDescent="0.4">
      <c r="A2195" s="116"/>
      <c r="B2195" s="122"/>
      <c r="E2195" s="74"/>
      <c r="F2195" s="74"/>
      <c r="G2195" s="74"/>
    </row>
    <row r="2196" spans="1:7" s="55" customFormat="1" ht="14.15" x14ac:dyDescent="0.4">
      <c r="A2196" s="116"/>
      <c r="B2196" s="122"/>
      <c r="E2196" s="74"/>
      <c r="F2196" s="74"/>
      <c r="G2196" s="74"/>
    </row>
    <row r="2197" spans="1:7" s="55" customFormat="1" ht="14.15" x14ac:dyDescent="0.4">
      <c r="A2197" s="116"/>
      <c r="B2197" s="122"/>
      <c r="E2197" s="74"/>
      <c r="F2197" s="74"/>
      <c r="G2197" s="74"/>
    </row>
    <row r="2198" spans="1:7" s="55" customFormat="1" ht="14.15" x14ac:dyDescent="0.4">
      <c r="A2198" s="116"/>
      <c r="B2198" s="122"/>
      <c r="E2198" s="74"/>
      <c r="F2198" s="74"/>
      <c r="G2198" s="74"/>
    </row>
    <row r="2199" spans="1:7" s="55" customFormat="1" ht="14.15" x14ac:dyDescent="0.4">
      <c r="A2199" s="116"/>
      <c r="B2199" s="122"/>
      <c r="E2199" s="74"/>
      <c r="F2199" s="74"/>
      <c r="G2199" s="74"/>
    </row>
    <row r="2200" spans="1:7" s="55" customFormat="1" ht="14.15" x14ac:dyDescent="0.4">
      <c r="A2200" s="116"/>
      <c r="B2200" s="122"/>
      <c r="E2200" s="74"/>
      <c r="F2200" s="74"/>
      <c r="G2200" s="74"/>
    </row>
    <row r="2201" spans="1:7" s="55" customFormat="1" ht="14.15" x14ac:dyDescent="0.4">
      <c r="A2201" s="116"/>
      <c r="B2201" s="122"/>
      <c r="E2201" s="74"/>
      <c r="F2201" s="74"/>
      <c r="G2201" s="74"/>
    </row>
    <row r="2202" spans="1:7" s="55" customFormat="1" ht="14.15" x14ac:dyDescent="0.4">
      <c r="A2202" s="116"/>
      <c r="B2202" s="122"/>
      <c r="E2202" s="74"/>
      <c r="F2202" s="74"/>
      <c r="G2202" s="74"/>
    </row>
    <row r="2203" spans="1:7" s="55" customFormat="1" ht="14.15" x14ac:dyDescent="0.4">
      <c r="A2203" s="116"/>
      <c r="B2203" s="122"/>
      <c r="E2203" s="74"/>
      <c r="F2203" s="74"/>
      <c r="G2203" s="74"/>
    </row>
    <row r="2204" spans="1:7" s="55" customFormat="1" ht="14.15" x14ac:dyDescent="0.4">
      <c r="A2204" s="116"/>
      <c r="B2204" s="122"/>
      <c r="E2204" s="74"/>
      <c r="F2204" s="74"/>
      <c r="G2204" s="74"/>
    </row>
    <row r="2205" spans="1:7" s="55" customFormat="1" ht="14.15" x14ac:dyDescent="0.4">
      <c r="A2205" s="116"/>
      <c r="B2205" s="122"/>
      <c r="E2205" s="74"/>
      <c r="F2205" s="74"/>
      <c r="G2205" s="74"/>
    </row>
    <row r="2206" spans="1:7" s="55" customFormat="1" ht="14.15" x14ac:dyDescent="0.4">
      <c r="A2206" s="116"/>
      <c r="B2206" s="122"/>
      <c r="E2206" s="74"/>
      <c r="F2206" s="74"/>
      <c r="G2206" s="74"/>
    </row>
    <row r="2207" spans="1:7" s="55" customFormat="1" ht="14.15" x14ac:dyDescent="0.4">
      <c r="A2207" s="116"/>
      <c r="B2207" s="122"/>
      <c r="E2207" s="74"/>
      <c r="F2207" s="74"/>
      <c r="G2207" s="74"/>
    </row>
    <row r="2208" spans="1:7" s="55" customFormat="1" ht="14.15" x14ac:dyDescent="0.4">
      <c r="A2208" s="116"/>
      <c r="B2208" s="122"/>
      <c r="E2208" s="74"/>
      <c r="F2208" s="74"/>
      <c r="G2208" s="74"/>
    </row>
    <row r="2209" spans="1:7" s="55" customFormat="1" ht="14.15" x14ac:dyDescent="0.4">
      <c r="A2209" s="116"/>
      <c r="B2209" s="122"/>
      <c r="E2209" s="74"/>
      <c r="F2209" s="74"/>
      <c r="G2209" s="74"/>
    </row>
    <row r="2210" spans="1:7" s="55" customFormat="1" ht="14.15" x14ac:dyDescent="0.4">
      <c r="A2210" s="116"/>
      <c r="B2210" s="122"/>
      <c r="E2210" s="74"/>
      <c r="F2210" s="74"/>
      <c r="G2210" s="74"/>
    </row>
    <row r="2211" spans="1:7" s="55" customFormat="1" ht="14.15" x14ac:dyDescent="0.4">
      <c r="A2211" s="116"/>
      <c r="B2211" s="122"/>
      <c r="E2211" s="74"/>
      <c r="F2211" s="74"/>
      <c r="G2211" s="74"/>
    </row>
    <row r="2212" spans="1:7" s="55" customFormat="1" ht="14.15" x14ac:dyDescent="0.4">
      <c r="A2212" s="116"/>
      <c r="B2212" s="122"/>
      <c r="E2212" s="74"/>
      <c r="F2212" s="74"/>
      <c r="G2212" s="74"/>
    </row>
    <row r="2213" spans="1:7" s="55" customFormat="1" ht="14.15" x14ac:dyDescent="0.4">
      <c r="A2213" s="116"/>
      <c r="B2213" s="122"/>
      <c r="E2213" s="74"/>
      <c r="F2213" s="74"/>
      <c r="G2213" s="74"/>
    </row>
    <row r="2214" spans="1:7" s="55" customFormat="1" ht="14.15" x14ac:dyDescent="0.4">
      <c r="A2214" s="116"/>
      <c r="B2214" s="122"/>
      <c r="E2214" s="74"/>
      <c r="F2214" s="74"/>
      <c r="G2214" s="74"/>
    </row>
    <row r="2215" spans="1:7" s="55" customFormat="1" ht="14.15" x14ac:dyDescent="0.4">
      <c r="A2215" s="116"/>
      <c r="B2215" s="122"/>
      <c r="E2215" s="74"/>
      <c r="F2215" s="74"/>
      <c r="G2215" s="74"/>
    </row>
    <row r="2216" spans="1:7" s="55" customFormat="1" ht="14.15" x14ac:dyDescent="0.4">
      <c r="A2216" s="116"/>
      <c r="B2216" s="122"/>
      <c r="E2216" s="74"/>
      <c r="F2216" s="74"/>
      <c r="G2216" s="74"/>
    </row>
    <row r="2217" spans="1:7" s="55" customFormat="1" ht="14.15" x14ac:dyDescent="0.4">
      <c r="A2217" s="116"/>
      <c r="B2217" s="122"/>
      <c r="E2217" s="74"/>
      <c r="F2217" s="74"/>
      <c r="G2217" s="74"/>
    </row>
    <row r="2218" spans="1:7" s="55" customFormat="1" ht="14.15" x14ac:dyDescent="0.4">
      <c r="A2218" s="116"/>
      <c r="B2218" s="122"/>
      <c r="E2218" s="74"/>
      <c r="F2218" s="74"/>
      <c r="G2218" s="74"/>
    </row>
    <row r="2219" spans="1:7" s="55" customFormat="1" ht="14.15" x14ac:dyDescent="0.4">
      <c r="A2219" s="116"/>
      <c r="B2219" s="122"/>
      <c r="E2219" s="74"/>
      <c r="F2219" s="74"/>
      <c r="G2219" s="74"/>
    </row>
    <row r="2220" spans="1:7" s="55" customFormat="1" ht="14.15" x14ac:dyDescent="0.4">
      <c r="A2220" s="116"/>
      <c r="B2220" s="122"/>
      <c r="E2220" s="74"/>
      <c r="F2220" s="74"/>
      <c r="G2220" s="74"/>
    </row>
    <row r="2221" spans="1:7" s="55" customFormat="1" ht="14.15" x14ac:dyDescent="0.4">
      <c r="A2221" s="116"/>
      <c r="B2221" s="122"/>
      <c r="E2221" s="74"/>
      <c r="F2221" s="74"/>
      <c r="G2221" s="74"/>
    </row>
    <row r="2222" spans="1:7" s="55" customFormat="1" ht="14.15" x14ac:dyDescent="0.4">
      <c r="A2222" s="116"/>
      <c r="B2222" s="122"/>
      <c r="E2222" s="74"/>
      <c r="F2222" s="74"/>
      <c r="G2222" s="74"/>
    </row>
    <row r="2223" spans="1:7" s="55" customFormat="1" ht="14.15" x14ac:dyDescent="0.4">
      <c r="A2223" s="116"/>
      <c r="B2223" s="122"/>
      <c r="E2223" s="74"/>
      <c r="F2223" s="74"/>
      <c r="G2223" s="74"/>
    </row>
    <row r="2224" spans="1:7" s="55" customFormat="1" ht="14.15" x14ac:dyDescent="0.4">
      <c r="A2224" s="116"/>
      <c r="B2224" s="122"/>
      <c r="E2224" s="74"/>
      <c r="F2224" s="74"/>
      <c r="G2224" s="74"/>
    </row>
    <row r="2225" spans="1:7" s="55" customFormat="1" ht="14.15" x14ac:dyDescent="0.4">
      <c r="A2225" s="116"/>
      <c r="B2225" s="122"/>
      <c r="E2225" s="74"/>
      <c r="F2225" s="74"/>
      <c r="G2225" s="74"/>
    </row>
    <row r="2226" spans="1:7" s="55" customFormat="1" ht="14.15" x14ac:dyDescent="0.4">
      <c r="A2226" s="116"/>
      <c r="B2226" s="122"/>
      <c r="E2226" s="74"/>
      <c r="F2226" s="74"/>
      <c r="G2226" s="74"/>
    </row>
    <row r="2227" spans="1:7" s="55" customFormat="1" ht="14.15" x14ac:dyDescent="0.4">
      <c r="A2227" s="116"/>
      <c r="B2227" s="122"/>
      <c r="E2227" s="74"/>
      <c r="F2227" s="74"/>
      <c r="G2227" s="74"/>
    </row>
    <row r="2228" spans="1:7" s="55" customFormat="1" ht="14.15" x14ac:dyDescent="0.4">
      <c r="A2228" s="116"/>
      <c r="B2228" s="122"/>
      <c r="E2228" s="74"/>
      <c r="F2228" s="74"/>
      <c r="G2228" s="74"/>
    </row>
    <row r="2229" spans="1:7" s="55" customFormat="1" ht="14.15" x14ac:dyDescent="0.4">
      <c r="A2229" s="116"/>
      <c r="B2229" s="122"/>
      <c r="E2229" s="74"/>
      <c r="F2229" s="74"/>
      <c r="G2229" s="74"/>
    </row>
    <row r="2230" spans="1:7" s="55" customFormat="1" ht="14.15" x14ac:dyDescent="0.4">
      <c r="A2230" s="116"/>
      <c r="B2230" s="122"/>
      <c r="E2230" s="74"/>
      <c r="F2230" s="74"/>
      <c r="G2230" s="74"/>
    </row>
    <row r="2231" spans="1:7" s="55" customFormat="1" ht="14.15" x14ac:dyDescent="0.4">
      <c r="A2231" s="116"/>
      <c r="B2231" s="122"/>
      <c r="E2231" s="74"/>
      <c r="F2231" s="74"/>
      <c r="G2231" s="74"/>
    </row>
    <row r="2232" spans="1:7" s="55" customFormat="1" ht="14.15" x14ac:dyDescent="0.4">
      <c r="A2232" s="116"/>
      <c r="B2232" s="122"/>
      <c r="E2232" s="74"/>
      <c r="F2232" s="74"/>
      <c r="G2232" s="74"/>
    </row>
    <row r="2233" spans="1:7" s="55" customFormat="1" ht="14.15" x14ac:dyDescent="0.4">
      <c r="A2233" s="116"/>
      <c r="B2233" s="122"/>
      <c r="E2233" s="74"/>
      <c r="F2233" s="74"/>
      <c r="G2233" s="74"/>
    </row>
    <row r="2234" spans="1:7" s="55" customFormat="1" ht="14.15" x14ac:dyDescent="0.4">
      <c r="A2234" s="116"/>
      <c r="B2234" s="122"/>
      <c r="E2234" s="74"/>
      <c r="F2234" s="74"/>
      <c r="G2234" s="74"/>
    </row>
    <row r="2235" spans="1:7" s="55" customFormat="1" ht="14.15" x14ac:dyDescent="0.4">
      <c r="A2235" s="116"/>
      <c r="B2235" s="122"/>
      <c r="E2235" s="74"/>
      <c r="F2235" s="74"/>
      <c r="G2235" s="74"/>
    </row>
    <row r="2236" spans="1:7" s="55" customFormat="1" ht="14.15" x14ac:dyDescent="0.4">
      <c r="A2236" s="116"/>
      <c r="B2236" s="122"/>
      <c r="E2236" s="74"/>
      <c r="F2236" s="74"/>
      <c r="G2236" s="74"/>
    </row>
    <row r="2237" spans="1:7" s="55" customFormat="1" ht="14.15" x14ac:dyDescent="0.4">
      <c r="A2237" s="116"/>
      <c r="B2237" s="122"/>
      <c r="E2237" s="74"/>
      <c r="F2237" s="74"/>
      <c r="G2237" s="74"/>
    </row>
    <row r="2238" spans="1:7" s="55" customFormat="1" ht="14.15" x14ac:dyDescent="0.4">
      <c r="A2238" s="116"/>
      <c r="B2238" s="122"/>
      <c r="E2238" s="74"/>
      <c r="F2238" s="74"/>
      <c r="G2238" s="74"/>
    </row>
    <row r="2239" spans="1:7" s="55" customFormat="1" ht="14.15" x14ac:dyDescent="0.4">
      <c r="A2239" s="116"/>
      <c r="B2239" s="122"/>
      <c r="E2239" s="74"/>
      <c r="F2239" s="74"/>
      <c r="G2239" s="74"/>
    </row>
    <row r="2240" spans="1:7" s="55" customFormat="1" ht="14.15" x14ac:dyDescent="0.4">
      <c r="A2240" s="116"/>
      <c r="B2240" s="122"/>
      <c r="E2240" s="74"/>
      <c r="F2240" s="74"/>
      <c r="G2240" s="74"/>
    </row>
    <row r="2241" spans="1:7" s="55" customFormat="1" ht="14.15" x14ac:dyDescent="0.4">
      <c r="A2241" s="116"/>
      <c r="B2241" s="122"/>
      <c r="E2241" s="74"/>
      <c r="F2241" s="74"/>
      <c r="G2241" s="74"/>
    </row>
    <row r="2242" spans="1:7" s="55" customFormat="1" ht="14.15" x14ac:dyDescent="0.4">
      <c r="A2242" s="116"/>
      <c r="B2242" s="122"/>
      <c r="E2242" s="74"/>
      <c r="F2242" s="74"/>
      <c r="G2242" s="74"/>
    </row>
    <row r="2243" spans="1:7" s="55" customFormat="1" ht="14.15" x14ac:dyDescent="0.4">
      <c r="A2243" s="116"/>
      <c r="B2243" s="122"/>
      <c r="E2243" s="74"/>
      <c r="F2243" s="74"/>
      <c r="G2243" s="74"/>
    </row>
    <row r="2244" spans="1:7" s="55" customFormat="1" ht="14.15" x14ac:dyDescent="0.4">
      <c r="A2244" s="116"/>
      <c r="B2244" s="122"/>
      <c r="E2244" s="74"/>
      <c r="F2244" s="74"/>
      <c r="G2244" s="74"/>
    </row>
    <row r="2245" spans="1:7" s="55" customFormat="1" ht="14.15" x14ac:dyDescent="0.4">
      <c r="A2245" s="116"/>
      <c r="B2245" s="122"/>
      <c r="E2245" s="74"/>
      <c r="F2245" s="74"/>
      <c r="G2245" s="74"/>
    </row>
    <row r="2246" spans="1:7" s="55" customFormat="1" ht="14.15" x14ac:dyDescent="0.4">
      <c r="A2246" s="116"/>
      <c r="B2246" s="122"/>
      <c r="E2246" s="74"/>
      <c r="F2246" s="74"/>
      <c r="G2246" s="74"/>
    </row>
    <row r="2247" spans="1:7" s="55" customFormat="1" ht="14.15" x14ac:dyDescent="0.4">
      <c r="A2247" s="116"/>
      <c r="B2247" s="122"/>
      <c r="E2247" s="74"/>
      <c r="F2247" s="74"/>
      <c r="G2247" s="74"/>
    </row>
    <row r="2248" spans="1:7" s="55" customFormat="1" ht="14.15" x14ac:dyDescent="0.4">
      <c r="A2248" s="116"/>
      <c r="B2248" s="122"/>
      <c r="E2248" s="74"/>
      <c r="F2248" s="74"/>
      <c r="G2248" s="74"/>
    </row>
    <row r="2249" spans="1:7" s="55" customFormat="1" ht="14.15" x14ac:dyDescent="0.4">
      <c r="A2249" s="116"/>
      <c r="B2249" s="122"/>
      <c r="E2249" s="74"/>
      <c r="F2249" s="74"/>
      <c r="G2249" s="74"/>
    </row>
    <row r="2250" spans="1:7" s="55" customFormat="1" ht="14.15" x14ac:dyDescent="0.4">
      <c r="A2250" s="116"/>
      <c r="B2250" s="122"/>
      <c r="E2250" s="74"/>
      <c r="F2250" s="74"/>
      <c r="G2250" s="74"/>
    </row>
    <row r="2251" spans="1:7" s="55" customFormat="1" ht="14.15" x14ac:dyDescent="0.4">
      <c r="A2251" s="116"/>
      <c r="B2251" s="122"/>
      <c r="E2251" s="74"/>
      <c r="F2251" s="74"/>
      <c r="G2251" s="74"/>
    </row>
    <row r="2252" spans="1:7" s="55" customFormat="1" ht="14.15" x14ac:dyDescent="0.4">
      <c r="A2252" s="116"/>
      <c r="B2252" s="122"/>
      <c r="E2252" s="74"/>
      <c r="F2252" s="74"/>
      <c r="G2252" s="74"/>
    </row>
    <row r="2253" spans="1:7" s="55" customFormat="1" ht="14.15" x14ac:dyDescent="0.4">
      <c r="A2253" s="116"/>
      <c r="B2253" s="122"/>
      <c r="E2253" s="74"/>
      <c r="F2253" s="74"/>
      <c r="G2253" s="74"/>
    </row>
    <row r="2254" spans="1:7" s="55" customFormat="1" ht="14.15" x14ac:dyDescent="0.4">
      <c r="A2254" s="116"/>
      <c r="B2254" s="122"/>
      <c r="E2254" s="74"/>
      <c r="F2254" s="74"/>
      <c r="G2254" s="74"/>
    </row>
    <row r="2255" spans="1:7" s="55" customFormat="1" ht="14.15" x14ac:dyDescent="0.4">
      <c r="A2255" s="116"/>
      <c r="B2255" s="122"/>
      <c r="E2255" s="74"/>
      <c r="F2255" s="74"/>
      <c r="G2255" s="74"/>
    </row>
    <row r="2256" spans="1:7" s="55" customFormat="1" ht="14.15" x14ac:dyDescent="0.4">
      <c r="A2256" s="116"/>
      <c r="B2256" s="122"/>
      <c r="E2256" s="74"/>
      <c r="F2256" s="74"/>
      <c r="G2256" s="74"/>
    </row>
    <row r="2257" spans="1:7" s="55" customFormat="1" ht="14.15" x14ac:dyDescent="0.4">
      <c r="A2257" s="116"/>
      <c r="B2257" s="122"/>
      <c r="E2257" s="74"/>
      <c r="F2257" s="74"/>
      <c r="G2257" s="74"/>
    </row>
    <row r="2258" spans="1:7" s="55" customFormat="1" ht="14.15" x14ac:dyDescent="0.4">
      <c r="A2258" s="116"/>
      <c r="B2258" s="122"/>
      <c r="E2258" s="74"/>
      <c r="F2258" s="74"/>
      <c r="G2258" s="74"/>
    </row>
    <row r="2259" spans="1:7" s="55" customFormat="1" ht="14.15" x14ac:dyDescent="0.4">
      <c r="A2259" s="116"/>
      <c r="B2259" s="122"/>
      <c r="E2259" s="74"/>
      <c r="F2259" s="74"/>
      <c r="G2259" s="74"/>
    </row>
    <row r="2260" spans="1:7" s="55" customFormat="1" ht="14.15" x14ac:dyDescent="0.4">
      <c r="A2260" s="116"/>
      <c r="B2260" s="122"/>
      <c r="E2260" s="74"/>
      <c r="F2260" s="74"/>
      <c r="G2260" s="74"/>
    </row>
    <row r="2261" spans="1:7" s="55" customFormat="1" ht="14.15" x14ac:dyDescent="0.4">
      <c r="A2261" s="116"/>
      <c r="B2261" s="122"/>
      <c r="E2261" s="74"/>
      <c r="F2261" s="74"/>
      <c r="G2261" s="74"/>
    </row>
    <row r="2262" spans="1:7" s="55" customFormat="1" ht="14.15" x14ac:dyDescent="0.4">
      <c r="A2262" s="116"/>
      <c r="B2262" s="122"/>
      <c r="E2262" s="74"/>
      <c r="F2262" s="74"/>
      <c r="G2262" s="74"/>
    </row>
    <row r="2263" spans="1:7" s="55" customFormat="1" ht="14.15" x14ac:dyDescent="0.4">
      <c r="A2263" s="116"/>
      <c r="B2263" s="122"/>
      <c r="E2263" s="74"/>
      <c r="F2263" s="74"/>
      <c r="G2263" s="74"/>
    </row>
    <row r="2264" spans="1:7" s="55" customFormat="1" ht="14.15" x14ac:dyDescent="0.4">
      <c r="A2264" s="116"/>
      <c r="B2264" s="122"/>
      <c r="E2264" s="74"/>
      <c r="F2264" s="74"/>
      <c r="G2264" s="74"/>
    </row>
    <row r="2265" spans="1:7" s="55" customFormat="1" ht="14.15" x14ac:dyDescent="0.4">
      <c r="A2265" s="116"/>
      <c r="B2265" s="122"/>
      <c r="E2265" s="74"/>
      <c r="F2265" s="74"/>
      <c r="G2265" s="74"/>
    </row>
    <row r="2266" spans="1:7" s="55" customFormat="1" ht="14.15" x14ac:dyDescent="0.4">
      <c r="A2266" s="116"/>
      <c r="B2266" s="122"/>
      <c r="E2266" s="74"/>
      <c r="F2266" s="74"/>
      <c r="G2266" s="74"/>
    </row>
    <row r="2267" spans="1:7" s="55" customFormat="1" ht="14.15" x14ac:dyDescent="0.4">
      <c r="A2267" s="116"/>
      <c r="B2267" s="122"/>
      <c r="E2267" s="74"/>
      <c r="F2267" s="74"/>
      <c r="G2267" s="74"/>
    </row>
    <row r="2268" spans="1:7" s="55" customFormat="1" ht="14.15" x14ac:dyDescent="0.4">
      <c r="A2268" s="116"/>
      <c r="B2268" s="122"/>
      <c r="E2268" s="74"/>
      <c r="F2268" s="74"/>
      <c r="G2268" s="74"/>
    </row>
    <row r="2269" spans="1:7" s="55" customFormat="1" ht="14.15" x14ac:dyDescent="0.4">
      <c r="A2269" s="116"/>
      <c r="B2269" s="122"/>
      <c r="E2269" s="74"/>
      <c r="F2269" s="74"/>
      <c r="G2269" s="74"/>
    </row>
    <row r="2270" spans="1:7" s="55" customFormat="1" ht="14.15" x14ac:dyDescent="0.4">
      <c r="A2270" s="116"/>
      <c r="B2270" s="122"/>
      <c r="E2270" s="74"/>
      <c r="F2270" s="74"/>
      <c r="G2270" s="74"/>
    </row>
    <row r="2271" spans="1:7" s="55" customFormat="1" ht="14.15" x14ac:dyDescent="0.4">
      <c r="A2271" s="116"/>
      <c r="B2271" s="122"/>
      <c r="E2271" s="74"/>
      <c r="F2271" s="74"/>
      <c r="G2271" s="74"/>
    </row>
    <row r="2272" spans="1:7" s="55" customFormat="1" ht="14.15" x14ac:dyDescent="0.4">
      <c r="A2272" s="116"/>
      <c r="B2272" s="122"/>
      <c r="E2272" s="74"/>
      <c r="F2272" s="74"/>
      <c r="G2272" s="74"/>
    </row>
    <row r="2273" spans="1:7" s="55" customFormat="1" ht="14.15" x14ac:dyDescent="0.4">
      <c r="A2273" s="116"/>
      <c r="B2273" s="122"/>
      <c r="E2273" s="74"/>
      <c r="F2273" s="74"/>
      <c r="G2273" s="74"/>
    </row>
    <row r="2274" spans="1:7" s="55" customFormat="1" ht="14.15" x14ac:dyDescent="0.4">
      <c r="A2274" s="116"/>
      <c r="B2274" s="122"/>
      <c r="E2274" s="74"/>
      <c r="F2274" s="74"/>
      <c r="G2274" s="74"/>
    </row>
    <row r="2275" spans="1:7" s="55" customFormat="1" ht="14.15" x14ac:dyDescent="0.4">
      <c r="A2275" s="116"/>
      <c r="B2275" s="122"/>
      <c r="E2275" s="74"/>
      <c r="F2275" s="74"/>
      <c r="G2275" s="74"/>
    </row>
    <row r="2276" spans="1:7" s="55" customFormat="1" ht="14.15" x14ac:dyDescent="0.4">
      <c r="A2276" s="116"/>
      <c r="B2276" s="122"/>
      <c r="E2276" s="74"/>
      <c r="F2276" s="74"/>
      <c r="G2276" s="74"/>
    </row>
    <row r="2277" spans="1:7" s="55" customFormat="1" ht="14.15" x14ac:dyDescent="0.4">
      <c r="A2277" s="116"/>
      <c r="B2277" s="122"/>
      <c r="E2277" s="74"/>
      <c r="F2277" s="74"/>
      <c r="G2277" s="74"/>
    </row>
    <row r="2278" spans="1:7" s="55" customFormat="1" ht="14.15" x14ac:dyDescent="0.4">
      <c r="A2278" s="116"/>
      <c r="B2278" s="122"/>
      <c r="E2278" s="74"/>
      <c r="F2278" s="74"/>
      <c r="G2278" s="74"/>
    </row>
    <row r="2279" spans="1:7" s="55" customFormat="1" ht="14.15" x14ac:dyDescent="0.4">
      <c r="A2279" s="116"/>
      <c r="B2279" s="122"/>
      <c r="E2279" s="74"/>
      <c r="F2279" s="74"/>
      <c r="G2279" s="74"/>
    </row>
    <row r="2280" spans="1:7" s="55" customFormat="1" ht="14.15" x14ac:dyDescent="0.4">
      <c r="A2280" s="116"/>
      <c r="B2280" s="122"/>
      <c r="E2280" s="74"/>
      <c r="F2280" s="74"/>
      <c r="G2280" s="74"/>
    </row>
    <row r="2281" spans="1:7" s="55" customFormat="1" ht="14.15" x14ac:dyDescent="0.4">
      <c r="A2281" s="116"/>
      <c r="B2281" s="122"/>
      <c r="E2281" s="74"/>
      <c r="F2281" s="74"/>
      <c r="G2281" s="74"/>
    </row>
    <row r="2282" spans="1:7" s="55" customFormat="1" ht="14.15" x14ac:dyDescent="0.4">
      <c r="A2282" s="116"/>
      <c r="B2282" s="122"/>
      <c r="E2282" s="74"/>
      <c r="F2282" s="74"/>
      <c r="G2282" s="74"/>
    </row>
    <row r="2283" spans="1:7" s="55" customFormat="1" ht="14.15" x14ac:dyDescent="0.4">
      <c r="A2283" s="116"/>
      <c r="B2283" s="122"/>
      <c r="E2283" s="74"/>
      <c r="F2283" s="74"/>
      <c r="G2283" s="74"/>
    </row>
    <row r="2284" spans="1:7" s="55" customFormat="1" ht="14.15" x14ac:dyDescent="0.4">
      <c r="A2284" s="116"/>
      <c r="B2284" s="122"/>
      <c r="E2284" s="74"/>
      <c r="F2284" s="74"/>
      <c r="G2284" s="74"/>
    </row>
    <row r="2285" spans="1:7" s="55" customFormat="1" ht="14.15" x14ac:dyDescent="0.4">
      <c r="A2285" s="116"/>
      <c r="B2285" s="122"/>
      <c r="E2285" s="74"/>
      <c r="F2285" s="74"/>
      <c r="G2285" s="74"/>
    </row>
    <row r="2286" spans="1:7" s="55" customFormat="1" ht="14.15" x14ac:dyDescent="0.4">
      <c r="A2286" s="116"/>
      <c r="B2286" s="122"/>
      <c r="E2286" s="74"/>
      <c r="F2286" s="74"/>
      <c r="G2286" s="74"/>
    </row>
    <row r="2287" spans="1:7" s="55" customFormat="1" ht="14.15" x14ac:dyDescent="0.4">
      <c r="A2287" s="116"/>
      <c r="B2287" s="122"/>
      <c r="E2287" s="74"/>
      <c r="F2287" s="74"/>
      <c r="G2287" s="74"/>
    </row>
    <row r="2288" spans="1:7" s="55" customFormat="1" ht="14.15" x14ac:dyDescent="0.4">
      <c r="A2288" s="116"/>
      <c r="B2288" s="122"/>
      <c r="E2288" s="74"/>
      <c r="F2288" s="74"/>
      <c r="G2288" s="74"/>
    </row>
    <row r="2289" spans="1:7" s="55" customFormat="1" ht="14.15" x14ac:dyDescent="0.4">
      <c r="A2289" s="116"/>
      <c r="B2289" s="122"/>
      <c r="E2289" s="74"/>
      <c r="F2289" s="74"/>
      <c r="G2289" s="74"/>
    </row>
    <row r="2290" spans="1:7" s="55" customFormat="1" ht="14.15" x14ac:dyDescent="0.4">
      <c r="A2290" s="116"/>
      <c r="B2290" s="122"/>
      <c r="E2290" s="74"/>
      <c r="F2290" s="74"/>
      <c r="G2290" s="74"/>
    </row>
    <row r="2291" spans="1:7" s="55" customFormat="1" ht="14.15" x14ac:dyDescent="0.4">
      <c r="A2291" s="116"/>
      <c r="B2291" s="122"/>
      <c r="E2291" s="74"/>
      <c r="F2291" s="74"/>
      <c r="G2291" s="74"/>
    </row>
    <row r="2292" spans="1:7" s="55" customFormat="1" ht="14.15" x14ac:dyDescent="0.4">
      <c r="A2292" s="116"/>
      <c r="B2292" s="122"/>
      <c r="E2292" s="74"/>
      <c r="F2292" s="74"/>
      <c r="G2292" s="74"/>
    </row>
    <row r="2293" spans="1:7" s="55" customFormat="1" ht="14.15" x14ac:dyDescent="0.4">
      <c r="A2293" s="116"/>
      <c r="B2293" s="122"/>
      <c r="E2293" s="74"/>
      <c r="F2293" s="74"/>
      <c r="G2293" s="74"/>
    </row>
    <row r="2294" spans="1:7" s="55" customFormat="1" ht="14.15" x14ac:dyDescent="0.4">
      <c r="A2294" s="116"/>
      <c r="B2294" s="122"/>
      <c r="E2294" s="74"/>
      <c r="F2294" s="74"/>
      <c r="G2294" s="74"/>
    </row>
    <row r="2295" spans="1:7" s="55" customFormat="1" ht="14.15" x14ac:dyDescent="0.4">
      <c r="A2295" s="116"/>
      <c r="B2295" s="122"/>
      <c r="E2295" s="74"/>
      <c r="F2295" s="74"/>
      <c r="G2295" s="74"/>
    </row>
    <row r="2296" spans="1:7" s="55" customFormat="1" ht="14.15" x14ac:dyDescent="0.4">
      <c r="A2296" s="116"/>
      <c r="B2296" s="122"/>
      <c r="E2296" s="74"/>
      <c r="F2296" s="74"/>
      <c r="G2296" s="74"/>
    </row>
    <row r="2297" spans="1:7" s="55" customFormat="1" ht="14.15" x14ac:dyDescent="0.4">
      <c r="A2297" s="116"/>
      <c r="B2297" s="122"/>
      <c r="E2297" s="74"/>
      <c r="F2297" s="74"/>
      <c r="G2297" s="74"/>
    </row>
    <row r="2298" spans="1:7" s="55" customFormat="1" ht="14.15" x14ac:dyDescent="0.4">
      <c r="A2298" s="116"/>
      <c r="B2298" s="122"/>
      <c r="E2298" s="74"/>
      <c r="F2298" s="74"/>
      <c r="G2298" s="74"/>
    </row>
    <row r="2299" spans="1:7" s="55" customFormat="1" ht="14.15" x14ac:dyDescent="0.4">
      <c r="A2299" s="116"/>
      <c r="B2299" s="122"/>
      <c r="E2299" s="74"/>
      <c r="F2299" s="74"/>
      <c r="G2299" s="74"/>
    </row>
    <row r="2300" spans="1:7" s="55" customFormat="1" ht="14.15" x14ac:dyDescent="0.4">
      <c r="A2300" s="116"/>
      <c r="B2300" s="122"/>
      <c r="E2300" s="74"/>
      <c r="F2300" s="74"/>
      <c r="G2300" s="74"/>
    </row>
    <row r="2301" spans="1:7" s="55" customFormat="1" ht="14.15" x14ac:dyDescent="0.4">
      <c r="A2301" s="116"/>
      <c r="B2301" s="122"/>
      <c r="E2301" s="74"/>
      <c r="F2301" s="74"/>
      <c r="G2301" s="74"/>
    </row>
    <row r="2302" spans="1:7" s="55" customFormat="1" ht="14.15" x14ac:dyDescent="0.4">
      <c r="A2302" s="116"/>
      <c r="B2302" s="122"/>
      <c r="E2302" s="74"/>
      <c r="F2302" s="74"/>
      <c r="G2302" s="74"/>
    </row>
    <row r="2303" spans="1:7" s="55" customFormat="1" ht="14.15" x14ac:dyDescent="0.4">
      <c r="A2303" s="116"/>
      <c r="B2303" s="122"/>
      <c r="E2303" s="74"/>
      <c r="F2303" s="74"/>
      <c r="G2303" s="74"/>
    </row>
    <row r="2304" spans="1:7" s="55" customFormat="1" ht="14.15" x14ac:dyDescent="0.4">
      <c r="A2304" s="116"/>
      <c r="B2304" s="122"/>
      <c r="E2304" s="74"/>
      <c r="F2304" s="74"/>
      <c r="G2304" s="74"/>
    </row>
    <row r="2305" spans="1:7" s="55" customFormat="1" ht="14.15" x14ac:dyDescent="0.4">
      <c r="A2305" s="116"/>
      <c r="B2305" s="122"/>
      <c r="E2305" s="74"/>
      <c r="F2305" s="74"/>
      <c r="G2305" s="74"/>
    </row>
    <row r="2306" spans="1:7" s="55" customFormat="1" ht="14.15" x14ac:dyDescent="0.4">
      <c r="A2306" s="116"/>
      <c r="B2306" s="122"/>
      <c r="E2306" s="74"/>
      <c r="F2306" s="74"/>
      <c r="G2306" s="74"/>
    </row>
    <row r="2307" spans="1:7" s="55" customFormat="1" ht="14.15" x14ac:dyDescent="0.4">
      <c r="A2307" s="116"/>
      <c r="B2307" s="122"/>
      <c r="E2307" s="74"/>
      <c r="F2307" s="74"/>
      <c r="G2307" s="74"/>
    </row>
    <row r="2308" spans="1:7" s="55" customFormat="1" ht="14.15" x14ac:dyDescent="0.4">
      <c r="A2308" s="116"/>
      <c r="B2308" s="122"/>
      <c r="E2308" s="74"/>
      <c r="F2308" s="74"/>
      <c r="G2308" s="74"/>
    </row>
    <row r="2309" spans="1:7" s="55" customFormat="1" ht="14.15" x14ac:dyDescent="0.4">
      <c r="A2309" s="116"/>
      <c r="B2309" s="122"/>
      <c r="E2309" s="74"/>
      <c r="F2309" s="74"/>
      <c r="G2309" s="74"/>
    </row>
    <row r="2310" spans="1:7" s="55" customFormat="1" ht="14.15" x14ac:dyDescent="0.4">
      <c r="A2310" s="116"/>
      <c r="B2310" s="122"/>
      <c r="E2310" s="74"/>
      <c r="F2310" s="74"/>
      <c r="G2310" s="74"/>
    </row>
    <row r="2311" spans="1:7" s="55" customFormat="1" ht="14.15" x14ac:dyDescent="0.4">
      <c r="A2311" s="116"/>
      <c r="B2311" s="122"/>
      <c r="E2311" s="74"/>
      <c r="F2311" s="74"/>
      <c r="G2311" s="74"/>
    </row>
    <row r="2312" spans="1:7" s="55" customFormat="1" ht="14.15" x14ac:dyDescent="0.4">
      <c r="A2312" s="116"/>
      <c r="B2312" s="122"/>
      <c r="E2312" s="74"/>
      <c r="F2312" s="74"/>
      <c r="G2312" s="74"/>
    </row>
    <row r="2313" spans="1:7" s="55" customFormat="1" ht="14.15" x14ac:dyDescent="0.4">
      <c r="A2313" s="116"/>
      <c r="B2313" s="122"/>
      <c r="E2313" s="74"/>
      <c r="F2313" s="74"/>
      <c r="G2313" s="74"/>
    </row>
    <row r="2314" spans="1:7" s="55" customFormat="1" ht="14.15" x14ac:dyDescent="0.4">
      <c r="A2314" s="116"/>
      <c r="B2314" s="122"/>
      <c r="E2314" s="74"/>
      <c r="F2314" s="74"/>
      <c r="G2314" s="74"/>
    </row>
    <row r="2315" spans="1:7" s="55" customFormat="1" ht="14.15" x14ac:dyDescent="0.4">
      <c r="A2315" s="116"/>
      <c r="B2315" s="122"/>
      <c r="E2315" s="74"/>
      <c r="F2315" s="74"/>
      <c r="G2315" s="74"/>
    </row>
    <row r="2316" spans="1:7" s="55" customFormat="1" ht="14.15" x14ac:dyDescent="0.4">
      <c r="A2316" s="116"/>
      <c r="B2316" s="122"/>
      <c r="E2316" s="74"/>
      <c r="F2316" s="74"/>
      <c r="G2316" s="74"/>
    </row>
    <row r="2317" spans="1:7" s="55" customFormat="1" ht="14.15" x14ac:dyDescent="0.4">
      <c r="A2317" s="116"/>
      <c r="B2317" s="122"/>
      <c r="E2317" s="74"/>
      <c r="F2317" s="74"/>
      <c r="G2317" s="74"/>
    </row>
    <row r="2318" spans="1:7" s="55" customFormat="1" ht="14.15" x14ac:dyDescent="0.4">
      <c r="A2318" s="116"/>
      <c r="B2318" s="122"/>
      <c r="E2318" s="74"/>
      <c r="F2318" s="74"/>
      <c r="G2318" s="74"/>
    </row>
    <row r="2319" spans="1:7" s="55" customFormat="1" ht="14.15" x14ac:dyDescent="0.4">
      <c r="A2319" s="116"/>
      <c r="B2319" s="122"/>
      <c r="E2319" s="74"/>
      <c r="F2319" s="74"/>
      <c r="G2319" s="74"/>
    </row>
    <row r="2320" spans="1:7" s="55" customFormat="1" ht="14.15" x14ac:dyDescent="0.4">
      <c r="A2320" s="116"/>
      <c r="B2320" s="122"/>
      <c r="E2320" s="74"/>
      <c r="F2320" s="74"/>
      <c r="G2320" s="74"/>
    </row>
    <row r="2321" spans="1:7" s="55" customFormat="1" ht="14.15" x14ac:dyDescent="0.4">
      <c r="A2321" s="116"/>
      <c r="B2321" s="122"/>
      <c r="E2321" s="74"/>
      <c r="F2321" s="74"/>
      <c r="G2321" s="74"/>
    </row>
    <row r="2322" spans="1:7" s="55" customFormat="1" ht="14.15" x14ac:dyDescent="0.4">
      <c r="A2322" s="116"/>
      <c r="B2322" s="122"/>
      <c r="E2322" s="74"/>
      <c r="F2322" s="74"/>
      <c r="G2322" s="74"/>
    </row>
    <row r="2323" spans="1:7" s="55" customFormat="1" ht="14.15" x14ac:dyDescent="0.4">
      <c r="A2323" s="116"/>
      <c r="B2323" s="122"/>
      <c r="E2323" s="74"/>
      <c r="F2323" s="74"/>
      <c r="G2323" s="74"/>
    </row>
    <row r="2324" spans="1:7" s="55" customFormat="1" ht="14.15" x14ac:dyDescent="0.4">
      <c r="A2324" s="116"/>
      <c r="B2324" s="122"/>
      <c r="E2324" s="74"/>
      <c r="F2324" s="74"/>
      <c r="G2324" s="74"/>
    </row>
    <row r="2325" spans="1:7" s="55" customFormat="1" ht="14.15" x14ac:dyDescent="0.4">
      <c r="A2325" s="116"/>
      <c r="B2325" s="122"/>
      <c r="E2325" s="74"/>
      <c r="F2325" s="74"/>
      <c r="G2325" s="74"/>
    </row>
    <row r="2326" spans="1:7" s="55" customFormat="1" ht="14.15" x14ac:dyDescent="0.4">
      <c r="A2326" s="116"/>
      <c r="B2326" s="122"/>
      <c r="E2326" s="74"/>
      <c r="F2326" s="74"/>
      <c r="G2326" s="74"/>
    </row>
    <row r="2327" spans="1:7" s="55" customFormat="1" ht="14.15" x14ac:dyDescent="0.4">
      <c r="A2327" s="116"/>
      <c r="B2327" s="122"/>
      <c r="E2327" s="74"/>
      <c r="F2327" s="74"/>
      <c r="G2327" s="74"/>
    </row>
    <row r="2328" spans="1:7" s="55" customFormat="1" ht="14.15" x14ac:dyDescent="0.4">
      <c r="A2328" s="116"/>
      <c r="B2328" s="122"/>
      <c r="E2328" s="74"/>
      <c r="F2328" s="74"/>
      <c r="G2328" s="74"/>
    </row>
    <row r="2329" spans="1:7" s="55" customFormat="1" ht="14.15" x14ac:dyDescent="0.4">
      <c r="A2329" s="116"/>
      <c r="B2329" s="122"/>
      <c r="E2329" s="74"/>
      <c r="F2329" s="74"/>
      <c r="G2329" s="74"/>
    </row>
    <row r="2330" spans="1:7" s="55" customFormat="1" ht="14.15" x14ac:dyDescent="0.4">
      <c r="A2330" s="116"/>
      <c r="B2330" s="122"/>
      <c r="E2330" s="74"/>
      <c r="F2330" s="74"/>
      <c r="G2330" s="74"/>
    </row>
    <row r="2331" spans="1:7" s="55" customFormat="1" ht="14.15" x14ac:dyDescent="0.4">
      <c r="A2331" s="116"/>
      <c r="B2331" s="122"/>
      <c r="E2331" s="74"/>
      <c r="F2331" s="74"/>
      <c r="G2331" s="74"/>
    </row>
    <row r="2332" spans="1:7" s="55" customFormat="1" ht="14.15" x14ac:dyDescent="0.4">
      <c r="A2332" s="116"/>
      <c r="B2332" s="122"/>
      <c r="E2332" s="74"/>
      <c r="F2332" s="74"/>
      <c r="G2332" s="74"/>
    </row>
    <row r="2333" spans="1:7" s="55" customFormat="1" ht="14.15" x14ac:dyDescent="0.4">
      <c r="A2333" s="116"/>
      <c r="B2333" s="122"/>
      <c r="E2333" s="74"/>
      <c r="F2333" s="74"/>
      <c r="G2333" s="74"/>
    </row>
    <row r="2334" spans="1:7" s="55" customFormat="1" ht="14.15" x14ac:dyDescent="0.4">
      <c r="A2334" s="116"/>
      <c r="B2334" s="122"/>
      <c r="E2334" s="74"/>
      <c r="F2334" s="74"/>
      <c r="G2334" s="74"/>
    </row>
    <row r="2335" spans="1:7" s="55" customFormat="1" ht="14.15" x14ac:dyDescent="0.4">
      <c r="A2335" s="116"/>
      <c r="B2335" s="122"/>
      <c r="E2335" s="74"/>
      <c r="F2335" s="74"/>
      <c r="G2335" s="74"/>
    </row>
    <row r="2336" spans="1:7" s="55" customFormat="1" ht="14.15" x14ac:dyDescent="0.4">
      <c r="A2336" s="116"/>
      <c r="B2336" s="122"/>
      <c r="E2336" s="74"/>
      <c r="F2336" s="74"/>
      <c r="G2336" s="74"/>
    </row>
    <row r="2337" spans="1:7" s="55" customFormat="1" ht="14.15" x14ac:dyDescent="0.4">
      <c r="A2337" s="116"/>
      <c r="B2337" s="122"/>
      <c r="E2337" s="74"/>
      <c r="F2337" s="74"/>
      <c r="G2337" s="74"/>
    </row>
    <row r="2338" spans="1:7" s="55" customFormat="1" ht="14.15" x14ac:dyDescent="0.4">
      <c r="A2338" s="116"/>
      <c r="B2338" s="122"/>
      <c r="E2338" s="74"/>
      <c r="F2338" s="74"/>
      <c r="G2338" s="74"/>
    </row>
    <row r="2339" spans="1:7" s="55" customFormat="1" ht="14.15" x14ac:dyDescent="0.4">
      <c r="A2339" s="116"/>
      <c r="B2339" s="122"/>
      <c r="E2339" s="74"/>
      <c r="F2339" s="74"/>
      <c r="G2339" s="74"/>
    </row>
    <row r="2340" spans="1:7" s="55" customFormat="1" ht="14.15" x14ac:dyDescent="0.4">
      <c r="A2340" s="116"/>
      <c r="B2340" s="122"/>
      <c r="E2340" s="74"/>
      <c r="F2340" s="74"/>
      <c r="G2340" s="74"/>
    </row>
    <row r="2341" spans="1:7" s="55" customFormat="1" ht="14.15" x14ac:dyDescent="0.4">
      <c r="A2341" s="116"/>
      <c r="B2341" s="122"/>
      <c r="E2341" s="74"/>
      <c r="F2341" s="74"/>
      <c r="G2341" s="74"/>
    </row>
    <row r="2342" spans="1:7" s="55" customFormat="1" ht="14.15" x14ac:dyDescent="0.4">
      <c r="A2342" s="116"/>
      <c r="B2342" s="122"/>
      <c r="E2342" s="74"/>
      <c r="F2342" s="74"/>
      <c r="G2342" s="74"/>
    </row>
    <row r="2343" spans="1:7" s="55" customFormat="1" ht="14.15" x14ac:dyDescent="0.4">
      <c r="A2343" s="116"/>
      <c r="B2343" s="122"/>
      <c r="E2343" s="74"/>
      <c r="F2343" s="74"/>
      <c r="G2343" s="74"/>
    </row>
    <row r="2344" spans="1:7" s="55" customFormat="1" ht="14.15" x14ac:dyDescent="0.4">
      <c r="A2344" s="116"/>
      <c r="B2344" s="122"/>
      <c r="E2344" s="74"/>
      <c r="F2344" s="74"/>
      <c r="G2344" s="74"/>
    </row>
    <row r="2345" spans="1:7" s="55" customFormat="1" ht="14.15" x14ac:dyDescent="0.4">
      <c r="A2345" s="116"/>
      <c r="B2345" s="122"/>
      <c r="E2345" s="74"/>
      <c r="F2345" s="74"/>
      <c r="G2345" s="74"/>
    </row>
    <row r="2346" spans="1:7" s="55" customFormat="1" ht="14.15" x14ac:dyDescent="0.4">
      <c r="A2346" s="116"/>
      <c r="B2346" s="122"/>
      <c r="E2346" s="74"/>
      <c r="F2346" s="74"/>
      <c r="G2346" s="74"/>
    </row>
    <row r="2347" spans="1:7" s="55" customFormat="1" ht="14.15" x14ac:dyDescent="0.4">
      <c r="A2347" s="116"/>
      <c r="B2347" s="122"/>
      <c r="E2347" s="74"/>
      <c r="F2347" s="74"/>
      <c r="G2347" s="74"/>
    </row>
    <row r="2348" spans="1:7" s="55" customFormat="1" ht="14.15" x14ac:dyDescent="0.4">
      <c r="A2348" s="116"/>
      <c r="B2348" s="122"/>
      <c r="E2348" s="74"/>
      <c r="F2348" s="74"/>
      <c r="G2348" s="74"/>
    </row>
    <row r="2349" spans="1:7" s="55" customFormat="1" ht="14.15" x14ac:dyDescent="0.4">
      <c r="A2349" s="116"/>
      <c r="B2349" s="122"/>
      <c r="E2349" s="74"/>
      <c r="F2349" s="74"/>
      <c r="G2349" s="74"/>
    </row>
    <row r="2350" spans="1:7" s="55" customFormat="1" ht="14.15" x14ac:dyDescent="0.4">
      <c r="A2350" s="116"/>
      <c r="B2350" s="122"/>
      <c r="E2350" s="74"/>
      <c r="F2350" s="74"/>
      <c r="G2350" s="74"/>
    </row>
    <row r="2351" spans="1:7" s="55" customFormat="1" ht="14.15" x14ac:dyDescent="0.4">
      <c r="A2351" s="116"/>
      <c r="B2351" s="122"/>
      <c r="E2351" s="74"/>
      <c r="F2351" s="74"/>
      <c r="G2351" s="74"/>
    </row>
    <row r="2352" spans="1:7" s="55" customFormat="1" ht="14.15" x14ac:dyDescent="0.4">
      <c r="A2352" s="116"/>
      <c r="B2352" s="122"/>
      <c r="E2352" s="74"/>
      <c r="F2352" s="74"/>
      <c r="G2352" s="74"/>
    </row>
    <row r="2353" spans="1:7" s="55" customFormat="1" ht="14.15" x14ac:dyDescent="0.4">
      <c r="A2353" s="116"/>
      <c r="B2353" s="122"/>
      <c r="E2353" s="74"/>
      <c r="F2353" s="74"/>
      <c r="G2353" s="74"/>
    </row>
    <row r="2354" spans="1:7" s="55" customFormat="1" ht="14.15" x14ac:dyDescent="0.4">
      <c r="A2354" s="116"/>
      <c r="B2354" s="122"/>
      <c r="E2354" s="74"/>
      <c r="F2354" s="74"/>
      <c r="G2354" s="74"/>
    </row>
    <row r="2355" spans="1:7" s="55" customFormat="1" ht="14.15" x14ac:dyDescent="0.4">
      <c r="A2355" s="116"/>
      <c r="B2355" s="122"/>
      <c r="E2355" s="74"/>
      <c r="F2355" s="74"/>
      <c r="G2355" s="74"/>
    </row>
    <row r="2356" spans="1:7" s="55" customFormat="1" ht="14.15" x14ac:dyDescent="0.4">
      <c r="A2356" s="116"/>
      <c r="B2356" s="122"/>
      <c r="E2356" s="74"/>
      <c r="F2356" s="74"/>
      <c r="G2356" s="74"/>
    </row>
    <row r="2357" spans="1:7" s="55" customFormat="1" ht="14.15" x14ac:dyDescent="0.4">
      <c r="A2357" s="116"/>
      <c r="B2357" s="122"/>
      <c r="E2357" s="74"/>
      <c r="F2357" s="74"/>
      <c r="G2357" s="74"/>
    </row>
    <row r="2358" spans="1:7" s="55" customFormat="1" ht="14.15" x14ac:dyDescent="0.4">
      <c r="A2358" s="116"/>
      <c r="B2358" s="122"/>
      <c r="E2358" s="74"/>
      <c r="F2358" s="74"/>
      <c r="G2358" s="74"/>
    </row>
    <row r="2359" spans="1:7" s="55" customFormat="1" ht="14.15" x14ac:dyDescent="0.4">
      <c r="A2359" s="116"/>
      <c r="B2359" s="122"/>
      <c r="E2359" s="74"/>
      <c r="F2359" s="74"/>
      <c r="G2359" s="74"/>
    </row>
    <row r="2360" spans="1:7" s="55" customFormat="1" ht="14.15" x14ac:dyDescent="0.4">
      <c r="A2360" s="116"/>
      <c r="B2360" s="122"/>
      <c r="E2360" s="74"/>
      <c r="F2360" s="74"/>
      <c r="G2360" s="74"/>
    </row>
    <row r="2361" spans="1:7" s="55" customFormat="1" ht="14.15" x14ac:dyDescent="0.4">
      <c r="A2361" s="116"/>
      <c r="B2361" s="122"/>
      <c r="E2361" s="74"/>
      <c r="F2361" s="74"/>
      <c r="G2361" s="74"/>
    </row>
    <row r="2362" spans="1:7" s="55" customFormat="1" ht="14.15" x14ac:dyDescent="0.4">
      <c r="A2362" s="116"/>
      <c r="B2362" s="122"/>
      <c r="E2362" s="74"/>
      <c r="F2362" s="74"/>
      <c r="G2362" s="74"/>
    </row>
    <row r="2363" spans="1:7" s="55" customFormat="1" ht="14.15" x14ac:dyDescent="0.4">
      <c r="A2363" s="116"/>
      <c r="B2363" s="122"/>
      <c r="E2363" s="74"/>
      <c r="F2363" s="74"/>
      <c r="G2363" s="74"/>
    </row>
    <row r="2364" spans="1:7" s="55" customFormat="1" ht="14.15" x14ac:dyDescent="0.4">
      <c r="A2364" s="116"/>
      <c r="B2364" s="122"/>
      <c r="E2364" s="74"/>
      <c r="F2364" s="74"/>
      <c r="G2364" s="74"/>
    </row>
    <row r="2365" spans="1:7" s="55" customFormat="1" ht="14.15" x14ac:dyDescent="0.4">
      <c r="A2365" s="116"/>
      <c r="B2365" s="122"/>
      <c r="E2365" s="74"/>
      <c r="F2365" s="74"/>
      <c r="G2365" s="74"/>
    </row>
    <row r="2366" spans="1:7" s="55" customFormat="1" ht="14.15" x14ac:dyDescent="0.4">
      <c r="A2366" s="116"/>
      <c r="B2366" s="122"/>
      <c r="E2366" s="74"/>
      <c r="F2366" s="74"/>
      <c r="G2366" s="74"/>
    </row>
    <row r="2367" spans="1:7" s="55" customFormat="1" ht="14.15" x14ac:dyDescent="0.4">
      <c r="A2367" s="116"/>
      <c r="B2367" s="122"/>
      <c r="E2367" s="74"/>
      <c r="F2367" s="74"/>
      <c r="G2367" s="74"/>
    </row>
    <row r="2368" spans="1:7" s="55" customFormat="1" ht="14.15" x14ac:dyDescent="0.4">
      <c r="A2368" s="116"/>
      <c r="B2368" s="122"/>
      <c r="E2368" s="74"/>
      <c r="F2368" s="74"/>
      <c r="G2368" s="74"/>
    </row>
    <row r="2369" spans="1:7" s="55" customFormat="1" ht="14.15" x14ac:dyDescent="0.4">
      <c r="A2369" s="116"/>
      <c r="B2369" s="122"/>
      <c r="E2369" s="74"/>
      <c r="F2369" s="74"/>
      <c r="G2369" s="74"/>
    </row>
    <row r="2370" spans="1:7" s="55" customFormat="1" ht="14.15" x14ac:dyDescent="0.4">
      <c r="A2370" s="116"/>
      <c r="B2370" s="122"/>
      <c r="E2370" s="74"/>
      <c r="F2370" s="74"/>
      <c r="G2370" s="74"/>
    </row>
    <row r="2371" spans="1:7" s="55" customFormat="1" ht="14.15" x14ac:dyDescent="0.4">
      <c r="A2371" s="116"/>
      <c r="B2371" s="122"/>
      <c r="E2371" s="74"/>
      <c r="F2371" s="74"/>
      <c r="G2371" s="74"/>
    </row>
    <row r="2372" spans="1:7" s="55" customFormat="1" ht="14.15" x14ac:dyDescent="0.4">
      <c r="A2372" s="116"/>
      <c r="B2372" s="122"/>
      <c r="E2372" s="74"/>
      <c r="F2372" s="74"/>
      <c r="G2372" s="74"/>
    </row>
    <row r="2373" spans="1:7" s="55" customFormat="1" ht="14.15" x14ac:dyDescent="0.4">
      <c r="A2373" s="116"/>
      <c r="B2373" s="122"/>
      <c r="E2373" s="74"/>
      <c r="F2373" s="74"/>
      <c r="G2373" s="74"/>
    </row>
    <row r="2374" spans="1:7" s="55" customFormat="1" ht="14.15" x14ac:dyDescent="0.4">
      <c r="A2374" s="116"/>
      <c r="B2374" s="122"/>
      <c r="E2374" s="74"/>
      <c r="F2374" s="74"/>
      <c r="G2374" s="74"/>
    </row>
    <row r="2375" spans="1:7" s="55" customFormat="1" ht="14.15" x14ac:dyDescent="0.4">
      <c r="A2375" s="116"/>
      <c r="B2375" s="122"/>
      <c r="E2375" s="74"/>
      <c r="F2375" s="74"/>
      <c r="G2375" s="74"/>
    </row>
    <row r="2376" spans="1:7" s="55" customFormat="1" ht="14.15" x14ac:dyDescent="0.4">
      <c r="A2376" s="116"/>
      <c r="B2376" s="122"/>
      <c r="E2376" s="74"/>
      <c r="F2376" s="74"/>
      <c r="G2376" s="74"/>
    </row>
    <row r="2377" spans="1:7" s="55" customFormat="1" ht="14.15" x14ac:dyDescent="0.4">
      <c r="A2377" s="116"/>
      <c r="B2377" s="122"/>
      <c r="E2377" s="74"/>
      <c r="F2377" s="74"/>
      <c r="G2377" s="74"/>
    </row>
    <row r="2378" spans="1:7" s="55" customFormat="1" ht="14.15" x14ac:dyDescent="0.4">
      <c r="A2378" s="116"/>
      <c r="B2378" s="122"/>
      <c r="E2378" s="74"/>
      <c r="F2378" s="74"/>
      <c r="G2378" s="74"/>
    </row>
    <row r="2379" spans="1:7" s="55" customFormat="1" ht="14.15" x14ac:dyDescent="0.4">
      <c r="A2379" s="116"/>
      <c r="B2379" s="122"/>
      <c r="E2379" s="74"/>
      <c r="F2379" s="74"/>
      <c r="G2379" s="74"/>
    </row>
    <row r="2380" spans="1:7" s="55" customFormat="1" ht="14.15" x14ac:dyDescent="0.4">
      <c r="A2380" s="116"/>
      <c r="B2380" s="122"/>
      <c r="E2380" s="74"/>
      <c r="F2380" s="74"/>
      <c r="G2380" s="74"/>
    </row>
    <row r="2381" spans="1:7" s="55" customFormat="1" ht="14.15" x14ac:dyDescent="0.4">
      <c r="A2381" s="116"/>
      <c r="B2381" s="122"/>
      <c r="E2381" s="74"/>
      <c r="F2381" s="74"/>
      <c r="G2381" s="74"/>
    </row>
    <row r="2382" spans="1:7" s="55" customFormat="1" ht="14.15" x14ac:dyDescent="0.4">
      <c r="A2382" s="116"/>
      <c r="B2382" s="122"/>
      <c r="E2382" s="74"/>
      <c r="F2382" s="74"/>
      <c r="G2382" s="74"/>
    </row>
    <row r="2383" spans="1:7" s="55" customFormat="1" ht="14.15" x14ac:dyDescent="0.4">
      <c r="A2383" s="116"/>
      <c r="B2383" s="122"/>
      <c r="E2383" s="74"/>
      <c r="F2383" s="74"/>
      <c r="G2383" s="74"/>
    </row>
    <row r="2384" spans="1:7" s="55" customFormat="1" ht="14.15" x14ac:dyDescent="0.4">
      <c r="A2384" s="116"/>
      <c r="B2384" s="122"/>
      <c r="E2384" s="74"/>
      <c r="F2384" s="74"/>
      <c r="G2384" s="74"/>
    </row>
    <row r="2385" spans="1:7" s="55" customFormat="1" ht="14.15" x14ac:dyDescent="0.4">
      <c r="A2385" s="116"/>
      <c r="B2385" s="122"/>
      <c r="E2385" s="74"/>
      <c r="F2385" s="74"/>
      <c r="G2385" s="74"/>
    </row>
    <row r="2386" spans="1:7" s="55" customFormat="1" ht="14.15" x14ac:dyDescent="0.4">
      <c r="A2386" s="116"/>
      <c r="B2386" s="122"/>
      <c r="E2386" s="74"/>
      <c r="F2386" s="74"/>
      <c r="G2386" s="74"/>
    </row>
    <row r="2387" spans="1:7" s="55" customFormat="1" ht="14.15" x14ac:dyDescent="0.4">
      <c r="A2387" s="116"/>
      <c r="B2387" s="122"/>
      <c r="E2387" s="74"/>
      <c r="F2387" s="74"/>
      <c r="G2387" s="74"/>
    </row>
    <row r="2388" spans="1:7" s="55" customFormat="1" ht="14.15" x14ac:dyDescent="0.4">
      <c r="A2388" s="116"/>
      <c r="B2388" s="122"/>
      <c r="E2388" s="74"/>
      <c r="F2388" s="74"/>
      <c r="G2388" s="74"/>
    </row>
    <row r="2389" spans="1:7" s="55" customFormat="1" ht="14.15" x14ac:dyDescent="0.4">
      <c r="A2389" s="116"/>
      <c r="B2389" s="122"/>
      <c r="E2389" s="74"/>
      <c r="F2389" s="74"/>
      <c r="G2389" s="74"/>
    </row>
    <row r="2390" spans="1:7" s="55" customFormat="1" ht="14.15" x14ac:dyDescent="0.4">
      <c r="A2390" s="116"/>
      <c r="B2390" s="122"/>
      <c r="E2390" s="74"/>
      <c r="F2390" s="74"/>
      <c r="G2390" s="74"/>
    </row>
    <row r="2391" spans="1:7" s="55" customFormat="1" ht="14.15" x14ac:dyDescent="0.4">
      <c r="A2391" s="116"/>
      <c r="B2391" s="122"/>
      <c r="E2391" s="74"/>
      <c r="F2391" s="74"/>
      <c r="G2391" s="74"/>
    </row>
    <row r="2392" spans="1:7" s="55" customFormat="1" ht="14.15" x14ac:dyDescent="0.4">
      <c r="A2392" s="116"/>
      <c r="B2392" s="122"/>
      <c r="E2392" s="74"/>
      <c r="F2392" s="74"/>
      <c r="G2392" s="74"/>
    </row>
    <row r="2393" spans="1:7" s="55" customFormat="1" ht="14.15" x14ac:dyDescent="0.4">
      <c r="A2393" s="116"/>
      <c r="B2393" s="122"/>
      <c r="E2393" s="74"/>
      <c r="F2393" s="74"/>
      <c r="G2393" s="74"/>
    </row>
    <row r="2394" spans="1:7" s="55" customFormat="1" ht="14.15" x14ac:dyDescent="0.4">
      <c r="A2394" s="116"/>
      <c r="B2394" s="122"/>
      <c r="E2394" s="74"/>
      <c r="F2394" s="74"/>
      <c r="G2394" s="74"/>
    </row>
    <row r="2395" spans="1:7" s="55" customFormat="1" ht="14.15" x14ac:dyDescent="0.4">
      <c r="A2395" s="116"/>
      <c r="B2395" s="122"/>
      <c r="E2395" s="74"/>
      <c r="F2395" s="74"/>
      <c r="G2395" s="74"/>
    </row>
    <row r="2396" spans="1:7" s="55" customFormat="1" ht="14.15" x14ac:dyDescent="0.4">
      <c r="A2396" s="116"/>
      <c r="B2396" s="122"/>
      <c r="E2396" s="74"/>
      <c r="F2396" s="74"/>
      <c r="G2396" s="74"/>
    </row>
    <row r="2397" spans="1:7" s="55" customFormat="1" ht="14.15" x14ac:dyDescent="0.4">
      <c r="A2397" s="116"/>
      <c r="B2397" s="122"/>
      <c r="E2397" s="74"/>
      <c r="F2397" s="74"/>
      <c r="G2397" s="74"/>
    </row>
    <row r="2398" spans="1:7" s="55" customFormat="1" ht="14.15" x14ac:dyDescent="0.4">
      <c r="A2398" s="116"/>
      <c r="B2398" s="122"/>
      <c r="E2398" s="74"/>
      <c r="F2398" s="74"/>
      <c r="G2398" s="74"/>
    </row>
    <row r="2399" spans="1:7" s="55" customFormat="1" ht="14.15" x14ac:dyDescent="0.4">
      <c r="A2399" s="116"/>
      <c r="B2399" s="122"/>
      <c r="E2399" s="74"/>
      <c r="F2399" s="74"/>
      <c r="G2399" s="74"/>
    </row>
    <row r="2400" spans="1:7" s="55" customFormat="1" ht="14.15" x14ac:dyDescent="0.4">
      <c r="A2400" s="116"/>
      <c r="B2400" s="122"/>
      <c r="E2400" s="74"/>
      <c r="F2400" s="74"/>
      <c r="G2400" s="74"/>
    </row>
    <row r="2401" spans="1:7" s="55" customFormat="1" ht="14.15" x14ac:dyDescent="0.4">
      <c r="A2401" s="116"/>
      <c r="B2401" s="122"/>
      <c r="E2401" s="74"/>
      <c r="F2401" s="74"/>
      <c r="G2401" s="74"/>
    </row>
    <row r="2402" spans="1:7" s="55" customFormat="1" ht="14.15" x14ac:dyDescent="0.4">
      <c r="A2402" s="116"/>
      <c r="B2402" s="122"/>
      <c r="E2402" s="74"/>
      <c r="F2402" s="74"/>
      <c r="G2402" s="74"/>
    </row>
    <row r="2403" spans="1:7" s="55" customFormat="1" ht="14.15" x14ac:dyDescent="0.4">
      <c r="A2403" s="116"/>
      <c r="B2403" s="122"/>
      <c r="E2403" s="74"/>
      <c r="F2403" s="74"/>
      <c r="G2403" s="74"/>
    </row>
    <row r="2404" spans="1:7" s="55" customFormat="1" ht="14.15" x14ac:dyDescent="0.4">
      <c r="A2404" s="116"/>
      <c r="B2404" s="122"/>
      <c r="E2404" s="74"/>
      <c r="F2404" s="74"/>
      <c r="G2404" s="74"/>
    </row>
    <row r="2405" spans="1:7" s="55" customFormat="1" ht="14.15" x14ac:dyDescent="0.4">
      <c r="A2405" s="116"/>
      <c r="B2405" s="122"/>
      <c r="E2405" s="74"/>
      <c r="F2405" s="74"/>
      <c r="G2405" s="74"/>
    </row>
    <row r="2406" spans="1:7" s="55" customFormat="1" ht="14.15" x14ac:dyDescent="0.4">
      <c r="A2406" s="116"/>
      <c r="B2406" s="122"/>
      <c r="E2406" s="74"/>
      <c r="F2406" s="74"/>
      <c r="G2406" s="74"/>
    </row>
    <row r="2407" spans="1:7" s="55" customFormat="1" ht="14.15" x14ac:dyDescent="0.4">
      <c r="A2407" s="116"/>
      <c r="B2407" s="122"/>
      <c r="E2407" s="74"/>
      <c r="F2407" s="74"/>
      <c r="G2407" s="74"/>
    </row>
    <row r="2408" spans="1:7" s="55" customFormat="1" ht="14.15" x14ac:dyDescent="0.4">
      <c r="A2408" s="116"/>
      <c r="B2408" s="122"/>
      <c r="E2408" s="74"/>
      <c r="F2408" s="74"/>
      <c r="G2408" s="74"/>
    </row>
    <row r="2409" spans="1:7" s="55" customFormat="1" ht="14.15" x14ac:dyDescent="0.4">
      <c r="A2409" s="116"/>
      <c r="B2409" s="122"/>
      <c r="E2409" s="74"/>
      <c r="F2409" s="74"/>
      <c r="G2409" s="74"/>
    </row>
    <row r="2410" spans="1:7" s="55" customFormat="1" ht="14.15" x14ac:dyDescent="0.4">
      <c r="A2410" s="116"/>
      <c r="B2410" s="122"/>
      <c r="E2410" s="74"/>
      <c r="F2410" s="74"/>
      <c r="G2410" s="74"/>
    </row>
    <row r="2411" spans="1:7" s="55" customFormat="1" ht="14.15" x14ac:dyDescent="0.4">
      <c r="A2411" s="116"/>
      <c r="B2411" s="122"/>
      <c r="E2411" s="74"/>
      <c r="F2411" s="74"/>
      <c r="G2411" s="74"/>
    </row>
    <row r="2412" spans="1:7" s="55" customFormat="1" ht="14.15" x14ac:dyDescent="0.4">
      <c r="A2412" s="116"/>
      <c r="B2412" s="122"/>
      <c r="E2412" s="74"/>
      <c r="F2412" s="74"/>
      <c r="G2412" s="74"/>
    </row>
    <row r="2413" spans="1:7" s="55" customFormat="1" ht="14.15" x14ac:dyDescent="0.4">
      <c r="A2413" s="116"/>
      <c r="B2413" s="122"/>
      <c r="E2413" s="74"/>
      <c r="F2413" s="74"/>
      <c r="G2413" s="74"/>
    </row>
    <row r="2414" spans="1:7" s="55" customFormat="1" ht="14.15" x14ac:dyDescent="0.4">
      <c r="A2414" s="116"/>
      <c r="B2414" s="122"/>
      <c r="E2414" s="74"/>
      <c r="F2414" s="74"/>
      <c r="G2414" s="74"/>
    </row>
    <row r="2415" spans="1:7" s="55" customFormat="1" ht="14.15" x14ac:dyDescent="0.4">
      <c r="A2415" s="116"/>
      <c r="B2415" s="122"/>
      <c r="E2415" s="74"/>
      <c r="F2415" s="74"/>
      <c r="G2415" s="74"/>
    </row>
    <row r="2416" spans="1:7" s="55" customFormat="1" ht="14.15" x14ac:dyDescent="0.4">
      <c r="A2416" s="116"/>
      <c r="B2416" s="122"/>
      <c r="E2416" s="74"/>
      <c r="F2416" s="74"/>
      <c r="G2416" s="74"/>
    </row>
    <row r="2417" spans="1:7" s="55" customFormat="1" ht="14.15" x14ac:dyDescent="0.4">
      <c r="A2417" s="116"/>
      <c r="B2417" s="122"/>
      <c r="E2417" s="74"/>
      <c r="F2417" s="74"/>
      <c r="G2417" s="74"/>
    </row>
    <row r="2418" spans="1:7" s="55" customFormat="1" ht="14.15" x14ac:dyDescent="0.4">
      <c r="A2418" s="116"/>
      <c r="B2418" s="122"/>
      <c r="E2418" s="74"/>
      <c r="F2418" s="74"/>
      <c r="G2418" s="74"/>
    </row>
    <row r="2419" spans="1:7" s="55" customFormat="1" ht="14.15" x14ac:dyDescent="0.4">
      <c r="A2419" s="116"/>
      <c r="B2419" s="122"/>
      <c r="E2419" s="74"/>
      <c r="F2419" s="74"/>
      <c r="G2419" s="74"/>
    </row>
    <row r="2420" spans="1:7" s="55" customFormat="1" ht="14.15" x14ac:dyDescent="0.4">
      <c r="A2420" s="116"/>
      <c r="B2420" s="122"/>
      <c r="E2420" s="74"/>
      <c r="F2420" s="74"/>
      <c r="G2420" s="74"/>
    </row>
    <row r="2421" spans="1:7" s="55" customFormat="1" ht="14.15" x14ac:dyDescent="0.4">
      <c r="A2421" s="116"/>
      <c r="B2421" s="122"/>
      <c r="E2421" s="74"/>
      <c r="F2421" s="74"/>
      <c r="G2421" s="74"/>
    </row>
    <row r="2422" spans="1:7" s="55" customFormat="1" ht="14.15" x14ac:dyDescent="0.4">
      <c r="A2422" s="116"/>
      <c r="B2422" s="122"/>
      <c r="E2422" s="74"/>
      <c r="F2422" s="74"/>
      <c r="G2422" s="74"/>
    </row>
    <row r="2423" spans="1:7" s="55" customFormat="1" ht="14.15" x14ac:dyDescent="0.4">
      <c r="A2423" s="116"/>
      <c r="B2423" s="122"/>
      <c r="E2423" s="74"/>
      <c r="F2423" s="74"/>
      <c r="G2423" s="74"/>
    </row>
    <row r="2424" spans="1:7" s="55" customFormat="1" ht="14.15" x14ac:dyDescent="0.4">
      <c r="A2424" s="116"/>
      <c r="B2424" s="122"/>
      <c r="E2424" s="74"/>
      <c r="F2424" s="74"/>
      <c r="G2424" s="74"/>
    </row>
    <row r="2425" spans="1:7" s="55" customFormat="1" ht="14.15" x14ac:dyDescent="0.4">
      <c r="A2425" s="116"/>
      <c r="B2425" s="122"/>
      <c r="E2425" s="74"/>
      <c r="F2425" s="74"/>
      <c r="G2425" s="74"/>
    </row>
    <row r="2426" spans="1:7" s="55" customFormat="1" ht="14.15" x14ac:dyDescent="0.4">
      <c r="A2426" s="116"/>
      <c r="B2426" s="122"/>
      <c r="E2426" s="74"/>
      <c r="F2426" s="74"/>
      <c r="G2426" s="74"/>
    </row>
    <row r="2427" spans="1:7" s="55" customFormat="1" ht="14.15" x14ac:dyDescent="0.4">
      <c r="A2427" s="116"/>
      <c r="B2427" s="122"/>
      <c r="E2427" s="74"/>
      <c r="F2427" s="74"/>
      <c r="G2427" s="74"/>
    </row>
    <row r="2428" spans="1:7" s="55" customFormat="1" ht="14.15" x14ac:dyDescent="0.4">
      <c r="A2428" s="116"/>
      <c r="B2428" s="122"/>
      <c r="E2428" s="74"/>
      <c r="F2428" s="74"/>
      <c r="G2428" s="74"/>
    </row>
    <row r="2429" spans="1:7" s="55" customFormat="1" ht="14.15" x14ac:dyDescent="0.4">
      <c r="A2429" s="116"/>
      <c r="B2429" s="122"/>
      <c r="E2429" s="74"/>
      <c r="F2429" s="74"/>
      <c r="G2429" s="74"/>
    </row>
    <row r="2430" spans="1:7" s="55" customFormat="1" ht="14.15" x14ac:dyDescent="0.4">
      <c r="A2430" s="116"/>
      <c r="B2430" s="122"/>
      <c r="E2430" s="74"/>
      <c r="F2430" s="74"/>
      <c r="G2430" s="74"/>
    </row>
    <row r="2431" spans="1:7" s="55" customFormat="1" ht="14.15" x14ac:dyDescent="0.4">
      <c r="A2431" s="116"/>
      <c r="B2431" s="122"/>
      <c r="E2431" s="74"/>
      <c r="F2431" s="74"/>
      <c r="G2431" s="74"/>
    </row>
    <row r="2432" spans="1:7" s="55" customFormat="1" ht="14.15" x14ac:dyDescent="0.4">
      <c r="A2432" s="116"/>
      <c r="B2432" s="122"/>
      <c r="E2432" s="74"/>
      <c r="F2432" s="74"/>
      <c r="G2432" s="74"/>
    </row>
    <row r="2433" spans="1:7" s="55" customFormat="1" ht="14.15" x14ac:dyDescent="0.4">
      <c r="A2433" s="116"/>
      <c r="B2433" s="122"/>
      <c r="E2433" s="74"/>
      <c r="F2433" s="74"/>
      <c r="G2433" s="74"/>
    </row>
    <row r="2434" spans="1:7" s="55" customFormat="1" ht="14.15" x14ac:dyDescent="0.4">
      <c r="A2434" s="116"/>
      <c r="B2434" s="122"/>
      <c r="E2434" s="74"/>
      <c r="F2434" s="74"/>
      <c r="G2434" s="74"/>
    </row>
    <row r="2435" spans="1:7" s="55" customFormat="1" ht="14.15" x14ac:dyDescent="0.4">
      <c r="A2435" s="116"/>
      <c r="B2435" s="122"/>
      <c r="E2435" s="74"/>
      <c r="F2435" s="74"/>
      <c r="G2435" s="74"/>
    </row>
    <row r="2436" spans="1:7" s="55" customFormat="1" ht="14.15" x14ac:dyDescent="0.4">
      <c r="A2436" s="116"/>
      <c r="B2436" s="122"/>
      <c r="E2436" s="74"/>
      <c r="F2436" s="74"/>
      <c r="G2436" s="74"/>
    </row>
    <row r="2437" spans="1:7" s="55" customFormat="1" ht="14.15" x14ac:dyDescent="0.4">
      <c r="A2437" s="116"/>
      <c r="B2437" s="122"/>
      <c r="E2437" s="74"/>
      <c r="F2437" s="74"/>
      <c r="G2437" s="74"/>
    </row>
    <row r="2438" spans="1:7" s="55" customFormat="1" ht="14.15" x14ac:dyDescent="0.4">
      <c r="A2438" s="116"/>
      <c r="B2438" s="122"/>
      <c r="E2438" s="74"/>
      <c r="F2438" s="74"/>
      <c r="G2438" s="74"/>
    </row>
    <row r="2439" spans="1:7" s="55" customFormat="1" ht="14.15" x14ac:dyDescent="0.4">
      <c r="A2439" s="116"/>
      <c r="B2439" s="122"/>
      <c r="E2439" s="74"/>
      <c r="F2439" s="74"/>
      <c r="G2439" s="74"/>
    </row>
    <row r="2440" spans="1:7" s="55" customFormat="1" ht="14.15" x14ac:dyDescent="0.4">
      <c r="A2440" s="116"/>
      <c r="B2440" s="122"/>
      <c r="E2440" s="74"/>
      <c r="F2440" s="74"/>
      <c r="G2440" s="74"/>
    </row>
    <row r="2441" spans="1:7" s="55" customFormat="1" ht="14.15" x14ac:dyDescent="0.4">
      <c r="A2441" s="116"/>
      <c r="B2441" s="122"/>
      <c r="E2441" s="74"/>
      <c r="F2441" s="74"/>
      <c r="G2441" s="74"/>
    </row>
    <row r="2442" spans="1:7" s="55" customFormat="1" ht="14.15" x14ac:dyDescent="0.4">
      <c r="A2442" s="116"/>
      <c r="B2442" s="122"/>
      <c r="E2442" s="74"/>
      <c r="F2442" s="74"/>
      <c r="G2442" s="74"/>
    </row>
    <row r="2443" spans="1:7" s="55" customFormat="1" ht="14.15" x14ac:dyDescent="0.4">
      <c r="A2443" s="116"/>
      <c r="B2443" s="122"/>
      <c r="E2443" s="74"/>
      <c r="F2443" s="74"/>
      <c r="G2443" s="74"/>
    </row>
    <row r="2444" spans="1:7" s="55" customFormat="1" ht="14.15" x14ac:dyDescent="0.4">
      <c r="A2444" s="116"/>
      <c r="B2444" s="122"/>
      <c r="E2444" s="74"/>
      <c r="F2444" s="74"/>
      <c r="G2444" s="74"/>
    </row>
    <row r="2445" spans="1:7" s="55" customFormat="1" ht="14.15" x14ac:dyDescent="0.4">
      <c r="A2445" s="116"/>
      <c r="B2445" s="122"/>
      <c r="E2445" s="74"/>
      <c r="F2445" s="74"/>
      <c r="G2445" s="74"/>
    </row>
    <row r="2446" spans="1:7" s="55" customFormat="1" ht="14.15" x14ac:dyDescent="0.4">
      <c r="A2446" s="116"/>
      <c r="B2446" s="122"/>
      <c r="E2446" s="74"/>
      <c r="F2446" s="74"/>
      <c r="G2446" s="74"/>
    </row>
    <row r="2447" spans="1:7" s="55" customFormat="1" ht="14.15" x14ac:dyDescent="0.4">
      <c r="A2447" s="116"/>
      <c r="B2447" s="122"/>
      <c r="E2447" s="74"/>
      <c r="F2447" s="74"/>
      <c r="G2447" s="74"/>
    </row>
    <row r="2448" spans="1:7" s="55" customFormat="1" ht="14.15" x14ac:dyDescent="0.4">
      <c r="A2448" s="116"/>
      <c r="B2448" s="122"/>
      <c r="E2448" s="74"/>
      <c r="F2448" s="74"/>
      <c r="G2448" s="74"/>
    </row>
    <row r="2449" spans="1:7" s="55" customFormat="1" ht="14.15" x14ac:dyDescent="0.4">
      <c r="A2449" s="116"/>
      <c r="B2449" s="122"/>
      <c r="E2449" s="74"/>
      <c r="F2449" s="74"/>
      <c r="G2449" s="74"/>
    </row>
    <row r="2450" spans="1:7" s="55" customFormat="1" ht="14.15" x14ac:dyDescent="0.4">
      <c r="A2450" s="116"/>
      <c r="B2450" s="122"/>
      <c r="E2450" s="74"/>
      <c r="F2450" s="74"/>
      <c r="G2450" s="74"/>
    </row>
    <row r="2451" spans="1:7" s="55" customFormat="1" ht="14.15" x14ac:dyDescent="0.4">
      <c r="A2451" s="116"/>
      <c r="B2451" s="122"/>
      <c r="E2451" s="74"/>
      <c r="F2451" s="74"/>
      <c r="G2451" s="74"/>
    </row>
    <row r="2452" spans="1:7" s="55" customFormat="1" ht="14.15" x14ac:dyDescent="0.4">
      <c r="A2452" s="116"/>
      <c r="B2452" s="122"/>
      <c r="E2452" s="74"/>
      <c r="F2452" s="74"/>
      <c r="G2452" s="74"/>
    </row>
    <row r="2453" spans="1:7" s="55" customFormat="1" ht="14.15" x14ac:dyDescent="0.4">
      <c r="A2453" s="116"/>
      <c r="B2453" s="122"/>
      <c r="E2453" s="74"/>
      <c r="F2453" s="74"/>
      <c r="G2453" s="74"/>
    </row>
    <row r="2454" spans="1:7" s="55" customFormat="1" ht="14.15" x14ac:dyDescent="0.4">
      <c r="A2454" s="116"/>
      <c r="B2454" s="122"/>
      <c r="E2454" s="74"/>
      <c r="F2454" s="74"/>
      <c r="G2454" s="74"/>
    </row>
    <row r="2455" spans="1:7" s="55" customFormat="1" ht="14.15" x14ac:dyDescent="0.4">
      <c r="A2455" s="116"/>
      <c r="B2455" s="122"/>
      <c r="E2455" s="74"/>
      <c r="F2455" s="74"/>
      <c r="G2455" s="74"/>
    </row>
    <row r="2456" spans="1:7" s="55" customFormat="1" ht="14.15" x14ac:dyDescent="0.4">
      <c r="A2456" s="116"/>
      <c r="B2456" s="122"/>
      <c r="E2456" s="74"/>
      <c r="F2456" s="74"/>
      <c r="G2456" s="74"/>
    </row>
    <row r="2457" spans="1:7" s="55" customFormat="1" ht="14.15" x14ac:dyDescent="0.4">
      <c r="A2457" s="116"/>
      <c r="B2457" s="122"/>
      <c r="E2457" s="74"/>
      <c r="F2457" s="74"/>
      <c r="G2457" s="74"/>
    </row>
    <row r="2458" spans="1:7" s="55" customFormat="1" ht="14.15" x14ac:dyDescent="0.4">
      <c r="A2458" s="116"/>
      <c r="B2458" s="122"/>
      <c r="E2458" s="74"/>
      <c r="F2458" s="74"/>
      <c r="G2458" s="74"/>
    </row>
    <row r="2459" spans="1:7" s="55" customFormat="1" ht="14.15" x14ac:dyDescent="0.4">
      <c r="A2459" s="116"/>
      <c r="B2459" s="122"/>
      <c r="E2459" s="74"/>
      <c r="F2459" s="74"/>
      <c r="G2459" s="74"/>
    </row>
    <row r="2460" spans="1:7" s="55" customFormat="1" ht="14.15" x14ac:dyDescent="0.4">
      <c r="A2460" s="116"/>
      <c r="B2460" s="122"/>
      <c r="E2460" s="74"/>
      <c r="F2460" s="74"/>
      <c r="G2460" s="74"/>
    </row>
    <row r="2461" spans="1:7" s="55" customFormat="1" ht="14.15" x14ac:dyDescent="0.4">
      <c r="A2461" s="116"/>
      <c r="B2461" s="122"/>
      <c r="E2461" s="74"/>
      <c r="F2461" s="74"/>
      <c r="G2461" s="74"/>
    </row>
    <row r="2462" spans="1:7" s="55" customFormat="1" ht="14.15" x14ac:dyDescent="0.4">
      <c r="A2462" s="116"/>
      <c r="B2462" s="122"/>
      <c r="E2462" s="74"/>
      <c r="F2462" s="74"/>
      <c r="G2462" s="74"/>
    </row>
    <row r="2463" spans="1:7" s="55" customFormat="1" ht="14.15" x14ac:dyDescent="0.4">
      <c r="A2463" s="116"/>
      <c r="B2463" s="122"/>
      <c r="E2463" s="74"/>
      <c r="F2463" s="74"/>
      <c r="G2463" s="74"/>
    </row>
    <row r="2464" spans="1:7" s="55" customFormat="1" ht="14.15" x14ac:dyDescent="0.4">
      <c r="A2464" s="116"/>
      <c r="B2464" s="122"/>
      <c r="E2464" s="74"/>
      <c r="F2464" s="74"/>
      <c r="G2464" s="74"/>
    </row>
    <row r="2465" spans="1:7" s="55" customFormat="1" ht="14.15" x14ac:dyDescent="0.4">
      <c r="A2465" s="116"/>
      <c r="B2465" s="122"/>
      <c r="E2465" s="74"/>
      <c r="F2465" s="74"/>
      <c r="G2465" s="74"/>
    </row>
    <row r="2466" spans="1:7" s="55" customFormat="1" ht="14.15" x14ac:dyDescent="0.4">
      <c r="A2466" s="116"/>
      <c r="B2466" s="122"/>
      <c r="E2466" s="74"/>
      <c r="F2466" s="74"/>
      <c r="G2466" s="74"/>
    </row>
    <row r="2467" spans="1:7" s="55" customFormat="1" ht="14.15" x14ac:dyDescent="0.4">
      <c r="A2467" s="116"/>
      <c r="B2467" s="122"/>
      <c r="E2467" s="74"/>
      <c r="F2467" s="74"/>
      <c r="G2467" s="74"/>
    </row>
    <row r="2468" spans="1:7" s="55" customFormat="1" ht="14.15" x14ac:dyDescent="0.4">
      <c r="A2468" s="116"/>
      <c r="B2468" s="122"/>
      <c r="E2468" s="74"/>
      <c r="F2468" s="74"/>
      <c r="G2468" s="74"/>
    </row>
    <row r="2469" spans="1:7" s="55" customFormat="1" ht="14.15" x14ac:dyDescent="0.4">
      <c r="A2469" s="116"/>
      <c r="B2469" s="122"/>
      <c r="E2469" s="74"/>
      <c r="F2469" s="74"/>
      <c r="G2469" s="74"/>
    </row>
    <row r="2470" spans="1:7" s="55" customFormat="1" ht="14.15" x14ac:dyDescent="0.4">
      <c r="A2470" s="116"/>
      <c r="B2470" s="122"/>
      <c r="E2470" s="74"/>
      <c r="F2470" s="74"/>
      <c r="G2470" s="74"/>
    </row>
    <row r="2471" spans="1:7" s="55" customFormat="1" ht="14.15" x14ac:dyDescent="0.4">
      <c r="A2471" s="116"/>
      <c r="B2471" s="122"/>
      <c r="E2471" s="74"/>
      <c r="F2471" s="74"/>
      <c r="G2471" s="74"/>
    </row>
    <row r="2472" spans="1:7" s="55" customFormat="1" ht="14.15" x14ac:dyDescent="0.4">
      <c r="A2472" s="116"/>
      <c r="B2472" s="122"/>
      <c r="E2472" s="74"/>
      <c r="F2472" s="74"/>
      <c r="G2472" s="74"/>
    </row>
    <row r="2473" spans="1:7" s="55" customFormat="1" ht="14.15" x14ac:dyDescent="0.4">
      <c r="A2473" s="116"/>
      <c r="B2473" s="122"/>
      <c r="E2473" s="74"/>
      <c r="F2473" s="74"/>
      <c r="G2473" s="74"/>
    </row>
    <row r="2474" spans="1:7" s="55" customFormat="1" ht="14.15" x14ac:dyDescent="0.4">
      <c r="A2474" s="116"/>
      <c r="B2474" s="122"/>
      <c r="E2474" s="74"/>
      <c r="F2474" s="74"/>
      <c r="G2474" s="74"/>
    </row>
    <row r="2475" spans="1:7" s="55" customFormat="1" ht="14.15" x14ac:dyDescent="0.4">
      <c r="A2475" s="116"/>
      <c r="B2475" s="122"/>
      <c r="E2475" s="74"/>
      <c r="F2475" s="74"/>
      <c r="G2475" s="74"/>
    </row>
    <row r="2476" spans="1:7" s="55" customFormat="1" ht="14.15" x14ac:dyDescent="0.4">
      <c r="A2476" s="116"/>
      <c r="B2476" s="122"/>
      <c r="E2476" s="74"/>
      <c r="F2476" s="74"/>
      <c r="G2476" s="74"/>
    </row>
    <row r="2477" spans="1:7" s="55" customFormat="1" ht="14.15" x14ac:dyDescent="0.4">
      <c r="A2477" s="116"/>
      <c r="B2477" s="122"/>
      <c r="E2477" s="74"/>
      <c r="F2477" s="74"/>
      <c r="G2477" s="74"/>
    </row>
    <row r="2478" spans="1:7" s="55" customFormat="1" ht="14.15" x14ac:dyDescent="0.4">
      <c r="A2478" s="116"/>
      <c r="B2478" s="122"/>
      <c r="E2478" s="74"/>
      <c r="F2478" s="74"/>
      <c r="G2478" s="74"/>
    </row>
    <row r="2479" spans="1:7" s="55" customFormat="1" ht="14.15" x14ac:dyDescent="0.4">
      <c r="A2479" s="116"/>
      <c r="B2479" s="122"/>
      <c r="E2479" s="74"/>
      <c r="F2479" s="74"/>
      <c r="G2479" s="74"/>
    </row>
    <row r="2480" spans="1:7" s="55" customFormat="1" ht="14.15" x14ac:dyDescent="0.4">
      <c r="A2480" s="116"/>
      <c r="B2480" s="122"/>
      <c r="E2480" s="74"/>
      <c r="F2480" s="74"/>
      <c r="G2480" s="74"/>
    </row>
    <row r="2481" spans="1:7" s="55" customFormat="1" ht="14.15" x14ac:dyDescent="0.4">
      <c r="A2481" s="116"/>
      <c r="B2481" s="122"/>
      <c r="E2481" s="74"/>
      <c r="F2481" s="74"/>
      <c r="G2481" s="74"/>
    </row>
    <row r="2482" spans="1:7" s="55" customFormat="1" ht="14.15" x14ac:dyDescent="0.4">
      <c r="A2482" s="116"/>
      <c r="B2482" s="122"/>
      <c r="E2482" s="74"/>
      <c r="F2482" s="74"/>
      <c r="G2482" s="74"/>
    </row>
    <row r="2483" spans="1:7" s="55" customFormat="1" ht="14.15" x14ac:dyDescent="0.4">
      <c r="A2483" s="116"/>
      <c r="B2483" s="122"/>
      <c r="E2483" s="74"/>
      <c r="F2483" s="74"/>
      <c r="G2483" s="74"/>
    </row>
    <row r="2484" spans="1:7" s="55" customFormat="1" ht="14.15" x14ac:dyDescent="0.4">
      <c r="A2484" s="116"/>
      <c r="B2484" s="122"/>
      <c r="E2484" s="74"/>
      <c r="F2484" s="74"/>
      <c r="G2484" s="74"/>
    </row>
    <row r="2485" spans="1:7" s="55" customFormat="1" ht="14.15" x14ac:dyDescent="0.4">
      <c r="A2485" s="116"/>
      <c r="B2485" s="122"/>
      <c r="E2485" s="74"/>
      <c r="F2485" s="74"/>
      <c r="G2485" s="74"/>
    </row>
    <row r="2486" spans="1:7" s="55" customFormat="1" ht="14.15" x14ac:dyDescent="0.4">
      <c r="A2486" s="116"/>
      <c r="B2486" s="122"/>
      <c r="E2486" s="74"/>
      <c r="F2486" s="74"/>
      <c r="G2486" s="74"/>
    </row>
    <row r="2487" spans="1:7" s="55" customFormat="1" ht="14.15" x14ac:dyDescent="0.4">
      <c r="A2487" s="116"/>
      <c r="B2487" s="122"/>
      <c r="E2487" s="74"/>
      <c r="F2487" s="74"/>
      <c r="G2487" s="74"/>
    </row>
    <row r="2488" spans="1:7" s="55" customFormat="1" ht="14.15" x14ac:dyDescent="0.4">
      <c r="A2488" s="116"/>
      <c r="B2488" s="122"/>
      <c r="E2488" s="74"/>
      <c r="F2488" s="74"/>
      <c r="G2488" s="74"/>
    </row>
    <row r="2489" spans="1:7" s="55" customFormat="1" ht="14.15" x14ac:dyDescent="0.4">
      <c r="A2489" s="116"/>
      <c r="B2489" s="122"/>
      <c r="E2489" s="74"/>
      <c r="F2489" s="74"/>
      <c r="G2489" s="74"/>
    </row>
    <row r="2490" spans="1:7" s="55" customFormat="1" ht="14.15" x14ac:dyDescent="0.4">
      <c r="A2490" s="116"/>
      <c r="B2490" s="122"/>
      <c r="E2490" s="74"/>
      <c r="F2490" s="74"/>
      <c r="G2490" s="74"/>
    </row>
    <row r="2491" spans="1:7" s="55" customFormat="1" ht="14.15" x14ac:dyDescent="0.4">
      <c r="A2491" s="116"/>
      <c r="B2491" s="122"/>
      <c r="E2491" s="74"/>
      <c r="F2491" s="74"/>
      <c r="G2491" s="74"/>
    </row>
    <row r="2492" spans="1:7" s="55" customFormat="1" ht="14.15" x14ac:dyDescent="0.4">
      <c r="A2492" s="116"/>
      <c r="B2492" s="122"/>
      <c r="E2492" s="74"/>
      <c r="F2492" s="74"/>
      <c r="G2492" s="74"/>
    </row>
    <row r="2493" spans="1:7" s="55" customFormat="1" ht="14.15" x14ac:dyDescent="0.4">
      <c r="A2493" s="116"/>
      <c r="B2493" s="122"/>
      <c r="E2493" s="74"/>
      <c r="F2493" s="74"/>
      <c r="G2493" s="74"/>
    </row>
    <row r="2494" spans="1:7" s="55" customFormat="1" ht="14.15" x14ac:dyDescent="0.4">
      <c r="A2494" s="116"/>
      <c r="B2494" s="122"/>
      <c r="E2494" s="74"/>
      <c r="F2494" s="74"/>
      <c r="G2494" s="74"/>
    </row>
    <row r="2495" spans="1:7" s="55" customFormat="1" ht="14.15" x14ac:dyDescent="0.4">
      <c r="A2495" s="116"/>
      <c r="B2495" s="122"/>
      <c r="E2495" s="74"/>
      <c r="F2495" s="74"/>
      <c r="G2495" s="74"/>
    </row>
    <row r="2496" spans="1:7" s="55" customFormat="1" ht="14.15" x14ac:dyDescent="0.4">
      <c r="A2496" s="116"/>
      <c r="B2496" s="122"/>
      <c r="E2496" s="74"/>
      <c r="F2496" s="74"/>
      <c r="G2496" s="74"/>
    </row>
    <row r="2497" spans="1:7" s="55" customFormat="1" ht="14.15" x14ac:dyDescent="0.4">
      <c r="A2497" s="116"/>
      <c r="B2497" s="122"/>
      <c r="E2497" s="74"/>
      <c r="F2497" s="74"/>
      <c r="G2497" s="74"/>
    </row>
    <row r="2498" spans="1:7" s="55" customFormat="1" ht="14.15" x14ac:dyDescent="0.4">
      <c r="A2498" s="116"/>
      <c r="B2498" s="122"/>
      <c r="E2498" s="74"/>
      <c r="F2498" s="74"/>
      <c r="G2498" s="74"/>
    </row>
    <row r="2499" spans="1:7" s="55" customFormat="1" ht="14.15" x14ac:dyDescent="0.4">
      <c r="A2499" s="116"/>
      <c r="B2499" s="122"/>
      <c r="E2499" s="74"/>
      <c r="F2499" s="74"/>
      <c r="G2499" s="74"/>
    </row>
    <row r="2500" spans="1:7" s="55" customFormat="1" ht="14.15" x14ac:dyDescent="0.4">
      <c r="A2500" s="116"/>
      <c r="B2500" s="122"/>
      <c r="E2500" s="74"/>
      <c r="F2500" s="74"/>
      <c r="G2500" s="74"/>
    </row>
    <row r="2501" spans="1:7" s="55" customFormat="1" ht="14.15" x14ac:dyDescent="0.4">
      <c r="A2501" s="116"/>
      <c r="B2501" s="122"/>
      <c r="E2501" s="74"/>
      <c r="F2501" s="74"/>
      <c r="G2501" s="74"/>
    </row>
    <row r="2502" spans="1:7" s="55" customFormat="1" ht="14.15" x14ac:dyDescent="0.4">
      <c r="A2502" s="116"/>
      <c r="B2502" s="122"/>
      <c r="E2502" s="74"/>
      <c r="F2502" s="74"/>
      <c r="G2502" s="74"/>
    </row>
    <row r="2503" spans="1:7" s="55" customFormat="1" ht="14.15" x14ac:dyDescent="0.4">
      <c r="A2503" s="116"/>
      <c r="B2503" s="122"/>
      <c r="E2503" s="74"/>
      <c r="F2503" s="74"/>
      <c r="G2503" s="74"/>
    </row>
    <row r="2504" spans="1:7" s="55" customFormat="1" ht="14.15" x14ac:dyDescent="0.4">
      <c r="A2504" s="116"/>
      <c r="B2504" s="122"/>
      <c r="E2504" s="74"/>
      <c r="F2504" s="74"/>
      <c r="G2504" s="74"/>
    </row>
    <row r="2505" spans="1:7" s="55" customFormat="1" ht="14.15" x14ac:dyDescent="0.4">
      <c r="A2505" s="116"/>
      <c r="B2505" s="122"/>
      <c r="E2505" s="74"/>
      <c r="F2505" s="74"/>
      <c r="G2505" s="74"/>
    </row>
    <row r="2506" spans="1:7" s="55" customFormat="1" ht="14.15" x14ac:dyDescent="0.4">
      <c r="A2506" s="116"/>
      <c r="B2506" s="122"/>
      <c r="E2506" s="74"/>
      <c r="F2506" s="74"/>
      <c r="G2506" s="74"/>
    </row>
    <row r="2507" spans="1:7" s="55" customFormat="1" ht="14.15" x14ac:dyDescent="0.4">
      <c r="A2507" s="116"/>
      <c r="B2507" s="122"/>
      <c r="E2507" s="74"/>
      <c r="F2507" s="74"/>
      <c r="G2507" s="74"/>
    </row>
    <row r="2508" spans="1:7" s="55" customFormat="1" ht="14.15" x14ac:dyDescent="0.4">
      <c r="A2508" s="116"/>
      <c r="B2508" s="122"/>
      <c r="E2508" s="74"/>
      <c r="F2508" s="74"/>
      <c r="G2508" s="74"/>
    </row>
    <row r="2509" spans="1:7" s="55" customFormat="1" ht="14.15" x14ac:dyDescent="0.4">
      <c r="A2509" s="116"/>
      <c r="B2509" s="122"/>
      <c r="E2509" s="74"/>
      <c r="F2509" s="74"/>
      <c r="G2509" s="74"/>
    </row>
    <row r="2510" spans="1:7" s="55" customFormat="1" ht="14.15" x14ac:dyDescent="0.4">
      <c r="A2510" s="116"/>
      <c r="B2510" s="122"/>
      <c r="E2510" s="74"/>
      <c r="F2510" s="74"/>
      <c r="G2510" s="74"/>
    </row>
    <row r="2511" spans="1:7" s="55" customFormat="1" ht="14.15" x14ac:dyDescent="0.4">
      <c r="A2511" s="116"/>
      <c r="B2511" s="122"/>
      <c r="E2511" s="74"/>
      <c r="F2511" s="74"/>
      <c r="G2511" s="74"/>
    </row>
    <row r="2512" spans="1:7" s="55" customFormat="1" ht="14.15" x14ac:dyDescent="0.4">
      <c r="A2512" s="116"/>
      <c r="B2512" s="122"/>
      <c r="E2512" s="74"/>
      <c r="F2512" s="74"/>
      <c r="G2512" s="74"/>
    </row>
    <row r="2513" spans="1:7" s="55" customFormat="1" ht="14.15" x14ac:dyDescent="0.4">
      <c r="A2513" s="116"/>
      <c r="B2513" s="122"/>
      <c r="E2513" s="74"/>
      <c r="F2513" s="74"/>
      <c r="G2513" s="74"/>
    </row>
    <row r="2514" spans="1:7" s="55" customFormat="1" ht="14.15" x14ac:dyDescent="0.4">
      <c r="A2514" s="116"/>
      <c r="B2514" s="122"/>
      <c r="E2514" s="74"/>
      <c r="F2514" s="74"/>
      <c r="G2514" s="74"/>
    </row>
    <row r="2515" spans="1:7" s="55" customFormat="1" ht="14.15" x14ac:dyDescent="0.4">
      <c r="A2515" s="116"/>
      <c r="B2515" s="122"/>
      <c r="E2515" s="74"/>
      <c r="F2515" s="74"/>
      <c r="G2515" s="74"/>
    </row>
    <row r="2516" spans="1:7" s="55" customFormat="1" ht="14.15" x14ac:dyDescent="0.4">
      <c r="A2516" s="116"/>
      <c r="B2516" s="122"/>
      <c r="E2516" s="74"/>
      <c r="F2516" s="74"/>
      <c r="G2516" s="74"/>
    </row>
    <row r="2517" spans="1:7" s="55" customFormat="1" ht="14.15" x14ac:dyDescent="0.4">
      <c r="A2517" s="116"/>
      <c r="B2517" s="122"/>
      <c r="E2517" s="74"/>
      <c r="F2517" s="74"/>
      <c r="G2517" s="74"/>
    </row>
    <row r="2518" spans="1:7" s="55" customFormat="1" ht="14.15" x14ac:dyDescent="0.4">
      <c r="A2518" s="116"/>
      <c r="B2518" s="122"/>
      <c r="E2518" s="74"/>
      <c r="F2518" s="74"/>
      <c r="G2518" s="74"/>
    </row>
    <row r="2519" spans="1:7" s="55" customFormat="1" ht="14.15" x14ac:dyDescent="0.4">
      <c r="A2519" s="116"/>
      <c r="B2519" s="122"/>
      <c r="E2519" s="74"/>
      <c r="F2519" s="74"/>
      <c r="G2519" s="74"/>
    </row>
    <row r="2520" spans="1:7" s="55" customFormat="1" ht="14.15" x14ac:dyDescent="0.4">
      <c r="A2520" s="116"/>
      <c r="B2520" s="122"/>
      <c r="E2520" s="74"/>
      <c r="F2520" s="74"/>
      <c r="G2520" s="74"/>
    </row>
    <row r="2521" spans="1:7" s="55" customFormat="1" ht="14.15" x14ac:dyDescent="0.4">
      <c r="A2521" s="116"/>
      <c r="B2521" s="122"/>
      <c r="E2521" s="74"/>
      <c r="F2521" s="74"/>
      <c r="G2521" s="74"/>
    </row>
    <row r="2522" spans="1:7" s="55" customFormat="1" ht="14.15" x14ac:dyDescent="0.4">
      <c r="A2522" s="116"/>
      <c r="B2522" s="122"/>
      <c r="E2522" s="74"/>
      <c r="F2522" s="74"/>
      <c r="G2522" s="74"/>
    </row>
    <row r="2523" spans="1:7" s="55" customFormat="1" ht="14.15" x14ac:dyDescent="0.4">
      <c r="A2523" s="116"/>
      <c r="B2523" s="122"/>
      <c r="E2523" s="74"/>
      <c r="F2523" s="74"/>
      <c r="G2523" s="74"/>
    </row>
    <row r="2524" spans="1:7" s="55" customFormat="1" ht="14.15" x14ac:dyDescent="0.4">
      <c r="A2524" s="116"/>
      <c r="B2524" s="122"/>
      <c r="E2524" s="74"/>
      <c r="F2524" s="74"/>
      <c r="G2524" s="74"/>
    </row>
    <row r="2525" spans="1:7" s="55" customFormat="1" ht="14.15" x14ac:dyDescent="0.4">
      <c r="A2525" s="116"/>
      <c r="B2525" s="122"/>
      <c r="E2525" s="74"/>
      <c r="F2525" s="74"/>
      <c r="G2525" s="74"/>
    </row>
    <row r="2526" spans="1:7" s="55" customFormat="1" ht="14.15" x14ac:dyDescent="0.4">
      <c r="A2526" s="116"/>
      <c r="B2526" s="122"/>
      <c r="E2526" s="74"/>
      <c r="F2526" s="74"/>
      <c r="G2526" s="74"/>
    </row>
    <row r="2527" spans="1:7" s="55" customFormat="1" ht="14.15" x14ac:dyDescent="0.4">
      <c r="A2527" s="116"/>
      <c r="B2527" s="122"/>
      <c r="E2527" s="74"/>
      <c r="F2527" s="74"/>
      <c r="G2527" s="74"/>
    </row>
    <row r="2528" spans="1:7" s="55" customFormat="1" ht="14.15" x14ac:dyDescent="0.4">
      <c r="A2528" s="116"/>
      <c r="B2528" s="122"/>
      <c r="E2528" s="74"/>
      <c r="F2528" s="74"/>
      <c r="G2528" s="74"/>
    </row>
    <row r="2529" spans="1:7" s="55" customFormat="1" ht="14.15" x14ac:dyDescent="0.4">
      <c r="A2529" s="116"/>
      <c r="B2529" s="122"/>
      <c r="E2529" s="74"/>
      <c r="F2529" s="74"/>
      <c r="G2529" s="74"/>
    </row>
    <row r="2530" spans="1:7" s="55" customFormat="1" ht="14.15" x14ac:dyDescent="0.4">
      <c r="A2530" s="116"/>
      <c r="B2530" s="122"/>
      <c r="E2530" s="74"/>
      <c r="F2530" s="74"/>
      <c r="G2530" s="74"/>
    </row>
    <row r="2531" spans="1:7" s="55" customFormat="1" ht="14.15" x14ac:dyDescent="0.4">
      <c r="A2531" s="116"/>
      <c r="B2531" s="122"/>
      <c r="E2531" s="74"/>
      <c r="F2531" s="74"/>
      <c r="G2531" s="74"/>
    </row>
    <row r="2532" spans="1:7" s="55" customFormat="1" ht="14.15" x14ac:dyDescent="0.4">
      <c r="A2532" s="116"/>
      <c r="B2532" s="122"/>
      <c r="E2532" s="74"/>
      <c r="F2532" s="74"/>
      <c r="G2532" s="74"/>
    </row>
    <row r="2533" spans="1:7" s="55" customFormat="1" ht="14.15" x14ac:dyDescent="0.4">
      <c r="A2533" s="116"/>
      <c r="B2533" s="122"/>
      <c r="E2533" s="74"/>
      <c r="F2533" s="74"/>
      <c r="G2533" s="74"/>
    </row>
    <row r="2534" spans="1:7" s="55" customFormat="1" ht="14.15" x14ac:dyDescent="0.4">
      <c r="A2534" s="116"/>
      <c r="B2534" s="122"/>
      <c r="E2534" s="74"/>
      <c r="F2534" s="74"/>
      <c r="G2534" s="74"/>
    </row>
    <row r="2535" spans="1:7" s="55" customFormat="1" ht="14.15" x14ac:dyDescent="0.4">
      <c r="A2535" s="116"/>
      <c r="B2535" s="122"/>
      <c r="E2535" s="74"/>
      <c r="F2535" s="74"/>
      <c r="G2535" s="74"/>
    </row>
    <row r="2536" spans="1:7" s="55" customFormat="1" ht="14.15" x14ac:dyDescent="0.4">
      <c r="A2536" s="116"/>
      <c r="B2536" s="122"/>
      <c r="E2536" s="74"/>
      <c r="F2536" s="74"/>
      <c r="G2536" s="74"/>
    </row>
    <row r="2537" spans="1:7" s="55" customFormat="1" ht="14.15" x14ac:dyDescent="0.4">
      <c r="A2537" s="116"/>
      <c r="B2537" s="122"/>
      <c r="E2537" s="74"/>
      <c r="F2537" s="74"/>
      <c r="G2537" s="74"/>
    </row>
    <row r="2538" spans="1:7" s="55" customFormat="1" ht="14.15" x14ac:dyDescent="0.4">
      <c r="A2538" s="116"/>
      <c r="B2538" s="122"/>
      <c r="E2538" s="74"/>
      <c r="F2538" s="74"/>
      <c r="G2538" s="74"/>
    </row>
    <row r="2539" spans="1:7" s="55" customFormat="1" ht="14.15" x14ac:dyDescent="0.4">
      <c r="A2539" s="116"/>
      <c r="B2539" s="122"/>
      <c r="E2539" s="74"/>
      <c r="F2539" s="74"/>
      <c r="G2539" s="74"/>
    </row>
    <row r="2540" spans="1:7" s="55" customFormat="1" ht="14.15" x14ac:dyDescent="0.4">
      <c r="A2540" s="116"/>
      <c r="B2540" s="122"/>
      <c r="E2540" s="74"/>
      <c r="F2540" s="74"/>
      <c r="G2540" s="74"/>
    </row>
    <row r="2541" spans="1:7" s="55" customFormat="1" ht="14.15" x14ac:dyDescent="0.4">
      <c r="A2541" s="116"/>
      <c r="B2541" s="122"/>
      <c r="E2541" s="74"/>
      <c r="F2541" s="74"/>
      <c r="G2541" s="74"/>
    </row>
    <row r="2542" spans="1:7" s="55" customFormat="1" ht="14.15" x14ac:dyDescent="0.4">
      <c r="A2542" s="116"/>
      <c r="B2542" s="122"/>
      <c r="E2542" s="74"/>
      <c r="F2542" s="74"/>
      <c r="G2542" s="74"/>
    </row>
    <row r="2543" spans="1:7" s="55" customFormat="1" ht="14.15" x14ac:dyDescent="0.4">
      <c r="A2543" s="116"/>
      <c r="B2543" s="122"/>
      <c r="E2543" s="74"/>
      <c r="F2543" s="74"/>
      <c r="G2543" s="74"/>
    </row>
    <row r="2544" spans="1:7" s="55" customFormat="1" ht="14.15" x14ac:dyDescent="0.4">
      <c r="A2544" s="116"/>
      <c r="B2544" s="122"/>
      <c r="E2544" s="74"/>
      <c r="F2544" s="74"/>
      <c r="G2544" s="74"/>
    </row>
    <row r="2545" spans="1:7" s="55" customFormat="1" ht="14.15" x14ac:dyDescent="0.4">
      <c r="A2545" s="116"/>
      <c r="B2545" s="122"/>
      <c r="E2545" s="74"/>
      <c r="F2545" s="74"/>
      <c r="G2545" s="74"/>
    </row>
    <row r="2546" spans="1:7" s="55" customFormat="1" ht="14.15" x14ac:dyDescent="0.4">
      <c r="A2546" s="116"/>
      <c r="B2546" s="122"/>
      <c r="E2546" s="74"/>
      <c r="F2546" s="74"/>
      <c r="G2546" s="74"/>
    </row>
    <row r="2547" spans="1:7" s="55" customFormat="1" ht="14.15" x14ac:dyDescent="0.4">
      <c r="A2547" s="116"/>
      <c r="B2547" s="122"/>
      <c r="E2547" s="74"/>
      <c r="F2547" s="74"/>
      <c r="G2547" s="74"/>
    </row>
    <row r="2548" spans="1:7" s="55" customFormat="1" ht="14.15" x14ac:dyDescent="0.4">
      <c r="A2548" s="116"/>
      <c r="B2548" s="122"/>
      <c r="E2548" s="74"/>
      <c r="F2548" s="74"/>
      <c r="G2548" s="74"/>
    </row>
    <row r="2549" spans="1:7" s="55" customFormat="1" ht="14.15" x14ac:dyDescent="0.4">
      <c r="A2549" s="116"/>
      <c r="B2549" s="122"/>
      <c r="E2549" s="74"/>
      <c r="F2549" s="74"/>
      <c r="G2549" s="74"/>
    </row>
    <row r="2550" spans="1:7" s="55" customFormat="1" ht="14.15" x14ac:dyDescent="0.4">
      <c r="A2550" s="116"/>
      <c r="B2550" s="122"/>
      <c r="E2550" s="74"/>
      <c r="F2550" s="74"/>
      <c r="G2550" s="74"/>
    </row>
    <row r="2551" spans="1:7" s="55" customFormat="1" ht="14.15" x14ac:dyDescent="0.4">
      <c r="A2551" s="116"/>
      <c r="B2551" s="122"/>
      <c r="E2551" s="74"/>
      <c r="F2551" s="74"/>
      <c r="G2551" s="74"/>
    </row>
    <row r="2552" spans="1:7" s="55" customFormat="1" ht="14.15" x14ac:dyDescent="0.4">
      <c r="A2552" s="116"/>
      <c r="B2552" s="122"/>
      <c r="E2552" s="74"/>
      <c r="F2552" s="74"/>
      <c r="G2552" s="74"/>
    </row>
    <row r="2553" spans="1:7" s="55" customFormat="1" ht="14.15" x14ac:dyDescent="0.4">
      <c r="A2553" s="116"/>
      <c r="B2553" s="122"/>
      <c r="E2553" s="74"/>
      <c r="F2553" s="74"/>
      <c r="G2553" s="74"/>
    </row>
    <row r="2554" spans="1:7" s="55" customFormat="1" ht="14.15" x14ac:dyDescent="0.4">
      <c r="A2554" s="116"/>
      <c r="B2554" s="122"/>
      <c r="E2554" s="74"/>
      <c r="F2554" s="74"/>
      <c r="G2554" s="74"/>
    </row>
    <row r="2555" spans="1:7" s="55" customFormat="1" ht="14.15" x14ac:dyDescent="0.4">
      <c r="A2555" s="116"/>
      <c r="B2555" s="122"/>
      <c r="E2555" s="74"/>
      <c r="F2555" s="74"/>
      <c r="G2555" s="74"/>
    </row>
    <row r="2556" spans="1:7" s="55" customFormat="1" ht="14.15" x14ac:dyDescent="0.4">
      <c r="A2556" s="116"/>
      <c r="B2556" s="122"/>
      <c r="E2556" s="74"/>
      <c r="F2556" s="74"/>
      <c r="G2556" s="74"/>
    </row>
    <row r="2557" spans="1:7" s="55" customFormat="1" ht="14.15" x14ac:dyDescent="0.4">
      <c r="A2557" s="116"/>
      <c r="B2557" s="122"/>
      <c r="E2557" s="74"/>
      <c r="F2557" s="74"/>
      <c r="G2557" s="74"/>
    </row>
    <row r="2558" spans="1:7" s="55" customFormat="1" ht="14.15" x14ac:dyDescent="0.4">
      <c r="A2558" s="116"/>
      <c r="B2558" s="122"/>
      <c r="E2558" s="74"/>
      <c r="F2558" s="74"/>
      <c r="G2558" s="74"/>
    </row>
    <row r="2559" spans="1:7" s="55" customFormat="1" ht="14.15" x14ac:dyDescent="0.4">
      <c r="A2559" s="116"/>
      <c r="B2559" s="122"/>
      <c r="E2559" s="74"/>
      <c r="F2559" s="74"/>
      <c r="G2559" s="74"/>
    </row>
    <row r="2560" spans="1:7" s="55" customFormat="1" ht="14.15" x14ac:dyDescent="0.4">
      <c r="A2560" s="116"/>
      <c r="B2560" s="122"/>
      <c r="E2560" s="74"/>
      <c r="F2560" s="74"/>
      <c r="G2560" s="74"/>
    </row>
    <row r="2561" spans="1:7" s="55" customFormat="1" ht="14.15" x14ac:dyDescent="0.4">
      <c r="A2561" s="116"/>
      <c r="B2561" s="122"/>
      <c r="E2561" s="74"/>
      <c r="F2561" s="74"/>
      <c r="G2561" s="74"/>
    </row>
    <row r="2562" spans="1:7" s="55" customFormat="1" ht="14.15" x14ac:dyDescent="0.4">
      <c r="A2562" s="116"/>
      <c r="B2562" s="122"/>
      <c r="E2562" s="74"/>
      <c r="F2562" s="74"/>
      <c r="G2562" s="74"/>
    </row>
    <row r="2563" spans="1:7" s="55" customFormat="1" ht="14.15" x14ac:dyDescent="0.4">
      <c r="A2563" s="116"/>
      <c r="B2563" s="122"/>
      <c r="E2563" s="74"/>
      <c r="F2563" s="74"/>
      <c r="G2563" s="74"/>
    </row>
    <row r="2564" spans="1:7" s="55" customFormat="1" ht="14.15" x14ac:dyDescent="0.4">
      <c r="A2564" s="116"/>
      <c r="B2564" s="122"/>
      <c r="E2564" s="74"/>
      <c r="F2564" s="74"/>
      <c r="G2564" s="74"/>
    </row>
    <row r="2565" spans="1:7" s="55" customFormat="1" ht="14.15" x14ac:dyDescent="0.4">
      <c r="A2565" s="116"/>
      <c r="B2565" s="122"/>
      <c r="E2565" s="74"/>
      <c r="F2565" s="74"/>
      <c r="G2565" s="74"/>
    </row>
    <row r="2566" spans="1:7" s="55" customFormat="1" ht="14.15" x14ac:dyDescent="0.4">
      <c r="A2566" s="116"/>
      <c r="B2566" s="122"/>
      <c r="E2566" s="74"/>
      <c r="F2566" s="74"/>
      <c r="G2566" s="74"/>
    </row>
    <row r="2567" spans="1:7" s="55" customFormat="1" ht="14.15" x14ac:dyDescent="0.4">
      <c r="A2567" s="116"/>
      <c r="B2567" s="122"/>
      <c r="E2567" s="74"/>
      <c r="F2567" s="74"/>
      <c r="G2567" s="74"/>
    </row>
    <row r="2568" spans="1:7" s="55" customFormat="1" ht="14.15" x14ac:dyDescent="0.4">
      <c r="A2568" s="116"/>
      <c r="B2568" s="122"/>
      <c r="E2568" s="74"/>
      <c r="F2568" s="74"/>
      <c r="G2568" s="74"/>
    </row>
    <row r="2569" spans="1:7" s="55" customFormat="1" ht="14.15" x14ac:dyDescent="0.4">
      <c r="A2569" s="116"/>
      <c r="B2569" s="122"/>
      <c r="E2569" s="74"/>
      <c r="F2569" s="74"/>
      <c r="G2569" s="74"/>
    </row>
    <row r="2570" spans="1:7" s="55" customFormat="1" ht="14.15" x14ac:dyDescent="0.4">
      <c r="A2570" s="116"/>
      <c r="B2570" s="122"/>
      <c r="E2570" s="74"/>
      <c r="F2570" s="74"/>
      <c r="G2570" s="74"/>
    </row>
    <row r="2571" spans="1:7" s="55" customFormat="1" ht="14.15" x14ac:dyDescent="0.4">
      <c r="A2571" s="116"/>
      <c r="B2571" s="122"/>
      <c r="E2571" s="74"/>
      <c r="F2571" s="74"/>
      <c r="G2571" s="74"/>
    </row>
    <row r="2572" spans="1:7" s="55" customFormat="1" ht="14.15" x14ac:dyDescent="0.4">
      <c r="A2572" s="116"/>
      <c r="B2572" s="122"/>
      <c r="E2572" s="74"/>
      <c r="F2572" s="74"/>
      <c r="G2572" s="74"/>
    </row>
    <row r="2573" spans="1:7" s="55" customFormat="1" ht="14.15" x14ac:dyDescent="0.4">
      <c r="A2573" s="116"/>
      <c r="B2573" s="122"/>
      <c r="E2573" s="74"/>
      <c r="F2573" s="74"/>
      <c r="G2573" s="74"/>
    </row>
    <row r="2574" spans="1:7" s="55" customFormat="1" ht="14.15" x14ac:dyDescent="0.4">
      <c r="A2574" s="116"/>
      <c r="B2574" s="122"/>
      <c r="E2574" s="74"/>
      <c r="F2574" s="74"/>
      <c r="G2574" s="74"/>
    </row>
    <row r="2575" spans="1:7" s="55" customFormat="1" ht="14.15" x14ac:dyDescent="0.4">
      <c r="A2575" s="116"/>
      <c r="B2575" s="122"/>
      <c r="E2575" s="74"/>
      <c r="F2575" s="74"/>
      <c r="G2575" s="74"/>
    </row>
    <row r="2576" spans="1:7" s="55" customFormat="1" ht="14.15" x14ac:dyDescent="0.4">
      <c r="A2576" s="116"/>
      <c r="B2576" s="122"/>
      <c r="E2576" s="74"/>
      <c r="F2576" s="74"/>
      <c r="G2576" s="74"/>
    </row>
    <row r="2577" spans="1:7" s="55" customFormat="1" ht="14.15" x14ac:dyDescent="0.4">
      <c r="A2577" s="116"/>
      <c r="B2577" s="122"/>
      <c r="E2577" s="74"/>
      <c r="F2577" s="74"/>
      <c r="G2577" s="74"/>
    </row>
    <row r="2578" spans="1:7" s="55" customFormat="1" ht="14.15" x14ac:dyDescent="0.4">
      <c r="A2578" s="116"/>
      <c r="B2578" s="122"/>
      <c r="E2578" s="74"/>
      <c r="F2578" s="74"/>
      <c r="G2578" s="74"/>
    </row>
    <row r="2579" spans="1:7" s="55" customFormat="1" ht="14.15" x14ac:dyDescent="0.4">
      <c r="A2579" s="116"/>
      <c r="B2579" s="122"/>
      <c r="E2579" s="74"/>
      <c r="F2579" s="74"/>
      <c r="G2579" s="74"/>
    </row>
    <row r="2580" spans="1:7" s="55" customFormat="1" ht="14.15" x14ac:dyDescent="0.4">
      <c r="A2580" s="116"/>
      <c r="B2580" s="122"/>
      <c r="E2580" s="74"/>
      <c r="F2580" s="74"/>
      <c r="G2580" s="74"/>
    </row>
    <row r="2581" spans="1:7" s="55" customFormat="1" ht="14.15" x14ac:dyDescent="0.4">
      <c r="A2581" s="116"/>
      <c r="B2581" s="122"/>
      <c r="E2581" s="74"/>
      <c r="F2581" s="74"/>
      <c r="G2581" s="74"/>
    </row>
    <row r="2582" spans="1:7" s="55" customFormat="1" ht="14.15" x14ac:dyDescent="0.4">
      <c r="A2582" s="116"/>
      <c r="B2582" s="122"/>
      <c r="E2582" s="74"/>
      <c r="F2582" s="74"/>
      <c r="G2582" s="74"/>
    </row>
    <row r="2583" spans="1:7" s="55" customFormat="1" ht="14.15" x14ac:dyDescent="0.4">
      <c r="A2583" s="116"/>
      <c r="B2583" s="122"/>
      <c r="E2583" s="74"/>
      <c r="F2583" s="74"/>
      <c r="G2583" s="74"/>
    </row>
    <row r="2584" spans="1:7" s="55" customFormat="1" ht="14.15" x14ac:dyDescent="0.4">
      <c r="A2584" s="116"/>
      <c r="B2584" s="122"/>
      <c r="E2584" s="74"/>
      <c r="F2584" s="74"/>
      <c r="G2584" s="74"/>
    </row>
    <row r="2585" spans="1:7" s="55" customFormat="1" ht="14.15" x14ac:dyDescent="0.4">
      <c r="A2585" s="116"/>
      <c r="B2585" s="122"/>
      <c r="E2585" s="74"/>
      <c r="F2585" s="74"/>
      <c r="G2585" s="74"/>
    </row>
    <row r="2586" spans="1:7" s="55" customFormat="1" ht="14.15" x14ac:dyDescent="0.4">
      <c r="A2586" s="116"/>
      <c r="B2586" s="122"/>
      <c r="E2586" s="74"/>
      <c r="F2586" s="74"/>
      <c r="G2586" s="74"/>
    </row>
    <row r="2587" spans="1:7" s="55" customFormat="1" ht="14.15" x14ac:dyDescent="0.4">
      <c r="A2587" s="116"/>
      <c r="B2587" s="122"/>
      <c r="E2587" s="74"/>
      <c r="F2587" s="74"/>
      <c r="G2587" s="74"/>
    </row>
    <row r="2588" spans="1:7" s="55" customFormat="1" ht="14.15" x14ac:dyDescent="0.4">
      <c r="A2588" s="116"/>
      <c r="B2588" s="122"/>
      <c r="E2588" s="74"/>
      <c r="F2588" s="74"/>
      <c r="G2588" s="74"/>
    </row>
    <row r="2589" spans="1:7" s="55" customFormat="1" ht="14.15" x14ac:dyDescent="0.4">
      <c r="A2589" s="116"/>
      <c r="B2589" s="122"/>
      <c r="E2589" s="74"/>
      <c r="F2589" s="74"/>
      <c r="G2589" s="74"/>
    </row>
    <row r="2590" spans="1:7" s="55" customFormat="1" ht="14.15" x14ac:dyDescent="0.4">
      <c r="A2590" s="116"/>
      <c r="B2590" s="122"/>
      <c r="E2590" s="74"/>
      <c r="F2590" s="74"/>
      <c r="G2590" s="74"/>
    </row>
    <row r="2591" spans="1:7" s="55" customFormat="1" ht="14.15" x14ac:dyDescent="0.4">
      <c r="A2591" s="116"/>
      <c r="B2591" s="122"/>
      <c r="E2591" s="74"/>
      <c r="F2591" s="74"/>
      <c r="G2591" s="74"/>
    </row>
    <row r="2592" spans="1:7" s="55" customFormat="1" ht="14.15" x14ac:dyDescent="0.4">
      <c r="A2592" s="116"/>
      <c r="B2592" s="122"/>
      <c r="E2592" s="74"/>
      <c r="F2592" s="74"/>
      <c r="G2592" s="74"/>
    </row>
    <row r="2593" spans="1:7" s="55" customFormat="1" ht="14.15" x14ac:dyDescent="0.4">
      <c r="A2593" s="116"/>
      <c r="B2593" s="122"/>
      <c r="E2593" s="74"/>
      <c r="F2593" s="74"/>
      <c r="G2593" s="74"/>
    </row>
    <row r="2594" spans="1:7" s="55" customFormat="1" ht="14.15" x14ac:dyDescent="0.4">
      <c r="A2594" s="116"/>
      <c r="B2594" s="122"/>
      <c r="E2594" s="74"/>
      <c r="F2594" s="74"/>
      <c r="G2594" s="74"/>
    </row>
    <row r="2595" spans="1:7" s="55" customFormat="1" ht="14.15" x14ac:dyDescent="0.4">
      <c r="A2595" s="116"/>
      <c r="B2595" s="122"/>
      <c r="E2595" s="74"/>
      <c r="F2595" s="74"/>
      <c r="G2595" s="74"/>
    </row>
    <row r="2596" spans="1:7" s="55" customFormat="1" ht="14.15" x14ac:dyDescent="0.4">
      <c r="A2596" s="116"/>
      <c r="B2596" s="122"/>
      <c r="E2596" s="74"/>
      <c r="F2596" s="74"/>
      <c r="G2596" s="74"/>
    </row>
    <row r="2597" spans="1:7" s="55" customFormat="1" ht="14.15" x14ac:dyDescent="0.4">
      <c r="A2597" s="116"/>
      <c r="B2597" s="122"/>
      <c r="E2597" s="74"/>
      <c r="F2597" s="74"/>
      <c r="G2597" s="74"/>
    </row>
    <row r="2598" spans="1:7" s="55" customFormat="1" ht="14.15" x14ac:dyDescent="0.4">
      <c r="A2598" s="116"/>
      <c r="B2598" s="122"/>
      <c r="E2598" s="74"/>
      <c r="F2598" s="74"/>
      <c r="G2598" s="74"/>
    </row>
    <row r="2599" spans="1:7" s="55" customFormat="1" ht="14.15" x14ac:dyDescent="0.4">
      <c r="A2599" s="116"/>
      <c r="B2599" s="122"/>
      <c r="E2599" s="74"/>
      <c r="F2599" s="74"/>
      <c r="G2599" s="74"/>
    </row>
    <row r="2600" spans="1:7" s="55" customFormat="1" ht="14.15" x14ac:dyDescent="0.4">
      <c r="A2600" s="116"/>
      <c r="B2600" s="122"/>
      <c r="E2600" s="74"/>
      <c r="F2600" s="74"/>
      <c r="G2600" s="74"/>
    </row>
    <row r="2601" spans="1:7" s="55" customFormat="1" ht="14.15" x14ac:dyDescent="0.4">
      <c r="A2601" s="116"/>
      <c r="B2601" s="122"/>
      <c r="E2601" s="74"/>
      <c r="F2601" s="74"/>
      <c r="G2601" s="74"/>
    </row>
    <row r="2602" spans="1:7" s="55" customFormat="1" ht="14.15" x14ac:dyDescent="0.4">
      <c r="A2602" s="116"/>
      <c r="B2602" s="122"/>
      <c r="E2602" s="74"/>
      <c r="F2602" s="74"/>
      <c r="G2602" s="74"/>
    </row>
    <row r="2603" spans="1:7" s="55" customFormat="1" ht="14.15" x14ac:dyDescent="0.4">
      <c r="A2603" s="116"/>
      <c r="B2603" s="122"/>
      <c r="E2603" s="74"/>
      <c r="F2603" s="74"/>
      <c r="G2603" s="74"/>
    </row>
    <row r="2604" spans="1:7" s="55" customFormat="1" ht="14.15" x14ac:dyDescent="0.4">
      <c r="A2604" s="116"/>
      <c r="B2604" s="122"/>
      <c r="E2604" s="74"/>
      <c r="F2604" s="74"/>
      <c r="G2604" s="74"/>
    </row>
    <row r="2605" spans="1:7" s="55" customFormat="1" ht="14.15" x14ac:dyDescent="0.4">
      <c r="A2605" s="116"/>
      <c r="B2605" s="122"/>
      <c r="E2605" s="74"/>
      <c r="F2605" s="74"/>
      <c r="G2605" s="74"/>
    </row>
    <row r="2606" spans="1:7" s="55" customFormat="1" ht="14.15" x14ac:dyDescent="0.4">
      <c r="A2606" s="116"/>
      <c r="B2606" s="122"/>
      <c r="E2606" s="74"/>
      <c r="F2606" s="74"/>
      <c r="G2606" s="74"/>
    </row>
    <row r="2607" spans="1:7" s="55" customFormat="1" ht="14.15" x14ac:dyDescent="0.4">
      <c r="A2607" s="116"/>
      <c r="B2607" s="122"/>
      <c r="E2607" s="74"/>
      <c r="F2607" s="74"/>
      <c r="G2607" s="74"/>
    </row>
    <row r="2608" spans="1:7" s="55" customFormat="1" ht="14.15" x14ac:dyDescent="0.4">
      <c r="A2608" s="116"/>
      <c r="B2608" s="122"/>
      <c r="E2608" s="74"/>
      <c r="F2608" s="74"/>
      <c r="G2608" s="74"/>
    </row>
    <row r="2609" spans="1:7" s="55" customFormat="1" ht="14.15" x14ac:dyDescent="0.4">
      <c r="A2609" s="116"/>
      <c r="B2609" s="122"/>
      <c r="E2609" s="74"/>
      <c r="F2609" s="74"/>
      <c r="G2609" s="74"/>
    </row>
    <row r="2610" spans="1:7" s="55" customFormat="1" ht="14.15" x14ac:dyDescent="0.4">
      <c r="A2610" s="116"/>
      <c r="B2610" s="122"/>
      <c r="E2610" s="74"/>
      <c r="F2610" s="74"/>
      <c r="G2610" s="74"/>
    </row>
    <row r="2611" spans="1:7" s="55" customFormat="1" ht="14.15" x14ac:dyDescent="0.4">
      <c r="A2611" s="116"/>
      <c r="B2611" s="122"/>
      <c r="E2611" s="74"/>
      <c r="F2611" s="74"/>
      <c r="G2611" s="74"/>
    </row>
    <row r="2612" spans="1:7" s="55" customFormat="1" ht="14.15" x14ac:dyDescent="0.4">
      <c r="A2612" s="116"/>
      <c r="B2612" s="122"/>
      <c r="E2612" s="74"/>
      <c r="F2612" s="74"/>
      <c r="G2612" s="74"/>
    </row>
    <row r="2613" spans="1:7" s="55" customFormat="1" ht="14.15" x14ac:dyDescent="0.4">
      <c r="A2613" s="116"/>
      <c r="B2613" s="122"/>
      <c r="E2613" s="74"/>
      <c r="F2613" s="74"/>
      <c r="G2613" s="74"/>
    </row>
    <row r="2614" spans="1:7" s="55" customFormat="1" ht="14.15" x14ac:dyDescent="0.4">
      <c r="A2614" s="116"/>
      <c r="B2614" s="122"/>
      <c r="E2614" s="74"/>
      <c r="F2614" s="74"/>
      <c r="G2614" s="74"/>
    </row>
    <row r="2615" spans="1:7" s="55" customFormat="1" ht="14.15" x14ac:dyDescent="0.4">
      <c r="A2615" s="116"/>
      <c r="B2615" s="122"/>
      <c r="E2615" s="74"/>
      <c r="F2615" s="74"/>
      <c r="G2615" s="74"/>
    </row>
    <row r="2616" spans="1:7" s="55" customFormat="1" ht="14.15" x14ac:dyDescent="0.4">
      <c r="A2616" s="116"/>
      <c r="B2616" s="122"/>
      <c r="E2616" s="74"/>
      <c r="F2616" s="74"/>
      <c r="G2616" s="74"/>
    </row>
    <row r="2617" spans="1:7" s="55" customFormat="1" ht="14.15" x14ac:dyDescent="0.4">
      <c r="A2617" s="116"/>
      <c r="B2617" s="122"/>
      <c r="E2617" s="74"/>
      <c r="F2617" s="74"/>
      <c r="G2617" s="74"/>
    </row>
    <row r="2618" spans="1:7" s="55" customFormat="1" ht="14.15" x14ac:dyDescent="0.4">
      <c r="A2618" s="116"/>
      <c r="B2618" s="122"/>
      <c r="E2618" s="74"/>
      <c r="F2618" s="74"/>
      <c r="G2618" s="74"/>
    </row>
    <row r="2619" spans="1:7" s="55" customFormat="1" ht="14.15" x14ac:dyDescent="0.4">
      <c r="A2619" s="116"/>
      <c r="B2619" s="122"/>
      <c r="E2619" s="74"/>
      <c r="F2619" s="74"/>
      <c r="G2619" s="74"/>
    </row>
    <row r="2620" spans="1:7" s="55" customFormat="1" ht="14.15" x14ac:dyDescent="0.4">
      <c r="A2620" s="116"/>
      <c r="B2620" s="122"/>
      <c r="E2620" s="74"/>
      <c r="F2620" s="74"/>
      <c r="G2620" s="74"/>
    </row>
    <row r="2621" spans="1:7" s="55" customFormat="1" ht="14.15" x14ac:dyDescent="0.4">
      <c r="A2621" s="116"/>
      <c r="B2621" s="122"/>
      <c r="E2621" s="74"/>
      <c r="F2621" s="74"/>
      <c r="G2621" s="74"/>
    </row>
    <row r="2622" spans="1:7" s="55" customFormat="1" ht="14.15" x14ac:dyDescent="0.4">
      <c r="A2622" s="116"/>
      <c r="B2622" s="122"/>
      <c r="E2622" s="74"/>
      <c r="F2622" s="74"/>
      <c r="G2622" s="74"/>
    </row>
    <row r="2623" spans="1:7" s="55" customFormat="1" ht="14.15" x14ac:dyDescent="0.4">
      <c r="A2623" s="116"/>
      <c r="B2623" s="122"/>
      <c r="E2623" s="74"/>
      <c r="F2623" s="74"/>
      <c r="G2623" s="74"/>
    </row>
    <row r="2624" spans="1:7" s="55" customFormat="1" ht="14.15" x14ac:dyDescent="0.4">
      <c r="A2624" s="116"/>
      <c r="B2624" s="122"/>
      <c r="E2624" s="74"/>
      <c r="F2624" s="74"/>
      <c r="G2624" s="74"/>
    </row>
    <row r="2625" spans="1:7" s="55" customFormat="1" ht="14.15" x14ac:dyDescent="0.4">
      <c r="A2625" s="116"/>
      <c r="B2625" s="122"/>
      <c r="E2625" s="74"/>
      <c r="F2625" s="74"/>
      <c r="G2625" s="74"/>
    </row>
    <row r="2626" spans="1:7" s="55" customFormat="1" ht="14.15" x14ac:dyDescent="0.4">
      <c r="A2626" s="116"/>
      <c r="B2626" s="122"/>
      <c r="E2626" s="74"/>
      <c r="F2626" s="74"/>
      <c r="G2626" s="74"/>
    </row>
    <row r="2627" spans="1:7" s="55" customFormat="1" ht="14.15" x14ac:dyDescent="0.4">
      <c r="A2627" s="116"/>
      <c r="B2627" s="122"/>
      <c r="E2627" s="74"/>
      <c r="F2627" s="74"/>
      <c r="G2627" s="74"/>
    </row>
    <row r="2628" spans="1:7" s="55" customFormat="1" ht="14.15" x14ac:dyDescent="0.4">
      <c r="A2628" s="116"/>
      <c r="B2628" s="122"/>
      <c r="E2628" s="74"/>
      <c r="F2628" s="74"/>
      <c r="G2628" s="74"/>
    </row>
    <row r="2629" spans="1:7" s="55" customFormat="1" ht="14.15" x14ac:dyDescent="0.4">
      <c r="A2629" s="116"/>
      <c r="B2629" s="122"/>
      <c r="E2629" s="74"/>
      <c r="F2629" s="74"/>
      <c r="G2629" s="74"/>
    </row>
    <row r="2630" spans="1:7" s="55" customFormat="1" ht="14.15" x14ac:dyDescent="0.4">
      <c r="A2630" s="116"/>
      <c r="B2630" s="122"/>
      <c r="E2630" s="74"/>
      <c r="F2630" s="74"/>
      <c r="G2630" s="74"/>
    </row>
    <row r="2631" spans="1:7" s="55" customFormat="1" ht="14.15" x14ac:dyDescent="0.4">
      <c r="A2631" s="116"/>
      <c r="B2631" s="122"/>
      <c r="E2631" s="74"/>
      <c r="F2631" s="74"/>
      <c r="G2631" s="74"/>
    </row>
    <row r="2632" spans="1:7" s="55" customFormat="1" ht="14.15" x14ac:dyDescent="0.4">
      <c r="A2632" s="116"/>
      <c r="B2632" s="122"/>
      <c r="E2632" s="74"/>
      <c r="F2632" s="74"/>
      <c r="G2632" s="74"/>
    </row>
    <row r="2633" spans="1:7" s="55" customFormat="1" ht="14.15" x14ac:dyDescent="0.4">
      <c r="A2633" s="116"/>
      <c r="B2633" s="122"/>
      <c r="E2633" s="74"/>
      <c r="F2633" s="74"/>
      <c r="G2633" s="74"/>
    </row>
    <row r="2634" spans="1:7" s="55" customFormat="1" ht="14.15" x14ac:dyDescent="0.4">
      <c r="A2634" s="116"/>
      <c r="B2634" s="122"/>
      <c r="E2634" s="74"/>
      <c r="F2634" s="74"/>
      <c r="G2634" s="74"/>
    </row>
    <row r="2635" spans="1:7" s="55" customFormat="1" ht="14.15" x14ac:dyDescent="0.4">
      <c r="A2635" s="116"/>
      <c r="B2635" s="122"/>
      <c r="E2635" s="74"/>
      <c r="F2635" s="74"/>
      <c r="G2635" s="74"/>
    </row>
    <row r="2636" spans="1:7" s="55" customFormat="1" ht="14.15" x14ac:dyDescent="0.4">
      <c r="A2636" s="116"/>
      <c r="B2636" s="122"/>
      <c r="E2636" s="74"/>
      <c r="F2636" s="74"/>
      <c r="G2636" s="74"/>
    </row>
    <row r="2637" spans="1:7" s="55" customFormat="1" ht="14.15" x14ac:dyDescent="0.4">
      <c r="A2637" s="116"/>
      <c r="B2637" s="122"/>
      <c r="E2637" s="74"/>
      <c r="F2637" s="74"/>
      <c r="G2637" s="74"/>
    </row>
    <row r="2638" spans="1:7" s="55" customFormat="1" ht="14.15" x14ac:dyDescent="0.4">
      <c r="A2638" s="116"/>
      <c r="B2638" s="122"/>
      <c r="E2638" s="74"/>
      <c r="F2638" s="74"/>
      <c r="G2638" s="74"/>
    </row>
    <row r="2639" spans="1:7" s="55" customFormat="1" ht="14.15" x14ac:dyDescent="0.4">
      <c r="A2639" s="116"/>
      <c r="B2639" s="122"/>
      <c r="E2639" s="74"/>
      <c r="F2639" s="74"/>
      <c r="G2639" s="74"/>
    </row>
    <row r="2640" spans="1:7" s="55" customFormat="1" ht="14.15" x14ac:dyDescent="0.4">
      <c r="A2640" s="116"/>
      <c r="B2640" s="122"/>
      <c r="E2640" s="74"/>
      <c r="F2640" s="74"/>
      <c r="G2640" s="74"/>
    </row>
    <row r="2641" spans="1:7" s="55" customFormat="1" ht="14.15" x14ac:dyDescent="0.4">
      <c r="A2641" s="116"/>
      <c r="B2641" s="122"/>
      <c r="E2641" s="74"/>
      <c r="F2641" s="74"/>
      <c r="G2641" s="74"/>
    </row>
    <row r="2642" spans="1:7" s="55" customFormat="1" ht="14.15" x14ac:dyDescent="0.4">
      <c r="A2642" s="116"/>
      <c r="B2642" s="122"/>
      <c r="E2642" s="74"/>
      <c r="F2642" s="74"/>
      <c r="G2642" s="74"/>
    </row>
    <row r="2643" spans="1:7" s="55" customFormat="1" ht="14.15" x14ac:dyDescent="0.4">
      <c r="A2643" s="116"/>
      <c r="B2643" s="122"/>
      <c r="E2643" s="74"/>
      <c r="F2643" s="74"/>
      <c r="G2643" s="74"/>
    </row>
    <row r="2644" spans="1:7" s="55" customFormat="1" ht="14.15" x14ac:dyDescent="0.4">
      <c r="A2644" s="116"/>
      <c r="B2644" s="122"/>
      <c r="E2644" s="74"/>
      <c r="F2644" s="74"/>
      <c r="G2644" s="74"/>
    </row>
    <row r="2645" spans="1:7" s="55" customFormat="1" ht="14.15" x14ac:dyDescent="0.4">
      <c r="A2645" s="116"/>
      <c r="B2645" s="122"/>
      <c r="E2645" s="74"/>
      <c r="F2645" s="74"/>
      <c r="G2645" s="74"/>
    </row>
    <row r="2646" spans="1:7" s="55" customFormat="1" ht="14.15" x14ac:dyDescent="0.4">
      <c r="A2646" s="116"/>
      <c r="B2646" s="122"/>
      <c r="E2646" s="74"/>
      <c r="F2646" s="74"/>
      <c r="G2646" s="74"/>
    </row>
    <row r="2647" spans="1:7" s="55" customFormat="1" ht="14.15" x14ac:dyDescent="0.4">
      <c r="A2647" s="116"/>
      <c r="B2647" s="122"/>
      <c r="E2647" s="74"/>
      <c r="F2647" s="74"/>
      <c r="G2647" s="74"/>
    </row>
    <row r="2648" spans="1:7" s="55" customFormat="1" ht="14.15" x14ac:dyDescent="0.4">
      <c r="A2648" s="116"/>
      <c r="B2648" s="122"/>
      <c r="E2648" s="74"/>
      <c r="F2648" s="74"/>
      <c r="G2648" s="74"/>
    </row>
    <row r="2649" spans="1:7" s="55" customFormat="1" ht="14.15" x14ac:dyDescent="0.4">
      <c r="A2649" s="116"/>
      <c r="B2649" s="122"/>
      <c r="E2649" s="74"/>
      <c r="F2649" s="74"/>
      <c r="G2649" s="74"/>
    </row>
    <row r="2650" spans="1:7" s="55" customFormat="1" ht="14.15" x14ac:dyDescent="0.4">
      <c r="A2650" s="116"/>
      <c r="B2650" s="122"/>
      <c r="E2650" s="74"/>
      <c r="F2650" s="74"/>
      <c r="G2650" s="74"/>
    </row>
    <row r="2651" spans="1:7" s="55" customFormat="1" ht="14.15" x14ac:dyDescent="0.4">
      <c r="A2651" s="116"/>
      <c r="B2651" s="122"/>
      <c r="E2651" s="74"/>
      <c r="F2651" s="74"/>
      <c r="G2651" s="74"/>
    </row>
    <row r="2652" spans="1:7" s="55" customFormat="1" ht="14.15" x14ac:dyDescent="0.4">
      <c r="A2652" s="116"/>
      <c r="B2652" s="122"/>
      <c r="E2652" s="74"/>
      <c r="F2652" s="74"/>
      <c r="G2652" s="74"/>
    </row>
    <row r="2653" spans="1:7" s="55" customFormat="1" ht="14.15" x14ac:dyDescent="0.4">
      <c r="A2653" s="116"/>
      <c r="B2653" s="122"/>
      <c r="E2653" s="74"/>
      <c r="F2653" s="74"/>
      <c r="G2653" s="74"/>
    </row>
    <row r="2654" spans="1:7" s="55" customFormat="1" ht="14.15" x14ac:dyDescent="0.4">
      <c r="A2654" s="116"/>
      <c r="B2654" s="122"/>
      <c r="E2654" s="74"/>
      <c r="F2654" s="74"/>
      <c r="G2654" s="74"/>
    </row>
    <row r="2655" spans="1:7" s="55" customFormat="1" ht="14.15" x14ac:dyDescent="0.4">
      <c r="A2655" s="116"/>
      <c r="B2655" s="122"/>
      <c r="E2655" s="74"/>
      <c r="F2655" s="74"/>
      <c r="G2655" s="74"/>
    </row>
    <row r="2656" spans="1:7" s="55" customFormat="1" ht="14.15" x14ac:dyDescent="0.4">
      <c r="A2656" s="116"/>
      <c r="B2656" s="122"/>
      <c r="E2656" s="74"/>
      <c r="F2656" s="74"/>
      <c r="G2656" s="74"/>
    </row>
    <row r="2657" spans="1:7" s="55" customFormat="1" ht="14.15" x14ac:dyDescent="0.4">
      <c r="A2657" s="116"/>
      <c r="B2657" s="122"/>
      <c r="E2657" s="74"/>
      <c r="F2657" s="74"/>
      <c r="G2657" s="74"/>
    </row>
    <row r="2658" spans="1:7" s="55" customFormat="1" ht="14.15" x14ac:dyDescent="0.4">
      <c r="A2658" s="116"/>
      <c r="B2658" s="122"/>
      <c r="E2658" s="74"/>
      <c r="F2658" s="74"/>
      <c r="G2658" s="74"/>
    </row>
    <row r="2659" spans="1:7" s="55" customFormat="1" ht="14.15" x14ac:dyDescent="0.4">
      <c r="A2659" s="116"/>
      <c r="B2659" s="122"/>
      <c r="E2659" s="74"/>
      <c r="F2659" s="74"/>
      <c r="G2659" s="74"/>
    </row>
    <row r="2660" spans="1:7" s="55" customFormat="1" ht="14.15" x14ac:dyDescent="0.4">
      <c r="A2660" s="116"/>
      <c r="B2660" s="122"/>
      <c r="E2660" s="74"/>
      <c r="F2660" s="74"/>
      <c r="G2660" s="74"/>
    </row>
    <row r="2661" spans="1:7" s="55" customFormat="1" ht="14.15" x14ac:dyDescent="0.4">
      <c r="A2661" s="116"/>
      <c r="B2661" s="122"/>
      <c r="E2661" s="74"/>
      <c r="F2661" s="74"/>
      <c r="G2661" s="74"/>
    </row>
    <row r="2662" spans="1:7" s="55" customFormat="1" ht="14.15" x14ac:dyDescent="0.4">
      <c r="A2662" s="116"/>
      <c r="B2662" s="122"/>
      <c r="E2662" s="74"/>
      <c r="F2662" s="74"/>
      <c r="G2662" s="74"/>
    </row>
    <row r="2663" spans="1:7" s="55" customFormat="1" ht="14.15" x14ac:dyDescent="0.4">
      <c r="A2663" s="116"/>
      <c r="B2663" s="122"/>
      <c r="E2663" s="74"/>
      <c r="F2663" s="74"/>
      <c r="G2663" s="74"/>
    </row>
    <row r="2664" spans="1:7" s="55" customFormat="1" ht="14.15" x14ac:dyDescent="0.4">
      <c r="A2664" s="116"/>
      <c r="B2664" s="122"/>
      <c r="E2664" s="74"/>
      <c r="F2664" s="74"/>
      <c r="G2664" s="74"/>
    </row>
    <row r="2665" spans="1:7" s="55" customFormat="1" ht="14.15" x14ac:dyDescent="0.4">
      <c r="A2665" s="116"/>
      <c r="B2665" s="122"/>
      <c r="E2665" s="74"/>
      <c r="F2665" s="74"/>
      <c r="G2665" s="74"/>
    </row>
    <row r="2666" spans="1:7" s="55" customFormat="1" ht="14.15" x14ac:dyDescent="0.4">
      <c r="A2666" s="116"/>
      <c r="B2666" s="122"/>
      <c r="E2666" s="74"/>
      <c r="F2666" s="74"/>
      <c r="G2666" s="74"/>
    </row>
    <row r="2667" spans="1:7" s="55" customFormat="1" ht="14.15" x14ac:dyDescent="0.4">
      <c r="A2667" s="116"/>
      <c r="B2667" s="122"/>
      <c r="E2667" s="74"/>
      <c r="F2667" s="74"/>
      <c r="G2667" s="74"/>
    </row>
    <row r="2668" spans="1:7" s="55" customFormat="1" ht="14.15" x14ac:dyDescent="0.4">
      <c r="A2668" s="116"/>
      <c r="B2668" s="122"/>
      <c r="E2668" s="74"/>
      <c r="F2668" s="74"/>
      <c r="G2668" s="74"/>
    </row>
    <row r="2669" spans="1:7" s="55" customFormat="1" ht="14.15" x14ac:dyDescent="0.4">
      <c r="A2669" s="116"/>
      <c r="B2669" s="122"/>
      <c r="E2669" s="74"/>
      <c r="F2669" s="74"/>
      <c r="G2669" s="74"/>
    </row>
    <row r="2670" spans="1:7" s="55" customFormat="1" ht="14.15" x14ac:dyDescent="0.4">
      <c r="A2670" s="116"/>
      <c r="B2670" s="122"/>
      <c r="E2670" s="74"/>
      <c r="F2670" s="74"/>
      <c r="G2670" s="74"/>
    </row>
    <row r="2671" spans="1:7" s="55" customFormat="1" ht="14.15" x14ac:dyDescent="0.4">
      <c r="A2671" s="116"/>
      <c r="B2671" s="122"/>
      <c r="E2671" s="74"/>
      <c r="F2671" s="74"/>
      <c r="G2671" s="74"/>
    </row>
    <row r="2672" spans="1:7" s="55" customFormat="1" ht="14.15" x14ac:dyDescent="0.4">
      <c r="A2672" s="116"/>
      <c r="B2672" s="122"/>
      <c r="E2672" s="74"/>
      <c r="F2672" s="74"/>
      <c r="G2672" s="74"/>
    </row>
    <row r="2673" spans="1:7" s="55" customFormat="1" ht="14.15" x14ac:dyDescent="0.4">
      <c r="A2673" s="116"/>
      <c r="B2673" s="122"/>
      <c r="E2673" s="74"/>
      <c r="F2673" s="74"/>
      <c r="G2673" s="74"/>
    </row>
    <row r="2674" spans="1:7" s="55" customFormat="1" ht="14.15" x14ac:dyDescent="0.4">
      <c r="A2674" s="116"/>
      <c r="B2674" s="122"/>
      <c r="E2674" s="74"/>
      <c r="F2674" s="74"/>
      <c r="G2674" s="74"/>
    </row>
    <row r="2675" spans="1:7" s="55" customFormat="1" ht="14.15" x14ac:dyDescent="0.4">
      <c r="A2675" s="116"/>
      <c r="B2675" s="122"/>
      <c r="E2675" s="74"/>
      <c r="F2675" s="74"/>
      <c r="G2675" s="74"/>
    </row>
    <row r="2676" spans="1:7" s="55" customFormat="1" ht="14.15" x14ac:dyDescent="0.4">
      <c r="A2676" s="116"/>
      <c r="B2676" s="122"/>
      <c r="E2676" s="74"/>
      <c r="F2676" s="74"/>
      <c r="G2676" s="74"/>
    </row>
    <row r="2677" spans="1:7" s="55" customFormat="1" ht="14.15" x14ac:dyDescent="0.4">
      <c r="A2677" s="116"/>
      <c r="B2677" s="122"/>
      <c r="E2677" s="74"/>
      <c r="F2677" s="74"/>
      <c r="G2677" s="74"/>
    </row>
    <row r="2678" spans="1:7" s="55" customFormat="1" ht="14.15" x14ac:dyDescent="0.4">
      <c r="A2678" s="116"/>
      <c r="B2678" s="122"/>
      <c r="E2678" s="74"/>
      <c r="F2678" s="74"/>
      <c r="G2678" s="74"/>
    </row>
    <row r="2679" spans="1:7" s="55" customFormat="1" ht="14.15" x14ac:dyDescent="0.4">
      <c r="A2679" s="116"/>
      <c r="B2679" s="122"/>
      <c r="E2679" s="74"/>
      <c r="F2679" s="74"/>
      <c r="G2679" s="74"/>
    </row>
    <row r="2680" spans="1:7" s="55" customFormat="1" ht="14.15" x14ac:dyDescent="0.4">
      <c r="A2680" s="116"/>
      <c r="B2680" s="122"/>
      <c r="E2680" s="74"/>
      <c r="F2680" s="74"/>
      <c r="G2680" s="74"/>
    </row>
    <row r="2681" spans="1:7" s="55" customFormat="1" ht="14.15" x14ac:dyDescent="0.4">
      <c r="A2681" s="116"/>
      <c r="B2681" s="122"/>
      <c r="E2681" s="74"/>
      <c r="F2681" s="74"/>
      <c r="G2681" s="74"/>
    </row>
    <row r="2682" spans="1:7" s="55" customFormat="1" ht="14.15" x14ac:dyDescent="0.4">
      <c r="A2682" s="116"/>
      <c r="B2682" s="122"/>
      <c r="E2682" s="74"/>
      <c r="F2682" s="74"/>
      <c r="G2682" s="74"/>
    </row>
    <row r="2683" spans="1:7" s="55" customFormat="1" ht="14.15" x14ac:dyDescent="0.4">
      <c r="A2683" s="116"/>
      <c r="B2683" s="122"/>
      <c r="E2683" s="74"/>
      <c r="F2683" s="74"/>
      <c r="G2683" s="74"/>
    </row>
    <row r="2684" spans="1:7" s="55" customFormat="1" ht="14.15" x14ac:dyDescent="0.4">
      <c r="A2684" s="116"/>
      <c r="B2684" s="122"/>
      <c r="E2684" s="74"/>
      <c r="F2684" s="74"/>
      <c r="G2684" s="74"/>
    </row>
    <row r="2685" spans="1:7" s="55" customFormat="1" ht="14.15" x14ac:dyDescent="0.4">
      <c r="A2685" s="116"/>
      <c r="B2685" s="122"/>
      <c r="E2685" s="74"/>
      <c r="F2685" s="74"/>
      <c r="G2685" s="74"/>
    </row>
    <row r="2686" spans="1:7" s="55" customFormat="1" ht="14.15" x14ac:dyDescent="0.4">
      <c r="A2686" s="116"/>
      <c r="B2686" s="122"/>
      <c r="E2686" s="74"/>
      <c r="F2686" s="74"/>
      <c r="G2686" s="74"/>
    </row>
    <row r="2687" spans="1:7" s="55" customFormat="1" ht="14.15" x14ac:dyDescent="0.4">
      <c r="A2687" s="116"/>
      <c r="B2687" s="122"/>
      <c r="E2687" s="74"/>
      <c r="F2687" s="74"/>
      <c r="G2687" s="74"/>
    </row>
    <row r="2688" spans="1:7" s="55" customFormat="1" ht="14.15" x14ac:dyDescent="0.4">
      <c r="A2688" s="116"/>
      <c r="B2688" s="122"/>
      <c r="E2688" s="74"/>
      <c r="F2688" s="74"/>
      <c r="G2688" s="74"/>
    </row>
    <row r="2689" spans="1:7" s="55" customFormat="1" ht="14.15" x14ac:dyDescent="0.4">
      <c r="A2689" s="116"/>
      <c r="B2689" s="122"/>
      <c r="E2689" s="74"/>
      <c r="F2689" s="74"/>
      <c r="G2689" s="74"/>
    </row>
    <row r="2690" spans="1:7" s="55" customFormat="1" ht="14.15" x14ac:dyDescent="0.4">
      <c r="A2690" s="116"/>
      <c r="B2690" s="122"/>
      <c r="E2690" s="74"/>
      <c r="F2690" s="74"/>
      <c r="G2690" s="74"/>
    </row>
    <row r="2691" spans="1:7" s="55" customFormat="1" ht="14.15" x14ac:dyDescent="0.4">
      <c r="A2691" s="116"/>
      <c r="B2691" s="122"/>
      <c r="E2691" s="74"/>
      <c r="F2691" s="74"/>
      <c r="G2691" s="74"/>
    </row>
    <row r="2692" spans="1:7" s="55" customFormat="1" ht="14.15" x14ac:dyDescent="0.4">
      <c r="A2692" s="116"/>
      <c r="B2692" s="122"/>
      <c r="E2692" s="74"/>
      <c r="F2692" s="74"/>
      <c r="G2692" s="74"/>
    </row>
    <row r="2693" spans="1:7" s="55" customFormat="1" ht="14.15" x14ac:dyDescent="0.4">
      <c r="A2693" s="116"/>
      <c r="B2693" s="122"/>
      <c r="E2693" s="74"/>
      <c r="F2693" s="74"/>
      <c r="G2693" s="74"/>
    </row>
    <row r="2694" spans="1:7" s="55" customFormat="1" ht="14.15" x14ac:dyDescent="0.4">
      <c r="A2694" s="116"/>
      <c r="B2694" s="122"/>
      <c r="E2694" s="74"/>
      <c r="F2694" s="74"/>
      <c r="G2694" s="74"/>
    </row>
    <row r="2695" spans="1:7" s="55" customFormat="1" ht="14.15" x14ac:dyDescent="0.4">
      <c r="A2695" s="116"/>
      <c r="B2695" s="122"/>
      <c r="E2695" s="74"/>
      <c r="F2695" s="74"/>
      <c r="G2695" s="74"/>
    </row>
    <row r="2696" spans="1:7" s="55" customFormat="1" ht="14.15" x14ac:dyDescent="0.4">
      <c r="A2696" s="116"/>
      <c r="B2696" s="122"/>
      <c r="E2696" s="74"/>
      <c r="F2696" s="74"/>
      <c r="G2696" s="74"/>
    </row>
    <row r="2697" spans="1:7" s="55" customFormat="1" ht="14.15" x14ac:dyDescent="0.4">
      <c r="A2697" s="116"/>
      <c r="B2697" s="122"/>
      <c r="E2697" s="74"/>
      <c r="F2697" s="74"/>
      <c r="G2697" s="74"/>
    </row>
    <row r="2698" spans="1:7" s="55" customFormat="1" ht="14.15" x14ac:dyDescent="0.4">
      <c r="A2698" s="116"/>
      <c r="B2698" s="122"/>
      <c r="E2698" s="74"/>
      <c r="F2698" s="74"/>
      <c r="G2698" s="74"/>
    </row>
    <row r="2699" spans="1:7" s="55" customFormat="1" ht="14.15" x14ac:dyDescent="0.4">
      <c r="A2699" s="116"/>
      <c r="B2699" s="122"/>
      <c r="E2699" s="74"/>
      <c r="F2699" s="74"/>
      <c r="G2699" s="74"/>
    </row>
    <row r="2700" spans="1:7" s="55" customFormat="1" ht="14.15" x14ac:dyDescent="0.4">
      <c r="A2700" s="116"/>
      <c r="B2700" s="122"/>
      <c r="E2700" s="74"/>
      <c r="F2700" s="74"/>
      <c r="G2700" s="74"/>
    </row>
    <row r="2701" spans="1:7" s="55" customFormat="1" ht="14.15" x14ac:dyDescent="0.4">
      <c r="A2701" s="116"/>
      <c r="B2701" s="122"/>
      <c r="E2701" s="74"/>
      <c r="F2701" s="74"/>
      <c r="G2701" s="74"/>
    </row>
    <row r="2702" spans="1:7" s="55" customFormat="1" ht="14.15" x14ac:dyDescent="0.4">
      <c r="A2702" s="116"/>
      <c r="B2702" s="122"/>
      <c r="E2702" s="74"/>
      <c r="F2702" s="74"/>
      <c r="G2702" s="74"/>
    </row>
    <row r="2703" spans="1:7" s="55" customFormat="1" ht="14.15" x14ac:dyDescent="0.4">
      <c r="A2703" s="116"/>
      <c r="B2703" s="122"/>
      <c r="E2703" s="74"/>
      <c r="F2703" s="74"/>
      <c r="G2703" s="74"/>
    </row>
    <row r="2704" spans="1:7" s="55" customFormat="1" ht="14.15" x14ac:dyDescent="0.4">
      <c r="A2704" s="116"/>
      <c r="B2704" s="122"/>
      <c r="E2704" s="74"/>
      <c r="F2704" s="74"/>
      <c r="G2704" s="74"/>
    </row>
    <row r="2705" spans="1:7" s="55" customFormat="1" ht="14.15" x14ac:dyDescent="0.4">
      <c r="A2705" s="116"/>
      <c r="B2705" s="122"/>
      <c r="E2705" s="74"/>
      <c r="F2705" s="74"/>
      <c r="G2705" s="74"/>
    </row>
    <row r="2706" spans="1:7" s="55" customFormat="1" ht="14.15" x14ac:dyDescent="0.4">
      <c r="A2706" s="116"/>
      <c r="B2706" s="122"/>
      <c r="E2706" s="74"/>
      <c r="F2706" s="74"/>
      <c r="G2706" s="74"/>
    </row>
    <row r="2707" spans="1:7" s="55" customFormat="1" ht="14.15" x14ac:dyDescent="0.4">
      <c r="A2707" s="116"/>
      <c r="B2707" s="122"/>
      <c r="E2707" s="74"/>
      <c r="F2707" s="74"/>
      <c r="G2707" s="74"/>
    </row>
    <row r="2708" spans="1:7" s="55" customFormat="1" ht="14.15" x14ac:dyDescent="0.4">
      <c r="A2708" s="116"/>
      <c r="B2708" s="122"/>
      <c r="E2708" s="74"/>
      <c r="F2708" s="74"/>
      <c r="G2708" s="74"/>
    </row>
    <row r="2709" spans="1:7" s="55" customFormat="1" ht="14.15" x14ac:dyDescent="0.4">
      <c r="A2709" s="116"/>
      <c r="B2709" s="122"/>
      <c r="E2709" s="74"/>
      <c r="F2709" s="74"/>
      <c r="G2709" s="74"/>
    </row>
    <row r="2710" spans="1:7" s="55" customFormat="1" ht="14.15" x14ac:dyDescent="0.4">
      <c r="A2710" s="116"/>
      <c r="B2710" s="122"/>
      <c r="E2710" s="74"/>
      <c r="F2710" s="74"/>
      <c r="G2710" s="74"/>
    </row>
    <row r="2711" spans="1:7" s="55" customFormat="1" ht="14.15" x14ac:dyDescent="0.4">
      <c r="A2711" s="116"/>
      <c r="B2711" s="122"/>
      <c r="E2711" s="74"/>
      <c r="F2711" s="74"/>
      <c r="G2711" s="74"/>
    </row>
    <row r="2712" spans="1:7" s="55" customFormat="1" ht="14.15" x14ac:dyDescent="0.4">
      <c r="A2712" s="116"/>
      <c r="B2712" s="122"/>
      <c r="E2712" s="74"/>
      <c r="F2712" s="74"/>
      <c r="G2712" s="74"/>
    </row>
    <row r="2713" spans="1:7" s="55" customFormat="1" ht="14.15" x14ac:dyDescent="0.4">
      <c r="A2713" s="116"/>
      <c r="B2713" s="122"/>
      <c r="E2713" s="74"/>
      <c r="F2713" s="74"/>
      <c r="G2713" s="74"/>
    </row>
    <row r="2714" spans="1:7" s="55" customFormat="1" ht="14.15" x14ac:dyDescent="0.4">
      <c r="A2714" s="116"/>
      <c r="B2714" s="122"/>
      <c r="E2714" s="74"/>
      <c r="F2714" s="74"/>
      <c r="G2714" s="74"/>
    </row>
    <row r="2715" spans="1:7" s="55" customFormat="1" ht="14.15" x14ac:dyDescent="0.4">
      <c r="A2715" s="116"/>
      <c r="B2715" s="122"/>
      <c r="E2715" s="74"/>
      <c r="F2715" s="74"/>
      <c r="G2715" s="74"/>
    </row>
    <row r="2716" spans="1:7" s="55" customFormat="1" ht="14.15" x14ac:dyDescent="0.4">
      <c r="A2716" s="116"/>
      <c r="B2716" s="122"/>
      <c r="E2716" s="74"/>
      <c r="F2716" s="74"/>
      <c r="G2716" s="74"/>
    </row>
    <row r="2717" spans="1:7" s="55" customFormat="1" ht="14.15" x14ac:dyDescent="0.4">
      <c r="A2717" s="116"/>
      <c r="B2717" s="122"/>
      <c r="E2717" s="74"/>
      <c r="F2717" s="74"/>
      <c r="G2717" s="74"/>
    </row>
    <row r="2718" spans="1:7" s="55" customFormat="1" ht="14.15" x14ac:dyDescent="0.4">
      <c r="A2718" s="116"/>
      <c r="B2718" s="122"/>
      <c r="E2718" s="74"/>
      <c r="F2718" s="74"/>
      <c r="G2718" s="74"/>
    </row>
    <row r="2719" spans="1:7" s="55" customFormat="1" ht="14.15" x14ac:dyDescent="0.4">
      <c r="A2719" s="116"/>
      <c r="B2719" s="122"/>
      <c r="E2719" s="74"/>
      <c r="F2719" s="74"/>
      <c r="G2719" s="74"/>
    </row>
    <row r="2720" spans="1:7" s="55" customFormat="1" ht="14.15" x14ac:dyDescent="0.4">
      <c r="A2720" s="116"/>
      <c r="B2720" s="122"/>
      <c r="E2720" s="74"/>
      <c r="F2720" s="74"/>
      <c r="G2720" s="74"/>
    </row>
    <row r="2721" spans="1:7" s="55" customFormat="1" ht="14.15" x14ac:dyDescent="0.4">
      <c r="A2721" s="116"/>
      <c r="B2721" s="122"/>
      <c r="E2721" s="74"/>
      <c r="F2721" s="74"/>
      <c r="G2721" s="74"/>
    </row>
    <row r="2722" spans="1:7" s="55" customFormat="1" ht="14.15" x14ac:dyDescent="0.4">
      <c r="A2722" s="116"/>
      <c r="B2722" s="122"/>
      <c r="E2722" s="74"/>
      <c r="F2722" s="74"/>
      <c r="G2722" s="74"/>
    </row>
    <row r="2723" spans="1:7" s="55" customFormat="1" ht="14.15" x14ac:dyDescent="0.4">
      <c r="A2723" s="116"/>
      <c r="B2723" s="122"/>
      <c r="E2723" s="74"/>
      <c r="F2723" s="74"/>
      <c r="G2723" s="74"/>
    </row>
    <row r="2724" spans="1:7" s="55" customFormat="1" ht="14.15" x14ac:dyDescent="0.4">
      <c r="A2724" s="116"/>
      <c r="B2724" s="122"/>
      <c r="E2724" s="74"/>
      <c r="F2724" s="74"/>
      <c r="G2724" s="74"/>
    </row>
    <row r="2725" spans="1:7" s="55" customFormat="1" ht="14.15" x14ac:dyDescent="0.4">
      <c r="A2725" s="116"/>
      <c r="B2725" s="122"/>
      <c r="E2725" s="74"/>
      <c r="F2725" s="74"/>
      <c r="G2725" s="74"/>
    </row>
    <row r="2726" spans="1:7" s="55" customFormat="1" ht="14.15" x14ac:dyDescent="0.4">
      <c r="A2726" s="116"/>
      <c r="B2726" s="122"/>
      <c r="E2726" s="74"/>
      <c r="F2726" s="74"/>
      <c r="G2726" s="74"/>
    </row>
    <row r="2727" spans="1:7" s="55" customFormat="1" ht="14.15" x14ac:dyDescent="0.4">
      <c r="A2727" s="116"/>
      <c r="B2727" s="122"/>
      <c r="E2727" s="74"/>
      <c r="F2727" s="74"/>
      <c r="G2727" s="74"/>
    </row>
    <row r="2728" spans="1:7" s="55" customFormat="1" ht="14.15" x14ac:dyDescent="0.4">
      <c r="A2728" s="116"/>
      <c r="B2728" s="122"/>
      <c r="E2728" s="74"/>
      <c r="F2728" s="74"/>
      <c r="G2728" s="74"/>
    </row>
    <row r="2729" spans="1:7" s="55" customFormat="1" ht="14.15" x14ac:dyDescent="0.4">
      <c r="A2729" s="116"/>
      <c r="B2729" s="122"/>
      <c r="E2729" s="74"/>
      <c r="F2729" s="74"/>
      <c r="G2729" s="74"/>
    </row>
    <row r="2730" spans="1:7" s="55" customFormat="1" ht="14.15" x14ac:dyDescent="0.4">
      <c r="A2730" s="116"/>
      <c r="B2730" s="122"/>
      <c r="E2730" s="74"/>
      <c r="F2730" s="74"/>
      <c r="G2730" s="74"/>
    </row>
    <row r="2731" spans="1:7" s="55" customFormat="1" ht="14.15" x14ac:dyDescent="0.4">
      <c r="A2731" s="116"/>
      <c r="B2731" s="122"/>
      <c r="E2731" s="74"/>
      <c r="F2731" s="74"/>
      <c r="G2731" s="74"/>
    </row>
    <row r="2732" spans="1:7" s="55" customFormat="1" ht="14.15" x14ac:dyDescent="0.4">
      <c r="A2732" s="116"/>
      <c r="B2732" s="122"/>
      <c r="E2732" s="74"/>
      <c r="F2732" s="74"/>
      <c r="G2732" s="74"/>
    </row>
    <row r="2733" spans="1:7" s="55" customFormat="1" ht="14.15" x14ac:dyDescent="0.4">
      <c r="A2733" s="116"/>
      <c r="B2733" s="122"/>
      <c r="E2733" s="74"/>
      <c r="F2733" s="74"/>
      <c r="G2733" s="74"/>
    </row>
    <row r="2734" spans="1:7" s="55" customFormat="1" ht="14.15" x14ac:dyDescent="0.4">
      <c r="A2734" s="116"/>
      <c r="B2734" s="122"/>
      <c r="E2734" s="74"/>
      <c r="F2734" s="74"/>
      <c r="G2734" s="74"/>
    </row>
    <row r="2735" spans="1:7" s="55" customFormat="1" ht="14.15" x14ac:dyDescent="0.4">
      <c r="A2735" s="116"/>
      <c r="B2735" s="122"/>
      <c r="E2735" s="74"/>
      <c r="F2735" s="74"/>
      <c r="G2735" s="74"/>
    </row>
    <row r="2736" spans="1:7" s="55" customFormat="1" ht="14.15" x14ac:dyDescent="0.4">
      <c r="A2736" s="116"/>
      <c r="B2736" s="122"/>
      <c r="E2736" s="74"/>
      <c r="F2736" s="74"/>
      <c r="G2736" s="74"/>
    </row>
    <row r="2737" spans="1:7" s="55" customFormat="1" ht="14.15" x14ac:dyDescent="0.4">
      <c r="A2737" s="116"/>
      <c r="B2737" s="122"/>
      <c r="E2737" s="74"/>
      <c r="F2737" s="74"/>
      <c r="G2737" s="74"/>
    </row>
    <row r="2738" spans="1:7" s="55" customFormat="1" ht="14.15" x14ac:dyDescent="0.4">
      <c r="A2738" s="116"/>
      <c r="B2738" s="122"/>
      <c r="E2738" s="74"/>
      <c r="F2738" s="74"/>
      <c r="G2738" s="74"/>
    </row>
    <row r="2739" spans="1:7" s="55" customFormat="1" ht="14.15" x14ac:dyDescent="0.4">
      <c r="A2739" s="116"/>
      <c r="B2739" s="122"/>
      <c r="E2739" s="74"/>
      <c r="F2739" s="74"/>
      <c r="G2739" s="74"/>
    </row>
    <row r="2740" spans="1:7" s="55" customFormat="1" ht="14.15" x14ac:dyDescent="0.4">
      <c r="A2740" s="116"/>
      <c r="B2740" s="122"/>
      <c r="E2740" s="74"/>
      <c r="F2740" s="74"/>
      <c r="G2740" s="74"/>
    </row>
    <row r="2741" spans="1:7" s="55" customFormat="1" ht="14.15" x14ac:dyDescent="0.4">
      <c r="A2741" s="116"/>
      <c r="B2741" s="122"/>
      <c r="E2741" s="74"/>
      <c r="F2741" s="74"/>
      <c r="G2741" s="74"/>
    </row>
    <row r="2742" spans="1:7" s="55" customFormat="1" ht="14.15" x14ac:dyDescent="0.4">
      <c r="A2742" s="116"/>
      <c r="B2742" s="122"/>
      <c r="E2742" s="74"/>
      <c r="F2742" s="74"/>
      <c r="G2742" s="74"/>
    </row>
    <row r="2743" spans="1:7" s="55" customFormat="1" ht="14.15" x14ac:dyDescent="0.4">
      <c r="A2743" s="116"/>
      <c r="B2743" s="122"/>
      <c r="E2743" s="74"/>
      <c r="F2743" s="74"/>
      <c r="G2743" s="74"/>
    </row>
    <row r="2744" spans="1:7" s="55" customFormat="1" ht="14.15" x14ac:dyDescent="0.4">
      <c r="A2744" s="116"/>
      <c r="B2744" s="122"/>
      <c r="E2744" s="74"/>
      <c r="F2744" s="74"/>
      <c r="G2744" s="74"/>
    </row>
    <row r="2745" spans="1:7" s="55" customFormat="1" ht="14.15" x14ac:dyDescent="0.4">
      <c r="A2745" s="116"/>
      <c r="B2745" s="122"/>
      <c r="E2745" s="74"/>
      <c r="F2745" s="74"/>
      <c r="G2745" s="74"/>
    </row>
    <row r="2746" spans="1:7" s="55" customFormat="1" ht="14.15" x14ac:dyDescent="0.4">
      <c r="A2746" s="116"/>
      <c r="B2746" s="122"/>
      <c r="E2746" s="74"/>
      <c r="F2746" s="74"/>
      <c r="G2746" s="74"/>
    </row>
    <row r="2747" spans="1:7" s="55" customFormat="1" ht="14.15" x14ac:dyDescent="0.4">
      <c r="A2747" s="116"/>
      <c r="B2747" s="122"/>
      <c r="E2747" s="74"/>
      <c r="F2747" s="74"/>
      <c r="G2747" s="74"/>
    </row>
    <row r="2748" spans="1:7" s="55" customFormat="1" ht="14.15" x14ac:dyDescent="0.4">
      <c r="A2748" s="116"/>
      <c r="B2748" s="122"/>
      <c r="E2748" s="74"/>
      <c r="F2748" s="74"/>
      <c r="G2748" s="74"/>
    </row>
    <row r="2749" spans="1:7" s="55" customFormat="1" ht="14.15" x14ac:dyDescent="0.4">
      <c r="A2749" s="116"/>
      <c r="B2749" s="122"/>
      <c r="E2749" s="74"/>
      <c r="F2749" s="74"/>
      <c r="G2749" s="74"/>
    </row>
    <row r="2750" spans="1:7" s="55" customFormat="1" ht="14.15" x14ac:dyDescent="0.4">
      <c r="A2750" s="116"/>
      <c r="B2750" s="122"/>
      <c r="E2750" s="74"/>
      <c r="F2750" s="74"/>
      <c r="G2750" s="74"/>
    </row>
    <row r="2751" spans="1:7" s="55" customFormat="1" ht="14.15" x14ac:dyDescent="0.4">
      <c r="A2751" s="116"/>
      <c r="B2751" s="122"/>
      <c r="E2751" s="74"/>
      <c r="F2751" s="74"/>
      <c r="G2751" s="74"/>
    </row>
    <row r="2752" spans="1:7" s="55" customFormat="1" ht="14.15" x14ac:dyDescent="0.4">
      <c r="A2752" s="116"/>
      <c r="B2752" s="122"/>
      <c r="E2752" s="74"/>
      <c r="F2752" s="74"/>
      <c r="G2752" s="74"/>
    </row>
    <row r="2753" spans="1:7" s="55" customFormat="1" ht="14.15" x14ac:dyDescent="0.4">
      <c r="A2753" s="116"/>
      <c r="B2753" s="122"/>
      <c r="E2753" s="74"/>
      <c r="F2753" s="74"/>
      <c r="G2753" s="74"/>
    </row>
    <row r="2754" spans="1:7" s="55" customFormat="1" ht="14.15" x14ac:dyDescent="0.4">
      <c r="A2754" s="116"/>
      <c r="B2754" s="122"/>
      <c r="E2754" s="74"/>
      <c r="F2754" s="74"/>
      <c r="G2754" s="74"/>
    </row>
    <row r="2755" spans="1:7" s="55" customFormat="1" ht="14.15" x14ac:dyDescent="0.4">
      <c r="A2755" s="116"/>
      <c r="B2755" s="122"/>
      <c r="E2755" s="74"/>
      <c r="F2755" s="74"/>
      <c r="G2755" s="74"/>
    </row>
    <row r="2756" spans="1:7" s="55" customFormat="1" ht="14.15" x14ac:dyDescent="0.4">
      <c r="A2756" s="116"/>
      <c r="B2756" s="122"/>
      <c r="E2756" s="74"/>
      <c r="F2756" s="74"/>
      <c r="G2756" s="74"/>
    </row>
    <row r="2757" spans="1:7" s="55" customFormat="1" ht="14.15" x14ac:dyDescent="0.4">
      <c r="A2757" s="116"/>
      <c r="B2757" s="122"/>
      <c r="E2757" s="74"/>
      <c r="F2757" s="74"/>
      <c r="G2757" s="74"/>
    </row>
    <row r="2758" spans="1:7" s="55" customFormat="1" ht="14.15" x14ac:dyDescent="0.4">
      <c r="A2758" s="116"/>
      <c r="B2758" s="122"/>
      <c r="E2758" s="74"/>
      <c r="F2758" s="74"/>
      <c r="G2758" s="74"/>
    </row>
    <row r="2759" spans="1:7" s="55" customFormat="1" ht="14.15" x14ac:dyDescent="0.4">
      <c r="A2759" s="116"/>
      <c r="B2759" s="122"/>
      <c r="E2759" s="74"/>
      <c r="F2759" s="74"/>
      <c r="G2759" s="74"/>
    </row>
    <row r="2760" spans="1:7" s="55" customFormat="1" ht="14.15" x14ac:dyDescent="0.4">
      <c r="A2760" s="116"/>
      <c r="B2760" s="122"/>
      <c r="E2760" s="74"/>
      <c r="F2760" s="74"/>
      <c r="G2760" s="74"/>
    </row>
    <row r="2761" spans="1:7" s="55" customFormat="1" ht="14.15" x14ac:dyDescent="0.4">
      <c r="A2761" s="116"/>
      <c r="B2761" s="122"/>
      <c r="E2761" s="74"/>
      <c r="F2761" s="74"/>
      <c r="G2761" s="74"/>
    </row>
    <row r="2762" spans="1:7" s="55" customFormat="1" ht="14.15" x14ac:dyDescent="0.4">
      <c r="A2762" s="116"/>
      <c r="B2762" s="122"/>
      <c r="E2762" s="74"/>
      <c r="F2762" s="74"/>
      <c r="G2762" s="74"/>
    </row>
    <row r="2763" spans="1:7" s="55" customFormat="1" ht="14.15" x14ac:dyDescent="0.4">
      <c r="A2763" s="116"/>
      <c r="B2763" s="122"/>
      <c r="E2763" s="74"/>
      <c r="F2763" s="74"/>
      <c r="G2763" s="74"/>
    </row>
    <row r="2764" spans="1:7" s="55" customFormat="1" ht="14.15" x14ac:dyDescent="0.4">
      <c r="A2764" s="116"/>
      <c r="B2764" s="122"/>
      <c r="E2764" s="74"/>
      <c r="F2764" s="74"/>
      <c r="G2764" s="74"/>
    </row>
    <row r="2765" spans="1:7" s="55" customFormat="1" ht="14.15" x14ac:dyDescent="0.4">
      <c r="A2765" s="116"/>
      <c r="B2765" s="122"/>
      <c r="E2765" s="74"/>
      <c r="F2765" s="74"/>
      <c r="G2765" s="74"/>
    </row>
    <row r="2766" spans="1:7" s="55" customFormat="1" ht="14.15" x14ac:dyDescent="0.4">
      <c r="A2766" s="116"/>
      <c r="B2766" s="122"/>
      <c r="E2766" s="74"/>
      <c r="F2766" s="74"/>
      <c r="G2766" s="74"/>
    </row>
    <row r="2767" spans="1:7" s="55" customFormat="1" ht="14.15" x14ac:dyDescent="0.4">
      <c r="A2767" s="116"/>
      <c r="B2767" s="122"/>
      <c r="E2767" s="74"/>
      <c r="F2767" s="74"/>
      <c r="G2767" s="74"/>
    </row>
    <row r="2768" spans="1:7" s="55" customFormat="1" ht="14.15" x14ac:dyDescent="0.4">
      <c r="A2768" s="116"/>
      <c r="B2768" s="122"/>
      <c r="E2768" s="74"/>
      <c r="F2768" s="74"/>
      <c r="G2768" s="74"/>
    </row>
    <row r="2769" spans="1:7" s="55" customFormat="1" ht="14.15" x14ac:dyDescent="0.4">
      <c r="A2769" s="116"/>
      <c r="B2769" s="122"/>
      <c r="E2769" s="74"/>
      <c r="F2769" s="74"/>
      <c r="G2769" s="74"/>
    </row>
    <row r="2770" spans="1:7" s="55" customFormat="1" ht="14.15" x14ac:dyDescent="0.4">
      <c r="A2770" s="116"/>
      <c r="B2770" s="122"/>
      <c r="E2770" s="74"/>
      <c r="F2770" s="74"/>
      <c r="G2770" s="74"/>
    </row>
    <row r="2771" spans="1:7" s="55" customFormat="1" ht="14.15" x14ac:dyDescent="0.4">
      <c r="A2771" s="116"/>
      <c r="B2771" s="122"/>
      <c r="E2771" s="74"/>
      <c r="F2771" s="74"/>
      <c r="G2771" s="74"/>
    </row>
    <row r="2772" spans="1:7" s="55" customFormat="1" ht="14.15" x14ac:dyDescent="0.4">
      <c r="A2772" s="116"/>
      <c r="B2772" s="122"/>
      <c r="E2772" s="74"/>
      <c r="F2772" s="74"/>
      <c r="G2772" s="74"/>
    </row>
    <row r="2773" spans="1:7" s="55" customFormat="1" ht="14.15" x14ac:dyDescent="0.4">
      <c r="A2773" s="116"/>
      <c r="B2773" s="122"/>
      <c r="E2773" s="74"/>
      <c r="F2773" s="74"/>
      <c r="G2773" s="74"/>
    </row>
    <row r="2774" spans="1:7" s="55" customFormat="1" ht="14.15" x14ac:dyDescent="0.4">
      <c r="A2774" s="116"/>
      <c r="B2774" s="122"/>
      <c r="E2774" s="74"/>
      <c r="F2774" s="74"/>
      <c r="G2774" s="74"/>
    </row>
    <row r="2775" spans="1:7" s="55" customFormat="1" ht="14.15" x14ac:dyDescent="0.4">
      <c r="A2775" s="116"/>
      <c r="B2775" s="122"/>
      <c r="E2775" s="74"/>
      <c r="F2775" s="74"/>
      <c r="G2775" s="74"/>
    </row>
    <row r="2776" spans="1:7" s="55" customFormat="1" ht="14.15" x14ac:dyDescent="0.4">
      <c r="A2776" s="116"/>
      <c r="B2776" s="122"/>
      <c r="E2776" s="74"/>
      <c r="F2776" s="74"/>
      <c r="G2776" s="74"/>
    </row>
    <row r="2777" spans="1:7" s="55" customFormat="1" ht="14.15" x14ac:dyDescent="0.4">
      <c r="A2777" s="116"/>
      <c r="B2777" s="122"/>
      <c r="E2777" s="74"/>
      <c r="F2777" s="74"/>
      <c r="G2777" s="74"/>
    </row>
    <row r="2778" spans="1:7" s="55" customFormat="1" ht="14.15" x14ac:dyDescent="0.4">
      <c r="A2778" s="116"/>
      <c r="B2778" s="122"/>
      <c r="E2778" s="74"/>
      <c r="F2778" s="74"/>
      <c r="G2778" s="74"/>
    </row>
    <row r="2779" spans="1:7" s="55" customFormat="1" ht="14.15" x14ac:dyDescent="0.4">
      <c r="A2779" s="116"/>
      <c r="B2779" s="122"/>
      <c r="E2779" s="74"/>
      <c r="F2779" s="74"/>
      <c r="G2779" s="74"/>
    </row>
    <row r="2780" spans="1:7" s="55" customFormat="1" ht="14.15" x14ac:dyDescent="0.4">
      <c r="A2780" s="116"/>
      <c r="B2780" s="122"/>
      <c r="E2780" s="74"/>
      <c r="F2780" s="74"/>
      <c r="G2780" s="74"/>
    </row>
    <row r="2781" spans="1:7" s="55" customFormat="1" ht="14.15" x14ac:dyDescent="0.4">
      <c r="A2781" s="116"/>
      <c r="B2781" s="122"/>
      <c r="E2781" s="74"/>
      <c r="F2781" s="74"/>
      <c r="G2781" s="74"/>
    </row>
    <row r="2782" spans="1:7" s="55" customFormat="1" ht="14.15" x14ac:dyDescent="0.4">
      <c r="A2782" s="116"/>
      <c r="B2782" s="122"/>
      <c r="E2782" s="74"/>
      <c r="F2782" s="74"/>
      <c r="G2782" s="74"/>
    </row>
    <row r="2783" spans="1:7" s="55" customFormat="1" ht="14.15" x14ac:dyDescent="0.4">
      <c r="A2783" s="116"/>
      <c r="B2783" s="122"/>
      <c r="E2783" s="74"/>
      <c r="F2783" s="74"/>
      <c r="G2783" s="74"/>
    </row>
    <row r="2784" spans="1:7" s="55" customFormat="1" ht="14.15" x14ac:dyDescent="0.4">
      <c r="A2784" s="116"/>
      <c r="B2784" s="122"/>
      <c r="E2784" s="74"/>
      <c r="F2784" s="74"/>
      <c r="G2784" s="74"/>
    </row>
    <row r="2785" spans="1:7" s="55" customFormat="1" ht="14.15" x14ac:dyDescent="0.4">
      <c r="A2785" s="116"/>
      <c r="B2785" s="122"/>
      <c r="E2785" s="74"/>
      <c r="F2785" s="74"/>
      <c r="G2785" s="74"/>
    </row>
    <row r="2786" spans="1:7" s="55" customFormat="1" ht="14.15" x14ac:dyDescent="0.4">
      <c r="A2786" s="116"/>
      <c r="B2786" s="122"/>
      <c r="E2786" s="74"/>
      <c r="F2786" s="74"/>
      <c r="G2786" s="74"/>
    </row>
    <row r="2787" spans="1:7" s="55" customFormat="1" ht="14.15" x14ac:dyDescent="0.4">
      <c r="A2787" s="116"/>
      <c r="B2787" s="122"/>
      <c r="E2787" s="74"/>
      <c r="F2787" s="74"/>
      <c r="G2787" s="74"/>
    </row>
    <row r="2788" spans="1:7" s="55" customFormat="1" ht="14.15" x14ac:dyDescent="0.4">
      <c r="A2788" s="116"/>
      <c r="B2788" s="122"/>
      <c r="E2788" s="74"/>
      <c r="F2788" s="74"/>
      <c r="G2788" s="74"/>
    </row>
    <row r="2789" spans="1:7" s="55" customFormat="1" ht="14.15" x14ac:dyDescent="0.4">
      <c r="A2789" s="116"/>
      <c r="B2789" s="122"/>
      <c r="E2789" s="74"/>
      <c r="F2789" s="74"/>
      <c r="G2789" s="74"/>
    </row>
    <row r="2790" spans="1:7" s="55" customFormat="1" ht="14.15" x14ac:dyDescent="0.4">
      <c r="A2790" s="116"/>
      <c r="B2790" s="122"/>
      <c r="E2790" s="74"/>
      <c r="F2790" s="74"/>
      <c r="G2790" s="74"/>
    </row>
    <row r="2791" spans="1:7" s="55" customFormat="1" ht="14.15" x14ac:dyDescent="0.4">
      <c r="A2791" s="116"/>
      <c r="B2791" s="122"/>
      <c r="E2791" s="74"/>
      <c r="F2791" s="74"/>
      <c r="G2791" s="74"/>
    </row>
    <row r="2792" spans="1:7" s="55" customFormat="1" ht="14.15" x14ac:dyDescent="0.4">
      <c r="A2792" s="116"/>
      <c r="B2792" s="122"/>
      <c r="E2792" s="74"/>
      <c r="F2792" s="74"/>
      <c r="G2792" s="74"/>
    </row>
    <row r="2793" spans="1:7" s="55" customFormat="1" ht="14.15" x14ac:dyDescent="0.4">
      <c r="A2793" s="116"/>
      <c r="B2793" s="122"/>
      <c r="E2793" s="74"/>
      <c r="F2793" s="74"/>
      <c r="G2793" s="74"/>
    </row>
    <row r="2794" spans="1:7" s="55" customFormat="1" ht="14.15" x14ac:dyDescent="0.4">
      <c r="A2794" s="116"/>
      <c r="B2794" s="122"/>
      <c r="E2794" s="74"/>
      <c r="F2794" s="74"/>
      <c r="G2794" s="74"/>
    </row>
    <row r="2795" spans="1:7" s="55" customFormat="1" ht="14.15" x14ac:dyDescent="0.4">
      <c r="A2795" s="116"/>
      <c r="B2795" s="122"/>
      <c r="E2795" s="74"/>
      <c r="F2795" s="74"/>
      <c r="G2795" s="74"/>
    </row>
    <row r="2796" spans="1:7" s="55" customFormat="1" ht="14.15" x14ac:dyDescent="0.4">
      <c r="A2796" s="116"/>
      <c r="B2796" s="122"/>
      <c r="E2796" s="74"/>
      <c r="F2796" s="74"/>
      <c r="G2796" s="74"/>
    </row>
    <row r="2797" spans="1:7" s="55" customFormat="1" ht="14.15" x14ac:dyDescent="0.4">
      <c r="A2797" s="116"/>
      <c r="B2797" s="122"/>
      <c r="E2797" s="74"/>
      <c r="F2797" s="74"/>
      <c r="G2797" s="74"/>
    </row>
    <row r="2798" spans="1:7" s="55" customFormat="1" ht="14.15" x14ac:dyDescent="0.4">
      <c r="A2798" s="116"/>
      <c r="B2798" s="122"/>
      <c r="E2798" s="74"/>
      <c r="F2798" s="74"/>
      <c r="G2798" s="74"/>
    </row>
    <row r="2799" spans="1:7" s="55" customFormat="1" ht="14.15" x14ac:dyDescent="0.4">
      <c r="A2799" s="116"/>
      <c r="B2799" s="122"/>
      <c r="E2799" s="74"/>
      <c r="F2799" s="74"/>
      <c r="G2799" s="74"/>
    </row>
    <row r="2800" spans="1:7" s="55" customFormat="1" ht="14.15" x14ac:dyDescent="0.4">
      <c r="A2800" s="116"/>
      <c r="B2800" s="122"/>
      <c r="E2800" s="74"/>
      <c r="F2800" s="74"/>
      <c r="G2800" s="74"/>
    </row>
    <row r="2801" spans="1:7" s="55" customFormat="1" ht="14.15" x14ac:dyDescent="0.4">
      <c r="A2801" s="116"/>
      <c r="B2801" s="122"/>
      <c r="E2801" s="74"/>
      <c r="F2801" s="74"/>
      <c r="G2801" s="74"/>
    </row>
    <row r="2802" spans="1:7" s="55" customFormat="1" ht="14.15" x14ac:dyDescent="0.4">
      <c r="A2802" s="116"/>
      <c r="B2802" s="122"/>
      <c r="E2802" s="74"/>
      <c r="F2802" s="74"/>
      <c r="G2802" s="74"/>
    </row>
    <row r="2803" spans="1:7" s="55" customFormat="1" ht="14.15" x14ac:dyDescent="0.4">
      <c r="A2803" s="116"/>
      <c r="B2803" s="122"/>
      <c r="E2803" s="74"/>
      <c r="F2803" s="74"/>
      <c r="G2803" s="74"/>
    </row>
    <row r="2804" spans="1:7" s="55" customFormat="1" ht="14.15" x14ac:dyDescent="0.4">
      <c r="A2804" s="116"/>
      <c r="B2804" s="122"/>
      <c r="E2804" s="74"/>
      <c r="F2804" s="74"/>
      <c r="G2804" s="74"/>
    </row>
    <row r="2805" spans="1:7" s="55" customFormat="1" ht="14.15" x14ac:dyDescent="0.4">
      <c r="A2805" s="116"/>
      <c r="B2805" s="122"/>
      <c r="E2805" s="74"/>
      <c r="F2805" s="74"/>
      <c r="G2805" s="74"/>
    </row>
    <row r="2806" spans="1:7" s="55" customFormat="1" ht="14.15" x14ac:dyDescent="0.4">
      <c r="A2806" s="116"/>
      <c r="B2806" s="122"/>
      <c r="E2806" s="74"/>
      <c r="F2806" s="74"/>
      <c r="G2806" s="74"/>
    </row>
    <row r="2807" spans="1:7" s="55" customFormat="1" ht="14.15" x14ac:dyDescent="0.4">
      <c r="A2807" s="116"/>
      <c r="B2807" s="122"/>
      <c r="E2807" s="74"/>
      <c r="F2807" s="74"/>
      <c r="G2807" s="74"/>
    </row>
    <row r="2808" spans="1:7" s="55" customFormat="1" ht="14.15" x14ac:dyDescent="0.4">
      <c r="A2808" s="116"/>
      <c r="B2808" s="122"/>
      <c r="E2808" s="74"/>
      <c r="F2808" s="74"/>
      <c r="G2808" s="74"/>
    </row>
    <row r="2809" spans="1:7" s="55" customFormat="1" ht="14.15" x14ac:dyDescent="0.4">
      <c r="A2809" s="116"/>
      <c r="B2809" s="122"/>
      <c r="E2809" s="74"/>
      <c r="F2809" s="74"/>
      <c r="G2809" s="74"/>
    </row>
    <row r="2810" spans="1:7" s="55" customFormat="1" ht="14.15" x14ac:dyDescent="0.4">
      <c r="A2810" s="116"/>
      <c r="B2810" s="122"/>
      <c r="E2810" s="74"/>
      <c r="F2810" s="74"/>
      <c r="G2810" s="74"/>
    </row>
    <row r="2811" spans="1:7" s="55" customFormat="1" ht="14.15" x14ac:dyDescent="0.4">
      <c r="A2811" s="116"/>
      <c r="B2811" s="122"/>
      <c r="E2811" s="74"/>
      <c r="F2811" s="74"/>
      <c r="G2811" s="74"/>
    </row>
    <row r="2812" spans="1:7" s="55" customFormat="1" ht="14.15" x14ac:dyDescent="0.4">
      <c r="A2812" s="116"/>
      <c r="B2812" s="122"/>
      <c r="E2812" s="74"/>
      <c r="F2812" s="74"/>
      <c r="G2812" s="74"/>
    </row>
    <row r="2813" spans="1:7" s="55" customFormat="1" ht="14.15" x14ac:dyDescent="0.4">
      <c r="A2813" s="116"/>
      <c r="B2813" s="122"/>
      <c r="E2813" s="74"/>
      <c r="F2813" s="74"/>
      <c r="G2813" s="74"/>
    </row>
    <row r="2814" spans="1:7" s="55" customFormat="1" ht="14.15" x14ac:dyDescent="0.4">
      <c r="A2814" s="116"/>
      <c r="B2814" s="122"/>
      <c r="E2814" s="74"/>
      <c r="F2814" s="74"/>
      <c r="G2814" s="74"/>
    </row>
    <row r="2815" spans="1:7" s="55" customFormat="1" ht="14.15" x14ac:dyDescent="0.4">
      <c r="A2815" s="116"/>
      <c r="B2815" s="122"/>
      <c r="E2815" s="74"/>
      <c r="F2815" s="74"/>
      <c r="G2815" s="74"/>
    </row>
    <row r="2816" spans="1:7" s="55" customFormat="1" ht="14.15" x14ac:dyDescent="0.4">
      <c r="A2816" s="116"/>
      <c r="B2816" s="122"/>
      <c r="E2816" s="74"/>
      <c r="F2816" s="74"/>
      <c r="G2816" s="74"/>
    </row>
    <row r="2817" spans="1:7" s="55" customFormat="1" ht="14.15" x14ac:dyDescent="0.4">
      <c r="A2817" s="116"/>
      <c r="B2817" s="122"/>
      <c r="E2817" s="74"/>
      <c r="F2817" s="74"/>
      <c r="G2817" s="74"/>
    </row>
    <row r="2818" spans="1:7" s="55" customFormat="1" ht="14.15" x14ac:dyDescent="0.4">
      <c r="A2818" s="116"/>
      <c r="B2818" s="122"/>
      <c r="E2818" s="74"/>
      <c r="F2818" s="74"/>
      <c r="G2818" s="74"/>
    </row>
    <row r="2819" spans="1:7" s="55" customFormat="1" ht="14.15" x14ac:dyDescent="0.4">
      <c r="A2819" s="116"/>
      <c r="B2819" s="122"/>
      <c r="E2819" s="74"/>
      <c r="F2819" s="74"/>
      <c r="G2819" s="74"/>
    </row>
    <row r="2820" spans="1:7" s="55" customFormat="1" ht="14.15" x14ac:dyDescent="0.4">
      <c r="A2820" s="116"/>
      <c r="B2820" s="122"/>
      <c r="E2820" s="74"/>
      <c r="F2820" s="74"/>
      <c r="G2820" s="74"/>
    </row>
    <row r="2821" spans="1:7" s="55" customFormat="1" ht="14.15" x14ac:dyDescent="0.4">
      <c r="A2821" s="116"/>
      <c r="B2821" s="122"/>
      <c r="E2821" s="74"/>
      <c r="F2821" s="74"/>
      <c r="G2821" s="74"/>
    </row>
    <row r="2822" spans="1:7" s="55" customFormat="1" ht="14.15" x14ac:dyDescent="0.4">
      <c r="A2822" s="116"/>
      <c r="B2822" s="122"/>
      <c r="E2822" s="74"/>
      <c r="F2822" s="74"/>
      <c r="G2822" s="74"/>
    </row>
    <row r="2823" spans="1:7" s="55" customFormat="1" ht="14.15" x14ac:dyDescent="0.4">
      <c r="A2823" s="116"/>
      <c r="B2823" s="122"/>
      <c r="E2823" s="74"/>
      <c r="F2823" s="74"/>
      <c r="G2823" s="74"/>
    </row>
    <row r="2824" spans="1:7" s="55" customFormat="1" ht="14.15" x14ac:dyDescent="0.4">
      <c r="A2824" s="116"/>
      <c r="B2824" s="122"/>
      <c r="E2824" s="74"/>
      <c r="F2824" s="74"/>
      <c r="G2824" s="74"/>
    </row>
    <row r="2825" spans="1:7" s="55" customFormat="1" ht="14.15" x14ac:dyDescent="0.4">
      <c r="A2825" s="116"/>
      <c r="B2825" s="122"/>
      <c r="E2825" s="74"/>
      <c r="F2825" s="74"/>
      <c r="G2825" s="74"/>
    </row>
    <row r="2826" spans="1:7" s="55" customFormat="1" ht="14.15" x14ac:dyDescent="0.4">
      <c r="A2826" s="116"/>
      <c r="B2826" s="122"/>
      <c r="E2826" s="74"/>
      <c r="F2826" s="74"/>
      <c r="G2826" s="74"/>
    </row>
    <row r="2827" spans="1:7" s="55" customFormat="1" ht="14.15" x14ac:dyDescent="0.4">
      <c r="A2827" s="116"/>
      <c r="B2827" s="122"/>
      <c r="E2827" s="74"/>
      <c r="F2827" s="74"/>
      <c r="G2827" s="74"/>
    </row>
    <row r="2828" spans="1:7" s="55" customFormat="1" ht="14.15" x14ac:dyDescent="0.4">
      <c r="A2828" s="116"/>
      <c r="B2828" s="122"/>
      <c r="E2828" s="74"/>
      <c r="F2828" s="74"/>
      <c r="G2828" s="74"/>
    </row>
    <row r="2829" spans="1:7" s="55" customFormat="1" ht="14.15" x14ac:dyDescent="0.4">
      <c r="A2829" s="116"/>
      <c r="B2829" s="122"/>
      <c r="E2829" s="74"/>
      <c r="F2829" s="74"/>
      <c r="G2829" s="74"/>
    </row>
    <row r="2830" spans="1:7" s="55" customFormat="1" ht="14.15" x14ac:dyDescent="0.4">
      <c r="A2830" s="116"/>
      <c r="B2830" s="122"/>
      <c r="E2830" s="74"/>
      <c r="F2830" s="74"/>
      <c r="G2830" s="74"/>
    </row>
    <row r="2831" spans="1:7" s="55" customFormat="1" ht="14.15" x14ac:dyDescent="0.4">
      <c r="A2831" s="116"/>
      <c r="B2831" s="122"/>
      <c r="E2831" s="74"/>
      <c r="F2831" s="74"/>
      <c r="G2831" s="74"/>
    </row>
    <row r="2832" spans="1:7" s="55" customFormat="1" ht="14.15" x14ac:dyDescent="0.4">
      <c r="A2832" s="116"/>
      <c r="B2832" s="122"/>
      <c r="E2832" s="74"/>
      <c r="F2832" s="74"/>
      <c r="G2832" s="74"/>
    </row>
    <row r="2833" spans="1:7" s="55" customFormat="1" ht="14.15" x14ac:dyDescent="0.4">
      <c r="A2833" s="116"/>
      <c r="B2833" s="122"/>
      <c r="E2833" s="74"/>
      <c r="F2833" s="74"/>
      <c r="G2833" s="74"/>
    </row>
    <row r="2834" spans="1:7" s="55" customFormat="1" ht="14.15" x14ac:dyDescent="0.4">
      <c r="A2834" s="116"/>
      <c r="B2834" s="122"/>
      <c r="E2834" s="74"/>
      <c r="F2834" s="74"/>
      <c r="G2834" s="74"/>
    </row>
    <row r="2835" spans="1:7" s="55" customFormat="1" ht="14.15" x14ac:dyDescent="0.4">
      <c r="A2835" s="116"/>
      <c r="B2835" s="122"/>
      <c r="E2835" s="74"/>
      <c r="F2835" s="74"/>
      <c r="G2835" s="74"/>
    </row>
    <row r="2836" spans="1:7" s="55" customFormat="1" ht="14.15" x14ac:dyDescent="0.4">
      <c r="A2836" s="116"/>
      <c r="B2836" s="122"/>
      <c r="E2836" s="74"/>
      <c r="F2836" s="74"/>
      <c r="G2836" s="74"/>
    </row>
    <row r="2837" spans="1:7" s="55" customFormat="1" ht="14.15" x14ac:dyDescent="0.4">
      <c r="A2837" s="116"/>
      <c r="B2837" s="122"/>
      <c r="E2837" s="74"/>
      <c r="F2837" s="74"/>
      <c r="G2837" s="74"/>
    </row>
    <row r="2838" spans="1:7" s="55" customFormat="1" ht="14.15" x14ac:dyDescent="0.4">
      <c r="A2838" s="116"/>
      <c r="B2838" s="122"/>
      <c r="E2838" s="74"/>
      <c r="F2838" s="74"/>
      <c r="G2838" s="74"/>
    </row>
    <row r="2839" spans="1:7" s="55" customFormat="1" ht="14.15" x14ac:dyDescent="0.4">
      <c r="A2839" s="116"/>
      <c r="B2839" s="122"/>
      <c r="E2839" s="74"/>
      <c r="F2839" s="74"/>
      <c r="G2839" s="74"/>
    </row>
    <row r="2840" spans="1:7" s="55" customFormat="1" ht="14.15" x14ac:dyDescent="0.4">
      <c r="A2840" s="116"/>
      <c r="B2840" s="122"/>
      <c r="E2840" s="74"/>
      <c r="F2840" s="74"/>
      <c r="G2840" s="74"/>
    </row>
    <row r="2841" spans="1:7" s="55" customFormat="1" ht="14.15" x14ac:dyDescent="0.4">
      <c r="A2841" s="116"/>
      <c r="B2841" s="122"/>
      <c r="E2841" s="74"/>
      <c r="F2841" s="74"/>
      <c r="G2841" s="74"/>
    </row>
    <row r="2842" spans="1:7" s="55" customFormat="1" ht="14.15" x14ac:dyDescent="0.4">
      <c r="A2842" s="116"/>
      <c r="B2842" s="122"/>
      <c r="E2842" s="74"/>
      <c r="F2842" s="74"/>
      <c r="G2842" s="74"/>
    </row>
    <row r="2843" spans="1:7" s="55" customFormat="1" ht="14.15" x14ac:dyDescent="0.4">
      <c r="A2843" s="116"/>
      <c r="B2843" s="122"/>
      <c r="E2843" s="74"/>
      <c r="F2843" s="74"/>
      <c r="G2843" s="74"/>
    </row>
    <row r="2844" spans="1:7" s="55" customFormat="1" ht="14.15" x14ac:dyDescent="0.4">
      <c r="A2844" s="116"/>
      <c r="B2844" s="122"/>
      <c r="E2844" s="74"/>
      <c r="F2844" s="74"/>
      <c r="G2844" s="74"/>
    </row>
    <row r="2845" spans="1:7" s="55" customFormat="1" ht="14.15" x14ac:dyDescent="0.4">
      <c r="A2845" s="116"/>
      <c r="B2845" s="122"/>
      <c r="E2845" s="74"/>
      <c r="F2845" s="74"/>
      <c r="G2845" s="74"/>
    </row>
    <row r="2846" spans="1:7" s="55" customFormat="1" ht="14.15" x14ac:dyDescent="0.4">
      <c r="A2846" s="116"/>
      <c r="B2846" s="122"/>
      <c r="E2846" s="74"/>
      <c r="F2846" s="74"/>
      <c r="G2846" s="74"/>
    </row>
    <row r="2847" spans="1:7" s="55" customFormat="1" ht="14.15" x14ac:dyDescent="0.4">
      <c r="A2847" s="116"/>
      <c r="B2847" s="122"/>
      <c r="E2847" s="74"/>
      <c r="F2847" s="74"/>
      <c r="G2847" s="74"/>
    </row>
    <row r="2848" spans="1:7" s="55" customFormat="1" ht="14.15" x14ac:dyDescent="0.4">
      <c r="A2848" s="116"/>
      <c r="B2848" s="122"/>
      <c r="E2848" s="74"/>
      <c r="F2848" s="74"/>
      <c r="G2848" s="74"/>
    </row>
    <row r="2849" spans="1:7" s="55" customFormat="1" ht="14.15" x14ac:dyDescent="0.4">
      <c r="A2849" s="116"/>
      <c r="B2849" s="122"/>
      <c r="E2849" s="74"/>
      <c r="F2849" s="74"/>
      <c r="G2849" s="74"/>
    </row>
    <row r="2850" spans="1:7" s="55" customFormat="1" ht="14.15" x14ac:dyDescent="0.4">
      <c r="A2850" s="116"/>
      <c r="B2850" s="122"/>
      <c r="E2850" s="74"/>
      <c r="F2850" s="74"/>
      <c r="G2850" s="74"/>
    </row>
    <row r="2851" spans="1:7" s="55" customFormat="1" ht="14.15" x14ac:dyDescent="0.4">
      <c r="A2851" s="116"/>
      <c r="B2851" s="122"/>
      <c r="E2851" s="74"/>
      <c r="F2851" s="74"/>
      <c r="G2851" s="74"/>
    </row>
    <row r="2852" spans="1:7" s="55" customFormat="1" ht="14.15" x14ac:dyDescent="0.4">
      <c r="A2852" s="116"/>
      <c r="B2852" s="122"/>
      <c r="E2852" s="74"/>
      <c r="F2852" s="74"/>
      <c r="G2852" s="74"/>
    </row>
    <row r="2853" spans="1:7" s="55" customFormat="1" ht="14.15" x14ac:dyDescent="0.4">
      <c r="A2853" s="116"/>
      <c r="B2853" s="122"/>
      <c r="E2853" s="74"/>
      <c r="F2853" s="74"/>
      <c r="G2853" s="74"/>
    </row>
    <row r="2854" spans="1:7" s="55" customFormat="1" ht="14.15" x14ac:dyDescent="0.4">
      <c r="A2854" s="116"/>
      <c r="B2854" s="122"/>
      <c r="E2854" s="74"/>
      <c r="F2854" s="74"/>
      <c r="G2854" s="74"/>
    </row>
    <row r="2855" spans="1:7" s="55" customFormat="1" ht="14.15" x14ac:dyDescent="0.4">
      <c r="A2855" s="116"/>
      <c r="B2855" s="122"/>
      <c r="E2855" s="74"/>
      <c r="F2855" s="74"/>
      <c r="G2855" s="74"/>
    </row>
    <row r="2856" spans="1:7" s="55" customFormat="1" ht="14.15" x14ac:dyDescent="0.4">
      <c r="A2856" s="116"/>
      <c r="B2856" s="122"/>
      <c r="E2856" s="74"/>
      <c r="F2856" s="74"/>
      <c r="G2856" s="74"/>
    </row>
    <row r="2857" spans="1:7" s="55" customFormat="1" ht="14.15" x14ac:dyDescent="0.4">
      <c r="A2857" s="116"/>
      <c r="B2857" s="122"/>
      <c r="E2857" s="74"/>
      <c r="F2857" s="74"/>
      <c r="G2857" s="74"/>
    </row>
    <row r="2858" spans="1:7" s="55" customFormat="1" ht="14.15" x14ac:dyDescent="0.4">
      <c r="A2858" s="116"/>
      <c r="B2858" s="122"/>
      <c r="E2858" s="74"/>
      <c r="F2858" s="74"/>
      <c r="G2858" s="74"/>
    </row>
    <row r="2859" spans="1:7" s="55" customFormat="1" ht="14.15" x14ac:dyDescent="0.4">
      <c r="A2859" s="116"/>
      <c r="B2859" s="122"/>
      <c r="E2859" s="74"/>
      <c r="F2859" s="74"/>
      <c r="G2859" s="74"/>
    </row>
    <row r="2860" spans="1:7" s="55" customFormat="1" ht="14.15" x14ac:dyDescent="0.4">
      <c r="A2860" s="116"/>
      <c r="B2860" s="122"/>
      <c r="E2860" s="74"/>
      <c r="F2860" s="74"/>
      <c r="G2860" s="74"/>
    </row>
    <row r="2861" spans="1:7" s="55" customFormat="1" ht="14.15" x14ac:dyDescent="0.4">
      <c r="A2861" s="116"/>
      <c r="B2861" s="122"/>
      <c r="E2861" s="74"/>
      <c r="F2861" s="74"/>
      <c r="G2861" s="74"/>
    </row>
    <row r="2862" spans="1:7" s="55" customFormat="1" ht="14.15" x14ac:dyDescent="0.4">
      <c r="A2862" s="116"/>
      <c r="B2862" s="122"/>
      <c r="E2862" s="74"/>
      <c r="F2862" s="74"/>
      <c r="G2862" s="74"/>
    </row>
    <row r="2863" spans="1:7" s="55" customFormat="1" ht="14.15" x14ac:dyDescent="0.4">
      <c r="A2863" s="116"/>
      <c r="B2863" s="122"/>
      <c r="E2863" s="74"/>
      <c r="F2863" s="74"/>
      <c r="G2863" s="74"/>
    </row>
    <row r="2864" spans="1:7" s="55" customFormat="1" ht="14.15" x14ac:dyDescent="0.4">
      <c r="A2864" s="116"/>
      <c r="B2864" s="122"/>
      <c r="E2864" s="74"/>
      <c r="F2864" s="74"/>
      <c r="G2864" s="74"/>
    </row>
    <row r="2865" spans="1:7" s="55" customFormat="1" ht="14.15" x14ac:dyDescent="0.4">
      <c r="A2865" s="116"/>
      <c r="B2865" s="122"/>
      <c r="E2865" s="74"/>
      <c r="F2865" s="74"/>
      <c r="G2865" s="74"/>
    </row>
    <row r="2866" spans="1:7" s="55" customFormat="1" ht="14.15" x14ac:dyDescent="0.4">
      <c r="A2866" s="116"/>
      <c r="B2866" s="122"/>
      <c r="E2866" s="74"/>
      <c r="F2866" s="74"/>
      <c r="G2866" s="74"/>
    </row>
    <row r="2867" spans="1:7" s="55" customFormat="1" ht="14.15" x14ac:dyDescent="0.4">
      <c r="A2867" s="116"/>
      <c r="B2867" s="122"/>
      <c r="E2867" s="74"/>
      <c r="F2867" s="74"/>
      <c r="G2867" s="74"/>
    </row>
    <row r="2868" spans="1:7" s="55" customFormat="1" ht="14.15" x14ac:dyDescent="0.4">
      <c r="A2868" s="116"/>
      <c r="B2868" s="122"/>
      <c r="E2868" s="74"/>
      <c r="F2868" s="74"/>
      <c r="G2868" s="74"/>
    </row>
    <row r="2869" spans="1:7" s="55" customFormat="1" ht="14.15" x14ac:dyDescent="0.4">
      <c r="A2869" s="116"/>
      <c r="B2869" s="122"/>
      <c r="E2869" s="74"/>
      <c r="F2869" s="74"/>
      <c r="G2869" s="74"/>
    </row>
    <row r="2870" spans="1:7" s="55" customFormat="1" ht="14.15" x14ac:dyDescent="0.4">
      <c r="A2870" s="116"/>
      <c r="B2870" s="122"/>
      <c r="E2870" s="74"/>
      <c r="F2870" s="74"/>
      <c r="G2870" s="74"/>
    </row>
    <row r="2871" spans="1:7" s="55" customFormat="1" ht="14.15" x14ac:dyDescent="0.4">
      <c r="A2871" s="116"/>
      <c r="B2871" s="122"/>
      <c r="E2871" s="74"/>
      <c r="F2871" s="74"/>
      <c r="G2871" s="74"/>
    </row>
    <row r="2872" spans="1:7" s="55" customFormat="1" ht="14.15" x14ac:dyDescent="0.4">
      <c r="A2872" s="116"/>
      <c r="B2872" s="122"/>
      <c r="E2872" s="74"/>
      <c r="F2872" s="74"/>
      <c r="G2872" s="74"/>
    </row>
    <row r="2873" spans="1:7" s="55" customFormat="1" ht="14.15" x14ac:dyDescent="0.4">
      <c r="A2873" s="116"/>
      <c r="B2873" s="122"/>
      <c r="E2873" s="74"/>
      <c r="F2873" s="74"/>
      <c r="G2873" s="74"/>
    </row>
    <row r="2874" spans="1:7" s="55" customFormat="1" ht="14.15" x14ac:dyDescent="0.4">
      <c r="A2874" s="116"/>
      <c r="B2874" s="122"/>
      <c r="E2874" s="74"/>
      <c r="F2874" s="74"/>
      <c r="G2874" s="74"/>
    </row>
    <row r="2875" spans="1:7" s="55" customFormat="1" ht="14.15" x14ac:dyDescent="0.4">
      <c r="A2875" s="116"/>
      <c r="B2875" s="122"/>
      <c r="E2875" s="74"/>
      <c r="F2875" s="74"/>
      <c r="G2875" s="74"/>
    </row>
    <row r="2876" spans="1:7" s="55" customFormat="1" ht="14.15" x14ac:dyDescent="0.4">
      <c r="A2876" s="116"/>
      <c r="B2876" s="122"/>
      <c r="E2876" s="74"/>
      <c r="F2876" s="74"/>
      <c r="G2876" s="74"/>
    </row>
    <row r="2877" spans="1:7" s="55" customFormat="1" ht="14.15" x14ac:dyDescent="0.4">
      <c r="A2877" s="116"/>
      <c r="B2877" s="122"/>
      <c r="E2877" s="74"/>
      <c r="F2877" s="74"/>
      <c r="G2877" s="74"/>
    </row>
    <row r="2878" spans="1:7" s="55" customFormat="1" ht="14.15" x14ac:dyDescent="0.4">
      <c r="A2878" s="116"/>
      <c r="B2878" s="122"/>
      <c r="E2878" s="74"/>
      <c r="F2878" s="74"/>
      <c r="G2878" s="74"/>
    </row>
    <row r="2879" spans="1:7" s="55" customFormat="1" ht="14.15" x14ac:dyDescent="0.4">
      <c r="A2879" s="116"/>
      <c r="B2879" s="122"/>
      <c r="E2879" s="74"/>
      <c r="F2879" s="74"/>
      <c r="G2879" s="74"/>
    </row>
    <row r="2880" spans="1:7" s="55" customFormat="1" ht="14.15" x14ac:dyDescent="0.4">
      <c r="A2880" s="116"/>
      <c r="B2880" s="122"/>
      <c r="E2880" s="74"/>
      <c r="F2880" s="74"/>
      <c r="G2880" s="74"/>
    </row>
    <row r="2881" spans="1:7" s="55" customFormat="1" ht="14.15" x14ac:dyDescent="0.4">
      <c r="A2881" s="116"/>
      <c r="B2881" s="122"/>
      <c r="E2881" s="74"/>
      <c r="F2881" s="74"/>
      <c r="G2881" s="74"/>
    </row>
    <row r="2882" spans="1:7" s="55" customFormat="1" ht="14.15" x14ac:dyDescent="0.4">
      <c r="A2882" s="116"/>
      <c r="B2882" s="122"/>
      <c r="E2882" s="74"/>
      <c r="F2882" s="74"/>
      <c r="G2882" s="74"/>
    </row>
    <row r="2883" spans="1:7" s="55" customFormat="1" ht="14.15" x14ac:dyDescent="0.4">
      <c r="A2883" s="116"/>
      <c r="B2883" s="122"/>
      <c r="E2883" s="74"/>
      <c r="F2883" s="74"/>
      <c r="G2883" s="74"/>
    </row>
    <row r="2884" spans="1:7" s="55" customFormat="1" ht="14.15" x14ac:dyDescent="0.4">
      <c r="A2884" s="116"/>
      <c r="B2884" s="122"/>
      <c r="E2884" s="74"/>
      <c r="F2884" s="74"/>
      <c r="G2884" s="74"/>
    </row>
    <row r="2885" spans="1:7" s="55" customFormat="1" ht="14.15" x14ac:dyDescent="0.4">
      <c r="A2885" s="116"/>
      <c r="B2885" s="122"/>
      <c r="E2885" s="74"/>
      <c r="F2885" s="74"/>
      <c r="G2885" s="74"/>
    </row>
    <row r="2886" spans="1:7" s="55" customFormat="1" ht="14.15" x14ac:dyDescent="0.4">
      <c r="A2886" s="116"/>
      <c r="B2886" s="122"/>
      <c r="E2886" s="74"/>
      <c r="F2886" s="74"/>
      <c r="G2886" s="74"/>
    </row>
    <row r="2887" spans="1:7" s="55" customFormat="1" ht="14.15" x14ac:dyDescent="0.4">
      <c r="A2887" s="116"/>
      <c r="B2887" s="122"/>
      <c r="E2887" s="74"/>
      <c r="F2887" s="74"/>
      <c r="G2887" s="74"/>
    </row>
    <row r="2888" spans="1:7" s="55" customFormat="1" ht="14.15" x14ac:dyDescent="0.4">
      <c r="A2888" s="116"/>
      <c r="B2888" s="122"/>
      <c r="E2888" s="74"/>
      <c r="F2888" s="74"/>
      <c r="G2888" s="74"/>
    </row>
    <row r="2889" spans="1:7" s="55" customFormat="1" ht="14.15" x14ac:dyDescent="0.4">
      <c r="A2889" s="116"/>
      <c r="B2889" s="122"/>
      <c r="E2889" s="74"/>
      <c r="F2889" s="74"/>
      <c r="G2889" s="74"/>
    </row>
    <row r="2890" spans="1:7" s="55" customFormat="1" ht="14.15" x14ac:dyDescent="0.4">
      <c r="A2890" s="116"/>
      <c r="B2890" s="122"/>
      <c r="E2890" s="74"/>
      <c r="F2890" s="74"/>
      <c r="G2890" s="74"/>
    </row>
    <row r="2891" spans="1:7" s="55" customFormat="1" ht="14.15" x14ac:dyDescent="0.4">
      <c r="A2891" s="116"/>
      <c r="B2891" s="122"/>
      <c r="E2891" s="74"/>
      <c r="F2891" s="74"/>
      <c r="G2891" s="74"/>
    </row>
    <row r="2892" spans="1:7" s="55" customFormat="1" ht="14.15" x14ac:dyDescent="0.4">
      <c r="A2892" s="116"/>
      <c r="B2892" s="122"/>
      <c r="E2892" s="74"/>
      <c r="F2892" s="74"/>
      <c r="G2892" s="74"/>
    </row>
    <row r="2893" spans="1:7" s="55" customFormat="1" ht="14.15" x14ac:dyDescent="0.4">
      <c r="A2893" s="116"/>
      <c r="B2893" s="122"/>
      <c r="E2893" s="74"/>
      <c r="F2893" s="74"/>
      <c r="G2893" s="74"/>
    </row>
    <row r="2894" spans="1:7" s="55" customFormat="1" ht="14.15" x14ac:dyDescent="0.4">
      <c r="A2894" s="116"/>
      <c r="B2894" s="122"/>
      <c r="E2894" s="74"/>
      <c r="F2894" s="74"/>
      <c r="G2894" s="74"/>
    </row>
    <row r="2895" spans="1:7" s="55" customFormat="1" ht="14.15" x14ac:dyDescent="0.4">
      <c r="A2895" s="116"/>
      <c r="B2895" s="122"/>
      <c r="E2895" s="74"/>
      <c r="F2895" s="74"/>
      <c r="G2895" s="74"/>
    </row>
    <row r="2896" spans="1:7" s="55" customFormat="1" ht="14.15" x14ac:dyDescent="0.4">
      <c r="A2896" s="116"/>
      <c r="B2896" s="122"/>
      <c r="E2896" s="74"/>
      <c r="F2896" s="74"/>
      <c r="G2896" s="74"/>
    </row>
    <row r="2897" spans="1:7" s="55" customFormat="1" ht="14.15" x14ac:dyDescent="0.4">
      <c r="A2897" s="116"/>
      <c r="B2897" s="122"/>
      <c r="E2897" s="74"/>
      <c r="F2897" s="74"/>
      <c r="G2897" s="74"/>
    </row>
    <row r="2898" spans="1:7" s="55" customFormat="1" ht="14.15" x14ac:dyDescent="0.4">
      <c r="A2898" s="116"/>
      <c r="B2898" s="122"/>
      <c r="E2898" s="74"/>
      <c r="F2898" s="74"/>
      <c r="G2898" s="74"/>
    </row>
    <row r="2899" spans="1:7" s="55" customFormat="1" ht="14.15" x14ac:dyDescent="0.4">
      <c r="A2899" s="116"/>
      <c r="B2899" s="122"/>
      <c r="E2899" s="74"/>
      <c r="F2899" s="74"/>
      <c r="G2899" s="74"/>
    </row>
    <row r="2900" spans="1:7" s="55" customFormat="1" ht="14.15" x14ac:dyDescent="0.4">
      <c r="A2900" s="116"/>
      <c r="B2900" s="122"/>
      <c r="E2900" s="74"/>
      <c r="F2900" s="74"/>
      <c r="G2900" s="74"/>
    </row>
    <row r="2901" spans="1:7" s="55" customFormat="1" ht="14.15" x14ac:dyDescent="0.4">
      <c r="A2901" s="116"/>
      <c r="B2901" s="122"/>
      <c r="E2901" s="74"/>
      <c r="F2901" s="74"/>
      <c r="G2901" s="74"/>
    </row>
    <row r="2902" spans="1:7" s="55" customFormat="1" ht="14.15" x14ac:dyDescent="0.4">
      <c r="A2902" s="116"/>
      <c r="B2902" s="122"/>
      <c r="E2902" s="74"/>
      <c r="F2902" s="74"/>
      <c r="G2902" s="74"/>
    </row>
    <row r="2903" spans="1:7" s="55" customFormat="1" ht="14.15" x14ac:dyDescent="0.4">
      <c r="A2903" s="116"/>
      <c r="B2903" s="122"/>
      <c r="E2903" s="74"/>
      <c r="F2903" s="74"/>
      <c r="G2903" s="74"/>
    </row>
    <row r="2904" spans="1:7" s="55" customFormat="1" ht="14.15" x14ac:dyDescent="0.4">
      <c r="A2904" s="116"/>
      <c r="B2904" s="122"/>
      <c r="E2904" s="74"/>
      <c r="F2904" s="74"/>
      <c r="G2904" s="74"/>
    </row>
    <row r="2905" spans="1:7" s="55" customFormat="1" ht="14.15" x14ac:dyDescent="0.4">
      <c r="A2905" s="116"/>
      <c r="B2905" s="122"/>
      <c r="E2905" s="74"/>
      <c r="F2905" s="74"/>
      <c r="G2905" s="74"/>
    </row>
    <row r="2906" spans="1:7" s="55" customFormat="1" ht="14.15" x14ac:dyDescent="0.4">
      <c r="A2906" s="116"/>
      <c r="B2906" s="122"/>
      <c r="E2906" s="74"/>
      <c r="F2906" s="74"/>
      <c r="G2906" s="74"/>
    </row>
    <row r="2907" spans="1:7" s="55" customFormat="1" ht="14.15" x14ac:dyDescent="0.4">
      <c r="A2907" s="116"/>
      <c r="B2907" s="122"/>
      <c r="E2907" s="74"/>
      <c r="F2907" s="74"/>
      <c r="G2907" s="74"/>
    </row>
    <row r="2908" spans="1:7" s="55" customFormat="1" ht="14.15" x14ac:dyDescent="0.4">
      <c r="A2908" s="116"/>
      <c r="B2908" s="122"/>
      <c r="E2908" s="74"/>
      <c r="F2908" s="74"/>
      <c r="G2908" s="74"/>
    </row>
    <row r="2909" spans="1:7" s="55" customFormat="1" ht="14.15" x14ac:dyDescent="0.4">
      <c r="A2909" s="116"/>
      <c r="B2909" s="122"/>
      <c r="E2909" s="74"/>
      <c r="F2909" s="74"/>
      <c r="G2909" s="74"/>
    </row>
    <row r="2910" spans="1:7" s="55" customFormat="1" ht="14.15" x14ac:dyDescent="0.4">
      <c r="A2910" s="116"/>
      <c r="B2910" s="122"/>
      <c r="E2910" s="74"/>
      <c r="F2910" s="74"/>
      <c r="G2910" s="74"/>
    </row>
    <row r="2911" spans="1:7" s="55" customFormat="1" ht="14.15" x14ac:dyDescent="0.4">
      <c r="A2911" s="116"/>
      <c r="B2911" s="122"/>
      <c r="E2911" s="74"/>
      <c r="F2911" s="74"/>
      <c r="G2911" s="74"/>
    </row>
    <row r="2912" spans="1:7" s="55" customFormat="1" ht="14.15" x14ac:dyDescent="0.4">
      <c r="A2912" s="116"/>
      <c r="B2912" s="122"/>
      <c r="E2912" s="74"/>
      <c r="F2912" s="74"/>
      <c r="G2912" s="74"/>
    </row>
    <row r="2913" spans="1:7" s="55" customFormat="1" ht="14.15" x14ac:dyDescent="0.4">
      <c r="A2913" s="116"/>
      <c r="B2913" s="122"/>
      <c r="E2913" s="74"/>
      <c r="F2913" s="74"/>
      <c r="G2913" s="74"/>
    </row>
    <row r="2914" spans="1:7" s="55" customFormat="1" ht="14.15" x14ac:dyDescent="0.4">
      <c r="A2914" s="116"/>
      <c r="B2914" s="122"/>
      <c r="E2914" s="74"/>
      <c r="F2914" s="74"/>
      <c r="G2914" s="74"/>
    </row>
    <row r="2915" spans="1:7" s="55" customFormat="1" ht="14.15" x14ac:dyDescent="0.4">
      <c r="A2915" s="116"/>
      <c r="B2915" s="122"/>
      <c r="E2915" s="74"/>
      <c r="F2915" s="74"/>
      <c r="G2915" s="74"/>
    </row>
    <row r="2916" spans="1:7" s="55" customFormat="1" ht="14.15" x14ac:dyDescent="0.4">
      <c r="A2916" s="116"/>
      <c r="B2916" s="122"/>
      <c r="E2916" s="74"/>
      <c r="F2916" s="74"/>
      <c r="G2916" s="74"/>
    </row>
    <row r="2917" spans="1:7" s="55" customFormat="1" ht="14.15" x14ac:dyDescent="0.4">
      <c r="A2917" s="116"/>
      <c r="B2917" s="122"/>
      <c r="E2917" s="74"/>
      <c r="F2917" s="74"/>
      <c r="G2917" s="74"/>
    </row>
    <row r="2918" spans="1:7" s="55" customFormat="1" ht="14.15" x14ac:dyDescent="0.4">
      <c r="A2918" s="116"/>
      <c r="B2918" s="122"/>
      <c r="E2918" s="74"/>
      <c r="F2918" s="74"/>
      <c r="G2918" s="74"/>
    </row>
    <row r="2919" spans="1:7" s="55" customFormat="1" ht="14.15" x14ac:dyDescent="0.4">
      <c r="A2919" s="116"/>
      <c r="B2919" s="122"/>
      <c r="E2919" s="74"/>
      <c r="F2919" s="74"/>
      <c r="G2919" s="74"/>
    </row>
    <row r="2920" spans="1:7" s="55" customFormat="1" ht="14.15" x14ac:dyDescent="0.4">
      <c r="A2920" s="116"/>
      <c r="B2920" s="122"/>
      <c r="E2920" s="74"/>
      <c r="F2920" s="74"/>
      <c r="G2920" s="74"/>
    </row>
    <row r="2921" spans="1:7" s="55" customFormat="1" ht="14.15" x14ac:dyDescent="0.4">
      <c r="A2921" s="116"/>
      <c r="B2921" s="122"/>
      <c r="E2921" s="74"/>
      <c r="F2921" s="74"/>
      <c r="G2921" s="74"/>
    </row>
    <row r="2922" spans="1:7" s="55" customFormat="1" ht="14.15" x14ac:dyDescent="0.4">
      <c r="A2922" s="116"/>
      <c r="B2922" s="122"/>
      <c r="E2922" s="74"/>
      <c r="F2922" s="74"/>
      <c r="G2922" s="74"/>
    </row>
    <row r="2923" spans="1:7" s="55" customFormat="1" ht="14.15" x14ac:dyDescent="0.4">
      <c r="A2923" s="116"/>
      <c r="B2923" s="122"/>
      <c r="E2923" s="74"/>
      <c r="F2923" s="74"/>
      <c r="G2923" s="74"/>
    </row>
    <row r="2924" spans="1:7" s="55" customFormat="1" ht="14.15" x14ac:dyDescent="0.4">
      <c r="A2924" s="116"/>
      <c r="B2924" s="122"/>
      <c r="E2924" s="74"/>
      <c r="F2924" s="74"/>
      <c r="G2924" s="74"/>
    </row>
    <row r="2925" spans="1:7" s="55" customFormat="1" ht="14.15" x14ac:dyDescent="0.4">
      <c r="A2925" s="116"/>
      <c r="B2925" s="122"/>
      <c r="E2925" s="74"/>
      <c r="F2925" s="74"/>
      <c r="G2925" s="74"/>
    </row>
    <row r="2926" spans="1:7" s="55" customFormat="1" ht="14.15" x14ac:dyDescent="0.4">
      <c r="A2926" s="116"/>
      <c r="B2926" s="122"/>
      <c r="E2926" s="74"/>
      <c r="F2926" s="74"/>
      <c r="G2926" s="74"/>
    </row>
    <row r="2927" spans="1:7" s="55" customFormat="1" ht="14.15" x14ac:dyDescent="0.4">
      <c r="A2927" s="116"/>
      <c r="B2927" s="122"/>
      <c r="E2927" s="74"/>
      <c r="F2927" s="74"/>
      <c r="G2927" s="74"/>
    </row>
    <row r="2928" spans="1:7" s="55" customFormat="1" ht="14.15" x14ac:dyDescent="0.4">
      <c r="A2928" s="116"/>
      <c r="B2928" s="122"/>
      <c r="E2928" s="74"/>
      <c r="F2928" s="74"/>
      <c r="G2928" s="74"/>
    </row>
    <row r="2929" spans="1:7" s="55" customFormat="1" ht="14.15" x14ac:dyDescent="0.4">
      <c r="A2929" s="116"/>
      <c r="B2929" s="122"/>
      <c r="E2929" s="74"/>
      <c r="F2929" s="74"/>
      <c r="G2929" s="74"/>
    </row>
    <row r="2930" spans="1:7" s="55" customFormat="1" ht="14.15" x14ac:dyDescent="0.4">
      <c r="A2930" s="116"/>
      <c r="B2930" s="122"/>
      <c r="E2930" s="74"/>
      <c r="F2930" s="74"/>
      <c r="G2930" s="74"/>
    </row>
    <row r="2931" spans="1:7" s="55" customFormat="1" ht="14.15" x14ac:dyDescent="0.4">
      <c r="A2931" s="116"/>
      <c r="B2931" s="122"/>
      <c r="E2931" s="74"/>
      <c r="F2931" s="74"/>
      <c r="G2931" s="74"/>
    </row>
    <row r="2932" spans="1:7" s="55" customFormat="1" ht="14.15" x14ac:dyDescent="0.4">
      <c r="A2932" s="116"/>
      <c r="B2932" s="122"/>
      <c r="E2932" s="74"/>
      <c r="F2932" s="74"/>
      <c r="G2932" s="74"/>
    </row>
    <row r="2933" spans="1:7" s="55" customFormat="1" ht="14.15" x14ac:dyDescent="0.4">
      <c r="A2933" s="116"/>
      <c r="B2933" s="122"/>
      <c r="E2933" s="74"/>
      <c r="F2933" s="74"/>
      <c r="G2933" s="74"/>
    </row>
    <row r="2934" spans="1:7" s="55" customFormat="1" ht="14.15" x14ac:dyDescent="0.4">
      <c r="A2934" s="116"/>
      <c r="B2934" s="122"/>
      <c r="E2934" s="74"/>
      <c r="F2934" s="74"/>
      <c r="G2934" s="74"/>
    </row>
    <row r="2935" spans="1:7" s="55" customFormat="1" ht="14.15" x14ac:dyDescent="0.4">
      <c r="A2935" s="116"/>
      <c r="B2935" s="122"/>
      <c r="E2935" s="74"/>
      <c r="F2935" s="74"/>
      <c r="G2935" s="74"/>
    </row>
    <row r="2936" spans="1:7" s="55" customFormat="1" ht="14.15" x14ac:dyDescent="0.4">
      <c r="A2936" s="116"/>
      <c r="B2936" s="122"/>
      <c r="E2936" s="74"/>
      <c r="F2936" s="74"/>
      <c r="G2936" s="74"/>
    </row>
    <row r="2937" spans="1:7" s="55" customFormat="1" ht="14.15" x14ac:dyDescent="0.4">
      <c r="A2937" s="116"/>
      <c r="B2937" s="122"/>
      <c r="E2937" s="74"/>
      <c r="F2937" s="74"/>
      <c r="G2937" s="74"/>
    </row>
    <row r="2938" spans="1:7" s="55" customFormat="1" ht="14.15" x14ac:dyDescent="0.4">
      <c r="A2938" s="116"/>
      <c r="B2938" s="122"/>
      <c r="E2938" s="74"/>
      <c r="F2938" s="74"/>
      <c r="G2938" s="74"/>
    </row>
    <row r="2939" spans="1:7" s="55" customFormat="1" ht="14.15" x14ac:dyDescent="0.4">
      <c r="A2939" s="116"/>
      <c r="B2939" s="122"/>
      <c r="E2939" s="74"/>
      <c r="F2939" s="74"/>
      <c r="G2939" s="74"/>
    </row>
    <row r="2940" spans="1:7" s="55" customFormat="1" ht="14.15" x14ac:dyDescent="0.4">
      <c r="A2940" s="116"/>
      <c r="B2940" s="122"/>
      <c r="E2940" s="74"/>
      <c r="F2940" s="74"/>
      <c r="G2940" s="74"/>
    </row>
    <row r="2941" spans="1:7" s="55" customFormat="1" ht="14.15" x14ac:dyDescent="0.4">
      <c r="A2941" s="116"/>
      <c r="B2941" s="122"/>
      <c r="E2941" s="74"/>
      <c r="F2941" s="74"/>
      <c r="G2941" s="74"/>
    </row>
    <row r="2942" spans="1:7" s="55" customFormat="1" ht="14.15" x14ac:dyDescent="0.4">
      <c r="A2942" s="116"/>
      <c r="B2942" s="122"/>
      <c r="E2942" s="74"/>
      <c r="F2942" s="74"/>
      <c r="G2942" s="74"/>
    </row>
    <row r="2943" spans="1:7" s="55" customFormat="1" ht="14.15" x14ac:dyDescent="0.4">
      <c r="A2943" s="116"/>
      <c r="B2943" s="122"/>
      <c r="E2943" s="74"/>
      <c r="F2943" s="74"/>
      <c r="G2943" s="74"/>
    </row>
    <row r="2944" spans="1:7" s="55" customFormat="1" ht="14.15" x14ac:dyDescent="0.4">
      <c r="A2944" s="116"/>
      <c r="B2944" s="122"/>
      <c r="E2944" s="74"/>
      <c r="F2944" s="74"/>
      <c r="G2944" s="74"/>
    </row>
    <row r="2945" spans="1:7" s="55" customFormat="1" ht="14.15" x14ac:dyDescent="0.4">
      <c r="A2945" s="116"/>
      <c r="B2945" s="122"/>
      <c r="E2945" s="74"/>
      <c r="F2945" s="74"/>
      <c r="G2945" s="74"/>
    </row>
    <row r="2946" spans="1:7" s="55" customFormat="1" ht="14.15" x14ac:dyDescent="0.4">
      <c r="A2946" s="116"/>
      <c r="B2946" s="122"/>
      <c r="E2946" s="74"/>
      <c r="F2946" s="74"/>
      <c r="G2946" s="74"/>
    </row>
    <row r="2947" spans="1:7" s="55" customFormat="1" ht="14.15" x14ac:dyDescent="0.4">
      <c r="A2947" s="116"/>
      <c r="B2947" s="122"/>
      <c r="E2947" s="74"/>
      <c r="F2947" s="74"/>
      <c r="G2947" s="74"/>
    </row>
    <row r="2948" spans="1:7" s="55" customFormat="1" ht="14.15" x14ac:dyDescent="0.4">
      <c r="A2948" s="116"/>
      <c r="B2948" s="122"/>
      <c r="E2948" s="74"/>
      <c r="F2948" s="74"/>
      <c r="G2948" s="74"/>
    </row>
    <row r="2949" spans="1:7" s="55" customFormat="1" ht="14.15" x14ac:dyDescent="0.4">
      <c r="A2949" s="116"/>
      <c r="B2949" s="122"/>
      <c r="E2949" s="74"/>
      <c r="F2949" s="74"/>
      <c r="G2949" s="74"/>
    </row>
    <row r="2950" spans="1:7" s="55" customFormat="1" ht="14.15" x14ac:dyDescent="0.4">
      <c r="A2950" s="116"/>
      <c r="B2950" s="122"/>
      <c r="E2950" s="74"/>
      <c r="F2950" s="74"/>
      <c r="G2950" s="74"/>
    </row>
    <row r="2951" spans="1:7" s="55" customFormat="1" ht="14.15" x14ac:dyDescent="0.4">
      <c r="A2951" s="116"/>
      <c r="B2951" s="122"/>
      <c r="E2951" s="74"/>
      <c r="F2951" s="74"/>
      <c r="G2951" s="74"/>
    </row>
    <row r="2952" spans="1:7" s="55" customFormat="1" ht="14.15" x14ac:dyDescent="0.4">
      <c r="A2952" s="116"/>
      <c r="B2952" s="122"/>
      <c r="E2952" s="74"/>
      <c r="F2952" s="74"/>
      <c r="G2952" s="74"/>
    </row>
    <row r="2953" spans="1:7" s="55" customFormat="1" ht="14.15" x14ac:dyDescent="0.4">
      <c r="A2953" s="116"/>
      <c r="B2953" s="122"/>
      <c r="E2953" s="74"/>
      <c r="F2953" s="74"/>
      <c r="G2953" s="74"/>
    </row>
    <row r="2954" spans="1:7" s="55" customFormat="1" ht="14.15" x14ac:dyDescent="0.4">
      <c r="A2954" s="116"/>
      <c r="B2954" s="122"/>
      <c r="E2954" s="74"/>
      <c r="F2954" s="74"/>
      <c r="G2954" s="74"/>
    </row>
    <row r="2955" spans="1:7" s="55" customFormat="1" ht="14.15" x14ac:dyDescent="0.4">
      <c r="A2955" s="116"/>
      <c r="B2955" s="122"/>
      <c r="E2955" s="74"/>
      <c r="F2955" s="74"/>
      <c r="G2955" s="74"/>
    </row>
    <row r="2956" spans="1:7" s="55" customFormat="1" ht="14.15" x14ac:dyDescent="0.4">
      <c r="A2956" s="116"/>
      <c r="B2956" s="122"/>
      <c r="E2956" s="74"/>
      <c r="F2956" s="74"/>
      <c r="G2956" s="74"/>
    </row>
    <row r="2957" spans="1:7" s="55" customFormat="1" ht="14.15" x14ac:dyDescent="0.4">
      <c r="A2957" s="116"/>
      <c r="B2957" s="122"/>
      <c r="E2957" s="74"/>
      <c r="F2957" s="74"/>
      <c r="G2957" s="74"/>
    </row>
    <row r="2958" spans="1:7" s="55" customFormat="1" ht="14.15" x14ac:dyDescent="0.4">
      <c r="A2958" s="116"/>
      <c r="B2958" s="122"/>
      <c r="E2958" s="74"/>
      <c r="F2958" s="74"/>
      <c r="G2958" s="74"/>
    </row>
    <row r="2959" spans="1:7" s="55" customFormat="1" ht="14.15" x14ac:dyDescent="0.4">
      <c r="A2959" s="116"/>
      <c r="B2959" s="122"/>
      <c r="E2959" s="74"/>
      <c r="F2959" s="74"/>
      <c r="G2959" s="74"/>
    </row>
    <row r="2960" spans="1:7" s="55" customFormat="1" ht="14.15" x14ac:dyDescent="0.4">
      <c r="A2960" s="116"/>
      <c r="B2960" s="122"/>
      <c r="E2960" s="74"/>
      <c r="F2960" s="74"/>
      <c r="G2960" s="74"/>
    </row>
    <row r="2961" spans="1:7" s="55" customFormat="1" ht="14.15" x14ac:dyDescent="0.4">
      <c r="A2961" s="116"/>
      <c r="B2961" s="122"/>
      <c r="E2961" s="74"/>
      <c r="F2961" s="74"/>
      <c r="G2961" s="74"/>
    </row>
    <row r="2962" spans="1:7" s="55" customFormat="1" ht="14.15" x14ac:dyDescent="0.4">
      <c r="A2962" s="116"/>
      <c r="B2962" s="122"/>
      <c r="E2962" s="74"/>
      <c r="F2962" s="74"/>
      <c r="G2962" s="74"/>
    </row>
    <row r="2963" spans="1:7" s="55" customFormat="1" ht="14.15" x14ac:dyDescent="0.4">
      <c r="A2963" s="116"/>
      <c r="B2963" s="122"/>
      <c r="E2963" s="74"/>
      <c r="F2963" s="74"/>
      <c r="G2963" s="74"/>
    </row>
    <row r="2964" spans="1:7" s="55" customFormat="1" ht="14.15" x14ac:dyDescent="0.4">
      <c r="A2964" s="116"/>
      <c r="B2964" s="122"/>
      <c r="E2964" s="74"/>
      <c r="F2964" s="74"/>
      <c r="G2964" s="74"/>
    </row>
    <row r="2965" spans="1:7" s="55" customFormat="1" ht="14.15" x14ac:dyDescent="0.4">
      <c r="A2965" s="116"/>
      <c r="B2965" s="122"/>
      <c r="E2965" s="74"/>
      <c r="F2965" s="74"/>
      <c r="G2965" s="74"/>
    </row>
    <row r="2966" spans="1:7" s="55" customFormat="1" ht="14.15" x14ac:dyDescent="0.4">
      <c r="A2966" s="116"/>
      <c r="B2966" s="122"/>
      <c r="E2966" s="74"/>
      <c r="F2966" s="74"/>
      <c r="G2966" s="74"/>
    </row>
    <row r="2967" spans="1:7" s="55" customFormat="1" ht="14.15" x14ac:dyDescent="0.4">
      <c r="A2967" s="116"/>
      <c r="B2967" s="122"/>
      <c r="E2967" s="74"/>
      <c r="F2967" s="74"/>
      <c r="G2967" s="74"/>
    </row>
    <row r="2968" spans="1:7" s="55" customFormat="1" ht="14.15" x14ac:dyDescent="0.4">
      <c r="A2968" s="116"/>
      <c r="B2968" s="122"/>
      <c r="E2968" s="74"/>
      <c r="F2968" s="74"/>
      <c r="G2968" s="74"/>
    </row>
    <row r="2969" spans="1:7" s="55" customFormat="1" ht="14.15" x14ac:dyDescent="0.4">
      <c r="A2969" s="116"/>
      <c r="B2969" s="122"/>
      <c r="E2969" s="74"/>
      <c r="F2969" s="74"/>
      <c r="G2969" s="74"/>
    </row>
    <row r="2970" spans="1:7" s="55" customFormat="1" ht="14.15" x14ac:dyDescent="0.4">
      <c r="A2970" s="116"/>
      <c r="B2970" s="122"/>
      <c r="E2970" s="74"/>
      <c r="F2970" s="74"/>
      <c r="G2970" s="74"/>
    </row>
    <row r="2971" spans="1:7" s="55" customFormat="1" ht="14.15" x14ac:dyDescent="0.4">
      <c r="A2971" s="116"/>
      <c r="B2971" s="122"/>
      <c r="E2971" s="74"/>
      <c r="F2971" s="74"/>
      <c r="G2971" s="74"/>
    </row>
    <row r="2972" spans="1:7" s="55" customFormat="1" ht="14.15" x14ac:dyDescent="0.4">
      <c r="A2972" s="116"/>
      <c r="B2972" s="122"/>
      <c r="E2972" s="74"/>
      <c r="F2972" s="74"/>
      <c r="G2972" s="74"/>
    </row>
    <row r="2973" spans="1:7" s="55" customFormat="1" ht="14.15" x14ac:dyDescent="0.4">
      <c r="A2973" s="116"/>
      <c r="B2973" s="122"/>
      <c r="E2973" s="74"/>
      <c r="F2973" s="74"/>
      <c r="G2973" s="74"/>
    </row>
    <row r="2974" spans="1:7" s="55" customFormat="1" ht="14.15" x14ac:dyDescent="0.4">
      <c r="A2974" s="116"/>
      <c r="B2974" s="122"/>
      <c r="E2974" s="74"/>
      <c r="F2974" s="74"/>
      <c r="G2974" s="74"/>
    </row>
    <row r="2975" spans="1:7" s="55" customFormat="1" ht="14.15" x14ac:dyDescent="0.4">
      <c r="A2975" s="116"/>
      <c r="B2975" s="122"/>
      <c r="E2975" s="74"/>
      <c r="F2975" s="74"/>
      <c r="G2975" s="74"/>
    </row>
    <row r="2976" spans="1:7" s="55" customFormat="1" ht="14.15" x14ac:dyDescent="0.4">
      <c r="A2976" s="116"/>
      <c r="B2976" s="122"/>
      <c r="E2976" s="74"/>
      <c r="F2976" s="74"/>
      <c r="G2976" s="74"/>
    </row>
    <row r="2977" spans="1:7" s="55" customFormat="1" ht="14.15" x14ac:dyDescent="0.4">
      <c r="A2977" s="116"/>
      <c r="B2977" s="122"/>
      <c r="E2977" s="74"/>
      <c r="F2977" s="74"/>
      <c r="G2977" s="74"/>
    </row>
    <row r="2978" spans="1:7" s="55" customFormat="1" ht="14.15" x14ac:dyDescent="0.4">
      <c r="A2978" s="116"/>
      <c r="B2978" s="122"/>
      <c r="E2978" s="74"/>
      <c r="F2978" s="74"/>
      <c r="G2978" s="74"/>
    </row>
    <row r="2979" spans="1:7" s="55" customFormat="1" ht="14.15" x14ac:dyDescent="0.4">
      <c r="A2979" s="116"/>
      <c r="B2979" s="122"/>
      <c r="E2979" s="74"/>
      <c r="F2979" s="74"/>
      <c r="G2979" s="74"/>
    </row>
    <row r="2980" spans="1:7" s="55" customFormat="1" ht="14.15" x14ac:dyDescent="0.4">
      <c r="A2980" s="116"/>
      <c r="B2980" s="122"/>
      <c r="E2980" s="74"/>
      <c r="F2980" s="74"/>
      <c r="G2980" s="74"/>
    </row>
    <row r="2981" spans="1:7" s="55" customFormat="1" ht="14.15" x14ac:dyDescent="0.4">
      <c r="A2981" s="116"/>
      <c r="B2981" s="122"/>
      <c r="E2981" s="74"/>
      <c r="F2981" s="74"/>
      <c r="G2981" s="74"/>
    </row>
    <row r="2982" spans="1:7" s="55" customFormat="1" ht="14.15" x14ac:dyDescent="0.4">
      <c r="A2982" s="116"/>
      <c r="B2982" s="122"/>
      <c r="E2982" s="74"/>
      <c r="F2982" s="74"/>
      <c r="G2982" s="74"/>
    </row>
    <row r="2983" spans="1:7" s="55" customFormat="1" ht="14.15" x14ac:dyDescent="0.4">
      <c r="A2983" s="116"/>
      <c r="B2983" s="122"/>
      <c r="E2983" s="74"/>
      <c r="F2983" s="74"/>
      <c r="G2983" s="74"/>
    </row>
    <row r="2984" spans="1:7" s="55" customFormat="1" ht="14.15" x14ac:dyDescent="0.4">
      <c r="A2984" s="116"/>
      <c r="B2984" s="122"/>
      <c r="E2984" s="74"/>
      <c r="F2984" s="74"/>
      <c r="G2984" s="74"/>
    </row>
    <row r="2985" spans="1:7" s="55" customFormat="1" ht="14.15" x14ac:dyDescent="0.4">
      <c r="A2985" s="116"/>
      <c r="B2985" s="122"/>
      <c r="E2985" s="74"/>
      <c r="F2985" s="74"/>
      <c r="G2985" s="74"/>
    </row>
    <row r="2986" spans="1:7" s="55" customFormat="1" ht="14.15" x14ac:dyDescent="0.4">
      <c r="A2986" s="116"/>
      <c r="B2986" s="122"/>
      <c r="E2986" s="74"/>
      <c r="F2986" s="74"/>
      <c r="G2986" s="74"/>
    </row>
    <row r="2987" spans="1:7" s="55" customFormat="1" ht="14.15" x14ac:dyDescent="0.4">
      <c r="A2987" s="116"/>
      <c r="B2987" s="122"/>
      <c r="E2987" s="74"/>
      <c r="F2987" s="74"/>
      <c r="G2987" s="74"/>
    </row>
    <row r="2988" spans="1:7" s="55" customFormat="1" ht="14.15" x14ac:dyDescent="0.4">
      <c r="A2988" s="116"/>
      <c r="B2988" s="122"/>
      <c r="E2988" s="74"/>
      <c r="F2988" s="74"/>
      <c r="G2988" s="74"/>
    </row>
    <row r="2989" spans="1:7" s="55" customFormat="1" ht="14.15" x14ac:dyDescent="0.4">
      <c r="A2989" s="116"/>
      <c r="B2989" s="122"/>
      <c r="E2989" s="74"/>
      <c r="F2989" s="74"/>
      <c r="G2989" s="74"/>
    </row>
    <row r="2990" spans="1:7" s="55" customFormat="1" ht="14.15" x14ac:dyDescent="0.4">
      <c r="A2990" s="116"/>
      <c r="B2990" s="122"/>
      <c r="E2990" s="74"/>
      <c r="F2990" s="74"/>
      <c r="G2990" s="74"/>
    </row>
    <row r="2991" spans="1:7" s="55" customFormat="1" ht="14.15" x14ac:dyDescent="0.4">
      <c r="A2991" s="116"/>
      <c r="B2991" s="122"/>
      <c r="E2991" s="74"/>
      <c r="F2991" s="74"/>
      <c r="G2991" s="74"/>
    </row>
    <row r="2992" spans="1:7" s="55" customFormat="1" ht="14.15" x14ac:dyDescent="0.4">
      <c r="A2992" s="116"/>
      <c r="B2992" s="122"/>
      <c r="E2992" s="74"/>
      <c r="F2992" s="74"/>
      <c r="G2992" s="74"/>
    </row>
    <row r="2993" spans="1:7" s="55" customFormat="1" ht="14.15" x14ac:dyDescent="0.4">
      <c r="A2993" s="116"/>
      <c r="B2993" s="122"/>
      <c r="E2993" s="74"/>
      <c r="F2993" s="74"/>
      <c r="G2993" s="74"/>
    </row>
    <row r="2994" spans="1:7" s="55" customFormat="1" ht="14.15" x14ac:dyDescent="0.4">
      <c r="A2994" s="116"/>
      <c r="B2994" s="122"/>
      <c r="E2994" s="74"/>
      <c r="F2994" s="74"/>
      <c r="G2994" s="74"/>
    </row>
    <row r="2995" spans="1:7" s="55" customFormat="1" ht="14.15" x14ac:dyDescent="0.4">
      <c r="A2995" s="116"/>
      <c r="B2995" s="122"/>
      <c r="E2995" s="74"/>
      <c r="F2995" s="74"/>
      <c r="G2995" s="74"/>
    </row>
    <row r="2996" spans="1:7" s="55" customFormat="1" ht="14.15" x14ac:dyDescent="0.4">
      <c r="A2996" s="116"/>
      <c r="B2996" s="122"/>
      <c r="E2996" s="74"/>
      <c r="F2996" s="74"/>
      <c r="G2996" s="74"/>
    </row>
    <row r="2997" spans="1:7" s="55" customFormat="1" ht="14.15" x14ac:dyDescent="0.4">
      <c r="A2997" s="116"/>
      <c r="B2997" s="122"/>
      <c r="E2997" s="74"/>
      <c r="F2997" s="74"/>
      <c r="G2997" s="74"/>
    </row>
    <row r="2998" spans="1:7" s="55" customFormat="1" ht="14.15" x14ac:dyDescent="0.4">
      <c r="A2998" s="116"/>
      <c r="B2998" s="122"/>
      <c r="E2998" s="74"/>
      <c r="F2998" s="74"/>
      <c r="G2998" s="74"/>
    </row>
    <row r="2999" spans="1:7" s="55" customFormat="1" ht="14.15" x14ac:dyDescent="0.4">
      <c r="A2999" s="116"/>
      <c r="B2999" s="122"/>
      <c r="E2999" s="74"/>
      <c r="F2999" s="74"/>
      <c r="G2999" s="74"/>
    </row>
    <row r="3000" spans="1:7" s="55" customFormat="1" ht="14.15" x14ac:dyDescent="0.4">
      <c r="A3000" s="116"/>
      <c r="B3000" s="122"/>
      <c r="E3000" s="74"/>
      <c r="F3000" s="74"/>
      <c r="G3000" s="74"/>
    </row>
    <row r="3001" spans="1:7" s="55" customFormat="1" ht="14.15" x14ac:dyDescent="0.4">
      <c r="A3001" s="116"/>
      <c r="B3001" s="122"/>
      <c r="E3001" s="74"/>
      <c r="F3001" s="74"/>
      <c r="G3001" s="74"/>
    </row>
    <row r="3002" spans="1:7" s="55" customFormat="1" ht="14.15" x14ac:dyDescent="0.4">
      <c r="A3002" s="116"/>
      <c r="B3002" s="122"/>
      <c r="E3002" s="74"/>
      <c r="F3002" s="74"/>
      <c r="G3002" s="74"/>
    </row>
    <row r="3003" spans="1:7" s="55" customFormat="1" ht="14.15" x14ac:dyDescent="0.4">
      <c r="A3003" s="116"/>
      <c r="B3003" s="122"/>
      <c r="E3003" s="74"/>
      <c r="F3003" s="74"/>
      <c r="G3003" s="74"/>
    </row>
    <row r="3004" spans="1:7" s="55" customFormat="1" ht="14.15" x14ac:dyDescent="0.4">
      <c r="A3004" s="116"/>
      <c r="B3004" s="122"/>
      <c r="E3004" s="74"/>
      <c r="F3004" s="74"/>
      <c r="G3004" s="74"/>
    </row>
    <row r="3005" spans="1:7" s="55" customFormat="1" ht="14.15" x14ac:dyDescent="0.4">
      <c r="A3005" s="116"/>
      <c r="B3005" s="122"/>
      <c r="E3005" s="74"/>
      <c r="F3005" s="74"/>
      <c r="G3005" s="74"/>
    </row>
    <row r="3006" spans="1:7" s="55" customFormat="1" ht="14.15" x14ac:dyDescent="0.4">
      <c r="A3006" s="116"/>
      <c r="B3006" s="122"/>
      <c r="E3006" s="74"/>
      <c r="F3006" s="74"/>
      <c r="G3006" s="74"/>
    </row>
    <row r="3007" spans="1:7" s="55" customFormat="1" ht="14.15" x14ac:dyDescent="0.4">
      <c r="A3007" s="116"/>
      <c r="B3007" s="122"/>
      <c r="E3007" s="74"/>
      <c r="F3007" s="74"/>
      <c r="G3007" s="74"/>
    </row>
    <row r="3008" spans="1:7" s="55" customFormat="1" ht="14.15" x14ac:dyDescent="0.4">
      <c r="A3008" s="116"/>
      <c r="B3008" s="122"/>
      <c r="E3008" s="74"/>
      <c r="F3008" s="74"/>
      <c r="G3008" s="74"/>
    </row>
    <row r="3009" spans="1:7" s="55" customFormat="1" ht="14.15" x14ac:dyDescent="0.4">
      <c r="A3009" s="116"/>
      <c r="B3009" s="122"/>
      <c r="E3009" s="74"/>
      <c r="F3009" s="74"/>
      <c r="G3009" s="74"/>
    </row>
    <row r="3010" spans="1:7" s="55" customFormat="1" ht="14.15" x14ac:dyDescent="0.4">
      <c r="A3010" s="116"/>
      <c r="B3010" s="122"/>
      <c r="E3010" s="74"/>
      <c r="F3010" s="74"/>
      <c r="G3010" s="74"/>
    </row>
    <row r="3011" spans="1:7" s="55" customFormat="1" ht="14.15" x14ac:dyDescent="0.4">
      <c r="A3011" s="116"/>
      <c r="B3011" s="122"/>
      <c r="E3011" s="74"/>
      <c r="F3011" s="74"/>
      <c r="G3011" s="74"/>
    </row>
    <row r="3012" spans="1:7" s="55" customFormat="1" ht="14.15" x14ac:dyDescent="0.4">
      <c r="A3012" s="116"/>
      <c r="B3012" s="122"/>
      <c r="E3012" s="74"/>
      <c r="F3012" s="74"/>
      <c r="G3012" s="74"/>
    </row>
    <row r="3013" spans="1:7" s="55" customFormat="1" ht="14.15" x14ac:dyDescent="0.4">
      <c r="A3013" s="116"/>
      <c r="B3013" s="122"/>
      <c r="E3013" s="74"/>
      <c r="F3013" s="74"/>
      <c r="G3013" s="74"/>
    </row>
    <row r="3014" spans="1:7" s="55" customFormat="1" ht="14.15" x14ac:dyDescent="0.4">
      <c r="A3014" s="116"/>
      <c r="B3014" s="122"/>
      <c r="E3014" s="74"/>
      <c r="F3014" s="74"/>
      <c r="G3014" s="74"/>
    </row>
    <row r="3015" spans="1:7" s="55" customFormat="1" ht="14.15" x14ac:dyDescent="0.4">
      <c r="A3015" s="116"/>
      <c r="B3015" s="122"/>
      <c r="E3015" s="74"/>
      <c r="F3015" s="74"/>
      <c r="G3015" s="74"/>
    </row>
    <row r="3016" spans="1:7" s="55" customFormat="1" ht="14.15" x14ac:dyDescent="0.4">
      <c r="A3016" s="116"/>
      <c r="B3016" s="122"/>
      <c r="E3016" s="74"/>
      <c r="F3016" s="74"/>
      <c r="G3016" s="74"/>
    </row>
    <row r="3017" spans="1:7" s="55" customFormat="1" ht="14.15" x14ac:dyDescent="0.4">
      <c r="A3017" s="116"/>
      <c r="B3017" s="122"/>
      <c r="E3017" s="74"/>
      <c r="F3017" s="74"/>
      <c r="G3017" s="74"/>
    </row>
    <row r="3018" spans="1:7" s="55" customFormat="1" ht="14.15" x14ac:dyDescent="0.4">
      <c r="A3018" s="116"/>
      <c r="B3018" s="122"/>
      <c r="E3018" s="74"/>
      <c r="F3018" s="74"/>
      <c r="G3018" s="74"/>
    </row>
    <row r="3019" spans="1:7" s="55" customFormat="1" ht="14.15" x14ac:dyDescent="0.4">
      <c r="A3019" s="116"/>
      <c r="B3019" s="122"/>
      <c r="E3019" s="74"/>
      <c r="F3019" s="74"/>
      <c r="G3019" s="74"/>
    </row>
    <row r="3020" spans="1:7" s="55" customFormat="1" ht="14.15" x14ac:dyDescent="0.4">
      <c r="A3020" s="116"/>
      <c r="B3020" s="122"/>
      <c r="E3020" s="74"/>
      <c r="F3020" s="74"/>
      <c r="G3020" s="74"/>
    </row>
    <row r="3021" spans="1:7" s="55" customFormat="1" ht="14.15" x14ac:dyDescent="0.4">
      <c r="A3021" s="116"/>
      <c r="B3021" s="122"/>
      <c r="E3021" s="74"/>
      <c r="F3021" s="74"/>
      <c r="G3021" s="74"/>
    </row>
    <row r="3022" spans="1:7" s="55" customFormat="1" ht="14.15" x14ac:dyDescent="0.4">
      <c r="A3022" s="116"/>
      <c r="B3022" s="122"/>
      <c r="E3022" s="74"/>
      <c r="F3022" s="74"/>
      <c r="G3022" s="74"/>
    </row>
    <row r="3023" spans="1:7" s="55" customFormat="1" ht="14.15" x14ac:dyDescent="0.4">
      <c r="A3023" s="116"/>
      <c r="B3023" s="122"/>
      <c r="E3023" s="74"/>
      <c r="F3023" s="74"/>
      <c r="G3023" s="74"/>
    </row>
    <row r="3024" spans="1:7" s="55" customFormat="1" ht="14.15" x14ac:dyDescent="0.4">
      <c r="A3024" s="116"/>
      <c r="B3024" s="122"/>
      <c r="E3024" s="74"/>
      <c r="F3024" s="74"/>
      <c r="G3024" s="74"/>
    </row>
    <row r="3025" spans="1:7" s="55" customFormat="1" ht="14.15" x14ac:dyDescent="0.4">
      <c r="A3025" s="116"/>
      <c r="B3025" s="122"/>
      <c r="E3025" s="74"/>
      <c r="F3025" s="74"/>
      <c r="G3025" s="74"/>
    </row>
    <row r="3026" spans="1:7" s="55" customFormat="1" ht="14.15" x14ac:dyDescent="0.4">
      <c r="A3026" s="116"/>
      <c r="B3026" s="122"/>
      <c r="E3026" s="74"/>
      <c r="F3026" s="74"/>
      <c r="G3026" s="74"/>
    </row>
    <row r="3027" spans="1:7" s="55" customFormat="1" ht="14.15" x14ac:dyDescent="0.4">
      <c r="A3027" s="116"/>
      <c r="B3027" s="122"/>
      <c r="E3027" s="74"/>
      <c r="F3027" s="74"/>
      <c r="G3027" s="74"/>
    </row>
    <row r="3028" spans="1:7" s="55" customFormat="1" ht="14.15" x14ac:dyDescent="0.4">
      <c r="A3028" s="116"/>
      <c r="B3028" s="122"/>
      <c r="E3028" s="74"/>
      <c r="F3028" s="74"/>
      <c r="G3028" s="74"/>
    </row>
    <row r="3029" spans="1:7" s="55" customFormat="1" ht="14.15" x14ac:dyDescent="0.4">
      <c r="A3029" s="116"/>
      <c r="B3029" s="122"/>
      <c r="E3029" s="74"/>
      <c r="F3029" s="74"/>
      <c r="G3029" s="74"/>
    </row>
    <row r="3030" spans="1:7" s="55" customFormat="1" ht="14.15" x14ac:dyDescent="0.4">
      <c r="A3030" s="116"/>
      <c r="B3030" s="122"/>
      <c r="E3030" s="74"/>
      <c r="F3030" s="74"/>
      <c r="G3030" s="74"/>
    </row>
    <row r="3031" spans="1:7" s="55" customFormat="1" ht="14.15" x14ac:dyDescent="0.4">
      <c r="A3031" s="116"/>
      <c r="B3031" s="122"/>
      <c r="E3031" s="74"/>
      <c r="F3031" s="74"/>
      <c r="G3031" s="74"/>
    </row>
    <row r="3032" spans="1:7" s="55" customFormat="1" ht="14.15" x14ac:dyDescent="0.4">
      <c r="A3032" s="116"/>
      <c r="B3032" s="122"/>
      <c r="E3032" s="74"/>
      <c r="F3032" s="74"/>
      <c r="G3032" s="74"/>
    </row>
    <row r="3033" spans="1:7" s="55" customFormat="1" ht="14.15" x14ac:dyDescent="0.4">
      <c r="A3033" s="116"/>
      <c r="B3033" s="122"/>
      <c r="E3033" s="74"/>
      <c r="F3033" s="74"/>
      <c r="G3033" s="74"/>
    </row>
    <row r="3034" spans="1:7" s="55" customFormat="1" ht="14.15" x14ac:dyDescent="0.4">
      <c r="A3034" s="116"/>
      <c r="B3034" s="122"/>
      <c r="E3034" s="74"/>
      <c r="F3034" s="74"/>
      <c r="G3034" s="74"/>
    </row>
    <row r="3035" spans="1:7" s="55" customFormat="1" ht="14.15" x14ac:dyDescent="0.4">
      <c r="A3035" s="116"/>
      <c r="B3035" s="122"/>
      <c r="E3035" s="74"/>
      <c r="F3035" s="74"/>
      <c r="G3035" s="74"/>
    </row>
    <row r="3036" spans="1:7" s="55" customFormat="1" ht="14.15" x14ac:dyDescent="0.4">
      <c r="A3036" s="116"/>
      <c r="B3036" s="122"/>
      <c r="E3036" s="74"/>
      <c r="F3036" s="74"/>
      <c r="G3036" s="74"/>
    </row>
    <row r="3037" spans="1:7" s="55" customFormat="1" ht="14.15" x14ac:dyDescent="0.4">
      <c r="A3037" s="116"/>
      <c r="B3037" s="122"/>
      <c r="E3037" s="74"/>
      <c r="F3037" s="74"/>
      <c r="G3037" s="74"/>
    </row>
    <row r="3038" spans="1:7" s="55" customFormat="1" ht="14.15" x14ac:dyDescent="0.4">
      <c r="A3038" s="116"/>
      <c r="B3038" s="122"/>
      <c r="E3038" s="74"/>
      <c r="F3038" s="74"/>
      <c r="G3038" s="74"/>
    </row>
    <row r="3039" spans="1:7" s="55" customFormat="1" ht="14.15" x14ac:dyDescent="0.4">
      <c r="A3039" s="116"/>
      <c r="B3039" s="122"/>
      <c r="E3039" s="74"/>
      <c r="F3039" s="74"/>
      <c r="G3039" s="74"/>
    </row>
    <row r="3040" spans="1:7" s="55" customFormat="1" ht="14.15" x14ac:dyDescent="0.4">
      <c r="A3040" s="116"/>
      <c r="B3040" s="122"/>
      <c r="E3040" s="74"/>
      <c r="F3040" s="74"/>
      <c r="G3040" s="74"/>
    </row>
    <row r="3041" spans="1:7" s="55" customFormat="1" ht="14.15" x14ac:dyDescent="0.4">
      <c r="A3041" s="116"/>
      <c r="B3041" s="122"/>
      <c r="E3041" s="74"/>
      <c r="F3041" s="74"/>
      <c r="G3041" s="74"/>
    </row>
    <row r="3042" spans="1:7" s="55" customFormat="1" ht="14.15" x14ac:dyDescent="0.4">
      <c r="A3042" s="116"/>
      <c r="B3042" s="122"/>
      <c r="E3042" s="74"/>
      <c r="F3042" s="74"/>
      <c r="G3042" s="74"/>
    </row>
    <row r="3043" spans="1:7" s="55" customFormat="1" ht="14.15" x14ac:dyDescent="0.4">
      <c r="A3043" s="116"/>
      <c r="B3043" s="122"/>
      <c r="E3043" s="74"/>
      <c r="F3043" s="74"/>
      <c r="G3043" s="74"/>
    </row>
    <row r="3044" spans="1:7" s="55" customFormat="1" ht="14.15" x14ac:dyDescent="0.4">
      <c r="A3044" s="116"/>
      <c r="B3044" s="122"/>
      <c r="E3044" s="74"/>
      <c r="F3044" s="74"/>
      <c r="G3044" s="74"/>
    </row>
    <row r="3045" spans="1:7" s="55" customFormat="1" ht="14.15" x14ac:dyDescent="0.4">
      <c r="A3045" s="116"/>
      <c r="B3045" s="122"/>
      <c r="E3045" s="74"/>
      <c r="F3045" s="74"/>
      <c r="G3045" s="74"/>
    </row>
    <row r="3046" spans="1:7" s="55" customFormat="1" ht="14.15" x14ac:dyDescent="0.4">
      <c r="A3046" s="116"/>
      <c r="B3046" s="122"/>
      <c r="E3046" s="74"/>
      <c r="F3046" s="74"/>
      <c r="G3046" s="74"/>
    </row>
    <row r="3047" spans="1:7" s="55" customFormat="1" ht="14.15" x14ac:dyDescent="0.4">
      <c r="A3047" s="116"/>
      <c r="B3047" s="122"/>
      <c r="E3047" s="74"/>
      <c r="F3047" s="74"/>
      <c r="G3047" s="74"/>
    </row>
    <row r="3048" spans="1:7" s="55" customFormat="1" ht="14.15" x14ac:dyDescent="0.4">
      <c r="A3048" s="116"/>
      <c r="B3048" s="122"/>
      <c r="E3048" s="74"/>
      <c r="F3048" s="74"/>
      <c r="G3048" s="74"/>
    </row>
    <row r="3049" spans="1:7" s="55" customFormat="1" ht="14.15" x14ac:dyDescent="0.4">
      <c r="A3049" s="116"/>
      <c r="B3049" s="122"/>
      <c r="E3049" s="74"/>
      <c r="F3049" s="74"/>
      <c r="G3049" s="74"/>
    </row>
    <row r="3050" spans="1:7" s="55" customFormat="1" ht="14.15" x14ac:dyDescent="0.4">
      <c r="A3050" s="116"/>
      <c r="B3050" s="122"/>
      <c r="E3050" s="74"/>
      <c r="F3050" s="74"/>
      <c r="G3050" s="74"/>
    </row>
    <row r="3051" spans="1:7" s="55" customFormat="1" ht="14.15" x14ac:dyDescent="0.4">
      <c r="A3051" s="116"/>
      <c r="B3051" s="122"/>
      <c r="E3051" s="74"/>
      <c r="F3051" s="74"/>
      <c r="G3051" s="74"/>
    </row>
    <row r="3052" spans="1:7" s="55" customFormat="1" ht="14.15" x14ac:dyDescent="0.4">
      <c r="A3052" s="116"/>
      <c r="B3052" s="122"/>
      <c r="E3052" s="74"/>
      <c r="F3052" s="74"/>
      <c r="G3052" s="74"/>
    </row>
    <row r="3053" spans="1:7" s="55" customFormat="1" ht="14.15" x14ac:dyDescent="0.4">
      <c r="A3053" s="116"/>
      <c r="B3053" s="122"/>
      <c r="E3053" s="74"/>
      <c r="F3053" s="74"/>
      <c r="G3053" s="74"/>
    </row>
    <row r="3054" spans="1:7" s="55" customFormat="1" ht="14.15" x14ac:dyDescent="0.4">
      <c r="A3054" s="116"/>
      <c r="B3054" s="122"/>
      <c r="E3054" s="74"/>
      <c r="F3054" s="74"/>
      <c r="G3054" s="74"/>
    </row>
    <row r="3055" spans="1:7" s="55" customFormat="1" ht="14.15" x14ac:dyDescent="0.4">
      <c r="A3055" s="116"/>
      <c r="B3055" s="122"/>
      <c r="E3055" s="74"/>
      <c r="F3055" s="74"/>
      <c r="G3055" s="74"/>
    </row>
    <row r="3056" spans="1:7" s="55" customFormat="1" ht="14.15" x14ac:dyDescent="0.4">
      <c r="A3056" s="116"/>
      <c r="B3056" s="122"/>
      <c r="E3056" s="74"/>
      <c r="F3056" s="74"/>
      <c r="G3056" s="74"/>
    </row>
    <row r="3057" spans="1:7" s="55" customFormat="1" ht="14.15" x14ac:dyDescent="0.4">
      <c r="A3057" s="116"/>
      <c r="B3057" s="122"/>
      <c r="E3057" s="74"/>
      <c r="F3057" s="74"/>
      <c r="G3057" s="74"/>
    </row>
    <row r="3058" spans="1:7" s="55" customFormat="1" ht="14.15" x14ac:dyDescent="0.4">
      <c r="A3058" s="116"/>
      <c r="B3058" s="122"/>
      <c r="E3058" s="74"/>
      <c r="F3058" s="74"/>
      <c r="G3058" s="74"/>
    </row>
    <row r="3059" spans="1:7" s="55" customFormat="1" ht="14.15" x14ac:dyDescent="0.4">
      <c r="A3059" s="116"/>
      <c r="B3059" s="122"/>
      <c r="E3059" s="74"/>
      <c r="F3059" s="74"/>
      <c r="G3059" s="74"/>
    </row>
    <row r="3060" spans="1:7" s="55" customFormat="1" ht="14.15" x14ac:dyDescent="0.4">
      <c r="A3060" s="116"/>
      <c r="B3060" s="122"/>
      <c r="E3060" s="74"/>
      <c r="F3060" s="74"/>
      <c r="G3060" s="74"/>
    </row>
    <row r="3061" spans="1:7" s="55" customFormat="1" ht="14.15" x14ac:dyDescent="0.4">
      <c r="A3061" s="116"/>
      <c r="B3061" s="122"/>
      <c r="E3061" s="74"/>
      <c r="F3061" s="74"/>
      <c r="G3061" s="74"/>
    </row>
    <row r="3062" spans="1:7" s="55" customFormat="1" ht="14.15" x14ac:dyDescent="0.4">
      <c r="A3062" s="116"/>
      <c r="B3062" s="122"/>
      <c r="E3062" s="74"/>
      <c r="F3062" s="74"/>
      <c r="G3062" s="74"/>
    </row>
    <row r="3063" spans="1:7" s="55" customFormat="1" ht="14.15" x14ac:dyDescent="0.4">
      <c r="A3063" s="116"/>
      <c r="B3063" s="122"/>
      <c r="E3063" s="74"/>
      <c r="F3063" s="74"/>
      <c r="G3063" s="74"/>
    </row>
    <row r="3064" spans="1:7" s="55" customFormat="1" ht="14.15" x14ac:dyDescent="0.4">
      <c r="A3064" s="116"/>
      <c r="B3064" s="122"/>
      <c r="E3064" s="74"/>
      <c r="F3064" s="74"/>
      <c r="G3064" s="74"/>
    </row>
    <row r="3065" spans="1:7" s="55" customFormat="1" ht="14.15" x14ac:dyDescent="0.4">
      <c r="A3065" s="116"/>
      <c r="B3065" s="122"/>
      <c r="E3065" s="74"/>
      <c r="F3065" s="74"/>
      <c r="G3065" s="74"/>
    </row>
    <row r="3066" spans="1:7" s="55" customFormat="1" ht="14.15" x14ac:dyDescent="0.4">
      <c r="A3066" s="116"/>
      <c r="B3066" s="122"/>
      <c r="E3066" s="74"/>
      <c r="F3066" s="74"/>
      <c r="G3066" s="74"/>
    </row>
    <row r="3067" spans="1:7" s="55" customFormat="1" ht="14.15" x14ac:dyDescent="0.4">
      <c r="A3067" s="116"/>
      <c r="B3067" s="122"/>
      <c r="E3067" s="74"/>
      <c r="F3067" s="74"/>
      <c r="G3067" s="74"/>
    </row>
    <row r="3068" spans="1:7" s="55" customFormat="1" ht="14.15" x14ac:dyDescent="0.4">
      <c r="A3068" s="116"/>
      <c r="B3068" s="122"/>
      <c r="E3068" s="74"/>
      <c r="F3068" s="74"/>
      <c r="G3068" s="74"/>
    </row>
    <row r="3069" spans="1:7" s="55" customFormat="1" ht="14.15" x14ac:dyDescent="0.4">
      <c r="A3069" s="116"/>
      <c r="B3069" s="122"/>
      <c r="E3069" s="74"/>
      <c r="F3069" s="74"/>
      <c r="G3069" s="74"/>
    </row>
    <row r="3070" spans="1:7" s="55" customFormat="1" ht="14.15" x14ac:dyDescent="0.4">
      <c r="A3070" s="116"/>
      <c r="B3070" s="122"/>
      <c r="E3070" s="74"/>
      <c r="F3070" s="74"/>
      <c r="G3070" s="74"/>
    </row>
    <row r="3071" spans="1:7" s="55" customFormat="1" ht="14.15" x14ac:dyDescent="0.4">
      <c r="A3071" s="116"/>
      <c r="B3071" s="122"/>
      <c r="E3071" s="74"/>
      <c r="F3071" s="74"/>
      <c r="G3071" s="74"/>
    </row>
    <row r="3072" spans="1:7" s="55" customFormat="1" ht="14.15" x14ac:dyDescent="0.4">
      <c r="A3072" s="116"/>
      <c r="B3072" s="122"/>
      <c r="E3072" s="74"/>
      <c r="F3072" s="74"/>
      <c r="G3072" s="74"/>
    </row>
    <row r="3073" spans="1:7" s="55" customFormat="1" ht="14.15" x14ac:dyDescent="0.4">
      <c r="A3073" s="116"/>
      <c r="B3073" s="122"/>
      <c r="E3073" s="74"/>
      <c r="F3073" s="74"/>
      <c r="G3073" s="74"/>
    </row>
    <row r="3074" spans="1:7" s="55" customFormat="1" ht="14.15" x14ac:dyDescent="0.4">
      <c r="A3074" s="116"/>
      <c r="B3074" s="122"/>
      <c r="E3074" s="74"/>
      <c r="F3074" s="74"/>
      <c r="G3074" s="74"/>
    </row>
    <row r="3075" spans="1:7" s="55" customFormat="1" ht="14.15" x14ac:dyDescent="0.4">
      <c r="A3075" s="116"/>
      <c r="B3075" s="122"/>
      <c r="E3075" s="74"/>
      <c r="F3075" s="74"/>
      <c r="G3075" s="74"/>
    </row>
    <row r="3076" spans="1:7" s="55" customFormat="1" ht="14.15" x14ac:dyDescent="0.4">
      <c r="A3076" s="116"/>
      <c r="B3076" s="122"/>
      <c r="E3076" s="74"/>
      <c r="F3076" s="74"/>
      <c r="G3076" s="74"/>
    </row>
    <row r="3077" spans="1:7" s="55" customFormat="1" ht="14.15" x14ac:dyDescent="0.4">
      <c r="A3077" s="116"/>
      <c r="B3077" s="122"/>
      <c r="E3077" s="74"/>
      <c r="F3077" s="74"/>
      <c r="G3077" s="74"/>
    </row>
    <row r="3078" spans="1:7" s="55" customFormat="1" ht="14.15" x14ac:dyDescent="0.4">
      <c r="A3078" s="116"/>
      <c r="B3078" s="122"/>
      <c r="E3078" s="74"/>
      <c r="F3078" s="74"/>
      <c r="G3078" s="74"/>
    </row>
    <row r="3079" spans="1:7" s="55" customFormat="1" ht="14.15" x14ac:dyDescent="0.4">
      <c r="A3079" s="116"/>
      <c r="B3079" s="122"/>
      <c r="E3079" s="74"/>
      <c r="F3079" s="74"/>
      <c r="G3079" s="74"/>
    </row>
    <row r="3080" spans="1:7" s="55" customFormat="1" ht="14.15" x14ac:dyDescent="0.4">
      <c r="A3080" s="116"/>
      <c r="B3080" s="122"/>
      <c r="E3080" s="74"/>
      <c r="F3080" s="74"/>
      <c r="G3080" s="74"/>
    </row>
    <row r="3081" spans="1:7" s="55" customFormat="1" ht="14.15" x14ac:dyDescent="0.4">
      <c r="A3081" s="116"/>
      <c r="B3081" s="122"/>
      <c r="E3081" s="74"/>
      <c r="F3081" s="74"/>
      <c r="G3081" s="74"/>
    </row>
    <row r="3082" spans="1:7" s="55" customFormat="1" ht="14.15" x14ac:dyDescent="0.4">
      <c r="A3082" s="116"/>
      <c r="B3082" s="122"/>
      <c r="E3082" s="74"/>
      <c r="F3082" s="74"/>
      <c r="G3082" s="74"/>
    </row>
    <row r="3083" spans="1:7" s="55" customFormat="1" ht="14.15" x14ac:dyDescent="0.4">
      <c r="A3083" s="116"/>
      <c r="B3083" s="122"/>
      <c r="E3083" s="74"/>
      <c r="F3083" s="74"/>
      <c r="G3083" s="74"/>
    </row>
    <row r="3084" spans="1:7" s="55" customFormat="1" ht="14.15" x14ac:dyDescent="0.4">
      <c r="A3084" s="116"/>
      <c r="B3084" s="122"/>
      <c r="E3084" s="74"/>
      <c r="F3084" s="74"/>
      <c r="G3084" s="74"/>
    </row>
    <row r="3085" spans="1:7" s="55" customFormat="1" ht="14.15" x14ac:dyDescent="0.4">
      <c r="A3085" s="116"/>
      <c r="B3085" s="122"/>
      <c r="E3085" s="74"/>
      <c r="F3085" s="74"/>
      <c r="G3085" s="74"/>
    </row>
    <row r="3086" spans="1:7" s="55" customFormat="1" ht="14.15" x14ac:dyDescent="0.4">
      <c r="A3086" s="116"/>
      <c r="B3086" s="122"/>
      <c r="E3086" s="74"/>
      <c r="F3086" s="74"/>
      <c r="G3086" s="74"/>
    </row>
    <row r="3087" spans="1:7" s="55" customFormat="1" ht="14.15" x14ac:dyDescent="0.4">
      <c r="A3087" s="116"/>
      <c r="B3087" s="122"/>
      <c r="E3087" s="74"/>
      <c r="F3087" s="74"/>
      <c r="G3087" s="74"/>
    </row>
    <row r="3088" spans="1:7" s="55" customFormat="1" ht="14.15" x14ac:dyDescent="0.4">
      <c r="A3088" s="116"/>
      <c r="B3088" s="122"/>
      <c r="E3088" s="74"/>
      <c r="F3088" s="74"/>
      <c r="G3088" s="74"/>
    </row>
    <row r="3089" spans="1:7" s="55" customFormat="1" ht="14.15" x14ac:dyDescent="0.4">
      <c r="A3089" s="116"/>
      <c r="B3089" s="122"/>
      <c r="E3089" s="74"/>
      <c r="F3089" s="74"/>
      <c r="G3089" s="74"/>
    </row>
    <row r="3090" spans="1:7" s="55" customFormat="1" ht="14.15" x14ac:dyDescent="0.4">
      <c r="A3090" s="116"/>
      <c r="B3090" s="122"/>
      <c r="E3090" s="74"/>
      <c r="F3090" s="74"/>
      <c r="G3090" s="74"/>
    </row>
    <row r="3091" spans="1:7" s="55" customFormat="1" ht="14.15" x14ac:dyDescent="0.4">
      <c r="A3091" s="116"/>
      <c r="B3091" s="122"/>
      <c r="E3091" s="74"/>
      <c r="F3091" s="74"/>
      <c r="G3091" s="74"/>
    </row>
    <row r="3092" spans="1:7" s="55" customFormat="1" ht="14.15" x14ac:dyDescent="0.4">
      <c r="A3092" s="116"/>
      <c r="B3092" s="122"/>
      <c r="E3092" s="74"/>
      <c r="F3092" s="74"/>
      <c r="G3092" s="74"/>
    </row>
    <row r="3093" spans="1:7" s="55" customFormat="1" ht="14.15" x14ac:dyDescent="0.4">
      <c r="A3093" s="116"/>
      <c r="B3093" s="122"/>
      <c r="E3093" s="74"/>
      <c r="F3093" s="74"/>
      <c r="G3093" s="74"/>
    </row>
    <row r="3094" spans="1:7" s="55" customFormat="1" ht="14.15" x14ac:dyDescent="0.4">
      <c r="A3094" s="116"/>
      <c r="B3094" s="122"/>
      <c r="E3094" s="74"/>
      <c r="F3094" s="74"/>
      <c r="G3094" s="74"/>
    </row>
    <row r="3095" spans="1:7" s="55" customFormat="1" ht="14.15" x14ac:dyDescent="0.4">
      <c r="A3095" s="116"/>
      <c r="B3095" s="122"/>
      <c r="E3095" s="74"/>
      <c r="F3095" s="74"/>
      <c r="G3095" s="74"/>
    </row>
    <row r="3096" spans="1:7" s="55" customFormat="1" ht="14.15" x14ac:dyDescent="0.4">
      <c r="A3096" s="116"/>
      <c r="B3096" s="122"/>
      <c r="E3096" s="74"/>
      <c r="F3096" s="74"/>
      <c r="G3096" s="74"/>
    </row>
    <row r="3097" spans="1:7" s="55" customFormat="1" ht="14.15" x14ac:dyDescent="0.4">
      <c r="A3097" s="116"/>
      <c r="B3097" s="122"/>
      <c r="E3097" s="74"/>
      <c r="F3097" s="74"/>
      <c r="G3097" s="74"/>
    </row>
    <row r="3098" spans="1:7" s="55" customFormat="1" ht="14.15" x14ac:dyDescent="0.4">
      <c r="A3098" s="116"/>
      <c r="B3098" s="122"/>
      <c r="E3098" s="74"/>
      <c r="F3098" s="74"/>
      <c r="G3098" s="74"/>
    </row>
    <row r="3099" spans="1:7" s="55" customFormat="1" ht="14.15" x14ac:dyDescent="0.4">
      <c r="A3099" s="116"/>
      <c r="B3099" s="122"/>
      <c r="E3099" s="74"/>
      <c r="F3099" s="74"/>
      <c r="G3099" s="74"/>
    </row>
    <row r="3100" spans="1:7" s="55" customFormat="1" ht="14.15" x14ac:dyDescent="0.4">
      <c r="A3100" s="116"/>
      <c r="B3100" s="122"/>
      <c r="E3100" s="74"/>
      <c r="F3100" s="74"/>
      <c r="G3100" s="74"/>
    </row>
    <row r="3101" spans="1:7" s="55" customFormat="1" ht="14.15" x14ac:dyDescent="0.4">
      <c r="A3101" s="116"/>
      <c r="B3101" s="122"/>
      <c r="E3101" s="74"/>
      <c r="F3101" s="74"/>
      <c r="G3101" s="74"/>
    </row>
    <row r="3102" spans="1:7" s="55" customFormat="1" ht="14.15" x14ac:dyDescent="0.4">
      <c r="A3102" s="116"/>
      <c r="B3102" s="122"/>
      <c r="E3102" s="74"/>
      <c r="F3102" s="74"/>
      <c r="G3102" s="74"/>
    </row>
    <row r="3103" spans="1:7" s="55" customFormat="1" ht="14.15" x14ac:dyDescent="0.4">
      <c r="A3103" s="116"/>
      <c r="B3103" s="122"/>
      <c r="E3103" s="74"/>
      <c r="F3103" s="74"/>
      <c r="G3103" s="74"/>
    </row>
    <row r="3104" spans="1:7" s="55" customFormat="1" ht="14.15" x14ac:dyDescent="0.4">
      <c r="A3104" s="116"/>
      <c r="B3104" s="122"/>
      <c r="E3104" s="74"/>
      <c r="F3104" s="74"/>
      <c r="G3104" s="74"/>
    </row>
    <row r="3105" spans="1:7" s="55" customFormat="1" ht="14.15" x14ac:dyDescent="0.4">
      <c r="A3105" s="116"/>
      <c r="B3105" s="122"/>
      <c r="E3105" s="74"/>
      <c r="F3105" s="74"/>
      <c r="G3105" s="74"/>
    </row>
    <row r="3106" spans="1:7" s="55" customFormat="1" ht="14.15" x14ac:dyDescent="0.4">
      <c r="A3106" s="116"/>
      <c r="B3106" s="122"/>
      <c r="E3106" s="74"/>
      <c r="F3106" s="74"/>
      <c r="G3106" s="74"/>
    </row>
    <row r="3107" spans="1:7" s="55" customFormat="1" ht="14.15" x14ac:dyDescent="0.4">
      <c r="A3107" s="116"/>
      <c r="B3107" s="122"/>
      <c r="E3107" s="74"/>
      <c r="F3107" s="74"/>
      <c r="G3107" s="74"/>
    </row>
    <row r="3108" spans="1:7" s="55" customFormat="1" ht="14.15" x14ac:dyDescent="0.4">
      <c r="A3108" s="116"/>
      <c r="B3108" s="122"/>
      <c r="E3108" s="74"/>
      <c r="F3108" s="74"/>
      <c r="G3108" s="74"/>
    </row>
    <row r="3109" spans="1:7" s="55" customFormat="1" ht="14.15" x14ac:dyDescent="0.4">
      <c r="A3109" s="116"/>
      <c r="B3109" s="122"/>
      <c r="E3109" s="74"/>
      <c r="F3109" s="74"/>
      <c r="G3109" s="74"/>
    </row>
    <row r="3110" spans="1:7" s="55" customFormat="1" ht="14.15" x14ac:dyDescent="0.4">
      <c r="A3110" s="116"/>
      <c r="B3110" s="122"/>
      <c r="E3110" s="74"/>
      <c r="F3110" s="74"/>
      <c r="G3110" s="74"/>
    </row>
    <row r="3111" spans="1:7" s="55" customFormat="1" ht="14.15" x14ac:dyDescent="0.4">
      <c r="A3111" s="116"/>
      <c r="B3111" s="122"/>
      <c r="E3111" s="74"/>
      <c r="F3111" s="74"/>
      <c r="G3111" s="74"/>
    </row>
    <row r="3112" spans="1:7" s="55" customFormat="1" ht="14.15" x14ac:dyDescent="0.4">
      <c r="A3112" s="116"/>
      <c r="B3112" s="122"/>
      <c r="E3112" s="74"/>
      <c r="F3112" s="74"/>
      <c r="G3112" s="74"/>
    </row>
    <row r="3113" spans="1:7" s="55" customFormat="1" ht="14.15" x14ac:dyDescent="0.4">
      <c r="A3113" s="116"/>
      <c r="B3113" s="122"/>
      <c r="E3113" s="74"/>
      <c r="F3113" s="74"/>
      <c r="G3113" s="74"/>
    </row>
    <row r="3114" spans="1:7" s="55" customFormat="1" ht="14.15" x14ac:dyDescent="0.4">
      <c r="A3114" s="116"/>
      <c r="B3114" s="122"/>
      <c r="E3114" s="74"/>
      <c r="F3114" s="74"/>
      <c r="G3114" s="74"/>
    </row>
    <row r="3115" spans="1:7" s="55" customFormat="1" ht="14.15" x14ac:dyDescent="0.4">
      <c r="A3115" s="116"/>
      <c r="B3115" s="122"/>
      <c r="E3115" s="74"/>
      <c r="F3115" s="74"/>
      <c r="G3115" s="74"/>
    </row>
    <row r="3116" spans="1:7" s="55" customFormat="1" ht="14.15" x14ac:dyDescent="0.4">
      <c r="A3116" s="116"/>
      <c r="B3116" s="122"/>
      <c r="E3116" s="74"/>
      <c r="F3116" s="74"/>
      <c r="G3116" s="74"/>
    </row>
    <row r="3117" spans="1:7" s="55" customFormat="1" ht="14.15" x14ac:dyDescent="0.4">
      <c r="A3117" s="116"/>
      <c r="B3117" s="122"/>
      <c r="E3117" s="74"/>
      <c r="F3117" s="74"/>
      <c r="G3117" s="74"/>
    </row>
    <row r="3118" spans="1:7" s="55" customFormat="1" ht="14.15" x14ac:dyDescent="0.4">
      <c r="A3118" s="116"/>
      <c r="B3118" s="122"/>
      <c r="E3118" s="74"/>
      <c r="F3118" s="74"/>
      <c r="G3118" s="74"/>
    </row>
    <row r="3119" spans="1:7" s="55" customFormat="1" ht="14.15" x14ac:dyDescent="0.4">
      <c r="A3119" s="116"/>
      <c r="B3119" s="122"/>
      <c r="E3119" s="74"/>
      <c r="F3119" s="74"/>
      <c r="G3119" s="74"/>
    </row>
    <row r="3120" spans="1:7" s="55" customFormat="1" ht="14.15" x14ac:dyDescent="0.4">
      <c r="A3120" s="116"/>
      <c r="B3120" s="122"/>
      <c r="E3120" s="74"/>
      <c r="F3120" s="74"/>
      <c r="G3120" s="74"/>
    </row>
    <row r="3121" spans="1:7" s="55" customFormat="1" ht="14.15" x14ac:dyDescent="0.4">
      <c r="A3121" s="116"/>
      <c r="B3121" s="122"/>
      <c r="E3121" s="74"/>
      <c r="F3121" s="74"/>
      <c r="G3121" s="74"/>
    </row>
    <row r="3122" spans="1:7" s="55" customFormat="1" ht="14.15" x14ac:dyDescent="0.4">
      <c r="A3122" s="116"/>
      <c r="B3122" s="122"/>
      <c r="E3122" s="74"/>
      <c r="F3122" s="74"/>
      <c r="G3122" s="74"/>
    </row>
    <row r="3123" spans="1:7" s="55" customFormat="1" ht="14.15" x14ac:dyDescent="0.4">
      <c r="A3123" s="116"/>
      <c r="B3123" s="122"/>
      <c r="E3123" s="74"/>
      <c r="F3123" s="74"/>
      <c r="G3123" s="74"/>
    </row>
    <row r="3124" spans="1:7" s="55" customFormat="1" ht="14.15" x14ac:dyDescent="0.4">
      <c r="A3124" s="116"/>
      <c r="B3124" s="122"/>
      <c r="E3124" s="74"/>
      <c r="F3124" s="74"/>
      <c r="G3124" s="74"/>
    </row>
    <row r="3125" spans="1:7" s="55" customFormat="1" ht="14.15" x14ac:dyDescent="0.4">
      <c r="A3125" s="116"/>
      <c r="B3125" s="122"/>
      <c r="E3125" s="74"/>
      <c r="F3125" s="74"/>
      <c r="G3125" s="74"/>
    </row>
    <row r="3126" spans="1:7" s="55" customFormat="1" ht="14.15" x14ac:dyDescent="0.4">
      <c r="A3126" s="116"/>
      <c r="B3126" s="122"/>
      <c r="E3126" s="74"/>
      <c r="F3126" s="74"/>
      <c r="G3126" s="74"/>
    </row>
    <row r="3127" spans="1:7" s="55" customFormat="1" ht="14.15" x14ac:dyDescent="0.4">
      <c r="A3127" s="116"/>
      <c r="B3127" s="122"/>
      <c r="E3127" s="74"/>
      <c r="F3127" s="74"/>
      <c r="G3127" s="74"/>
    </row>
    <row r="3128" spans="1:7" s="55" customFormat="1" ht="14.15" x14ac:dyDescent="0.4">
      <c r="A3128" s="116"/>
      <c r="B3128" s="122"/>
      <c r="E3128" s="74"/>
      <c r="F3128" s="74"/>
      <c r="G3128" s="74"/>
    </row>
    <row r="3129" spans="1:7" s="55" customFormat="1" ht="14.15" x14ac:dyDescent="0.4">
      <c r="A3129" s="116"/>
      <c r="B3129" s="122"/>
      <c r="E3129" s="74"/>
      <c r="F3129" s="74"/>
      <c r="G3129" s="74"/>
    </row>
    <row r="3130" spans="1:7" s="55" customFormat="1" ht="14.15" x14ac:dyDescent="0.4">
      <c r="A3130" s="116"/>
      <c r="B3130" s="122"/>
      <c r="E3130" s="74"/>
      <c r="F3130" s="74"/>
      <c r="G3130" s="74"/>
    </row>
    <row r="3131" spans="1:7" s="55" customFormat="1" ht="14.15" x14ac:dyDescent="0.4">
      <c r="A3131" s="116"/>
      <c r="B3131" s="122"/>
      <c r="E3131" s="74"/>
      <c r="F3131" s="74"/>
      <c r="G3131" s="74"/>
    </row>
    <row r="3132" spans="1:7" s="55" customFormat="1" ht="14.15" x14ac:dyDescent="0.4">
      <c r="A3132" s="116"/>
      <c r="B3132" s="122"/>
      <c r="E3132" s="74"/>
      <c r="F3132" s="74"/>
      <c r="G3132" s="74"/>
    </row>
    <row r="3133" spans="1:7" s="55" customFormat="1" ht="14.15" x14ac:dyDescent="0.4">
      <c r="A3133" s="116"/>
      <c r="B3133" s="122"/>
      <c r="E3133" s="74"/>
      <c r="F3133" s="74"/>
      <c r="G3133" s="74"/>
    </row>
    <row r="3134" spans="1:7" s="55" customFormat="1" ht="14.15" x14ac:dyDescent="0.4">
      <c r="A3134" s="116"/>
      <c r="B3134" s="122"/>
      <c r="E3134" s="74"/>
      <c r="F3134" s="74"/>
      <c r="G3134" s="74"/>
    </row>
    <row r="3135" spans="1:7" s="55" customFormat="1" ht="14.15" x14ac:dyDescent="0.4">
      <c r="A3135" s="116"/>
      <c r="B3135" s="122"/>
      <c r="E3135" s="74"/>
      <c r="F3135" s="74"/>
      <c r="G3135" s="74"/>
    </row>
    <row r="3136" spans="1:7" s="55" customFormat="1" ht="14.15" x14ac:dyDescent="0.4">
      <c r="A3136" s="116"/>
      <c r="B3136" s="122"/>
      <c r="E3136" s="74"/>
      <c r="F3136" s="74"/>
      <c r="G3136" s="74"/>
    </row>
    <row r="3137" spans="1:7" s="55" customFormat="1" ht="14.15" x14ac:dyDescent="0.4">
      <c r="A3137" s="116"/>
      <c r="B3137" s="122"/>
      <c r="E3137" s="74"/>
      <c r="F3137" s="74"/>
      <c r="G3137" s="74"/>
    </row>
    <row r="3138" spans="1:7" s="55" customFormat="1" ht="14.15" x14ac:dyDescent="0.4">
      <c r="A3138" s="116"/>
      <c r="B3138" s="122"/>
      <c r="E3138" s="74"/>
      <c r="F3138" s="74"/>
      <c r="G3138" s="74"/>
    </row>
    <row r="3139" spans="1:7" s="55" customFormat="1" ht="14.15" x14ac:dyDescent="0.4">
      <c r="A3139" s="116"/>
      <c r="B3139" s="122"/>
      <c r="E3139" s="74"/>
      <c r="F3139" s="74"/>
      <c r="G3139" s="74"/>
    </row>
    <row r="3140" spans="1:7" s="55" customFormat="1" ht="14.15" x14ac:dyDescent="0.4">
      <c r="A3140" s="116"/>
      <c r="B3140" s="122"/>
      <c r="E3140" s="74"/>
      <c r="F3140" s="74"/>
      <c r="G3140" s="74"/>
    </row>
    <row r="3141" spans="1:7" s="55" customFormat="1" ht="14.15" x14ac:dyDescent="0.4">
      <c r="A3141" s="116"/>
      <c r="B3141" s="122"/>
      <c r="E3141" s="74"/>
      <c r="F3141" s="74"/>
      <c r="G3141" s="74"/>
    </row>
    <row r="3142" spans="1:7" s="55" customFormat="1" ht="14.15" x14ac:dyDescent="0.4">
      <c r="A3142" s="116"/>
      <c r="B3142" s="122"/>
      <c r="E3142" s="74"/>
      <c r="F3142" s="74"/>
      <c r="G3142" s="74"/>
    </row>
    <row r="3143" spans="1:7" s="55" customFormat="1" ht="14.15" x14ac:dyDescent="0.4">
      <c r="A3143" s="116"/>
      <c r="B3143" s="122"/>
      <c r="E3143" s="74"/>
      <c r="F3143" s="74"/>
      <c r="G3143" s="74"/>
    </row>
    <row r="3144" spans="1:7" s="55" customFormat="1" ht="14.15" x14ac:dyDescent="0.4">
      <c r="A3144" s="116"/>
      <c r="B3144" s="122"/>
      <c r="E3144" s="74"/>
      <c r="F3144" s="74"/>
      <c r="G3144" s="74"/>
    </row>
    <row r="3145" spans="1:7" s="55" customFormat="1" ht="14.15" x14ac:dyDescent="0.4">
      <c r="A3145" s="116"/>
      <c r="B3145" s="122"/>
      <c r="E3145" s="74"/>
      <c r="F3145" s="74"/>
      <c r="G3145" s="74"/>
    </row>
    <row r="3146" spans="1:7" s="55" customFormat="1" ht="14.15" x14ac:dyDescent="0.4">
      <c r="A3146" s="116"/>
      <c r="B3146" s="122"/>
      <c r="E3146" s="74"/>
      <c r="F3146" s="74"/>
      <c r="G3146" s="74"/>
    </row>
    <row r="3147" spans="1:7" s="55" customFormat="1" ht="14.15" x14ac:dyDescent="0.4">
      <c r="A3147" s="116"/>
      <c r="B3147" s="122"/>
      <c r="E3147" s="74"/>
      <c r="F3147" s="74"/>
      <c r="G3147" s="74"/>
    </row>
    <row r="3148" spans="1:7" s="55" customFormat="1" ht="14.15" x14ac:dyDescent="0.4">
      <c r="A3148" s="116"/>
      <c r="B3148" s="122"/>
      <c r="E3148" s="74"/>
      <c r="F3148" s="74"/>
      <c r="G3148" s="74"/>
    </row>
    <row r="3149" spans="1:7" s="55" customFormat="1" ht="14.15" x14ac:dyDescent="0.4">
      <c r="A3149" s="116"/>
      <c r="B3149" s="122"/>
      <c r="E3149" s="74"/>
      <c r="F3149" s="74"/>
      <c r="G3149" s="74"/>
    </row>
    <row r="3150" spans="1:7" s="55" customFormat="1" ht="14.15" x14ac:dyDescent="0.4">
      <c r="A3150" s="116"/>
      <c r="B3150" s="122"/>
      <c r="E3150" s="74"/>
      <c r="F3150" s="74"/>
      <c r="G3150" s="74"/>
    </row>
    <row r="3151" spans="1:7" s="55" customFormat="1" ht="14.15" x14ac:dyDescent="0.4">
      <c r="A3151" s="116"/>
      <c r="B3151" s="122"/>
      <c r="E3151" s="74"/>
      <c r="F3151" s="74"/>
      <c r="G3151" s="74"/>
    </row>
    <row r="3152" spans="1:7" s="55" customFormat="1" ht="14.15" x14ac:dyDescent="0.4">
      <c r="A3152" s="116"/>
      <c r="B3152" s="122"/>
      <c r="E3152" s="74"/>
      <c r="F3152" s="74"/>
      <c r="G3152" s="74"/>
    </row>
    <row r="3153" spans="1:7" s="55" customFormat="1" ht="14.15" x14ac:dyDescent="0.4">
      <c r="A3153" s="116"/>
      <c r="B3153" s="122"/>
      <c r="E3153" s="74"/>
      <c r="F3153" s="74"/>
      <c r="G3153" s="74"/>
    </row>
    <row r="3154" spans="1:7" s="55" customFormat="1" ht="14.15" x14ac:dyDescent="0.4">
      <c r="A3154" s="116"/>
      <c r="B3154" s="122"/>
      <c r="E3154" s="74"/>
      <c r="F3154" s="74"/>
      <c r="G3154" s="74"/>
    </row>
    <row r="3155" spans="1:7" s="55" customFormat="1" ht="14.15" x14ac:dyDescent="0.4">
      <c r="A3155" s="116"/>
      <c r="B3155" s="122"/>
      <c r="E3155" s="74"/>
      <c r="F3155" s="74"/>
      <c r="G3155" s="74"/>
    </row>
    <row r="3156" spans="1:7" s="55" customFormat="1" ht="14.15" x14ac:dyDescent="0.4">
      <c r="A3156" s="116"/>
      <c r="B3156" s="122"/>
      <c r="E3156" s="74"/>
      <c r="F3156" s="74"/>
      <c r="G3156" s="74"/>
    </row>
    <row r="3157" spans="1:7" s="55" customFormat="1" ht="14.15" x14ac:dyDescent="0.4">
      <c r="A3157" s="116"/>
      <c r="B3157" s="122"/>
      <c r="E3157" s="74"/>
      <c r="F3157" s="74"/>
      <c r="G3157" s="74"/>
    </row>
    <row r="3158" spans="1:7" s="55" customFormat="1" ht="14.15" x14ac:dyDescent="0.4">
      <c r="A3158" s="116"/>
      <c r="B3158" s="122"/>
      <c r="E3158" s="74"/>
      <c r="F3158" s="74"/>
      <c r="G3158" s="74"/>
    </row>
    <row r="3159" spans="1:7" s="55" customFormat="1" ht="14.15" x14ac:dyDescent="0.4">
      <c r="A3159" s="116"/>
      <c r="B3159" s="122"/>
      <c r="E3159" s="74"/>
      <c r="F3159" s="74"/>
      <c r="G3159" s="74"/>
    </row>
    <row r="3160" spans="1:7" s="55" customFormat="1" ht="14.15" x14ac:dyDescent="0.4">
      <c r="A3160" s="116"/>
      <c r="B3160" s="122"/>
      <c r="E3160" s="74"/>
      <c r="F3160" s="74"/>
      <c r="G3160" s="74"/>
    </row>
    <row r="3161" spans="1:7" s="55" customFormat="1" ht="14.15" x14ac:dyDescent="0.4">
      <c r="A3161" s="116"/>
      <c r="B3161" s="122"/>
      <c r="E3161" s="74"/>
      <c r="F3161" s="74"/>
      <c r="G3161" s="74"/>
    </row>
    <row r="3162" spans="1:7" s="55" customFormat="1" ht="14.15" x14ac:dyDescent="0.4">
      <c r="A3162" s="116"/>
      <c r="B3162" s="122"/>
      <c r="E3162" s="74"/>
      <c r="F3162" s="74"/>
      <c r="G3162" s="74"/>
    </row>
    <row r="3163" spans="1:7" s="55" customFormat="1" ht="14.15" x14ac:dyDescent="0.4">
      <c r="A3163" s="116"/>
      <c r="B3163" s="122"/>
      <c r="E3163" s="74"/>
      <c r="F3163" s="74"/>
      <c r="G3163" s="74"/>
    </row>
    <row r="3164" spans="1:7" s="55" customFormat="1" ht="14.15" x14ac:dyDescent="0.4">
      <c r="A3164" s="116"/>
      <c r="B3164" s="122"/>
      <c r="E3164" s="74"/>
      <c r="F3164" s="74"/>
      <c r="G3164" s="74"/>
    </row>
    <row r="3165" spans="1:7" s="55" customFormat="1" ht="14.15" x14ac:dyDescent="0.4">
      <c r="A3165" s="116"/>
      <c r="B3165" s="122"/>
      <c r="E3165" s="74"/>
      <c r="F3165" s="74"/>
      <c r="G3165" s="74"/>
    </row>
    <row r="3166" spans="1:7" s="55" customFormat="1" ht="14.15" x14ac:dyDescent="0.4">
      <c r="A3166" s="116"/>
      <c r="B3166" s="122"/>
      <c r="E3166" s="74"/>
      <c r="F3166" s="74"/>
      <c r="G3166" s="74"/>
    </row>
    <row r="3167" spans="1:7" s="55" customFormat="1" ht="14.15" x14ac:dyDescent="0.4">
      <c r="A3167" s="116"/>
      <c r="B3167" s="122"/>
      <c r="E3167" s="74"/>
      <c r="F3167" s="74"/>
      <c r="G3167" s="74"/>
    </row>
    <row r="3168" spans="1:7" s="55" customFormat="1" ht="14.15" x14ac:dyDescent="0.4">
      <c r="A3168" s="116"/>
      <c r="B3168" s="122"/>
      <c r="E3168" s="74"/>
      <c r="F3168" s="74"/>
      <c r="G3168" s="74"/>
    </row>
    <row r="3169" spans="1:7" s="55" customFormat="1" ht="14.15" x14ac:dyDescent="0.4">
      <c r="A3169" s="116"/>
      <c r="B3169" s="122"/>
      <c r="E3169" s="74"/>
      <c r="F3169" s="74"/>
      <c r="G3169" s="74"/>
    </row>
    <row r="3170" spans="1:7" s="55" customFormat="1" ht="14.15" x14ac:dyDescent="0.4">
      <c r="A3170" s="116"/>
      <c r="B3170" s="122"/>
      <c r="E3170" s="74"/>
      <c r="F3170" s="74"/>
      <c r="G3170" s="74"/>
    </row>
    <row r="3171" spans="1:7" s="55" customFormat="1" ht="14.15" x14ac:dyDescent="0.4">
      <c r="A3171" s="116"/>
      <c r="B3171" s="122"/>
      <c r="E3171" s="74"/>
      <c r="F3171" s="74"/>
      <c r="G3171" s="74"/>
    </row>
    <row r="3172" spans="1:7" s="55" customFormat="1" ht="14.15" x14ac:dyDescent="0.4">
      <c r="A3172" s="116"/>
      <c r="B3172" s="122"/>
      <c r="E3172" s="74"/>
      <c r="F3172" s="74"/>
      <c r="G3172" s="74"/>
    </row>
    <row r="3173" spans="1:7" s="55" customFormat="1" ht="14.15" x14ac:dyDescent="0.4">
      <c r="A3173" s="116"/>
      <c r="B3173" s="122"/>
      <c r="E3173" s="74"/>
      <c r="F3173" s="74"/>
      <c r="G3173" s="74"/>
    </row>
    <row r="3174" spans="1:7" s="55" customFormat="1" ht="14.15" x14ac:dyDescent="0.4">
      <c r="A3174" s="116"/>
      <c r="B3174" s="122"/>
      <c r="E3174" s="74"/>
      <c r="F3174" s="74"/>
      <c r="G3174" s="74"/>
    </row>
    <row r="3175" spans="1:7" s="55" customFormat="1" ht="14.15" x14ac:dyDescent="0.4">
      <c r="A3175" s="116"/>
      <c r="B3175" s="122"/>
      <c r="E3175" s="74"/>
      <c r="F3175" s="74"/>
      <c r="G3175" s="74"/>
    </row>
    <row r="3176" spans="1:7" s="55" customFormat="1" ht="14.15" x14ac:dyDescent="0.4">
      <c r="A3176" s="116"/>
      <c r="B3176" s="122"/>
      <c r="E3176" s="74"/>
      <c r="F3176" s="74"/>
      <c r="G3176" s="74"/>
    </row>
    <row r="3177" spans="1:7" s="55" customFormat="1" ht="14.15" x14ac:dyDescent="0.4">
      <c r="A3177" s="116"/>
      <c r="B3177" s="122"/>
      <c r="E3177" s="74"/>
      <c r="F3177" s="74"/>
      <c r="G3177" s="74"/>
    </row>
    <row r="3178" spans="1:7" s="55" customFormat="1" ht="14.15" x14ac:dyDescent="0.4">
      <c r="A3178" s="116"/>
      <c r="B3178" s="122"/>
      <c r="E3178" s="74"/>
      <c r="F3178" s="74"/>
      <c r="G3178" s="74"/>
    </row>
    <row r="3179" spans="1:7" s="55" customFormat="1" ht="14.15" x14ac:dyDescent="0.4">
      <c r="A3179" s="116"/>
      <c r="B3179" s="122"/>
      <c r="E3179" s="74"/>
      <c r="F3179" s="74"/>
      <c r="G3179" s="74"/>
    </row>
    <row r="3180" spans="1:7" s="55" customFormat="1" ht="14.15" x14ac:dyDescent="0.4">
      <c r="A3180" s="116"/>
      <c r="B3180" s="122"/>
      <c r="E3180" s="74"/>
      <c r="F3180" s="74"/>
      <c r="G3180" s="74"/>
    </row>
    <row r="3181" spans="1:7" s="55" customFormat="1" ht="14.15" x14ac:dyDescent="0.4">
      <c r="A3181" s="116"/>
      <c r="B3181" s="122"/>
      <c r="E3181" s="74"/>
      <c r="F3181" s="74"/>
      <c r="G3181" s="74"/>
    </row>
    <row r="3182" spans="1:7" s="55" customFormat="1" ht="14.15" x14ac:dyDescent="0.4">
      <c r="A3182" s="116"/>
      <c r="B3182" s="122"/>
      <c r="E3182" s="74"/>
      <c r="F3182" s="74"/>
      <c r="G3182" s="74"/>
    </row>
    <row r="3183" spans="1:7" s="55" customFormat="1" ht="14.15" x14ac:dyDescent="0.4">
      <c r="A3183" s="116"/>
      <c r="B3183" s="122"/>
      <c r="E3183" s="74"/>
      <c r="F3183" s="74"/>
      <c r="G3183" s="74"/>
    </row>
    <row r="3184" spans="1:7" s="55" customFormat="1" ht="14.15" x14ac:dyDescent="0.4">
      <c r="A3184" s="116"/>
      <c r="B3184" s="122"/>
      <c r="E3184" s="74"/>
      <c r="F3184" s="74"/>
      <c r="G3184" s="74"/>
    </row>
    <row r="3185" spans="1:7" s="55" customFormat="1" ht="14.15" x14ac:dyDescent="0.4">
      <c r="A3185" s="116"/>
      <c r="B3185" s="122"/>
      <c r="E3185" s="74"/>
      <c r="F3185" s="74"/>
      <c r="G3185" s="74"/>
    </row>
    <row r="3186" spans="1:7" s="55" customFormat="1" ht="14.15" x14ac:dyDescent="0.4">
      <c r="A3186" s="116"/>
      <c r="B3186" s="122"/>
      <c r="E3186" s="74"/>
      <c r="F3186" s="74"/>
      <c r="G3186" s="74"/>
    </row>
    <row r="3187" spans="1:7" s="55" customFormat="1" ht="14.15" x14ac:dyDescent="0.4">
      <c r="A3187" s="116"/>
      <c r="B3187" s="122"/>
      <c r="E3187" s="74"/>
      <c r="F3187" s="74"/>
      <c r="G3187" s="74"/>
    </row>
    <row r="3188" spans="1:7" s="55" customFormat="1" ht="14.15" x14ac:dyDescent="0.4">
      <c r="A3188" s="116"/>
      <c r="B3188" s="122"/>
      <c r="E3188" s="74"/>
      <c r="F3188" s="74"/>
      <c r="G3188" s="74"/>
    </row>
    <row r="3189" spans="1:7" s="55" customFormat="1" ht="14.15" x14ac:dyDescent="0.4">
      <c r="A3189" s="116"/>
      <c r="B3189" s="122"/>
      <c r="E3189" s="74"/>
      <c r="F3189" s="74"/>
      <c r="G3189" s="74"/>
    </row>
    <row r="3190" spans="1:7" s="55" customFormat="1" ht="14.15" x14ac:dyDescent="0.4">
      <c r="A3190" s="116"/>
      <c r="B3190" s="122"/>
      <c r="E3190" s="74"/>
      <c r="F3190" s="74"/>
      <c r="G3190" s="74"/>
    </row>
    <row r="3191" spans="1:7" s="55" customFormat="1" ht="14.15" x14ac:dyDescent="0.4">
      <c r="A3191" s="116"/>
      <c r="B3191" s="122"/>
      <c r="E3191" s="74"/>
      <c r="F3191" s="74"/>
      <c r="G3191" s="74"/>
    </row>
    <row r="3192" spans="1:7" s="55" customFormat="1" ht="14.15" x14ac:dyDescent="0.4">
      <c r="A3192" s="116"/>
      <c r="B3192" s="122"/>
      <c r="E3192" s="74"/>
      <c r="F3192" s="74"/>
      <c r="G3192" s="74"/>
    </row>
    <row r="3193" spans="1:7" s="55" customFormat="1" ht="14.15" x14ac:dyDescent="0.4">
      <c r="A3193" s="116"/>
      <c r="B3193" s="122"/>
      <c r="E3193" s="74"/>
      <c r="F3193" s="74"/>
      <c r="G3193" s="74"/>
    </row>
    <row r="3194" spans="1:7" s="55" customFormat="1" ht="14.15" x14ac:dyDescent="0.4">
      <c r="A3194" s="116"/>
      <c r="B3194" s="122"/>
      <c r="E3194" s="74"/>
      <c r="F3194" s="74"/>
      <c r="G3194" s="74"/>
    </row>
    <row r="3195" spans="1:7" s="55" customFormat="1" ht="14.15" x14ac:dyDescent="0.4">
      <c r="A3195" s="116"/>
      <c r="B3195" s="122"/>
      <c r="E3195" s="74"/>
      <c r="F3195" s="74"/>
      <c r="G3195" s="74"/>
    </row>
    <row r="3196" spans="1:7" s="55" customFormat="1" ht="14.15" x14ac:dyDescent="0.4">
      <c r="A3196" s="116"/>
      <c r="B3196" s="122"/>
      <c r="E3196" s="74"/>
      <c r="F3196" s="74"/>
      <c r="G3196" s="74"/>
    </row>
    <row r="3197" spans="1:7" s="55" customFormat="1" ht="14.15" x14ac:dyDescent="0.4">
      <c r="A3197" s="116"/>
      <c r="B3197" s="122"/>
      <c r="E3197" s="74"/>
      <c r="F3197" s="74"/>
      <c r="G3197" s="74"/>
    </row>
    <row r="3198" spans="1:7" s="55" customFormat="1" ht="14.15" x14ac:dyDescent="0.4">
      <c r="A3198" s="116"/>
      <c r="B3198" s="122"/>
      <c r="E3198" s="74"/>
      <c r="F3198" s="74"/>
      <c r="G3198" s="74"/>
    </row>
    <row r="3199" spans="1:7" s="55" customFormat="1" ht="14.15" x14ac:dyDescent="0.4">
      <c r="A3199" s="116"/>
      <c r="B3199" s="122"/>
      <c r="E3199" s="74"/>
      <c r="F3199" s="74"/>
      <c r="G3199" s="74"/>
    </row>
    <row r="3200" spans="1:7" s="55" customFormat="1" ht="14.15" x14ac:dyDescent="0.4">
      <c r="A3200" s="116"/>
      <c r="B3200" s="122"/>
      <c r="E3200" s="74"/>
      <c r="F3200" s="74"/>
      <c r="G3200" s="74"/>
    </row>
    <row r="3201" spans="1:7" s="55" customFormat="1" ht="14.15" x14ac:dyDescent="0.4">
      <c r="A3201" s="116"/>
      <c r="B3201" s="122"/>
      <c r="E3201" s="74"/>
      <c r="F3201" s="74"/>
      <c r="G3201" s="74"/>
    </row>
    <row r="3202" spans="1:7" s="55" customFormat="1" ht="14.15" x14ac:dyDescent="0.4">
      <c r="A3202" s="116"/>
      <c r="B3202" s="122"/>
      <c r="E3202" s="74"/>
      <c r="F3202" s="74"/>
      <c r="G3202" s="74"/>
    </row>
    <row r="3203" spans="1:7" s="55" customFormat="1" ht="14.15" x14ac:dyDescent="0.4">
      <c r="A3203" s="116"/>
      <c r="B3203" s="122"/>
      <c r="E3203" s="74"/>
      <c r="F3203" s="74"/>
      <c r="G3203" s="74"/>
    </row>
    <row r="3204" spans="1:7" s="55" customFormat="1" ht="14.15" x14ac:dyDescent="0.4">
      <c r="A3204" s="116"/>
      <c r="B3204" s="122"/>
      <c r="E3204" s="74"/>
      <c r="F3204" s="74"/>
      <c r="G3204" s="74"/>
    </row>
    <row r="3205" spans="1:7" s="55" customFormat="1" ht="14.15" x14ac:dyDescent="0.4">
      <c r="A3205" s="116"/>
      <c r="B3205" s="122"/>
      <c r="E3205" s="74"/>
      <c r="F3205" s="74"/>
      <c r="G3205" s="74"/>
    </row>
    <row r="3206" spans="1:7" s="55" customFormat="1" ht="14.15" x14ac:dyDescent="0.4">
      <c r="A3206" s="116"/>
      <c r="B3206" s="122"/>
      <c r="E3206" s="74"/>
      <c r="F3206" s="74"/>
      <c r="G3206" s="74"/>
    </row>
    <row r="3207" spans="1:7" s="55" customFormat="1" ht="14.15" x14ac:dyDescent="0.4">
      <c r="A3207" s="116"/>
      <c r="B3207" s="122"/>
      <c r="E3207" s="74"/>
      <c r="F3207" s="74"/>
      <c r="G3207" s="74"/>
    </row>
    <row r="3208" spans="1:7" s="55" customFormat="1" ht="14.15" x14ac:dyDescent="0.4">
      <c r="A3208" s="116"/>
      <c r="B3208" s="122"/>
      <c r="E3208" s="74"/>
      <c r="F3208" s="74"/>
      <c r="G3208" s="74"/>
    </row>
    <row r="3209" spans="1:7" s="55" customFormat="1" ht="14.15" x14ac:dyDescent="0.4">
      <c r="A3209" s="116"/>
      <c r="B3209" s="122"/>
      <c r="E3209" s="74"/>
      <c r="F3209" s="74"/>
      <c r="G3209" s="74"/>
    </row>
    <row r="3210" spans="1:7" s="55" customFormat="1" ht="14.15" x14ac:dyDescent="0.4">
      <c r="A3210" s="116"/>
      <c r="B3210" s="122"/>
      <c r="E3210" s="74"/>
      <c r="F3210" s="74"/>
      <c r="G3210" s="74"/>
    </row>
    <row r="3211" spans="1:7" s="55" customFormat="1" ht="14.15" x14ac:dyDescent="0.4">
      <c r="A3211" s="116"/>
      <c r="B3211" s="122"/>
      <c r="E3211" s="74"/>
      <c r="F3211" s="74"/>
      <c r="G3211" s="74"/>
    </row>
    <row r="3212" spans="1:7" s="55" customFormat="1" ht="14.15" x14ac:dyDescent="0.4">
      <c r="A3212" s="116"/>
      <c r="B3212" s="122"/>
      <c r="E3212" s="74"/>
      <c r="F3212" s="74"/>
      <c r="G3212" s="74"/>
    </row>
    <row r="3213" spans="1:7" s="55" customFormat="1" ht="14.15" x14ac:dyDescent="0.4">
      <c r="A3213" s="116"/>
      <c r="B3213" s="122"/>
      <c r="E3213" s="74"/>
      <c r="F3213" s="74"/>
      <c r="G3213" s="74"/>
    </row>
    <row r="3214" spans="1:7" s="55" customFormat="1" ht="14.15" x14ac:dyDescent="0.4">
      <c r="A3214" s="116"/>
      <c r="B3214" s="122"/>
      <c r="E3214" s="74"/>
      <c r="F3214" s="74"/>
      <c r="G3214" s="74"/>
    </row>
    <row r="3215" spans="1:7" s="55" customFormat="1" ht="14.15" x14ac:dyDescent="0.4">
      <c r="A3215" s="116"/>
      <c r="B3215" s="122"/>
      <c r="E3215" s="74"/>
      <c r="F3215" s="74"/>
      <c r="G3215" s="74"/>
    </row>
    <row r="3216" spans="1:7" s="55" customFormat="1" ht="14.15" x14ac:dyDescent="0.4">
      <c r="A3216" s="116"/>
      <c r="B3216" s="122"/>
      <c r="E3216" s="74"/>
      <c r="F3216" s="74"/>
      <c r="G3216" s="74"/>
    </row>
    <row r="3217" spans="1:7" s="55" customFormat="1" ht="14.15" x14ac:dyDescent="0.4">
      <c r="A3217" s="116"/>
      <c r="B3217" s="122"/>
      <c r="E3217" s="74"/>
      <c r="F3217" s="74"/>
      <c r="G3217" s="74"/>
    </row>
    <row r="3218" spans="1:7" s="55" customFormat="1" ht="14.15" x14ac:dyDescent="0.4">
      <c r="A3218" s="116"/>
      <c r="B3218" s="122"/>
      <c r="E3218" s="74"/>
      <c r="F3218" s="74"/>
      <c r="G3218" s="74"/>
    </row>
    <row r="3219" spans="1:7" s="55" customFormat="1" ht="14.15" x14ac:dyDescent="0.4">
      <c r="A3219" s="116"/>
      <c r="B3219" s="122"/>
      <c r="E3219" s="74"/>
      <c r="F3219" s="74"/>
      <c r="G3219" s="74"/>
    </row>
    <row r="3220" spans="1:7" s="55" customFormat="1" ht="14.15" x14ac:dyDescent="0.4">
      <c r="A3220" s="116"/>
      <c r="B3220" s="122"/>
      <c r="E3220" s="74"/>
      <c r="F3220" s="74"/>
      <c r="G3220" s="74"/>
    </row>
    <row r="3221" spans="1:7" s="55" customFormat="1" ht="14.15" x14ac:dyDescent="0.4">
      <c r="A3221" s="116"/>
      <c r="B3221" s="122"/>
      <c r="E3221" s="74"/>
      <c r="F3221" s="74"/>
      <c r="G3221" s="74"/>
    </row>
    <row r="3222" spans="1:7" s="55" customFormat="1" ht="14.15" x14ac:dyDescent="0.4">
      <c r="A3222" s="116"/>
      <c r="B3222" s="122"/>
      <c r="E3222" s="74"/>
      <c r="F3222" s="74"/>
      <c r="G3222" s="74"/>
    </row>
    <row r="3223" spans="1:7" s="55" customFormat="1" ht="14.15" x14ac:dyDescent="0.4">
      <c r="A3223" s="116"/>
      <c r="B3223" s="122"/>
      <c r="E3223" s="74"/>
      <c r="F3223" s="74"/>
      <c r="G3223" s="74"/>
    </row>
    <row r="3224" spans="1:7" s="55" customFormat="1" ht="14.15" x14ac:dyDescent="0.4">
      <c r="A3224" s="116"/>
      <c r="B3224" s="122"/>
      <c r="E3224" s="74"/>
      <c r="F3224" s="74"/>
      <c r="G3224" s="74"/>
    </row>
    <row r="3225" spans="1:7" s="55" customFormat="1" ht="14.15" x14ac:dyDescent="0.4">
      <c r="A3225" s="116"/>
      <c r="B3225" s="122"/>
      <c r="E3225" s="74"/>
      <c r="F3225" s="74"/>
      <c r="G3225" s="74"/>
    </row>
    <row r="3226" spans="1:7" s="55" customFormat="1" ht="14.15" x14ac:dyDescent="0.4">
      <c r="A3226" s="116"/>
      <c r="B3226" s="122"/>
      <c r="E3226" s="74"/>
      <c r="F3226" s="74"/>
      <c r="G3226" s="74"/>
    </row>
    <row r="3227" spans="1:7" s="55" customFormat="1" ht="14.15" x14ac:dyDescent="0.4">
      <c r="A3227" s="116"/>
      <c r="B3227" s="122"/>
      <c r="E3227" s="74"/>
      <c r="F3227" s="74"/>
      <c r="G3227" s="74"/>
    </row>
    <row r="3228" spans="1:7" s="55" customFormat="1" ht="14.15" x14ac:dyDescent="0.4">
      <c r="A3228" s="116"/>
      <c r="B3228" s="122"/>
      <c r="E3228" s="74"/>
      <c r="F3228" s="74"/>
      <c r="G3228" s="74"/>
    </row>
    <row r="3229" spans="1:7" s="55" customFormat="1" ht="14.15" x14ac:dyDescent="0.4">
      <c r="A3229" s="116"/>
      <c r="B3229" s="122"/>
      <c r="E3229" s="74"/>
      <c r="F3229" s="74"/>
      <c r="G3229" s="74"/>
    </row>
    <row r="3230" spans="1:7" s="55" customFormat="1" ht="14.15" x14ac:dyDescent="0.4">
      <c r="A3230" s="116"/>
      <c r="B3230" s="122"/>
      <c r="E3230" s="74"/>
      <c r="F3230" s="74"/>
      <c r="G3230" s="74"/>
    </row>
    <row r="3231" spans="1:7" s="55" customFormat="1" ht="14.15" x14ac:dyDescent="0.4">
      <c r="A3231" s="116"/>
      <c r="B3231" s="122"/>
      <c r="E3231" s="74"/>
      <c r="F3231" s="74"/>
      <c r="G3231" s="74"/>
    </row>
    <row r="3232" spans="1:7" s="55" customFormat="1" ht="14.15" x14ac:dyDescent="0.4">
      <c r="A3232" s="116"/>
      <c r="B3232" s="122"/>
      <c r="E3232" s="74"/>
      <c r="F3232" s="74"/>
      <c r="G3232" s="74"/>
    </row>
    <row r="3233" spans="1:7" s="55" customFormat="1" ht="14.15" x14ac:dyDescent="0.4">
      <c r="A3233" s="116"/>
      <c r="B3233" s="122"/>
      <c r="E3233" s="74"/>
      <c r="F3233" s="74"/>
      <c r="G3233" s="74"/>
    </row>
    <row r="3234" spans="1:7" s="55" customFormat="1" ht="14.15" x14ac:dyDescent="0.4">
      <c r="A3234" s="116"/>
      <c r="B3234" s="122"/>
      <c r="E3234" s="74"/>
      <c r="F3234" s="74"/>
      <c r="G3234" s="74"/>
    </row>
    <row r="3235" spans="1:7" s="55" customFormat="1" ht="14.15" x14ac:dyDescent="0.4">
      <c r="A3235" s="116"/>
      <c r="B3235" s="122"/>
      <c r="E3235" s="74"/>
      <c r="F3235" s="74"/>
      <c r="G3235" s="74"/>
    </row>
    <row r="3236" spans="1:7" s="55" customFormat="1" ht="14.15" x14ac:dyDescent="0.4">
      <c r="A3236" s="116"/>
      <c r="B3236" s="122"/>
      <c r="E3236" s="74"/>
      <c r="F3236" s="74"/>
      <c r="G3236" s="74"/>
    </row>
    <row r="3237" spans="1:7" s="55" customFormat="1" ht="14.15" x14ac:dyDescent="0.4">
      <c r="A3237" s="116"/>
      <c r="B3237" s="122"/>
      <c r="E3237" s="74"/>
      <c r="F3237" s="74"/>
      <c r="G3237" s="74"/>
    </row>
    <row r="3238" spans="1:7" s="55" customFormat="1" ht="14.15" x14ac:dyDescent="0.4">
      <c r="A3238" s="116"/>
      <c r="B3238" s="122"/>
      <c r="E3238" s="74"/>
      <c r="F3238" s="74"/>
      <c r="G3238" s="74"/>
    </row>
    <row r="3239" spans="1:7" s="55" customFormat="1" ht="14.15" x14ac:dyDescent="0.4">
      <c r="A3239" s="116"/>
      <c r="B3239" s="122"/>
      <c r="E3239" s="74"/>
      <c r="F3239" s="74"/>
      <c r="G3239" s="74"/>
    </row>
    <row r="3240" spans="1:7" s="55" customFormat="1" ht="14.15" x14ac:dyDescent="0.4">
      <c r="A3240" s="116"/>
      <c r="B3240" s="122"/>
      <c r="E3240" s="74"/>
      <c r="F3240" s="74"/>
      <c r="G3240" s="74"/>
    </row>
    <row r="3241" spans="1:7" s="55" customFormat="1" ht="14.15" x14ac:dyDescent="0.4">
      <c r="A3241" s="116"/>
      <c r="B3241" s="122"/>
      <c r="E3241" s="74"/>
      <c r="F3241" s="74"/>
      <c r="G3241" s="74"/>
    </row>
    <row r="3242" spans="1:7" s="55" customFormat="1" ht="14.15" x14ac:dyDescent="0.4">
      <c r="A3242" s="116"/>
      <c r="B3242" s="122"/>
      <c r="E3242" s="74"/>
      <c r="F3242" s="74"/>
      <c r="G3242" s="74"/>
    </row>
    <row r="3243" spans="1:7" s="55" customFormat="1" ht="14.15" x14ac:dyDescent="0.4">
      <c r="A3243" s="116"/>
      <c r="B3243" s="122"/>
      <c r="E3243" s="74"/>
      <c r="F3243" s="74"/>
      <c r="G3243" s="74"/>
    </row>
    <row r="3244" spans="1:7" s="55" customFormat="1" ht="14.15" x14ac:dyDescent="0.4">
      <c r="A3244" s="116"/>
      <c r="B3244" s="122"/>
      <c r="E3244" s="74"/>
      <c r="F3244" s="74"/>
      <c r="G3244" s="74"/>
    </row>
    <row r="3245" spans="1:7" s="55" customFormat="1" ht="14.15" x14ac:dyDescent="0.4">
      <c r="A3245" s="116"/>
      <c r="B3245" s="122"/>
      <c r="E3245" s="74"/>
      <c r="F3245" s="74"/>
      <c r="G3245" s="74"/>
    </row>
    <row r="3246" spans="1:7" s="55" customFormat="1" ht="14.15" x14ac:dyDescent="0.4">
      <c r="A3246" s="116"/>
      <c r="B3246" s="122"/>
      <c r="E3246" s="74"/>
      <c r="F3246" s="74"/>
      <c r="G3246" s="74"/>
    </row>
    <row r="3247" spans="1:7" s="55" customFormat="1" ht="14.15" x14ac:dyDescent="0.4">
      <c r="A3247" s="116"/>
      <c r="B3247" s="122"/>
      <c r="E3247" s="74"/>
      <c r="F3247" s="74"/>
      <c r="G3247" s="74"/>
    </row>
    <row r="3248" spans="1:7" s="55" customFormat="1" ht="14.15" x14ac:dyDescent="0.4">
      <c r="A3248" s="116"/>
      <c r="B3248" s="122"/>
      <c r="E3248" s="74"/>
      <c r="F3248" s="74"/>
      <c r="G3248" s="74"/>
    </row>
    <row r="3249" spans="1:7" s="55" customFormat="1" ht="14.15" x14ac:dyDescent="0.4">
      <c r="A3249" s="116"/>
      <c r="B3249" s="122"/>
      <c r="E3249" s="74"/>
      <c r="F3249" s="74"/>
      <c r="G3249" s="74"/>
    </row>
    <row r="3250" spans="1:7" s="55" customFormat="1" ht="14.15" x14ac:dyDescent="0.4">
      <c r="A3250" s="116"/>
      <c r="B3250" s="122"/>
      <c r="E3250" s="74"/>
      <c r="F3250" s="74"/>
      <c r="G3250" s="74"/>
    </row>
    <row r="3251" spans="1:7" s="55" customFormat="1" ht="14.15" x14ac:dyDescent="0.4">
      <c r="A3251" s="116"/>
      <c r="B3251" s="122"/>
      <c r="E3251" s="74"/>
      <c r="F3251" s="74"/>
      <c r="G3251" s="74"/>
    </row>
    <row r="3252" spans="1:7" s="55" customFormat="1" ht="14.15" x14ac:dyDescent="0.4">
      <c r="A3252" s="116"/>
      <c r="B3252" s="122"/>
      <c r="E3252" s="74"/>
      <c r="F3252" s="74"/>
      <c r="G3252" s="74"/>
    </row>
    <row r="3253" spans="1:7" s="55" customFormat="1" ht="14.15" x14ac:dyDescent="0.4">
      <c r="A3253" s="116"/>
      <c r="B3253" s="122"/>
      <c r="E3253" s="74"/>
      <c r="F3253" s="74"/>
      <c r="G3253" s="74"/>
    </row>
    <row r="3254" spans="1:7" s="55" customFormat="1" ht="14.15" x14ac:dyDescent="0.4">
      <c r="A3254" s="116"/>
      <c r="B3254" s="122"/>
      <c r="E3254" s="74"/>
      <c r="F3254" s="74"/>
      <c r="G3254" s="74"/>
    </row>
    <row r="3255" spans="1:7" s="55" customFormat="1" ht="14.15" x14ac:dyDescent="0.4">
      <c r="A3255" s="116"/>
      <c r="B3255" s="122"/>
      <c r="E3255" s="74"/>
      <c r="F3255" s="74"/>
      <c r="G3255" s="74"/>
    </row>
    <row r="3256" spans="1:7" s="55" customFormat="1" ht="14.15" x14ac:dyDescent="0.4">
      <c r="A3256" s="116"/>
      <c r="B3256" s="122"/>
      <c r="E3256" s="74"/>
      <c r="F3256" s="74"/>
      <c r="G3256" s="74"/>
    </row>
    <row r="3257" spans="1:7" s="55" customFormat="1" ht="14.15" x14ac:dyDescent="0.4">
      <c r="A3257" s="116"/>
      <c r="B3257" s="122"/>
      <c r="E3257" s="74"/>
      <c r="F3257" s="74"/>
      <c r="G3257" s="74"/>
    </row>
    <row r="3258" spans="1:7" s="55" customFormat="1" ht="14.15" x14ac:dyDescent="0.4">
      <c r="A3258" s="116"/>
      <c r="B3258" s="122"/>
      <c r="E3258" s="74"/>
      <c r="F3258" s="74"/>
      <c r="G3258" s="74"/>
    </row>
    <row r="3259" spans="1:7" s="55" customFormat="1" ht="14.15" x14ac:dyDescent="0.4">
      <c r="A3259" s="116"/>
      <c r="B3259" s="122"/>
      <c r="E3259" s="74"/>
      <c r="F3259" s="74"/>
      <c r="G3259" s="74"/>
    </row>
    <row r="3260" spans="1:7" s="55" customFormat="1" ht="14.15" x14ac:dyDescent="0.4">
      <c r="A3260" s="116"/>
      <c r="B3260" s="122"/>
      <c r="E3260" s="74"/>
      <c r="F3260" s="74"/>
      <c r="G3260" s="74"/>
    </row>
    <row r="3261" spans="1:7" s="55" customFormat="1" ht="14.15" x14ac:dyDescent="0.4">
      <c r="A3261" s="116"/>
      <c r="B3261" s="122"/>
      <c r="E3261" s="74"/>
      <c r="F3261" s="74"/>
      <c r="G3261" s="74"/>
    </row>
    <row r="3262" spans="1:7" s="55" customFormat="1" ht="14.15" x14ac:dyDescent="0.4">
      <c r="A3262" s="116"/>
      <c r="B3262" s="122"/>
      <c r="E3262" s="74"/>
      <c r="F3262" s="74"/>
      <c r="G3262" s="74"/>
    </row>
    <row r="3263" spans="1:7" s="55" customFormat="1" ht="14.15" x14ac:dyDescent="0.4">
      <c r="A3263" s="116"/>
      <c r="B3263" s="122"/>
      <c r="E3263" s="74"/>
      <c r="F3263" s="74"/>
      <c r="G3263" s="74"/>
    </row>
    <row r="3264" spans="1:7" s="55" customFormat="1" ht="14.15" x14ac:dyDescent="0.4">
      <c r="A3264" s="116"/>
      <c r="B3264" s="122"/>
      <c r="E3264" s="74"/>
      <c r="F3264" s="74"/>
      <c r="G3264" s="74"/>
    </row>
    <row r="3265" spans="1:7" s="55" customFormat="1" ht="14.15" x14ac:dyDescent="0.4">
      <c r="A3265" s="116"/>
      <c r="B3265" s="122"/>
      <c r="E3265" s="74"/>
      <c r="F3265" s="74"/>
      <c r="G3265" s="74"/>
    </row>
    <row r="3266" spans="1:7" s="55" customFormat="1" ht="14.15" x14ac:dyDescent="0.4">
      <c r="A3266" s="116"/>
      <c r="B3266" s="122"/>
      <c r="E3266" s="74"/>
      <c r="F3266" s="74"/>
      <c r="G3266" s="74"/>
    </row>
    <row r="3267" spans="1:7" s="55" customFormat="1" ht="14.15" x14ac:dyDescent="0.4">
      <c r="A3267" s="116"/>
      <c r="B3267" s="122"/>
      <c r="E3267" s="74"/>
      <c r="F3267" s="74"/>
      <c r="G3267" s="74"/>
    </row>
    <row r="3268" spans="1:7" s="55" customFormat="1" ht="14.15" x14ac:dyDescent="0.4">
      <c r="A3268" s="116"/>
      <c r="B3268" s="122"/>
      <c r="E3268" s="74"/>
      <c r="F3268" s="74"/>
      <c r="G3268" s="74"/>
    </row>
    <row r="3269" spans="1:7" s="55" customFormat="1" ht="14.15" x14ac:dyDescent="0.4">
      <c r="A3269" s="116"/>
      <c r="B3269" s="122"/>
      <c r="E3269" s="74"/>
      <c r="F3269" s="74"/>
      <c r="G3269" s="74"/>
    </row>
    <row r="3270" spans="1:7" s="55" customFormat="1" ht="14.15" x14ac:dyDescent="0.4">
      <c r="A3270" s="116"/>
      <c r="B3270" s="122"/>
      <c r="E3270" s="74"/>
      <c r="F3270" s="74"/>
      <c r="G3270" s="74"/>
    </row>
    <row r="3271" spans="1:7" s="55" customFormat="1" ht="14.15" x14ac:dyDescent="0.4">
      <c r="A3271" s="116"/>
      <c r="B3271" s="122"/>
      <c r="E3271" s="74"/>
      <c r="F3271" s="74"/>
      <c r="G3271" s="74"/>
    </row>
    <row r="3272" spans="1:7" s="55" customFormat="1" ht="14.15" x14ac:dyDescent="0.4">
      <c r="A3272" s="116"/>
      <c r="B3272" s="122"/>
      <c r="E3272" s="74"/>
      <c r="F3272" s="74"/>
      <c r="G3272" s="74"/>
    </row>
    <row r="3273" spans="1:7" s="55" customFormat="1" ht="14.15" x14ac:dyDescent="0.4">
      <c r="A3273" s="116"/>
      <c r="B3273" s="122"/>
      <c r="E3273" s="74"/>
      <c r="F3273" s="74"/>
      <c r="G3273" s="74"/>
    </row>
    <row r="3274" spans="1:7" s="55" customFormat="1" ht="14.15" x14ac:dyDescent="0.4">
      <c r="A3274" s="116"/>
      <c r="B3274" s="122"/>
      <c r="E3274" s="74"/>
      <c r="F3274" s="74"/>
      <c r="G3274" s="74"/>
    </row>
    <row r="3275" spans="1:7" s="55" customFormat="1" ht="14.15" x14ac:dyDescent="0.4">
      <c r="A3275" s="116"/>
      <c r="B3275" s="122"/>
      <c r="E3275" s="74"/>
      <c r="F3275" s="74"/>
      <c r="G3275" s="74"/>
    </row>
    <row r="3276" spans="1:7" s="55" customFormat="1" ht="14.15" x14ac:dyDescent="0.4">
      <c r="A3276" s="116"/>
      <c r="B3276" s="122"/>
      <c r="E3276" s="74"/>
      <c r="F3276" s="74"/>
      <c r="G3276" s="74"/>
    </row>
    <row r="3277" spans="1:7" s="55" customFormat="1" ht="14.15" x14ac:dyDescent="0.4">
      <c r="A3277" s="116"/>
      <c r="B3277" s="122"/>
      <c r="E3277" s="74"/>
      <c r="F3277" s="74"/>
      <c r="G3277" s="74"/>
    </row>
    <row r="3278" spans="1:7" s="55" customFormat="1" ht="14.15" x14ac:dyDescent="0.4">
      <c r="A3278" s="116"/>
      <c r="B3278" s="122"/>
      <c r="E3278" s="74"/>
      <c r="F3278" s="74"/>
      <c r="G3278" s="74"/>
    </row>
    <row r="3279" spans="1:7" s="55" customFormat="1" ht="14.15" x14ac:dyDescent="0.4">
      <c r="A3279" s="116"/>
      <c r="B3279" s="122"/>
      <c r="E3279" s="74"/>
      <c r="F3279" s="74"/>
      <c r="G3279" s="74"/>
    </row>
    <row r="3280" spans="1:7" s="55" customFormat="1" ht="14.15" x14ac:dyDescent="0.4">
      <c r="A3280" s="116"/>
      <c r="B3280" s="122"/>
      <c r="E3280" s="74"/>
      <c r="F3280" s="74"/>
      <c r="G3280" s="74"/>
    </row>
    <row r="3281" spans="1:7" s="55" customFormat="1" ht="14.15" x14ac:dyDescent="0.4">
      <c r="A3281" s="116"/>
      <c r="B3281" s="122"/>
      <c r="E3281" s="74"/>
      <c r="F3281" s="74"/>
      <c r="G3281" s="74"/>
    </row>
    <row r="3282" spans="1:7" s="55" customFormat="1" ht="14.15" x14ac:dyDescent="0.4">
      <c r="A3282" s="116"/>
      <c r="B3282" s="122"/>
      <c r="E3282" s="74"/>
      <c r="F3282" s="74"/>
      <c r="G3282" s="74"/>
    </row>
    <row r="3283" spans="1:7" s="55" customFormat="1" ht="14.15" x14ac:dyDescent="0.4">
      <c r="A3283" s="116"/>
      <c r="B3283" s="122"/>
      <c r="E3283" s="74"/>
      <c r="F3283" s="74"/>
      <c r="G3283" s="74"/>
    </row>
    <row r="3284" spans="1:7" s="55" customFormat="1" ht="14.15" x14ac:dyDescent="0.4">
      <c r="A3284" s="116"/>
      <c r="B3284" s="122"/>
      <c r="E3284" s="74"/>
      <c r="F3284" s="74"/>
      <c r="G3284" s="74"/>
    </row>
    <row r="3285" spans="1:7" s="55" customFormat="1" ht="14.15" x14ac:dyDescent="0.4">
      <c r="A3285" s="116"/>
      <c r="B3285" s="122"/>
      <c r="E3285" s="74"/>
      <c r="F3285" s="74"/>
      <c r="G3285" s="74"/>
    </row>
    <row r="3286" spans="1:7" s="55" customFormat="1" ht="14.15" x14ac:dyDescent="0.4">
      <c r="A3286" s="116"/>
      <c r="B3286" s="122"/>
      <c r="E3286" s="74"/>
      <c r="F3286" s="74"/>
      <c r="G3286" s="74"/>
    </row>
    <row r="3287" spans="1:7" s="55" customFormat="1" ht="14.15" x14ac:dyDescent="0.4">
      <c r="A3287" s="116"/>
      <c r="B3287" s="122"/>
      <c r="E3287" s="74"/>
      <c r="F3287" s="74"/>
      <c r="G3287" s="74"/>
    </row>
    <row r="3288" spans="1:7" s="55" customFormat="1" ht="14.15" x14ac:dyDescent="0.4">
      <c r="A3288" s="116"/>
      <c r="B3288" s="122"/>
      <c r="E3288" s="74"/>
      <c r="F3288" s="74"/>
      <c r="G3288" s="74"/>
    </row>
    <row r="3289" spans="1:7" s="55" customFormat="1" ht="14.15" x14ac:dyDescent="0.4">
      <c r="A3289" s="116"/>
      <c r="B3289" s="122"/>
      <c r="E3289" s="74"/>
      <c r="F3289" s="74"/>
      <c r="G3289" s="74"/>
    </row>
    <row r="3290" spans="1:7" s="55" customFormat="1" ht="14.15" x14ac:dyDescent="0.4">
      <c r="A3290" s="116"/>
      <c r="B3290" s="122"/>
      <c r="E3290" s="74"/>
      <c r="F3290" s="74"/>
      <c r="G3290" s="74"/>
    </row>
    <row r="3291" spans="1:7" s="55" customFormat="1" ht="14.15" x14ac:dyDescent="0.4">
      <c r="A3291" s="116"/>
      <c r="B3291" s="122"/>
      <c r="E3291" s="74"/>
      <c r="F3291" s="74"/>
      <c r="G3291" s="74"/>
    </row>
    <row r="3292" spans="1:7" s="55" customFormat="1" ht="14.15" x14ac:dyDescent="0.4">
      <c r="A3292" s="116"/>
      <c r="B3292" s="122"/>
      <c r="E3292" s="74"/>
      <c r="F3292" s="74"/>
      <c r="G3292" s="74"/>
    </row>
    <row r="3293" spans="1:7" s="55" customFormat="1" ht="14.15" x14ac:dyDescent="0.4">
      <c r="A3293" s="116"/>
      <c r="B3293" s="122"/>
      <c r="E3293" s="74"/>
      <c r="F3293" s="74"/>
      <c r="G3293" s="74"/>
    </row>
    <row r="3294" spans="1:7" s="55" customFormat="1" ht="14.15" x14ac:dyDescent="0.4">
      <c r="A3294" s="116"/>
      <c r="B3294" s="122"/>
      <c r="E3294" s="74"/>
      <c r="F3294" s="74"/>
      <c r="G3294" s="74"/>
    </row>
    <row r="3295" spans="1:7" s="55" customFormat="1" ht="14.15" x14ac:dyDescent="0.4">
      <c r="A3295" s="116"/>
      <c r="B3295" s="122"/>
      <c r="E3295" s="74"/>
      <c r="F3295" s="74"/>
      <c r="G3295" s="74"/>
    </row>
    <row r="3296" spans="1:7" s="55" customFormat="1" ht="14.15" x14ac:dyDescent="0.4">
      <c r="A3296" s="116"/>
      <c r="B3296" s="122"/>
      <c r="E3296" s="74"/>
      <c r="F3296" s="74"/>
      <c r="G3296" s="74"/>
    </row>
    <row r="3297" spans="1:7" s="55" customFormat="1" ht="14.15" x14ac:dyDescent="0.4">
      <c r="A3297" s="116"/>
      <c r="B3297" s="122"/>
      <c r="E3297" s="74"/>
      <c r="F3297" s="74"/>
      <c r="G3297" s="74"/>
    </row>
    <row r="3298" spans="1:7" s="55" customFormat="1" ht="14.15" x14ac:dyDescent="0.4">
      <c r="A3298" s="116"/>
      <c r="B3298" s="122"/>
      <c r="E3298" s="74"/>
      <c r="F3298" s="74"/>
      <c r="G3298" s="74"/>
    </row>
    <row r="3299" spans="1:7" s="55" customFormat="1" ht="14.15" x14ac:dyDescent="0.4">
      <c r="A3299" s="116"/>
      <c r="B3299" s="122"/>
      <c r="E3299" s="74"/>
      <c r="F3299" s="74"/>
      <c r="G3299" s="74"/>
    </row>
    <row r="3300" spans="1:7" s="55" customFormat="1" ht="14.15" x14ac:dyDescent="0.4">
      <c r="A3300" s="116"/>
      <c r="B3300" s="122"/>
      <c r="E3300" s="74"/>
      <c r="F3300" s="74"/>
      <c r="G3300" s="74"/>
    </row>
    <row r="3301" spans="1:7" s="55" customFormat="1" ht="14.15" x14ac:dyDescent="0.4">
      <c r="A3301" s="116"/>
      <c r="B3301" s="122"/>
      <c r="E3301" s="74"/>
      <c r="F3301" s="74"/>
      <c r="G3301" s="74"/>
    </row>
    <row r="3302" spans="1:7" s="55" customFormat="1" ht="14.15" x14ac:dyDescent="0.4">
      <c r="A3302" s="116"/>
      <c r="B3302" s="122"/>
      <c r="E3302" s="74"/>
      <c r="F3302" s="74"/>
      <c r="G3302" s="74"/>
    </row>
    <row r="3303" spans="1:7" s="55" customFormat="1" ht="14.15" x14ac:dyDescent="0.4">
      <c r="A3303" s="116"/>
      <c r="B3303" s="122"/>
      <c r="E3303" s="74"/>
      <c r="F3303" s="74"/>
      <c r="G3303" s="74"/>
    </row>
    <row r="3304" spans="1:7" s="55" customFormat="1" ht="14.15" x14ac:dyDescent="0.4">
      <c r="A3304" s="116"/>
      <c r="B3304" s="122"/>
      <c r="E3304" s="74"/>
      <c r="F3304" s="74"/>
      <c r="G3304" s="74"/>
    </row>
    <row r="3305" spans="1:7" s="55" customFormat="1" ht="14.15" x14ac:dyDescent="0.4">
      <c r="A3305" s="116"/>
      <c r="B3305" s="122"/>
      <c r="E3305" s="74"/>
      <c r="F3305" s="74"/>
      <c r="G3305" s="74"/>
    </row>
    <row r="3306" spans="1:7" s="55" customFormat="1" ht="14.15" x14ac:dyDescent="0.4">
      <c r="A3306" s="116"/>
      <c r="B3306" s="122"/>
      <c r="E3306" s="74"/>
      <c r="F3306" s="74"/>
      <c r="G3306" s="74"/>
    </row>
    <row r="3307" spans="1:7" s="55" customFormat="1" ht="14.15" x14ac:dyDescent="0.4">
      <c r="A3307" s="116"/>
      <c r="B3307" s="122"/>
      <c r="E3307" s="74"/>
      <c r="F3307" s="74"/>
      <c r="G3307" s="74"/>
    </row>
    <row r="3308" spans="1:7" s="55" customFormat="1" ht="14.15" x14ac:dyDescent="0.4">
      <c r="A3308" s="116"/>
      <c r="B3308" s="122"/>
      <c r="E3308" s="74"/>
      <c r="F3308" s="74"/>
      <c r="G3308" s="74"/>
    </row>
    <row r="3309" spans="1:7" s="55" customFormat="1" ht="14.15" x14ac:dyDescent="0.4">
      <c r="A3309" s="116"/>
      <c r="B3309" s="122"/>
      <c r="E3309" s="74"/>
      <c r="F3309" s="74"/>
      <c r="G3309" s="74"/>
    </row>
    <row r="3310" spans="1:7" s="55" customFormat="1" ht="14.15" x14ac:dyDescent="0.4">
      <c r="A3310" s="116"/>
      <c r="B3310" s="122"/>
      <c r="E3310" s="74"/>
      <c r="F3310" s="74"/>
      <c r="G3310" s="74"/>
    </row>
    <row r="3311" spans="1:7" s="55" customFormat="1" ht="14.15" x14ac:dyDescent="0.4">
      <c r="A3311" s="116"/>
      <c r="B3311" s="122"/>
      <c r="E3311" s="74"/>
      <c r="F3311" s="74"/>
      <c r="G3311" s="74"/>
    </row>
    <row r="3312" spans="1:7" s="55" customFormat="1" ht="14.15" x14ac:dyDescent="0.4">
      <c r="A3312" s="116"/>
      <c r="B3312" s="122"/>
      <c r="E3312" s="74"/>
      <c r="F3312" s="74"/>
      <c r="G3312" s="74"/>
    </row>
    <row r="3313" spans="1:7" s="55" customFormat="1" ht="14.15" x14ac:dyDescent="0.4">
      <c r="A3313" s="116"/>
      <c r="B3313" s="122"/>
      <c r="E3313" s="74"/>
      <c r="F3313" s="74"/>
      <c r="G3313" s="74"/>
    </row>
    <row r="3314" spans="1:7" s="55" customFormat="1" ht="14.15" x14ac:dyDescent="0.4">
      <c r="A3314" s="116"/>
      <c r="B3314" s="122"/>
      <c r="E3314" s="74"/>
      <c r="F3314" s="74"/>
      <c r="G3314" s="74"/>
    </row>
    <row r="3315" spans="1:7" s="55" customFormat="1" ht="14.15" x14ac:dyDescent="0.4">
      <c r="A3315" s="116"/>
      <c r="B3315" s="122"/>
      <c r="E3315" s="74"/>
      <c r="F3315" s="74"/>
      <c r="G3315" s="74"/>
    </row>
    <row r="3316" spans="1:7" s="55" customFormat="1" ht="14.15" x14ac:dyDescent="0.4">
      <c r="A3316" s="116"/>
      <c r="B3316" s="122"/>
      <c r="E3316" s="74"/>
      <c r="F3316" s="74"/>
      <c r="G3316" s="74"/>
    </row>
    <row r="3317" spans="1:7" s="55" customFormat="1" ht="14.15" x14ac:dyDescent="0.4">
      <c r="A3317" s="116"/>
      <c r="B3317" s="122"/>
      <c r="E3317" s="74"/>
      <c r="F3317" s="74"/>
      <c r="G3317" s="74"/>
    </row>
    <row r="3318" spans="1:7" s="55" customFormat="1" ht="14.15" x14ac:dyDescent="0.4">
      <c r="A3318" s="116"/>
      <c r="B3318" s="122"/>
      <c r="E3318" s="74"/>
      <c r="F3318" s="74"/>
      <c r="G3318" s="74"/>
    </row>
    <row r="3319" spans="1:7" s="55" customFormat="1" ht="14.15" x14ac:dyDescent="0.4">
      <c r="A3319" s="116"/>
      <c r="B3319" s="122"/>
      <c r="E3319" s="74"/>
      <c r="F3319" s="74"/>
      <c r="G3319" s="74"/>
    </row>
    <row r="3320" spans="1:7" s="55" customFormat="1" ht="14.15" x14ac:dyDescent="0.4">
      <c r="A3320" s="116"/>
      <c r="B3320" s="122"/>
      <c r="E3320" s="74"/>
      <c r="F3320" s="74"/>
      <c r="G3320" s="74"/>
    </row>
    <row r="3321" spans="1:7" s="55" customFormat="1" ht="14.15" x14ac:dyDescent="0.4">
      <c r="A3321" s="116"/>
      <c r="B3321" s="122"/>
      <c r="E3321" s="74"/>
      <c r="F3321" s="74"/>
      <c r="G3321" s="74"/>
    </row>
    <row r="3322" spans="1:7" s="55" customFormat="1" ht="14.15" x14ac:dyDescent="0.4">
      <c r="A3322" s="116"/>
      <c r="B3322" s="122"/>
      <c r="E3322" s="74"/>
      <c r="F3322" s="74"/>
      <c r="G3322" s="74"/>
    </row>
    <row r="3323" spans="1:7" s="55" customFormat="1" ht="14.15" x14ac:dyDescent="0.4">
      <c r="A3323" s="116"/>
      <c r="B3323" s="122"/>
      <c r="E3323" s="74"/>
      <c r="F3323" s="74"/>
      <c r="G3323" s="74"/>
    </row>
    <row r="3324" spans="1:7" s="55" customFormat="1" ht="14.15" x14ac:dyDescent="0.4">
      <c r="A3324" s="116"/>
      <c r="B3324" s="122"/>
      <c r="E3324" s="74"/>
      <c r="F3324" s="74"/>
      <c r="G3324" s="74"/>
    </row>
    <row r="3325" spans="1:7" s="55" customFormat="1" ht="14.15" x14ac:dyDescent="0.4">
      <c r="A3325" s="116"/>
      <c r="B3325" s="122"/>
      <c r="E3325" s="74"/>
      <c r="F3325" s="74"/>
      <c r="G3325" s="74"/>
    </row>
    <row r="3326" spans="1:7" s="55" customFormat="1" ht="14.15" x14ac:dyDescent="0.4">
      <c r="A3326" s="116"/>
      <c r="B3326" s="122"/>
      <c r="E3326" s="74"/>
      <c r="F3326" s="74"/>
      <c r="G3326" s="74"/>
    </row>
    <row r="3327" spans="1:7" s="55" customFormat="1" ht="14.15" x14ac:dyDescent="0.4">
      <c r="A3327" s="116"/>
      <c r="B3327" s="122"/>
      <c r="E3327" s="74"/>
      <c r="F3327" s="74"/>
      <c r="G3327" s="74"/>
    </row>
    <row r="3328" spans="1:7" s="55" customFormat="1" ht="14.15" x14ac:dyDescent="0.4">
      <c r="A3328" s="116"/>
      <c r="B3328" s="122"/>
      <c r="E3328" s="74"/>
      <c r="F3328" s="74"/>
      <c r="G3328" s="74"/>
    </row>
    <row r="3329" spans="1:7" s="55" customFormat="1" ht="14.15" x14ac:dyDescent="0.4">
      <c r="A3329" s="116"/>
      <c r="B3329" s="122"/>
      <c r="E3329" s="74"/>
      <c r="F3329" s="74"/>
      <c r="G3329" s="74"/>
    </row>
    <row r="3330" spans="1:7" s="55" customFormat="1" ht="14.15" x14ac:dyDescent="0.4">
      <c r="A3330" s="116"/>
      <c r="B3330" s="122"/>
      <c r="E3330" s="74"/>
      <c r="F3330" s="74"/>
      <c r="G3330" s="74"/>
    </row>
    <row r="3331" spans="1:7" s="55" customFormat="1" ht="14.15" x14ac:dyDescent="0.4">
      <c r="A3331" s="116"/>
      <c r="B3331" s="122"/>
      <c r="E3331" s="74"/>
      <c r="F3331" s="74"/>
      <c r="G3331" s="74"/>
    </row>
    <row r="3332" spans="1:7" s="55" customFormat="1" ht="14.15" x14ac:dyDescent="0.4">
      <c r="A3332" s="116"/>
      <c r="B3332" s="122"/>
      <c r="E3332" s="74"/>
      <c r="F3332" s="74"/>
      <c r="G3332" s="74"/>
    </row>
    <row r="3333" spans="1:7" s="55" customFormat="1" ht="14.15" x14ac:dyDescent="0.4">
      <c r="A3333" s="116"/>
      <c r="B3333" s="122"/>
      <c r="E3333" s="74"/>
      <c r="F3333" s="74"/>
      <c r="G3333" s="74"/>
    </row>
    <row r="3334" spans="1:7" s="55" customFormat="1" ht="14.15" x14ac:dyDescent="0.4">
      <c r="A3334" s="116"/>
      <c r="B3334" s="122"/>
      <c r="E3334" s="74"/>
      <c r="F3334" s="74"/>
      <c r="G3334" s="74"/>
    </row>
    <row r="3335" spans="1:7" s="55" customFormat="1" ht="14.15" x14ac:dyDescent="0.4">
      <c r="A3335" s="116"/>
      <c r="B3335" s="122"/>
      <c r="E3335" s="74"/>
      <c r="F3335" s="74"/>
      <c r="G3335" s="74"/>
    </row>
    <row r="3336" spans="1:7" s="55" customFormat="1" ht="14.15" x14ac:dyDescent="0.4">
      <c r="A3336" s="116"/>
      <c r="B3336" s="122"/>
      <c r="E3336" s="74"/>
      <c r="F3336" s="74"/>
      <c r="G3336" s="74"/>
    </row>
    <row r="3337" spans="1:7" s="55" customFormat="1" ht="14.15" x14ac:dyDescent="0.4">
      <c r="A3337" s="116"/>
      <c r="B3337" s="122"/>
      <c r="E3337" s="74"/>
      <c r="F3337" s="74"/>
      <c r="G3337" s="74"/>
    </row>
    <row r="3338" spans="1:7" s="55" customFormat="1" ht="14.15" x14ac:dyDescent="0.4">
      <c r="A3338" s="116"/>
      <c r="B3338" s="122"/>
      <c r="E3338" s="74"/>
      <c r="F3338" s="74"/>
      <c r="G3338" s="74"/>
    </row>
    <row r="3339" spans="1:7" s="55" customFormat="1" ht="14.15" x14ac:dyDescent="0.4">
      <c r="A3339" s="116"/>
      <c r="B3339" s="122"/>
      <c r="E3339" s="74"/>
      <c r="F3339" s="74"/>
      <c r="G3339" s="74"/>
    </row>
    <row r="3340" spans="1:7" s="55" customFormat="1" ht="14.15" x14ac:dyDescent="0.4">
      <c r="A3340" s="116"/>
      <c r="B3340" s="122"/>
      <c r="E3340" s="74"/>
      <c r="F3340" s="74"/>
      <c r="G3340" s="74"/>
    </row>
    <row r="3341" spans="1:7" s="55" customFormat="1" ht="14.15" x14ac:dyDescent="0.4">
      <c r="A3341" s="116"/>
      <c r="B3341" s="122"/>
      <c r="E3341" s="74"/>
      <c r="F3341" s="74"/>
      <c r="G3341" s="74"/>
    </row>
    <row r="3342" spans="1:7" s="55" customFormat="1" ht="14.15" x14ac:dyDescent="0.4">
      <c r="A3342" s="116"/>
      <c r="B3342" s="122"/>
      <c r="E3342" s="74"/>
      <c r="F3342" s="74"/>
      <c r="G3342" s="74"/>
    </row>
    <row r="3343" spans="1:7" s="55" customFormat="1" ht="14.15" x14ac:dyDescent="0.4">
      <c r="A3343" s="116"/>
      <c r="B3343" s="122"/>
      <c r="E3343" s="74"/>
      <c r="F3343" s="74"/>
      <c r="G3343" s="74"/>
    </row>
    <row r="3344" spans="1:7" s="55" customFormat="1" ht="14.15" x14ac:dyDescent="0.4">
      <c r="A3344" s="116"/>
      <c r="B3344" s="122"/>
      <c r="E3344" s="74"/>
      <c r="F3344" s="74"/>
      <c r="G3344" s="74"/>
    </row>
    <row r="3345" spans="1:7" s="55" customFormat="1" ht="14.15" x14ac:dyDescent="0.4">
      <c r="A3345" s="116"/>
      <c r="B3345" s="122"/>
      <c r="E3345" s="74"/>
      <c r="F3345" s="74"/>
      <c r="G3345" s="74"/>
    </row>
    <row r="3346" spans="1:7" s="55" customFormat="1" ht="14.15" x14ac:dyDescent="0.4">
      <c r="A3346" s="116"/>
      <c r="B3346" s="122"/>
      <c r="E3346" s="74"/>
      <c r="F3346" s="74"/>
      <c r="G3346" s="74"/>
    </row>
    <row r="3347" spans="1:7" s="55" customFormat="1" ht="14.15" x14ac:dyDescent="0.4">
      <c r="A3347" s="116"/>
      <c r="B3347" s="122"/>
      <c r="E3347" s="74"/>
      <c r="F3347" s="74"/>
      <c r="G3347" s="74"/>
    </row>
    <row r="3348" spans="1:7" s="55" customFormat="1" ht="14.15" x14ac:dyDescent="0.4">
      <c r="A3348" s="116"/>
      <c r="B3348" s="122"/>
      <c r="E3348" s="74"/>
      <c r="F3348" s="74"/>
      <c r="G3348" s="74"/>
    </row>
    <row r="3349" spans="1:7" s="55" customFormat="1" ht="14.15" x14ac:dyDescent="0.4">
      <c r="A3349" s="116"/>
      <c r="B3349" s="122"/>
      <c r="E3349" s="74"/>
      <c r="F3349" s="74"/>
      <c r="G3349" s="74"/>
    </row>
    <row r="3350" spans="1:7" s="55" customFormat="1" ht="14.15" x14ac:dyDescent="0.4">
      <c r="A3350" s="116"/>
      <c r="B3350" s="122"/>
      <c r="E3350" s="74"/>
      <c r="F3350" s="74"/>
      <c r="G3350" s="74"/>
    </row>
    <row r="3351" spans="1:7" s="55" customFormat="1" ht="14.15" x14ac:dyDescent="0.4">
      <c r="A3351" s="116"/>
      <c r="B3351" s="122"/>
      <c r="E3351" s="74"/>
      <c r="F3351" s="74"/>
      <c r="G3351" s="74"/>
    </row>
    <row r="3352" spans="1:7" s="55" customFormat="1" ht="14.15" x14ac:dyDescent="0.4">
      <c r="A3352" s="116"/>
      <c r="B3352" s="122"/>
      <c r="E3352" s="74"/>
      <c r="F3352" s="74"/>
      <c r="G3352" s="74"/>
    </row>
    <row r="3353" spans="1:7" s="55" customFormat="1" ht="14.15" x14ac:dyDescent="0.4">
      <c r="A3353" s="116"/>
      <c r="B3353" s="122"/>
      <c r="E3353" s="74"/>
      <c r="F3353" s="74"/>
      <c r="G3353" s="74"/>
    </row>
    <row r="3354" spans="1:7" s="55" customFormat="1" ht="14.15" x14ac:dyDescent="0.4">
      <c r="A3354" s="116"/>
      <c r="B3354" s="122"/>
      <c r="E3354" s="74"/>
      <c r="F3354" s="74"/>
      <c r="G3354" s="74"/>
    </row>
    <row r="3355" spans="1:7" s="55" customFormat="1" ht="14.15" x14ac:dyDescent="0.4">
      <c r="A3355" s="116"/>
      <c r="B3355" s="122"/>
      <c r="E3355" s="74"/>
      <c r="F3355" s="74"/>
      <c r="G3355" s="74"/>
    </row>
    <row r="3356" spans="1:7" s="55" customFormat="1" ht="14.15" x14ac:dyDescent="0.4">
      <c r="A3356" s="116"/>
      <c r="B3356" s="122"/>
      <c r="E3356" s="74"/>
      <c r="F3356" s="74"/>
      <c r="G3356" s="74"/>
    </row>
    <row r="3357" spans="1:7" s="55" customFormat="1" ht="14.15" x14ac:dyDescent="0.4">
      <c r="A3357" s="116"/>
      <c r="B3357" s="122"/>
      <c r="E3357" s="74"/>
      <c r="F3357" s="74"/>
      <c r="G3357" s="74"/>
    </row>
    <row r="3358" spans="1:7" s="55" customFormat="1" ht="14.15" x14ac:dyDescent="0.4">
      <c r="A3358" s="116"/>
      <c r="B3358" s="122"/>
      <c r="E3358" s="74"/>
      <c r="F3358" s="74"/>
      <c r="G3358" s="74"/>
    </row>
    <row r="3359" spans="1:7" s="55" customFormat="1" ht="14.15" x14ac:dyDescent="0.4">
      <c r="A3359" s="116"/>
      <c r="B3359" s="122"/>
      <c r="E3359" s="74"/>
      <c r="F3359" s="74"/>
      <c r="G3359" s="74"/>
    </row>
    <row r="3360" spans="1:7" s="55" customFormat="1" ht="14.15" x14ac:dyDescent="0.4">
      <c r="A3360" s="116"/>
      <c r="B3360" s="122"/>
      <c r="E3360" s="74"/>
      <c r="F3360" s="74"/>
      <c r="G3360" s="74"/>
    </row>
    <row r="3361" spans="1:7" s="55" customFormat="1" ht="14.15" x14ac:dyDescent="0.4">
      <c r="A3361" s="116"/>
      <c r="B3361" s="122"/>
      <c r="E3361" s="74"/>
      <c r="F3361" s="74"/>
      <c r="G3361" s="74"/>
    </row>
    <row r="3362" spans="1:7" s="55" customFormat="1" ht="14.15" x14ac:dyDescent="0.4">
      <c r="A3362" s="116"/>
      <c r="B3362" s="122"/>
      <c r="E3362" s="74"/>
      <c r="F3362" s="74"/>
      <c r="G3362" s="74"/>
    </row>
    <row r="3363" spans="1:7" s="55" customFormat="1" ht="14.15" x14ac:dyDescent="0.4">
      <c r="A3363" s="116"/>
      <c r="B3363" s="122"/>
      <c r="E3363" s="74"/>
      <c r="F3363" s="74"/>
      <c r="G3363" s="74"/>
    </row>
    <row r="3364" spans="1:7" s="55" customFormat="1" ht="14.15" x14ac:dyDescent="0.4">
      <c r="A3364" s="116"/>
      <c r="B3364" s="122"/>
      <c r="E3364" s="74"/>
      <c r="F3364" s="74"/>
      <c r="G3364" s="74"/>
    </row>
    <row r="3365" spans="1:7" s="55" customFormat="1" ht="14.15" x14ac:dyDescent="0.4">
      <c r="A3365" s="116"/>
      <c r="B3365" s="122"/>
      <c r="E3365" s="74"/>
      <c r="F3365" s="74"/>
      <c r="G3365" s="74"/>
    </row>
    <row r="3366" spans="1:7" s="55" customFormat="1" ht="14.15" x14ac:dyDescent="0.4">
      <c r="A3366" s="116"/>
      <c r="B3366" s="122"/>
      <c r="E3366" s="74"/>
      <c r="F3366" s="74"/>
      <c r="G3366" s="74"/>
    </row>
    <row r="3367" spans="1:7" s="55" customFormat="1" ht="14.15" x14ac:dyDescent="0.4">
      <c r="A3367" s="116"/>
      <c r="B3367" s="122"/>
      <c r="E3367" s="74"/>
      <c r="F3367" s="74"/>
      <c r="G3367" s="74"/>
    </row>
    <row r="3368" spans="1:7" s="55" customFormat="1" ht="14.15" x14ac:dyDescent="0.4">
      <c r="A3368" s="116"/>
      <c r="B3368" s="122"/>
      <c r="E3368" s="74"/>
      <c r="F3368" s="74"/>
      <c r="G3368" s="74"/>
    </row>
    <row r="3369" spans="1:7" s="55" customFormat="1" ht="14.15" x14ac:dyDescent="0.4">
      <c r="A3369" s="116"/>
      <c r="B3369" s="122"/>
      <c r="E3369" s="74"/>
      <c r="F3369" s="74"/>
      <c r="G3369" s="74"/>
    </row>
    <row r="3370" spans="1:7" s="55" customFormat="1" ht="14.15" x14ac:dyDescent="0.4">
      <c r="A3370" s="116"/>
      <c r="B3370" s="122"/>
      <c r="E3370" s="74"/>
      <c r="F3370" s="74"/>
      <c r="G3370" s="74"/>
    </row>
    <row r="3371" spans="1:7" s="55" customFormat="1" ht="14.15" x14ac:dyDescent="0.4">
      <c r="A3371" s="116"/>
      <c r="B3371" s="122"/>
      <c r="E3371" s="74"/>
      <c r="F3371" s="74"/>
      <c r="G3371" s="74"/>
    </row>
    <row r="3372" spans="1:7" s="55" customFormat="1" ht="14.15" x14ac:dyDescent="0.4">
      <c r="A3372" s="116"/>
      <c r="B3372" s="122"/>
      <c r="E3372" s="74"/>
      <c r="F3372" s="74"/>
      <c r="G3372" s="74"/>
    </row>
    <row r="3373" spans="1:7" s="55" customFormat="1" ht="14.15" x14ac:dyDescent="0.4">
      <c r="A3373" s="116"/>
      <c r="B3373" s="122"/>
      <c r="E3373" s="74"/>
      <c r="F3373" s="74"/>
      <c r="G3373" s="74"/>
    </row>
    <row r="3374" spans="1:7" s="55" customFormat="1" ht="14.15" x14ac:dyDescent="0.4">
      <c r="A3374" s="116"/>
      <c r="B3374" s="122"/>
      <c r="E3374" s="74"/>
      <c r="F3374" s="74"/>
      <c r="G3374" s="74"/>
    </row>
    <row r="3375" spans="1:7" s="55" customFormat="1" ht="14.15" x14ac:dyDescent="0.4">
      <c r="A3375" s="116"/>
      <c r="B3375" s="122"/>
      <c r="E3375" s="74"/>
      <c r="F3375" s="74"/>
      <c r="G3375" s="74"/>
    </row>
    <row r="3376" spans="1:7" s="55" customFormat="1" ht="14.15" x14ac:dyDescent="0.4">
      <c r="A3376" s="116"/>
      <c r="B3376" s="122"/>
      <c r="E3376" s="74"/>
      <c r="F3376" s="74"/>
      <c r="G3376" s="74"/>
    </row>
    <row r="3377" spans="1:7" s="55" customFormat="1" ht="14.15" x14ac:dyDescent="0.4">
      <c r="A3377" s="116"/>
      <c r="B3377" s="122"/>
      <c r="E3377" s="74"/>
      <c r="F3377" s="74"/>
      <c r="G3377" s="74"/>
    </row>
    <row r="3378" spans="1:7" s="55" customFormat="1" ht="14.15" x14ac:dyDescent="0.4">
      <c r="A3378" s="116"/>
      <c r="B3378" s="122"/>
      <c r="E3378" s="74"/>
      <c r="F3378" s="74"/>
      <c r="G3378" s="74"/>
    </row>
    <row r="3379" spans="1:7" s="55" customFormat="1" ht="14.15" x14ac:dyDescent="0.4">
      <c r="A3379" s="116"/>
      <c r="B3379" s="122"/>
      <c r="E3379" s="74"/>
      <c r="F3379" s="74"/>
      <c r="G3379" s="74"/>
    </row>
    <row r="3380" spans="1:7" s="55" customFormat="1" ht="14.15" x14ac:dyDescent="0.4">
      <c r="A3380" s="116"/>
      <c r="B3380" s="122"/>
      <c r="E3380" s="74"/>
      <c r="F3380" s="74"/>
      <c r="G3380" s="74"/>
    </row>
    <row r="3381" spans="1:7" s="55" customFormat="1" ht="14.15" x14ac:dyDescent="0.4">
      <c r="A3381" s="116"/>
      <c r="B3381" s="122"/>
      <c r="E3381" s="74"/>
      <c r="F3381" s="74"/>
      <c r="G3381" s="74"/>
    </row>
    <row r="3382" spans="1:7" s="55" customFormat="1" ht="14.15" x14ac:dyDescent="0.4">
      <c r="A3382" s="116"/>
      <c r="B3382" s="122"/>
      <c r="E3382" s="74"/>
      <c r="F3382" s="74"/>
      <c r="G3382" s="74"/>
    </row>
    <row r="3383" spans="1:7" s="55" customFormat="1" ht="14.15" x14ac:dyDescent="0.4">
      <c r="A3383" s="116"/>
      <c r="B3383" s="122"/>
      <c r="E3383" s="74"/>
      <c r="F3383" s="74"/>
      <c r="G3383" s="74"/>
    </row>
    <row r="3384" spans="1:7" s="55" customFormat="1" ht="14.15" x14ac:dyDescent="0.4">
      <c r="A3384" s="116"/>
      <c r="B3384" s="122"/>
      <c r="E3384" s="74"/>
      <c r="F3384" s="74"/>
      <c r="G3384" s="74"/>
    </row>
    <row r="3385" spans="1:7" s="55" customFormat="1" ht="14.15" x14ac:dyDescent="0.4">
      <c r="A3385" s="116"/>
      <c r="B3385" s="122"/>
      <c r="E3385" s="74"/>
      <c r="F3385" s="74"/>
      <c r="G3385" s="74"/>
    </row>
    <row r="3386" spans="1:7" s="55" customFormat="1" ht="14.15" x14ac:dyDescent="0.4">
      <c r="A3386" s="116"/>
      <c r="B3386" s="122"/>
      <c r="E3386" s="74"/>
      <c r="F3386" s="74"/>
      <c r="G3386" s="74"/>
    </row>
    <row r="3387" spans="1:7" s="55" customFormat="1" ht="14.15" x14ac:dyDescent="0.4">
      <c r="A3387" s="116"/>
      <c r="B3387" s="122"/>
      <c r="E3387" s="74"/>
      <c r="F3387" s="74"/>
      <c r="G3387" s="74"/>
    </row>
    <row r="3388" spans="1:7" s="55" customFormat="1" ht="14.15" x14ac:dyDescent="0.4">
      <c r="A3388" s="116"/>
      <c r="B3388" s="122"/>
      <c r="E3388" s="74"/>
      <c r="F3388" s="74"/>
      <c r="G3388" s="74"/>
    </row>
    <row r="3389" spans="1:7" s="55" customFormat="1" ht="14.15" x14ac:dyDescent="0.4">
      <c r="A3389" s="116"/>
      <c r="B3389" s="122"/>
      <c r="E3389" s="74"/>
      <c r="F3389" s="74"/>
      <c r="G3389" s="74"/>
    </row>
    <row r="3390" spans="1:7" s="55" customFormat="1" ht="14.15" x14ac:dyDescent="0.4">
      <c r="A3390" s="116"/>
      <c r="B3390" s="122"/>
      <c r="E3390" s="74"/>
      <c r="F3390" s="74"/>
      <c r="G3390" s="74"/>
    </row>
    <row r="3391" spans="1:7" s="55" customFormat="1" ht="14.15" x14ac:dyDescent="0.4">
      <c r="A3391" s="116"/>
      <c r="B3391" s="122"/>
      <c r="E3391" s="74"/>
      <c r="F3391" s="74"/>
      <c r="G3391" s="74"/>
    </row>
    <row r="3392" spans="1:7" s="55" customFormat="1" ht="14.15" x14ac:dyDescent="0.4">
      <c r="A3392" s="116"/>
      <c r="B3392" s="122"/>
      <c r="E3392" s="74"/>
      <c r="F3392" s="74"/>
      <c r="G3392" s="74"/>
    </row>
    <row r="3393" spans="1:7" s="55" customFormat="1" ht="14.15" x14ac:dyDescent="0.4">
      <c r="A3393" s="116"/>
      <c r="B3393" s="122"/>
      <c r="E3393" s="74"/>
      <c r="F3393" s="74"/>
      <c r="G3393" s="74"/>
    </row>
    <row r="3394" spans="1:7" s="55" customFormat="1" ht="14.15" x14ac:dyDescent="0.4">
      <c r="A3394" s="116"/>
      <c r="B3394" s="122"/>
      <c r="E3394" s="74"/>
      <c r="F3394" s="74"/>
      <c r="G3394" s="74"/>
    </row>
    <row r="3395" spans="1:7" s="55" customFormat="1" ht="14.15" x14ac:dyDescent="0.4">
      <c r="A3395" s="116"/>
      <c r="B3395" s="122"/>
      <c r="E3395" s="74"/>
      <c r="F3395" s="74"/>
      <c r="G3395" s="74"/>
    </row>
    <row r="3396" spans="1:7" s="55" customFormat="1" ht="14.15" x14ac:dyDescent="0.4">
      <c r="A3396" s="116"/>
      <c r="B3396" s="122"/>
      <c r="E3396" s="74"/>
      <c r="F3396" s="74"/>
      <c r="G3396" s="74"/>
    </row>
    <row r="3397" spans="1:7" s="55" customFormat="1" ht="14.15" x14ac:dyDescent="0.4">
      <c r="A3397" s="116"/>
      <c r="B3397" s="122"/>
      <c r="E3397" s="74"/>
      <c r="F3397" s="74"/>
      <c r="G3397" s="74"/>
    </row>
    <row r="3398" spans="1:7" s="55" customFormat="1" ht="14.15" x14ac:dyDescent="0.4">
      <c r="A3398" s="116"/>
      <c r="B3398" s="122"/>
      <c r="E3398" s="74"/>
      <c r="F3398" s="74"/>
      <c r="G3398" s="74"/>
    </row>
    <row r="3399" spans="1:7" s="55" customFormat="1" ht="14.15" x14ac:dyDescent="0.4">
      <c r="A3399" s="116"/>
      <c r="B3399" s="122"/>
      <c r="E3399" s="74"/>
      <c r="F3399" s="74"/>
      <c r="G3399" s="74"/>
    </row>
    <row r="3400" spans="1:7" s="55" customFormat="1" ht="14.15" x14ac:dyDescent="0.4">
      <c r="A3400" s="116"/>
      <c r="B3400" s="122"/>
      <c r="E3400" s="74"/>
      <c r="F3400" s="74"/>
      <c r="G3400" s="74"/>
    </row>
    <row r="3401" spans="1:7" s="55" customFormat="1" ht="14.15" x14ac:dyDescent="0.4">
      <c r="A3401" s="116"/>
      <c r="B3401" s="122"/>
      <c r="E3401" s="74"/>
      <c r="F3401" s="74"/>
      <c r="G3401" s="74"/>
    </row>
    <row r="3402" spans="1:7" s="55" customFormat="1" ht="14.15" x14ac:dyDescent="0.4">
      <c r="A3402" s="116"/>
      <c r="B3402" s="122"/>
      <c r="E3402" s="74"/>
      <c r="F3402" s="74"/>
      <c r="G3402" s="74"/>
    </row>
    <row r="3403" spans="1:7" s="55" customFormat="1" ht="14.15" x14ac:dyDescent="0.4">
      <c r="A3403" s="116"/>
      <c r="B3403" s="122"/>
      <c r="E3403" s="74"/>
      <c r="F3403" s="74"/>
      <c r="G3403" s="74"/>
    </row>
    <row r="3404" spans="1:7" s="55" customFormat="1" ht="14.15" x14ac:dyDescent="0.4">
      <c r="A3404" s="116"/>
      <c r="B3404" s="122"/>
      <c r="E3404" s="74"/>
      <c r="F3404" s="74"/>
      <c r="G3404" s="74"/>
    </row>
    <row r="3405" spans="1:7" s="55" customFormat="1" ht="14.15" x14ac:dyDescent="0.4">
      <c r="A3405" s="116"/>
      <c r="B3405" s="122"/>
      <c r="E3405" s="74"/>
      <c r="F3405" s="74"/>
      <c r="G3405" s="74"/>
    </row>
    <row r="3406" spans="1:7" s="55" customFormat="1" ht="14.15" x14ac:dyDescent="0.4">
      <c r="A3406" s="116"/>
      <c r="B3406" s="122"/>
      <c r="E3406" s="74"/>
      <c r="F3406" s="74"/>
      <c r="G3406" s="74"/>
    </row>
    <row r="3407" spans="1:7" s="55" customFormat="1" ht="14.15" x14ac:dyDescent="0.4">
      <c r="A3407" s="116"/>
      <c r="B3407" s="122"/>
      <c r="E3407" s="74"/>
      <c r="F3407" s="74"/>
      <c r="G3407" s="74"/>
    </row>
    <row r="3408" spans="1:7" s="55" customFormat="1" ht="14.15" x14ac:dyDescent="0.4">
      <c r="A3408" s="116"/>
      <c r="B3408" s="122"/>
      <c r="E3408" s="74"/>
      <c r="F3408" s="74"/>
      <c r="G3408" s="74"/>
    </row>
    <row r="3409" spans="1:7" s="55" customFormat="1" ht="14.15" x14ac:dyDescent="0.4">
      <c r="A3409" s="116"/>
      <c r="B3409" s="122"/>
      <c r="E3409" s="74"/>
      <c r="F3409" s="74"/>
      <c r="G3409" s="74"/>
    </row>
    <row r="3410" spans="1:7" s="55" customFormat="1" ht="14.15" x14ac:dyDescent="0.4">
      <c r="A3410" s="116"/>
      <c r="B3410" s="122"/>
      <c r="E3410" s="74"/>
      <c r="F3410" s="74"/>
      <c r="G3410" s="74"/>
    </row>
    <row r="3411" spans="1:7" s="55" customFormat="1" ht="14.15" x14ac:dyDescent="0.4">
      <c r="A3411" s="116"/>
      <c r="B3411" s="122"/>
      <c r="E3411" s="74"/>
      <c r="F3411" s="74"/>
      <c r="G3411" s="74"/>
    </row>
    <row r="3412" spans="1:7" s="55" customFormat="1" ht="14.15" x14ac:dyDescent="0.4">
      <c r="A3412" s="116"/>
      <c r="B3412" s="122"/>
      <c r="E3412" s="74"/>
      <c r="F3412" s="74"/>
      <c r="G3412" s="74"/>
    </row>
    <row r="3413" spans="1:7" s="55" customFormat="1" ht="14.15" x14ac:dyDescent="0.4">
      <c r="A3413" s="116"/>
      <c r="B3413" s="122"/>
      <c r="E3413" s="74"/>
      <c r="F3413" s="74"/>
      <c r="G3413" s="74"/>
    </row>
    <row r="3414" spans="1:7" s="55" customFormat="1" ht="14.15" x14ac:dyDescent="0.4">
      <c r="A3414" s="116"/>
      <c r="B3414" s="122"/>
      <c r="E3414" s="74"/>
      <c r="F3414" s="74"/>
      <c r="G3414" s="74"/>
    </row>
    <row r="3415" spans="1:7" s="55" customFormat="1" ht="14.15" x14ac:dyDescent="0.4">
      <c r="A3415" s="116"/>
      <c r="B3415" s="122"/>
      <c r="E3415" s="74"/>
      <c r="F3415" s="74"/>
      <c r="G3415" s="74"/>
    </row>
    <row r="3416" spans="1:7" s="55" customFormat="1" ht="14.15" x14ac:dyDescent="0.4">
      <c r="A3416" s="116"/>
      <c r="B3416" s="122"/>
      <c r="E3416" s="74"/>
      <c r="F3416" s="74"/>
      <c r="G3416" s="74"/>
    </row>
    <row r="3417" spans="1:7" s="55" customFormat="1" ht="14.15" x14ac:dyDescent="0.4">
      <c r="A3417" s="116"/>
      <c r="B3417" s="122"/>
      <c r="E3417" s="74"/>
      <c r="F3417" s="74"/>
      <c r="G3417" s="74"/>
    </row>
    <row r="3418" spans="1:7" s="55" customFormat="1" ht="14.15" x14ac:dyDescent="0.4">
      <c r="A3418" s="116"/>
      <c r="B3418" s="122"/>
      <c r="E3418" s="74"/>
      <c r="F3418" s="74"/>
      <c r="G3418" s="74"/>
    </row>
    <row r="3419" spans="1:7" s="55" customFormat="1" ht="14.15" x14ac:dyDescent="0.4">
      <c r="A3419" s="116"/>
      <c r="B3419" s="122"/>
      <c r="E3419" s="74"/>
      <c r="F3419" s="74"/>
      <c r="G3419" s="74"/>
    </row>
    <row r="3420" spans="1:7" s="55" customFormat="1" ht="14.15" x14ac:dyDescent="0.4">
      <c r="A3420" s="116"/>
      <c r="B3420" s="122"/>
      <c r="E3420" s="74"/>
      <c r="F3420" s="74"/>
      <c r="G3420" s="74"/>
    </row>
    <row r="3421" spans="1:7" s="55" customFormat="1" ht="14.15" x14ac:dyDescent="0.4">
      <c r="A3421" s="116"/>
      <c r="B3421" s="122"/>
      <c r="E3421" s="74"/>
      <c r="F3421" s="74"/>
      <c r="G3421" s="74"/>
    </row>
    <row r="3422" spans="1:7" s="55" customFormat="1" ht="14.15" x14ac:dyDescent="0.4">
      <c r="A3422" s="116"/>
      <c r="B3422" s="122"/>
      <c r="E3422" s="74"/>
      <c r="F3422" s="74"/>
      <c r="G3422" s="74"/>
    </row>
    <row r="3423" spans="1:7" s="55" customFormat="1" ht="14.15" x14ac:dyDescent="0.4">
      <c r="A3423" s="116"/>
      <c r="B3423" s="122"/>
      <c r="E3423" s="74"/>
      <c r="F3423" s="74"/>
      <c r="G3423" s="74"/>
    </row>
    <row r="3424" spans="1:7" s="55" customFormat="1" ht="14.15" x14ac:dyDescent="0.4">
      <c r="A3424" s="116"/>
      <c r="B3424" s="122"/>
      <c r="E3424" s="74"/>
      <c r="F3424" s="74"/>
      <c r="G3424" s="74"/>
    </row>
    <row r="3425" spans="1:7" s="55" customFormat="1" ht="14.15" x14ac:dyDescent="0.4">
      <c r="A3425" s="116"/>
      <c r="B3425" s="122"/>
      <c r="E3425" s="74"/>
      <c r="F3425" s="74"/>
      <c r="G3425" s="74"/>
    </row>
    <row r="3426" spans="1:7" s="55" customFormat="1" ht="14.15" x14ac:dyDescent="0.4">
      <c r="A3426" s="116"/>
      <c r="B3426" s="122"/>
      <c r="E3426" s="74"/>
      <c r="F3426" s="74"/>
      <c r="G3426" s="74"/>
    </row>
    <row r="3427" spans="1:7" s="55" customFormat="1" ht="14.15" x14ac:dyDescent="0.4">
      <c r="A3427" s="116"/>
      <c r="B3427" s="122"/>
      <c r="E3427" s="74"/>
      <c r="F3427" s="74"/>
      <c r="G3427" s="74"/>
    </row>
    <row r="3428" spans="1:7" s="55" customFormat="1" ht="14.15" x14ac:dyDescent="0.4">
      <c r="A3428" s="116"/>
      <c r="B3428" s="122"/>
      <c r="E3428" s="74"/>
      <c r="F3428" s="74"/>
      <c r="G3428" s="74"/>
    </row>
    <row r="3429" spans="1:7" s="55" customFormat="1" ht="14.15" x14ac:dyDescent="0.4">
      <c r="A3429" s="116"/>
      <c r="B3429" s="122"/>
      <c r="E3429" s="74"/>
      <c r="F3429" s="74"/>
      <c r="G3429" s="74"/>
    </row>
    <row r="3430" spans="1:7" s="55" customFormat="1" ht="14.15" x14ac:dyDescent="0.4">
      <c r="A3430" s="116"/>
      <c r="B3430" s="122"/>
      <c r="E3430" s="74"/>
      <c r="F3430" s="74"/>
      <c r="G3430" s="74"/>
    </row>
    <row r="3431" spans="1:7" s="55" customFormat="1" ht="14.15" x14ac:dyDescent="0.4">
      <c r="A3431" s="116"/>
      <c r="B3431" s="122"/>
      <c r="E3431" s="74"/>
      <c r="F3431" s="74"/>
      <c r="G3431" s="74"/>
    </row>
    <row r="3432" spans="1:7" s="55" customFormat="1" ht="14.15" x14ac:dyDescent="0.4">
      <c r="A3432" s="116"/>
      <c r="B3432" s="122"/>
      <c r="E3432" s="74"/>
      <c r="F3432" s="74"/>
      <c r="G3432" s="74"/>
    </row>
    <row r="3433" spans="1:7" s="55" customFormat="1" ht="14.15" x14ac:dyDescent="0.4">
      <c r="A3433" s="116"/>
      <c r="B3433" s="122"/>
      <c r="E3433" s="74"/>
      <c r="F3433" s="74"/>
      <c r="G3433" s="74"/>
    </row>
    <row r="3434" spans="1:7" s="55" customFormat="1" ht="14.15" x14ac:dyDescent="0.4">
      <c r="A3434" s="116"/>
      <c r="B3434" s="122"/>
      <c r="E3434" s="74"/>
      <c r="F3434" s="74"/>
      <c r="G3434" s="74"/>
    </row>
    <row r="3435" spans="1:7" s="55" customFormat="1" ht="14.15" x14ac:dyDescent="0.4">
      <c r="A3435" s="116"/>
      <c r="B3435" s="122"/>
      <c r="E3435" s="74"/>
      <c r="F3435" s="74"/>
      <c r="G3435" s="74"/>
    </row>
    <row r="3436" spans="1:7" s="55" customFormat="1" ht="14.15" x14ac:dyDescent="0.4">
      <c r="A3436" s="116"/>
      <c r="B3436" s="122"/>
      <c r="E3436" s="74"/>
      <c r="F3436" s="74"/>
      <c r="G3436" s="74"/>
    </row>
    <row r="3437" spans="1:7" s="55" customFormat="1" ht="14.15" x14ac:dyDescent="0.4">
      <c r="A3437" s="116"/>
      <c r="B3437" s="122"/>
      <c r="E3437" s="74"/>
      <c r="F3437" s="74"/>
      <c r="G3437" s="74"/>
    </row>
    <row r="3438" spans="1:7" s="55" customFormat="1" ht="14.15" x14ac:dyDescent="0.4">
      <c r="A3438" s="116"/>
      <c r="B3438" s="122"/>
      <c r="E3438" s="74"/>
      <c r="F3438" s="74"/>
      <c r="G3438" s="74"/>
    </row>
    <row r="3439" spans="1:7" s="55" customFormat="1" ht="14.15" x14ac:dyDescent="0.4">
      <c r="A3439" s="116"/>
      <c r="B3439" s="122"/>
      <c r="E3439" s="74"/>
      <c r="F3439" s="74"/>
      <c r="G3439" s="74"/>
    </row>
    <row r="3440" spans="1:7" s="55" customFormat="1" ht="14.15" x14ac:dyDescent="0.4">
      <c r="A3440" s="116"/>
      <c r="B3440" s="122"/>
      <c r="E3440" s="74"/>
      <c r="F3440" s="74"/>
      <c r="G3440" s="74"/>
    </row>
    <row r="3441" spans="1:7" s="55" customFormat="1" ht="14.15" x14ac:dyDescent="0.4">
      <c r="A3441" s="116"/>
      <c r="B3441" s="122"/>
      <c r="E3441" s="74"/>
      <c r="F3441" s="74"/>
      <c r="G3441" s="74"/>
    </row>
    <row r="3442" spans="1:7" s="55" customFormat="1" ht="14.15" x14ac:dyDescent="0.4">
      <c r="A3442" s="116"/>
      <c r="B3442" s="122"/>
      <c r="E3442" s="74"/>
      <c r="F3442" s="74"/>
      <c r="G3442" s="74"/>
    </row>
    <row r="3443" spans="1:7" s="55" customFormat="1" ht="14.15" x14ac:dyDescent="0.4">
      <c r="A3443" s="116"/>
      <c r="B3443" s="122"/>
      <c r="E3443" s="74"/>
      <c r="F3443" s="74"/>
      <c r="G3443" s="74"/>
    </row>
    <row r="3444" spans="1:7" s="55" customFormat="1" ht="14.15" x14ac:dyDescent="0.4">
      <c r="A3444" s="116"/>
      <c r="B3444" s="122"/>
      <c r="E3444" s="74"/>
      <c r="F3444" s="74"/>
      <c r="G3444" s="74"/>
    </row>
    <row r="3445" spans="1:7" s="55" customFormat="1" ht="14.15" x14ac:dyDescent="0.4">
      <c r="A3445" s="116"/>
      <c r="B3445" s="122"/>
      <c r="E3445" s="74"/>
      <c r="F3445" s="74"/>
      <c r="G3445" s="74"/>
    </row>
    <row r="3446" spans="1:7" s="55" customFormat="1" ht="14.15" x14ac:dyDescent="0.4">
      <c r="A3446" s="116"/>
      <c r="B3446" s="122"/>
      <c r="E3446" s="74"/>
      <c r="F3446" s="74"/>
      <c r="G3446" s="74"/>
    </row>
    <row r="3447" spans="1:7" s="55" customFormat="1" ht="14.15" x14ac:dyDescent="0.4">
      <c r="A3447" s="116"/>
      <c r="B3447" s="122"/>
      <c r="E3447" s="74"/>
      <c r="F3447" s="74"/>
      <c r="G3447" s="74"/>
    </row>
    <row r="3448" spans="1:7" s="55" customFormat="1" ht="14.15" x14ac:dyDescent="0.4">
      <c r="A3448" s="116"/>
      <c r="B3448" s="122"/>
      <c r="E3448" s="74"/>
      <c r="F3448" s="74"/>
      <c r="G3448" s="74"/>
    </row>
    <row r="3449" spans="1:7" s="55" customFormat="1" ht="14.15" x14ac:dyDescent="0.4">
      <c r="A3449" s="116"/>
      <c r="B3449" s="122"/>
      <c r="E3449" s="74"/>
      <c r="F3449" s="74"/>
      <c r="G3449" s="74"/>
    </row>
    <row r="3450" spans="1:7" s="55" customFormat="1" ht="14.15" x14ac:dyDescent="0.4">
      <c r="A3450" s="116"/>
      <c r="B3450" s="122"/>
      <c r="E3450" s="74"/>
      <c r="F3450" s="74"/>
      <c r="G3450" s="74"/>
    </row>
    <row r="3451" spans="1:7" s="55" customFormat="1" ht="14.15" x14ac:dyDescent="0.4">
      <c r="A3451" s="116"/>
      <c r="B3451" s="122"/>
      <c r="E3451" s="74"/>
      <c r="F3451" s="74"/>
      <c r="G3451" s="74"/>
    </row>
    <row r="3452" spans="1:7" s="55" customFormat="1" ht="14.15" x14ac:dyDescent="0.4">
      <c r="A3452" s="116"/>
      <c r="B3452" s="122"/>
      <c r="E3452" s="74"/>
      <c r="F3452" s="74"/>
      <c r="G3452" s="74"/>
    </row>
    <row r="3453" spans="1:7" s="55" customFormat="1" ht="14.15" x14ac:dyDescent="0.4">
      <c r="A3453" s="116"/>
      <c r="B3453" s="122"/>
      <c r="E3453" s="74"/>
      <c r="F3453" s="74"/>
      <c r="G3453" s="74"/>
    </row>
    <row r="3454" spans="1:7" s="55" customFormat="1" ht="14.15" x14ac:dyDescent="0.4">
      <c r="A3454" s="116"/>
      <c r="B3454" s="122"/>
      <c r="E3454" s="74"/>
      <c r="F3454" s="74"/>
      <c r="G3454" s="74"/>
    </row>
    <row r="3455" spans="1:7" s="55" customFormat="1" ht="14.15" x14ac:dyDescent="0.4">
      <c r="A3455" s="116"/>
      <c r="B3455" s="122"/>
      <c r="E3455" s="74"/>
      <c r="F3455" s="74"/>
      <c r="G3455" s="74"/>
    </row>
    <row r="3456" spans="1:7" s="55" customFormat="1" ht="14.15" x14ac:dyDescent="0.4">
      <c r="A3456" s="116"/>
      <c r="B3456" s="122"/>
      <c r="E3456" s="74"/>
      <c r="F3456" s="74"/>
      <c r="G3456" s="74"/>
    </row>
    <row r="3457" spans="1:7" s="55" customFormat="1" ht="14.15" x14ac:dyDescent="0.4">
      <c r="A3457" s="116"/>
      <c r="B3457" s="122"/>
      <c r="E3457" s="74"/>
      <c r="F3457" s="74"/>
      <c r="G3457" s="74"/>
    </row>
    <row r="3458" spans="1:7" s="55" customFormat="1" ht="14.15" x14ac:dyDescent="0.4">
      <c r="A3458" s="116"/>
      <c r="B3458" s="122"/>
      <c r="E3458" s="74"/>
      <c r="F3458" s="74"/>
      <c r="G3458" s="74"/>
    </row>
    <row r="3459" spans="1:7" s="55" customFormat="1" ht="14.15" x14ac:dyDescent="0.4">
      <c r="A3459" s="116"/>
      <c r="B3459" s="122"/>
      <c r="E3459" s="74"/>
      <c r="F3459" s="74"/>
      <c r="G3459" s="74"/>
    </row>
    <row r="3460" spans="1:7" s="55" customFormat="1" ht="14.15" x14ac:dyDescent="0.4">
      <c r="A3460" s="116"/>
      <c r="B3460" s="122"/>
      <c r="E3460" s="74"/>
      <c r="F3460" s="74"/>
      <c r="G3460" s="74"/>
    </row>
    <row r="3461" spans="1:7" s="55" customFormat="1" ht="14.15" x14ac:dyDescent="0.4">
      <c r="A3461" s="116"/>
      <c r="B3461" s="122"/>
      <c r="E3461" s="74"/>
      <c r="F3461" s="74"/>
      <c r="G3461" s="74"/>
    </row>
    <row r="3462" spans="1:7" s="55" customFormat="1" ht="14.15" x14ac:dyDescent="0.4">
      <c r="A3462" s="116"/>
      <c r="B3462" s="122"/>
      <c r="E3462" s="74"/>
      <c r="F3462" s="74"/>
      <c r="G3462" s="74"/>
    </row>
    <row r="3463" spans="1:7" s="55" customFormat="1" ht="14.15" x14ac:dyDescent="0.4">
      <c r="A3463" s="116"/>
      <c r="B3463" s="122"/>
      <c r="E3463" s="74"/>
      <c r="F3463" s="74"/>
      <c r="G3463" s="74"/>
    </row>
    <row r="3464" spans="1:7" s="55" customFormat="1" ht="14.15" x14ac:dyDescent="0.4">
      <c r="A3464" s="116"/>
      <c r="B3464" s="122"/>
      <c r="E3464" s="74"/>
      <c r="F3464" s="74"/>
      <c r="G3464" s="74"/>
    </row>
    <row r="3465" spans="1:7" s="55" customFormat="1" ht="14.15" x14ac:dyDescent="0.4">
      <c r="A3465" s="116"/>
      <c r="B3465" s="122"/>
      <c r="E3465" s="74"/>
      <c r="F3465" s="74"/>
      <c r="G3465" s="74"/>
    </row>
    <row r="3466" spans="1:7" s="55" customFormat="1" ht="14.15" x14ac:dyDescent="0.4">
      <c r="A3466" s="116"/>
      <c r="B3466" s="122"/>
      <c r="E3466" s="74"/>
      <c r="F3466" s="74"/>
      <c r="G3466" s="74"/>
    </row>
    <row r="3467" spans="1:7" s="55" customFormat="1" ht="14.15" x14ac:dyDescent="0.4">
      <c r="A3467" s="116"/>
      <c r="B3467" s="122"/>
      <c r="E3467" s="74"/>
      <c r="F3467" s="74"/>
      <c r="G3467" s="74"/>
    </row>
    <row r="3468" spans="1:7" s="55" customFormat="1" ht="14.15" x14ac:dyDescent="0.4">
      <c r="A3468" s="116"/>
      <c r="B3468" s="122"/>
      <c r="E3468" s="74"/>
      <c r="F3468" s="74"/>
      <c r="G3468" s="74"/>
    </row>
    <row r="3469" spans="1:7" s="55" customFormat="1" ht="14.15" x14ac:dyDescent="0.4">
      <c r="A3469" s="116"/>
      <c r="B3469" s="122"/>
      <c r="E3469" s="74"/>
      <c r="F3469" s="74"/>
      <c r="G3469" s="74"/>
    </row>
    <row r="3470" spans="1:7" s="55" customFormat="1" ht="14.15" x14ac:dyDescent="0.4">
      <c r="A3470" s="116"/>
      <c r="B3470" s="122"/>
      <c r="E3470" s="74"/>
      <c r="F3470" s="74"/>
      <c r="G3470" s="74"/>
    </row>
    <row r="3471" spans="1:7" s="55" customFormat="1" ht="14.15" x14ac:dyDescent="0.4">
      <c r="A3471" s="116"/>
      <c r="B3471" s="122"/>
      <c r="E3471" s="74"/>
      <c r="F3471" s="74"/>
      <c r="G3471" s="74"/>
    </row>
    <row r="3472" spans="1:7" s="55" customFormat="1" ht="14.15" x14ac:dyDescent="0.4">
      <c r="A3472" s="116"/>
      <c r="B3472" s="122"/>
      <c r="E3472" s="74"/>
      <c r="F3472" s="74"/>
      <c r="G3472" s="74"/>
    </row>
    <row r="3473" spans="1:7" s="55" customFormat="1" ht="14.15" x14ac:dyDescent="0.4">
      <c r="A3473" s="116"/>
      <c r="B3473" s="122"/>
      <c r="E3473" s="74"/>
      <c r="F3473" s="74"/>
      <c r="G3473" s="74"/>
    </row>
    <row r="3474" spans="1:7" s="55" customFormat="1" ht="14.15" x14ac:dyDescent="0.4">
      <c r="A3474" s="116"/>
      <c r="B3474" s="122"/>
      <c r="E3474" s="74"/>
      <c r="F3474" s="74"/>
      <c r="G3474" s="74"/>
    </row>
    <row r="3475" spans="1:7" s="55" customFormat="1" ht="14.15" x14ac:dyDescent="0.4">
      <c r="A3475" s="116"/>
      <c r="B3475" s="122"/>
      <c r="E3475" s="74"/>
      <c r="F3475" s="74"/>
      <c r="G3475" s="74"/>
    </row>
    <row r="3476" spans="1:7" s="55" customFormat="1" ht="14.15" x14ac:dyDescent="0.4">
      <c r="A3476" s="116"/>
      <c r="B3476" s="122"/>
      <c r="E3476" s="74"/>
      <c r="F3476" s="74"/>
      <c r="G3476" s="74"/>
    </row>
    <row r="3477" spans="1:7" s="55" customFormat="1" ht="14.15" x14ac:dyDescent="0.4">
      <c r="A3477" s="116"/>
      <c r="B3477" s="122"/>
      <c r="E3477" s="74"/>
      <c r="F3477" s="74"/>
      <c r="G3477" s="74"/>
    </row>
    <row r="3478" spans="1:7" s="55" customFormat="1" ht="14.15" x14ac:dyDescent="0.4">
      <c r="A3478" s="116"/>
      <c r="B3478" s="122"/>
      <c r="E3478" s="74"/>
      <c r="F3478" s="74"/>
      <c r="G3478" s="74"/>
    </row>
    <row r="3479" spans="1:7" s="55" customFormat="1" ht="14.15" x14ac:dyDescent="0.4">
      <c r="A3479" s="116"/>
      <c r="B3479" s="122"/>
      <c r="E3479" s="74"/>
      <c r="F3479" s="74"/>
      <c r="G3479" s="74"/>
    </row>
    <row r="3480" spans="1:7" s="55" customFormat="1" ht="14.15" x14ac:dyDescent="0.4">
      <c r="A3480" s="116"/>
      <c r="B3480" s="122"/>
      <c r="E3480" s="74"/>
      <c r="F3480" s="74"/>
      <c r="G3480" s="74"/>
    </row>
    <row r="3481" spans="1:7" s="55" customFormat="1" ht="14.15" x14ac:dyDescent="0.4">
      <c r="A3481" s="116"/>
      <c r="B3481" s="122"/>
      <c r="E3481" s="74"/>
      <c r="F3481" s="74"/>
      <c r="G3481" s="74"/>
    </row>
    <row r="3482" spans="1:7" s="55" customFormat="1" ht="14.15" x14ac:dyDescent="0.4">
      <c r="A3482" s="116"/>
      <c r="B3482" s="122"/>
      <c r="E3482" s="74"/>
      <c r="F3482" s="74"/>
      <c r="G3482" s="74"/>
    </row>
    <row r="3483" spans="1:7" s="55" customFormat="1" ht="14.15" x14ac:dyDescent="0.4">
      <c r="A3483" s="116"/>
      <c r="B3483" s="122"/>
      <c r="E3483" s="74"/>
      <c r="F3483" s="74"/>
      <c r="G3483" s="74"/>
    </row>
    <row r="3484" spans="1:7" s="55" customFormat="1" ht="14.15" x14ac:dyDescent="0.4">
      <c r="A3484" s="116"/>
      <c r="B3484" s="122"/>
      <c r="E3484" s="74"/>
      <c r="F3484" s="74"/>
      <c r="G3484" s="74"/>
    </row>
    <row r="3485" spans="1:7" s="55" customFormat="1" ht="14.15" x14ac:dyDescent="0.4">
      <c r="A3485" s="116"/>
      <c r="B3485" s="122"/>
      <c r="E3485" s="74"/>
      <c r="F3485" s="74"/>
      <c r="G3485" s="74"/>
    </row>
    <row r="3486" spans="1:7" s="55" customFormat="1" ht="14.15" x14ac:dyDescent="0.4">
      <c r="A3486" s="116"/>
      <c r="B3486" s="122"/>
      <c r="E3486" s="74"/>
      <c r="F3486" s="74"/>
      <c r="G3486" s="74"/>
    </row>
    <row r="3487" spans="1:7" s="55" customFormat="1" ht="14.15" x14ac:dyDescent="0.4">
      <c r="A3487" s="116"/>
      <c r="B3487" s="122"/>
      <c r="E3487" s="74"/>
      <c r="F3487" s="74"/>
      <c r="G3487" s="74"/>
    </row>
    <row r="3488" spans="1:7" s="55" customFormat="1" ht="14.15" x14ac:dyDescent="0.4">
      <c r="A3488" s="116"/>
      <c r="B3488" s="122"/>
      <c r="E3488" s="74"/>
      <c r="F3488" s="74"/>
      <c r="G3488" s="74"/>
    </row>
    <row r="3489" spans="1:7" s="55" customFormat="1" ht="14.15" x14ac:dyDescent="0.4">
      <c r="A3489" s="116"/>
      <c r="B3489" s="122"/>
      <c r="E3489" s="74"/>
      <c r="F3489" s="74"/>
      <c r="G3489" s="74"/>
    </row>
    <row r="3490" spans="1:7" s="55" customFormat="1" ht="14.15" x14ac:dyDescent="0.4">
      <c r="A3490" s="116"/>
      <c r="B3490" s="122"/>
      <c r="E3490" s="74"/>
      <c r="F3490" s="74"/>
      <c r="G3490" s="74"/>
    </row>
    <row r="3491" spans="1:7" s="55" customFormat="1" ht="14.15" x14ac:dyDescent="0.4">
      <c r="A3491" s="116"/>
      <c r="B3491" s="122"/>
      <c r="E3491" s="74"/>
      <c r="F3491" s="74"/>
      <c r="G3491" s="74"/>
    </row>
    <row r="3492" spans="1:7" s="55" customFormat="1" ht="14.15" x14ac:dyDescent="0.4">
      <c r="A3492" s="116"/>
      <c r="B3492" s="122"/>
      <c r="E3492" s="74"/>
      <c r="F3492" s="74"/>
      <c r="G3492" s="74"/>
    </row>
    <row r="3493" spans="1:7" s="55" customFormat="1" ht="14.15" x14ac:dyDescent="0.4">
      <c r="A3493" s="116"/>
      <c r="B3493" s="122"/>
      <c r="E3493" s="74"/>
      <c r="F3493" s="74"/>
      <c r="G3493" s="74"/>
    </row>
    <row r="3494" spans="1:7" s="55" customFormat="1" ht="14.15" x14ac:dyDescent="0.4">
      <c r="A3494" s="116"/>
      <c r="B3494" s="122"/>
      <c r="E3494" s="74"/>
      <c r="F3494" s="74"/>
      <c r="G3494" s="74"/>
    </row>
    <row r="3495" spans="1:7" s="55" customFormat="1" ht="14.15" x14ac:dyDescent="0.4">
      <c r="A3495" s="116"/>
      <c r="B3495" s="122"/>
      <c r="E3495" s="74"/>
      <c r="F3495" s="74"/>
      <c r="G3495" s="74"/>
    </row>
    <row r="3496" spans="1:7" s="55" customFormat="1" ht="14.15" x14ac:dyDescent="0.4">
      <c r="A3496" s="116"/>
      <c r="B3496" s="122"/>
      <c r="E3496" s="74"/>
      <c r="F3496" s="74"/>
      <c r="G3496" s="74"/>
    </row>
    <row r="3497" spans="1:7" s="55" customFormat="1" ht="14.15" x14ac:dyDescent="0.4">
      <c r="A3497" s="116"/>
      <c r="B3497" s="122"/>
      <c r="E3497" s="74"/>
      <c r="F3497" s="74"/>
      <c r="G3497" s="74"/>
    </row>
    <row r="3498" spans="1:7" s="55" customFormat="1" ht="14.15" x14ac:dyDescent="0.4">
      <c r="A3498" s="116"/>
      <c r="B3498" s="122"/>
      <c r="E3498" s="74"/>
      <c r="F3498" s="74"/>
      <c r="G3498" s="74"/>
    </row>
    <row r="3499" spans="1:7" s="55" customFormat="1" ht="14.15" x14ac:dyDescent="0.4">
      <c r="A3499" s="116"/>
      <c r="B3499" s="122"/>
      <c r="E3499" s="74"/>
      <c r="F3499" s="74"/>
      <c r="G3499" s="74"/>
    </row>
    <row r="3500" spans="1:7" s="55" customFormat="1" ht="14.15" x14ac:dyDescent="0.4">
      <c r="A3500" s="116"/>
      <c r="B3500" s="122"/>
      <c r="E3500" s="74"/>
      <c r="F3500" s="74"/>
      <c r="G3500" s="74"/>
    </row>
    <row r="3501" spans="1:7" s="55" customFormat="1" ht="14.15" x14ac:dyDescent="0.4">
      <c r="A3501" s="116"/>
      <c r="B3501" s="122"/>
      <c r="E3501" s="74"/>
      <c r="F3501" s="74"/>
      <c r="G3501" s="74"/>
    </row>
    <row r="3502" spans="1:7" s="55" customFormat="1" ht="14.15" x14ac:dyDescent="0.4">
      <c r="A3502" s="116"/>
      <c r="B3502" s="122"/>
      <c r="E3502" s="74"/>
      <c r="F3502" s="74"/>
      <c r="G3502" s="74"/>
    </row>
    <row r="3503" spans="1:7" s="55" customFormat="1" ht="14.15" x14ac:dyDescent="0.4">
      <c r="A3503" s="116"/>
      <c r="B3503" s="122"/>
      <c r="E3503" s="74"/>
      <c r="F3503" s="74"/>
      <c r="G3503" s="74"/>
    </row>
    <row r="3504" spans="1:7" s="55" customFormat="1" ht="14.15" x14ac:dyDescent="0.4">
      <c r="A3504" s="116"/>
      <c r="B3504" s="122"/>
      <c r="E3504" s="74"/>
      <c r="F3504" s="74"/>
      <c r="G3504" s="74"/>
    </row>
    <row r="3505" spans="1:7" s="55" customFormat="1" ht="14.15" x14ac:dyDescent="0.4">
      <c r="A3505" s="116"/>
      <c r="B3505" s="122"/>
      <c r="E3505" s="74"/>
      <c r="F3505" s="74"/>
      <c r="G3505" s="74"/>
    </row>
    <row r="3506" spans="1:7" s="55" customFormat="1" ht="14.15" x14ac:dyDescent="0.4">
      <c r="A3506" s="116"/>
      <c r="B3506" s="122"/>
      <c r="E3506" s="74"/>
      <c r="F3506" s="74"/>
      <c r="G3506" s="74"/>
    </row>
    <row r="3507" spans="1:7" s="55" customFormat="1" ht="14.15" x14ac:dyDescent="0.4">
      <c r="A3507" s="116"/>
      <c r="B3507" s="122"/>
      <c r="E3507" s="74"/>
      <c r="F3507" s="74"/>
      <c r="G3507" s="74"/>
    </row>
    <row r="3508" spans="1:7" s="55" customFormat="1" ht="14.15" x14ac:dyDescent="0.4">
      <c r="A3508" s="116"/>
      <c r="B3508" s="122"/>
      <c r="E3508" s="74"/>
      <c r="F3508" s="74"/>
      <c r="G3508" s="74"/>
    </row>
    <row r="3509" spans="1:7" s="55" customFormat="1" ht="14.15" x14ac:dyDescent="0.4">
      <c r="A3509" s="116"/>
      <c r="B3509" s="122"/>
      <c r="E3509" s="74"/>
      <c r="F3509" s="74"/>
      <c r="G3509" s="74"/>
    </row>
    <row r="3510" spans="1:7" s="55" customFormat="1" ht="14.15" x14ac:dyDescent="0.4">
      <c r="A3510" s="116"/>
      <c r="B3510" s="122"/>
      <c r="E3510" s="74"/>
      <c r="F3510" s="74"/>
      <c r="G3510" s="74"/>
    </row>
    <row r="3511" spans="1:7" s="55" customFormat="1" ht="14.15" x14ac:dyDescent="0.4">
      <c r="A3511" s="116"/>
      <c r="B3511" s="122"/>
      <c r="E3511" s="74"/>
      <c r="F3511" s="74"/>
      <c r="G3511" s="74"/>
    </row>
    <row r="3512" spans="1:7" s="55" customFormat="1" ht="14.15" x14ac:dyDescent="0.4">
      <c r="A3512" s="116"/>
      <c r="B3512" s="122"/>
      <c r="E3512" s="74"/>
      <c r="F3512" s="74"/>
      <c r="G3512" s="74"/>
    </row>
    <row r="3513" spans="1:7" s="55" customFormat="1" ht="14.15" x14ac:dyDescent="0.4">
      <c r="A3513" s="116"/>
      <c r="B3513" s="122"/>
      <c r="E3513" s="74"/>
      <c r="F3513" s="74"/>
      <c r="G3513" s="74"/>
    </row>
    <row r="3514" spans="1:7" s="55" customFormat="1" ht="14.15" x14ac:dyDescent="0.4">
      <c r="A3514" s="116"/>
      <c r="B3514" s="122"/>
      <c r="E3514" s="74"/>
      <c r="F3514" s="74"/>
      <c r="G3514" s="74"/>
    </row>
    <row r="3515" spans="1:7" s="55" customFormat="1" ht="14.15" x14ac:dyDescent="0.4">
      <c r="A3515" s="116"/>
      <c r="B3515" s="122"/>
      <c r="E3515" s="74"/>
      <c r="F3515" s="74"/>
      <c r="G3515" s="74"/>
    </row>
    <row r="3516" spans="1:7" s="55" customFormat="1" ht="14.15" x14ac:dyDescent="0.4">
      <c r="A3516" s="116"/>
      <c r="B3516" s="122"/>
      <c r="E3516" s="74"/>
      <c r="F3516" s="74"/>
      <c r="G3516" s="74"/>
    </row>
    <row r="3517" spans="1:7" s="55" customFormat="1" ht="14.15" x14ac:dyDescent="0.4">
      <c r="A3517" s="116"/>
      <c r="B3517" s="122"/>
      <c r="E3517" s="74"/>
      <c r="F3517" s="74"/>
      <c r="G3517" s="74"/>
    </row>
    <row r="3518" spans="1:7" s="55" customFormat="1" ht="14.15" x14ac:dyDescent="0.4">
      <c r="A3518" s="116"/>
      <c r="B3518" s="122"/>
      <c r="E3518" s="74"/>
      <c r="F3518" s="74"/>
      <c r="G3518" s="74"/>
    </row>
    <row r="3519" spans="1:7" s="55" customFormat="1" ht="14.15" x14ac:dyDescent="0.4">
      <c r="A3519" s="116"/>
      <c r="B3519" s="122"/>
      <c r="E3519" s="74"/>
      <c r="F3519" s="74"/>
      <c r="G3519" s="74"/>
    </row>
    <row r="3520" spans="1:7" s="55" customFormat="1" ht="14.15" x14ac:dyDescent="0.4">
      <c r="A3520" s="116"/>
      <c r="B3520" s="122"/>
      <c r="E3520" s="74"/>
      <c r="F3520" s="74"/>
      <c r="G3520" s="74"/>
    </row>
    <row r="3521" spans="1:7" s="55" customFormat="1" ht="14.15" x14ac:dyDescent="0.4">
      <c r="A3521" s="116"/>
      <c r="B3521" s="122"/>
      <c r="E3521" s="74"/>
      <c r="F3521" s="74"/>
      <c r="G3521" s="74"/>
    </row>
    <row r="3522" spans="1:7" s="55" customFormat="1" ht="14.15" x14ac:dyDescent="0.4">
      <c r="A3522" s="116"/>
      <c r="B3522" s="122"/>
      <c r="E3522" s="74"/>
      <c r="F3522" s="74"/>
      <c r="G3522" s="74"/>
    </row>
    <row r="3523" spans="1:7" s="55" customFormat="1" ht="14.15" x14ac:dyDescent="0.4">
      <c r="A3523" s="116"/>
      <c r="B3523" s="122"/>
      <c r="E3523" s="74"/>
      <c r="F3523" s="74"/>
      <c r="G3523" s="74"/>
    </row>
    <row r="3524" spans="1:7" s="55" customFormat="1" ht="14.15" x14ac:dyDescent="0.4">
      <c r="A3524" s="116"/>
      <c r="B3524" s="122"/>
      <c r="E3524" s="74"/>
      <c r="F3524" s="74"/>
      <c r="G3524" s="74"/>
    </row>
    <row r="3525" spans="1:7" s="55" customFormat="1" ht="14.15" x14ac:dyDescent="0.4">
      <c r="A3525" s="116"/>
      <c r="B3525" s="122"/>
      <c r="E3525" s="74"/>
      <c r="F3525" s="74"/>
      <c r="G3525" s="74"/>
    </row>
    <row r="3526" spans="1:7" s="55" customFormat="1" ht="14.15" x14ac:dyDescent="0.4">
      <c r="A3526" s="116"/>
      <c r="B3526" s="122"/>
      <c r="E3526" s="74"/>
      <c r="F3526" s="74"/>
      <c r="G3526" s="74"/>
    </row>
    <row r="3527" spans="1:7" s="55" customFormat="1" ht="14.15" x14ac:dyDescent="0.4">
      <c r="A3527" s="116"/>
      <c r="B3527" s="122"/>
      <c r="E3527" s="74"/>
      <c r="F3527" s="74"/>
      <c r="G3527" s="74"/>
    </row>
    <row r="3528" spans="1:7" s="55" customFormat="1" ht="14.15" x14ac:dyDescent="0.4">
      <c r="A3528" s="116"/>
      <c r="B3528" s="122"/>
      <c r="E3528" s="74"/>
      <c r="F3528" s="74"/>
      <c r="G3528" s="74"/>
    </row>
    <row r="3529" spans="1:7" s="55" customFormat="1" ht="14.15" x14ac:dyDescent="0.4">
      <c r="A3529" s="116"/>
      <c r="B3529" s="122"/>
      <c r="E3529" s="74"/>
      <c r="F3529" s="74"/>
      <c r="G3529" s="74"/>
    </row>
    <row r="3530" spans="1:7" s="55" customFormat="1" ht="14.15" x14ac:dyDescent="0.4">
      <c r="A3530" s="116"/>
      <c r="B3530" s="122"/>
      <c r="E3530" s="74"/>
      <c r="F3530" s="74"/>
      <c r="G3530" s="74"/>
    </row>
    <row r="3531" spans="1:7" s="55" customFormat="1" ht="14.15" x14ac:dyDescent="0.4">
      <c r="A3531" s="116"/>
      <c r="B3531" s="122"/>
      <c r="E3531" s="74"/>
      <c r="F3531" s="74"/>
      <c r="G3531" s="74"/>
    </row>
    <row r="3532" spans="1:7" s="55" customFormat="1" ht="14.15" x14ac:dyDescent="0.4">
      <c r="A3532" s="116"/>
      <c r="B3532" s="122"/>
      <c r="E3532" s="74"/>
      <c r="F3532" s="74"/>
      <c r="G3532" s="74"/>
    </row>
    <row r="3533" spans="1:7" s="55" customFormat="1" ht="14.15" x14ac:dyDescent="0.4">
      <c r="A3533" s="116"/>
      <c r="B3533" s="122"/>
      <c r="E3533" s="74"/>
      <c r="F3533" s="74"/>
      <c r="G3533" s="74"/>
    </row>
    <row r="3534" spans="1:7" s="55" customFormat="1" ht="14.15" x14ac:dyDescent="0.4">
      <c r="A3534" s="116"/>
      <c r="B3534" s="122"/>
      <c r="E3534" s="74"/>
      <c r="F3534" s="74"/>
      <c r="G3534" s="74"/>
    </row>
    <row r="3535" spans="1:7" s="55" customFormat="1" ht="14.15" x14ac:dyDescent="0.4">
      <c r="A3535" s="116"/>
      <c r="B3535" s="122"/>
      <c r="E3535" s="74"/>
      <c r="F3535" s="74"/>
      <c r="G3535" s="74"/>
    </row>
    <row r="3536" spans="1:7" s="55" customFormat="1" ht="14.15" x14ac:dyDescent="0.4">
      <c r="A3536" s="116"/>
      <c r="B3536" s="122"/>
      <c r="E3536" s="74"/>
      <c r="F3536" s="74"/>
      <c r="G3536" s="74"/>
    </row>
    <row r="3537" spans="1:7" s="55" customFormat="1" ht="14.15" x14ac:dyDescent="0.4">
      <c r="A3537" s="116"/>
      <c r="B3537" s="122"/>
      <c r="E3537" s="74"/>
      <c r="F3537" s="74"/>
      <c r="G3537" s="74"/>
    </row>
    <row r="3538" spans="1:7" s="55" customFormat="1" ht="14.15" x14ac:dyDescent="0.4">
      <c r="A3538" s="116"/>
      <c r="B3538" s="122"/>
      <c r="E3538" s="74"/>
      <c r="F3538" s="74"/>
      <c r="G3538" s="74"/>
    </row>
    <row r="3539" spans="1:7" s="55" customFormat="1" ht="14.15" x14ac:dyDescent="0.4">
      <c r="A3539" s="116"/>
      <c r="B3539" s="122"/>
      <c r="E3539" s="74"/>
      <c r="F3539" s="74"/>
      <c r="G3539" s="74"/>
    </row>
    <row r="3540" spans="1:7" s="55" customFormat="1" ht="14.15" x14ac:dyDescent="0.4">
      <c r="A3540" s="116"/>
      <c r="B3540" s="122"/>
      <c r="E3540" s="74"/>
      <c r="F3540" s="74"/>
      <c r="G3540" s="74"/>
    </row>
    <row r="3541" spans="1:7" s="55" customFormat="1" ht="14.15" x14ac:dyDescent="0.4">
      <c r="A3541" s="116"/>
      <c r="B3541" s="122"/>
      <c r="E3541" s="74"/>
      <c r="F3541" s="74"/>
      <c r="G3541" s="74"/>
    </row>
    <row r="3542" spans="1:7" s="55" customFormat="1" ht="14.15" x14ac:dyDescent="0.4">
      <c r="A3542" s="116"/>
      <c r="B3542" s="122"/>
      <c r="E3542" s="74"/>
      <c r="F3542" s="74"/>
      <c r="G3542" s="74"/>
    </row>
    <row r="3543" spans="1:7" s="55" customFormat="1" ht="14.15" x14ac:dyDescent="0.4">
      <c r="A3543" s="116"/>
      <c r="B3543" s="122"/>
      <c r="E3543" s="74"/>
      <c r="F3543" s="74"/>
      <c r="G3543" s="74"/>
    </row>
    <row r="3544" spans="1:7" s="55" customFormat="1" ht="14.15" x14ac:dyDescent="0.4">
      <c r="A3544" s="116"/>
      <c r="B3544" s="122"/>
      <c r="E3544" s="74"/>
      <c r="F3544" s="74"/>
      <c r="G3544" s="74"/>
    </row>
    <row r="3545" spans="1:7" s="55" customFormat="1" ht="14.15" x14ac:dyDescent="0.4">
      <c r="A3545" s="116"/>
      <c r="B3545" s="122"/>
      <c r="E3545" s="74"/>
      <c r="F3545" s="74"/>
      <c r="G3545" s="74"/>
    </row>
    <row r="3546" spans="1:7" s="55" customFormat="1" ht="14.15" x14ac:dyDescent="0.4">
      <c r="A3546" s="116"/>
      <c r="B3546" s="122"/>
      <c r="E3546" s="74"/>
      <c r="F3546" s="74"/>
      <c r="G3546" s="74"/>
    </row>
    <row r="3547" spans="1:7" s="55" customFormat="1" ht="14.15" x14ac:dyDescent="0.4">
      <c r="A3547" s="116"/>
      <c r="B3547" s="122"/>
      <c r="E3547" s="74"/>
      <c r="F3547" s="74"/>
      <c r="G3547" s="74"/>
    </row>
    <row r="3548" spans="1:7" s="55" customFormat="1" ht="14.15" x14ac:dyDescent="0.4">
      <c r="A3548" s="116"/>
      <c r="B3548" s="122"/>
      <c r="E3548" s="74"/>
      <c r="F3548" s="74"/>
      <c r="G3548" s="74"/>
    </row>
    <row r="3549" spans="1:7" s="55" customFormat="1" ht="14.15" x14ac:dyDescent="0.4">
      <c r="A3549" s="116"/>
      <c r="B3549" s="122"/>
      <c r="E3549" s="74"/>
      <c r="F3549" s="74"/>
      <c r="G3549" s="74"/>
    </row>
    <row r="3550" spans="1:7" s="55" customFormat="1" ht="14.15" x14ac:dyDescent="0.4">
      <c r="A3550" s="116"/>
      <c r="B3550" s="122"/>
      <c r="E3550" s="74"/>
      <c r="F3550" s="74"/>
      <c r="G3550" s="74"/>
    </row>
    <row r="3551" spans="1:7" s="55" customFormat="1" ht="14.15" x14ac:dyDescent="0.4">
      <c r="A3551" s="116"/>
      <c r="B3551" s="122"/>
      <c r="E3551" s="74"/>
      <c r="F3551" s="74"/>
      <c r="G3551" s="74"/>
    </row>
    <row r="3552" spans="1:7" s="55" customFormat="1" ht="14.15" x14ac:dyDescent="0.4">
      <c r="A3552" s="116"/>
      <c r="B3552" s="122"/>
      <c r="E3552" s="74"/>
      <c r="F3552" s="74"/>
      <c r="G3552" s="74"/>
    </row>
    <row r="3553" spans="1:7" s="55" customFormat="1" ht="14.15" x14ac:dyDescent="0.4">
      <c r="A3553" s="116"/>
      <c r="B3553" s="122"/>
      <c r="E3553" s="74"/>
      <c r="F3553" s="74"/>
      <c r="G3553" s="74"/>
    </row>
    <row r="3554" spans="1:7" s="55" customFormat="1" ht="14.15" x14ac:dyDescent="0.4">
      <c r="A3554" s="116"/>
      <c r="B3554" s="122"/>
      <c r="E3554" s="74"/>
      <c r="F3554" s="74"/>
      <c r="G3554" s="74"/>
    </row>
    <row r="3555" spans="1:7" s="55" customFormat="1" ht="14.15" x14ac:dyDescent="0.4">
      <c r="A3555" s="116"/>
      <c r="B3555" s="122"/>
      <c r="E3555" s="74"/>
      <c r="F3555" s="74"/>
      <c r="G3555" s="74"/>
    </row>
    <row r="3556" spans="1:7" s="55" customFormat="1" ht="14.15" x14ac:dyDescent="0.4">
      <c r="A3556" s="116"/>
      <c r="B3556" s="122"/>
      <c r="E3556" s="74"/>
      <c r="F3556" s="74"/>
      <c r="G3556" s="74"/>
    </row>
    <row r="3557" spans="1:7" s="55" customFormat="1" ht="14.15" x14ac:dyDescent="0.4">
      <c r="A3557" s="116"/>
      <c r="B3557" s="122"/>
      <c r="E3557" s="74"/>
      <c r="F3557" s="74"/>
      <c r="G3557" s="74"/>
    </row>
    <row r="3558" spans="1:7" s="55" customFormat="1" ht="14.15" x14ac:dyDescent="0.4">
      <c r="A3558" s="116"/>
      <c r="B3558" s="122"/>
      <c r="E3558" s="74"/>
      <c r="F3558" s="74"/>
      <c r="G3558" s="74"/>
    </row>
    <row r="3559" spans="1:7" s="55" customFormat="1" ht="14.15" x14ac:dyDescent="0.4">
      <c r="A3559" s="116"/>
      <c r="B3559" s="122"/>
      <c r="E3559" s="74"/>
      <c r="F3559" s="74"/>
      <c r="G3559" s="74"/>
    </row>
    <row r="3560" spans="1:7" s="55" customFormat="1" ht="14.15" x14ac:dyDescent="0.4">
      <c r="A3560" s="116"/>
      <c r="B3560" s="122"/>
      <c r="E3560" s="74"/>
      <c r="F3560" s="74"/>
      <c r="G3560" s="74"/>
    </row>
    <row r="3561" spans="1:7" s="55" customFormat="1" ht="14.15" x14ac:dyDescent="0.4">
      <c r="A3561" s="116"/>
      <c r="B3561" s="122"/>
      <c r="E3561" s="74"/>
      <c r="F3561" s="74"/>
      <c r="G3561" s="74"/>
    </row>
    <row r="3562" spans="1:7" s="55" customFormat="1" ht="14.15" x14ac:dyDescent="0.4">
      <c r="A3562" s="116"/>
      <c r="B3562" s="122"/>
      <c r="E3562" s="74"/>
      <c r="F3562" s="74"/>
      <c r="G3562" s="74"/>
    </row>
    <row r="3563" spans="1:7" s="55" customFormat="1" ht="14.15" x14ac:dyDescent="0.4">
      <c r="A3563" s="116"/>
      <c r="B3563" s="122"/>
      <c r="E3563" s="74"/>
      <c r="F3563" s="74"/>
      <c r="G3563" s="74"/>
    </row>
    <row r="3564" spans="1:7" s="55" customFormat="1" ht="14.15" x14ac:dyDescent="0.4">
      <c r="A3564" s="116"/>
      <c r="B3564" s="122"/>
      <c r="E3564" s="74"/>
      <c r="F3564" s="74"/>
      <c r="G3564" s="74"/>
    </row>
    <row r="3565" spans="1:7" s="55" customFormat="1" ht="14.15" x14ac:dyDescent="0.4">
      <c r="A3565" s="116"/>
      <c r="B3565" s="122"/>
      <c r="E3565" s="74"/>
      <c r="F3565" s="74"/>
      <c r="G3565" s="74"/>
    </row>
    <row r="3566" spans="1:7" s="55" customFormat="1" ht="14.15" x14ac:dyDescent="0.4">
      <c r="A3566" s="116"/>
      <c r="B3566" s="122"/>
      <c r="E3566" s="74"/>
      <c r="F3566" s="74"/>
      <c r="G3566" s="74"/>
    </row>
    <row r="3567" spans="1:7" s="55" customFormat="1" ht="14.15" x14ac:dyDescent="0.4">
      <c r="A3567" s="116"/>
      <c r="B3567" s="122"/>
      <c r="E3567" s="74"/>
      <c r="F3567" s="74"/>
      <c r="G3567" s="74"/>
    </row>
    <row r="3568" spans="1:7" s="55" customFormat="1" ht="14.15" x14ac:dyDescent="0.4">
      <c r="A3568" s="116"/>
      <c r="B3568" s="122"/>
      <c r="E3568" s="74"/>
      <c r="F3568" s="74"/>
      <c r="G3568" s="74"/>
    </row>
    <row r="3569" spans="1:7" s="55" customFormat="1" ht="14.15" x14ac:dyDescent="0.4">
      <c r="A3569" s="116"/>
      <c r="B3569" s="122"/>
      <c r="E3569" s="74"/>
      <c r="F3569" s="74"/>
      <c r="G3569" s="74"/>
    </row>
    <row r="3570" spans="1:7" s="55" customFormat="1" ht="14.15" x14ac:dyDescent="0.4">
      <c r="A3570" s="116"/>
      <c r="B3570" s="122"/>
      <c r="E3570" s="74"/>
      <c r="F3570" s="74"/>
      <c r="G3570" s="74"/>
    </row>
    <row r="3571" spans="1:7" s="55" customFormat="1" ht="14.15" x14ac:dyDescent="0.4">
      <c r="A3571" s="116"/>
      <c r="B3571" s="122"/>
      <c r="E3571" s="74"/>
      <c r="F3571" s="74"/>
      <c r="G3571" s="74"/>
    </row>
    <row r="3572" spans="1:7" s="55" customFormat="1" ht="14.15" x14ac:dyDescent="0.4">
      <c r="A3572" s="116"/>
      <c r="B3572" s="122"/>
      <c r="E3572" s="74"/>
      <c r="F3572" s="74"/>
      <c r="G3572" s="74"/>
    </row>
    <row r="3573" spans="1:7" s="55" customFormat="1" ht="14.15" x14ac:dyDescent="0.4">
      <c r="A3573" s="116"/>
      <c r="B3573" s="122"/>
      <c r="E3573" s="74"/>
      <c r="F3573" s="74"/>
      <c r="G3573" s="74"/>
    </row>
    <row r="3574" spans="1:7" s="55" customFormat="1" ht="14.15" x14ac:dyDescent="0.4">
      <c r="A3574" s="116"/>
      <c r="B3574" s="122"/>
      <c r="E3574" s="74"/>
      <c r="F3574" s="74"/>
      <c r="G3574" s="74"/>
    </row>
    <row r="3575" spans="1:7" s="55" customFormat="1" ht="14.15" x14ac:dyDescent="0.4">
      <c r="A3575" s="116"/>
      <c r="B3575" s="122"/>
      <c r="E3575" s="74"/>
      <c r="F3575" s="74"/>
      <c r="G3575" s="74"/>
    </row>
    <row r="3576" spans="1:7" s="55" customFormat="1" ht="14.15" x14ac:dyDescent="0.4">
      <c r="A3576" s="116"/>
      <c r="B3576" s="122"/>
      <c r="E3576" s="74"/>
      <c r="F3576" s="74"/>
      <c r="G3576" s="74"/>
    </row>
    <row r="3577" spans="1:7" s="55" customFormat="1" ht="14.15" x14ac:dyDescent="0.4">
      <c r="A3577" s="116"/>
      <c r="B3577" s="122"/>
      <c r="E3577" s="74"/>
      <c r="F3577" s="74"/>
      <c r="G3577" s="74"/>
    </row>
    <row r="3578" spans="1:7" s="55" customFormat="1" ht="14.15" x14ac:dyDescent="0.4">
      <c r="A3578" s="116"/>
      <c r="B3578" s="122"/>
      <c r="E3578" s="74"/>
      <c r="F3578" s="74"/>
      <c r="G3578" s="74"/>
    </row>
    <row r="3579" spans="1:7" s="55" customFormat="1" ht="14.15" x14ac:dyDescent="0.4">
      <c r="A3579" s="116"/>
      <c r="B3579" s="122"/>
      <c r="E3579" s="74"/>
      <c r="F3579" s="74"/>
      <c r="G3579" s="74"/>
    </row>
    <row r="3580" spans="1:7" s="55" customFormat="1" ht="14.15" x14ac:dyDescent="0.4">
      <c r="A3580" s="116"/>
      <c r="B3580" s="122"/>
      <c r="E3580" s="74"/>
      <c r="F3580" s="74"/>
      <c r="G3580" s="74"/>
    </row>
    <row r="3581" spans="1:7" s="55" customFormat="1" ht="14.15" x14ac:dyDescent="0.4">
      <c r="A3581" s="116"/>
      <c r="B3581" s="122"/>
      <c r="E3581" s="74"/>
      <c r="F3581" s="74"/>
      <c r="G3581" s="74"/>
    </row>
    <row r="3582" spans="1:7" s="55" customFormat="1" ht="14.15" x14ac:dyDescent="0.4">
      <c r="A3582" s="116"/>
      <c r="B3582" s="122"/>
      <c r="E3582" s="74"/>
      <c r="F3582" s="74"/>
      <c r="G3582" s="74"/>
    </row>
    <row r="3583" spans="1:7" s="55" customFormat="1" ht="14.15" x14ac:dyDescent="0.4">
      <c r="A3583" s="116"/>
      <c r="B3583" s="122"/>
      <c r="E3583" s="74"/>
      <c r="F3583" s="74"/>
      <c r="G3583" s="74"/>
    </row>
    <row r="3584" spans="1:7" s="55" customFormat="1" ht="14.15" x14ac:dyDescent="0.4">
      <c r="A3584" s="116"/>
      <c r="B3584" s="122"/>
      <c r="E3584" s="74"/>
      <c r="F3584" s="74"/>
      <c r="G3584" s="74"/>
    </row>
    <row r="3585" spans="1:7" s="55" customFormat="1" ht="14.15" x14ac:dyDescent="0.4">
      <c r="A3585" s="116"/>
      <c r="B3585" s="122"/>
      <c r="E3585" s="74"/>
      <c r="F3585" s="74"/>
      <c r="G3585" s="74"/>
    </row>
    <row r="3586" spans="1:7" s="55" customFormat="1" ht="14.15" x14ac:dyDescent="0.4">
      <c r="A3586" s="116"/>
      <c r="B3586" s="122"/>
      <c r="E3586" s="74"/>
      <c r="F3586" s="74"/>
      <c r="G3586" s="74"/>
    </row>
    <row r="3587" spans="1:7" s="55" customFormat="1" ht="14.15" x14ac:dyDescent="0.4">
      <c r="A3587" s="116"/>
      <c r="B3587" s="122"/>
      <c r="E3587" s="74"/>
      <c r="F3587" s="74"/>
      <c r="G3587" s="74"/>
    </row>
    <row r="3588" spans="1:7" s="55" customFormat="1" ht="14.15" x14ac:dyDescent="0.4">
      <c r="A3588" s="116"/>
      <c r="B3588" s="122"/>
      <c r="E3588" s="74"/>
      <c r="F3588" s="74"/>
      <c r="G3588" s="74"/>
    </row>
    <row r="3589" spans="1:7" s="55" customFormat="1" ht="14.15" x14ac:dyDescent="0.4">
      <c r="A3589" s="116"/>
      <c r="B3589" s="122"/>
      <c r="E3589" s="74"/>
      <c r="F3589" s="74"/>
      <c r="G3589" s="74"/>
    </row>
    <row r="3590" spans="1:7" s="55" customFormat="1" ht="14.15" x14ac:dyDescent="0.4">
      <c r="A3590" s="116"/>
      <c r="B3590" s="122"/>
      <c r="E3590" s="74"/>
      <c r="F3590" s="74"/>
      <c r="G3590" s="74"/>
    </row>
    <row r="3591" spans="1:7" s="55" customFormat="1" ht="14.15" x14ac:dyDescent="0.4">
      <c r="A3591" s="116"/>
      <c r="B3591" s="122"/>
      <c r="E3591" s="74"/>
      <c r="F3591" s="74"/>
      <c r="G3591" s="74"/>
    </row>
    <row r="3592" spans="1:7" s="55" customFormat="1" ht="14.15" x14ac:dyDescent="0.4">
      <c r="A3592" s="116"/>
      <c r="B3592" s="122"/>
      <c r="E3592" s="74"/>
      <c r="F3592" s="74"/>
      <c r="G3592" s="74"/>
    </row>
    <row r="3593" spans="1:7" s="55" customFormat="1" ht="14.15" x14ac:dyDescent="0.4">
      <c r="A3593" s="116"/>
      <c r="B3593" s="122"/>
      <c r="E3593" s="74"/>
      <c r="F3593" s="74"/>
      <c r="G3593" s="74"/>
    </row>
    <row r="3594" spans="1:7" s="55" customFormat="1" ht="14.15" x14ac:dyDescent="0.4">
      <c r="A3594" s="116"/>
      <c r="B3594" s="122"/>
      <c r="E3594" s="74"/>
      <c r="F3594" s="74"/>
      <c r="G3594" s="74"/>
    </row>
    <row r="3595" spans="1:7" s="55" customFormat="1" ht="14.15" x14ac:dyDescent="0.4">
      <c r="A3595" s="116"/>
      <c r="B3595" s="122"/>
      <c r="E3595" s="74"/>
      <c r="F3595" s="74"/>
      <c r="G3595" s="74"/>
    </row>
    <row r="3596" spans="1:7" s="55" customFormat="1" ht="14.15" x14ac:dyDescent="0.4">
      <c r="A3596" s="116"/>
      <c r="B3596" s="122"/>
      <c r="E3596" s="74"/>
      <c r="F3596" s="74"/>
      <c r="G3596" s="74"/>
    </row>
    <row r="3597" spans="1:7" s="55" customFormat="1" ht="14.15" x14ac:dyDescent="0.4">
      <c r="A3597" s="116"/>
      <c r="B3597" s="122"/>
      <c r="E3597" s="74"/>
      <c r="F3597" s="74"/>
      <c r="G3597" s="74"/>
    </row>
    <row r="3598" spans="1:7" s="55" customFormat="1" ht="14.15" x14ac:dyDescent="0.4">
      <c r="A3598" s="116"/>
      <c r="B3598" s="122"/>
      <c r="E3598" s="74"/>
      <c r="F3598" s="74"/>
      <c r="G3598" s="74"/>
    </row>
    <row r="3599" spans="1:7" s="55" customFormat="1" ht="14.15" x14ac:dyDescent="0.4">
      <c r="A3599" s="116"/>
      <c r="B3599" s="122"/>
      <c r="E3599" s="74"/>
      <c r="F3599" s="74"/>
      <c r="G3599" s="74"/>
    </row>
    <row r="3600" spans="1:7" s="55" customFormat="1" ht="14.15" x14ac:dyDescent="0.4">
      <c r="A3600" s="116"/>
      <c r="B3600" s="122"/>
      <c r="E3600" s="74"/>
      <c r="F3600" s="74"/>
      <c r="G3600" s="74"/>
    </row>
    <row r="3601" spans="1:7" s="55" customFormat="1" ht="14.15" x14ac:dyDescent="0.4">
      <c r="A3601" s="116"/>
      <c r="B3601" s="122"/>
      <c r="E3601" s="74"/>
      <c r="F3601" s="74"/>
      <c r="G3601" s="74"/>
    </row>
    <row r="3602" spans="1:7" s="55" customFormat="1" ht="14.15" x14ac:dyDescent="0.4">
      <c r="A3602" s="116"/>
      <c r="B3602" s="122"/>
      <c r="E3602" s="74"/>
      <c r="F3602" s="74"/>
      <c r="G3602" s="74"/>
    </row>
    <row r="3603" spans="1:7" s="55" customFormat="1" ht="14.15" x14ac:dyDescent="0.4">
      <c r="A3603" s="116"/>
      <c r="B3603" s="122"/>
      <c r="E3603" s="74"/>
      <c r="F3603" s="74"/>
      <c r="G3603" s="74"/>
    </row>
    <row r="3604" spans="1:7" s="55" customFormat="1" ht="14.15" x14ac:dyDescent="0.4">
      <c r="A3604" s="116"/>
      <c r="B3604" s="122"/>
      <c r="E3604" s="74"/>
      <c r="F3604" s="74"/>
      <c r="G3604" s="74"/>
    </row>
    <row r="3605" spans="1:7" s="55" customFormat="1" ht="14.15" x14ac:dyDescent="0.4">
      <c r="A3605" s="116"/>
      <c r="B3605" s="122"/>
      <c r="E3605" s="74"/>
      <c r="F3605" s="74"/>
      <c r="G3605" s="74"/>
    </row>
    <row r="3606" spans="1:7" s="55" customFormat="1" ht="14.15" x14ac:dyDescent="0.4">
      <c r="A3606" s="116"/>
      <c r="B3606" s="122"/>
      <c r="E3606" s="74"/>
      <c r="F3606" s="74"/>
      <c r="G3606" s="74"/>
    </row>
    <row r="3607" spans="1:7" s="55" customFormat="1" ht="14.15" x14ac:dyDescent="0.4">
      <c r="A3607" s="116"/>
      <c r="B3607" s="122"/>
      <c r="E3607" s="74"/>
      <c r="F3607" s="74"/>
      <c r="G3607" s="74"/>
    </row>
    <row r="3608" spans="1:7" s="55" customFormat="1" ht="14.15" x14ac:dyDescent="0.4">
      <c r="A3608" s="116"/>
      <c r="B3608" s="122"/>
      <c r="E3608" s="74"/>
      <c r="F3608" s="74"/>
      <c r="G3608" s="74"/>
    </row>
    <row r="3609" spans="1:7" s="55" customFormat="1" ht="14.15" x14ac:dyDescent="0.4">
      <c r="A3609" s="116"/>
      <c r="B3609" s="122"/>
      <c r="E3609" s="74"/>
      <c r="F3609" s="74"/>
      <c r="G3609" s="74"/>
    </row>
    <row r="3610" spans="1:7" s="55" customFormat="1" ht="14.15" x14ac:dyDescent="0.4">
      <c r="A3610" s="116"/>
      <c r="B3610" s="122"/>
      <c r="E3610" s="74"/>
      <c r="F3610" s="74"/>
      <c r="G3610" s="74"/>
    </row>
    <row r="3611" spans="1:7" s="55" customFormat="1" ht="14.15" x14ac:dyDescent="0.4">
      <c r="A3611" s="116"/>
      <c r="B3611" s="122"/>
      <c r="E3611" s="74"/>
      <c r="F3611" s="74"/>
      <c r="G3611" s="74"/>
    </row>
    <row r="3612" spans="1:7" s="55" customFormat="1" ht="14.15" x14ac:dyDescent="0.4">
      <c r="A3612" s="116"/>
      <c r="B3612" s="122"/>
      <c r="E3612" s="74"/>
      <c r="F3612" s="74"/>
      <c r="G3612" s="74"/>
    </row>
    <row r="3613" spans="1:7" s="55" customFormat="1" ht="14.15" x14ac:dyDescent="0.4">
      <c r="A3613" s="116"/>
      <c r="B3613" s="122"/>
      <c r="E3613" s="74"/>
      <c r="F3613" s="74"/>
      <c r="G3613" s="74"/>
    </row>
    <row r="3614" spans="1:7" s="55" customFormat="1" ht="14.15" x14ac:dyDescent="0.4">
      <c r="A3614" s="116"/>
      <c r="B3614" s="122"/>
      <c r="E3614" s="74"/>
      <c r="F3614" s="74"/>
      <c r="G3614" s="74"/>
    </row>
    <row r="3615" spans="1:7" s="55" customFormat="1" ht="14.15" x14ac:dyDescent="0.4">
      <c r="A3615" s="116"/>
      <c r="B3615" s="122"/>
      <c r="E3615" s="74"/>
      <c r="F3615" s="74"/>
      <c r="G3615" s="74"/>
    </row>
    <row r="3616" spans="1:7" s="55" customFormat="1" ht="14.15" x14ac:dyDescent="0.4">
      <c r="A3616" s="116"/>
      <c r="B3616" s="122"/>
      <c r="E3616" s="74"/>
      <c r="F3616" s="74"/>
      <c r="G3616" s="74"/>
    </row>
    <row r="3617" spans="1:7" s="55" customFormat="1" ht="14.15" x14ac:dyDescent="0.4">
      <c r="A3617" s="116"/>
      <c r="B3617" s="122"/>
      <c r="E3617" s="74"/>
      <c r="F3617" s="74"/>
      <c r="G3617" s="74"/>
    </row>
    <row r="3618" spans="1:7" s="55" customFormat="1" ht="14.15" x14ac:dyDescent="0.4">
      <c r="A3618" s="116"/>
      <c r="B3618" s="122"/>
      <c r="E3618" s="74"/>
      <c r="F3618" s="74"/>
      <c r="G3618" s="74"/>
    </row>
    <row r="3619" spans="1:7" s="55" customFormat="1" ht="14.15" x14ac:dyDescent="0.4">
      <c r="A3619" s="116"/>
      <c r="B3619" s="122"/>
      <c r="E3619" s="74"/>
      <c r="F3619" s="74"/>
      <c r="G3619" s="74"/>
    </row>
    <row r="3620" spans="1:7" s="55" customFormat="1" ht="14.15" x14ac:dyDescent="0.4">
      <c r="A3620" s="116"/>
      <c r="B3620" s="122"/>
      <c r="E3620" s="74"/>
      <c r="F3620" s="74"/>
      <c r="G3620" s="74"/>
    </row>
    <row r="3621" spans="1:7" s="55" customFormat="1" ht="14.15" x14ac:dyDescent="0.4">
      <c r="A3621" s="116"/>
      <c r="B3621" s="122"/>
      <c r="E3621" s="74"/>
      <c r="F3621" s="74"/>
      <c r="G3621" s="74"/>
    </row>
    <row r="3622" spans="1:7" s="55" customFormat="1" ht="14.15" x14ac:dyDescent="0.4">
      <c r="A3622" s="116"/>
      <c r="B3622" s="122"/>
      <c r="E3622" s="74"/>
      <c r="F3622" s="74"/>
      <c r="G3622" s="74"/>
    </row>
    <row r="3623" spans="1:7" s="55" customFormat="1" ht="14.15" x14ac:dyDescent="0.4">
      <c r="A3623" s="116"/>
      <c r="B3623" s="122"/>
      <c r="E3623" s="74"/>
      <c r="F3623" s="74"/>
      <c r="G3623" s="74"/>
    </row>
    <row r="3624" spans="1:7" s="55" customFormat="1" ht="14.15" x14ac:dyDescent="0.4">
      <c r="A3624" s="116"/>
      <c r="B3624" s="122"/>
      <c r="E3624" s="74"/>
      <c r="F3624" s="74"/>
      <c r="G3624" s="74"/>
    </row>
    <row r="3625" spans="1:7" s="55" customFormat="1" ht="14.15" x14ac:dyDescent="0.4">
      <c r="A3625" s="116"/>
      <c r="B3625" s="122"/>
      <c r="E3625" s="74"/>
      <c r="F3625" s="74"/>
      <c r="G3625" s="74"/>
    </row>
    <row r="3626" spans="1:7" s="55" customFormat="1" ht="14.15" x14ac:dyDescent="0.4">
      <c r="A3626" s="116"/>
      <c r="B3626" s="122"/>
      <c r="E3626" s="74"/>
      <c r="F3626" s="74"/>
      <c r="G3626" s="74"/>
    </row>
    <row r="3627" spans="1:7" s="55" customFormat="1" ht="14.15" x14ac:dyDescent="0.4">
      <c r="A3627" s="116"/>
      <c r="B3627" s="122"/>
      <c r="E3627" s="74"/>
      <c r="F3627" s="74"/>
      <c r="G3627" s="74"/>
    </row>
    <row r="3628" spans="1:7" s="55" customFormat="1" ht="14.15" x14ac:dyDescent="0.4">
      <c r="A3628" s="116"/>
      <c r="B3628" s="122"/>
      <c r="E3628" s="74"/>
      <c r="F3628" s="74"/>
      <c r="G3628" s="74"/>
    </row>
    <row r="3629" spans="1:7" s="55" customFormat="1" ht="14.15" x14ac:dyDescent="0.4">
      <c r="A3629" s="116"/>
      <c r="B3629" s="122"/>
      <c r="E3629" s="74"/>
      <c r="F3629" s="74"/>
      <c r="G3629" s="74"/>
    </row>
    <row r="3630" spans="1:7" s="55" customFormat="1" ht="14.15" x14ac:dyDescent="0.4">
      <c r="A3630" s="116"/>
      <c r="B3630" s="122"/>
      <c r="E3630" s="74"/>
      <c r="F3630" s="74"/>
      <c r="G3630" s="74"/>
    </row>
    <row r="3631" spans="1:7" s="55" customFormat="1" ht="14.15" x14ac:dyDescent="0.4">
      <c r="A3631" s="116"/>
      <c r="B3631" s="122"/>
      <c r="E3631" s="74"/>
      <c r="F3631" s="74"/>
      <c r="G3631" s="74"/>
    </row>
    <row r="3632" spans="1:7" s="55" customFormat="1" ht="14.15" x14ac:dyDescent="0.4">
      <c r="A3632" s="116"/>
      <c r="B3632" s="122"/>
      <c r="E3632" s="74"/>
      <c r="F3632" s="74"/>
      <c r="G3632" s="74"/>
    </row>
    <row r="3633" spans="1:7" s="55" customFormat="1" ht="14.15" x14ac:dyDescent="0.4">
      <c r="A3633" s="116"/>
      <c r="B3633" s="122"/>
      <c r="E3633" s="74"/>
      <c r="F3633" s="74"/>
      <c r="G3633" s="74"/>
    </row>
    <row r="3634" spans="1:7" s="55" customFormat="1" ht="14.15" x14ac:dyDescent="0.4">
      <c r="A3634" s="116"/>
      <c r="B3634" s="122"/>
      <c r="E3634" s="74"/>
      <c r="F3634" s="74"/>
      <c r="G3634" s="74"/>
    </row>
    <row r="3635" spans="1:7" s="55" customFormat="1" ht="14.15" x14ac:dyDescent="0.4">
      <c r="A3635" s="116"/>
      <c r="B3635" s="122"/>
      <c r="E3635" s="74"/>
      <c r="F3635" s="74"/>
      <c r="G3635" s="74"/>
    </row>
    <row r="3636" spans="1:7" s="55" customFormat="1" ht="14.15" x14ac:dyDescent="0.4">
      <c r="A3636" s="116"/>
      <c r="B3636" s="122"/>
      <c r="E3636" s="74"/>
      <c r="F3636" s="74"/>
      <c r="G3636" s="74"/>
    </row>
    <row r="3637" spans="1:7" s="55" customFormat="1" ht="14.15" x14ac:dyDescent="0.4">
      <c r="A3637" s="116"/>
      <c r="B3637" s="122"/>
      <c r="E3637" s="74"/>
      <c r="F3637" s="74"/>
      <c r="G3637" s="74"/>
    </row>
    <row r="3638" spans="1:7" s="55" customFormat="1" ht="14.15" x14ac:dyDescent="0.4">
      <c r="A3638" s="116"/>
      <c r="B3638" s="122"/>
      <c r="E3638" s="74"/>
      <c r="F3638" s="74"/>
      <c r="G3638" s="74"/>
    </row>
    <row r="3639" spans="1:7" s="55" customFormat="1" ht="14.15" x14ac:dyDescent="0.4">
      <c r="A3639" s="116"/>
      <c r="B3639" s="122"/>
      <c r="E3639" s="74"/>
      <c r="F3639" s="74"/>
      <c r="G3639" s="74"/>
    </row>
    <row r="3640" spans="1:7" s="55" customFormat="1" ht="14.15" x14ac:dyDescent="0.4">
      <c r="A3640" s="116"/>
      <c r="B3640" s="122"/>
      <c r="E3640" s="74"/>
      <c r="F3640" s="74"/>
      <c r="G3640" s="74"/>
    </row>
    <row r="3641" spans="1:7" s="55" customFormat="1" ht="14.15" x14ac:dyDescent="0.4">
      <c r="A3641" s="116"/>
      <c r="B3641" s="122"/>
      <c r="E3641" s="74"/>
      <c r="F3641" s="74"/>
      <c r="G3641" s="74"/>
    </row>
    <row r="3642" spans="1:7" s="55" customFormat="1" ht="14.15" x14ac:dyDescent="0.4">
      <c r="A3642" s="116"/>
      <c r="B3642" s="122"/>
      <c r="E3642" s="74"/>
      <c r="F3642" s="74"/>
      <c r="G3642" s="74"/>
    </row>
    <row r="3643" spans="1:7" s="55" customFormat="1" ht="14.15" x14ac:dyDescent="0.4">
      <c r="A3643" s="116"/>
      <c r="B3643" s="122"/>
      <c r="E3643" s="74"/>
      <c r="F3643" s="74"/>
      <c r="G3643" s="74"/>
    </row>
    <row r="3644" spans="1:7" s="55" customFormat="1" ht="14.15" x14ac:dyDescent="0.4">
      <c r="A3644" s="116"/>
      <c r="B3644" s="122"/>
      <c r="E3644" s="74"/>
      <c r="F3644" s="74"/>
      <c r="G3644" s="74"/>
    </row>
    <row r="3645" spans="1:7" s="55" customFormat="1" ht="14.15" x14ac:dyDescent="0.4">
      <c r="A3645" s="116"/>
      <c r="B3645" s="122"/>
      <c r="E3645" s="74"/>
      <c r="F3645" s="74"/>
      <c r="G3645" s="74"/>
    </row>
    <row r="3646" spans="1:7" s="55" customFormat="1" ht="14.15" x14ac:dyDescent="0.4">
      <c r="A3646" s="116"/>
      <c r="B3646" s="122"/>
      <c r="E3646" s="74"/>
      <c r="F3646" s="74"/>
      <c r="G3646" s="74"/>
    </row>
    <row r="3647" spans="1:7" s="55" customFormat="1" ht="14.15" x14ac:dyDescent="0.4">
      <c r="A3647" s="116"/>
      <c r="B3647" s="122"/>
      <c r="E3647" s="74"/>
      <c r="F3647" s="74"/>
      <c r="G3647" s="74"/>
    </row>
    <row r="3648" spans="1:7" s="55" customFormat="1" ht="14.15" x14ac:dyDescent="0.4">
      <c r="A3648" s="116"/>
      <c r="B3648" s="122"/>
      <c r="E3648" s="74"/>
      <c r="F3648" s="74"/>
      <c r="G3648" s="74"/>
    </row>
    <row r="3649" spans="1:7" s="55" customFormat="1" ht="14.15" x14ac:dyDescent="0.4">
      <c r="A3649" s="116"/>
      <c r="B3649" s="122"/>
      <c r="E3649" s="74"/>
      <c r="F3649" s="74"/>
      <c r="G3649" s="74"/>
    </row>
    <row r="3650" spans="1:7" s="55" customFormat="1" ht="14.15" x14ac:dyDescent="0.4">
      <c r="A3650" s="116"/>
      <c r="B3650" s="122"/>
      <c r="E3650" s="74"/>
      <c r="F3650" s="74"/>
      <c r="G3650" s="74"/>
    </row>
    <row r="3651" spans="1:7" s="55" customFormat="1" ht="14.15" x14ac:dyDescent="0.4">
      <c r="A3651" s="116"/>
      <c r="B3651" s="122"/>
      <c r="E3651" s="74"/>
      <c r="F3651" s="74"/>
      <c r="G3651" s="74"/>
    </row>
    <row r="3652" spans="1:7" s="55" customFormat="1" ht="14.15" x14ac:dyDescent="0.4">
      <c r="A3652" s="116"/>
      <c r="B3652" s="122"/>
      <c r="E3652" s="74"/>
      <c r="F3652" s="74"/>
      <c r="G3652" s="74"/>
    </row>
    <row r="3653" spans="1:7" s="55" customFormat="1" ht="14.15" x14ac:dyDescent="0.4">
      <c r="A3653" s="116"/>
      <c r="B3653" s="122"/>
      <c r="E3653" s="74"/>
      <c r="F3653" s="74"/>
      <c r="G3653" s="74"/>
    </row>
    <row r="3654" spans="1:7" s="55" customFormat="1" ht="14.15" x14ac:dyDescent="0.4">
      <c r="A3654" s="116"/>
      <c r="B3654" s="122"/>
      <c r="E3654" s="74"/>
      <c r="F3654" s="74"/>
      <c r="G3654" s="74"/>
    </row>
    <row r="3655" spans="1:7" s="55" customFormat="1" ht="14.15" x14ac:dyDescent="0.4">
      <c r="A3655" s="116"/>
      <c r="B3655" s="122"/>
      <c r="E3655" s="74"/>
      <c r="F3655" s="74"/>
      <c r="G3655" s="74"/>
    </row>
    <row r="3656" spans="1:7" s="55" customFormat="1" ht="14.15" x14ac:dyDescent="0.4">
      <c r="A3656" s="116"/>
      <c r="B3656" s="122"/>
      <c r="E3656" s="74"/>
      <c r="F3656" s="74"/>
      <c r="G3656" s="74"/>
    </row>
    <row r="3657" spans="1:7" s="55" customFormat="1" ht="14.15" x14ac:dyDescent="0.4">
      <c r="A3657" s="116"/>
      <c r="B3657" s="122"/>
      <c r="E3657" s="74"/>
      <c r="F3657" s="74"/>
      <c r="G3657" s="74"/>
    </row>
    <row r="3658" spans="1:7" s="55" customFormat="1" ht="14.15" x14ac:dyDescent="0.4">
      <c r="A3658" s="116"/>
      <c r="B3658" s="122"/>
      <c r="E3658" s="74"/>
      <c r="F3658" s="74"/>
      <c r="G3658" s="74"/>
    </row>
    <row r="3659" spans="1:7" s="55" customFormat="1" ht="14.15" x14ac:dyDescent="0.4">
      <c r="A3659" s="116"/>
      <c r="B3659" s="122"/>
      <c r="E3659" s="74"/>
      <c r="F3659" s="74"/>
      <c r="G3659" s="74"/>
    </row>
    <row r="3660" spans="1:7" s="55" customFormat="1" ht="14.15" x14ac:dyDescent="0.4">
      <c r="A3660" s="116"/>
      <c r="B3660" s="122"/>
      <c r="E3660" s="74"/>
      <c r="F3660" s="74"/>
      <c r="G3660" s="74"/>
    </row>
    <row r="3661" spans="1:7" s="55" customFormat="1" ht="14.15" x14ac:dyDescent="0.4">
      <c r="A3661" s="116"/>
      <c r="B3661" s="122"/>
      <c r="E3661" s="74"/>
      <c r="F3661" s="74"/>
      <c r="G3661" s="74"/>
    </row>
    <row r="3662" spans="1:7" s="55" customFormat="1" ht="14.15" x14ac:dyDescent="0.4">
      <c r="A3662" s="116"/>
      <c r="B3662" s="122"/>
      <c r="E3662" s="74"/>
      <c r="F3662" s="74"/>
      <c r="G3662" s="74"/>
    </row>
    <row r="3663" spans="1:7" s="55" customFormat="1" ht="14.15" x14ac:dyDescent="0.4">
      <c r="A3663" s="116"/>
      <c r="B3663" s="122"/>
      <c r="E3663" s="74"/>
      <c r="F3663" s="74"/>
      <c r="G3663" s="74"/>
    </row>
    <row r="3664" spans="1:7" s="55" customFormat="1" ht="14.15" x14ac:dyDescent="0.4">
      <c r="A3664" s="116"/>
      <c r="B3664" s="122"/>
      <c r="E3664" s="74"/>
      <c r="F3664" s="74"/>
      <c r="G3664" s="74"/>
    </row>
    <row r="3665" spans="1:7" s="55" customFormat="1" ht="14.15" x14ac:dyDescent="0.4">
      <c r="A3665" s="116"/>
      <c r="B3665" s="122"/>
      <c r="E3665" s="74"/>
      <c r="F3665" s="74"/>
      <c r="G3665" s="74"/>
    </row>
    <row r="3666" spans="1:7" s="55" customFormat="1" ht="14.15" x14ac:dyDescent="0.4">
      <c r="A3666" s="116"/>
      <c r="B3666" s="122"/>
      <c r="E3666" s="74"/>
      <c r="F3666" s="74"/>
      <c r="G3666" s="74"/>
    </row>
    <row r="3667" spans="1:7" s="55" customFormat="1" ht="14.15" x14ac:dyDescent="0.4">
      <c r="A3667" s="116"/>
      <c r="B3667" s="122"/>
      <c r="E3667" s="74"/>
      <c r="F3667" s="74"/>
      <c r="G3667" s="74"/>
    </row>
    <row r="3668" spans="1:7" s="55" customFormat="1" ht="14.15" x14ac:dyDescent="0.4">
      <c r="A3668" s="116"/>
      <c r="B3668" s="122"/>
      <c r="E3668" s="74"/>
      <c r="F3668" s="74"/>
      <c r="G3668" s="74"/>
    </row>
    <row r="3669" spans="1:7" s="55" customFormat="1" ht="14.15" x14ac:dyDescent="0.4">
      <c r="A3669" s="116"/>
      <c r="B3669" s="122"/>
      <c r="E3669" s="74"/>
      <c r="F3669" s="74"/>
      <c r="G3669" s="74"/>
    </row>
    <row r="3670" spans="1:7" s="55" customFormat="1" ht="14.15" x14ac:dyDescent="0.4">
      <c r="A3670" s="116"/>
      <c r="B3670" s="122"/>
      <c r="E3670" s="74"/>
      <c r="F3670" s="74"/>
      <c r="G3670" s="74"/>
    </row>
    <row r="3671" spans="1:7" s="55" customFormat="1" ht="14.15" x14ac:dyDescent="0.4">
      <c r="A3671" s="116"/>
      <c r="B3671" s="122"/>
      <c r="E3671" s="74"/>
      <c r="F3671" s="74"/>
      <c r="G3671" s="74"/>
    </row>
    <row r="3672" spans="1:7" s="55" customFormat="1" ht="14.15" x14ac:dyDescent="0.4">
      <c r="A3672" s="116"/>
      <c r="B3672" s="122"/>
      <c r="E3672" s="74"/>
      <c r="F3672" s="74"/>
      <c r="G3672" s="74"/>
    </row>
    <row r="3673" spans="1:7" s="55" customFormat="1" ht="14.15" x14ac:dyDescent="0.4">
      <c r="A3673" s="116"/>
      <c r="B3673" s="122"/>
      <c r="E3673" s="74"/>
      <c r="F3673" s="74"/>
      <c r="G3673" s="74"/>
    </row>
    <row r="3674" spans="1:7" s="55" customFormat="1" ht="14.15" x14ac:dyDescent="0.4">
      <c r="A3674" s="116"/>
      <c r="B3674" s="122"/>
      <c r="E3674" s="74"/>
      <c r="F3674" s="74"/>
      <c r="G3674" s="74"/>
    </row>
    <row r="3675" spans="1:7" s="55" customFormat="1" ht="14.15" x14ac:dyDescent="0.4">
      <c r="A3675" s="116"/>
      <c r="B3675" s="122"/>
      <c r="E3675" s="74"/>
      <c r="F3675" s="74"/>
      <c r="G3675" s="74"/>
    </row>
    <row r="3676" spans="1:7" s="55" customFormat="1" ht="14.15" x14ac:dyDescent="0.4">
      <c r="A3676" s="116"/>
      <c r="B3676" s="122"/>
      <c r="E3676" s="74"/>
      <c r="F3676" s="74"/>
      <c r="G3676" s="74"/>
    </row>
    <row r="3677" spans="1:7" s="55" customFormat="1" ht="14.15" x14ac:dyDescent="0.4">
      <c r="A3677" s="116"/>
      <c r="B3677" s="122"/>
      <c r="E3677" s="74"/>
      <c r="F3677" s="74"/>
      <c r="G3677" s="74"/>
    </row>
    <row r="3678" spans="1:7" s="55" customFormat="1" ht="14.15" x14ac:dyDescent="0.4">
      <c r="A3678" s="116"/>
      <c r="B3678" s="122"/>
      <c r="E3678" s="74"/>
      <c r="F3678" s="74"/>
      <c r="G3678" s="74"/>
    </row>
    <row r="3679" spans="1:7" s="55" customFormat="1" ht="14.15" x14ac:dyDescent="0.4">
      <c r="A3679" s="116"/>
      <c r="B3679" s="122"/>
      <c r="E3679" s="74"/>
      <c r="F3679" s="74"/>
      <c r="G3679" s="74"/>
    </row>
    <row r="3680" spans="1:7" s="55" customFormat="1" ht="14.15" x14ac:dyDescent="0.4">
      <c r="A3680" s="116"/>
      <c r="B3680" s="122"/>
      <c r="E3680" s="74"/>
      <c r="F3680" s="74"/>
      <c r="G3680" s="74"/>
    </row>
    <row r="3681" spans="1:7" s="55" customFormat="1" ht="14.15" x14ac:dyDescent="0.4">
      <c r="A3681" s="116"/>
      <c r="B3681" s="122"/>
      <c r="E3681" s="74"/>
      <c r="F3681" s="74"/>
      <c r="G3681" s="74"/>
    </row>
    <row r="3682" spans="1:7" s="55" customFormat="1" ht="14.15" x14ac:dyDescent="0.4">
      <c r="A3682" s="116"/>
      <c r="B3682" s="122"/>
      <c r="E3682" s="74"/>
      <c r="F3682" s="74"/>
      <c r="G3682" s="74"/>
    </row>
    <row r="3683" spans="1:7" s="55" customFormat="1" ht="14.15" x14ac:dyDescent="0.4">
      <c r="A3683" s="116"/>
      <c r="B3683" s="122"/>
      <c r="E3683" s="74"/>
      <c r="F3683" s="74"/>
      <c r="G3683" s="74"/>
    </row>
    <row r="3684" spans="1:7" s="55" customFormat="1" ht="14.15" x14ac:dyDescent="0.4">
      <c r="A3684" s="116"/>
      <c r="B3684" s="122"/>
      <c r="E3684" s="74"/>
      <c r="F3684" s="74"/>
      <c r="G3684" s="74"/>
    </row>
    <row r="3685" spans="1:7" s="55" customFormat="1" ht="14.15" x14ac:dyDescent="0.4">
      <c r="A3685" s="116"/>
      <c r="B3685" s="122"/>
      <c r="E3685" s="74"/>
      <c r="F3685" s="74"/>
      <c r="G3685" s="74"/>
    </row>
    <row r="3686" spans="1:7" s="55" customFormat="1" ht="14.15" x14ac:dyDescent="0.4">
      <c r="A3686" s="116"/>
      <c r="B3686" s="122"/>
      <c r="E3686" s="74"/>
      <c r="F3686" s="74"/>
      <c r="G3686" s="74"/>
    </row>
    <row r="3687" spans="1:7" s="55" customFormat="1" ht="14.15" x14ac:dyDescent="0.4">
      <c r="A3687" s="116"/>
      <c r="B3687" s="122"/>
      <c r="E3687" s="74"/>
      <c r="F3687" s="74"/>
      <c r="G3687" s="74"/>
    </row>
    <row r="3688" spans="1:7" s="55" customFormat="1" ht="14.15" x14ac:dyDescent="0.4">
      <c r="A3688" s="116"/>
      <c r="B3688" s="122"/>
      <c r="E3688" s="74"/>
      <c r="F3688" s="74"/>
      <c r="G3688" s="74"/>
    </row>
    <row r="3689" spans="1:7" s="55" customFormat="1" ht="14.15" x14ac:dyDescent="0.4">
      <c r="A3689" s="116"/>
      <c r="B3689" s="122"/>
      <c r="E3689" s="74"/>
      <c r="F3689" s="74"/>
      <c r="G3689" s="74"/>
    </row>
    <row r="3690" spans="1:7" s="55" customFormat="1" ht="14.15" x14ac:dyDescent="0.4">
      <c r="A3690" s="116"/>
      <c r="B3690" s="122"/>
      <c r="E3690" s="74"/>
      <c r="F3690" s="74"/>
      <c r="G3690" s="74"/>
    </row>
    <row r="3691" spans="1:7" s="55" customFormat="1" ht="14.15" x14ac:dyDescent="0.4">
      <c r="A3691" s="116"/>
      <c r="B3691" s="122"/>
      <c r="E3691" s="74"/>
      <c r="F3691" s="74"/>
      <c r="G3691" s="74"/>
    </row>
    <row r="3692" spans="1:7" s="55" customFormat="1" ht="14.15" x14ac:dyDescent="0.4">
      <c r="A3692" s="116"/>
      <c r="B3692" s="122"/>
      <c r="E3692" s="74"/>
      <c r="F3692" s="74"/>
      <c r="G3692" s="74"/>
    </row>
    <row r="3693" spans="1:7" s="55" customFormat="1" ht="14.15" x14ac:dyDescent="0.4">
      <c r="A3693" s="116"/>
      <c r="B3693" s="122"/>
      <c r="E3693" s="74"/>
      <c r="F3693" s="74"/>
      <c r="G3693" s="74"/>
    </row>
    <row r="3694" spans="1:7" s="55" customFormat="1" ht="14.15" x14ac:dyDescent="0.4">
      <c r="A3694" s="116"/>
      <c r="B3694" s="122"/>
      <c r="E3694" s="74"/>
      <c r="F3694" s="74"/>
      <c r="G3694" s="74"/>
    </row>
    <row r="3695" spans="1:7" s="55" customFormat="1" ht="14.15" x14ac:dyDescent="0.4">
      <c r="A3695" s="116"/>
      <c r="B3695" s="122"/>
      <c r="E3695" s="74"/>
      <c r="F3695" s="74"/>
      <c r="G3695" s="74"/>
    </row>
    <row r="3696" spans="1:7" s="55" customFormat="1" ht="14.15" x14ac:dyDescent="0.4">
      <c r="A3696" s="116"/>
      <c r="B3696" s="122"/>
      <c r="E3696" s="74"/>
      <c r="F3696" s="74"/>
      <c r="G3696" s="74"/>
    </row>
    <row r="3697" spans="1:24" s="55" customFormat="1" ht="14.15" x14ac:dyDescent="0.4">
      <c r="A3697" s="116"/>
      <c r="B3697" s="122"/>
      <c r="E3697" s="74"/>
      <c r="F3697" s="74"/>
      <c r="G3697" s="74"/>
    </row>
    <row r="3698" spans="1:24" s="55" customFormat="1" ht="14.15" x14ac:dyDescent="0.4">
      <c r="A3698" s="116"/>
      <c r="B3698" s="122"/>
      <c r="E3698" s="74"/>
      <c r="F3698" s="74"/>
      <c r="G3698" s="74"/>
    </row>
    <row r="3699" spans="1:24" s="55" customFormat="1" ht="14.15" x14ac:dyDescent="0.4">
      <c r="A3699" s="116"/>
      <c r="B3699" s="122"/>
      <c r="E3699" s="74"/>
      <c r="F3699" s="74"/>
      <c r="G3699" s="74"/>
    </row>
    <row r="3700" spans="1:24" s="55" customFormat="1" ht="14.15" x14ac:dyDescent="0.4">
      <c r="A3700" s="116"/>
      <c r="B3700" s="122"/>
      <c r="E3700" s="74"/>
      <c r="F3700" s="74"/>
      <c r="G3700" s="74"/>
    </row>
    <row r="3701" spans="1:24" s="55" customFormat="1" ht="14.15" x14ac:dyDescent="0.4">
      <c r="A3701" s="116"/>
      <c r="B3701" s="122"/>
      <c r="E3701" s="74"/>
      <c r="F3701" s="74"/>
      <c r="G3701" s="74"/>
    </row>
    <row r="3702" spans="1:24" s="55" customFormat="1" ht="14.15" x14ac:dyDescent="0.4">
      <c r="A3702" s="116"/>
      <c r="B3702" s="122"/>
      <c r="E3702" s="74"/>
      <c r="F3702" s="74"/>
      <c r="G3702" s="74"/>
    </row>
    <row r="3703" spans="1:24" s="55" customFormat="1" ht="14.15" x14ac:dyDescent="0.4">
      <c r="A3703" s="116"/>
      <c r="B3703" s="122"/>
      <c r="E3703" s="74"/>
      <c r="F3703" s="74"/>
      <c r="G3703" s="74"/>
    </row>
    <row r="3704" spans="1:24" s="55" customFormat="1" ht="14.15" x14ac:dyDescent="0.4">
      <c r="A3704" s="116"/>
      <c r="B3704" s="122"/>
      <c r="E3704" s="74"/>
      <c r="F3704" s="74"/>
      <c r="G3704" s="74"/>
    </row>
    <row r="3705" spans="1:24" s="55" customFormat="1" x14ac:dyDescent="0.4">
      <c r="A3705" s="116"/>
      <c r="B3705" s="122"/>
      <c r="E3705" s="74"/>
      <c r="F3705" s="74"/>
      <c r="G3705" s="74"/>
      <c r="R3705" s="43"/>
      <c r="S3705" s="43"/>
      <c r="T3705" s="43"/>
    </row>
    <row r="3706" spans="1:24" s="55" customFormat="1" x14ac:dyDescent="0.4">
      <c r="A3706" s="116"/>
      <c r="B3706" s="122"/>
      <c r="E3706" s="74"/>
      <c r="F3706" s="74"/>
      <c r="G3706" s="74"/>
      <c r="R3706" s="43"/>
      <c r="S3706" s="43"/>
      <c r="T3706" s="43"/>
    </row>
    <row r="3707" spans="1:24" s="55" customFormat="1" x14ac:dyDescent="0.4">
      <c r="A3707" s="116"/>
      <c r="B3707" s="122"/>
      <c r="E3707" s="74"/>
      <c r="F3707" s="74"/>
      <c r="G3707" s="74"/>
      <c r="R3707" s="43"/>
      <c r="S3707" s="43"/>
      <c r="T3707" s="43"/>
    </row>
    <row r="3708" spans="1:24" s="55" customFormat="1" x14ac:dyDescent="0.4">
      <c r="A3708" s="116"/>
      <c r="B3708" s="122"/>
      <c r="E3708" s="74"/>
      <c r="F3708" s="74"/>
      <c r="G3708" s="74"/>
      <c r="R3708" s="43"/>
      <c r="S3708" s="43"/>
      <c r="T3708" s="43"/>
    </row>
    <row r="3709" spans="1:24" s="55" customFormat="1" x14ac:dyDescent="0.4">
      <c r="A3709" s="116"/>
      <c r="B3709" s="122"/>
      <c r="E3709" s="74"/>
      <c r="F3709" s="74"/>
      <c r="G3709" s="74"/>
      <c r="J3709" s="43"/>
      <c r="R3709" s="43"/>
      <c r="S3709" s="43"/>
      <c r="T3709" s="43"/>
    </row>
    <row r="3710" spans="1:24" s="55" customFormat="1" x14ac:dyDescent="0.4">
      <c r="A3710" s="116"/>
      <c r="B3710" s="122"/>
      <c r="E3710" s="74"/>
      <c r="F3710" s="74"/>
      <c r="G3710" s="74"/>
      <c r="J3710" s="43"/>
      <c r="R3710" s="43"/>
      <c r="S3710" s="43"/>
      <c r="T3710" s="43"/>
      <c r="U3710" s="43"/>
    </row>
    <row r="3711" spans="1:24" s="55" customFormat="1" x14ac:dyDescent="0.4">
      <c r="A3711" s="116"/>
      <c r="B3711" s="122"/>
      <c r="E3711" s="74"/>
      <c r="F3711" s="74"/>
      <c r="G3711" s="74"/>
      <c r="J3711" s="43"/>
      <c r="R3711" s="43"/>
      <c r="S3711" s="43"/>
      <c r="T3711" s="43"/>
      <c r="U3711" s="43"/>
    </row>
    <row r="3712" spans="1:24" s="55" customFormat="1" x14ac:dyDescent="0.4">
      <c r="A3712" s="116"/>
      <c r="B3712" s="122"/>
      <c r="E3712" s="74"/>
      <c r="F3712" s="74"/>
      <c r="G3712" s="74"/>
      <c r="J3712" s="43"/>
      <c r="R3712" s="43"/>
      <c r="S3712" s="43"/>
      <c r="T3712" s="43"/>
      <c r="U3712" s="43"/>
      <c r="V3712" s="43"/>
      <c r="W3712" s="43"/>
      <c r="X3712" s="43"/>
    </row>
  </sheetData>
  <mergeCells count="10">
    <mergeCell ref="C57:P57"/>
    <mergeCell ref="N2:P2"/>
    <mergeCell ref="K2:M2"/>
    <mergeCell ref="H2:I2"/>
    <mergeCell ref="D2:G2"/>
    <mergeCell ref="AD2:AF2"/>
    <mergeCell ref="R2:S2"/>
    <mergeCell ref="U2:X2"/>
    <mergeCell ref="Y2:Z2"/>
    <mergeCell ref="AA2:AC2"/>
  </mergeCells>
  <conditionalFormatting sqref="R4:AF52">
    <cfRule type="cellIs" dxfId="1" priority="1" stopIfTrue="1" operator="greaterThan">
      <formula>0.5</formula>
    </cfRule>
    <cfRule type="cellIs" dxfId="0" priority="2" stopIfTrue="1" operator="lessThan">
      <formula>-0.5</formula>
    </cfRule>
  </conditionalFormatting>
  <printOptions horizontalCentered="1" verticalCentered="1"/>
  <pageMargins left="0.31496062992125984" right="0.51181102362204722" top="0.19685039370078741" bottom="0.15748031496062992" header="0.17" footer="0.15748031496062992"/>
  <pageSetup paperSize="9" scale="56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FF0000"/>
    <pageSetUpPr fitToPage="1"/>
  </sheetPr>
  <dimension ref="A1:AK3708"/>
  <sheetViews>
    <sheetView topLeftCell="B1" workbookViewId="0">
      <selection activeCell="N11" sqref="N11"/>
    </sheetView>
  </sheetViews>
  <sheetFormatPr defaultColWidth="9.3828125" defaultRowHeight="15" x14ac:dyDescent="0.4"/>
  <cols>
    <col min="1" max="1" width="10.53515625" style="116" hidden="1" customWidth="1"/>
    <col min="2" max="3" width="22.53515625" style="43" customWidth="1"/>
    <col min="4" max="4" width="11.3828125" style="43" customWidth="1"/>
    <col min="5" max="5" width="12.53515625" style="80" customWidth="1"/>
    <col min="6" max="6" width="12.3828125" style="80" customWidth="1"/>
    <col min="7" max="7" width="13.3828125" style="80" customWidth="1"/>
    <col min="8" max="8" width="16.53515625" style="43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6384" width="9.3828125" style="43"/>
  </cols>
  <sheetData>
    <row r="1" spans="1:37" ht="24.75" customHeight="1" x14ac:dyDescent="0.4">
      <c r="B1" s="40" t="s">
        <v>157</v>
      </c>
      <c r="C1" s="40"/>
      <c r="D1" s="41"/>
      <c r="E1" s="42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  <c r="Q1" s="121"/>
      <c r="R1" s="121"/>
      <c r="S1" s="121"/>
      <c r="T1" s="121"/>
      <c r="U1" s="121"/>
      <c r="V1" s="121"/>
      <c r="W1" s="121"/>
    </row>
    <row r="2" spans="1:37" s="48" customFormat="1" ht="34.5" customHeight="1" x14ac:dyDescent="0.4">
      <c r="A2" s="116"/>
      <c r="B2" s="45"/>
      <c r="C2" s="45"/>
      <c r="D2" s="328" t="s">
        <v>78</v>
      </c>
      <c r="E2" s="328"/>
      <c r="F2" s="328"/>
      <c r="G2" s="328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</row>
    <row r="3" spans="1:37" s="48" customFormat="1" ht="29.6" x14ac:dyDescent="0.4">
      <c r="A3" s="116"/>
      <c r="B3" s="45"/>
      <c r="C3" s="45"/>
      <c r="D3" s="51" t="s">
        <v>8</v>
      </c>
      <c r="E3" s="51" t="s">
        <v>158</v>
      </c>
      <c r="F3" s="51" t="s">
        <v>10</v>
      </c>
      <c r="G3" s="51" t="s">
        <v>80</v>
      </c>
      <c r="H3" s="51" t="s">
        <v>11</v>
      </c>
      <c r="I3" s="51" t="s">
        <v>9</v>
      </c>
      <c r="J3" s="51"/>
      <c r="K3" s="52" t="s">
        <v>12</v>
      </c>
      <c r="L3" s="52" t="s">
        <v>13</v>
      </c>
      <c r="M3" s="51" t="s">
        <v>14</v>
      </c>
      <c r="N3" s="51" t="s">
        <v>15</v>
      </c>
      <c r="O3" s="51" t="s">
        <v>16</v>
      </c>
      <c r="P3" s="51" t="s">
        <v>17</v>
      </c>
    </row>
    <row r="4" spans="1:37" s="53" customFormat="1" ht="25.5" customHeight="1" x14ac:dyDescent="0.4">
      <c r="A4" s="116"/>
      <c r="B4" s="53" t="s">
        <v>18</v>
      </c>
      <c r="D4" s="53">
        <v>26289</v>
      </c>
      <c r="E4" s="53">
        <v>13177</v>
      </c>
      <c r="F4" s="53">
        <v>1306.5</v>
      </c>
      <c r="G4" s="53">
        <v>8026</v>
      </c>
      <c r="H4" s="59">
        <v>659</v>
      </c>
      <c r="I4" s="59">
        <v>748</v>
      </c>
      <c r="J4" s="64" t="s">
        <v>19</v>
      </c>
      <c r="K4" s="59">
        <v>2018</v>
      </c>
      <c r="L4" s="59">
        <v>146</v>
      </c>
      <c r="M4" s="59">
        <v>1574</v>
      </c>
      <c r="N4" s="59">
        <v>5028</v>
      </c>
      <c r="O4" s="59">
        <v>359</v>
      </c>
      <c r="P4" s="59">
        <v>245</v>
      </c>
      <c r="R4" s="55"/>
      <c r="S4" s="55"/>
      <c r="T4" s="55"/>
      <c r="U4" s="55"/>
      <c r="V4" s="55"/>
      <c r="W4" s="55"/>
      <c r="X4" s="55"/>
      <c r="Y4" s="55"/>
      <c r="Z4" s="55"/>
      <c r="AA4" s="55"/>
      <c r="AB4" s="55"/>
      <c r="AC4" s="55"/>
      <c r="AD4" s="55"/>
      <c r="AE4" s="55"/>
      <c r="AF4" s="55"/>
      <c r="AG4" s="55"/>
      <c r="AH4" s="55"/>
      <c r="AI4" s="55"/>
      <c r="AJ4" s="55"/>
      <c r="AK4" s="55"/>
    </row>
    <row r="5" spans="1:37" s="60" customFormat="1" ht="25.5" customHeight="1" x14ac:dyDescent="0.4">
      <c r="A5" s="118"/>
      <c r="B5" s="53" t="s">
        <v>20</v>
      </c>
      <c r="C5" s="53"/>
      <c r="D5" s="59">
        <v>14483</v>
      </c>
      <c r="E5" s="59">
        <v>12777</v>
      </c>
      <c r="F5" s="59">
        <v>936.5</v>
      </c>
      <c r="G5" s="59">
        <v>5251</v>
      </c>
      <c r="H5" s="59">
        <v>383</v>
      </c>
      <c r="I5" s="59">
        <v>730</v>
      </c>
      <c r="J5" s="64" t="s">
        <v>19</v>
      </c>
      <c r="K5" s="59">
        <v>1604</v>
      </c>
      <c r="L5" s="59">
        <v>125</v>
      </c>
      <c r="M5" s="59">
        <v>1213</v>
      </c>
      <c r="N5" s="59">
        <v>4004</v>
      </c>
      <c r="O5" s="59">
        <v>237</v>
      </c>
      <c r="P5" s="59">
        <v>158</v>
      </c>
      <c r="R5" s="55"/>
      <c r="S5" s="55"/>
      <c r="T5" s="55"/>
      <c r="U5" s="55"/>
      <c r="V5" s="55"/>
      <c r="W5" s="55"/>
      <c r="X5" s="55"/>
      <c r="Y5" s="55"/>
      <c r="Z5" s="55"/>
      <c r="AA5" s="55"/>
      <c r="AB5" s="55"/>
      <c r="AC5" s="55"/>
      <c r="AD5" s="55"/>
      <c r="AE5" s="55"/>
      <c r="AF5" s="55"/>
      <c r="AH5" s="55"/>
      <c r="AI5" s="55"/>
      <c r="AJ5" s="55"/>
      <c r="AK5" s="55"/>
    </row>
    <row r="6" spans="1:37" s="62" customFormat="1" ht="14.25" customHeight="1" x14ac:dyDescent="0.4">
      <c r="A6" s="116">
        <v>51</v>
      </c>
      <c r="B6" s="62" t="s">
        <v>21</v>
      </c>
      <c r="D6" s="64">
        <v>579</v>
      </c>
      <c r="E6" s="64">
        <v>245</v>
      </c>
      <c r="F6" s="64">
        <v>33</v>
      </c>
      <c r="G6" s="64">
        <v>127</v>
      </c>
      <c r="H6" s="64">
        <v>11</v>
      </c>
      <c r="I6" s="64">
        <v>12</v>
      </c>
      <c r="J6" s="64" t="s">
        <v>19</v>
      </c>
      <c r="K6" s="64">
        <v>31</v>
      </c>
      <c r="L6" s="64">
        <v>6</v>
      </c>
      <c r="M6" s="64">
        <v>26</v>
      </c>
      <c r="N6" s="64">
        <v>68</v>
      </c>
      <c r="O6" s="64">
        <v>8</v>
      </c>
      <c r="P6" s="64">
        <v>2</v>
      </c>
      <c r="R6" s="55"/>
      <c r="S6" s="55"/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H6" s="55"/>
      <c r="AI6" s="55"/>
      <c r="AJ6" s="55"/>
      <c r="AK6" s="55"/>
    </row>
    <row r="7" spans="1:37" s="62" customFormat="1" ht="14.25" customHeight="1" x14ac:dyDescent="0.4">
      <c r="A7" s="116">
        <v>52</v>
      </c>
      <c r="B7" s="62" t="s">
        <v>22</v>
      </c>
      <c r="D7" s="64">
        <v>291</v>
      </c>
      <c r="E7" s="64">
        <v>152</v>
      </c>
      <c r="F7" s="64">
        <v>28</v>
      </c>
      <c r="G7" s="64">
        <v>142</v>
      </c>
      <c r="H7" s="64">
        <v>6</v>
      </c>
      <c r="I7" s="64">
        <v>8</v>
      </c>
      <c r="J7" s="64" t="s">
        <v>19</v>
      </c>
      <c r="K7" s="64">
        <v>22</v>
      </c>
      <c r="L7" s="64">
        <v>2</v>
      </c>
      <c r="M7" s="64">
        <v>22</v>
      </c>
      <c r="N7" s="64">
        <v>52</v>
      </c>
      <c r="O7" s="64">
        <v>4</v>
      </c>
      <c r="P7" s="64">
        <v>2</v>
      </c>
      <c r="R7" s="55"/>
      <c r="S7" s="55"/>
      <c r="T7" s="55"/>
      <c r="U7" s="55"/>
      <c r="V7" s="55"/>
      <c r="W7" s="55"/>
      <c r="X7" s="55"/>
      <c r="Y7" s="55"/>
      <c r="Z7" s="55"/>
      <c r="AA7" s="55"/>
      <c r="AB7" s="55"/>
      <c r="AC7" s="55"/>
      <c r="AD7" s="55"/>
      <c r="AE7" s="55"/>
      <c r="AF7" s="55"/>
      <c r="AH7" s="55"/>
      <c r="AI7" s="55"/>
      <c r="AJ7" s="55"/>
      <c r="AK7" s="55"/>
    </row>
    <row r="8" spans="1:37" s="62" customFormat="1" ht="14.25" customHeight="1" x14ac:dyDescent="0.4">
      <c r="A8" s="116">
        <v>86</v>
      </c>
      <c r="B8" s="62" t="s">
        <v>23</v>
      </c>
      <c r="D8" s="64">
        <v>385</v>
      </c>
      <c r="E8" s="64">
        <v>75</v>
      </c>
      <c r="F8" s="64">
        <v>27</v>
      </c>
      <c r="G8" s="64">
        <v>139</v>
      </c>
      <c r="H8" s="64">
        <v>10</v>
      </c>
      <c r="I8" s="64">
        <v>8</v>
      </c>
      <c r="J8" s="64" t="s">
        <v>19</v>
      </c>
      <c r="K8" s="64">
        <v>22</v>
      </c>
      <c r="L8" s="64">
        <v>1</v>
      </c>
      <c r="M8" s="64">
        <v>14</v>
      </c>
      <c r="N8" s="64">
        <v>81</v>
      </c>
      <c r="O8" s="64">
        <v>6</v>
      </c>
      <c r="P8" s="64">
        <v>3</v>
      </c>
      <c r="R8" s="55"/>
      <c r="S8" s="55"/>
      <c r="T8" s="55"/>
      <c r="U8" s="55"/>
      <c r="V8" s="55"/>
      <c r="W8" s="55"/>
      <c r="X8" s="55"/>
      <c r="Y8" s="55"/>
      <c r="Z8" s="55"/>
      <c r="AA8" s="55"/>
      <c r="AB8" s="55"/>
      <c r="AC8" s="55"/>
      <c r="AD8" s="55"/>
      <c r="AE8" s="55"/>
      <c r="AF8" s="55"/>
      <c r="AH8" s="55"/>
      <c r="AI8" s="55"/>
      <c r="AJ8" s="55"/>
      <c r="AK8" s="55"/>
    </row>
    <row r="9" spans="1:37" s="62" customFormat="1" ht="14.25" customHeight="1" x14ac:dyDescent="0.4">
      <c r="A9" s="116">
        <v>53</v>
      </c>
      <c r="B9" s="62" t="s">
        <v>24</v>
      </c>
      <c r="D9" s="64">
        <v>309</v>
      </c>
      <c r="E9" s="64">
        <v>176</v>
      </c>
      <c r="F9" s="64">
        <v>17</v>
      </c>
      <c r="G9" s="64">
        <v>108</v>
      </c>
      <c r="H9" s="64">
        <v>10</v>
      </c>
      <c r="I9" s="64">
        <v>10</v>
      </c>
      <c r="J9" s="64" t="s">
        <v>19</v>
      </c>
      <c r="K9" s="64">
        <v>30</v>
      </c>
      <c r="L9" s="64">
        <v>1</v>
      </c>
      <c r="M9" s="64">
        <v>23</v>
      </c>
      <c r="N9" s="64">
        <v>97</v>
      </c>
      <c r="O9" s="64">
        <v>4</v>
      </c>
      <c r="P9" s="64">
        <v>4</v>
      </c>
      <c r="R9" s="55"/>
      <c r="S9" s="55"/>
      <c r="T9" s="55"/>
      <c r="U9" s="55"/>
      <c r="V9" s="55"/>
      <c r="W9" s="55"/>
      <c r="X9" s="55"/>
      <c r="Y9" s="55"/>
      <c r="Z9" s="55"/>
      <c r="AA9" s="55"/>
      <c r="AB9" s="55"/>
      <c r="AC9" s="55"/>
      <c r="AD9" s="55"/>
      <c r="AE9" s="55"/>
      <c r="AF9" s="55"/>
      <c r="AH9" s="55"/>
      <c r="AI9" s="55"/>
      <c r="AJ9" s="55"/>
      <c r="AK9" s="55"/>
    </row>
    <row r="10" spans="1:37" s="62" customFormat="1" ht="14.25" customHeight="1" x14ac:dyDescent="0.4">
      <c r="A10" s="116">
        <v>54</v>
      </c>
      <c r="B10" s="62" t="s">
        <v>25</v>
      </c>
      <c r="D10" s="64">
        <v>243</v>
      </c>
      <c r="E10" s="64">
        <v>302</v>
      </c>
      <c r="F10" s="64">
        <v>42</v>
      </c>
      <c r="G10" s="64">
        <v>117</v>
      </c>
      <c r="H10" s="64">
        <v>7</v>
      </c>
      <c r="I10" s="64">
        <v>20</v>
      </c>
      <c r="J10" s="64" t="s">
        <v>19</v>
      </c>
      <c r="K10" s="64">
        <v>45</v>
      </c>
      <c r="L10" s="64">
        <v>4</v>
      </c>
      <c r="M10" s="64">
        <v>14</v>
      </c>
      <c r="N10" s="64">
        <v>98</v>
      </c>
      <c r="O10" s="64">
        <v>5</v>
      </c>
      <c r="P10" s="64">
        <v>3</v>
      </c>
      <c r="R10" s="55"/>
      <c r="S10" s="55"/>
      <c r="T10" s="55"/>
      <c r="U10" s="55"/>
      <c r="V10" s="55"/>
      <c r="W10" s="55"/>
      <c r="X10" s="55"/>
      <c r="Y10" s="55"/>
      <c r="Z10" s="55"/>
      <c r="AA10" s="55"/>
      <c r="AB10" s="55"/>
      <c r="AC10" s="55"/>
      <c r="AD10" s="55"/>
      <c r="AE10" s="55"/>
      <c r="AF10" s="55"/>
      <c r="AH10" s="55"/>
      <c r="AI10" s="55"/>
      <c r="AJ10" s="55"/>
      <c r="AK10" s="55"/>
    </row>
    <row r="11" spans="1:37" s="62" customFormat="1" ht="14.25" customHeight="1" x14ac:dyDescent="0.4">
      <c r="A11" s="116">
        <v>55</v>
      </c>
      <c r="B11" s="62" t="s">
        <v>26</v>
      </c>
      <c r="D11" s="64">
        <v>461</v>
      </c>
      <c r="E11" s="64">
        <v>225</v>
      </c>
      <c r="F11" s="64">
        <v>23</v>
      </c>
      <c r="G11" s="64">
        <v>222</v>
      </c>
      <c r="H11" s="64">
        <v>14</v>
      </c>
      <c r="I11" s="64">
        <v>10</v>
      </c>
      <c r="J11" s="64" t="s">
        <v>19</v>
      </c>
      <c r="K11" s="64">
        <v>32</v>
      </c>
      <c r="L11" s="64">
        <v>0</v>
      </c>
      <c r="M11" s="64">
        <v>34</v>
      </c>
      <c r="N11" s="64">
        <v>117</v>
      </c>
      <c r="O11" s="64">
        <v>7</v>
      </c>
      <c r="P11" s="64">
        <v>3</v>
      </c>
      <c r="R11" s="55"/>
      <c r="S11" s="55"/>
      <c r="T11" s="55"/>
      <c r="U11" s="55"/>
      <c r="V11" s="55"/>
      <c r="W11" s="55"/>
      <c r="X11" s="55"/>
      <c r="Y11" s="55"/>
      <c r="Z11" s="55"/>
      <c r="AA11" s="55"/>
      <c r="AB11" s="55"/>
      <c r="AC11" s="55"/>
      <c r="AD11" s="55"/>
      <c r="AE11" s="55"/>
      <c r="AF11" s="55"/>
      <c r="AH11" s="55"/>
      <c r="AI11" s="55"/>
      <c r="AJ11" s="55"/>
      <c r="AK11" s="55"/>
    </row>
    <row r="12" spans="1:37" s="62" customFormat="1" ht="14.25" customHeight="1" x14ac:dyDescent="0.4">
      <c r="A12" s="116">
        <v>56</v>
      </c>
      <c r="B12" s="62" t="s">
        <v>27</v>
      </c>
      <c r="D12" s="64">
        <v>420</v>
      </c>
      <c r="E12" s="64">
        <v>75</v>
      </c>
      <c r="F12" s="64">
        <v>24</v>
      </c>
      <c r="G12" s="64">
        <v>114</v>
      </c>
      <c r="H12" s="64">
        <v>9</v>
      </c>
      <c r="I12" s="64">
        <v>6</v>
      </c>
      <c r="J12" s="64" t="s">
        <v>19</v>
      </c>
      <c r="K12" s="64">
        <v>21</v>
      </c>
      <c r="L12" s="64">
        <v>0</v>
      </c>
      <c r="M12" s="64">
        <v>21</v>
      </c>
      <c r="N12" s="64">
        <v>60</v>
      </c>
      <c r="O12" s="64">
        <v>6</v>
      </c>
      <c r="P12" s="64">
        <v>2</v>
      </c>
      <c r="R12" s="55"/>
      <c r="S12" s="55"/>
      <c r="T12" s="55"/>
      <c r="U12" s="55"/>
      <c r="V12" s="55"/>
      <c r="W12" s="55"/>
      <c r="X12" s="55"/>
      <c r="Y12" s="55"/>
      <c r="Z12" s="55"/>
      <c r="AA12" s="55"/>
      <c r="AB12" s="55"/>
      <c r="AC12" s="55"/>
      <c r="AD12" s="55"/>
      <c r="AE12" s="55"/>
      <c r="AF12" s="55"/>
      <c r="AH12" s="55"/>
      <c r="AI12" s="55"/>
      <c r="AJ12" s="55"/>
      <c r="AK12" s="55"/>
    </row>
    <row r="13" spans="1:37" s="62" customFormat="1" ht="14.25" customHeight="1" x14ac:dyDescent="0.4">
      <c r="A13" s="116">
        <v>57</v>
      </c>
      <c r="B13" s="62" t="s">
        <v>28</v>
      </c>
      <c r="D13" s="64">
        <v>213</v>
      </c>
      <c r="E13" s="64">
        <v>412</v>
      </c>
      <c r="F13" s="64">
        <v>23</v>
      </c>
      <c r="G13" s="64">
        <v>96</v>
      </c>
      <c r="H13" s="64">
        <v>7</v>
      </c>
      <c r="I13" s="64">
        <v>24</v>
      </c>
      <c r="J13" s="64" t="s">
        <v>19</v>
      </c>
      <c r="K13" s="64">
        <v>42</v>
      </c>
      <c r="L13" s="64">
        <v>2</v>
      </c>
      <c r="M13" s="64">
        <v>66</v>
      </c>
      <c r="N13" s="64">
        <v>108</v>
      </c>
      <c r="O13" s="64">
        <v>7</v>
      </c>
      <c r="P13" s="64">
        <v>4</v>
      </c>
      <c r="R13" s="55"/>
      <c r="S13" s="55"/>
      <c r="T13" s="55"/>
      <c r="U13" s="55"/>
      <c r="V13" s="55"/>
      <c r="W13" s="55"/>
      <c r="X13" s="55"/>
      <c r="Y13" s="55"/>
      <c r="Z13" s="55"/>
      <c r="AA13" s="55"/>
      <c r="AB13" s="55"/>
      <c r="AC13" s="55"/>
      <c r="AD13" s="55"/>
      <c r="AE13" s="55"/>
      <c r="AF13" s="55"/>
      <c r="AH13" s="55"/>
      <c r="AI13" s="55"/>
      <c r="AJ13" s="55"/>
      <c r="AK13" s="55"/>
    </row>
    <row r="14" spans="1:37" s="62" customFormat="1" ht="14.25" customHeight="1" x14ac:dyDescent="0.4">
      <c r="A14" s="116">
        <v>59</v>
      </c>
      <c r="B14" s="62" t="s">
        <v>29</v>
      </c>
      <c r="D14" s="64">
        <v>213</v>
      </c>
      <c r="E14" s="64">
        <v>403</v>
      </c>
      <c r="F14" s="64">
        <v>0</v>
      </c>
      <c r="G14" s="64">
        <v>80</v>
      </c>
      <c r="H14" s="64">
        <v>7</v>
      </c>
      <c r="I14" s="64">
        <v>32</v>
      </c>
      <c r="J14" s="64" t="s">
        <v>19</v>
      </c>
      <c r="K14" s="64">
        <v>51</v>
      </c>
      <c r="L14" s="64">
        <v>2</v>
      </c>
      <c r="M14" s="64">
        <v>19</v>
      </c>
      <c r="N14" s="64">
        <v>106</v>
      </c>
      <c r="O14" s="64">
        <v>5</v>
      </c>
      <c r="P14" s="64">
        <v>6</v>
      </c>
      <c r="R14" s="55"/>
      <c r="S14" s="55"/>
      <c r="T14" s="55"/>
      <c r="U14" s="55"/>
      <c r="V14" s="55"/>
      <c r="W14" s="55"/>
      <c r="X14" s="55"/>
      <c r="Y14" s="55"/>
      <c r="Z14" s="55"/>
      <c r="AA14" s="55"/>
      <c r="AB14" s="55"/>
      <c r="AC14" s="55"/>
      <c r="AD14" s="55"/>
      <c r="AE14" s="55"/>
      <c r="AF14" s="55"/>
      <c r="AH14" s="55"/>
      <c r="AI14" s="55"/>
      <c r="AJ14" s="55"/>
      <c r="AK14" s="55"/>
    </row>
    <row r="15" spans="1:37" s="62" customFormat="1" ht="14.25" customHeight="1" x14ac:dyDescent="0.4">
      <c r="A15" s="116">
        <v>60</v>
      </c>
      <c r="B15" s="62" t="s">
        <v>30</v>
      </c>
      <c r="D15" s="64">
        <v>370</v>
      </c>
      <c r="E15" s="64">
        <v>326</v>
      </c>
      <c r="F15" s="64">
        <v>26</v>
      </c>
      <c r="G15" s="64">
        <v>162</v>
      </c>
      <c r="H15" s="64">
        <v>12</v>
      </c>
      <c r="I15" s="64">
        <v>19</v>
      </c>
      <c r="J15" s="64" t="s">
        <v>19</v>
      </c>
      <c r="K15" s="64">
        <v>41</v>
      </c>
      <c r="L15" s="64">
        <v>3</v>
      </c>
      <c r="M15" s="64">
        <v>23</v>
      </c>
      <c r="N15" s="64">
        <v>164</v>
      </c>
      <c r="O15" s="64">
        <v>5</v>
      </c>
      <c r="P15" s="64">
        <v>4</v>
      </c>
      <c r="R15" s="55"/>
      <c r="S15" s="55"/>
      <c r="T15" s="55"/>
      <c r="U15" s="55"/>
      <c r="V15" s="55"/>
      <c r="W15" s="55"/>
      <c r="X15" s="55"/>
      <c r="Y15" s="55"/>
      <c r="Z15" s="55"/>
      <c r="AA15" s="55"/>
      <c r="AB15" s="55"/>
      <c r="AC15" s="55"/>
      <c r="AD15" s="55"/>
      <c r="AE15" s="55"/>
      <c r="AF15" s="55"/>
      <c r="AH15" s="55"/>
      <c r="AI15" s="55"/>
      <c r="AJ15" s="55"/>
      <c r="AK15" s="55"/>
    </row>
    <row r="16" spans="1:37" s="62" customFormat="1" ht="14.25" customHeight="1" x14ac:dyDescent="0.4">
      <c r="A16" s="116">
        <v>61</v>
      </c>
      <c r="B16" s="62" t="s">
        <v>31</v>
      </c>
      <c r="D16" s="64">
        <v>645</v>
      </c>
      <c r="E16" s="64">
        <v>1238</v>
      </c>
      <c r="F16" s="64">
        <v>43</v>
      </c>
      <c r="G16" s="64">
        <v>270</v>
      </c>
      <c r="H16" s="64">
        <v>12</v>
      </c>
      <c r="I16" s="64">
        <v>70</v>
      </c>
      <c r="J16" s="64" t="s">
        <v>19</v>
      </c>
      <c r="K16" s="64">
        <v>121</v>
      </c>
      <c r="L16" s="64">
        <v>7</v>
      </c>
      <c r="M16" s="64">
        <v>58</v>
      </c>
      <c r="N16" s="64">
        <v>318</v>
      </c>
      <c r="O16" s="64">
        <v>18</v>
      </c>
      <c r="P16" s="64">
        <v>15</v>
      </c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  <c r="AF16" s="55"/>
      <c r="AH16" s="55"/>
      <c r="AI16" s="55"/>
      <c r="AJ16" s="55"/>
      <c r="AK16" s="55"/>
    </row>
    <row r="17" spans="1:37" s="62" customFormat="1" ht="14.25" customHeight="1" x14ac:dyDescent="0.4">
      <c r="A17" s="116">
        <v>62</v>
      </c>
      <c r="B17" s="170" t="s">
        <v>32</v>
      </c>
      <c r="C17" s="170"/>
      <c r="D17" s="172">
        <f>D64+D65</f>
        <v>459</v>
      </c>
      <c r="E17" s="172">
        <f t="shared" ref="E17:P17" si="0">E64+E65</f>
        <v>679</v>
      </c>
      <c r="F17" s="172">
        <f t="shared" si="0"/>
        <v>44.5</v>
      </c>
      <c r="G17" s="172">
        <f t="shared" si="0"/>
        <v>268</v>
      </c>
      <c r="H17" s="172">
        <f t="shared" si="0"/>
        <v>13</v>
      </c>
      <c r="I17" s="172">
        <f t="shared" si="0"/>
        <v>37</v>
      </c>
      <c r="J17" s="172" t="s">
        <v>19</v>
      </c>
      <c r="K17" s="172">
        <f t="shared" si="0"/>
        <v>82</v>
      </c>
      <c r="L17" s="172">
        <f t="shared" si="0"/>
        <v>2</v>
      </c>
      <c r="M17" s="172">
        <f t="shared" si="0"/>
        <v>60</v>
      </c>
      <c r="N17" s="172">
        <f t="shared" si="0"/>
        <v>220</v>
      </c>
      <c r="O17" s="172">
        <f t="shared" si="0"/>
        <v>9</v>
      </c>
      <c r="P17" s="172">
        <f t="shared" si="0"/>
        <v>7</v>
      </c>
      <c r="R17" s="55"/>
      <c r="S17" s="55"/>
      <c r="T17" s="55"/>
      <c r="U17" s="55"/>
      <c r="V17" s="55"/>
      <c r="W17" s="55"/>
      <c r="X17" s="55"/>
      <c r="Y17" s="55"/>
      <c r="Z17" s="55"/>
      <c r="AA17" s="55"/>
      <c r="AB17" s="55"/>
      <c r="AC17" s="55"/>
      <c r="AD17" s="55"/>
      <c r="AE17" s="55"/>
      <c r="AF17" s="55"/>
      <c r="AH17" s="55"/>
      <c r="AI17" s="55"/>
      <c r="AJ17" s="55"/>
      <c r="AK17" s="55"/>
    </row>
    <row r="18" spans="1:37" s="62" customFormat="1" ht="14.25" customHeight="1" x14ac:dyDescent="0.4">
      <c r="A18" s="116">
        <v>58</v>
      </c>
      <c r="B18" s="62" t="s">
        <v>33</v>
      </c>
      <c r="D18" s="64">
        <v>343</v>
      </c>
      <c r="E18" s="64">
        <v>185</v>
      </c>
      <c r="F18" s="64">
        <v>27</v>
      </c>
      <c r="G18" s="64">
        <v>68</v>
      </c>
      <c r="H18" s="64">
        <v>9</v>
      </c>
      <c r="I18" s="64">
        <v>6</v>
      </c>
      <c r="J18" s="64" t="s">
        <v>19</v>
      </c>
      <c r="K18" s="64">
        <v>27</v>
      </c>
      <c r="L18" s="64">
        <v>2</v>
      </c>
      <c r="M18" s="64">
        <v>16</v>
      </c>
      <c r="N18" s="64">
        <v>97</v>
      </c>
      <c r="O18" s="64">
        <v>5</v>
      </c>
      <c r="P18" s="64">
        <v>2</v>
      </c>
      <c r="R18" s="55"/>
      <c r="S18" s="55"/>
      <c r="T18" s="55"/>
      <c r="U18" s="55"/>
      <c r="V18" s="55"/>
      <c r="W18" s="55"/>
      <c r="X18" s="55"/>
      <c r="Y18" s="55"/>
      <c r="Z18" s="55"/>
      <c r="AA18" s="55"/>
      <c r="AB18" s="55"/>
      <c r="AC18" s="55"/>
      <c r="AD18" s="55"/>
      <c r="AE18" s="55"/>
      <c r="AF18" s="55"/>
      <c r="AH18" s="55"/>
      <c r="AI18" s="55"/>
      <c r="AJ18" s="55"/>
      <c r="AK18" s="55"/>
    </row>
    <row r="19" spans="1:37" s="62" customFormat="1" ht="14.25" customHeight="1" x14ac:dyDescent="0.4">
      <c r="A19" s="116">
        <v>63</v>
      </c>
      <c r="B19" s="62" t="s">
        <v>34</v>
      </c>
      <c r="D19" s="64">
        <v>407</v>
      </c>
      <c r="E19" s="64">
        <v>281</v>
      </c>
      <c r="F19" s="64">
        <v>60</v>
      </c>
      <c r="G19" s="64">
        <v>159</v>
      </c>
      <c r="H19" s="64">
        <v>12</v>
      </c>
      <c r="I19" s="64">
        <v>12</v>
      </c>
      <c r="J19" s="64" t="s">
        <v>19</v>
      </c>
      <c r="K19" s="64">
        <v>38</v>
      </c>
      <c r="L19" s="64">
        <v>3</v>
      </c>
      <c r="M19" s="64">
        <v>10</v>
      </c>
      <c r="N19" s="64">
        <v>123</v>
      </c>
      <c r="O19" s="64">
        <v>6</v>
      </c>
      <c r="P19" s="64">
        <v>3</v>
      </c>
      <c r="R19" s="55"/>
      <c r="S19" s="55"/>
      <c r="T19" s="55"/>
      <c r="U19" s="55"/>
      <c r="V19" s="55"/>
      <c r="W19" s="55"/>
      <c r="X19" s="55"/>
      <c r="Y19" s="55"/>
      <c r="Z19" s="55"/>
      <c r="AA19" s="55"/>
      <c r="AB19" s="55"/>
      <c r="AC19" s="55"/>
      <c r="AD19" s="55"/>
      <c r="AE19" s="55"/>
      <c r="AF19" s="55"/>
      <c r="AH19" s="55"/>
      <c r="AI19" s="55"/>
      <c r="AJ19" s="55"/>
      <c r="AK19" s="55"/>
    </row>
    <row r="20" spans="1:37" s="62" customFormat="1" ht="14.25" customHeight="1" x14ac:dyDescent="0.4">
      <c r="A20" s="116">
        <v>64</v>
      </c>
      <c r="B20" s="62" t="s">
        <v>35</v>
      </c>
      <c r="D20" s="64">
        <v>777</v>
      </c>
      <c r="E20" s="64">
        <v>488</v>
      </c>
      <c r="F20" s="64">
        <v>44</v>
      </c>
      <c r="G20" s="64">
        <v>277</v>
      </c>
      <c r="H20" s="64">
        <v>17</v>
      </c>
      <c r="I20" s="64">
        <v>33</v>
      </c>
      <c r="J20" s="64" t="s">
        <v>19</v>
      </c>
      <c r="K20" s="64">
        <v>74</v>
      </c>
      <c r="L20" s="64">
        <v>5</v>
      </c>
      <c r="M20" s="64">
        <v>52</v>
      </c>
      <c r="N20" s="64">
        <v>207</v>
      </c>
      <c r="O20" s="64">
        <v>13</v>
      </c>
      <c r="P20" s="64">
        <v>7</v>
      </c>
      <c r="R20" s="55"/>
      <c r="S20" s="55"/>
      <c r="T20" s="55"/>
      <c r="U20" s="55"/>
      <c r="V20" s="55"/>
      <c r="W20" s="55"/>
      <c r="X20" s="55"/>
      <c r="Y20" s="55"/>
      <c r="Z20" s="55"/>
      <c r="AA20" s="55"/>
      <c r="AB20" s="55"/>
      <c r="AC20" s="55"/>
      <c r="AD20" s="55"/>
      <c r="AE20" s="55"/>
      <c r="AF20" s="55"/>
      <c r="AH20" s="55"/>
      <c r="AI20" s="55"/>
      <c r="AJ20" s="55"/>
      <c r="AK20" s="55"/>
    </row>
    <row r="21" spans="1:37" s="62" customFormat="1" ht="14.25" customHeight="1" x14ac:dyDescent="0.4">
      <c r="A21" s="116">
        <v>65</v>
      </c>
      <c r="B21" s="62" t="s">
        <v>36</v>
      </c>
      <c r="D21" s="64">
        <v>206</v>
      </c>
      <c r="E21" s="64">
        <v>248</v>
      </c>
      <c r="F21" s="64">
        <v>20</v>
      </c>
      <c r="G21" s="64">
        <v>56</v>
      </c>
      <c r="H21" s="64">
        <v>6</v>
      </c>
      <c r="I21" s="64">
        <v>16</v>
      </c>
      <c r="J21" s="64" t="s">
        <v>19</v>
      </c>
      <c r="K21" s="64">
        <v>31</v>
      </c>
      <c r="L21" s="64">
        <v>2</v>
      </c>
      <c r="M21" s="64">
        <v>18</v>
      </c>
      <c r="N21" s="64">
        <v>50</v>
      </c>
      <c r="O21" s="64">
        <v>5</v>
      </c>
      <c r="P21" s="64">
        <v>1</v>
      </c>
      <c r="R21" s="55"/>
      <c r="S21" s="55"/>
      <c r="T21" s="55"/>
      <c r="U21" s="55"/>
      <c r="V21" s="55"/>
      <c r="W21" s="55"/>
      <c r="X21" s="55"/>
      <c r="Y21" s="55"/>
      <c r="Z21" s="55"/>
      <c r="AA21" s="55"/>
      <c r="AB21" s="55"/>
      <c r="AC21" s="55"/>
      <c r="AD21" s="55"/>
      <c r="AE21" s="55"/>
      <c r="AF21" s="55"/>
      <c r="AH21" s="55"/>
      <c r="AI21" s="55"/>
      <c r="AJ21" s="55"/>
      <c r="AK21" s="55"/>
    </row>
    <row r="22" spans="1:37" s="62" customFormat="1" ht="14.25" customHeight="1" x14ac:dyDescent="0.4">
      <c r="A22" s="116">
        <v>67</v>
      </c>
      <c r="B22" s="62" t="s">
        <v>159</v>
      </c>
      <c r="D22" s="64">
        <v>738</v>
      </c>
      <c r="E22" s="64">
        <v>783</v>
      </c>
      <c r="F22" s="64">
        <v>43</v>
      </c>
      <c r="G22" s="64">
        <v>315</v>
      </c>
      <c r="H22" s="120">
        <v>13</v>
      </c>
      <c r="I22" s="120">
        <v>38</v>
      </c>
      <c r="J22" s="64" t="s">
        <v>19</v>
      </c>
      <c r="K22" s="120">
        <v>76</v>
      </c>
      <c r="L22" s="120">
        <v>0</v>
      </c>
      <c r="M22" s="120">
        <v>64</v>
      </c>
      <c r="N22" s="120">
        <v>136</v>
      </c>
      <c r="O22" s="120">
        <v>12</v>
      </c>
      <c r="P22" s="120">
        <v>10</v>
      </c>
      <c r="R22" s="55"/>
      <c r="S22" s="55"/>
      <c r="T22" s="55"/>
      <c r="U22" s="55"/>
      <c r="V22" s="55"/>
      <c r="W22" s="55"/>
      <c r="X22" s="55"/>
      <c r="Y22" s="55"/>
      <c r="Z22" s="55"/>
      <c r="AA22" s="55"/>
      <c r="AB22" s="55"/>
      <c r="AC22" s="55"/>
      <c r="AD22" s="55"/>
      <c r="AE22" s="55"/>
      <c r="AF22" s="55"/>
      <c r="AH22" s="55"/>
      <c r="AI22" s="55"/>
      <c r="AJ22" s="55"/>
      <c r="AK22" s="55"/>
    </row>
    <row r="23" spans="1:37" s="62" customFormat="1" ht="14.25" customHeight="1" x14ac:dyDescent="0.4">
      <c r="A23" s="116">
        <v>68</v>
      </c>
      <c r="B23" s="62" t="s">
        <v>38</v>
      </c>
      <c r="D23" s="64">
        <v>297</v>
      </c>
      <c r="E23" s="64">
        <v>392</v>
      </c>
      <c r="F23" s="64">
        <v>22</v>
      </c>
      <c r="G23" s="64">
        <v>111</v>
      </c>
      <c r="H23" s="64">
        <v>8</v>
      </c>
      <c r="I23" s="64">
        <v>19</v>
      </c>
      <c r="J23" s="64" t="s">
        <v>19</v>
      </c>
      <c r="K23" s="64">
        <v>44</v>
      </c>
      <c r="L23" s="64">
        <v>47</v>
      </c>
      <c r="M23" s="64">
        <v>43</v>
      </c>
      <c r="N23" s="64">
        <v>109</v>
      </c>
      <c r="O23" s="64">
        <v>5</v>
      </c>
      <c r="P23" s="64">
        <v>3</v>
      </c>
      <c r="R23" s="55"/>
      <c r="S23" s="55"/>
      <c r="T23" s="55"/>
      <c r="U23" s="55"/>
      <c r="V23" s="55"/>
      <c r="W23" s="55"/>
      <c r="X23" s="55"/>
      <c r="Y23" s="55"/>
      <c r="Z23" s="55"/>
      <c r="AA23" s="55"/>
      <c r="AB23" s="55"/>
      <c r="AC23" s="55"/>
      <c r="AD23" s="55"/>
      <c r="AE23" s="55"/>
      <c r="AF23" s="55"/>
      <c r="AH23" s="55"/>
      <c r="AI23" s="55"/>
      <c r="AJ23" s="55"/>
      <c r="AK23" s="55"/>
    </row>
    <row r="24" spans="1:37" s="62" customFormat="1" ht="14.25" customHeight="1" x14ac:dyDescent="0.4">
      <c r="A24" s="116">
        <v>69</v>
      </c>
      <c r="B24" s="62" t="s">
        <v>39</v>
      </c>
      <c r="D24" s="64">
        <v>515</v>
      </c>
      <c r="E24" s="64">
        <v>244</v>
      </c>
      <c r="F24" s="64">
        <v>28</v>
      </c>
      <c r="G24" s="64">
        <v>200</v>
      </c>
      <c r="H24" s="64">
        <v>18</v>
      </c>
      <c r="I24" s="64">
        <v>12</v>
      </c>
      <c r="J24" s="64" t="s">
        <v>19</v>
      </c>
      <c r="K24" s="64">
        <v>40</v>
      </c>
      <c r="L24" s="64">
        <v>0</v>
      </c>
      <c r="M24" s="64">
        <v>15</v>
      </c>
      <c r="N24" s="64">
        <v>115</v>
      </c>
      <c r="O24" s="64">
        <v>6</v>
      </c>
      <c r="P24" s="64">
        <v>10</v>
      </c>
      <c r="R24" s="55"/>
      <c r="S24" s="55"/>
      <c r="T24" s="55"/>
      <c r="U24" s="55"/>
      <c r="V24" s="55"/>
      <c r="W24" s="55"/>
      <c r="X24" s="55"/>
      <c r="Y24" s="55"/>
      <c r="Z24" s="55"/>
      <c r="AA24" s="55"/>
      <c r="AB24" s="55"/>
      <c r="AC24" s="55"/>
      <c r="AD24" s="55"/>
      <c r="AE24" s="55"/>
      <c r="AF24" s="55"/>
      <c r="AH24" s="55"/>
      <c r="AI24" s="55"/>
      <c r="AJ24" s="55"/>
      <c r="AK24" s="55"/>
    </row>
    <row r="25" spans="1:37" s="62" customFormat="1" ht="14.25" customHeight="1" x14ac:dyDescent="0.4">
      <c r="A25" s="116">
        <v>70</v>
      </c>
      <c r="B25" s="62" t="s">
        <v>40</v>
      </c>
      <c r="D25" s="64">
        <v>559</v>
      </c>
      <c r="E25" s="64">
        <v>287</v>
      </c>
      <c r="F25" s="64">
        <v>33</v>
      </c>
      <c r="G25" s="64">
        <v>270</v>
      </c>
      <c r="H25" s="64">
        <v>12</v>
      </c>
      <c r="I25" s="64">
        <v>18</v>
      </c>
      <c r="J25" s="64" t="s">
        <v>19</v>
      </c>
      <c r="K25" s="64">
        <v>48</v>
      </c>
      <c r="L25" s="64">
        <v>4</v>
      </c>
      <c r="M25" s="64">
        <v>33</v>
      </c>
      <c r="N25" s="64">
        <v>170</v>
      </c>
      <c r="O25" s="64">
        <v>9</v>
      </c>
      <c r="P25" s="64">
        <v>2</v>
      </c>
      <c r="R25" s="55"/>
      <c r="S25" s="55"/>
      <c r="T25" s="55"/>
      <c r="U25" s="55"/>
      <c r="V25" s="55"/>
      <c r="W25" s="55"/>
      <c r="X25" s="55"/>
      <c r="Y25" s="55"/>
      <c r="Z25" s="55"/>
      <c r="AA25" s="55"/>
      <c r="AB25" s="55"/>
      <c r="AC25" s="55"/>
      <c r="AD25" s="55"/>
      <c r="AE25" s="55"/>
      <c r="AF25" s="55"/>
      <c r="AH25" s="55"/>
      <c r="AI25" s="55"/>
      <c r="AJ25" s="55"/>
      <c r="AK25" s="55"/>
    </row>
    <row r="26" spans="1:37" s="62" customFormat="1" ht="14.25" customHeight="1" x14ac:dyDescent="0.4">
      <c r="A26" s="116">
        <v>71</v>
      </c>
      <c r="B26" s="116" t="s">
        <v>41</v>
      </c>
      <c r="C26" s="116"/>
      <c r="D26" s="64">
        <v>81</v>
      </c>
      <c r="E26" s="64">
        <v>112</v>
      </c>
      <c r="F26" s="64">
        <v>0</v>
      </c>
      <c r="G26" s="64">
        <v>22</v>
      </c>
      <c r="H26" s="64">
        <v>2</v>
      </c>
      <c r="I26" s="64">
        <v>8</v>
      </c>
      <c r="J26" s="64" t="s">
        <v>19</v>
      </c>
      <c r="K26" s="64">
        <v>12</v>
      </c>
      <c r="L26" s="119">
        <v>2</v>
      </c>
      <c r="M26" s="64">
        <v>22</v>
      </c>
      <c r="N26" s="64">
        <v>16</v>
      </c>
      <c r="O26" s="64">
        <v>3</v>
      </c>
      <c r="P26" s="64">
        <v>0</v>
      </c>
      <c r="R26" s="55"/>
      <c r="S26" s="55"/>
      <c r="T26" s="55"/>
      <c r="U26" s="55"/>
      <c r="V26" s="55"/>
      <c r="W26" s="55"/>
      <c r="X26" s="55"/>
      <c r="Y26" s="55"/>
      <c r="Z26" s="55"/>
      <c r="AA26" s="55"/>
      <c r="AB26" s="55"/>
      <c r="AC26" s="55"/>
      <c r="AD26" s="55"/>
      <c r="AE26" s="55"/>
      <c r="AF26" s="55"/>
      <c r="AH26" s="55"/>
      <c r="AI26" s="55"/>
      <c r="AJ26" s="55"/>
      <c r="AK26" s="55"/>
    </row>
    <row r="27" spans="1:37" s="62" customFormat="1" ht="14.25" customHeight="1" x14ac:dyDescent="0.4">
      <c r="A27" s="116">
        <v>73</v>
      </c>
      <c r="B27" s="62" t="s">
        <v>42</v>
      </c>
      <c r="D27" s="64">
        <v>792</v>
      </c>
      <c r="E27" s="64">
        <v>551</v>
      </c>
      <c r="F27" s="64">
        <v>29</v>
      </c>
      <c r="G27" s="64">
        <v>227</v>
      </c>
      <c r="H27" s="64">
        <v>23</v>
      </c>
      <c r="I27" s="64">
        <v>34</v>
      </c>
      <c r="J27" s="64" t="s">
        <v>19</v>
      </c>
      <c r="K27" s="64">
        <v>89</v>
      </c>
      <c r="L27" s="64">
        <v>6</v>
      </c>
      <c r="M27" s="64">
        <v>56</v>
      </c>
      <c r="N27" s="64">
        <v>279</v>
      </c>
      <c r="O27" s="64">
        <v>12</v>
      </c>
      <c r="P27" s="64">
        <v>7</v>
      </c>
      <c r="R27" s="55"/>
      <c r="S27" s="55"/>
      <c r="T27" s="55"/>
      <c r="U27" s="55"/>
      <c r="V27" s="55"/>
      <c r="W27" s="55"/>
      <c r="X27" s="55"/>
      <c r="Y27" s="55"/>
      <c r="Z27" s="55"/>
      <c r="AA27" s="55"/>
      <c r="AB27" s="55"/>
      <c r="AC27" s="55"/>
      <c r="AD27" s="55"/>
      <c r="AE27" s="55"/>
      <c r="AF27" s="55"/>
      <c r="AH27" s="55"/>
      <c r="AI27" s="55"/>
      <c r="AJ27" s="55"/>
      <c r="AK27" s="55"/>
    </row>
    <row r="28" spans="1:37" s="62" customFormat="1" ht="14.25" customHeight="1" x14ac:dyDescent="0.4">
      <c r="A28" s="116">
        <v>74</v>
      </c>
      <c r="B28" s="62" t="s">
        <v>43</v>
      </c>
      <c r="D28" s="64">
        <v>715</v>
      </c>
      <c r="E28" s="64">
        <v>404</v>
      </c>
      <c r="F28" s="64">
        <v>38</v>
      </c>
      <c r="G28" s="64">
        <v>218</v>
      </c>
      <c r="H28" s="64">
        <v>22</v>
      </c>
      <c r="I28" s="64">
        <v>18</v>
      </c>
      <c r="J28" s="64" t="s">
        <v>19</v>
      </c>
      <c r="K28" s="64">
        <v>62</v>
      </c>
      <c r="L28" s="64">
        <v>4</v>
      </c>
      <c r="M28" s="64">
        <v>47</v>
      </c>
      <c r="N28" s="64">
        <v>92</v>
      </c>
      <c r="O28" s="64">
        <v>7</v>
      </c>
      <c r="P28" s="64">
        <v>6</v>
      </c>
      <c r="R28" s="55"/>
      <c r="S28" s="55"/>
      <c r="T28" s="55"/>
      <c r="U28" s="55"/>
      <c r="V28" s="55"/>
      <c r="W28" s="55"/>
      <c r="X28" s="55"/>
      <c r="Y28" s="55"/>
      <c r="Z28" s="55"/>
      <c r="AA28" s="55"/>
      <c r="AB28" s="55"/>
      <c r="AC28" s="55"/>
      <c r="AD28" s="55"/>
      <c r="AE28" s="55"/>
      <c r="AF28" s="55"/>
      <c r="AH28" s="55"/>
      <c r="AI28" s="55"/>
      <c r="AJ28" s="55"/>
      <c r="AK28" s="55"/>
    </row>
    <row r="29" spans="1:37" s="62" customFormat="1" ht="14.25" customHeight="1" x14ac:dyDescent="0.4">
      <c r="A29" s="116">
        <v>75</v>
      </c>
      <c r="B29" s="62" t="s">
        <v>44</v>
      </c>
      <c r="D29" s="64">
        <v>440</v>
      </c>
      <c r="E29" s="64">
        <v>248</v>
      </c>
      <c r="F29" s="64">
        <v>27</v>
      </c>
      <c r="G29" s="64">
        <v>169</v>
      </c>
      <c r="H29" s="64">
        <v>11</v>
      </c>
      <c r="I29" s="64">
        <v>9</v>
      </c>
      <c r="J29" s="64" t="s">
        <v>19</v>
      </c>
      <c r="K29" s="64">
        <v>30</v>
      </c>
      <c r="L29" s="64">
        <v>0</v>
      </c>
      <c r="M29" s="64">
        <v>23</v>
      </c>
      <c r="N29" s="64">
        <v>156</v>
      </c>
      <c r="O29" s="64">
        <v>3</v>
      </c>
      <c r="P29" s="64">
        <v>5</v>
      </c>
      <c r="R29" s="55"/>
      <c r="S29" s="55"/>
      <c r="T29" s="55"/>
      <c r="U29" s="55"/>
      <c r="V29" s="55"/>
      <c r="W29" s="55"/>
      <c r="X29" s="55"/>
      <c r="Y29" s="55"/>
      <c r="Z29" s="55"/>
      <c r="AA29" s="55"/>
      <c r="AB29" s="55"/>
      <c r="AC29" s="55"/>
      <c r="AD29" s="55"/>
      <c r="AE29" s="55"/>
      <c r="AF29" s="55"/>
      <c r="AH29" s="55"/>
      <c r="AI29" s="55"/>
      <c r="AJ29" s="55"/>
      <c r="AK29" s="55"/>
    </row>
    <row r="30" spans="1:37" s="62" customFormat="1" ht="14.25" customHeight="1" x14ac:dyDescent="0.4">
      <c r="A30" s="116">
        <v>76</v>
      </c>
      <c r="B30" s="62" t="s">
        <v>45</v>
      </c>
      <c r="D30" s="64">
        <v>208</v>
      </c>
      <c r="E30" s="64">
        <v>477</v>
      </c>
      <c r="F30" s="64">
        <v>22</v>
      </c>
      <c r="G30" s="64">
        <v>72</v>
      </c>
      <c r="H30" s="64">
        <v>7</v>
      </c>
      <c r="I30" s="64">
        <v>31</v>
      </c>
      <c r="J30" s="64" t="s">
        <v>19</v>
      </c>
      <c r="K30" s="64">
        <v>48</v>
      </c>
      <c r="L30" s="64">
        <v>2</v>
      </c>
      <c r="M30" s="64">
        <v>63</v>
      </c>
      <c r="N30" s="64">
        <v>107</v>
      </c>
      <c r="O30" s="64">
        <v>4</v>
      </c>
      <c r="P30" s="64">
        <v>2</v>
      </c>
      <c r="R30" s="55"/>
      <c r="S30" s="55"/>
      <c r="T30" s="55"/>
      <c r="U30" s="55"/>
      <c r="V30" s="55"/>
      <c r="W30" s="55"/>
      <c r="X30" s="55"/>
      <c r="Y30" s="55"/>
      <c r="Z30" s="55"/>
      <c r="AA30" s="55"/>
      <c r="AB30" s="55"/>
      <c r="AC30" s="55"/>
      <c r="AD30" s="55"/>
      <c r="AE30" s="55"/>
      <c r="AF30" s="55"/>
      <c r="AH30" s="55"/>
      <c r="AI30" s="55"/>
      <c r="AJ30" s="55"/>
      <c r="AK30" s="55"/>
    </row>
    <row r="31" spans="1:37" s="62" customFormat="1" ht="14.25" customHeight="1" x14ac:dyDescent="0.4">
      <c r="A31" s="116">
        <v>79</v>
      </c>
      <c r="B31" s="62" t="s">
        <v>46</v>
      </c>
      <c r="D31" s="64">
        <v>256</v>
      </c>
      <c r="E31" s="64">
        <v>496</v>
      </c>
      <c r="F31" s="64">
        <v>24</v>
      </c>
      <c r="G31" s="64">
        <v>105</v>
      </c>
      <c r="H31" s="64">
        <v>6</v>
      </c>
      <c r="I31" s="64">
        <v>35</v>
      </c>
      <c r="J31" s="64" t="s">
        <v>19</v>
      </c>
      <c r="K31" s="64">
        <v>56</v>
      </c>
      <c r="L31" s="64">
        <v>0</v>
      </c>
      <c r="M31" s="64">
        <v>51</v>
      </c>
      <c r="N31" s="64">
        <v>50</v>
      </c>
      <c r="O31" s="64">
        <v>6</v>
      </c>
      <c r="P31" s="64">
        <v>3</v>
      </c>
      <c r="R31" s="55"/>
      <c r="S31" s="55"/>
      <c r="T31" s="55"/>
      <c r="U31" s="55"/>
      <c r="V31" s="55"/>
      <c r="W31" s="55"/>
      <c r="X31" s="55"/>
      <c r="Y31" s="55"/>
      <c r="Z31" s="55"/>
      <c r="AA31" s="55"/>
      <c r="AB31" s="55"/>
      <c r="AC31" s="55"/>
      <c r="AD31" s="55"/>
      <c r="AE31" s="55"/>
      <c r="AF31" s="55"/>
      <c r="AH31" s="55"/>
      <c r="AI31" s="55"/>
      <c r="AJ31" s="55"/>
      <c r="AK31" s="55"/>
    </row>
    <row r="32" spans="1:37" s="62" customFormat="1" ht="14.25" customHeight="1" x14ac:dyDescent="0.4">
      <c r="A32" s="116">
        <v>80</v>
      </c>
      <c r="B32" s="62" t="s">
        <v>47</v>
      </c>
      <c r="D32" s="64">
        <v>324</v>
      </c>
      <c r="E32" s="64">
        <v>389</v>
      </c>
      <c r="F32" s="64">
        <v>21</v>
      </c>
      <c r="G32" s="64">
        <v>104</v>
      </c>
      <c r="H32" s="64">
        <v>12</v>
      </c>
      <c r="I32" s="64">
        <v>24</v>
      </c>
      <c r="J32" s="64" t="s">
        <v>19</v>
      </c>
      <c r="K32" s="64">
        <v>46</v>
      </c>
      <c r="L32" s="64">
        <v>3</v>
      </c>
      <c r="M32" s="64">
        <v>36</v>
      </c>
      <c r="N32" s="64">
        <v>54</v>
      </c>
      <c r="O32" s="64">
        <v>4</v>
      </c>
      <c r="P32" s="64">
        <v>4</v>
      </c>
      <c r="R32" s="55"/>
      <c r="S32" s="55"/>
      <c r="T32" s="55"/>
      <c r="U32" s="55"/>
      <c r="V32" s="55"/>
      <c r="W32" s="55"/>
      <c r="X32" s="55"/>
      <c r="Y32" s="55"/>
      <c r="Z32" s="55"/>
      <c r="AA32" s="55"/>
      <c r="AB32" s="55"/>
      <c r="AC32" s="55"/>
      <c r="AD32" s="55"/>
      <c r="AE32" s="55"/>
      <c r="AF32" s="55"/>
      <c r="AH32" s="55"/>
      <c r="AI32" s="55"/>
      <c r="AJ32" s="55"/>
      <c r="AK32" s="55"/>
    </row>
    <row r="33" spans="1:37" s="62" customFormat="1" ht="14.25" customHeight="1" x14ac:dyDescent="0.4">
      <c r="A33" s="116">
        <v>81</v>
      </c>
      <c r="B33" s="62" t="s">
        <v>48</v>
      </c>
      <c r="D33" s="64">
        <v>285</v>
      </c>
      <c r="E33" s="64">
        <v>228</v>
      </c>
      <c r="F33" s="64">
        <v>21</v>
      </c>
      <c r="G33" s="64">
        <v>62</v>
      </c>
      <c r="H33" s="64">
        <v>8</v>
      </c>
      <c r="I33" s="64">
        <v>14</v>
      </c>
      <c r="J33" s="64" t="s">
        <v>19</v>
      </c>
      <c r="K33" s="64">
        <v>24</v>
      </c>
      <c r="L33" s="64">
        <v>2</v>
      </c>
      <c r="M33" s="64">
        <v>20</v>
      </c>
      <c r="N33" s="64">
        <v>91</v>
      </c>
      <c r="O33" s="64">
        <v>4</v>
      </c>
      <c r="P33" s="64">
        <v>2</v>
      </c>
      <c r="R33" s="55"/>
      <c r="S33" s="55"/>
      <c r="T33" s="55"/>
      <c r="U33" s="55"/>
      <c r="V33" s="55"/>
      <c r="W33" s="55"/>
      <c r="X33" s="55"/>
      <c r="Y33" s="55"/>
      <c r="Z33" s="55"/>
      <c r="AA33" s="55"/>
      <c r="AB33" s="55"/>
      <c r="AC33" s="55"/>
      <c r="AD33" s="55"/>
      <c r="AE33" s="55"/>
      <c r="AF33" s="55"/>
      <c r="AH33" s="55"/>
      <c r="AI33" s="55"/>
      <c r="AJ33" s="55"/>
      <c r="AK33" s="55"/>
    </row>
    <row r="34" spans="1:37" s="62" customFormat="1" ht="14.25" customHeight="1" x14ac:dyDescent="0.4">
      <c r="A34" s="116">
        <v>83</v>
      </c>
      <c r="B34" s="62" t="s">
        <v>49</v>
      </c>
      <c r="D34" s="64">
        <v>146</v>
      </c>
      <c r="E34" s="64">
        <v>218</v>
      </c>
      <c r="F34" s="64">
        <v>17</v>
      </c>
      <c r="G34" s="64">
        <v>51</v>
      </c>
      <c r="H34" s="64">
        <v>4</v>
      </c>
      <c r="I34" s="64">
        <v>12</v>
      </c>
      <c r="J34" s="64" t="s">
        <v>19</v>
      </c>
      <c r="K34" s="64">
        <v>24</v>
      </c>
      <c r="L34" s="64">
        <v>0</v>
      </c>
      <c r="M34" s="64">
        <v>31</v>
      </c>
      <c r="N34" s="64">
        <v>25</v>
      </c>
      <c r="O34" s="64">
        <v>3</v>
      </c>
      <c r="P34" s="64">
        <v>4</v>
      </c>
      <c r="R34" s="55"/>
      <c r="S34" s="55"/>
      <c r="T34" s="55"/>
      <c r="U34" s="55"/>
      <c r="V34" s="55"/>
      <c r="W34" s="55"/>
      <c r="X34" s="55"/>
      <c r="Y34" s="55"/>
      <c r="Z34" s="55"/>
      <c r="AA34" s="55"/>
      <c r="AB34" s="55"/>
      <c r="AC34" s="55"/>
      <c r="AD34" s="55"/>
      <c r="AE34" s="55"/>
      <c r="AF34" s="55"/>
      <c r="AH34" s="55"/>
      <c r="AI34" s="55"/>
      <c r="AJ34" s="55"/>
      <c r="AK34" s="55"/>
    </row>
    <row r="35" spans="1:37" s="62" customFormat="1" ht="14.25" customHeight="1" x14ac:dyDescent="0.4">
      <c r="A35" s="116">
        <v>84</v>
      </c>
      <c r="B35" s="62" t="s">
        <v>50</v>
      </c>
      <c r="D35" s="64">
        <v>536</v>
      </c>
      <c r="E35" s="64">
        <v>259</v>
      </c>
      <c r="F35" s="64">
        <v>27</v>
      </c>
      <c r="G35" s="64">
        <v>175</v>
      </c>
      <c r="H35" s="64">
        <v>13</v>
      </c>
      <c r="I35" s="64">
        <v>11</v>
      </c>
      <c r="J35" s="64" t="s">
        <v>19</v>
      </c>
      <c r="K35" s="64">
        <v>44</v>
      </c>
      <c r="L35" s="64">
        <v>3</v>
      </c>
      <c r="M35" s="64">
        <v>25</v>
      </c>
      <c r="N35" s="64">
        <v>100</v>
      </c>
      <c r="O35" s="64">
        <v>8</v>
      </c>
      <c r="P35" s="64">
        <v>5</v>
      </c>
      <c r="R35" s="55"/>
      <c r="S35" s="55"/>
      <c r="T35" s="55"/>
      <c r="U35" s="55"/>
      <c r="V35" s="55"/>
      <c r="W35" s="55"/>
      <c r="X35" s="55"/>
      <c r="Y35" s="55"/>
      <c r="Z35" s="55"/>
      <c r="AA35" s="55"/>
      <c r="AB35" s="55"/>
      <c r="AC35" s="55"/>
      <c r="AD35" s="55"/>
      <c r="AE35" s="55"/>
      <c r="AF35" s="55"/>
      <c r="AH35" s="55"/>
      <c r="AI35" s="55"/>
      <c r="AJ35" s="55"/>
      <c r="AK35" s="55"/>
    </row>
    <row r="36" spans="1:37" s="62" customFormat="1" ht="14.25" customHeight="1" x14ac:dyDescent="0.4">
      <c r="A36" s="116">
        <v>85</v>
      </c>
      <c r="B36" s="62" t="s">
        <v>51</v>
      </c>
      <c r="D36" s="64">
        <v>246</v>
      </c>
      <c r="E36" s="64">
        <v>334</v>
      </c>
      <c r="F36" s="64">
        <v>22</v>
      </c>
      <c r="G36" s="64">
        <v>79</v>
      </c>
      <c r="H36" s="64">
        <v>6</v>
      </c>
      <c r="I36" s="64">
        <v>18</v>
      </c>
      <c r="J36" s="64" t="s">
        <v>19</v>
      </c>
      <c r="K36" s="64">
        <v>34</v>
      </c>
      <c r="L36" s="64">
        <v>1</v>
      </c>
      <c r="M36" s="64">
        <v>20</v>
      </c>
      <c r="N36" s="64">
        <v>97</v>
      </c>
      <c r="O36" s="64">
        <v>5</v>
      </c>
      <c r="P36" s="64">
        <v>4</v>
      </c>
      <c r="R36" s="55"/>
      <c r="S36" s="55"/>
      <c r="T36" s="55"/>
      <c r="U36" s="55"/>
      <c r="V36" s="55"/>
      <c r="W36" s="55"/>
      <c r="X36" s="55"/>
      <c r="Y36" s="55"/>
      <c r="Z36" s="55"/>
      <c r="AA36" s="55"/>
      <c r="AB36" s="55"/>
      <c r="AC36" s="55"/>
      <c r="AD36" s="55"/>
      <c r="AE36" s="55"/>
      <c r="AF36" s="55"/>
      <c r="AH36" s="55"/>
      <c r="AI36" s="55"/>
      <c r="AJ36" s="55"/>
      <c r="AK36" s="55"/>
    </row>
    <row r="37" spans="1:37" s="62" customFormat="1" ht="14.25" customHeight="1" x14ac:dyDescent="0.4">
      <c r="A37" s="116">
        <v>87</v>
      </c>
      <c r="B37" s="62" t="s">
        <v>52</v>
      </c>
      <c r="D37" s="64">
        <v>178</v>
      </c>
      <c r="E37" s="64">
        <v>325</v>
      </c>
      <c r="F37" s="64">
        <v>19</v>
      </c>
      <c r="G37" s="64">
        <v>72</v>
      </c>
      <c r="H37" s="64">
        <v>3</v>
      </c>
      <c r="I37" s="64">
        <v>20</v>
      </c>
      <c r="J37" s="64" t="s">
        <v>19</v>
      </c>
      <c r="K37" s="64">
        <v>28</v>
      </c>
      <c r="L37" s="64">
        <v>2</v>
      </c>
      <c r="M37" s="64">
        <v>35</v>
      </c>
      <c r="N37" s="64">
        <v>53</v>
      </c>
      <c r="O37" s="64">
        <v>4</v>
      </c>
      <c r="P37" s="64">
        <v>2</v>
      </c>
      <c r="R37" s="55"/>
      <c r="S37" s="55"/>
      <c r="T37" s="55"/>
      <c r="U37" s="55"/>
      <c r="V37" s="55"/>
      <c r="W37" s="55"/>
      <c r="X37" s="55"/>
      <c r="Y37" s="55"/>
      <c r="Z37" s="55"/>
      <c r="AA37" s="55"/>
      <c r="AB37" s="55"/>
      <c r="AC37" s="55"/>
      <c r="AD37" s="55"/>
      <c r="AE37" s="55"/>
      <c r="AF37" s="55"/>
      <c r="AH37" s="55"/>
      <c r="AI37" s="55"/>
      <c r="AJ37" s="55"/>
      <c r="AK37" s="55"/>
    </row>
    <row r="38" spans="1:37" s="62" customFormat="1" ht="14.25" customHeight="1" x14ac:dyDescent="0.4">
      <c r="A38" s="116">
        <v>90</v>
      </c>
      <c r="B38" s="62" t="s">
        <v>53</v>
      </c>
      <c r="D38" s="64">
        <v>399</v>
      </c>
      <c r="E38" s="64">
        <v>471</v>
      </c>
      <c r="F38" s="64">
        <v>19</v>
      </c>
      <c r="G38" s="64">
        <v>202</v>
      </c>
      <c r="H38" s="64">
        <v>10</v>
      </c>
      <c r="I38" s="64">
        <v>23</v>
      </c>
      <c r="J38" s="64" t="s">
        <v>19</v>
      </c>
      <c r="K38" s="64">
        <v>42</v>
      </c>
      <c r="L38" s="64">
        <v>3</v>
      </c>
      <c r="M38" s="64">
        <v>26</v>
      </c>
      <c r="N38" s="64">
        <v>120</v>
      </c>
      <c r="O38" s="64">
        <v>8</v>
      </c>
      <c r="P38" s="64">
        <v>6</v>
      </c>
      <c r="R38" s="55"/>
      <c r="S38" s="55"/>
      <c r="T38" s="55"/>
      <c r="U38" s="55"/>
      <c r="V38" s="55"/>
      <c r="W38" s="55"/>
      <c r="X38" s="55"/>
      <c r="Y38" s="55"/>
      <c r="Z38" s="55"/>
      <c r="AA38" s="55"/>
      <c r="AB38" s="55"/>
      <c r="AC38" s="55"/>
      <c r="AD38" s="55"/>
      <c r="AE38" s="55"/>
      <c r="AF38" s="55"/>
      <c r="AH38" s="55"/>
      <c r="AI38" s="55"/>
      <c r="AJ38" s="55"/>
      <c r="AK38" s="55"/>
    </row>
    <row r="39" spans="1:37" s="62" customFormat="1" ht="14.25" customHeight="1" x14ac:dyDescent="0.4">
      <c r="A39" s="116">
        <v>91</v>
      </c>
      <c r="B39" s="62" t="s">
        <v>54</v>
      </c>
      <c r="D39" s="64">
        <v>243</v>
      </c>
      <c r="E39" s="64">
        <v>445</v>
      </c>
      <c r="F39" s="64">
        <v>0</v>
      </c>
      <c r="G39" s="64">
        <v>90</v>
      </c>
      <c r="H39" s="64">
        <v>7</v>
      </c>
      <c r="I39" s="64">
        <v>28</v>
      </c>
      <c r="J39" s="64" t="s">
        <v>19</v>
      </c>
      <c r="K39" s="64">
        <v>45</v>
      </c>
      <c r="L39" s="64">
        <v>2</v>
      </c>
      <c r="M39" s="64">
        <v>52</v>
      </c>
      <c r="N39" s="64">
        <v>56</v>
      </c>
      <c r="O39" s="64">
        <v>4</v>
      </c>
      <c r="P39" s="64">
        <v>3</v>
      </c>
      <c r="R39" s="55"/>
      <c r="S39" s="55"/>
      <c r="T39" s="55"/>
      <c r="U39" s="55"/>
      <c r="V39" s="55"/>
      <c r="W39" s="55"/>
      <c r="X39" s="55"/>
      <c r="Y39" s="55"/>
      <c r="Z39" s="55"/>
      <c r="AA39" s="55"/>
      <c r="AB39" s="55"/>
      <c r="AC39" s="55"/>
      <c r="AD39" s="55"/>
      <c r="AE39" s="55"/>
      <c r="AF39" s="55"/>
      <c r="AH39" s="55"/>
      <c r="AI39" s="55"/>
      <c r="AJ39" s="55"/>
      <c r="AK39" s="55"/>
    </row>
    <row r="40" spans="1:37" s="62" customFormat="1" ht="14.25" customHeight="1" x14ac:dyDescent="0.4">
      <c r="A40" s="116">
        <v>92</v>
      </c>
      <c r="B40" s="62" t="s">
        <v>55</v>
      </c>
      <c r="D40" s="64">
        <v>590</v>
      </c>
      <c r="E40" s="64">
        <v>131</v>
      </c>
      <c r="F40" s="64">
        <v>26</v>
      </c>
      <c r="G40" s="64">
        <v>99</v>
      </c>
      <c r="H40" s="64">
        <v>18</v>
      </c>
      <c r="I40" s="64">
        <v>7</v>
      </c>
      <c r="J40" s="64" t="s">
        <v>19</v>
      </c>
      <c r="K40" s="64">
        <v>35</v>
      </c>
      <c r="L40" s="64">
        <v>0</v>
      </c>
      <c r="M40" s="64">
        <v>26</v>
      </c>
      <c r="N40" s="64">
        <v>102</v>
      </c>
      <c r="O40" s="64">
        <v>8</v>
      </c>
      <c r="P40" s="64">
        <v>3</v>
      </c>
      <c r="R40" s="55"/>
      <c r="S40" s="55"/>
      <c r="T40" s="55"/>
      <c r="U40" s="55"/>
      <c r="V40" s="55"/>
      <c r="W40" s="55"/>
      <c r="X40" s="55"/>
      <c r="Y40" s="55"/>
      <c r="Z40" s="55"/>
      <c r="AA40" s="55"/>
      <c r="AB40" s="55"/>
      <c r="AC40" s="55"/>
      <c r="AD40" s="55"/>
      <c r="AE40" s="55"/>
      <c r="AF40" s="55"/>
      <c r="AH40" s="55"/>
      <c r="AI40" s="55"/>
      <c r="AJ40" s="55"/>
      <c r="AK40" s="55"/>
    </row>
    <row r="41" spans="1:37" s="62" customFormat="1" ht="14.25" customHeight="1" x14ac:dyDescent="0.4">
      <c r="A41" s="116">
        <v>94</v>
      </c>
      <c r="B41" s="62" t="s">
        <v>56</v>
      </c>
      <c r="D41" s="64">
        <v>268</v>
      </c>
      <c r="E41" s="64">
        <v>128</v>
      </c>
      <c r="F41" s="64">
        <v>17</v>
      </c>
      <c r="G41" s="64">
        <v>81</v>
      </c>
      <c r="H41" s="64">
        <v>7</v>
      </c>
      <c r="I41" s="64">
        <v>9</v>
      </c>
      <c r="J41" s="64" t="s">
        <v>19</v>
      </c>
      <c r="K41" s="64">
        <v>20</v>
      </c>
      <c r="L41" s="64">
        <v>2</v>
      </c>
      <c r="M41" s="64">
        <v>12</v>
      </c>
      <c r="N41" s="64">
        <v>0</v>
      </c>
      <c r="O41" s="64">
        <v>4</v>
      </c>
      <c r="P41" s="64">
        <v>4</v>
      </c>
      <c r="R41" s="55"/>
      <c r="S41" s="55"/>
      <c r="T41" s="55"/>
      <c r="U41" s="55"/>
      <c r="V41" s="55"/>
      <c r="W41" s="55"/>
      <c r="X41" s="55"/>
      <c r="Y41" s="55"/>
      <c r="Z41" s="55"/>
      <c r="AA41" s="55"/>
      <c r="AB41" s="55"/>
      <c r="AC41" s="55"/>
      <c r="AD41" s="55"/>
      <c r="AE41" s="55"/>
      <c r="AF41" s="55"/>
      <c r="AH41" s="55"/>
      <c r="AI41" s="55"/>
      <c r="AJ41" s="55"/>
      <c r="AK41" s="55"/>
    </row>
    <row r="42" spans="1:37" s="62" customFormat="1" ht="14.25" customHeight="1" x14ac:dyDescent="0.4">
      <c r="A42" s="116">
        <v>96</v>
      </c>
      <c r="B42" s="62" t="s">
        <v>57</v>
      </c>
      <c r="D42" s="64">
        <v>334</v>
      </c>
      <c r="E42" s="64">
        <v>307</v>
      </c>
      <c r="F42" s="64">
        <v>0</v>
      </c>
      <c r="G42" s="64">
        <v>119</v>
      </c>
      <c r="H42" s="64">
        <v>10</v>
      </c>
      <c r="I42" s="64">
        <v>14</v>
      </c>
      <c r="J42" s="64" t="s">
        <v>19</v>
      </c>
      <c r="K42" s="64">
        <v>40</v>
      </c>
      <c r="L42" s="64">
        <v>0</v>
      </c>
      <c r="M42" s="64">
        <v>37</v>
      </c>
      <c r="N42" s="64">
        <v>107</v>
      </c>
      <c r="O42" s="64">
        <v>4</v>
      </c>
      <c r="P42" s="64">
        <v>5</v>
      </c>
      <c r="R42" s="55"/>
      <c r="S42" s="55"/>
      <c r="T42" s="55"/>
      <c r="U42" s="55"/>
      <c r="V42" s="55"/>
      <c r="W42" s="55"/>
      <c r="X42" s="55"/>
      <c r="Y42" s="55"/>
      <c r="Z42" s="55"/>
      <c r="AA42" s="55"/>
      <c r="AB42" s="55"/>
      <c r="AC42" s="55"/>
      <c r="AD42" s="55"/>
      <c r="AE42" s="55"/>
      <c r="AF42" s="55"/>
      <c r="AH42" s="55"/>
      <c r="AI42" s="55"/>
      <c r="AJ42" s="55"/>
      <c r="AK42" s="55"/>
    </row>
    <row r="43" spans="1:37" s="62" customFormat="1" ht="14.25" customHeight="1" x14ac:dyDescent="0.4">
      <c r="A43" s="116">
        <v>72</v>
      </c>
      <c r="B43" s="116" t="s">
        <v>160</v>
      </c>
      <c r="C43" s="116"/>
      <c r="D43" s="64">
        <v>12</v>
      </c>
      <c r="E43" s="64">
        <v>38</v>
      </c>
      <c r="F43" s="64">
        <v>0</v>
      </c>
      <c r="G43" s="64">
        <v>3</v>
      </c>
      <c r="H43" s="64">
        <v>1</v>
      </c>
      <c r="I43" s="64">
        <v>5</v>
      </c>
      <c r="J43" s="64" t="s">
        <v>19</v>
      </c>
      <c r="K43" s="64">
        <v>7</v>
      </c>
      <c r="L43" s="64">
        <v>0</v>
      </c>
      <c r="M43" s="64">
        <v>0</v>
      </c>
      <c r="N43" s="64">
        <v>3</v>
      </c>
      <c r="O43" s="64">
        <v>1</v>
      </c>
      <c r="P43" s="64">
        <v>0</v>
      </c>
      <c r="R43" s="55"/>
      <c r="S43" s="55"/>
      <c r="T43" s="55"/>
      <c r="U43" s="55"/>
      <c r="V43" s="55"/>
      <c r="W43" s="55"/>
      <c r="X43" s="55"/>
      <c r="Y43" s="55"/>
      <c r="Z43" s="55"/>
      <c r="AA43" s="55"/>
      <c r="AB43" s="55"/>
      <c r="AC43" s="55"/>
      <c r="AD43" s="55"/>
      <c r="AE43" s="55"/>
      <c r="AF43" s="55"/>
      <c r="AH43" s="55"/>
      <c r="AI43" s="55"/>
      <c r="AJ43" s="55"/>
      <c r="AK43" s="55"/>
    </row>
    <row r="44" spans="1:37" s="53" customFormat="1" ht="14.25" customHeight="1" x14ac:dyDescent="0.4">
      <c r="A44" s="118"/>
      <c r="B44" s="53" t="s">
        <v>59</v>
      </c>
      <c r="D44" s="59">
        <v>11806</v>
      </c>
      <c r="E44" s="59">
        <v>400</v>
      </c>
      <c r="F44" s="59">
        <v>370</v>
      </c>
      <c r="G44" s="59">
        <v>2775</v>
      </c>
      <c r="H44" s="59">
        <v>276</v>
      </c>
      <c r="I44" s="59">
        <v>18</v>
      </c>
      <c r="J44" s="64" t="s">
        <v>19</v>
      </c>
      <c r="K44" s="59">
        <v>414</v>
      </c>
      <c r="L44" s="59">
        <v>21</v>
      </c>
      <c r="M44" s="59">
        <v>361</v>
      </c>
      <c r="N44" s="59">
        <v>1024</v>
      </c>
      <c r="O44" s="59">
        <v>122</v>
      </c>
      <c r="P44" s="59">
        <v>87</v>
      </c>
      <c r="R44" s="55"/>
      <c r="S44" s="55"/>
      <c r="T44" s="55"/>
      <c r="U44" s="55"/>
      <c r="V44" s="55"/>
      <c r="W44" s="55"/>
      <c r="X44" s="55"/>
      <c r="Y44" s="55"/>
      <c r="Z44" s="55"/>
      <c r="AA44" s="55"/>
      <c r="AB44" s="55"/>
      <c r="AC44" s="55"/>
      <c r="AD44" s="55"/>
      <c r="AE44" s="55"/>
      <c r="AF44" s="55"/>
      <c r="AH44" s="55"/>
      <c r="AI44" s="55"/>
      <c r="AJ44" s="55"/>
      <c r="AK44" s="55"/>
    </row>
    <row r="45" spans="1:37" s="62" customFormat="1" ht="14.25" customHeight="1" x14ac:dyDescent="0.4">
      <c r="A45" s="116">
        <v>66</v>
      </c>
      <c r="B45" s="62" t="s">
        <v>60</v>
      </c>
      <c r="D45" s="64">
        <v>1503</v>
      </c>
      <c r="E45" s="64">
        <v>38</v>
      </c>
      <c r="F45" s="64">
        <v>49</v>
      </c>
      <c r="G45" s="64">
        <v>466</v>
      </c>
      <c r="H45" s="64">
        <v>40</v>
      </c>
      <c r="I45" s="64">
        <v>1</v>
      </c>
      <c r="J45" s="64" t="s">
        <v>19</v>
      </c>
      <c r="K45" s="64">
        <v>64</v>
      </c>
      <c r="L45" s="64">
        <v>0</v>
      </c>
      <c r="M45" s="64">
        <v>12</v>
      </c>
      <c r="N45" s="64">
        <v>160</v>
      </c>
      <c r="O45" s="64">
        <v>14</v>
      </c>
      <c r="P45" s="64">
        <v>7</v>
      </c>
      <c r="R45" s="55"/>
      <c r="S45" s="55"/>
      <c r="T45" s="55"/>
      <c r="U45" s="55"/>
      <c r="V45" s="55"/>
      <c r="W45" s="55"/>
      <c r="X45" s="55"/>
      <c r="Y45" s="55"/>
      <c r="Z45" s="55"/>
      <c r="AA45" s="55"/>
      <c r="AB45" s="55"/>
      <c r="AC45" s="55"/>
      <c r="AD45" s="55"/>
      <c r="AE45" s="55"/>
      <c r="AF45" s="55"/>
      <c r="AH45" s="55"/>
      <c r="AI45" s="55"/>
      <c r="AJ45" s="55"/>
      <c r="AK45" s="55"/>
    </row>
    <row r="46" spans="1:37" s="62" customFormat="1" ht="14.25" customHeight="1" x14ac:dyDescent="0.4">
      <c r="A46" s="116">
        <v>78</v>
      </c>
      <c r="B46" s="62" t="s">
        <v>61</v>
      </c>
      <c r="D46" s="64">
        <v>788</v>
      </c>
      <c r="E46" s="64">
        <v>92</v>
      </c>
      <c r="F46" s="64">
        <v>36</v>
      </c>
      <c r="G46" s="64">
        <v>332</v>
      </c>
      <c r="H46" s="64">
        <v>26</v>
      </c>
      <c r="I46" s="64">
        <v>0</v>
      </c>
      <c r="J46" s="64" t="s">
        <v>19</v>
      </c>
      <c r="K46" s="64">
        <v>30</v>
      </c>
      <c r="L46" s="64">
        <v>0</v>
      </c>
      <c r="M46" s="64">
        <v>27</v>
      </c>
      <c r="N46" s="64">
        <v>166</v>
      </c>
      <c r="O46" s="64">
        <v>11</v>
      </c>
      <c r="P46" s="64">
        <v>8</v>
      </c>
      <c r="R46" s="55"/>
      <c r="S46" s="55"/>
      <c r="T46" s="55"/>
      <c r="U46" s="55"/>
      <c r="V46" s="55"/>
      <c r="W46" s="55"/>
      <c r="X46" s="55"/>
      <c r="Y46" s="55"/>
      <c r="Z46" s="55"/>
      <c r="AA46" s="55"/>
      <c r="AB46" s="55"/>
      <c r="AC46" s="55"/>
      <c r="AD46" s="55"/>
      <c r="AE46" s="55"/>
      <c r="AF46" s="55"/>
      <c r="AH46" s="55"/>
      <c r="AI46" s="55"/>
      <c r="AJ46" s="55"/>
      <c r="AK46" s="55"/>
    </row>
    <row r="47" spans="1:37" s="62" customFormat="1" ht="14.25" customHeight="1" x14ac:dyDescent="0.4">
      <c r="A47" s="116">
        <v>89</v>
      </c>
      <c r="B47" s="62" t="s">
        <v>62</v>
      </c>
      <c r="D47" s="64">
        <v>650</v>
      </c>
      <c r="E47" s="64">
        <v>88</v>
      </c>
      <c r="F47" s="64">
        <v>32</v>
      </c>
      <c r="G47" s="64">
        <v>215</v>
      </c>
      <c r="H47" s="64">
        <v>17</v>
      </c>
      <c r="I47" s="64">
        <v>5</v>
      </c>
      <c r="J47" s="64" t="s">
        <v>19</v>
      </c>
      <c r="K47" s="64">
        <v>27</v>
      </c>
      <c r="L47" s="64">
        <v>0</v>
      </c>
      <c r="M47" s="64">
        <v>13</v>
      </c>
      <c r="N47" s="64">
        <v>148</v>
      </c>
      <c r="O47" s="64">
        <v>7</v>
      </c>
      <c r="P47" s="64">
        <v>3</v>
      </c>
      <c r="R47" s="55"/>
      <c r="S47" s="55"/>
      <c r="T47" s="55"/>
      <c r="U47" s="55"/>
      <c r="V47" s="55"/>
      <c r="W47" s="55"/>
      <c r="X47" s="55"/>
      <c r="Y47" s="55"/>
      <c r="Z47" s="55"/>
      <c r="AA47" s="55"/>
      <c r="AB47" s="55"/>
      <c r="AC47" s="55"/>
      <c r="AD47" s="55"/>
      <c r="AE47" s="55"/>
      <c r="AF47" s="55"/>
      <c r="AH47" s="55"/>
      <c r="AI47" s="55"/>
      <c r="AJ47" s="55"/>
      <c r="AK47" s="55"/>
    </row>
    <row r="48" spans="1:37" s="62" customFormat="1" ht="14.25" customHeight="1" x14ac:dyDescent="0.4">
      <c r="A48" s="116">
        <v>93</v>
      </c>
      <c r="B48" s="62" t="s">
        <v>63</v>
      </c>
      <c r="D48" s="64">
        <v>724</v>
      </c>
      <c r="E48" s="64">
        <v>11</v>
      </c>
      <c r="F48" s="64">
        <v>32</v>
      </c>
      <c r="G48" s="64">
        <v>246</v>
      </c>
      <c r="H48" s="64">
        <v>16</v>
      </c>
      <c r="I48" s="64">
        <v>1</v>
      </c>
      <c r="J48" s="64" t="s">
        <v>19</v>
      </c>
      <c r="K48" s="64">
        <v>30</v>
      </c>
      <c r="L48" s="64">
        <v>0</v>
      </c>
      <c r="M48" s="64">
        <v>19</v>
      </c>
      <c r="N48" s="64">
        <v>97</v>
      </c>
      <c r="O48" s="64">
        <v>6</v>
      </c>
      <c r="P48" s="64">
        <v>10</v>
      </c>
      <c r="R48" s="55"/>
      <c r="S48" s="55"/>
      <c r="T48" s="55"/>
      <c r="U48" s="55"/>
      <c r="V48" s="55"/>
      <c r="W48" s="55"/>
      <c r="X48" s="55"/>
      <c r="Y48" s="55"/>
      <c r="Z48" s="55"/>
      <c r="AA48" s="55"/>
      <c r="AB48" s="55"/>
      <c r="AC48" s="55"/>
      <c r="AD48" s="55"/>
      <c r="AE48" s="55"/>
      <c r="AF48" s="55"/>
      <c r="AH48" s="55"/>
      <c r="AI48" s="55"/>
      <c r="AJ48" s="55"/>
      <c r="AK48" s="55"/>
    </row>
    <row r="49" spans="1:37" s="62" customFormat="1" ht="14.25" customHeight="1" x14ac:dyDescent="0.4">
      <c r="A49" s="116">
        <v>95</v>
      </c>
      <c r="B49" s="62" t="s">
        <v>64</v>
      </c>
      <c r="D49" s="64">
        <v>1603</v>
      </c>
      <c r="E49" s="64">
        <v>6</v>
      </c>
      <c r="F49" s="64">
        <v>69</v>
      </c>
      <c r="G49" s="64">
        <v>438</v>
      </c>
      <c r="H49" s="64">
        <v>38</v>
      </c>
      <c r="I49" s="64">
        <v>0</v>
      </c>
      <c r="J49" s="64" t="s">
        <v>19</v>
      </c>
      <c r="K49" s="64">
        <v>46</v>
      </c>
      <c r="L49" s="64">
        <v>4</v>
      </c>
      <c r="M49" s="64">
        <v>45</v>
      </c>
      <c r="N49" s="64">
        <v>106</v>
      </c>
      <c r="O49" s="64">
        <v>18</v>
      </c>
      <c r="P49" s="64">
        <v>10</v>
      </c>
      <c r="R49" s="55"/>
      <c r="S49" s="55"/>
      <c r="T49" s="55"/>
      <c r="U49" s="55"/>
      <c r="V49" s="55"/>
      <c r="W49" s="55"/>
      <c r="X49" s="55"/>
      <c r="Y49" s="55"/>
      <c r="Z49" s="55"/>
      <c r="AA49" s="55"/>
      <c r="AB49" s="55"/>
      <c r="AC49" s="55"/>
      <c r="AD49" s="55"/>
      <c r="AE49" s="55"/>
      <c r="AF49" s="55"/>
      <c r="AH49" s="55"/>
      <c r="AI49" s="55"/>
      <c r="AJ49" s="55"/>
      <c r="AK49" s="55"/>
    </row>
    <row r="50" spans="1:37" s="62" customFormat="1" ht="14.25" customHeight="1" x14ac:dyDescent="0.4">
      <c r="A50" s="116">
        <v>97</v>
      </c>
      <c r="B50" s="62" t="s">
        <v>65</v>
      </c>
      <c r="D50" s="64">
        <v>1201</v>
      </c>
      <c r="E50" s="64">
        <v>165</v>
      </c>
      <c r="F50" s="64">
        <v>47</v>
      </c>
      <c r="G50" s="64">
        <v>254</v>
      </c>
      <c r="H50" s="64">
        <v>36</v>
      </c>
      <c r="I50" s="64">
        <v>11</v>
      </c>
      <c r="J50" s="64" t="s">
        <v>19</v>
      </c>
      <c r="K50" s="64">
        <v>62</v>
      </c>
      <c r="L50" s="64">
        <v>6</v>
      </c>
      <c r="M50" s="64">
        <v>37</v>
      </c>
      <c r="N50" s="64">
        <v>294</v>
      </c>
      <c r="O50" s="64">
        <v>17</v>
      </c>
      <c r="P50" s="64">
        <v>12</v>
      </c>
      <c r="R50" s="55"/>
      <c r="S50" s="55"/>
      <c r="T50" s="55"/>
      <c r="U50" s="55"/>
      <c r="V50" s="55"/>
      <c r="W50" s="55"/>
      <c r="X50" s="55"/>
      <c r="Y50" s="55"/>
      <c r="Z50" s="55"/>
      <c r="AA50" s="55"/>
      <c r="AB50" s="55"/>
      <c r="AC50" s="55"/>
      <c r="AD50" s="55"/>
      <c r="AE50" s="55"/>
      <c r="AF50" s="55"/>
      <c r="AH50" s="55"/>
      <c r="AI50" s="55"/>
      <c r="AJ50" s="55"/>
      <c r="AK50" s="55"/>
    </row>
    <row r="51" spans="1:37" s="62" customFormat="1" ht="14.25" customHeight="1" x14ac:dyDescent="0.4">
      <c r="A51" s="117">
        <v>77</v>
      </c>
      <c r="B51" s="70" t="s">
        <v>66</v>
      </c>
      <c r="C51" s="70"/>
      <c r="D51" s="72">
        <v>5337</v>
      </c>
      <c r="E51" s="72">
        <v>0</v>
      </c>
      <c r="F51" s="72">
        <v>105</v>
      </c>
      <c r="G51" s="72">
        <v>824</v>
      </c>
      <c r="H51" s="72">
        <v>103</v>
      </c>
      <c r="I51" s="72">
        <v>0</v>
      </c>
      <c r="J51" s="64" t="s">
        <v>19</v>
      </c>
      <c r="K51" s="72">
        <v>155</v>
      </c>
      <c r="L51" s="72">
        <v>11</v>
      </c>
      <c r="M51" s="72">
        <v>208</v>
      </c>
      <c r="N51" s="72">
        <v>53</v>
      </c>
      <c r="O51" s="72">
        <v>49</v>
      </c>
      <c r="P51" s="72">
        <v>37</v>
      </c>
      <c r="R51" s="55"/>
      <c r="S51" s="55"/>
      <c r="T51" s="55"/>
      <c r="U51" s="55"/>
      <c r="V51" s="55"/>
      <c r="W51" s="55"/>
      <c r="X51" s="55"/>
      <c r="Y51" s="55"/>
      <c r="Z51" s="55"/>
      <c r="AA51" s="55"/>
      <c r="AB51" s="55"/>
      <c r="AC51" s="55"/>
      <c r="AD51" s="55"/>
      <c r="AE51" s="55"/>
      <c r="AF51" s="55"/>
      <c r="AH51" s="55"/>
      <c r="AI51" s="55"/>
      <c r="AJ51" s="55"/>
      <c r="AK51" s="55"/>
    </row>
    <row r="52" spans="1:37" s="55" customFormat="1" ht="6" customHeight="1" x14ac:dyDescent="0.4">
      <c r="A52" s="116"/>
      <c r="D52" s="73"/>
      <c r="E52" s="74"/>
      <c r="F52" s="74"/>
      <c r="G52" s="74"/>
      <c r="U52" s="62"/>
      <c r="V52" s="62"/>
      <c r="W52" s="62"/>
      <c r="X52" s="62"/>
    </row>
    <row r="53" spans="1:37" s="62" customFormat="1" ht="14.15" x14ac:dyDescent="0.4">
      <c r="A53" s="116"/>
      <c r="B53" s="78" t="s">
        <v>161</v>
      </c>
      <c r="C53" s="78"/>
      <c r="D53" s="76"/>
      <c r="E53" s="76"/>
      <c r="F53" s="64"/>
      <c r="G53" s="64"/>
      <c r="R53" s="55"/>
      <c r="S53" s="55"/>
      <c r="T53" s="55"/>
      <c r="U53" s="55"/>
    </row>
    <row r="54" spans="1:37" s="62" customFormat="1" ht="14.15" x14ac:dyDescent="0.4">
      <c r="A54" s="116"/>
      <c r="B54" s="62" t="s">
        <v>162</v>
      </c>
      <c r="D54" s="76"/>
      <c r="E54" s="76"/>
      <c r="F54" s="64"/>
      <c r="G54" s="64"/>
      <c r="R54" s="55"/>
      <c r="S54" s="55"/>
      <c r="T54" s="55"/>
      <c r="U54" s="55"/>
    </row>
    <row r="55" spans="1:37" s="62" customFormat="1" ht="15" customHeight="1" x14ac:dyDescent="0.4">
      <c r="A55" s="116"/>
      <c r="B55" s="62" t="s">
        <v>163</v>
      </c>
      <c r="D55" s="76"/>
      <c r="E55" s="76"/>
      <c r="F55" s="64"/>
      <c r="G55" s="64"/>
      <c r="R55" s="55"/>
      <c r="S55" s="55"/>
      <c r="T55" s="55"/>
      <c r="U55" s="55"/>
    </row>
    <row r="56" spans="1:37" s="62" customFormat="1" ht="25.5" customHeight="1" x14ac:dyDescent="0.4">
      <c r="A56" s="116"/>
      <c r="B56" s="326" t="s">
        <v>164</v>
      </c>
      <c r="C56" s="326"/>
      <c r="D56" s="326"/>
      <c r="E56" s="326"/>
      <c r="F56" s="326"/>
      <c r="G56" s="326"/>
      <c r="H56" s="326"/>
      <c r="I56" s="326"/>
      <c r="J56" s="326"/>
      <c r="K56" s="326"/>
      <c r="L56" s="326"/>
      <c r="M56" s="326"/>
      <c r="N56" s="326"/>
      <c r="O56" s="326"/>
      <c r="P56" s="326"/>
      <c r="R56" s="55"/>
      <c r="S56" s="55"/>
      <c r="T56" s="55"/>
      <c r="U56" s="55"/>
      <c r="V56" s="55"/>
      <c r="W56" s="55"/>
      <c r="X56" s="55"/>
    </row>
    <row r="57" spans="1:37" s="55" customFormat="1" ht="14.15" x14ac:dyDescent="0.4">
      <c r="A57" s="116"/>
      <c r="B57" s="62" t="s">
        <v>71</v>
      </c>
      <c r="C57" s="62"/>
      <c r="D57" s="76"/>
      <c r="E57" s="76"/>
      <c r="F57" s="64"/>
      <c r="G57" s="64"/>
      <c r="H57" s="62"/>
      <c r="I57" s="62"/>
      <c r="J57" s="62"/>
      <c r="K57" s="62"/>
      <c r="L57" s="62"/>
      <c r="M57" s="62"/>
      <c r="N57" s="62"/>
      <c r="O57" s="62"/>
      <c r="P57" s="62"/>
    </row>
    <row r="58" spans="1:37" s="55" customFormat="1" ht="14.15" x14ac:dyDescent="0.4">
      <c r="A58" s="116"/>
      <c r="B58" s="78" t="s">
        <v>165</v>
      </c>
      <c r="C58" s="78"/>
      <c r="D58" s="76"/>
      <c r="E58" s="76"/>
      <c r="F58" s="64"/>
      <c r="G58" s="64"/>
      <c r="H58" s="62"/>
      <c r="I58" s="62"/>
      <c r="J58" s="62"/>
      <c r="K58" s="62"/>
      <c r="L58" s="62"/>
      <c r="M58" s="62"/>
      <c r="N58" s="62"/>
      <c r="O58" s="62"/>
      <c r="P58" s="62"/>
    </row>
    <row r="59" spans="1:37" s="55" customFormat="1" ht="14.15" x14ac:dyDescent="0.4">
      <c r="A59" s="116"/>
      <c r="B59" s="78"/>
      <c r="C59" s="78"/>
      <c r="D59" s="76"/>
      <c r="E59" s="76"/>
      <c r="F59" s="64"/>
      <c r="G59" s="64"/>
      <c r="H59" s="62"/>
      <c r="I59" s="62"/>
      <c r="J59" s="62"/>
      <c r="K59" s="62"/>
      <c r="L59" s="62"/>
      <c r="M59" s="62"/>
      <c r="N59" s="62"/>
      <c r="O59" s="62"/>
      <c r="P59" s="62"/>
    </row>
    <row r="60" spans="1:37" s="55" customFormat="1" ht="14.15" x14ac:dyDescent="0.4">
      <c r="A60" s="116"/>
      <c r="B60" s="62" t="s">
        <v>97</v>
      </c>
      <c r="C60" s="62"/>
      <c r="D60" s="76"/>
      <c r="E60" s="64"/>
      <c r="F60" s="64"/>
      <c r="G60" s="64"/>
      <c r="H60" s="62"/>
      <c r="I60" s="62"/>
      <c r="J60" s="62"/>
      <c r="K60" s="62"/>
      <c r="L60" s="62"/>
      <c r="M60" s="62"/>
      <c r="N60" s="62"/>
      <c r="O60" s="62"/>
      <c r="P60" s="62"/>
    </row>
    <row r="61" spans="1:37" s="55" customFormat="1" ht="14.15" x14ac:dyDescent="0.4">
      <c r="A61" s="116"/>
      <c r="D61" s="79"/>
      <c r="E61" s="74"/>
      <c r="F61" s="74"/>
      <c r="G61" s="74"/>
    </row>
    <row r="62" spans="1:37" s="55" customFormat="1" ht="14.15" x14ac:dyDescent="0.4">
      <c r="A62" s="116"/>
      <c r="D62" s="73"/>
      <c r="E62" s="74"/>
      <c r="F62" s="74"/>
      <c r="G62" s="74"/>
    </row>
    <row r="63" spans="1:37" s="55" customFormat="1" ht="14.15" x14ac:dyDescent="0.4">
      <c r="A63" s="116"/>
      <c r="D63" s="73"/>
      <c r="E63" s="74"/>
      <c r="F63" s="74"/>
      <c r="G63" s="74"/>
    </row>
    <row r="64" spans="1:37" s="62" customFormat="1" ht="14.25" customHeight="1" x14ac:dyDescent="0.4">
      <c r="A64" s="116">
        <v>62</v>
      </c>
      <c r="B64" s="170" t="s">
        <v>75</v>
      </c>
      <c r="C64" s="170"/>
      <c r="D64" s="172">
        <v>263</v>
      </c>
      <c r="E64" s="172">
        <v>348</v>
      </c>
      <c r="F64" s="172">
        <v>23.5</v>
      </c>
      <c r="G64" s="172">
        <v>147</v>
      </c>
      <c r="H64" s="172">
        <v>7</v>
      </c>
      <c r="I64" s="172">
        <v>19</v>
      </c>
      <c r="J64" s="172" t="s">
        <v>19</v>
      </c>
      <c r="K64" s="172">
        <v>40</v>
      </c>
      <c r="L64" s="172">
        <v>0</v>
      </c>
      <c r="M64" s="172">
        <v>35</v>
      </c>
      <c r="N64" s="172">
        <v>102</v>
      </c>
      <c r="O64" s="172">
        <v>4</v>
      </c>
      <c r="P64" s="172">
        <v>5</v>
      </c>
      <c r="R64" s="55"/>
      <c r="S64" s="55"/>
      <c r="T64" s="55"/>
      <c r="U64" s="55"/>
      <c r="V64" s="55"/>
      <c r="W64" s="55"/>
      <c r="X64" s="55"/>
      <c r="Y64" s="55"/>
      <c r="Z64" s="55"/>
      <c r="AA64" s="55"/>
      <c r="AB64" s="55"/>
      <c r="AC64" s="55"/>
      <c r="AD64" s="55"/>
      <c r="AE64" s="55"/>
      <c r="AF64" s="55"/>
      <c r="AH64" s="55"/>
      <c r="AI64" s="55"/>
      <c r="AJ64" s="55"/>
      <c r="AK64" s="55"/>
    </row>
    <row r="65" spans="1:37" s="62" customFormat="1" ht="14.25" customHeight="1" x14ac:dyDescent="0.4">
      <c r="A65" s="116">
        <v>98</v>
      </c>
      <c r="B65" s="170" t="s">
        <v>76</v>
      </c>
      <c r="C65" s="170"/>
      <c r="D65" s="172">
        <v>196</v>
      </c>
      <c r="E65" s="172">
        <v>331</v>
      </c>
      <c r="F65" s="172">
        <v>21</v>
      </c>
      <c r="G65" s="172">
        <v>121</v>
      </c>
      <c r="H65" s="172">
        <v>6</v>
      </c>
      <c r="I65" s="172">
        <v>18</v>
      </c>
      <c r="J65" s="172" t="s">
        <v>19</v>
      </c>
      <c r="K65" s="172">
        <v>42</v>
      </c>
      <c r="L65" s="172">
        <v>2</v>
      </c>
      <c r="M65" s="172">
        <v>25</v>
      </c>
      <c r="N65" s="172">
        <v>118</v>
      </c>
      <c r="O65" s="172">
        <v>5</v>
      </c>
      <c r="P65" s="172">
        <v>2</v>
      </c>
      <c r="R65" s="55"/>
      <c r="S65" s="55"/>
      <c r="T65" s="55"/>
      <c r="U65" s="55"/>
      <c r="V65" s="55"/>
      <c r="W65" s="55"/>
      <c r="X65" s="55"/>
      <c r="Y65" s="55"/>
      <c r="Z65" s="55"/>
      <c r="AA65" s="55"/>
      <c r="AB65" s="55"/>
      <c r="AC65" s="55"/>
      <c r="AD65" s="55"/>
      <c r="AE65" s="55"/>
      <c r="AF65" s="55"/>
      <c r="AH65" s="55"/>
      <c r="AI65" s="55"/>
      <c r="AJ65" s="55"/>
      <c r="AK65" s="55"/>
    </row>
    <row r="66" spans="1:37" s="55" customFormat="1" ht="14.15" x14ac:dyDescent="0.4">
      <c r="A66" s="116"/>
      <c r="D66" s="73"/>
      <c r="E66" s="74"/>
      <c r="F66" s="74"/>
      <c r="G66" s="74"/>
    </row>
    <row r="67" spans="1:37" s="55" customFormat="1" ht="14.15" x14ac:dyDescent="0.4">
      <c r="A67" s="116"/>
      <c r="D67" s="73"/>
      <c r="E67" s="74"/>
      <c r="F67" s="74"/>
      <c r="G67" s="74"/>
    </row>
    <row r="68" spans="1:37" s="55" customFormat="1" ht="14.15" x14ac:dyDescent="0.4">
      <c r="A68" s="116"/>
      <c r="E68" s="74"/>
      <c r="F68" s="74"/>
      <c r="G68" s="74"/>
    </row>
    <row r="69" spans="1:37" s="55" customFormat="1" ht="14.15" x14ac:dyDescent="0.4">
      <c r="A69" s="116"/>
      <c r="E69" s="74"/>
      <c r="F69" s="74"/>
      <c r="G69" s="74"/>
    </row>
    <row r="70" spans="1:37" s="55" customFormat="1" ht="14.15" x14ac:dyDescent="0.4">
      <c r="A70" s="116"/>
      <c r="E70" s="74"/>
      <c r="F70" s="74"/>
      <c r="G70" s="74"/>
    </row>
    <row r="71" spans="1:37" s="55" customFormat="1" ht="14.15" x14ac:dyDescent="0.4">
      <c r="A71" s="116"/>
      <c r="E71" s="74"/>
      <c r="F71" s="74"/>
      <c r="G71" s="74"/>
    </row>
    <row r="72" spans="1:37" s="55" customFormat="1" ht="14.15" x14ac:dyDescent="0.4">
      <c r="A72" s="116"/>
      <c r="E72" s="74"/>
      <c r="F72" s="74"/>
      <c r="G72" s="74"/>
    </row>
    <row r="73" spans="1:37" s="55" customFormat="1" ht="14.15" x14ac:dyDescent="0.4">
      <c r="A73" s="116"/>
      <c r="E73" s="74"/>
      <c r="F73" s="74"/>
      <c r="G73" s="74"/>
    </row>
    <row r="74" spans="1:37" s="55" customFormat="1" ht="14.15" x14ac:dyDescent="0.4">
      <c r="A74" s="116"/>
      <c r="E74" s="74"/>
      <c r="F74" s="74"/>
      <c r="G74" s="74"/>
    </row>
    <row r="75" spans="1:37" s="55" customFormat="1" ht="14.15" x14ac:dyDescent="0.4">
      <c r="A75" s="116"/>
      <c r="E75" s="74"/>
      <c r="F75" s="74"/>
      <c r="G75" s="74"/>
    </row>
    <row r="76" spans="1:37" s="55" customFormat="1" ht="14.15" x14ac:dyDescent="0.4">
      <c r="A76" s="116"/>
      <c r="E76" s="74"/>
      <c r="F76" s="74"/>
      <c r="G76" s="74"/>
    </row>
    <row r="77" spans="1:37" s="55" customFormat="1" ht="14.15" x14ac:dyDescent="0.4">
      <c r="A77" s="116"/>
      <c r="E77" s="74"/>
      <c r="F77" s="74"/>
      <c r="G77" s="74"/>
    </row>
    <row r="78" spans="1:37" s="55" customFormat="1" ht="14.15" x14ac:dyDescent="0.4">
      <c r="A78" s="116"/>
      <c r="E78" s="74"/>
      <c r="F78" s="74"/>
      <c r="G78" s="74"/>
    </row>
    <row r="79" spans="1:37" s="55" customFormat="1" ht="14.15" x14ac:dyDescent="0.4">
      <c r="A79" s="116"/>
      <c r="E79" s="74"/>
      <c r="F79" s="74"/>
      <c r="G79" s="74"/>
    </row>
    <row r="80" spans="1:37" s="55" customFormat="1" ht="14.15" x14ac:dyDescent="0.4">
      <c r="A80" s="116"/>
      <c r="E80" s="74"/>
      <c r="F80" s="74"/>
      <c r="G80" s="74"/>
    </row>
    <row r="81" spans="1:7" s="55" customFormat="1" ht="14.15" x14ac:dyDescent="0.4">
      <c r="A81" s="116"/>
      <c r="E81" s="74"/>
      <c r="F81" s="74"/>
      <c r="G81" s="74"/>
    </row>
    <row r="82" spans="1:7" s="55" customFormat="1" ht="14.15" x14ac:dyDescent="0.4">
      <c r="A82" s="116"/>
      <c r="E82" s="74"/>
      <c r="F82" s="74"/>
      <c r="G82" s="74"/>
    </row>
    <row r="83" spans="1:7" s="55" customFormat="1" ht="14.15" x14ac:dyDescent="0.4">
      <c r="A83" s="116"/>
      <c r="E83" s="74"/>
      <c r="F83" s="74"/>
      <c r="G83" s="74"/>
    </row>
    <row r="84" spans="1:7" s="55" customFormat="1" ht="14.15" x14ac:dyDescent="0.4">
      <c r="A84" s="116"/>
      <c r="E84" s="74"/>
      <c r="F84" s="74"/>
      <c r="G84" s="74"/>
    </row>
    <row r="85" spans="1:7" s="55" customFormat="1" ht="14.15" x14ac:dyDescent="0.4">
      <c r="A85" s="116"/>
      <c r="E85" s="74"/>
      <c r="F85" s="74"/>
      <c r="G85" s="74"/>
    </row>
    <row r="86" spans="1:7" s="55" customFormat="1" ht="14.15" x14ac:dyDescent="0.4">
      <c r="A86" s="116"/>
      <c r="E86" s="74"/>
      <c r="F86" s="74"/>
      <c r="G86" s="74"/>
    </row>
    <row r="87" spans="1:7" s="55" customFormat="1" ht="14.15" x14ac:dyDescent="0.4">
      <c r="A87" s="116"/>
      <c r="E87" s="74"/>
      <c r="F87" s="74"/>
      <c r="G87" s="74"/>
    </row>
    <row r="88" spans="1:7" s="55" customFormat="1" ht="14.15" x14ac:dyDescent="0.4">
      <c r="A88" s="116"/>
      <c r="E88" s="74"/>
      <c r="F88" s="74"/>
      <c r="G88" s="74"/>
    </row>
    <row r="89" spans="1:7" s="55" customFormat="1" ht="14.15" x14ac:dyDescent="0.4">
      <c r="A89" s="116"/>
      <c r="E89" s="74"/>
      <c r="F89" s="74"/>
      <c r="G89" s="74"/>
    </row>
    <row r="90" spans="1:7" s="55" customFormat="1" ht="14.15" x14ac:dyDescent="0.4">
      <c r="A90" s="116"/>
      <c r="E90" s="74"/>
      <c r="F90" s="74"/>
      <c r="G90" s="74"/>
    </row>
    <row r="91" spans="1:7" s="55" customFormat="1" ht="14.15" x14ac:dyDescent="0.4">
      <c r="A91" s="116"/>
      <c r="E91" s="74"/>
      <c r="F91" s="74"/>
      <c r="G91" s="74"/>
    </row>
    <row r="92" spans="1:7" s="55" customFormat="1" ht="14.15" x14ac:dyDescent="0.4">
      <c r="A92" s="116"/>
      <c r="E92" s="74"/>
      <c r="F92" s="74"/>
      <c r="G92" s="74"/>
    </row>
    <row r="93" spans="1:7" s="55" customFormat="1" ht="14.15" x14ac:dyDescent="0.4">
      <c r="A93" s="116"/>
      <c r="E93" s="74"/>
      <c r="F93" s="74"/>
      <c r="G93" s="74"/>
    </row>
    <row r="94" spans="1:7" s="55" customFormat="1" ht="14.15" x14ac:dyDescent="0.4">
      <c r="A94" s="116"/>
      <c r="E94" s="74"/>
      <c r="F94" s="74"/>
      <c r="G94" s="74"/>
    </row>
    <row r="95" spans="1:7" s="55" customFormat="1" ht="14.15" x14ac:dyDescent="0.4">
      <c r="A95" s="116"/>
      <c r="E95" s="74"/>
      <c r="F95" s="74"/>
      <c r="G95" s="74"/>
    </row>
    <row r="96" spans="1:7" s="55" customFormat="1" ht="14.15" x14ac:dyDescent="0.4">
      <c r="A96" s="116"/>
      <c r="E96" s="74"/>
      <c r="F96" s="74"/>
      <c r="G96" s="74"/>
    </row>
    <row r="97" spans="1:7" s="55" customFormat="1" ht="14.15" x14ac:dyDescent="0.4">
      <c r="A97" s="116"/>
      <c r="E97" s="74"/>
      <c r="F97" s="74"/>
      <c r="G97" s="74"/>
    </row>
    <row r="98" spans="1:7" s="55" customFormat="1" ht="14.15" x14ac:dyDescent="0.4">
      <c r="A98" s="116"/>
      <c r="E98" s="74"/>
      <c r="F98" s="74"/>
      <c r="G98" s="74"/>
    </row>
    <row r="99" spans="1:7" s="55" customFormat="1" ht="14.15" x14ac:dyDescent="0.4">
      <c r="A99" s="116"/>
      <c r="E99" s="74"/>
      <c r="F99" s="74"/>
      <c r="G99" s="74"/>
    </row>
    <row r="100" spans="1:7" s="55" customFormat="1" ht="14.15" x14ac:dyDescent="0.4">
      <c r="A100" s="116"/>
      <c r="E100" s="74"/>
      <c r="F100" s="74"/>
      <c r="G100" s="74"/>
    </row>
    <row r="101" spans="1:7" s="55" customFormat="1" ht="14.15" x14ac:dyDescent="0.4">
      <c r="A101" s="116"/>
      <c r="E101" s="74"/>
      <c r="F101" s="74"/>
      <c r="G101" s="74"/>
    </row>
    <row r="102" spans="1:7" s="55" customFormat="1" ht="14.15" x14ac:dyDescent="0.4">
      <c r="A102" s="116"/>
      <c r="E102" s="74"/>
      <c r="F102" s="74"/>
      <c r="G102" s="74"/>
    </row>
    <row r="103" spans="1:7" s="55" customFormat="1" ht="14.15" x14ac:dyDescent="0.4">
      <c r="A103" s="116"/>
      <c r="E103" s="74"/>
      <c r="F103" s="74"/>
      <c r="G103" s="74"/>
    </row>
    <row r="104" spans="1:7" s="55" customFormat="1" ht="14.15" x14ac:dyDescent="0.4">
      <c r="A104" s="116"/>
      <c r="E104" s="74"/>
      <c r="F104" s="74"/>
      <c r="G104" s="74"/>
    </row>
    <row r="105" spans="1:7" s="55" customFormat="1" ht="14.15" x14ac:dyDescent="0.4">
      <c r="A105" s="116"/>
      <c r="E105" s="74"/>
      <c r="F105" s="74"/>
      <c r="G105" s="74"/>
    </row>
    <row r="106" spans="1:7" s="55" customFormat="1" ht="14.15" x14ac:dyDescent="0.4">
      <c r="A106" s="116"/>
      <c r="E106" s="74"/>
      <c r="F106" s="74"/>
      <c r="G106" s="74"/>
    </row>
    <row r="107" spans="1:7" s="55" customFormat="1" ht="14.15" x14ac:dyDescent="0.4">
      <c r="A107" s="116"/>
      <c r="E107" s="74"/>
      <c r="F107" s="74"/>
      <c r="G107" s="74"/>
    </row>
    <row r="108" spans="1:7" s="55" customFormat="1" ht="14.15" x14ac:dyDescent="0.4">
      <c r="A108" s="116"/>
      <c r="E108" s="74"/>
      <c r="F108" s="74"/>
      <c r="G108" s="74"/>
    </row>
    <row r="109" spans="1:7" s="55" customFormat="1" ht="14.15" x14ac:dyDescent="0.4">
      <c r="A109" s="116"/>
      <c r="E109" s="74"/>
      <c r="F109" s="74"/>
      <c r="G109" s="74"/>
    </row>
    <row r="110" spans="1:7" s="55" customFormat="1" ht="14.15" x14ac:dyDescent="0.4">
      <c r="A110" s="116"/>
      <c r="E110" s="74"/>
      <c r="F110" s="74"/>
      <c r="G110" s="74"/>
    </row>
    <row r="111" spans="1:7" s="55" customFormat="1" ht="14.15" x14ac:dyDescent="0.4">
      <c r="A111" s="116"/>
      <c r="E111" s="74"/>
      <c r="F111" s="74"/>
      <c r="G111" s="74"/>
    </row>
    <row r="112" spans="1:7" s="55" customFormat="1" ht="14.15" x14ac:dyDescent="0.4">
      <c r="A112" s="116"/>
      <c r="E112" s="74"/>
      <c r="F112" s="74"/>
      <c r="G112" s="74"/>
    </row>
    <row r="113" spans="1:7" s="55" customFormat="1" ht="14.15" x14ac:dyDescent="0.4">
      <c r="A113" s="116"/>
      <c r="E113" s="74"/>
      <c r="F113" s="74"/>
      <c r="G113" s="74"/>
    </row>
    <row r="114" spans="1:7" s="55" customFormat="1" ht="14.15" x14ac:dyDescent="0.4">
      <c r="A114" s="116"/>
      <c r="E114" s="74"/>
      <c r="F114" s="74"/>
      <c r="G114" s="74"/>
    </row>
    <row r="115" spans="1:7" s="55" customFormat="1" ht="14.15" x14ac:dyDescent="0.4">
      <c r="A115" s="116"/>
      <c r="E115" s="74"/>
      <c r="F115" s="74"/>
      <c r="G115" s="74"/>
    </row>
    <row r="116" spans="1:7" s="55" customFormat="1" ht="14.15" x14ac:dyDescent="0.4">
      <c r="A116" s="116"/>
      <c r="E116" s="74"/>
      <c r="F116" s="74"/>
      <c r="G116" s="74"/>
    </row>
    <row r="117" spans="1:7" s="55" customFormat="1" ht="14.15" x14ac:dyDescent="0.4">
      <c r="A117" s="116"/>
      <c r="E117" s="74"/>
      <c r="F117" s="74"/>
      <c r="G117" s="74"/>
    </row>
    <row r="118" spans="1:7" s="55" customFormat="1" ht="14.15" x14ac:dyDescent="0.4">
      <c r="A118" s="116"/>
      <c r="E118" s="74"/>
      <c r="F118" s="74"/>
      <c r="G118" s="74"/>
    </row>
    <row r="119" spans="1:7" s="55" customFormat="1" ht="14.15" x14ac:dyDescent="0.4">
      <c r="A119" s="116"/>
      <c r="E119" s="74"/>
      <c r="F119" s="74"/>
      <c r="G119" s="74"/>
    </row>
    <row r="120" spans="1:7" s="55" customFormat="1" ht="14.15" x14ac:dyDescent="0.4">
      <c r="A120" s="116"/>
      <c r="E120" s="74"/>
      <c r="F120" s="74"/>
      <c r="G120" s="74"/>
    </row>
    <row r="121" spans="1:7" s="55" customFormat="1" ht="14.15" x14ac:dyDescent="0.4">
      <c r="A121" s="116"/>
      <c r="E121" s="74"/>
      <c r="F121" s="74"/>
      <c r="G121" s="74"/>
    </row>
    <row r="122" spans="1:7" s="55" customFormat="1" ht="14.15" x14ac:dyDescent="0.4">
      <c r="A122" s="116"/>
      <c r="E122" s="74"/>
      <c r="F122" s="74"/>
      <c r="G122" s="74"/>
    </row>
    <row r="123" spans="1:7" s="55" customFormat="1" ht="14.15" x14ac:dyDescent="0.4">
      <c r="A123" s="116"/>
      <c r="E123" s="74"/>
      <c r="F123" s="74"/>
      <c r="G123" s="74"/>
    </row>
    <row r="124" spans="1:7" s="55" customFormat="1" ht="14.15" x14ac:dyDescent="0.4">
      <c r="A124" s="116"/>
      <c r="E124" s="74"/>
      <c r="F124" s="74"/>
      <c r="G124" s="74"/>
    </row>
    <row r="125" spans="1:7" s="55" customFormat="1" ht="14.15" x14ac:dyDescent="0.4">
      <c r="A125" s="116"/>
      <c r="E125" s="74"/>
      <c r="F125" s="74"/>
      <c r="G125" s="74"/>
    </row>
    <row r="126" spans="1:7" s="55" customFormat="1" ht="14.15" x14ac:dyDescent="0.4">
      <c r="A126" s="116"/>
      <c r="E126" s="74"/>
      <c r="F126" s="74"/>
      <c r="G126" s="74"/>
    </row>
    <row r="127" spans="1:7" s="55" customFormat="1" ht="14.15" x14ac:dyDescent="0.4">
      <c r="A127" s="116"/>
      <c r="E127" s="74"/>
      <c r="F127" s="74"/>
      <c r="G127" s="74"/>
    </row>
    <row r="128" spans="1:7" s="55" customFormat="1" ht="14.15" x14ac:dyDescent="0.4">
      <c r="A128" s="116"/>
      <c r="E128" s="74"/>
      <c r="F128" s="74"/>
      <c r="G128" s="74"/>
    </row>
    <row r="129" spans="1:7" s="55" customFormat="1" ht="14.15" x14ac:dyDescent="0.4">
      <c r="A129" s="116"/>
      <c r="E129" s="74"/>
      <c r="F129" s="74"/>
      <c r="G129" s="74"/>
    </row>
    <row r="130" spans="1:7" s="55" customFormat="1" ht="14.15" x14ac:dyDescent="0.4">
      <c r="A130" s="116"/>
      <c r="E130" s="74"/>
      <c r="F130" s="74"/>
      <c r="G130" s="74"/>
    </row>
    <row r="131" spans="1:7" s="55" customFormat="1" ht="14.15" x14ac:dyDescent="0.4">
      <c r="A131" s="116"/>
      <c r="E131" s="74"/>
      <c r="F131" s="74"/>
      <c r="G131" s="74"/>
    </row>
    <row r="132" spans="1:7" s="55" customFormat="1" ht="14.15" x14ac:dyDescent="0.4">
      <c r="A132" s="116"/>
      <c r="E132" s="74"/>
      <c r="F132" s="74"/>
      <c r="G132" s="74"/>
    </row>
    <row r="133" spans="1:7" s="55" customFormat="1" ht="14.15" x14ac:dyDescent="0.4">
      <c r="A133" s="116"/>
      <c r="E133" s="74"/>
      <c r="F133" s="74"/>
      <c r="G133" s="74"/>
    </row>
    <row r="134" spans="1:7" s="55" customFormat="1" ht="14.15" x14ac:dyDescent="0.4">
      <c r="A134" s="116"/>
      <c r="E134" s="74"/>
      <c r="F134" s="74"/>
      <c r="G134" s="74"/>
    </row>
    <row r="135" spans="1:7" s="55" customFormat="1" ht="14.15" x14ac:dyDescent="0.4">
      <c r="A135" s="116"/>
      <c r="E135" s="74"/>
      <c r="F135" s="74"/>
      <c r="G135" s="74"/>
    </row>
    <row r="136" spans="1:7" s="55" customFormat="1" ht="14.15" x14ac:dyDescent="0.4">
      <c r="A136" s="116"/>
      <c r="E136" s="74"/>
      <c r="F136" s="74"/>
      <c r="G136" s="74"/>
    </row>
    <row r="137" spans="1:7" s="55" customFormat="1" ht="14.15" x14ac:dyDescent="0.4">
      <c r="A137" s="116"/>
      <c r="E137" s="74"/>
      <c r="F137" s="74"/>
      <c r="G137" s="74"/>
    </row>
    <row r="138" spans="1:7" s="55" customFormat="1" ht="14.15" x14ac:dyDescent="0.4">
      <c r="A138" s="116"/>
      <c r="E138" s="74"/>
      <c r="F138" s="74"/>
      <c r="G138" s="74"/>
    </row>
    <row r="139" spans="1:7" s="55" customFormat="1" ht="14.15" x14ac:dyDescent="0.4">
      <c r="A139" s="116"/>
      <c r="E139" s="74"/>
      <c r="F139" s="74"/>
      <c r="G139" s="74"/>
    </row>
    <row r="140" spans="1:7" s="55" customFormat="1" ht="14.15" x14ac:dyDescent="0.4">
      <c r="A140" s="116"/>
      <c r="E140" s="74"/>
      <c r="F140" s="74"/>
      <c r="G140" s="74"/>
    </row>
    <row r="141" spans="1:7" s="55" customFormat="1" ht="14.15" x14ac:dyDescent="0.4">
      <c r="A141" s="116"/>
      <c r="E141" s="74"/>
      <c r="F141" s="74"/>
      <c r="G141" s="74"/>
    </row>
    <row r="142" spans="1:7" s="55" customFormat="1" ht="14.15" x14ac:dyDescent="0.4">
      <c r="A142" s="116"/>
      <c r="E142" s="74"/>
      <c r="F142" s="74"/>
      <c r="G142" s="74"/>
    </row>
    <row r="143" spans="1:7" s="55" customFormat="1" ht="14.15" x14ac:dyDescent="0.4">
      <c r="A143" s="116"/>
      <c r="E143" s="74"/>
      <c r="F143" s="74"/>
      <c r="G143" s="74"/>
    </row>
    <row r="144" spans="1:7" s="55" customFormat="1" ht="14.15" x14ac:dyDescent="0.4">
      <c r="A144" s="116"/>
      <c r="E144" s="74"/>
      <c r="F144" s="74"/>
      <c r="G144" s="74"/>
    </row>
    <row r="145" spans="1:7" s="55" customFormat="1" ht="14.15" x14ac:dyDescent="0.4">
      <c r="A145" s="116"/>
      <c r="E145" s="74"/>
      <c r="F145" s="74"/>
      <c r="G145" s="74"/>
    </row>
    <row r="146" spans="1:7" s="55" customFormat="1" ht="14.15" x14ac:dyDescent="0.4">
      <c r="A146" s="116"/>
      <c r="E146" s="74"/>
      <c r="F146" s="74"/>
      <c r="G146" s="74"/>
    </row>
    <row r="147" spans="1:7" s="55" customFormat="1" ht="14.15" x14ac:dyDescent="0.4">
      <c r="A147" s="116"/>
      <c r="E147" s="74"/>
      <c r="F147" s="74"/>
      <c r="G147" s="74"/>
    </row>
    <row r="148" spans="1:7" s="55" customFormat="1" ht="14.15" x14ac:dyDescent="0.4">
      <c r="A148" s="116"/>
      <c r="E148" s="74"/>
      <c r="F148" s="74"/>
      <c r="G148" s="74"/>
    </row>
    <row r="149" spans="1:7" s="55" customFormat="1" ht="14.15" x14ac:dyDescent="0.4">
      <c r="A149" s="116"/>
      <c r="E149" s="74"/>
      <c r="F149" s="74"/>
      <c r="G149" s="74"/>
    </row>
    <row r="150" spans="1:7" s="55" customFormat="1" ht="14.15" x14ac:dyDescent="0.4">
      <c r="A150" s="116"/>
      <c r="E150" s="74"/>
      <c r="F150" s="74"/>
      <c r="G150" s="74"/>
    </row>
    <row r="151" spans="1:7" s="55" customFormat="1" ht="14.15" x14ac:dyDescent="0.4">
      <c r="A151" s="116"/>
      <c r="E151" s="74"/>
      <c r="F151" s="74"/>
      <c r="G151" s="74"/>
    </row>
    <row r="152" spans="1:7" s="55" customFormat="1" ht="14.15" x14ac:dyDescent="0.4">
      <c r="A152" s="116"/>
      <c r="E152" s="74"/>
      <c r="F152" s="74"/>
      <c r="G152" s="74"/>
    </row>
    <row r="153" spans="1:7" s="55" customFormat="1" ht="14.15" x14ac:dyDescent="0.4">
      <c r="A153" s="116"/>
      <c r="E153" s="74"/>
      <c r="F153" s="74"/>
      <c r="G153" s="74"/>
    </row>
    <row r="154" spans="1:7" s="55" customFormat="1" ht="14.15" x14ac:dyDescent="0.4">
      <c r="A154" s="116"/>
      <c r="E154" s="74"/>
      <c r="F154" s="74"/>
      <c r="G154" s="74"/>
    </row>
    <row r="155" spans="1:7" s="55" customFormat="1" ht="14.15" x14ac:dyDescent="0.4">
      <c r="A155" s="116"/>
      <c r="E155" s="74"/>
      <c r="F155" s="74"/>
      <c r="G155" s="74"/>
    </row>
    <row r="156" spans="1:7" s="55" customFormat="1" ht="14.15" x14ac:dyDescent="0.4">
      <c r="A156" s="116"/>
      <c r="E156" s="74"/>
      <c r="F156" s="74"/>
      <c r="G156" s="74"/>
    </row>
    <row r="157" spans="1:7" s="55" customFormat="1" ht="14.15" x14ac:dyDescent="0.4">
      <c r="A157" s="116"/>
      <c r="E157" s="74"/>
      <c r="F157" s="74"/>
      <c r="G157" s="74"/>
    </row>
    <row r="158" spans="1:7" s="55" customFormat="1" ht="14.15" x14ac:dyDescent="0.4">
      <c r="A158" s="116"/>
      <c r="E158" s="74"/>
      <c r="F158" s="74"/>
      <c r="G158" s="74"/>
    </row>
    <row r="159" spans="1:7" s="55" customFormat="1" ht="14.15" x14ac:dyDescent="0.4">
      <c r="A159" s="116"/>
      <c r="E159" s="74"/>
      <c r="F159" s="74"/>
      <c r="G159" s="74"/>
    </row>
    <row r="160" spans="1:7" s="55" customFormat="1" ht="14.15" x14ac:dyDescent="0.4">
      <c r="A160" s="116"/>
      <c r="E160" s="74"/>
      <c r="F160" s="74"/>
      <c r="G160" s="74"/>
    </row>
    <row r="161" spans="1:7" s="55" customFormat="1" ht="14.15" x14ac:dyDescent="0.4">
      <c r="A161" s="116"/>
      <c r="E161" s="74"/>
      <c r="F161" s="74"/>
      <c r="G161" s="74"/>
    </row>
    <row r="162" spans="1:7" s="55" customFormat="1" ht="14.15" x14ac:dyDescent="0.4">
      <c r="A162" s="116"/>
      <c r="E162" s="74"/>
      <c r="F162" s="74"/>
      <c r="G162" s="74"/>
    </row>
    <row r="163" spans="1:7" s="55" customFormat="1" ht="14.15" x14ac:dyDescent="0.4">
      <c r="A163" s="116"/>
      <c r="E163" s="74"/>
      <c r="F163" s="74"/>
      <c r="G163" s="74"/>
    </row>
    <row r="164" spans="1:7" s="55" customFormat="1" ht="14.15" x14ac:dyDescent="0.4">
      <c r="A164" s="116"/>
      <c r="E164" s="74"/>
      <c r="F164" s="74"/>
      <c r="G164" s="74"/>
    </row>
    <row r="165" spans="1:7" s="55" customFormat="1" ht="14.15" x14ac:dyDescent="0.4">
      <c r="A165" s="116"/>
      <c r="E165" s="74"/>
      <c r="F165" s="74"/>
      <c r="G165" s="74"/>
    </row>
    <row r="166" spans="1:7" s="55" customFormat="1" ht="14.15" x14ac:dyDescent="0.4">
      <c r="A166" s="116"/>
      <c r="E166" s="74"/>
      <c r="F166" s="74"/>
      <c r="G166" s="74"/>
    </row>
    <row r="167" spans="1:7" s="55" customFormat="1" ht="14.15" x14ac:dyDescent="0.4">
      <c r="A167" s="116"/>
      <c r="E167" s="74"/>
      <c r="F167" s="74"/>
      <c r="G167" s="74"/>
    </row>
    <row r="168" spans="1:7" s="55" customFormat="1" ht="14.15" x14ac:dyDescent="0.4">
      <c r="A168" s="116"/>
      <c r="E168" s="74"/>
      <c r="F168" s="74"/>
      <c r="G168" s="74"/>
    </row>
    <row r="169" spans="1:7" s="55" customFormat="1" ht="14.15" x14ac:dyDescent="0.4">
      <c r="A169" s="116"/>
      <c r="E169" s="74"/>
      <c r="F169" s="74"/>
      <c r="G169" s="74"/>
    </row>
    <row r="170" spans="1:7" s="55" customFormat="1" ht="14.15" x14ac:dyDescent="0.4">
      <c r="A170" s="116"/>
      <c r="E170" s="74"/>
      <c r="F170" s="74"/>
      <c r="G170" s="74"/>
    </row>
    <row r="171" spans="1:7" s="55" customFormat="1" ht="14.15" x14ac:dyDescent="0.4">
      <c r="A171" s="116"/>
      <c r="E171" s="74"/>
      <c r="F171" s="74"/>
      <c r="G171" s="74"/>
    </row>
    <row r="172" spans="1:7" s="55" customFormat="1" ht="14.15" x14ac:dyDescent="0.4">
      <c r="A172" s="116"/>
      <c r="E172" s="74"/>
      <c r="F172" s="74"/>
      <c r="G172" s="74"/>
    </row>
    <row r="173" spans="1:7" s="55" customFormat="1" ht="14.15" x14ac:dyDescent="0.4">
      <c r="A173" s="116"/>
      <c r="E173" s="74"/>
      <c r="F173" s="74"/>
      <c r="G173" s="74"/>
    </row>
    <row r="174" spans="1:7" s="55" customFormat="1" ht="14.15" x14ac:dyDescent="0.4">
      <c r="A174" s="116"/>
      <c r="E174" s="74"/>
      <c r="F174" s="74"/>
      <c r="G174" s="74"/>
    </row>
    <row r="175" spans="1:7" s="55" customFormat="1" ht="14.15" x14ac:dyDescent="0.4">
      <c r="A175" s="116"/>
      <c r="E175" s="74"/>
      <c r="F175" s="74"/>
      <c r="G175" s="74"/>
    </row>
    <row r="176" spans="1:7" s="55" customFormat="1" ht="14.15" x14ac:dyDescent="0.4">
      <c r="A176" s="116"/>
      <c r="E176" s="74"/>
      <c r="F176" s="74"/>
      <c r="G176" s="74"/>
    </row>
    <row r="177" spans="1:7" s="55" customFormat="1" ht="14.15" x14ac:dyDescent="0.4">
      <c r="A177" s="116"/>
      <c r="E177" s="74"/>
      <c r="F177" s="74"/>
      <c r="G177" s="74"/>
    </row>
    <row r="178" spans="1:7" s="55" customFormat="1" ht="14.15" x14ac:dyDescent="0.4">
      <c r="A178" s="116"/>
      <c r="E178" s="74"/>
      <c r="F178" s="74"/>
      <c r="G178" s="74"/>
    </row>
    <row r="179" spans="1:7" s="55" customFormat="1" ht="14.15" x14ac:dyDescent="0.4">
      <c r="A179" s="116"/>
      <c r="E179" s="74"/>
      <c r="F179" s="74"/>
      <c r="G179" s="74"/>
    </row>
    <row r="180" spans="1:7" s="55" customFormat="1" ht="14.15" x14ac:dyDescent="0.4">
      <c r="A180" s="116"/>
      <c r="E180" s="74"/>
      <c r="F180" s="74"/>
      <c r="G180" s="74"/>
    </row>
    <row r="181" spans="1:7" s="55" customFormat="1" ht="14.15" x14ac:dyDescent="0.4">
      <c r="A181" s="116"/>
      <c r="E181" s="74"/>
      <c r="F181" s="74"/>
      <c r="G181" s="74"/>
    </row>
    <row r="182" spans="1:7" s="55" customFormat="1" ht="14.15" x14ac:dyDescent="0.4">
      <c r="A182" s="116"/>
      <c r="E182" s="74"/>
      <c r="F182" s="74"/>
      <c r="G182" s="74"/>
    </row>
    <row r="183" spans="1:7" s="55" customFormat="1" ht="14.15" x14ac:dyDescent="0.4">
      <c r="A183" s="116"/>
      <c r="E183" s="74"/>
      <c r="F183" s="74"/>
      <c r="G183" s="74"/>
    </row>
    <row r="184" spans="1:7" s="55" customFormat="1" ht="14.15" x14ac:dyDescent="0.4">
      <c r="A184" s="116"/>
      <c r="E184" s="74"/>
      <c r="F184" s="74"/>
      <c r="G184" s="74"/>
    </row>
    <row r="185" spans="1:7" s="55" customFormat="1" ht="14.15" x14ac:dyDescent="0.4">
      <c r="A185" s="116"/>
      <c r="E185" s="74"/>
      <c r="F185" s="74"/>
      <c r="G185" s="74"/>
    </row>
    <row r="186" spans="1:7" s="55" customFormat="1" ht="14.15" x14ac:dyDescent="0.4">
      <c r="A186" s="116"/>
      <c r="E186" s="74"/>
      <c r="F186" s="74"/>
      <c r="G186" s="74"/>
    </row>
    <row r="187" spans="1:7" s="55" customFormat="1" ht="14.15" x14ac:dyDescent="0.4">
      <c r="A187" s="116"/>
      <c r="E187" s="74"/>
      <c r="F187" s="74"/>
      <c r="G187" s="74"/>
    </row>
    <row r="188" spans="1:7" s="55" customFormat="1" ht="14.15" x14ac:dyDescent="0.4">
      <c r="A188" s="116"/>
      <c r="E188" s="74"/>
      <c r="F188" s="74"/>
      <c r="G188" s="74"/>
    </row>
    <row r="189" spans="1:7" s="55" customFormat="1" ht="14.15" x14ac:dyDescent="0.4">
      <c r="A189" s="116"/>
      <c r="E189" s="74"/>
      <c r="F189" s="74"/>
      <c r="G189" s="74"/>
    </row>
    <row r="190" spans="1:7" s="55" customFormat="1" ht="14.15" x14ac:dyDescent="0.4">
      <c r="A190" s="116"/>
      <c r="E190" s="74"/>
      <c r="F190" s="74"/>
      <c r="G190" s="74"/>
    </row>
    <row r="191" spans="1:7" s="55" customFormat="1" ht="14.15" x14ac:dyDescent="0.4">
      <c r="A191" s="116"/>
      <c r="E191" s="74"/>
      <c r="F191" s="74"/>
      <c r="G191" s="74"/>
    </row>
    <row r="192" spans="1:7" s="55" customFormat="1" ht="14.15" x14ac:dyDescent="0.4">
      <c r="A192" s="116"/>
      <c r="E192" s="74"/>
      <c r="F192" s="74"/>
      <c r="G192" s="74"/>
    </row>
    <row r="193" spans="1:7" s="55" customFormat="1" ht="14.15" x14ac:dyDescent="0.4">
      <c r="A193" s="116"/>
      <c r="E193" s="74"/>
      <c r="F193" s="74"/>
      <c r="G193" s="74"/>
    </row>
    <row r="194" spans="1:7" s="55" customFormat="1" ht="14.15" x14ac:dyDescent="0.4">
      <c r="A194" s="116"/>
      <c r="E194" s="74"/>
      <c r="F194" s="74"/>
      <c r="G194" s="74"/>
    </row>
    <row r="195" spans="1:7" s="55" customFormat="1" ht="14.15" x14ac:dyDescent="0.4">
      <c r="A195" s="116"/>
      <c r="E195" s="74"/>
      <c r="F195" s="74"/>
      <c r="G195" s="74"/>
    </row>
    <row r="196" spans="1:7" s="55" customFormat="1" ht="14.15" x14ac:dyDescent="0.4">
      <c r="A196" s="116"/>
      <c r="E196" s="74"/>
      <c r="F196" s="74"/>
      <c r="G196" s="74"/>
    </row>
    <row r="197" spans="1:7" s="55" customFormat="1" ht="14.15" x14ac:dyDescent="0.4">
      <c r="A197" s="116"/>
      <c r="E197" s="74"/>
      <c r="F197" s="74"/>
      <c r="G197" s="74"/>
    </row>
    <row r="198" spans="1:7" s="55" customFormat="1" ht="14.15" x14ac:dyDescent="0.4">
      <c r="A198" s="116"/>
      <c r="E198" s="74"/>
      <c r="F198" s="74"/>
      <c r="G198" s="74"/>
    </row>
    <row r="199" spans="1:7" s="55" customFormat="1" ht="14.15" x14ac:dyDescent="0.4">
      <c r="A199" s="116"/>
      <c r="E199" s="74"/>
      <c r="F199" s="74"/>
      <c r="G199" s="74"/>
    </row>
    <row r="200" spans="1:7" s="55" customFormat="1" ht="14.15" x14ac:dyDescent="0.4">
      <c r="A200" s="116"/>
      <c r="E200" s="74"/>
      <c r="F200" s="74"/>
      <c r="G200" s="74"/>
    </row>
    <row r="201" spans="1:7" s="55" customFormat="1" ht="14.15" x14ac:dyDescent="0.4">
      <c r="A201" s="116"/>
      <c r="E201" s="74"/>
      <c r="F201" s="74"/>
      <c r="G201" s="74"/>
    </row>
    <row r="202" spans="1:7" s="55" customFormat="1" ht="14.15" x14ac:dyDescent="0.4">
      <c r="A202" s="116"/>
      <c r="E202" s="74"/>
      <c r="F202" s="74"/>
      <c r="G202" s="74"/>
    </row>
    <row r="203" spans="1:7" s="55" customFormat="1" ht="14.15" x14ac:dyDescent="0.4">
      <c r="A203" s="116"/>
      <c r="E203" s="74"/>
      <c r="F203" s="74"/>
      <c r="G203" s="74"/>
    </row>
    <row r="204" spans="1:7" s="55" customFormat="1" ht="14.15" x14ac:dyDescent="0.4">
      <c r="A204" s="116"/>
      <c r="E204" s="74"/>
      <c r="F204" s="74"/>
      <c r="G204" s="74"/>
    </row>
    <row r="205" spans="1:7" s="55" customFormat="1" ht="14.15" x14ac:dyDescent="0.4">
      <c r="A205" s="116"/>
      <c r="E205" s="74"/>
      <c r="F205" s="74"/>
      <c r="G205" s="74"/>
    </row>
    <row r="206" spans="1:7" s="55" customFormat="1" ht="14.15" x14ac:dyDescent="0.4">
      <c r="A206" s="116"/>
      <c r="E206" s="74"/>
      <c r="F206" s="74"/>
      <c r="G206" s="74"/>
    </row>
    <row r="207" spans="1:7" s="55" customFormat="1" ht="14.15" x14ac:dyDescent="0.4">
      <c r="A207" s="116"/>
      <c r="E207" s="74"/>
      <c r="F207" s="74"/>
      <c r="G207" s="74"/>
    </row>
    <row r="208" spans="1:7" s="55" customFormat="1" ht="14.15" x14ac:dyDescent="0.4">
      <c r="A208" s="116"/>
      <c r="E208" s="74"/>
      <c r="F208" s="74"/>
      <c r="G208" s="74"/>
    </row>
    <row r="209" spans="1:7" s="55" customFormat="1" ht="14.15" x14ac:dyDescent="0.4">
      <c r="A209" s="116"/>
      <c r="E209" s="74"/>
      <c r="F209" s="74"/>
      <c r="G209" s="74"/>
    </row>
    <row r="210" spans="1:7" s="55" customFormat="1" ht="14.15" x14ac:dyDescent="0.4">
      <c r="A210" s="116"/>
      <c r="E210" s="74"/>
      <c r="F210" s="74"/>
      <c r="G210" s="74"/>
    </row>
    <row r="211" spans="1:7" s="55" customFormat="1" ht="14.15" x14ac:dyDescent="0.4">
      <c r="A211" s="116"/>
      <c r="E211" s="74"/>
      <c r="F211" s="74"/>
      <c r="G211" s="74"/>
    </row>
    <row r="212" spans="1:7" s="55" customFormat="1" ht="14.15" x14ac:dyDescent="0.4">
      <c r="A212" s="116"/>
      <c r="E212" s="74"/>
      <c r="F212" s="74"/>
      <c r="G212" s="74"/>
    </row>
    <row r="213" spans="1:7" s="55" customFormat="1" ht="14.15" x14ac:dyDescent="0.4">
      <c r="A213" s="116"/>
      <c r="E213" s="74"/>
      <c r="F213" s="74"/>
      <c r="G213" s="74"/>
    </row>
    <row r="214" spans="1:7" s="55" customFormat="1" ht="14.15" x14ac:dyDescent="0.4">
      <c r="A214" s="116"/>
      <c r="E214" s="74"/>
      <c r="F214" s="74"/>
      <c r="G214" s="74"/>
    </row>
    <row r="215" spans="1:7" s="55" customFormat="1" ht="14.15" x14ac:dyDescent="0.4">
      <c r="A215" s="116"/>
      <c r="E215" s="74"/>
      <c r="F215" s="74"/>
      <c r="G215" s="74"/>
    </row>
    <row r="216" spans="1:7" s="55" customFormat="1" ht="14.15" x14ac:dyDescent="0.4">
      <c r="A216" s="116"/>
      <c r="E216" s="74"/>
      <c r="F216" s="74"/>
      <c r="G216" s="74"/>
    </row>
    <row r="217" spans="1:7" s="55" customFormat="1" ht="14.15" x14ac:dyDescent="0.4">
      <c r="A217" s="116"/>
      <c r="E217" s="74"/>
      <c r="F217" s="74"/>
      <c r="G217" s="74"/>
    </row>
    <row r="218" spans="1:7" s="55" customFormat="1" ht="14.15" x14ac:dyDescent="0.4">
      <c r="A218" s="116"/>
      <c r="E218" s="74"/>
      <c r="F218" s="74"/>
      <c r="G218" s="74"/>
    </row>
    <row r="219" spans="1:7" s="55" customFormat="1" ht="14.15" x14ac:dyDescent="0.4">
      <c r="A219" s="116"/>
      <c r="E219" s="74"/>
      <c r="F219" s="74"/>
      <c r="G219" s="74"/>
    </row>
    <row r="220" spans="1:7" s="55" customFormat="1" ht="14.15" x14ac:dyDescent="0.4">
      <c r="A220" s="116"/>
      <c r="E220" s="74"/>
      <c r="F220" s="74"/>
      <c r="G220" s="74"/>
    </row>
    <row r="221" spans="1:7" s="55" customFormat="1" ht="14.15" x14ac:dyDescent="0.4">
      <c r="A221" s="116"/>
      <c r="E221" s="74"/>
      <c r="F221" s="74"/>
      <c r="G221" s="74"/>
    </row>
    <row r="222" spans="1:7" s="55" customFormat="1" ht="14.15" x14ac:dyDescent="0.4">
      <c r="A222" s="116"/>
      <c r="E222" s="74"/>
      <c r="F222" s="74"/>
      <c r="G222" s="74"/>
    </row>
    <row r="223" spans="1:7" s="55" customFormat="1" ht="14.15" x14ac:dyDescent="0.4">
      <c r="A223" s="116"/>
      <c r="E223" s="74"/>
      <c r="F223" s="74"/>
      <c r="G223" s="74"/>
    </row>
    <row r="224" spans="1:7" s="55" customFormat="1" ht="14.15" x14ac:dyDescent="0.4">
      <c r="A224" s="116"/>
      <c r="E224" s="74"/>
      <c r="F224" s="74"/>
      <c r="G224" s="74"/>
    </row>
    <row r="225" spans="1:7" s="55" customFormat="1" ht="14.15" x14ac:dyDescent="0.4">
      <c r="A225" s="116"/>
      <c r="E225" s="74"/>
      <c r="F225" s="74"/>
      <c r="G225" s="74"/>
    </row>
    <row r="226" spans="1:7" s="55" customFormat="1" ht="14.15" x14ac:dyDescent="0.4">
      <c r="A226" s="116"/>
      <c r="E226" s="74"/>
      <c r="F226" s="74"/>
      <c r="G226" s="74"/>
    </row>
    <row r="227" spans="1:7" s="55" customFormat="1" ht="14.15" x14ac:dyDescent="0.4">
      <c r="A227" s="116"/>
      <c r="E227" s="74"/>
      <c r="F227" s="74"/>
      <c r="G227" s="74"/>
    </row>
    <row r="228" spans="1:7" s="55" customFormat="1" ht="14.15" x14ac:dyDescent="0.4">
      <c r="A228" s="116"/>
      <c r="E228" s="74"/>
      <c r="F228" s="74"/>
      <c r="G228" s="74"/>
    </row>
    <row r="229" spans="1:7" s="55" customFormat="1" ht="14.15" x14ac:dyDescent="0.4">
      <c r="A229" s="116"/>
      <c r="E229" s="74"/>
      <c r="F229" s="74"/>
      <c r="G229" s="74"/>
    </row>
    <row r="230" spans="1:7" s="55" customFormat="1" ht="14.15" x14ac:dyDescent="0.4">
      <c r="A230" s="116"/>
      <c r="E230" s="74"/>
      <c r="F230" s="74"/>
      <c r="G230" s="74"/>
    </row>
    <row r="231" spans="1:7" s="55" customFormat="1" ht="14.15" x14ac:dyDescent="0.4">
      <c r="A231" s="116"/>
      <c r="E231" s="74"/>
      <c r="F231" s="74"/>
      <c r="G231" s="74"/>
    </row>
    <row r="232" spans="1:7" s="55" customFormat="1" ht="14.15" x14ac:dyDescent="0.4">
      <c r="A232" s="116"/>
      <c r="E232" s="74"/>
      <c r="F232" s="74"/>
      <c r="G232" s="74"/>
    </row>
    <row r="233" spans="1:7" s="55" customFormat="1" ht="14.15" x14ac:dyDescent="0.4">
      <c r="A233" s="116"/>
      <c r="E233" s="74"/>
      <c r="F233" s="74"/>
      <c r="G233" s="74"/>
    </row>
    <row r="234" spans="1:7" s="55" customFormat="1" ht="14.15" x14ac:dyDescent="0.4">
      <c r="A234" s="116"/>
      <c r="E234" s="74"/>
      <c r="F234" s="74"/>
      <c r="G234" s="74"/>
    </row>
    <row r="235" spans="1:7" s="55" customFormat="1" ht="14.15" x14ac:dyDescent="0.4">
      <c r="A235" s="116"/>
      <c r="E235" s="74"/>
      <c r="F235" s="74"/>
      <c r="G235" s="74"/>
    </row>
    <row r="236" spans="1:7" s="55" customFormat="1" ht="14.15" x14ac:dyDescent="0.4">
      <c r="A236" s="116"/>
      <c r="E236" s="74"/>
      <c r="F236" s="74"/>
      <c r="G236" s="74"/>
    </row>
    <row r="237" spans="1:7" s="55" customFormat="1" ht="14.15" x14ac:dyDescent="0.4">
      <c r="A237" s="116"/>
      <c r="E237" s="74"/>
      <c r="F237" s="74"/>
      <c r="G237" s="74"/>
    </row>
    <row r="238" spans="1:7" s="55" customFormat="1" ht="14.15" x14ac:dyDescent="0.4">
      <c r="A238" s="116"/>
      <c r="E238" s="74"/>
      <c r="F238" s="74"/>
      <c r="G238" s="74"/>
    </row>
    <row r="239" spans="1:7" s="55" customFormat="1" ht="14.15" x14ac:dyDescent="0.4">
      <c r="A239" s="116"/>
      <c r="E239" s="74"/>
      <c r="F239" s="74"/>
      <c r="G239" s="74"/>
    </row>
    <row r="240" spans="1:7" s="55" customFormat="1" ht="14.15" x14ac:dyDescent="0.4">
      <c r="A240" s="116"/>
      <c r="E240" s="74"/>
      <c r="F240" s="74"/>
      <c r="G240" s="74"/>
    </row>
    <row r="241" spans="1:7" s="55" customFormat="1" ht="14.15" x14ac:dyDescent="0.4">
      <c r="A241" s="116"/>
      <c r="E241" s="74"/>
      <c r="F241" s="74"/>
      <c r="G241" s="74"/>
    </row>
    <row r="242" spans="1:7" s="55" customFormat="1" ht="14.15" x14ac:dyDescent="0.4">
      <c r="A242" s="116"/>
      <c r="E242" s="74"/>
      <c r="F242" s="74"/>
      <c r="G242" s="74"/>
    </row>
    <row r="243" spans="1:7" s="55" customFormat="1" ht="14.15" x14ac:dyDescent="0.4">
      <c r="A243" s="116"/>
      <c r="E243" s="74"/>
      <c r="F243" s="74"/>
      <c r="G243" s="74"/>
    </row>
    <row r="244" spans="1:7" s="55" customFormat="1" ht="14.15" x14ac:dyDescent="0.4">
      <c r="A244" s="116"/>
      <c r="E244" s="74"/>
      <c r="F244" s="74"/>
      <c r="G244" s="74"/>
    </row>
    <row r="245" spans="1:7" s="55" customFormat="1" ht="14.15" x14ac:dyDescent="0.4">
      <c r="A245" s="116"/>
      <c r="E245" s="74"/>
      <c r="F245" s="74"/>
      <c r="G245" s="74"/>
    </row>
    <row r="246" spans="1:7" s="55" customFormat="1" ht="14.15" x14ac:dyDescent="0.4">
      <c r="A246" s="116"/>
      <c r="E246" s="74"/>
      <c r="F246" s="74"/>
      <c r="G246" s="74"/>
    </row>
    <row r="247" spans="1:7" s="55" customFormat="1" ht="14.15" x14ac:dyDescent="0.4">
      <c r="A247" s="116"/>
      <c r="E247" s="74"/>
      <c r="F247" s="74"/>
      <c r="G247" s="74"/>
    </row>
    <row r="248" spans="1:7" s="55" customFormat="1" ht="14.15" x14ac:dyDescent="0.4">
      <c r="A248" s="116"/>
      <c r="E248" s="74"/>
      <c r="F248" s="74"/>
      <c r="G248" s="74"/>
    </row>
    <row r="249" spans="1:7" s="55" customFormat="1" ht="14.15" x14ac:dyDescent="0.4">
      <c r="A249" s="116"/>
      <c r="E249" s="74"/>
      <c r="F249" s="74"/>
      <c r="G249" s="74"/>
    </row>
    <row r="250" spans="1:7" s="55" customFormat="1" ht="14.15" x14ac:dyDescent="0.4">
      <c r="A250" s="116"/>
      <c r="E250" s="74"/>
      <c r="F250" s="74"/>
      <c r="G250" s="74"/>
    </row>
    <row r="251" spans="1:7" s="55" customFormat="1" ht="14.15" x14ac:dyDescent="0.4">
      <c r="A251" s="116"/>
      <c r="E251" s="74"/>
      <c r="F251" s="74"/>
      <c r="G251" s="74"/>
    </row>
    <row r="252" spans="1:7" s="55" customFormat="1" ht="14.15" x14ac:dyDescent="0.4">
      <c r="A252" s="116"/>
      <c r="E252" s="74"/>
      <c r="F252" s="74"/>
      <c r="G252" s="74"/>
    </row>
    <row r="253" spans="1:7" s="55" customFormat="1" ht="14.15" x14ac:dyDescent="0.4">
      <c r="A253" s="116"/>
      <c r="E253" s="74"/>
      <c r="F253" s="74"/>
      <c r="G253" s="74"/>
    </row>
    <row r="254" spans="1:7" s="55" customFormat="1" ht="14.15" x14ac:dyDescent="0.4">
      <c r="A254" s="116"/>
      <c r="E254" s="74"/>
      <c r="F254" s="74"/>
      <c r="G254" s="74"/>
    </row>
    <row r="255" spans="1:7" s="55" customFormat="1" ht="14.15" x14ac:dyDescent="0.4">
      <c r="A255" s="116"/>
      <c r="E255" s="74"/>
      <c r="F255" s="74"/>
      <c r="G255" s="74"/>
    </row>
    <row r="256" spans="1:7" s="55" customFormat="1" ht="14.15" x14ac:dyDescent="0.4">
      <c r="A256" s="116"/>
      <c r="E256" s="74"/>
      <c r="F256" s="74"/>
      <c r="G256" s="74"/>
    </row>
    <row r="257" spans="1:7" s="55" customFormat="1" ht="14.15" x14ac:dyDescent="0.4">
      <c r="A257" s="116"/>
      <c r="E257" s="74"/>
      <c r="F257" s="74"/>
      <c r="G257" s="74"/>
    </row>
    <row r="258" spans="1:7" s="55" customFormat="1" ht="14.15" x14ac:dyDescent="0.4">
      <c r="A258" s="116"/>
      <c r="E258" s="74"/>
      <c r="F258" s="74"/>
      <c r="G258" s="74"/>
    </row>
    <row r="259" spans="1:7" s="55" customFormat="1" ht="14.15" x14ac:dyDescent="0.4">
      <c r="A259" s="116"/>
      <c r="E259" s="74"/>
      <c r="F259" s="74"/>
      <c r="G259" s="74"/>
    </row>
    <row r="260" spans="1:7" s="55" customFormat="1" ht="14.15" x14ac:dyDescent="0.4">
      <c r="A260" s="116"/>
      <c r="E260" s="74"/>
      <c r="F260" s="74"/>
      <c r="G260" s="74"/>
    </row>
    <row r="261" spans="1:7" s="55" customFormat="1" ht="14.15" x14ac:dyDescent="0.4">
      <c r="A261" s="116"/>
      <c r="E261" s="74"/>
      <c r="F261" s="74"/>
      <c r="G261" s="74"/>
    </row>
    <row r="262" spans="1:7" s="55" customFormat="1" ht="14.15" x14ac:dyDescent="0.4">
      <c r="A262" s="116"/>
      <c r="E262" s="74"/>
      <c r="F262" s="74"/>
      <c r="G262" s="74"/>
    </row>
    <row r="263" spans="1:7" s="55" customFormat="1" ht="14.15" x14ac:dyDescent="0.4">
      <c r="A263" s="116"/>
      <c r="E263" s="74"/>
      <c r="F263" s="74"/>
      <c r="G263" s="74"/>
    </row>
    <row r="264" spans="1:7" s="55" customFormat="1" ht="14.15" x14ac:dyDescent="0.4">
      <c r="A264" s="116"/>
      <c r="E264" s="74"/>
      <c r="F264" s="74"/>
      <c r="G264" s="74"/>
    </row>
    <row r="265" spans="1:7" s="55" customFormat="1" ht="14.15" x14ac:dyDescent="0.4">
      <c r="A265" s="116"/>
      <c r="E265" s="74"/>
      <c r="F265" s="74"/>
      <c r="G265" s="74"/>
    </row>
    <row r="266" spans="1:7" s="55" customFormat="1" ht="14.15" x14ac:dyDescent="0.4">
      <c r="A266" s="116"/>
      <c r="E266" s="74"/>
      <c r="F266" s="74"/>
      <c r="G266" s="74"/>
    </row>
    <row r="267" spans="1:7" s="55" customFormat="1" ht="14.15" x14ac:dyDescent="0.4">
      <c r="A267" s="116"/>
      <c r="E267" s="74"/>
      <c r="F267" s="74"/>
      <c r="G267" s="74"/>
    </row>
    <row r="268" spans="1:7" s="55" customFormat="1" ht="14.15" x14ac:dyDescent="0.4">
      <c r="A268" s="116"/>
      <c r="E268" s="74"/>
      <c r="F268" s="74"/>
      <c r="G268" s="74"/>
    </row>
    <row r="269" spans="1:7" s="55" customFormat="1" ht="14.15" x14ac:dyDescent="0.4">
      <c r="A269" s="116"/>
      <c r="E269" s="74"/>
      <c r="F269" s="74"/>
      <c r="G269" s="74"/>
    </row>
    <row r="270" spans="1:7" s="55" customFormat="1" ht="14.15" x14ac:dyDescent="0.4">
      <c r="A270" s="116"/>
      <c r="E270" s="74"/>
      <c r="F270" s="74"/>
      <c r="G270" s="74"/>
    </row>
    <row r="271" spans="1:7" s="55" customFormat="1" ht="14.15" x14ac:dyDescent="0.4">
      <c r="A271" s="116"/>
      <c r="E271" s="74"/>
      <c r="F271" s="74"/>
      <c r="G271" s="74"/>
    </row>
    <row r="272" spans="1:7" s="55" customFormat="1" ht="14.15" x14ac:dyDescent="0.4">
      <c r="A272" s="116"/>
      <c r="E272" s="74"/>
      <c r="F272" s="74"/>
      <c r="G272" s="74"/>
    </row>
    <row r="273" spans="1:7" s="55" customFormat="1" ht="14.15" x14ac:dyDescent="0.4">
      <c r="A273" s="116"/>
      <c r="E273" s="74"/>
      <c r="F273" s="74"/>
      <c r="G273" s="74"/>
    </row>
    <row r="274" spans="1:7" s="55" customFormat="1" ht="14.15" x14ac:dyDescent="0.4">
      <c r="A274" s="116"/>
      <c r="E274" s="74"/>
      <c r="F274" s="74"/>
      <c r="G274" s="74"/>
    </row>
    <row r="275" spans="1:7" s="55" customFormat="1" ht="14.15" x14ac:dyDescent="0.4">
      <c r="A275" s="116"/>
      <c r="E275" s="74"/>
      <c r="F275" s="74"/>
      <c r="G275" s="74"/>
    </row>
    <row r="276" spans="1:7" s="55" customFormat="1" ht="14.15" x14ac:dyDescent="0.4">
      <c r="A276" s="116"/>
      <c r="E276" s="74"/>
      <c r="F276" s="74"/>
      <c r="G276" s="74"/>
    </row>
    <row r="277" spans="1:7" s="55" customFormat="1" ht="14.15" x14ac:dyDescent="0.4">
      <c r="A277" s="116"/>
      <c r="E277" s="74"/>
      <c r="F277" s="74"/>
      <c r="G277" s="74"/>
    </row>
    <row r="278" spans="1:7" s="55" customFormat="1" ht="14.15" x14ac:dyDescent="0.4">
      <c r="A278" s="116"/>
      <c r="E278" s="74"/>
      <c r="F278" s="74"/>
      <c r="G278" s="74"/>
    </row>
    <row r="279" spans="1:7" s="55" customFormat="1" ht="14.15" x14ac:dyDescent="0.4">
      <c r="A279" s="116"/>
      <c r="E279" s="74"/>
      <c r="F279" s="74"/>
      <c r="G279" s="74"/>
    </row>
    <row r="280" spans="1:7" s="55" customFormat="1" ht="14.15" x14ac:dyDescent="0.4">
      <c r="A280" s="116"/>
      <c r="E280" s="74"/>
      <c r="F280" s="74"/>
      <c r="G280" s="74"/>
    </row>
    <row r="281" spans="1:7" s="55" customFormat="1" ht="14.15" x14ac:dyDescent="0.4">
      <c r="A281" s="116"/>
      <c r="E281" s="74"/>
      <c r="F281" s="74"/>
      <c r="G281" s="74"/>
    </row>
    <row r="282" spans="1:7" s="55" customFormat="1" ht="14.15" x14ac:dyDescent="0.4">
      <c r="A282" s="116"/>
      <c r="E282" s="74"/>
      <c r="F282" s="74"/>
      <c r="G282" s="74"/>
    </row>
    <row r="283" spans="1:7" s="55" customFormat="1" ht="14.15" x14ac:dyDescent="0.4">
      <c r="A283" s="116"/>
      <c r="E283" s="74"/>
      <c r="F283" s="74"/>
      <c r="G283" s="74"/>
    </row>
    <row r="284" spans="1:7" s="55" customFormat="1" ht="14.15" x14ac:dyDescent="0.4">
      <c r="A284" s="116"/>
      <c r="E284" s="74"/>
      <c r="F284" s="74"/>
      <c r="G284" s="74"/>
    </row>
    <row r="285" spans="1:7" s="55" customFormat="1" ht="14.15" x14ac:dyDescent="0.4">
      <c r="A285" s="116"/>
      <c r="E285" s="74"/>
      <c r="F285" s="74"/>
      <c r="G285" s="74"/>
    </row>
    <row r="286" spans="1:7" s="55" customFormat="1" ht="14.15" x14ac:dyDescent="0.4">
      <c r="A286" s="116"/>
      <c r="E286" s="74"/>
      <c r="F286" s="74"/>
      <c r="G286" s="74"/>
    </row>
    <row r="287" spans="1:7" s="55" customFormat="1" ht="14.15" x14ac:dyDescent="0.4">
      <c r="A287" s="116"/>
      <c r="E287" s="74"/>
      <c r="F287" s="74"/>
      <c r="G287" s="74"/>
    </row>
    <row r="288" spans="1:7" s="55" customFormat="1" ht="14.15" x14ac:dyDescent="0.4">
      <c r="A288" s="116"/>
      <c r="E288" s="74"/>
      <c r="F288" s="74"/>
      <c r="G288" s="74"/>
    </row>
    <row r="289" spans="1:7" s="55" customFormat="1" ht="14.15" x14ac:dyDescent="0.4">
      <c r="A289" s="116"/>
      <c r="E289" s="74"/>
      <c r="F289" s="74"/>
      <c r="G289" s="74"/>
    </row>
    <row r="290" spans="1:7" s="55" customFormat="1" ht="14.15" x14ac:dyDescent="0.4">
      <c r="A290" s="116"/>
      <c r="E290" s="74"/>
      <c r="F290" s="74"/>
      <c r="G290" s="74"/>
    </row>
    <row r="291" spans="1:7" s="55" customFormat="1" ht="14.15" x14ac:dyDescent="0.4">
      <c r="A291" s="116"/>
      <c r="E291" s="74"/>
      <c r="F291" s="74"/>
      <c r="G291" s="74"/>
    </row>
    <row r="292" spans="1:7" s="55" customFormat="1" ht="14.15" x14ac:dyDescent="0.4">
      <c r="A292" s="116"/>
      <c r="E292" s="74"/>
      <c r="F292" s="74"/>
      <c r="G292" s="74"/>
    </row>
    <row r="293" spans="1:7" s="55" customFormat="1" ht="14.15" x14ac:dyDescent="0.4">
      <c r="A293" s="116"/>
      <c r="E293" s="74"/>
      <c r="F293" s="74"/>
      <c r="G293" s="74"/>
    </row>
    <row r="294" spans="1:7" s="55" customFormat="1" ht="14.15" x14ac:dyDescent="0.4">
      <c r="A294" s="116"/>
      <c r="E294" s="74"/>
      <c r="F294" s="74"/>
      <c r="G294" s="74"/>
    </row>
    <row r="295" spans="1:7" s="55" customFormat="1" ht="14.15" x14ac:dyDescent="0.4">
      <c r="A295" s="116"/>
      <c r="E295" s="74"/>
      <c r="F295" s="74"/>
      <c r="G295" s="74"/>
    </row>
    <row r="296" spans="1:7" s="55" customFormat="1" ht="14.15" x14ac:dyDescent="0.4">
      <c r="A296" s="116"/>
      <c r="E296" s="74"/>
      <c r="F296" s="74"/>
      <c r="G296" s="74"/>
    </row>
    <row r="297" spans="1:7" s="55" customFormat="1" ht="14.15" x14ac:dyDescent="0.4">
      <c r="A297" s="116"/>
      <c r="E297" s="74"/>
      <c r="F297" s="74"/>
      <c r="G297" s="74"/>
    </row>
    <row r="298" spans="1:7" s="55" customFormat="1" ht="14.15" x14ac:dyDescent="0.4">
      <c r="A298" s="116"/>
      <c r="E298" s="74"/>
      <c r="F298" s="74"/>
      <c r="G298" s="74"/>
    </row>
    <row r="299" spans="1:7" s="55" customFormat="1" ht="14.15" x14ac:dyDescent="0.4">
      <c r="A299" s="116"/>
      <c r="E299" s="74"/>
      <c r="F299" s="74"/>
      <c r="G299" s="74"/>
    </row>
    <row r="300" spans="1:7" s="55" customFormat="1" ht="14.15" x14ac:dyDescent="0.4">
      <c r="A300" s="116"/>
      <c r="E300" s="74"/>
      <c r="F300" s="74"/>
      <c r="G300" s="74"/>
    </row>
    <row r="301" spans="1:7" s="55" customFormat="1" ht="14.15" x14ac:dyDescent="0.4">
      <c r="A301" s="116"/>
      <c r="E301" s="74"/>
      <c r="F301" s="74"/>
      <c r="G301" s="74"/>
    </row>
    <row r="302" spans="1:7" s="55" customFormat="1" ht="14.15" x14ac:dyDescent="0.4">
      <c r="A302" s="116"/>
      <c r="E302" s="74"/>
      <c r="F302" s="74"/>
      <c r="G302" s="74"/>
    </row>
    <row r="303" spans="1:7" s="55" customFormat="1" ht="14.15" x14ac:dyDescent="0.4">
      <c r="A303" s="116"/>
      <c r="E303" s="74"/>
      <c r="F303" s="74"/>
      <c r="G303" s="74"/>
    </row>
    <row r="304" spans="1:7" s="55" customFormat="1" ht="14.15" x14ac:dyDescent="0.4">
      <c r="A304" s="116"/>
      <c r="E304" s="74"/>
      <c r="F304" s="74"/>
      <c r="G304" s="74"/>
    </row>
    <row r="305" spans="1:7" s="55" customFormat="1" ht="14.15" x14ac:dyDescent="0.4">
      <c r="A305" s="116"/>
      <c r="E305" s="74"/>
      <c r="F305" s="74"/>
      <c r="G305" s="74"/>
    </row>
    <row r="306" spans="1:7" s="55" customFormat="1" ht="14.15" x14ac:dyDescent="0.4">
      <c r="A306" s="116"/>
      <c r="E306" s="74"/>
      <c r="F306" s="74"/>
      <c r="G306" s="74"/>
    </row>
    <row r="307" spans="1:7" s="55" customFormat="1" ht="14.15" x14ac:dyDescent="0.4">
      <c r="A307" s="116"/>
      <c r="E307" s="74"/>
      <c r="F307" s="74"/>
      <c r="G307" s="74"/>
    </row>
    <row r="308" spans="1:7" s="55" customFormat="1" ht="14.15" x14ac:dyDescent="0.4">
      <c r="A308" s="116"/>
      <c r="E308" s="74"/>
      <c r="F308" s="74"/>
      <c r="G308" s="74"/>
    </row>
    <row r="309" spans="1:7" s="55" customFormat="1" ht="14.15" x14ac:dyDescent="0.4">
      <c r="A309" s="116"/>
      <c r="E309" s="74"/>
      <c r="F309" s="74"/>
      <c r="G309" s="74"/>
    </row>
    <row r="310" spans="1:7" s="55" customFormat="1" ht="14.15" x14ac:dyDescent="0.4">
      <c r="A310" s="116"/>
      <c r="E310" s="74"/>
      <c r="F310" s="74"/>
      <c r="G310" s="74"/>
    </row>
    <row r="311" spans="1:7" s="55" customFormat="1" ht="14.15" x14ac:dyDescent="0.4">
      <c r="A311" s="116"/>
      <c r="E311" s="74"/>
      <c r="F311" s="74"/>
      <c r="G311" s="74"/>
    </row>
    <row r="312" spans="1:7" s="55" customFormat="1" ht="14.15" x14ac:dyDescent="0.4">
      <c r="A312" s="116"/>
      <c r="E312" s="74"/>
      <c r="F312" s="74"/>
      <c r="G312" s="74"/>
    </row>
    <row r="313" spans="1:7" s="55" customFormat="1" ht="14.15" x14ac:dyDescent="0.4">
      <c r="A313" s="116"/>
      <c r="E313" s="74"/>
      <c r="F313" s="74"/>
      <c r="G313" s="74"/>
    </row>
    <row r="314" spans="1:7" s="55" customFormat="1" ht="14.15" x14ac:dyDescent="0.4">
      <c r="A314" s="116"/>
      <c r="E314" s="74"/>
      <c r="F314" s="74"/>
      <c r="G314" s="74"/>
    </row>
    <row r="315" spans="1:7" s="55" customFormat="1" ht="14.15" x14ac:dyDescent="0.4">
      <c r="A315" s="116"/>
      <c r="E315" s="74"/>
      <c r="F315" s="74"/>
      <c r="G315" s="74"/>
    </row>
    <row r="316" spans="1:7" s="55" customFormat="1" ht="14.15" x14ac:dyDescent="0.4">
      <c r="A316" s="116"/>
      <c r="E316" s="74"/>
      <c r="F316" s="74"/>
      <c r="G316" s="74"/>
    </row>
    <row r="317" spans="1:7" s="55" customFormat="1" ht="14.15" x14ac:dyDescent="0.4">
      <c r="A317" s="116"/>
      <c r="E317" s="74"/>
      <c r="F317" s="74"/>
      <c r="G317" s="74"/>
    </row>
    <row r="318" spans="1:7" s="55" customFormat="1" ht="14.15" x14ac:dyDescent="0.4">
      <c r="A318" s="116"/>
      <c r="E318" s="74"/>
      <c r="F318" s="74"/>
      <c r="G318" s="74"/>
    </row>
    <row r="319" spans="1:7" s="55" customFormat="1" ht="14.15" x14ac:dyDescent="0.4">
      <c r="A319" s="116"/>
      <c r="E319" s="74"/>
      <c r="F319" s="74"/>
      <c r="G319" s="74"/>
    </row>
    <row r="320" spans="1:7" s="55" customFormat="1" ht="14.15" x14ac:dyDescent="0.4">
      <c r="A320" s="116"/>
      <c r="E320" s="74"/>
      <c r="F320" s="74"/>
      <c r="G320" s="74"/>
    </row>
    <row r="321" spans="1:7" s="55" customFormat="1" ht="14.15" x14ac:dyDescent="0.4">
      <c r="A321" s="116"/>
      <c r="E321" s="74"/>
      <c r="F321" s="74"/>
      <c r="G321" s="74"/>
    </row>
    <row r="322" spans="1:7" s="55" customFormat="1" ht="14.15" x14ac:dyDescent="0.4">
      <c r="A322" s="116"/>
      <c r="E322" s="74"/>
      <c r="F322" s="74"/>
      <c r="G322" s="74"/>
    </row>
    <row r="323" spans="1:7" s="55" customFormat="1" ht="14.15" x14ac:dyDescent="0.4">
      <c r="A323" s="116"/>
      <c r="E323" s="74"/>
      <c r="F323" s="74"/>
      <c r="G323" s="74"/>
    </row>
    <row r="324" spans="1:7" s="55" customFormat="1" ht="14.15" x14ac:dyDescent="0.4">
      <c r="A324" s="116"/>
      <c r="E324" s="74"/>
      <c r="F324" s="74"/>
      <c r="G324" s="74"/>
    </row>
    <row r="325" spans="1:7" s="55" customFormat="1" ht="14.15" x14ac:dyDescent="0.4">
      <c r="A325" s="116"/>
      <c r="E325" s="74"/>
      <c r="F325" s="74"/>
      <c r="G325" s="74"/>
    </row>
    <row r="326" spans="1:7" s="55" customFormat="1" ht="14.15" x14ac:dyDescent="0.4">
      <c r="A326" s="116"/>
      <c r="E326" s="74"/>
      <c r="F326" s="74"/>
      <c r="G326" s="74"/>
    </row>
    <row r="327" spans="1:7" s="55" customFormat="1" ht="14.15" x14ac:dyDescent="0.4">
      <c r="A327" s="116"/>
      <c r="E327" s="74"/>
      <c r="F327" s="74"/>
      <c r="G327" s="74"/>
    </row>
    <row r="328" spans="1:7" s="55" customFormat="1" ht="14.15" x14ac:dyDescent="0.4">
      <c r="A328" s="116"/>
      <c r="E328" s="74"/>
      <c r="F328" s="74"/>
      <c r="G328" s="74"/>
    </row>
    <row r="329" spans="1:7" s="55" customFormat="1" ht="14.15" x14ac:dyDescent="0.4">
      <c r="A329" s="116"/>
      <c r="E329" s="74"/>
      <c r="F329" s="74"/>
      <c r="G329" s="74"/>
    </row>
    <row r="330" spans="1:7" s="55" customFormat="1" ht="14.15" x14ac:dyDescent="0.4">
      <c r="A330" s="116"/>
      <c r="E330" s="74"/>
      <c r="F330" s="74"/>
      <c r="G330" s="74"/>
    </row>
    <row r="331" spans="1:7" s="55" customFormat="1" ht="14.15" x14ac:dyDescent="0.4">
      <c r="A331" s="116"/>
      <c r="E331" s="74"/>
      <c r="F331" s="74"/>
      <c r="G331" s="74"/>
    </row>
    <row r="332" spans="1:7" s="55" customFormat="1" ht="14.15" x14ac:dyDescent="0.4">
      <c r="A332" s="116"/>
      <c r="E332" s="74"/>
      <c r="F332" s="74"/>
      <c r="G332" s="74"/>
    </row>
    <row r="333" spans="1:7" s="55" customFormat="1" ht="14.15" x14ac:dyDescent="0.4">
      <c r="A333" s="116"/>
      <c r="E333" s="74"/>
      <c r="F333" s="74"/>
      <c r="G333" s="74"/>
    </row>
    <row r="334" spans="1:7" s="55" customFormat="1" ht="14.15" x14ac:dyDescent="0.4">
      <c r="A334" s="116"/>
      <c r="E334" s="74"/>
      <c r="F334" s="74"/>
      <c r="G334" s="74"/>
    </row>
    <row r="335" spans="1:7" s="55" customFormat="1" ht="14.15" x14ac:dyDescent="0.4">
      <c r="A335" s="116"/>
      <c r="E335" s="74"/>
      <c r="F335" s="74"/>
      <c r="G335" s="74"/>
    </row>
    <row r="336" spans="1:7" s="55" customFormat="1" ht="14.15" x14ac:dyDescent="0.4">
      <c r="A336" s="116"/>
      <c r="E336" s="74"/>
      <c r="F336" s="74"/>
      <c r="G336" s="74"/>
    </row>
    <row r="337" spans="1:7" s="55" customFormat="1" ht="14.15" x14ac:dyDescent="0.4">
      <c r="A337" s="116"/>
      <c r="E337" s="74"/>
      <c r="F337" s="74"/>
      <c r="G337" s="74"/>
    </row>
    <row r="338" spans="1:7" s="55" customFormat="1" ht="14.15" x14ac:dyDescent="0.4">
      <c r="A338" s="116"/>
      <c r="E338" s="74"/>
      <c r="F338" s="74"/>
      <c r="G338" s="74"/>
    </row>
    <row r="339" spans="1:7" s="55" customFormat="1" ht="14.15" x14ac:dyDescent="0.4">
      <c r="A339" s="116"/>
      <c r="E339" s="74"/>
      <c r="F339" s="74"/>
      <c r="G339" s="74"/>
    </row>
    <row r="340" spans="1:7" s="55" customFormat="1" ht="14.15" x14ac:dyDescent="0.4">
      <c r="A340" s="116"/>
      <c r="E340" s="74"/>
      <c r="F340" s="74"/>
      <c r="G340" s="74"/>
    </row>
    <row r="341" spans="1:7" s="55" customFormat="1" ht="14.15" x14ac:dyDescent="0.4">
      <c r="A341" s="116"/>
      <c r="E341" s="74"/>
      <c r="F341" s="74"/>
      <c r="G341" s="74"/>
    </row>
    <row r="342" spans="1:7" s="55" customFormat="1" ht="14.15" x14ac:dyDescent="0.4">
      <c r="A342" s="116"/>
      <c r="E342" s="74"/>
      <c r="F342" s="74"/>
      <c r="G342" s="74"/>
    </row>
    <row r="343" spans="1:7" s="55" customFormat="1" ht="14.15" x14ac:dyDescent="0.4">
      <c r="A343" s="116"/>
      <c r="E343" s="74"/>
      <c r="F343" s="74"/>
      <c r="G343" s="74"/>
    </row>
    <row r="344" spans="1:7" s="55" customFormat="1" ht="14.15" x14ac:dyDescent="0.4">
      <c r="A344" s="116"/>
      <c r="E344" s="74"/>
      <c r="F344" s="74"/>
      <c r="G344" s="74"/>
    </row>
    <row r="345" spans="1:7" s="55" customFormat="1" ht="14.15" x14ac:dyDescent="0.4">
      <c r="A345" s="116"/>
      <c r="E345" s="74"/>
      <c r="F345" s="74"/>
      <c r="G345" s="74"/>
    </row>
    <row r="346" spans="1:7" s="55" customFormat="1" ht="14.15" x14ac:dyDescent="0.4">
      <c r="A346" s="116"/>
      <c r="E346" s="74"/>
      <c r="F346" s="74"/>
      <c r="G346" s="74"/>
    </row>
    <row r="347" spans="1:7" s="55" customFormat="1" ht="14.15" x14ac:dyDescent="0.4">
      <c r="A347" s="116"/>
      <c r="E347" s="74"/>
      <c r="F347" s="74"/>
      <c r="G347" s="74"/>
    </row>
    <row r="348" spans="1:7" s="55" customFormat="1" ht="14.15" x14ac:dyDescent="0.4">
      <c r="A348" s="116"/>
      <c r="E348" s="74"/>
      <c r="F348" s="74"/>
      <c r="G348" s="74"/>
    </row>
    <row r="349" spans="1:7" s="55" customFormat="1" ht="14.15" x14ac:dyDescent="0.4">
      <c r="A349" s="116"/>
      <c r="E349" s="74"/>
      <c r="F349" s="74"/>
      <c r="G349" s="74"/>
    </row>
    <row r="350" spans="1:7" s="55" customFormat="1" ht="14.15" x14ac:dyDescent="0.4">
      <c r="A350" s="116"/>
      <c r="E350" s="74"/>
      <c r="F350" s="74"/>
      <c r="G350" s="74"/>
    </row>
    <row r="351" spans="1:7" s="55" customFormat="1" ht="14.15" x14ac:dyDescent="0.4">
      <c r="A351" s="116"/>
      <c r="E351" s="74"/>
      <c r="F351" s="74"/>
      <c r="G351" s="74"/>
    </row>
    <row r="352" spans="1:7" s="55" customFormat="1" ht="14.15" x14ac:dyDescent="0.4">
      <c r="A352" s="116"/>
      <c r="E352" s="74"/>
      <c r="F352" s="74"/>
      <c r="G352" s="74"/>
    </row>
    <row r="353" spans="1:7" s="55" customFormat="1" ht="14.15" x14ac:dyDescent="0.4">
      <c r="A353" s="116"/>
      <c r="E353" s="74"/>
      <c r="F353" s="74"/>
      <c r="G353" s="74"/>
    </row>
    <row r="354" spans="1:7" s="55" customFormat="1" ht="14.15" x14ac:dyDescent="0.4">
      <c r="A354" s="116"/>
      <c r="E354" s="74"/>
      <c r="F354" s="74"/>
      <c r="G354" s="74"/>
    </row>
    <row r="355" spans="1:7" s="55" customFormat="1" ht="14.15" x14ac:dyDescent="0.4">
      <c r="A355" s="116"/>
      <c r="E355" s="74"/>
      <c r="F355" s="74"/>
      <c r="G355" s="74"/>
    </row>
    <row r="356" spans="1:7" s="55" customFormat="1" ht="14.15" x14ac:dyDescent="0.4">
      <c r="A356" s="116"/>
      <c r="E356" s="74"/>
      <c r="F356" s="74"/>
      <c r="G356" s="74"/>
    </row>
    <row r="357" spans="1:7" s="55" customFormat="1" ht="14.15" x14ac:dyDescent="0.4">
      <c r="A357" s="116"/>
      <c r="E357" s="74"/>
      <c r="F357" s="74"/>
      <c r="G357" s="74"/>
    </row>
    <row r="358" spans="1:7" s="55" customFormat="1" ht="14.15" x14ac:dyDescent="0.4">
      <c r="A358" s="116"/>
      <c r="E358" s="74"/>
      <c r="F358" s="74"/>
      <c r="G358" s="74"/>
    </row>
    <row r="359" spans="1:7" s="55" customFormat="1" ht="14.15" x14ac:dyDescent="0.4">
      <c r="A359" s="116"/>
      <c r="E359" s="74"/>
      <c r="F359" s="74"/>
      <c r="G359" s="74"/>
    </row>
    <row r="360" spans="1:7" s="55" customFormat="1" ht="14.15" x14ac:dyDescent="0.4">
      <c r="A360" s="116"/>
      <c r="E360" s="74"/>
      <c r="F360" s="74"/>
      <c r="G360" s="74"/>
    </row>
    <row r="361" spans="1:7" s="55" customFormat="1" ht="14.15" x14ac:dyDescent="0.4">
      <c r="A361" s="116"/>
      <c r="E361" s="74"/>
      <c r="F361" s="74"/>
      <c r="G361" s="74"/>
    </row>
    <row r="362" spans="1:7" s="55" customFormat="1" ht="14.15" x14ac:dyDescent="0.4">
      <c r="A362" s="116"/>
      <c r="E362" s="74"/>
      <c r="F362" s="74"/>
      <c r="G362" s="74"/>
    </row>
    <row r="363" spans="1:7" s="55" customFormat="1" ht="14.15" x14ac:dyDescent="0.4">
      <c r="A363" s="116"/>
      <c r="E363" s="74"/>
      <c r="F363" s="74"/>
      <c r="G363" s="74"/>
    </row>
    <row r="364" spans="1:7" s="55" customFormat="1" ht="14.15" x14ac:dyDescent="0.4">
      <c r="A364" s="116"/>
      <c r="E364" s="74"/>
      <c r="F364" s="74"/>
      <c r="G364" s="74"/>
    </row>
    <row r="365" spans="1:7" s="55" customFormat="1" ht="14.15" x14ac:dyDescent="0.4">
      <c r="A365" s="116"/>
      <c r="E365" s="74"/>
      <c r="F365" s="74"/>
      <c r="G365" s="74"/>
    </row>
    <row r="366" spans="1:7" s="55" customFormat="1" ht="14.15" x14ac:dyDescent="0.4">
      <c r="A366" s="116"/>
      <c r="E366" s="74"/>
      <c r="F366" s="74"/>
      <c r="G366" s="74"/>
    </row>
    <row r="367" spans="1:7" s="55" customFormat="1" ht="14.15" x14ac:dyDescent="0.4">
      <c r="A367" s="116"/>
      <c r="E367" s="74"/>
      <c r="F367" s="74"/>
      <c r="G367" s="74"/>
    </row>
    <row r="368" spans="1:7" s="55" customFormat="1" ht="14.15" x14ac:dyDescent="0.4">
      <c r="A368" s="116"/>
      <c r="E368" s="74"/>
      <c r="F368" s="74"/>
      <c r="G368" s="74"/>
    </row>
    <row r="369" spans="1:7" s="55" customFormat="1" ht="14.15" x14ac:dyDescent="0.4">
      <c r="A369" s="116"/>
      <c r="E369" s="74"/>
      <c r="F369" s="74"/>
      <c r="G369" s="74"/>
    </row>
    <row r="370" spans="1:7" s="55" customFormat="1" ht="14.15" x14ac:dyDescent="0.4">
      <c r="A370" s="116"/>
      <c r="E370" s="74"/>
      <c r="F370" s="74"/>
      <c r="G370" s="74"/>
    </row>
    <row r="371" spans="1:7" s="55" customFormat="1" ht="14.15" x14ac:dyDescent="0.4">
      <c r="A371" s="116"/>
      <c r="E371" s="74"/>
      <c r="F371" s="74"/>
      <c r="G371" s="74"/>
    </row>
    <row r="372" spans="1:7" s="55" customFormat="1" ht="14.15" x14ac:dyDescent="0.4">
      <c r="A372" s="116"/>
      <c r="E372" s="74"/>
      <c r="F372" s="74"/>
      <c r="G372" s="74"/>
    </row>
    <row r="373" spans="1:7" s="55" customFormat="1" ht="14.15" x14ac:dyDescent="0.4">
      <c r="A373" s="116"/>
      <c r="E373" s="74"/>
      <c r="F373" s="74"/>
      <c r="G373" s="74"/>
    </row>
    <row r="374" spans="1:7" s="55" customFormat="1" ht="14.15" x14ac:dyDescent="0.4">
      <c r="A374" s="116"/>
      <c r="E374" s="74"/>
      <c r="F374" s="74"/>
      <c r="G374" s="74"/>
    </row>
    <row r="375" spans="1:7" s="55" customFormat="1" ht="14.15" x14ac:dyDescent="0.4">
      <c r="A375" s="116"/>
      <c r="E375" s="74"/>
      <c r="F375" s="74"/>
      <c r="G375" s="74"/>
    </row>
    <row r="376" spans="1:7" s="55" customFormat="1" ht="14.15" x14ac:dyDescent="0.4">
      <c r="A376" s="116"/>
      <c r="E376" s="74"/>
      <c r="F376" s="74"/>
      <c r="G376" s="74"/>
    </row>
    <row r="377" spans="1:7" s="55" customFormat="1" ht="14.15" x14ac:dyDescent="0.4">
      <c r="A377" s="116"/>
      <c r="E377" s="74"/>
      <c r="F377" s="74"/>
      <c r="G377" s="74"/>
    </row>
    <row r="378" spans="1:7" s="55" customFormat="1" ht="14.15" x14ac:dyDescent="0.4">
      <c r="A378" s="116"/>
      <c r="E378" s="74"/>
      <c r="F378" s="74"/>
      <c r="G378" s="74"/>
    </row>
    <row r="379" spans="1:7" s="55" customFormat="1" ht="14.15" x14ac:dyDescent="0.4">
      <c r="A379" s="116"/>
      <c r="E379" s="74"/>
      <c r="F379" s="74"/>
      <c r="G379" s="74"/>
    </row>
    <row r="380" spans="1:7" s="55" customFormat="1" ht="14.15" x14ac:dyDescent="0.4">
      <c r="A380" s="116"/>
      <c r="E380" s="74"/>
      <c r="F380" s="74"/>
      <c r="G380" s="74"/>
    </row>
    <row r="381" spans="1:7" s="55" customFormat="1" ht="14.15" x14ac:dyDescent="0.4">
      <c r="A381" s="116"/>
      <c r="E381" s="74"/>
      <c r="F381" s="74"/>
      <c r="G381" s="74"/>
    </row>
    <row r="382" spans="1:7" s="55" customFormat="1" ht="14.15" x14ac:dyDescent="0.4">
      <c r="A382" s="116"/>
      <c r="E382" s="74"/>
      <c r="F382" s="74"/>
      <c r="G382" s="74"/>
    </row>
    <row r="383" spans="1:7" s="55" customFormat="1" ht="14.15" x14ac:dyDescent="0.4">
      <c r="A383" s="116"/>
      <c r="E383" s="74"/>
      <c r="F383" s="74"/>
      <c r="G383" s="74"/>
    </row>
    <row r="384" spans="1:7" s="55" customFormat="1" ht="14.15" x14ac:dyDescent="0.4">
      <c r="A384" s="116"/>
      <c r="E384" s="74"/>
      <c r="F384" s="74"/>
      <c r="G384" s="74"/>
    </row>
    <row r="385" spans="1:7" s="55" customFormat="1" ht="14.15" x14ac:dyDescent="0.4">
      <c r="A385" s="116"/>
      <c r="E385" s="74"/>
      <c r="F385" s="74"/>
      <c r="G385" s="74"/>
    </row>
    <row r="386" spans="1:7" s="55" customFormat="1" ht="14.15" x14ac:dyDescent="0.4">
      <c r="A386" s="116"/>
      <c r="E386" s="74"/>
      <c r="F386" s="74"/>
      <c r="G386" s="74"/>
    </row>
    <row r="387" spans="1:7" s="55" customFormat="1" ht="14.15" x14ac:dyDescent="0.4">
      <c r="A387" s="116"/>
      <c r="E387" s="74"/>
      <c r="F387" s="74"/>
      <c r="G387" s="74"/>
    </row>
    <row r="388" spans="1:7" s="55" customFormat="1" ht="14.15" x14ac:dyDescent="0.4">
      <c r="A388" s="116"/>
      <c r="E388" s="74"/>
      <c r="F388" s="74"/>
      <c r="G388" s="74"/>
    </row>
    <row r="389" spans="1:7" s="55" customFormat="1" ht="14.15" x14ac:dyDescent="0.4">
      <c r="A389" s="116"/>
      <c r="E389" s="74"/>
      <c r="F389" s="74"/>
      <c r="G389" s="74"/>
    </row>
    <row r="390" spans="1:7" s="55" customFormat="1" ht="14.15" x14ac:dyDescent="0.4">
      <c r="A390" s="116"/>
      <c r="E390" s="74"/>
      <c r="F390" s="74"/>
      <c r="G390" s="74"/>
    </row>
    <row r="391" spans="1:7" s="55" customFormat="1" ht="14.15" x14ac:dyDescent="0.4">
      <c r="A391" s="116"/>
      <c r="E391" s="74"/>
      <c r="F391" s="74"/>
      <c r="G391" s="74"/>
    </row>
    <row r="392" spans="1:7" s="55" customFormat="1" ht="14.15" x14ac:dyDescent="0.4">
      <c r="A392" s="116"/>
      <c r="E392" s="74"/>
      <c r="F392" s="74"/>
      <c r="G392" s="74"/>
    </row>
    <row r="393" spans="1:7" s="55" customFormat="1" ht="14.15" x14ac:dyDescent="0.4">
      <c r="A393" s="116"/>
      <c r="E393" s="74"/>
      <c r="F393" s="74"/>
      <c r="G393" s="74"/>
    </row>
    <row r="394" spans="1:7" s="55" customFormat="1" ht="14.15" x14ac:dyDescent="0.4">
      <c r="A394" s="116"/>
      <c r="E394" s="74"/>
      <c r="F394" s="74"/>
      <c r="G394" s="74"/>
    </row>
    <row r="395" spans="1:7" s="55" customFormat="1" ht="14.15" x14ac:dyDescent="0.4">
      <c r="A395" s="116"/>
      <c r="E395" s="74"/>
      <c r="F395" s="74"/>
      <c r="G395" s="74"/>
    </row>
    <row r="396" spans="1:7" s="55" customFormat="1" ht="14.15" x14ac:dyDescent="0.4">
      <c r="A396" s="116"/>
      <c r="E396" s="74"/>
      <c r="F396" s="74"/>
      <c r="G396" s="74"/>
    </row>
    <row r="397" spans="1:7" s="55" customFormat="1" ht="14.15" x14ac:dyDescent="0.4">
      <c r="A397" s="116"/>
      <c r="E397" s="74"/>
      <c r="F397" s="74"/>
      <c r="G397" s="74"/>
    </row>
    <row r="398" spans="1:7" s="55" customFormat="1" ht="14.15" x14ac:dyDescent="0.4">
      <c r="A398" s="116"/>
      <c r="E398" s="74"/>
      <c r="F398" s="74"/>
      <c r="G398" s="74"/>
    </row>
    <row r="399" spans="1:7" s="55" customFormat="1" ht="14.15" x14ac:dyDescent="0.4">
      <c r="A399" s="116"/>
      <c r="E399" s="74"/>
      <c r="F399" s="74"/>
      <c r="G399" s="74"/>
    </row>
    <row r="400" spans="1:7" s="55" customFormat="1" ht="14.15" x14ac:dyDescent="0.4">
      <c r="A400" s="116"/>
      <c r="E400" s="74"/>
      <c r="F400" s="74"/>
      <c r="G400" s="74"/>
    </row>
    <row r="401" spans="1:7" s="55" customFormat="1" ht="14.15" x14ac:dyDescent="0.4">
      <c r="A401" s="116"/>
      <c r="E401" s="74"/>
      <c r="F401" s="74"/>
      <c r="G401" s="74"/>
    </row>
    <row r="402" spans="1:7" s="55" customFormat="1" ht="14.15" x14ac:dyDescent="0.4">
      <c r="A402" s="116"/>
      <c r="E402" s="74"/>
      <c r="F402" s="74"/>
      <c r="G402" s="74"/>
    </row>
    <row r="403" spans="1:7" s="55" customFormat="1" ht="14.15" x14ac:dyDescent="0.4">
      <c r="A403" s="116"/>
      <c r="E403" s="74"/>
      <c r="F403" s="74"/>
      <c r="G403" s="74"/>
    </row>
    <row r="404" spans="1:7" s="55" customFormat="1" ht="14.15" x14ac:dyDescent="0.4">
      <c r="A404" s="116"/>
      <c r="E404" s="74"/>
      <c r="F404" s="74"/>
      <c r="G404" s="74"/>
    </row>
    <row r="405" spans="1:7" s="55" customFormat="1" ht="14.15" x14ac:dyDescent="0.4">
      <c r="A405" s="116"/>
      <c r="E405" s="74"/>
      <c r="F405" s="74"/>
      <c r="G405" s="74"/>
    </row>
    <row r="406" spans="1:7" s="55" customFormat="1" ht="14.15" x14ac:dyDescent="0.4">
      <c r="A406" s="116"/>
      <c r="E406" s="74"/>
      <c r="F406" s="74"/>
      <c r="G406" s="74"/>
    </row>
    <row r="407" spans="1:7" s="55" customFormat="1" ht="14.15" x14ac:dyDescent="0.4">
      <c r="A407" s="116"/>
      <c r="E407" s="74"/>
      <c r="F407" s="74"/>
      <c r="G407" s="74"/>
    </row>
    <row r="408" spans="1:7" s="55" customFormat="1" ht="14.15" x14ac:dyDescent="0.4">
      <c r="A408" s="116"/>
      <c r="E408" s="74"/>
      <c r="F408" s="74"/>
      <c r="G408" s="74"/>
    </row>
    <row r="409" spans="1:7" s="55" customFormat="1" ht="14.15" x14ac:dyDescent="0.4">
      <c r="A409" s="116"/>
      <c r="E409" s="74"/>
      <c r="F409" s="74"/>
      <c r="G409" s="74"/>
    </row>
    <row r="410" spans="1:7" s="55" customFormat="1" ht="14.15" x14ac:dyDescent="0.4">
      <c r="A410" s="116"/>
      <c r="E410" s="74"/>
      <c r="F410" s="74"/>
      <c r="G410" s="74"/>
    </row>
    <row r="411" spans="1:7" s="55" customFormat="1" ht="14.15" x14ac:dyDescent="0.4">
      <c r="A411" s="116"/>
      <c r="E411" s="74"/>
      <c r="F411" s="74"/>
      <c r="G411" s="74"/>
    </row>
    <row r="412" spans="1:7" s="55" customFormat="1" ht="14.15" x14ac:dyDescent="0.4">
      <c r="A412" s="116"/>
      <c r="E412" s="74"/>
      <c r="F412" s="74"/>
      <c r="G412" s="74"/>
    </row>
    <row r="413" spans="1:7" s="55" customFormat="1" ht="14.15" x14ac:dyDescent="0.4">
      <c r="A413" s="116"/>
      <c r="E413" s="74"/>
      <c r="F413" s="74"/>
      <c r="G413" s="74"/>
    </row>
    <row r="414" spans="1:7" s="55" customFormat="1" ht="14.15" x14ac:dyDescent="0.4">
      <c r="A414" s="116"/>
      <c r="E414" s="74"/>
      <c r="F414" s="74"/>
      <c r="G414" s="74"/>
    </row>
    <row r="415" spans="1:7" s="55" customFormat="1" ht="14.15" x14ac:dyDescent="0.4">
      <c r="A415" s="116"/>
      <c r="E415" s="74"/>
      <c r="F415" s="74"/>
      <c r="G415" s="74"/>
    </row>
    <row r="416" spans="1:7" s="55" customFormat="1" ht="14.15" x14ac:dyDescent="0.4">
      <c r="A416" s="116"/>
      <c r="E416" s="74"/>
      <c r="F416" s="74"/>
      <c r="G416" s="74"/>
    </row>
    <row r="417" spans="1:7" s="55" customFormat="1" ht="14.15" x14ac:dyDescent="0.4">
      <c r="A417" s="116"/>
      <c r="E417" s="74"/>
      <c r="F417" s="74"/>
      <c r="G417" s="74"/>
    </row>
    <row r="418" spans="1:7" s="55" customFormat="1" ht="14.15" x14ac:dyDescent="0.4">
      <c r="A418" s="116"/>
      <c r="E418" s="74"/>
      <c r="F418" s="74"/>
      <c r="G418" s="74"/>
    </row>
    <row r="419" spans="1:7" s="55" customFormat="1" ht="14.15" x14ac:dyDescent="0.4">
      <c r="A419" s="116"/>
      <c r="E419" s="74"/>
      <c r="F419" s="74"/>
      <c r="G419" s="74"/>
    </row>
    <row r="420" spans="1:7" s="55" customFormat="1" ht="14.15" x14ac:dyDescent="0.4">
      <c r="A420" s="116"/>
      <c r="E420" s="74"/>
      <c r="F420" s="74"/>
      <c r="G420" s="74"/>
    </row>
    <row r="421" spans="1:7" s="55" customFormat="1" ht="14.15" x14ac:dyDescent="0.4">
      <c r="A421" s="116"/>
      <c r="E421" s="74"/>
      <c r="F421" s="74"/>
      <c r="G421" s="74"/>
    </row>
    <row r="422" spans="1:7" s="55" customFormat="1" ht="14.15" x14ac:dyDescent="0.4">
      <c r="A422" s="116"/>
      <c r="E422" s="74"/>
      <c r="F422" s="74"/>
      <c r="G422" s="74"/>
    </row>
    <row r="423" spans="1:7" s="55" customFormat="1" ht="14.15" x14ac:dyDescent="0.4">
      <c r="A423" s="116"/>
      <c r="E423" s="74"/>
      <c r="F423" s="74"/>
      <c r="G423" s="74"/>
    </row>
    <row r="424" spans="1:7" s="55" customFormat="1" ht="14.15" x14ac:dyDescent="0.4">
      <c r="A424" s="116"/>
      <c r="E424" s="74"/>
      <c r="F424" s="74"/>
      <c r="G424" s="74"/>
    </row>
    <row r="425" spans="1:7" s="55" customFormat="1" ht="14.15" x14ac:dyDescent="0.4">
      <c r="A425" s="116"/>
      <c r="E425" s="74"/>
      <c r="F425" s="74"/>
      <c r="G425" s="74"/>
    </row>
    <row r="426" spans="1:7" s="55" customFormat="1" ht="14.15" x14ac:dyDescent="0.4">
      <c r="A426" s="116"/>
      <c r="E426" s="74"/>
      <c r="F426" s="74"/>
      <c r="G426" s="74"/>
    </row>
    <row r="427" spans="1:7" s="55" customFormat="1" ht="14.15" x14ac:dyDescent="0.4">
      <c r="A427" s="116"/>
      <c r="E427" s="74"/>
      <c r="F427" s="74"/>
      <c r="G427" s="74"/>
    </row>
    <row r="428" spans="1:7" s="55" customFormat="1" ht="14.15" x14ac:dyDescent="0.4">
      <c r="A428" s="116"/>
      <c r="E428" s="74"/>
      <c r="F428" s="74"/>
      <c r="G428" s="74"/>
    </row>
    <row r="429" spans="1:7" s="55" customFormat="1" ht="14.15" x14ac:dyDescent="0.4">
      <c r="A429" s="116"/>
      <c r="E429" s="74"/>
      <c r="F429" s="74"/>
      <c r="G429" s="74"/>
    </row>
    <row r="430" spans="1:7" s="55" customFormat="1" ht="14.15" x14ac:dyDescent="0.4">
      <c r="A430" s="116"/>
      <c r="E430" s="74"/>
      <c r="F430" s="74"/>
      <c r="G430" s="74"/>
    </row>
    <row r="431" spans="1:7" s="55" customFormat="1" ht="14.15" x14ac:dyDescent="0.4">
      <c r="A431" s="116"/>
      <c r="E431" s="74"/>
      <c r="F431" s="74"/>
      <c r="G431" s="74"/>
    </row>
    <row r="432" spans="1:7" s="55" customFormat="1" ht="14.15" x14ac:dyDescent="0.4">
      <c r="A432" s="116"/>
      <c r="E432" s="74"/>
      <c r="F432" s="74"/>
      <c r="G432" s="74"/>
    </row>
    <row r="433" spans="1:7" s="55" customFormat="1" ht="14.15" x14ac:dyDescent="0.4">
      <c r="A433" s="116"/>
      <c r="E433" s="74"/>
      <c r="F433" s="74"/>
      <c r="G433" s="74"/>
    </row>
    <row r="434" spans="1:7" s="55" customFormat="1" ht="14.15" x14ac:dyDescent="0.4">
      <c r="A434" s="116"/>
      <c r="E434" s="74"/>
      <c r="F434" s="74"/>
      <c r="G434" s="74"/>
    </row>
    <row r="435" spans="1:7" s="55" customFormat="1" ht="14.15" x14ac:dyDescent="0.4">
      <c r="A435" s="116"/>
      <c r="E435" s="74"/>
      <c r="F435" s="74"/>
      <c r="G435" s="74"/>
    </row>
    <row r="436" spans="1:7" s="55" customFormat="1" ht="14.15" x14ac:dyDescent="0.4">
      <c r="A436" s="116"/>
      <c r="E436" s="74"/>
      <c r="F436" s="74"/>
      <c r="G436" s="74"/>
    </row>
    <row r="437" spans="1:7" s="55" customFormat="1" ht="14.15" x14ac:dyDescent="0.4">
      <c r="A437" s="116"/>
      <c r="E437" s="74"/>
      <c r="F437" s="74"/>
      <c r="G437" s="74"/>
    </row>
    <row r="438" spans="1:7" s="55" customFormat="1" ht="14.15" x14ac:dyDescent="0.4">
      <c r="A438" s="116"/>
      <c r="E438" s="74"/>
      <c r="F438" s="74"/>
      <c r="G438" s="74"/>
    </row>
    <row r="439" spans="1:7" s="55" customFormat="1" ht="14.15" x14ac:dyDescent="0.4">
      <c r="A439" s="116"/>
      <c r="E439" s="74"/>
      <c r="F439" s="74"/>
      <c r="G439" s="74"/>
    </row>
    <row r="440" spans="1:7" s="55" customFormat="1" ht="14.15" x14ac:dyDescent="0.4">
      <c r="A440" s="116"/>
      <c r="E440" s="74"/>
      <c r="F440" s="74"/>
      <c r="G440" s="74"/>
    </row>
    <row r="441" spans="1:7" s="55" customFormat="1" ht="14.15" x14ac:dyDescent="0.4">
      <c r="A441" s="116"/>
      <c r="E441" s="74"/>
      <c r="F441" s="74"/>
      <c r="G441" s="74"/>
    </row>
    <row r="442" spans="1:7" s="55" customFormat="1" ht="14.15" x14ac:dyDescent="0.4">
      <c r="A442" s="116"/>
      <c r="E442" s="74"/>
      <c r="F442" s="74"/>
      <c r="G442" s="74"/>
    </row>
    <row r="443" spans="1:7" s="55" customFormat="1" ht="14.15" x14ac:dyDescent="0.4">
      <c r="A443" s="116"/>
      <c r="E443" s="74"/>
      <c r="F443" s="74"/>
      <c r="G443" s="74"/>
    </row>
    <row r="444" spans="1:7" s="55" customFormat="1" ht="14.15" x14ac:dyDescent="0.4">
      <c r="A444" s="116"/>
      <c r="E444" s="74"/>
      <c r="F444" s="74"/>
      <c r="G444" s="74"/>
    </row>
    <row r="445" spans="1:7" s="55" customFormat="1" ht="14.15" x14ac:dyDescent="0.4">
      <c r="A445" s="116"/>
      <c r="E445" s="74"/>
      <c r="F445" s="74"/>
      <c r="G445" s="74"/>
    </row>
    <row r="446" spans="1:7" s="55" customFormat="1" ht="14.15" x14ac:dyDescent="0.4">
      <c r="A446" s="116"/>
      <c r="E446" s="74"/>
      <c r="F446" s="74"/>
      <c r="G446" s="74"/>
    </row>
    <row r="447" spans="1:7" s="55" customFormat="1" ht="14.15" x14ac:dyDescent="0.4">
      <c r="A447" s="116"/>
      <c r="E447" s="74"/>
      <c r="F447" s="74"/>
      <c r="G447" s="74"/>
    </row>
    <row r="448" spans="1:7" s="55" customFormat="1" ht="14.15" x14ac:dyDescent="0.4">
      <c r="A448" s="116"/>
      <c r="E448" s="74"/>
      <c r="F448" s="74"/>
      <c r="G448" s="74"/>
    </row>
    <row r="449" spans="1:7" s="55" customFormat="1" ht="14.15" x14ac:dyDescent="0.4">
      <c r="A449" s="116"/>
      <c r="E449" s="74"/>
      <c r="F449" s="74"/>
      <c r="G449" s="74"/>
    </row>
    <row r="450" spans="1:7" s="55" customFormat="1" ht="14.15" x14ac:dyDescent="0.4">
      <c r="A450" s="116"/>
      <c r="E450" s="74"/>
      <c r="F450" s="74"/>
      <c r="G450" s="74"/>
    </row>
    <row r="451" spans="1:7" s="55" customFormat="1" ht="14.15" x14ac:dyDescent="0.4">
      <c r="A451" s="116"/>
      <c r="E451" s="74"/>
      <c r="F451" s="74"/>
      <c r="G451" s="74"/>
    </row>
    <row r="452" spans="1:7" s="55" customFormat="1" ht="14.15" x14ac:dyDescent="0.4">
      <c r="A452" s="116"/>
      <c r="E452" s="74"/>
      <c r="F452" s="74"/>
      <c r="G452" s="74"/>
    </row>
    <row r="453" spans="1:7" s="55" customFormat="1" ht="14.15" x14ac:dyDescent="0.4">
      <c r="A453" s="116"/>
      <c r="E453" s="74"/>
      <c r="F453" s="74"/>
      <c r="G453" s="74"/>
    </row>
    <row r="454" spans="1:7" s="55" customFormat="1" ht="14.15" x14ac:dyDescent="0.4">
      <c r="A454" s="116"/>
      <c r="E454" s="74"/>
      <c r="F454" s="74"/>
      <c r="G454" s="74"/>
    </row>
    <row r="455" spans="1:7" s="55" customFormat="1" ht="14.15" x14ac:dyDescent="0.4">
      <c r="A455" s="116"/>
      <c r="E455" s="74"/>
      <c r="F455" s="74"/>
      <c r="G455" s="74"/>
    </row>
    <row r="456" spans="1:7" s="55" customFormat="1" ht="14.15" x14ac:dyDescent="0.4">
      <c r="A456" s="116"/>
      <c r="E456" s="74"/>
      <c r="F456" s="74"/>
      <c r="G456" s="74"/>
    </row>
    <row r="457" spans="1:7" s="55" customFormat="1" ht="14.15" x14ac:dyDescent="0.4">
      <c r="A457" s="116"/>
      <c r="E457" s="74"/>
      <c r="F457" s="74"/>
      <c r="G457" s="74"/>
    </row>
    <row r="458" spans="1:7" s="55" customFormat="1" ht="14.15" x14ac:dyDescent="0.4">
      <c r="A458" s="116"/>
      <c r="E458" s="74"/>
      <c r="F458" s="74"/>
      <c r="G458" s="74"/>
    </row>
    <row r="459" spans="1:7" s="55" customFormat="1" ht="14.15" x14ac:dyDescent="0.4">
      <c r="A459" s="116"/>
      <c r="E459" s="74"/>
      <c r="F459" s="74"/>
      <c r="G459" s="74"/>
    </row>
    <row r="460" spans="1:7" s="55" customFormat="1" ht="14.15" x14ac:dyDescent="0.4">
      <c r="A460" s="116"/>
      <c r="E460" s="74"/>
      <c r="F460" s="74"/>
      <c r="G460" s="74"/>
    </row>
    <row r="461" spans="1:7" s="55" customFormat="1" ht="14.15" x14ac:dyDescent="0.4">
      <c r="A461" s="116"/>
      <c r="E461" s="74"/>
      <c r="F461" s="74"/>
      <c r="G461" s="74"/>
    </row>
    <row r="462" spans="1:7" s="55" customFormat="1" ht="14.15" x14ac:dyDescent="0.4">
      <c r="A462" s="116"/>
      <c r="E462" s="74"/>
      <c r="F462" s="74"/>
      <c r="G462" s="74"/>
    </row>
    <row r="463" spans="1:7" s="55" customFormat="1" ht="14.15" x14ac:dyDescent="0.4">
      <c r="A463" s="116"/>
      <c r="E463" s="74"/>
      <c r="F463" s="74"/>
      <c r="G463" s="74"/>
    </row>
    <row r="464" spans="1:7" s="55" customFormat="1" ht="14.15" x14ac:dyDescent="0.4">
      <c r="A464" s="116"/>
      <c r="E464" s="74"/>
      <c r="F464" s="74"/>
      <c r="G464" s="74"/>
    </row>
    <row r="465" spans="1:7" s="55" customFormat="1" ht="14.15" x14ac:dyDescent="0.4">
      <c r="A465" s="116"/>
      <c r="E465" s="74"/>
      <c r="F465" s="74"/>
      <c r="G465" s="74"/>
    </row>
    <row r="466" spans="1:7" s="55" customFormat="1" ht="14.15" x14ac:dyDescent="0.4">
      <c r="A466" s="116"/>
      <c r="E466" s="74"/>
      <c r="F466" s="74"/>
      <c r="G466" s="74"/>
    </row>
    <row r="467" spans="1:7" s="55" customFormat="1" ht="14.15" x14ac:dyDescent="0.4">
      <c r="A467" s="116"/>
      <c r="E467" s="74"/>
      <c r="F467" s="74"/>
      <c r="G467" s="74"/>
    </row>
    <row r="468" spans="1:7" s="55" customFormat="1" ht="14.15" x14ac:dyDescent="0.4">
      <c r="A468" s="116"/>
      <c r="E468" s="74"/>
      <c r="F468" s="74"/>
      <c r="G468" s="74"/>
    </row>
    <row r="469" spans="1:7" s="55" customFormat="1" ht="14.15" x14ac:dyDescent="0.4">
      <c r="A469" s="116"/>
      <c r="E469" s="74"/>
      <c r="F469" s="74"/>
      <c r="G469" s="74"/>
    </row>
    <row r="470" spans="1:7" s="55" customFormat="1" ht="14.15" x14ac:dyDescent="0.4">
      <c r="A470" s="116"/>
      <c r="E470" s="74"/>
      <c r="F470" s="74"/>
      <c r="G470" s="74"/>
    </row>
    <row r="471" spans="1:7" s="55" customFormat="1" ht="14.15" x14ac:dyDescent="0.4">
      <c r="A471" s="116"/>
      <c r="E471" s="74"/>
      <c r="F471" s="74"/>
      <c r="G471" s="74"/>
    </row>
    <row r="472" spans="1:7" s="55" customFormat="1" ht="14.15" x14ac:dyDescent="0.4">
      <c r="A472" s="116"/>
      <c r="E472" s="74"/>
      <c r="F472" s="74"/>
      <c r="G472" s="74"/>
    </row>
    <row r="473" spans="1:7" s="55" customFormat="1" ht="14.15" x14ac:dyDescent="0.4">
      <c r="A473" s="116"/>
      <c r="E473" s="74"/>
      <c r="F473" s="74"/>
      <c r="G473" s="74"/>
    </row>
    <row r="474" spans="1:7" s="55" customFormat="1" ht="14.15" x14ac:dyDescent="0.4">
      <c r="A474" s="116"/>
      <c r="E474" s="74"/>
      <c r="F474" s="74"/>
      <c r="G474" s="74"/>
    </row>
    <row r="475" spans="1:7" s="55" customFormat="1" ht="14.15" x14ac:dyDescent="0.4">
      <c r="A475" s="116"/>
      <c r="E475" s="74"/>
      <c r="F475" s="74"/>
      <c r="G475" s="74"/>
    </row>
    <row r="476" spans="1:7" s="55" customFormat="1" ht="14.15" x14ac:dyDescent="0.4">
      <c r="A476" s="116"/>
      <c r="E476" s="74"/>
      <c r="F476" s="74"/>
      <c r="G476" s="74"/>
    </row>
    <row r="477" spans="1:7" s="55" customFormat="1" ht="14.15" x14ac:dyDescent="0.4">
      <c r="A477" s="116"/>
      <c r="E477" s="74"/>
      <c r="F477" s="74"/>
      <c r="G477" s="74"/>
    </row>
    <row r="478" spans="1:7" s="55" customFormat="1" ht="14.15" x14ac:dyDescent="0.4">
      <c r="A478" s="116"/>
      <c r="E478" s="74"/>
      <c r="F478" s="74"/>
      <c r="G478" s="74"/>
    </row>
    <row r="479" spans="1:7" s="55" customFormat="1" ht="14.15" x14ac:dyDescent="0.4">
      <c r="A479" s="116"/>
      <c r="E479" s="74"/>
      <c r="F479" s="74"/>
      <c r="G479" s="74"/>
    </row>
    <row r="480" spans="1:7" s="55" customFormat="1" ht="14.15" x14ac:dyDescent="0.4">
      <c r="A480" s="116"/>
      <c r="E480" s="74"/>
      <c r="F480" s="74"/>
      <c r="G480" s="74"/>
    </row>
    <row r="481" spans="1:7" s="55" customFormat="1" ht="14.15" x14ac:dyDescent="0.4">
      <c r="A481" s="116"/>
      <c r="E481" s="74"/>
      <c r="F481" s="74"/>
      <c r="G481" s="74"/>
    </row>
    <row r="482" spans="1:7" s="55" customFormat="1" ht="14.15" x14ac:dyDescent="0.4">
      <c r="A482" s="116"/>
      <c r="E482" s="74"/>
      <c r="F482" s="74"/>
      <c r="G482" s="74"/>
    </row>
    <row r="483" spans="1:7" s="55" customFormat="1" ht="14.15" x14ac:dyDescent="0.4">
      <c r="A483" s="116"/>
      <c r="E483" s="74"/>
      <c r="F483" s="74"/>
      <c r="G483" s="74"/>
    </row>
    <row r="484" spans="1:7" s="55" customFormat="1" ht="14.15" x14ac:dyDescent="0.4">
      <c r="A484" s="116"/>
      <c r="E484" s="74"/>
      <c r="F484" s="74"/>
      <c r="G484" s="74"/>
    </row>
    <row r="485" spans="1:7" s="55" customFormat="1" ht="14.15" x14ac:dyDescent="0.4">
      <c r="A485" s="116"/>
      <c r="E485" s="74"/>
      <c r="F485" s="74"/>
      <c r="G485" s="74"/>
    </row>
    <row r="486" spans="1:7" s="55" customFormat="1" ht="14.15" x14ac:dyDescent="0.4">
      <c r="A486" s="116"/>
      <c r="E486" s="74"/>
      <c r="F486" s="74"/>
      <c r="G486" s="74"/>
    </row>
    <row r="487" spans="1:7" s="55" customFormat="1" ht="14.15" x14ac:dyDescent="0.4">
      <c r="A487" s="116"/>
      <c r="E487" s="74"/>
      <c r="F487" s="74"/>
      <c r="G487" s="74"/>
    </row>
    <row r="488" spans="1:7" s="55" customFormat="1" ht="14.15" x14ac:dyDescent="0.4">
      <c r="A488" s="116"/>
      <c r="E488" s="74"/>
      <c r="F488" s="74"/>
      <c r="G488" s="74"/>
    </row>
    <row r="489" spans="1:7" s="55" customFormat="1" ht="14.15" x14ac:dyDescent="0.4">
      <c r="A489" s="116"/>
      <c r="E489" s="74"/>
      <c r="F489" s="74"/>
      <c r="G489" s="74"/>
    </row>
    <row r="490" spans="1:7" s="55" customFormat="1" ht="14.15" x14ac:dyDescent="0.4">
      <c r="A490" s="116"/>
      <c r="E490" s="74"/>
      <c r="F490" s="74"/>
      <c r="G490" s="74"/>
    </row>
    <row r="491" spans="1:7" s="55" customFormat="1" ht="14.15" x14ac:dyDescent="0.4">
      <c r="A491" s="116"/>
      <c r="E491" s="74"/>
      <c r="F491" s="74"/>
      <c r="G491" s="74"/>
    </row>
    <row r="492" spans="1:7" s="55" customFormat="1" ht="14.15" x14ac:dyDescent="0.4">
      <c r="A492" s="116"/>
      <c r="E492" s="74"/>
      <c r="F492" s="74"/>
      <c r="G492" s="74"/>
    </row>
    <row r="493" spans="1:7" s="55" customFormat="1" ht="14.15" x14ac:dyDescent="0.4">
      <c r="A493" s="116"/>
      <c r="E493" s="74"/>
      <c r="F493" s="74"/>
      <c r="G493" s="74"/>
    </row>
    <row r="494" spans="1:7" s="55" customFormat="1" ht="14.15" x14ac:dyDescent="0.4">
      <c r="A494" s="116"/>
      <c r="E494" s="74"/>
      <c r="F494" s="74"/>
      <c r="G494" s="74"/>
    </row>
    <row r="495" spans="1:7" s="55" customFormat="1" ht="14.15" x14ac:dyDescent="0.4">
      <c r="A495" s="116"/>
      <c r="E495" s="74"/>
      <c r="F495" s="74"/>
      <c r="G495" s="74"/>
    </row>
    <row r="496" spans="1:7" s="55" customFormat="1" ht="14.15" x14ac:dyDescent="0.4">
      <c r="A496" s="116"/>
      <c r="E496" s="74"/>
      <c r="F496" s="74"/>
      <c r="G496" s="74"/>
    </row>
    <row r="497" spans="1:7" s="55" customFormat="1" ht="14.15" x14ac:dyDescent="0.4">
      <c r="A497" s="116"/>
      <c r="E497" s="74"/>
      <c r="F497" s="74"/>
      <c r="G497" s="74"/>
    </row>
    <row r="498" spans="1:7" s="55" customFormat="1" ht="14.15" x14ac:dyDescent="0.4">
      <c r="A498" s="116"/>
      <c r="E498" s="74"/>
      <c r="F498" s="74"/>
      <c r="G498" s="74"/>
    </row>
    <row r="499" spans="1:7" s="55" customFormat="1" ht="14.15" x14ac:dyDescent="0.4">
      <c r="A499" s="116"/>
      <c r="E499" s="74"/>
      <c r="F499" s="74"/>
      <c r="G499" s="74"/>
    </row>
    <row r="500" spans="1:7" s="55" customFormat="1" ht="14.15" x14ac:dyDescent="0.4">
      <c r="A500" s="116"/>
      <c r="E500" s="74"/>
      <c r="F500" s="74"/>
      <c r="G500" s="74"/>
    </row>
    <row r="501" spans="1:7" s="55" customFormat="1" ht="14.15" x14ac:dyDescent="0.4">
      <c r="A501" s="116"/>
      <c r="E501" s="74"/>
      <c r="F501" s="74"/>
      <c r="G501" s="74"/>
    </row>
    <row r="502" spans="1:7" s="55" customFormat="1" ht="14.15" x14ac:dyDescent="0.4">
      <c r="A502" s="116"/>
      <c r="E502" s="74"/>
      <c r="F502" s="74"/>
      <c r="G502" s="74"/>
    </row>
    <row r="503" spans="1:7" s="55" customFormat="1" ht="14.15" x14ac:dyDescent="0.4">
      <c r="A503" s="116"/>
      <c r="E503" s="74"/>
      <c r="F503" s="74"/>
      <c r="G503" s="74"/>
    </row>
    <row r="504" spans="1:7" s="55" customFormat="1" ht="14.15" x14ac:dyDescent="0.4">
      <c r="A504" s="116"/>
      <c r="E504" s="74"/>
      <c r="F504" s="74"/>
      <c r="G504" s="74"/>
    </row>
    <row r="505" spans="1:7" s="55" customFormat="1" ht="14.15" x14ac:dyDescent="0.4">
      <c r="A505" s="116"/>
      <c r="E505" s="74"/>
      <c r="F505" s="74"/>
      <c r="G505" s="74"/>
    </row>
    <row r="506" spans="1:7" s="55" customFormat="1" ht="14.15" x14ac:dyDescent="0.4">
      <c r="A506" s="116"/>
      <c r="E506" s="74"/>
      <c r="F506" s="74"/>
      <c r="G506" s="74"/>
    </row>
    <row r="507" spans="1:7" s="55" customFormat="1" ht="14.15" x14ac:dyDescent="0.4">
      <c r="A507" s="116"/>
      <c r="E507" s="74"/>
      <c r="F507" s="74"/>
      <c r="G507" s="74"/>
    </row>
    <row r="508" spans="1:7" s="55" customFormat="1" ht="14.15" x14ac:dyDescent="0.4">
      <c r="A508" s="116"/>
      <c r="E508" s="74"/>
      <c r="F508" s="74"/>
      <c r="G508" s="74"/>
    </row>
    <row r="509" spans="1:7" s="55" customFormat="1" ht="14.15" x14ac:dyDescent="0.4">
      <c r="A509" s="116"/>
      <c r="E509" s="74"/>
      <c r="F509" s="74"/>
      <c r="G509" s="74"/>
    </row>
    <row r="510" spans="1:7" s="55" customFormat="1" ht="14.15" x14ac:dyDescent="0.4">
      <c r="A510" s="116"/>
      <c r="E510" s="74"/>
      <c r="F510" s="74"/>
      <c r="G510" s="74"/>
    </row>
    <row r="511" spans="1:7" s="55" customFormat="1" ht="14.15" x14ac:dyDescent="0.4">
      <c r="A511" s="116"/>
      <c r="E511" s="74"/>
      <c r="F511" s="74"/>
      <c r="G511" s="74"/>
    </row>
    <row r="512" spans="1:7" s="55" customFormat="1" ht="14.15" x14ac:dyDescent="0.4">
      <c r="A512" s="116"/>
      <c r="E512" s="74"/>
      <c r="F512" s="74"/>
      <c r="G512" s="74"/>
    </row>
    <row r="513" spans="1:7" s="55" customFormat="1" ht="14.15" x14ac:dyDescent="0.4">
      <c r="A513" s="116"/>
      <c r="E513" s="74"/>
      <c r="F513" s="74"/>
      <c r="G513" s="74"/>
    </row>
    <row r="514" spans="1:7" s="55" customFormat="1" ht="14.15" x14ac:dyDescent="0.4">
      <c r="A514" s="116"/>
      <c r="E514" s="74"/>
      <c r="F514" s="74"/>
      <c r="G514" s="74"/>
    </row>
    <row r="515" spans="1:7" s="55" customFormat="1" ht="14.15" x14ac:dyDescent="0.4">
      <c r="A515" s="116"/>
      <c r="E515" s="74"/>
      <c r="F515" s="74"/>
      <c r="G515" s="74"/>
    </row>
    <row r="516" spans="1:7" s="55" customFormat="1" ht="14.15" x14ac:dyDescent="0.4">
      <c r="A516" s="116"/>
      <c r="E516" s="74"/>
      <c r="F516" s="74"/>
      <c r="G516" s="74"/>
    </row>
    <row r="517" spans="1:7" s="55" customFormat="1" ht="14.15" x14ac:dyDescent="0.4">
      <c r="A517" s="116"/>
      <c r="E517" s="74"/>
      <c r="F517" s="74"/>
      <c r="G517" s="74"/>
    </row>
    <row r="518" spans="1:7" s="55" customFormat="1" ht="14.15" x14ac:dyDescent="0.4">
      <c r="A518" s="116"/>
      <c r="E518" s="74"/>
      <c r="F518" s="74"/>
      <c r="G518" s="74"/>
    </row>
    <row r="519" spans="1:7" s="55" customFormat="1" ht="14.15" x14ac:dyDescent="0.4">
      <c r="A519" s="116"/>
      <c r="E519" s="74"/>
      <c r="F519" s="74"/>
      <c r="G519" s="74"/>
    </row>
    <row r="520" spans="1:7" s="55" customFormat="1" ht="14.15" x14ac:dyDescent="0.4">
      <c r="A520" s="116"/>
      <c r="E520" s="74"/>
      <c r="F520" s="74"/>
      <c r="G520" s="74"/>
    </row>
    <row r="521" spans="1:7" s="55" customFormat="1" ht="14.15" x14ac:dyDescent="0.4">
      <c r="A521" s="116"/>
      <c r="E521" s="74"/>
      <c r="F521" s="74"/>
      <c r="G521" s="74"/>
    </row>
    <row r="522" spans="1:7" s="55" customFormat="1" ht="14.15" x14ac:dyDescent="0.4">
      <c r="A522" s="116"/>
      <c r="E522" s="74"/>
      <c r="F522" s="74"/>
      <c r="G522" s="74"/>
    </row>
    <row r="523" spans="1:7" s="55" customFormat="1" ht="14.15" x14ac:dyDescent="0.4">
      <c r="A523" s="116"/>
      <c r="E523" s="74"/>
      <c r="F523" s="74"/>
      <c r="G523" s="74"/>
    </row>
    <row r="524" spans="1:7" s="55" customFormat="1" ht="14.15" x14ac:dyDescent="0.4">
      <c r="A524" s="116"/>
      <c r="E524" s="74"/>
      <c r="F524" s="74"/>
      <c r="G524" s="74"/>
    </row>
    <row r="525" spans="1:7" s="55" customFormat="1" ht="14.15" x14ac:dyDescent="0.4">
      <c r="A525" s="116"/>
      <c r="E525" s="74"/>
      <c r="F525" s="74"/>
      <c r="G525" s="74"/>
    </row>
    <row r="526" spans="1:7" s="55" customFormat="1" ht="14.15" x14ac:dyDescent="0.4">
      <c r="A526" s="116"/>
      <c r="E526" s="74"/>
      <c r="F526" s="74"/>
      <c r="G526" s="74"/>
    </row>
    <row r="527" spans="1:7" s="55" customFormat="1" ht="14.15" x14ac:dyDescent="0.4">
      <c r="A527" s="116"/>
      <c r="E527" s="74"/>
      <c r="F527" s="74"/>
      <c r="G527" s="74"/>
    </row>
    <row r="528" spans="1:7" s="55" customFormat="1" ht="14.15" x14ac:dyDescent="0.4">
      <c r="A528" s="116"/>
      <c r="E528" s="74"/>
      <c r="F528" s="74"/>
      <c r="G528" s="74"/>
    </row>
    <row r="529" spans="1:7" s="55" customFormat="1" ht="14.15" x14ac:dyDescent="0.4">
      <c r="A529" s="116"/>
      <c r="E529" s="74"/>
      <c r="F529" s="74"/>
      <c r="G529" s="74"/>
    </row>
    <row r="530" spans="1:7" s="55" customFormat="1" ht="14.15" x14ac:dyDescent="0.4">
      <c r="A530" s="116"/>
      <c r="E530" s="74"/>
      <c r="F530" s="74"/>
      <c r="G530" s="74"/>
    </row>
    <row r="531" spans="1:7" s="55" customFormat="1" ht="14.15" x14ac:dyDescent="0.4">
      <c r="A531" s="116"/>
      <c r="E531" s="74"/>
      <c r="F531" s="74"/>
      <c r="G531" s="74"/>
    </row>
    <row r="532" spans="1:7" s="55" customFormat="1" ht="14.15" x14ac:dyDescent="0.4">
      <c r="A532" s="116"/>
      <c r="E532" s="74"/>
      <c r="F532" s="74"/>
      <c r="G532" s="74"/>
    </row>
    <row r="533" spans="1:7" s="55" customFormat="1" ht="14.15" x14ac:dyDescent="0.4">
      <c r="A533" s="116"/>
      <c r="E533" s="74"/>
      <c r="F533" s="74"/>
      <c r="G533" s="74"/>
    </row>
    <row r="534" spans="1:7" s="55" customFormat="1" ht="14.15" x14ac:dyDescent="0.4">
      <c r="A534" s="116"/>
      <c r="E534" s="74"/>
      <c r="F534" s="74"/>
      <c r="G534" s="74"/>
    </row>
    <row r="535" spans="1:7" s="55" customFormat="1" ht="14.15" x14ac:dyDescent="0.4">
      <c r="A535" s="116"/>
      <c r="E535" s="74"/>
      <c r="F535" s="74"/>
      <c r="G535" s="74"/>
    </row>
    <row r="536" spans="1:7" s="55" customFormat="1" ht="14.15" x14ac:dyDescent="0.4">
      <c r="A536" s="116"/>
      <c r="E536" s="74"/>
      <c r="F536" s="74"/>
      <c r="G536" s="74"/>
    </row>
    <row r="537" spans="1:7" s="55" customFormat="1" ht="14.15" x14ac:dyDescent="0.4">
      <c r="A537" s="116"/>
      <c r="E537" s="74"/>
      <c r="F537" s="74"/>
      <c r="G537" s="74"/>
    </row>
    <row r="538" spans="1:7" s="55" customFormat="1" ht="14.15" x14ac:dyDescent="0.4">
      <c r="A538" s="116"/>
      <c r="E538" s="74"/>
      <c r="F538" s="74"/>
      <c r="G538" s="74"/>
    </row>
    <row r="539" spans="1:7" s="55" customFormat="1" ht="14.15" x14ac:dyDescent="0.4">
      <c r="A539" s="116"/>
      <c r="E539" s="74"/>
      <c r="F539" s="74"/>
      <c r="G539" s="74"/>
    </row>
    <row r="540" spans="1:7" s="55" customFormat="1" ht="14.15" x14ac:dyDescent="0.4">
      <c r="A540" s="116"/>
      <c r="E540" s="74"/>
      <c r="F540" s="74"/>
      <c r="G540" s="74"/>
    </row>
    <row r="541" spans="1:7" s="55" customFormat="1" ht="14.15" x14ac:dyDescent="0.4">
      <c r="A541" s="116"/>
      <c r="E541" s="74"/>
      <c r="F541" s="74"/>
      <c r="G541" s="74"/>
    </row>
    <row r="542" spans="1:7" s="55" customFormat="1" ht="14.15" x14ac:dyDescent="0.4">
      <c r="A542" s="116"/>
      <c r="E542" s="74"/>
      <c r="F542" s="74"/>
      <c r="G542" s="74"/>
    </row>
    <row r="543" spans="1:7" s="55" customFormat="1" ht="14.15" x14ac:dyDescent="0.4">
      <c r="A543" s="116"/>
      <c r="E543" s="74"/>
      <c r="F543" s="74"/>
      <c r="G543" s="74"/>
    </row>
    <row r="544" spans="1:7" s="55" customFormat="1" ht="14.15" x14ac:dyDescent="0.4">
      <c r="A544" s="116"/>
      <c r="E544" s="74"/>
      <c r="F544" s="74"/>
      <c r="G544" s="74"/>
    </row>
    <row r="545" spans="1:7" s="55" customFormat="1" ht="14.15" x14ac:dyDescent="0.4">
      <c r="A545" s="116"/>
      <c r="E545" s="74"/>
      <c r="F545" s="74"/>
      <c r="G545" s="74"/>
    </row>
    <row r="546" spans="1:7" s="55" customFormat="1" ht="14.15" x14ac:dyDescent="0.4">
      <c r="A546" s="116"/>
      <c r="E546" s="74"/>
      <c r="F546" s="74"/>
      <c r="G546" s="74"/>
    </row>
    <row r="547" spans="1:7" s="55" customFormat="1" ht="14.15" x14ac:dyDescent="0.4">
      <c r="A547" s="116"/>
      <c r="E547" s="74"/>
      <c r="F547" s="74"/>
      <c r="G547" s="74"/>
    </row>
    <row r="548" spans="1:7" s="55" customFormat="1" ht="14.15" x14ac:dyDescent="0.4">
      <c r="A548" s="116"/>
      <c r="E548" s="74"/>
      <c r="F548" s="74"/>
      <c r="G548" s="74"/>
    </row>
    <row r="549" spans="1:7" s="55" customFormat="1" ht="14.15" x14ac:dyDescent="0.4">
      <c r="A549" s="116"/>
      <c r="E549" s="74"/>
      <c r="F549" s="74"/>
      <c r="G549" s="74"/>
    </row>
    <row r="550" spans="1:7" s="55" customFormat="1" ht="14.15" x14ac:dyDescent="0.4">
      <c r="A550" s="116"/>
      <c r="E550" s="74"/>
      <c r="F550" s="74"/>
      <c r="G550" s="74"/>
    </row>
    <row r="551" spans="1:7" s="55" customFormat="1" ht="14.15" x14ac:dyDescent="0.4">
      <c r="A551" s="116"/>
      <c r="E551" s="74"/>
      <c r="F551" s="74"/>
      <c r="G551" s="74"/>
    </row>
    <row r="552" spans="1:7" s="55" customFormat="1" ht="14.15" x14ac:dyDescent="0.4">
      <c r="A552" s="116"/>
      <c r="E552" s="74"/>
      <c r="F552" s="74"/>
      <c r="G552" s="74"/>
    </row>
    <row r="553" spans="1:7" s="55" customFormat="1" ht="14.15" x14ac:dyDescent="0.4">
      <c r="A553" s="116"/>
      <c r="E553" s="74"/>
      <c r="F553" s="74"/>
      <c r="G553" s="74"/>
    </row>
    <row r="554" spans="1:7" s="55" customFormat="1" ht="14.15" x14ac:dyDescent="0.4">
      <c r="A554" s="116"/>
      <c r="E554" s="74"/>
      <c r="F554" s="74"/>
      <c r="G554" s="74"/>
    </row>
    <row r="555" spans="1:7" s="55" customFormat="1" ht="14.15" x14ac:dyDescent="0.4">
      <c r="A555" s="116"/>
      <c r="E555" s="74"/>
      <c r="F555" s="74"/>
      <c r="G555" s="74"/>
    </row>
    <row r="556" spans="1:7" s="55" customFormat="1" ht="14.15" x14ac:dyDescent="0.4">
      <c r="A556" s="116"/>
      <c r="E556" s="74"/>
      <c r="F556" s="74"/>
      <c r="G556" s="74"/>
    </row>
    <row r="557" spans="1:7" s="55" customFormat="1" ht="14.15" x14ac:dyDescent="0.4">
      <c r="A557" s="116"/>
      <c r="E557" s="74"/>
      <c r="F557" s="74"/>
      <c r="G557" s="74"/>
    </row>
    <row r="558" spans="1:7" s="55" customFormat="1" ht="14.15" x14ac:dyDescent="0.4">
      <c r="A558" s="116"/>
      <c r="E558" s="74"/>
      <c r="F558" s="74"/>
      <c r="G558" s="74"/>
    </row>
    <row r="559" spans="1:7" s="55" customFormat="1" ht="14.15" x14ac:dyDescent="0.4">
      <c r="A559" s="116"/>
      <c r="E559" s="74"/>
      <c r="F559" s="74"/>
      <c r="G559" s="74"/>
    </row>
    <row r="560" spans="1:7" s="55" customFormat="1" ht="14.15" x14ac:dyDescent="0.4">
      <c r="A560" s="116"/>
      <c r="E560" s="74"/>
      <c r="F560" s="74"/>
      <c r="G560" s="74"/>
    </row>
    <row r="561" spans="1:7" s="55" customFormat="1" ht="14.15" x14ac:dyDescent="0.4">
      <c r="A561" s="116"/>
      <c r="E561" s="74"/>
      <c r="F561" s="74"/>
      <c r="G561" s="74"/>
    </row>
    <row r="562" spans="1:7" s="55" customFormat="1" ht="14.15" x14ac:dyDescent="0.4">
      <c r="A562" s="116"/>
      <c r="E562" s="74"/>
      <c r="F562" s="74"/>
      <c r="G562" s="74"/>
    </row>
    <row r="563" spans="1:7" s="55" customFormat="1" ht="14.15" x14ac:dyDescent="0.4">
      <c r="A563" s="116"/>
      <c r="E563" s="74"/>
      <c r="F563" s="74"/>
      <c r="G563" s="74"/>
    </row>
    <row r="564" spans="1:7" s="55" customFormat="1" ht="14.15" x14ac:dyDescent="0.4">
      <c r="A564" s="116"/>
      <c r="E564" s="74"/>
      <c r="F564" s="74"/>
      <c r="G564" s="74"/>
    </row>
    <row r="565" spans="1:7" s="55" customFormat="1" ht="14.15" x14ac:dyDescent="0.4">
      <c r="A565" s="116"/>
      <c r="E565" s="74"/>
      <c r="F565" s="74"/>
      <c r="G565" s="74"/>
    </row>
    <row r="566" spans="1:7" s="55" customFormat="1" ht="14.15" x14ac:dyDescent="0.4">
      <c r="A566" s="116"/>
      <c r="E566" s="74"/>
      <c r="F566" s="74"/>
      <c r="G566" s="74"/>
    </row>
    <row r="567" spans="1:7" s="55" customFormat="1" ht="14.15" x14ac:dyDescent="0.4">
      <c r="A567" s="116"/>
      <c r="E567" s="74"/>
      <c r="F567" s="74"/>
      <c r="G567" s="74"/>
    </row>
    <row r="568" spans="1:7" s="55" customFormat="1" ht="14.15" x14ac:dyDescent="0.4">
      <c r="A568" s="116"/>
      <c r="E568" s="74"/>
      <c r="F568" s="74"/>
      <c r="G568" s="74"/>
    </row>
    <row r="569" spans="1:7" s="55" customFormat="1" ht="14.15" x14ac:dyDescent="0.4">
      <c r="A569" s="116"/>
      <c r="E569" s="74"/>
      <c r="F569" s="74"/>
      <c r="G569" s="74"/>
    </row>
    <row r="570" spans="1:7" s="55" customFormat="1" ht="14.15" x14ac:dyDescent="0.4">
      <c r="A570" s="116"/>
      <c r="E570" s="74"/>
      <c r="F570" s="74"/>
      <c r="G570" s="74"/>
    </row>
    <row r="571" spans="1:7" s="55" customFormat="1" ht="14.15" x14ac:dyDescent="0.4">
      <c r="A571" s="116"/>
      <c r="E571" s="74"/>
      <c r="F571" s="74"/>
      <c r="G571" s="74"/>
    </row>
    <row r="572" spans="1:7" s="55" customFormat="1" ht="14.15" x14ac:dyDescent="0.4">
      <c r="A572" s="116"/>
      <c r="E572" s="74"/>
      <c r="F572" s="74"/>
      <c r="G572" s="74"/>
    </row>
    <row r="573" spans="1:7" s="55" customFormat="1" ht="14.15" x14ac:dyDescent="0.4">
      <c r="A573" s="116"/>
      <c r="E573" s="74"/>
      <c r="F573" s="74"/>
      <c r="G573" s="74"/>
    </row>
    <row r="574" spans="1:7" s="55" customFormat="1" ht="14.15" x14ac:dyDescent="0.4">
      <c r="A574" s="116"/>
      <c r="E574" s="74"/>
      <c r="F574" s="74"/>
      <c r="G574" s="74"/>
    </row>
    <row r="575" spans="1:7" s="55" customFormat="1" ht="14.15" x14ac:dyDescent="0.4">
      <c r="A575" s="116"/>
      <c r="E575" s="74"/>
      <c r="F575" s="74"/>
      <c r="G575" s="74"/>
    </row>
    <row r="576" spans="1:7" s="55" customFormat="1" ht="14.15" x14ac:dyDescent="0.4">
      <c r="A576" s="116"/>
      <c r="E576" s="74"/>
      <c r="F576" s="74"/>
      <c r="G576" s="74"/>
    </row>
    <row r="577" spans="1:7" s="55" customFormat="1" ht="14.15" x14ac:dyDescent="0.4">
      <c r="A577" s="116"/>
      <c r="E577" s="74"/>
      <c r="F577" s="74"/>
      <c r="G577" s="74"/>
    </row>
    <row r="578" spans="1:7" s="55" customFormat="1" ht="14.15" x14ac:dyDescent="0.4">
      <c r="A578" s="116"/>
      <c r="E578" s="74"/>
      <c r="F578" s="74"/>
      <c r="G578" s="74"/>
    </row>
    <row r="579" spans="1:7" s="55" customFormat="1" ht="14.15" x14ac:dyDescent="0.4">
      <c r="A579" s="116"/>
      <c r="E579" s="74"/>
      <c r="F579" s="74"/>
      <c r="G579" s="74"/>
    </row>
    <row r="580" spans="1:7" s="55" customFormat="1" ht="14.15" x14ac:dyDescent="0.4">
      <c r="A580" s="116"/>
      <c r="E580" s="74"/>
      <c r="F580" s="74"/>
      <c r="G580" s="74"/>
    </row>
    <row r="581" spans="1:7" s="55" customFormat="1" ht="14.15" x14ac:dyDescent="0.4">
      <c r="A581" s="116"/>
      <c r="E581" s="74"/>
      <c r="F581" s="74"/>
      <c r="G581" s="74"/>
    </row>
    <row r="582" spans="1:7" s="55" customFormat="1" ht="14.15" x14ac:dyDescent="0.4">
      <c r="A582" s="116"/>
      <c r="E582" s="74"/>
      <c r="F582" s="74"/>
      <c r="G582" s="74"/>
    </row>
    <row r="583" spans="1:7" s="55" customFormat="1" ht="14.15" x14ac:dyDescent="0.4">
      <c r="A583" s="116"/>
      <c r="E583" s="74"/>
      <c r="F583" s="74"/>
      <c r="G583" s="74"/>
    </row>
    <row r="584" spans="1:7" s="55" customFormat="1" ht="14.15" x14ac:dyDescent="0.4">
      <c r="A584" s="116"/>
      <c r="E584" s="74"/>
      <c r="F584" s="74"/>
      <c r="G584" s="74"/>
    </row>
    <row r="585" spans="1:7" s="55" customFormat="1" ht="14.15" x14ac:dyDescent="0.4">
      <c r="A585" s="116"/>
      <c r="E585" s="74"/>
      <c r="F585" s="74"/>
      <c r="G585" s="74"/>
    </row>
    <row r="586" spans="1:7" s="55" customFormat="1" ht="14.15" x14ac:dyDescent="0.4">
      <c r="A586" s="116"/>
      <c r="E586" s="74"/>
      <c r="F586" s="74"/>
      <c r="G586" s="74"/>
    </row>
    <row r="587" spans="1:7" s="55" customFormat="1" ht="14.15" x14ac:dyDescent="0.4">
      <c r="A587" s="116"/>
      <c r="E587" s="74"/>
      <c r="F587" s="74"/>
      <c r="G587" s="74"/>
    </row>
    <row r="588" spans="1:7" s="55" customFormat="1" ht="14.15" x14ac:dyDescent="0.4">
      <c r="A588" s="116"/>
      <c r="E588" s="74"/>
      <c r="F588" s="74"/>
      <c r="G588" s="74"/>
    </row>
    <row r="589" spans="1:7" s="55" customFormat="1" ht="14.15" x14ac:dyDescent="0.4">
      <c r="A589" s="116"/>
      <c r="E589" s="74"/>
      <c r="F589" s="74"/>
      <c r="G589" s="74"/>
    </row>
    <row r="590" spans="1:7" s="55" customFormat="1" ht="14.15" x14ac:dyDescent="0.4">
      <c r="A590" s="116"/>
      <c r="E590" s="74"/>
      <c r="F590" s="74"/>
      <c r="G590" s="74"/>
    </row>
    <row r="591" spans="1:7" s="55" customFormat="1" ht="14.15" x14ac:dyDescent="0.4">
      <c r="A591" s="116"/>
      <c r="E591" s="74"/>
      <c r="F591" s="74"/>
      <c r="G591" s="74"/>
    </row>
    <row r="592" spans="1:7" s="55" customFormat="1" ht="14.15" x14ac:dyDescent="0.4">
      <c r="A592" s="116"/>
      <c r="E592" s="74"/>
      <c r="F592" s="74"/>
      <c r="G592" s="74"/>
    </row>
    <row r="593" spans="1:7" s="55" customFormat="1" ht="14.15" x14ac:dyDescent="0.4">
      <c r="A593" s="116"/>
      <c r="E593" s="74"/>
      <c r="F593" s="74"/>
      <c r="G593" s="74"/>
    </row>
    <row r="594" spans="1:7" s="55" customFormat="1" ht="14.15" x14ac:dyDescent="0.4">
      <c r="A594" s="116"/>
      <c r="E594" s="74"/>
      <c r="F594" s="74"/>
      <c r="G594" s="74"/>
    </row>
    <row r="595" spans="1:7" s="55" customFormat="1" ht="14.15" x14ac:dyDescent="0.4">
      <c r="A595" s="116"/>
      <c r="E595" s="74"/>
      <c r="F595" s="74"/>
      <c r="G595" s="74"/>
    </row>
    <row r="596" spans="1:7" s="55" customFormat="1" ht="14.15" x14ac:dyDescent="0.4">
      <c r="A596" s="116"/>
      <c r="E596" s="74"/>
      <c r="F596" s="74"/>
      <c r="G596" s="74"/>
    </row>
    <row r="597" spans="1:7" s="55" customFormat="1" ht="14.15" x14ac:dyDescent="0.4">
      <c r="A597" s="116"/>
      <c r="E597" s="74"/>
      <c r="F597" s="74"/>
      <c r="G597" s="74"/>
    </row>
    <row r="598" spans="1:7" s="55" customFormat="1" ht="14.15" x14ac:dyDescent="0.4">
      <c r="A598" s="116"/>
      <c r="E598" s="74"/>
      <c r="F598" s="74"/>
      <c r="G598" s="74"/>
    </row>
    <row r="599" spans="1:7" s="55" customFormat="1" ht="14.15" x14ac:dyDescent="0.4">
      <c r="A599" s="116"/>
      <c r="E599" s="74"/>
      <c r="F599" s="74"/>
      <c r="G599" s="74"/>
    </row>
    <row r="600" spans="1:7" s="55" customFormat="1" ht="14.15" x14ac:dyDescent="0.4">
      <c r="A600" s="116"/>
      <c r="E600" s="74"/>
      <c r="F600" s="74"/>
      <c r="G600" s="74"/>
    </row>
    <row r="601" spans="1:7" s="55" customFormat="1" ht="14.15" x14ac:dyDescent="0.4">
      <c r="A601" s="116"/>
      <c r="E601" s="74"/>
      <c r="F601" s="74"/>
      <c r="G601" s="74"/>
    </row>
    <row r="602" spans="1:7" s="55" customFormat="1" ht="14.15" x14ac:dyDescent="0.4">
      <c r="A602" s="116"/>
      <c r="E602" s="74"/>
      <c r="F602" s="74"/>
      <c r="G602" s="74"/>
    </row>
    <row r="603" spans="1:7" s="55" customFormat="1" ht="14.15" x14ac:dyDescent="0.4">
      <c r="A603" s="116"/>
      <c r="E603" s="74"/>
      <c r="F603" s="74"/>
      <c r="G603" s="74"/>
    </row>
    <row r="604" spans="1:7" s="55" customFormat="1" ht="14.15" x14ac:dyDescent="0.4">
      <c r="A604" s="116"/>
      <c r="E604" s="74"/>
      <c r="F604" s="74"/>
      <c r="G604" s="74"/>
    </row>
    <row r="605" spans="1:7" s="55" customFormat="1" ht="14.15" x14ac:dyDescent="0.4">
      <c r="A605" s="116"/>
      <c r="E605" s="74"/>
      <c r="F605" s="74"/>
      <c r="G605" s="74"/>
    </row>
    <row r="606" spans="1:7" s="55" customFormat="1" ht="14.15" x14ac:dyDescent="0.4">
      <c r="A606" s="116"/>
      <c r="E606" s="74"/>
      <c r="F606" s="74"/>
      <c r="G606" s="74"/>
    </row>
    <row r="607" spans="1:7" s="55" customFormat="1" ht="14.15" x14ac:dyDescent="0.4">
      <c r="A607" s="116"/>
      <c r="E607" s="74"/>
      <c r="F607" s="74"/>
      <c r="G607" s="74"/>
    </row>
    <row r="608" spans="1:7" s="55" customFormat="1" ht="14.15" x14ac:dyDescent="0.4">
      <c r="A608" s="116"/>
      <c r="E608" s="74"/>
      <c r="F608" s="74"/>
      <c r="G608" s="74"/>
    </row>
    <row r="609" spans="1:7" s="55" customFormat="1" ht="14.15" x14ac:dyDescent="0.4">
      <c r="A609" s="116"/>
      <c r="E609" s="74"/>
      <c r="F609" s="74"/>
      <c r="G609" s="74"/>
    </row>
    <row r="610" spans="1:7" s="55" customFormat="1" ht="14.15" x14ac:dyDescent="0.4">
      <c r="A610" s="116"/>
      <c r="E610" s="74"/>
      <c r="F610" s="74"/>
      <c r="G610" s="74"/>
    </row>
    <row r="611" spans="1:7" s="55" customFormat="1" ht="14.15" x14ac:dyDescent="0.4">
      <c r="A611" s="116"/>
      <c r="E611" s="74"/>
      <c r="F611" s="74"/>
      <c r="G611" s="74"/>
    </row>
    <row r="612" spans="1:7" s="55" customFormat="1" ht="14.15" x14ac:dyDescent="0.4">
      <c r="A612" s="116"/>
      <c r="E612" s="74"/>
      <c r="F612" s="74"/>
      <c r="G612" s="74"/>
    </row>
    <row r="613" spans="1:7" s="55" customFormat="1" ht="14.15" x14ac:dyDescent="0.4">
      <c r="A613" s="116"/>
      <c r="E613" s="74"/>
      <c r="F613" s="74"/>
      <c r="G613" s="74"/>
    </row>
    <row r="614" spans="1:7" s="55" customFormat="1" ht="14.15" x14ac:dyDescent="0.4">
      <c r="A614" s="116"/>
      <c r="E614" s="74"/>
      <c r="F614" s="74"/>
      <c r="G614" s="74"/>
    </row>
    <row r="615" spans="1:7" s="55" customFormat="1" ht="14.15" x14ac:dyDescent="0.4">
      <c r="A615" s="116"/>
      <c r="E615" s="74"/>
      <c r="F615" s="74"/>
      <c r="G615" s="74"/>
    </row>
    <row r="616" spans="1:7" s="55" customFormat="1" ht="14.15" x14ac:dyDescent="0.4">
      <c r="A616" s="116"/>
      <c r="E616" s="74"/>
      <c r="F616" s="74"/>
      <c r="G616" s="74"/>
    </row>
    <row r="617" spans="1:7" s="55" customFormat="1" ht="14.15" x14ac:dyDescent="0.4">
      <c r="A617" s="116"/>
      <c r="E617" s="74"/>
      <c r="F617" s="74"/>
      <c r="G617" s="74"/>
    </row>
    <row r="618" spans="1:7" s="55" customFormat="1" ht="14.15" x14ac:dyDescent="0.4">
      <c r="A618" s="116"/>
      <c r="E618" s="74"/>
      <c r="F618" s="74"/>
      <c r="G618" s="74"/>
    </row>
    <row r="619" spans="1:7" s="55" customFormat="1" ht="14.15" x14ac:dyDescent="0.4">
      <c r="A619" s="116"/>
      <c r="E619" s="74"/>
      <c r="F619" s="74"/>
      <c r="G619" s="74"/>
    </row>
    <row r="620" spans="1:7" s="55" customFormat="1" ht="14.15" x14ac:dyDescent="0.4">
      <c r="A620" s="116"/>
      <c r="E620" s="74"/>
      <c r="F620" s="74"/>
      <c r="G620" s="74"/>
    </row>
    <row r="621" spans="1:7" s="55" customFormat="1" ht="14.15" x14ac:dyDescent="0.4">
      <c r="A621" s="116"/>
      <c r="E621" s="74"/>
      <c r="F621" s="74"/>
      <c r="G621" s="74"/>
    </row>
    <row r="622" spans="1:7" s="55" customFormat="1" ht="14.15" x14ac:dyDescent="0.4">
      <c r="A622" s="116"/>
      <c r="E622" s="74"/>
      <c r="F622" s="74"/>
      <c r="G622" s="74"/>
    </row>
    <row r="623" spans="1:7" s="55" customFormat="1" ht="14.15" x14ac:dyDescent="0.4">
      <c r="A623" s="116"/>
      <c r="E623" s="74"/>
      <c r="F623" s="74"/>
      <c r="G623" s="74"/>
    </row>
    <row r="624" spans="1:7" s="55" customFormat="1" ht="14.15" x14ac:dyDescent="0.4">
      <c r="A624" s="116"/>
      <c r="E624" s="74"/>
      <c r="F624" s="74"/>
      <c r="G624" s="74"/>
    </row>
    <row r="625" spans="1:7" s="55" customFormat="1" ht="14.15" x14ac:dyDescent="0.4">
      <c r="A625" s="116"/>
      <c r="E625" s="74"/>
      <c r="F625" s="74"/>
      <c r="G625" s="74"/>
    </row>
    <row r="626" spans="1:7" s="55" customFormat="1" ht="14.15" x14ac:dyDescent="0.4">
      <c r="A626" s="116"/>
      <c r="E626" s="74"/>
      <c r="F626" s="74"/>
      <c r="G626" s="74"/>
    </row>
    <row r="627" spans="1:7" s="55" customFormat="1" ht="14.15" x14ac:dyDescent="0.4">
      <c r="A627" s="116"/>
      <c r="E627" s="74"/>
      <c r="F627" s="74"/>
      <c r="G627" s="74"/>
    </row>
    <row r="628" spans="1:7" s="55" customFormat="1" ht="14.15" x14ac:dyDescent="0.4">
      <c r="A628" s="116"/>
      <c r="E628" s="74"/>
      <c r="F628" s="74"/>
      <c r="G628" s="74"/>
    </row>
    <row r="629" spans="1:7" s="55" customFormat="1" ht="14.15" x14ac:dyDescent="0.4">
      <c r="A629" s="116"/>
      <c r="E629" s="74"/>
      <c r="F629" s="74"/>
      <c r="G629" s="74"/>
    </row>
    <row r="630" spans="1:7" s="55" customFormat="1" ht="14.15" x14ac:dyDescent="0.4">
      <c r="A630" s="116"/>
      <c r="E630" s="74"/>
      <c r="F630" s="74"/>
      <c r="G630" s="74"/>
    </row>
    <row r="631" spans="1:7" s="55" customFormat="1" ht="14.15" x14ac:dyDescent="0.4">
      <c r="A631" s="116"/>
      <c r="E631" s="74"/>
      <c r="F631" s="74"/>
      <c r="G631" s="74"/>
    </row>
    <row r="632" spans="1:7" s="55" customFormat="1" ht="14.15" x14ac:dyDescent="0.4">
      <c r="A632" s="116"/>
      <c r="E632" s="74"/>
      <c r="F632" s="74"/>
      <c r="G632" s="74"/>
    </row>
    <row r="633" spans="1:7" s="55" customFormat="1" ht="14.15" x14ac:dyDescent="0.4">
      <c r="A633" s="116"/>
      <c r="E633" s="74"/>
      <c r="F633" s="74"/>
      <c r="G633" s="74"/>
    </row>
    <row r="634" spans="1:7" s="55" customFormat="1" ht="14.15" x14ac:dyDescent="0.4">
      <c r="A634" s="116"/>
      <c r="E634" s="74"/>
      <c r="F634" s="74"/>
      <c r="G634" s="74"/>
    </row>
    <row r="635" spans="1:7" s="55" customFormat="1" ht="14.15" x14ac:dyDescent="0.4">
      <c r="A635" s="116"/>
      <c r="E635" s="74"/>
      <c r="F635" s="74"/>
      <c r="G635" s="74"/>
    </row>
    <row r="636" spans="1:7" s="55" customFormat="1" ht="14.15" x14ac:dyDescent="0.4">
      <c r="A636" s="116"/>
      <c r="E636" s="74"/>
      <c r="F636" s="74"/>
      <c r="G636" s="74"/>
    </row>
    <row r="637" spans="1:7" s="55" customFormat="1" ht="14.15" x14ac:dyDescent="0.4">
      <c r="A637" s="116"/>
      <c r="E637" s="74"/>
      <c r="F637" s="74"/>
      <c r="G637" s="74"/>
    </row>
    <row r="638" spans="1:7" s="55" customFormat="1" ht="14.15" x14ac:dyDescent="0.4">
      <c r="A638" s="116"/>
      <c r="E638" s="74"/>
      <c r="F638" s="74"/>
      <c r="G638" s="74"/>
    </row>
    <row r="639" spans="1:7" s="55" customFormat="1" ht="14.15" x14ac:dyDescent="0.4">
      <c r="A639" s="116"/>
      <c r="E639" s="74"/>
      <c r="F639" s="74"/>
      <c r="G639" s="74"/>
    </row>
    <row r="640" spans="1:7" s="55" customFormat="1" ht="14.15" x14ac:dyDescent="0.4">
      <c r="A640" s="116"/>
      <c r="E640" s="74"/>
      <c r="F640" s="74"/>
      <c r="G640" s="74"/>
    </row>
    <row r="641" spans="1:7" s="55" customFormat="1" ht="14.15" x14ac:dyDescent="0.4">
      <c r="A641" s="116"/>
      <c r="E641" s="74"/>
      <c r="F641" s="74"/>
      <c r="G641" s="74"/>
    </row>
    <row r="642" spans="1:7" s="55" customFormat="1" ht="14.15" x14ac:dyDescent="0.4">
      <c r="A642" s="116"/>
      <c r="E642" s="74"/>
      <c r="F642" s="74"/>
      <c r="G642" s="74"/>
    </row>
    <row r="643" spans="1:7" s="55" customFormat="1" ht="14.15" x14ac:dyDescent="0.4">
      <c r="A643" s="116"/>
      <c r="E643" s="74"/>
      <c r="F643" s="74"/>
      <c r="G643" s="74"/>
    </row>
    <row r="644" spans="1:7" s="55" customFormat="1" ht="14.15" x14ac:dyDescent="0.4">
      <c r="A644" s="116"/>
      <c r="E644" s="74"/>
      <c r="F644" s="74"/>
      <c r="G644" s="74"/>
    </row>
    <row r="645" spans="1:7" s="55" customFormat="1" ht="14.15" x14ac:dyDescent="0.4">
      <c r="A645" s="116"/>
      <c r="E645" s="74"/>
      <c r="F645" s="74"/>
      <c r="G645" s="74"/>
    </row>
    <row r="646" spans="1:7" s="55" customFormat="1" ht="14.15" x14ac:dyDescent="0.4">
      <c r="A646" s="116"/>
      <c r="E646" s="74"/>
      <c r="F646" s="74"/>
      <c r="G646" s="74"/>
    </row>
    <row r="647" spans="1:7" s="55" customFormat="1" ht="14.15" x14ac:dyDescent="0.4">
      <c r="A647" s="116"/>
      <c r="E647" s="74"/>
      <c r="F647" s="74"/>
      <c r="G647" s="74"/>
    </row>
    <row r="648" spans="1:7" s="55" customFormat="1" ht="14.15" x14ac:dyDescent="0.4">
      <c r="A648" s="116"/>
      <c r="E648" s="74"/>
      <c r="F648" s="74"/>
      <c r="G648" s="74"/>
    </row>
    <row r="649" spans="1:7" s="55" customFormat="1" ht="14.15" x14ac:dyDescent="0.4">
      <c r="A649" s="116"/>
      <c r="E649" s="74"/>
      <c r="F649" s="74"/>
      <c r="G649" s="74"/>
    </row>
    <row r="650" spans="1:7" s="55" customFormat="1" ht="14.15" x14ac:dyDescent="0.4">
      <c r="A650" s="116"/>
      <c r="E650" s="74"/>
      <c r="F650" s="74"/>
      <c r="G650" s="74"/>
    </row>
    <row r="651" spans="1:7" s="55" customFormat="1" ht="14.15" x14ac:dyDescent="0.4">
      <c r="A651" s="116"/>
      <c r="E651" s="74"/>
      <c r="F651" s="74"/>
      <c r="G651" s="74"/>
    </row>
    <row r="652" spans="1:7" s="55" customFormat="1" ht="14.15" x14ac:dyDescent="0.4">
      <c r="A652" s="116"/>
      <c r="E652" s="74"/>
      <c r="F652" s="74"/>
      <c r="G652" s="74"/>
    </row>
    <row r="653" spans="1:7" s="55" customFormat="1" ht="14.15" x14ac:dyDescent="0.4">
      <c r="A653" s="116"/>
      <c r="E653" s="74"/>
      <c r="F653" s="74"/>
      <c r="G653" s="74"/>
    </row>
    <row r="654" spans="1:7" s="55" customFormat="1" ht="14.15" x14ac:dyDescent="0.4">
      <c r="A654" s="116"/>
      <c r="E654" s="74"/>
      <c r="F654" s="74"/>
      <c r="G654" s="74"/>
    </row>
    <row r="655" spans="1:7" s="55" customFormat="1" ht="14.15" x14ac:dyDescent="0.4">
      <c r="A655" s="116"/>
      <c r="E655" s="74"/>
      <c r="F655" s="74"/>
      <c r="G655" s="74"/>
    </row>
    <row r="656" spans="1:7" s="55" customFormat="1" ht="14.15" x14ac:dyDescent="0.4">
      <c r="A656" s="116"/>
      <c r="E656" s="74"/>
      <c r="F656" s="74"/>
      <c r="G656" s="74"/>
    </row>
    <row r="657" spans="1:7" s="55" customFormat="1" ht="14.15" x14ac:dyDescent="0.4">
      <c r="A657" s="116"/>
      <c r="E657" s="74"/>
      <c r="F657" s="74"/>
      <c r="G657" s="74"/>
    </row>
    <row r="658" spans="1:7" s="55" customFormat="1" ht="14.15" x14ac:dyDescent="0.4">
      <c r="A658" s="116"/>
      <c r="E658" s="74"/>
      <c r="F658" s="74"/>
      <c r="G658" s="74"/>
    </row>
    <row r="659" spans="1:7" s="55" customFormat="1" ht="14.15" x14ac:dyDescent="0.4">
      <c r="A659" s="116"/>
      <c r="E659" s="74"/>
      <c r="F659" s="74"/>
      <c r="G659" s="74"/>
    </row>
    <row r="660" spans="1:7" s="55" customFormat="1" ht="14.15" x14ac:dyDescent="0.4">
      <c r="A660" s="116"/>
      <c r="E660" s="74"/>
      <c r="F660" s="74"/>
      <c r="G660" s="74"/>
    </row>
    <row r="661" spans="1:7" s="55" customFormat="1" ht="14.15" x14ac:dyDescent="0.4">
      <c r="A661" s="116"/>
      <c r="E661" s="74"/>
      <c r="F661" s="74"/>
      <c r="G661" s="74"/>
    </row>
    <row r="662" spans="1:7" s="55" customFormat="1" ht="14.15" x14ac:dyDescent="0.4">
      <c r="A662" s="116"/>
      <c r="E662" s="74"/>
      <c r="F662" s="74"/>
      <c r="G662" s="74"/>
    </row>
    <row r="663" spans="1:7" s="55" customFormat="1" ht="14.15" x14ac:dyDescent="0.4">
      <c r="A663" s="116"/>
      <c r="E663" s="74"/>
      <c r="F663" s="74"/>
      <c r="G663" s="74"/>
    </row>
    <row r="664" spans="1:7" s="55" customFormat="1" ht="14.15" x14ac:dyDescent="0.4">
      <c r="A664" s="116"/>
      <c r="E664" s="74"/>
      <c r="F664" s="74"/>
      <c r="G664" s="74"/>
    </row>
    <row r="665" spans="1:7" s="55" customFormat="1" ht="14.15" x14ac:dyDescent="0.4">
      <c r="A665" s="116"/>
      <c r="E665" s="74"/>
      <c r="F665" s="74"/>
      <c r="G665" s="74"/>
    </row>
    <row r="666" spans="1:7" s="55" customFormat="1" ht="14.15" x14ac:dyDescent="0.4">
      <c r="A666" s="116"/>
      <c r="E666" s="74"/>
      <c r="F666" s="74"/>
      <c r="G666" s="74"/>
    </row>
    <row r="667" spans="1:7" s="55" customFormat="1" ht="14.15" x14ac:dyDescent="0.4">
      <c r="A667" s="116"/>
      <c r="E667" s="74"/>
      <c r="F667" s="74"/>
      <c r="G667" s="74"/>
    </row>
    <row r="668" spans="1:7" s="55" customFormat="1" ht="14.15" x14ac:dyDescent="0.4">
      <c r="A668" s="116"/>
      <c r="E668" s="74"/>
      <c r="F668" s="74"/>
      <c r="G668" s="74"/>
    </row>
    <row r="669" spans="1:7" s="55" customFormat="1" ht="14.15" x14ac:dyDescent="0.4">
      <c r="A669" s="116"/>
      <c r="E669" s="74"/>
      <c r="F669" s="74"/>
      <c r="G669" s="74"/>
    </row>
    <row r="670" spans="1:7" s="55" customFormat="1" ht="14.15" x14ac:dyDescent="0.4">
      <c r="A670" s="116"/>
      <c r="E670" s="74"/>
      <c r="F670" s="74"/>
      <c r="G670" s="74"/>
    </row>
    <row r="671" spans="1:7" s="55" customFormat="1" ht="14.15" x14ac:dyDescent="0.4">
      <c r="A671" s="116"/>
      <c r="E671" s="74"/>
      <c r="F671" s="74"/>
      <c r="G671" s="74"/>
    </row>
    <row r="672" spans="1:7" s="55" customFormat="1" ht="14.15" x14ac:dyDescent="0.4">
      <c r="A672" s="116"/>
      <c r="E672" s="74"/>
      <c r="F672" s="74"/>
      <c r="G672" s="74"/>
    </row>
    <row r="673" spans="1:7" s="55" customFormat="1" ht="14.15" x14ac:dyDescent="0.4">
      <c r="A673" s="116"/>
      <c r="E673" s="74"/>
      <c r="F673" s="74"/>
      <c r="G673" s="74"/>
    </row>
    <row r="674" spans="1:7" s="55" customFormat="1" ht="14.15" x14ac:dyDescent="0.4">
      <c r="A674" s="116"/>
      <c r="E674" s="74"/>
      <c r="F674" s="74"/>
      <c r="G674" s="74"/>
    </row>
    <row r="675" spans="1:7" s="55" customFormat="1" ht="14.15" x14ac:dyDescent="0.4">
      <c r="A675" s="116"/>
      <c r="E675" s="74"/>
      <c r="F675" s="74"/>
      <c r="G675" s="74"/>
    </row>
    <row r="676" spans="1:7" s="55" customFormat="1" ht="14.15" x14ac:dyDescent="0.4">
      <c r="A676" s="116"/>
      <c r="E676" s="74"/>
      <c r="F676" s="74"/>
      <c r="G676" s="74"/>
    </row>
    <row r="677" spans="1:7" s="55" customFormat="1" ht="14.15" x14ac:dyDescent="0.4">
      <c r="A677" s="116"/>
      <c r="E677" s="74"/>
      <c r="F677" s="74"/>
      <c r="G677" s="74"/>
    </row>
    <row r="678" spans="1:7" s="55" customFormat="1" ht="14.15" x14ac:dyDescent="0.4">
      <c r="A678" s="116"/>
      <c r="E678" s="74"/>
      <c r="F678" s="74"/>
      <c r="G678" s="74"/>
    </row>
    <row r="679" spans="1:7" s="55" customFormat="1" ht="14.15" x14ac:dyDescent="0.4">
      <c r="A679" s="116"/>
      <c r="E679" s="74"/>
      <c r="F679" s="74"/>
      <c r="G679" s="74"/>
    </row>
    <row r="680" spans="1:7" s="55" customFormat="1" ht="14.15" x14ac:dyDescent="0.4">
      <c r="A680" s="116"/>
      <c r="E680" s="74"/>
      <c r="F680" s="74"/>
      <c r="G680" s="74"/>
    </row>
    <row r="681" spans="1:7" s="55" customFormat="1" ht="14.15" x14ac:dyDescent="0.4">
      <c r="A681" s="116"/>
      <c r="E681" s="74"/>
      <c r="F681" s="74"/>
      <c r="G681" s="74"/>
    </row>
    <row r="682" spans="1:7" s="55" customFormat="1" ht="14.15" x14ac:dyDescent="0.4">
      <c r="A682" s="116"/>
      <c r="E682" s="74"/>
      <c r="F682" s="74"/>
      <c r="G682" s="74"/>
    </row>
    <row r="683" spans="1:7" s="55" customFormat="1" ht="14.15" x14ac:dyDescent="0.4">
      <c r="A683" s="116"/>
      <c r="E683" s="74"/>
      <c r="F683" s="74"/>
      <c r="G683" s="74"/>
    </row>
    <row r="684" spans="1:7" s="55" customFormat="1" ht="14.15" x14ac:dyDescent="0.4">
      <c r="A684" s="116"/>
      <c r="E684" s="74"/>
      <c r="F684" s="74"/>
      <c r="G684" s="74"/>
    </row>
    <row r="685" spans="1:7" s="55" customFormat="1" ht="14.15" x14ac:dyDescent="0.4">
      <c r="A685" s="116"/>
      <c r="E685" s="74"/>
      <c r="F685" s="74"/>
      <c r="G685" s="74"/>
    </row>
    <row r="686" spans="1:7" s="55" customFormat="1" ht="14.15" x14ac:dyDescent="0.4">
      <c r="A686" s="116"/>
      <c r="E686" s="74"/>
      <c r="F686" s="74"/>
      <c r="G686" s="74"/>
    </row>
    <row r="687" spans="1:7" s="55" customFormat="1" ht="14.15" x14ac:dyDescent="0.4">
      <c r="A687" s="116"/>
      <c r="E687" s="74"/>
      <c r="F687" s="74"/>
      <c r="G687" s="74"/>
    </row>
    <row r="688" spans="1:7" s="55" customFormat="1" ht="14.15" x14ac:dyDescent="0.4">
      <c r="A688" s="116"/>
      <c r="E688" s="74"/>
      <c r="F688" s="74"/>
      <c r="G688" s="74"/>
    </row>
    <row r="689" spans="1:7" s="55" customFormat="1" ht="14.15" x14ac:dyDescent="0.4">
      <c r="A689" s="116"/>
      <c r="E689" s="74"/>
      <c r="F689" s="74"/>
      <c r="G689" s="74"/>
    </row>
    <row r="690" spans="1:7" s="55" customFormat="1" ht="14.15" x14ac:dyDescent="0.4">
      <c r="A690" s="116"/>
      <c r="E690" s="74"/>
      <c r="F690" s="74"/>
      <c r="G690" s="74"/>
    </row>
    <row r="691" spans="1:7" s="55" customFormat="1" ht="14.15" x14ac:dyDescent="0.4">
      <c r="A691" s="116"/>
      <c r="E691" s="74"/>
      <c r="F691" s="74"/>
      <c r="G691" s="74"/>
    </row>
    <row r="692" spans="1:7" s="55" customFormat="1" ht="14.15" x14ac:dyDescent="0.4">
      <c r="A692" s="116"/>
      <c r="E692" s="74"/>
      <c r="F692" s="74"/>
      <c r="G692" s="74"/>
    </row>
    <row r="693" spans="1:7" s="55" customFormat="1" ht="14.15" x14ac:dyDescent="0.4">
      <c r="A693" s="116"/>
      <c r="E693" s="74"/>
      <c r="F693" s="74"/>
      <c r="G693" s="74"/>
    </row>
    <row r="694" spans="1:7" s="55" customFormat="1" ht="14.15" x14ac:dyDescent="0.4">
      <c r="A694" s="116"/>
      <c r="E694" s="74"/>
      <c r="F694" s="74"/>
      <c r="G694" s="74"/>
    </row>
    <row r="695" spans="1:7" s="55" customFormat="1" ht="14.15" x14ac:dyDescent="0.4">
      <c r="A695" s="116"/>
      <c r="E695" s="74"/>
      <c r="F695" s="74"/>
      <c r="G695" s="74"/>
    </row>
    <row r="696" spans="1:7" s="55" customFormat="1" ht="14.15" x14ac:dyDescent="0.4">
      <c r="A696" s="116"/>
      <c r="E696" s="74"/>
      <c r="F696" s="74"/>
      <c r="G696" s="74"/>
    </row>
    <row r="697" spans="1:7" s="55" customFormat="1" ht="14.15" x14ac:dyDescent="0.4">
      <c r="A697" s="116"/>
      <c r="E697" s="74"/>
      <c r="F697" s="74"/>
      <c r="G697" s="74"/>
    </row>
    <row r="698" spans="1:7" s="55" customFormat="1" ht="14.15" x14ac:dyDescent="0.4">
      <c r="A698" s="116"/>
      <c r="E698" s="74"/>
      <c r="F698" s="74"/>
      <c r="G698" s="74"/>
    </row>
    <row r="699" spans="1:7" s="55" customFormat="1" ht="14.15" x14ac:dyDescent="0.4">
      <c r="A699" s="116"/>
      <c r="E699" s="74"/>
      <c r="F699" s="74"/>
      <c r="G699" s="74"/>
    </row>
    <row r="700" spans="1:7" s="55" customFormat="1" ht="14.15" x14ac:dyDescent="0.4">
      <c r="A700" s="116"/>
      <c r="E700" s="74"/>
      <c r="F700" s="74"/>
      <c r="G700" s="74"/>
    </row>
    <row r="701" spans="1:7" s="55" customFormat="1" ht="14.15" x14ac:dyDescent="0.4">
      <c r="A701" s="116"/>
      <c r="E701" s="74"/>
      <c r="F701" s="74"/>
      <c r="G701" s="74"/>
    </row>
    <row r="702" spans="1:7" s="55" customFormat="1" ht="14.15" x14ac:dyDescent="0.4">
      <c r="A702" s="116"/>
      <c r="E702" s="74"/>
      <c r="F702" s="74"/>
      <c r="G702" s="74"/>
    </row>
    <row r="703" spans="1:7" s="55" customFormat="1" ht="14.15" x14ac:dyDescent="0.4">
      <c r="A703" s="116"/>
      <c r="E703" s="74"/>
      <c r="F703" s="74"/>
      <c r="G703" s="74"/>
    </row>
    <row r="704" spans="1:7" s="55" customFormat="1" ht="14.15" x14ac:dyDescent="0.4">
      <c r="A704" s="116"/>
      <c r="E704" s="74"/>
      <c r="F704" s="74"/>
      <c r="G704" s="74"/>
    </row>
    <row r="705" spans="1:7" s="55" customFormat="1" ht="14.15" x14ac:dyDescent="0.4">
      <c r="A705" s="116"/>
      <c r="E705" s="74"/>
      <c r="F705" s="74"/>
      <c r="G705" s="74"/>
    </row>
    <row r="706" spans="1:7" s="55" customFormat="1" ht="14.15" x14ac:dyDescent="0.4">
      <c r="A706" s="116"/>
      <c r="E706" s="74"/>
      <c r="F706" s="74"/>
      <c r="G706" s="74"/>
    </row>
    <row r="707" spans="1:7" s="55" customFormat="1" ht="14.15" x14ac:dyDescent="0.4">
      <c r="A707" s="116"/>
      <c r="E707" s="74"/>
      <c r="F707" s="74"/>
      <c r="G707" s="74"/>
    </row>
    <row r="708" spans="1:7" s="55" customFormat="1" ht="14.15" x14ac:dyDescent="0.4">
      <c r="A708" s="116"/>
      <c r="E708" s="74"/>
      <c r="F708" s="74"/>
      <c r="G708" s="74"/>
    </row>
    <row r="709" spans="1:7" s="55" customFormat="1" ht="14.15" x14ac:dyDescent="0.4">
      <c r="A709" s="116"/>
      <c r="E709" s="74"/>
      <c r="F709" s="74"/>
      <c r="G709" s="74"/>
    </row>
    <row r="710" spans="1:7" s="55" customFormat="1" ht="14.15" x14ac:dyDescent="0.4">
      <c r="A710" s="116"/>
      <c r="E710" s="74"/>
      <c r="F710" s="74"/>
      <c r="G710" s="74"/>
    </row>
    <row r="711" spans="1:7" s="55" customFormat="1" ht="14.15" x14ac:dyDescent="0.4">
      <c r="A711" s="116"/>
      <c r="E711" s="74"/>
      <c r="F711" s="74"/>
      <c r="G711" s="74"/>
    </row>
    <row r="712" spans="1:7" s="55" customFormat="1" ht="14.15" x14ac:dyDescent="0.4">
      <c r="A712" s="116"/>
      <c r="E712" s="74"/>
      <c r="F712" s="74"/>
      <c r="G712" s="74"/>
    </row>
    <row r="713" spans="1:7" s="55" customFormat="1" ht="14.15" x14ac:dyDescent="0.4">
      <c r="A713" s="116"/>
      <c r="E713" s="74"/>
      <c r="F713" s="74"/>
      <c r="G713" s="74"/>
    </row>
    <row r="714" spans="1:7" s="55" customFormat="1" ht="14.15" x14ac:dyDescent="0.4">
      <c r="A714" s="116"/>
      <c r="E714" s="74"/>
      <c r="F714" s="74"/>
      <c r="G714" s="74"/>
    </row>
    <row r="715" spans="1:7" s="55" customFormat="1" ht="14.15" x14ac:dyDescent="0.4">
      <c r="A715" s="116"/>
      <c r="E715" s="74"/>
      <c r="F715" s="74"/>
      <c r="G715" s="74"/>
    </row>
    <row r="716" spans="1:7" s="55" customFormat="1" ht="14.15" x14ac:dyDescent="0.4">
      <c r="A716" s="116"/>
      <c r="E716" s="74"/>
      <c r="F716" s="74"/>
      <c r="G716" s="74"/>
    </row>
    <row r="717" spans="1:7" s="55" customFormat="1" ht="14.15" x14ac:dyDescent="0.4">
      <c r="A717" s="116"/>
      <c r="E717" s="74"/>
      <c r="F717" s="74"/>
      <c r="G717" s="74"/>
    </row>
    <row r="718" spans="1:7" s="55" customFormat="1" ht="14.15" x14ac:dyDescent="0.4">
      <c r="A718" s="116"/>
      <c r="E718" s="74"/>
      <c r="F718" s="74"/>
      <c r="G718" s="74"/>
    </row>
    <row r="719" spans="1:7" s="55" customFormat="1" ht="14.15" x14ac:dyDescent="0.4">
      <c r="A719" s="116"/>
      <c r="E719" s="74"/>
      <c r="F719" s="74"/>
      <c r="G719" s="74"/>
    </row>
    <row r="720" spans="1:7" s="55" customFormat="1" ht="14.15" x14ac:dyDescent="0.4">
      <c r="A720" s="116"/>
      <c r="E720" s="74"/>
      <c r="F720" s="74"/>
      <c r="G720" s="74"/>
    </row>
    <row r="721" spans="1:7" s="55" customFormat="1" ht="14.15" x14ac:dyDescent="0.4">
      <c r="A721" s="116"/>
      <c r="E721" s="74"/>
      <c r="F721" s="74"/>
      <c r="G721" s="74"/>
    </row>
    <row r="722" spans="1:7" s="55" customFormat="1" ht="14.15" x14ac:dyDescent="0.4">
      <c r="A722" s="116"/>
      <c r="E722" s="74"/>
      <c r="F722" s="74"/>
      <c r="G722" s="74"/>
    </row>
    <row r="723" spans="1:7" s="55" customFormat="1" ht="14.15" x14ac:dyDescent="0.4">
      <c r="A723" s="116"/>
      <c r="E723" s="74"/>
      <c r="F723" s="74"/>
      <c r="G723" s="74"/>
    </row>
    <row r="724" spans="1:7" s="55" customFormat="1" ht="14.15" x14ac:dyDescent="0.4">
      <c r="A724" s="116"/>
      <c r="E724" s="74"/>
      <c r="F724" s="74"/>
      <c r="G724" s="74"/>
    </row>
    <row r="725" spans="1:7" s="55" customFormat="1" ht="14.15" x14ac:dyDescent="0.4">
      <c r="A725" s="116"/>
      <c r="E725" s="74"/>
      <c r="F725" s="74"/>
      <c r="G725" s="74"/>
    </row>
    <row r="726" spans="1:7" s="55" customFormat="1" ht="14.15" x14ac:dyDescent="0.4">
      <c r="A726" s="116"/>
      <c r="E726" s="74"/>
      <c r="F726" s="74"/>
      <c r="G726" s="74"/>
    </row>
    <row r="727" spans="1:7" s="55" customFormat="1" ht="14.15" x14ac:dyDescent="0.4">
      <c r="A727" s="116"/>
      <c r="E727" s="74"/>
      <c r="F727" s="74"/>
      <c r="G727" s="74"/>
    </row>
    <row r="728" spans="1:7" s="55" customFormat="1" ht="14.15" x14ac:dyDescent="0.4">
      <c r="A728" s="116"/>
      <c r="E728" s="74"/>
      <c r="F728" s="74"/>
      <c r="G728" s="74"/>
    </row>
    <row r="729" spans="1:7" s="55" customFormat="1" ht="14.15" x14ac:dyDescent="0.4">
      <c r="A729" s="116"/>
      <c r="E729" s="74"/>
      <c r="F729" s="74"/>
      <c r="G729" s="74"/>
    </row>
    <row r="730" spans="1:7" s="55" customFormat="1" ht="14.15" x14ac:dyDescent="0.4">
      <c r="A730" s="116"/>
      <c r="E730" s="74"/>
      <c r="F730" s="74"/>
      <c r="G730" s="74"/>
    </row>
    <row r="731" spans="1:7" s="55" customFormat="1" ht="14.15" x14ac:dyDescent="0.4">
      <c r="A731" s="116"/>
      <c r="E731" s="74"/>
      <c r="F731" s="74"/>
      <c r="G731" s="74"/>
    </row>
    <row r="732" spans="1:7" s="55" customFormat="1" ht="14.15" x14ac:dyDescent="0.4">
      <c r="A732" s="116"/>
      <c r="E732" s="74"/>
      <c r="F732" s="74"/>
      <c r="G732" s="74"/>
    </row>
    <row r="733" spans="1:7" s="55" customFormat="1" ht="14.15" x14ac:dyDescent="0.4">
      <c r="A733" s="116"/>
      <c r="E733" s="74"/>
      <c r="F733" s="74"/>
      <c r="G733" s="74"/>
    </row>
    <row r="734" spans="1:7" s="55" customFormat="1" ht="14.15" x14ac:dyDescent="0.4">
      <c r="A734" s="116"/>
      <c r="E734" s="74"/>
      <c r="F734" s="74"/>
      <c r="G734" s="74"/>
    </row>
    <row r="735" spans="1:7" s="55" customFormat="1" ht="14.15" x14ac:dyDescent="0.4">
      <c r="A735" s="116"/>
      <c r="E735" s="74"/>
      <c r="F735" s="74"/>
      <c r="G735" s="74"/>
    </row>
    <row r="736" spans="1:7" s="55" customFormat="1" ht="14.15" x14ac:dyDescent="0.4">
      <c r="A736" s="116"/>
      <c r="E736" s="74"/>
      <c r="F736" s="74"/>
      <c r="G736" s="74"/>
    </row>
    <row r="737" spans="1:7" s="55" customFormat="1" ht="14.15" x14ac:dyDescent="0.4">
      <c r="A737" s="116"/>
      <c r="E737" s="74"/>
      <c r="F737" s="74"/>
      <c r="G737" s="74"/>
    </row>
    <row r="738" spans="1:7" s="55" customFormat="1" ht="14.15" x14ac:dyDescent="0.4">
      <c r="A738" s="116"/>
      <c r="E738" s="74"/>
      <c r="F738" s="74"/>
      <c r="G738" s="74"/>
    </row>
    <row r="739" spans="1:7" s="55" customFormat="1" ht="14.15" x14ac:dyDescent="0.4">
      <c r="A739" s="116"/>
      <c r="E739" s="74"/>
      <c r="F739" s="74"/>
      <c r="G739" s="74"/>
    </row>
    <row r="740" spans="1:7" s="55" customFormat="1" ht="14.15" x14ac:dyDescent="0.4">
      <c r="A740" s="116"/>
      <c r="E740" s="74"/>
      <c r="F740" s="74"/>
      <c r="G740" s="74"/>
    </row>
    <row r="741" spans="1:7" s="55" customFormat="1" ht="14.15" x14ac:dyDescent="0.4">
      <c r="A741" s="116"/>
      <c r="E741" s="74"/>
      <c r="F741" s="74"/>
      <c r="G741" s="74"/>
    </row>
    <row r="742" spans="1:7" s="55" customFormat="1" ht="14.15" x14ac:dyDescent="0.4">
      <c r="A742" s="116"/>
      <c r="E742" s="74"/>
      <c r="F742" s="74"/>
      <c r="G742" s="74"/>
    </row>
    <row r="743" spans="1:7" s="55" customFormat="1" ht="14.15" x14ac:dyDescent="0.4">
      <c r="A743" s="116"/>
      <c r="E743" s="74"/>
      <c r="F743" s="74"/>
      <c r="G743" s="74"/>
    </row>
    <row r="744" spans="1:7" s="55" customFormat="1" ht="14.15" x14ac:dyDescent="0.4">
      <c r="A744" s="116"/>
      <c r="E744" s="74"/>
      <c r="F744" s="74"/>
      <c r="G744" s="74"/>
    </row>
    <row r="745" spans="1:7" s="55" customFormat="1" ht="14.15" x14ac:dyDescent="0.4">
      <c r="A745" s="116"/>
      <c r="E745" s="74"/>
      <c r="F745" s="74"/>
      <c r="G745" s="74"/>
    </row>
    <row r="746" spans="1:7" s="55" customFormat="1" ht="14.15" x14ac:dyDescent="0.4">
      <c r="A746" s="116"/>
      <c r="E746" s="74"/>
      <c r="F746" s="74"/>
      <c r="G746" s="74"/>
    </row>
    <row r="747" spans="1:7" s="55" customFormat="1" ht="14.15" x14ac:dyDescent="0.4">
      <c r="A747" s="116"/>
      <c r="E747" s="74"/>
      <c r="F747" s="74"/>
      <c r="G747" s="74"/>
    </row>
    <row r="748" spans="1:7" s="55" customFormat="1" ht="14.15" x14ac:dyDescent="0.4">
      <c r="A748" s="116"/>
      <c r="E748" s="74"/>
      <c r="F748" s="74"/>
      <c r="G748" s="74"/>
    </row>
    <row r="749" spans="1:7" s="55" customFormat="1" ht="14.15" x14ac:dyDescent="0.4">
      <c r="A749" s="116"/>
      <c r="E749" s="74"/>
      <c r="F749" s="74"/>
      <c r="G749" s="74"/>
    </row>
    <row r="750" spans="1:7" s="55" customFormat="1" ht="14.15" x14ac:dyDescent="0.4">
      <c r="A750" s="116"/>
      <c r="E750" s="74"/>
      <c r="F750" s="74"/>
      <c r="G750" s="74"/>
    </row>
    <row r="751" spans="1:7" s="55" customFormat="1" ht="14.15" x14ac:dyDescent="0.4">
      <c r="A751" s="116"/>
      <c r="E751" s="74"/>
      <c r="F751" s="74"/>
      <c r="G751" s="74"/>
    </row>
    <row r="752" spans="1:7" s="55" customFormat="1" ht="14.15" x14ac:dyDescent="0.4">
      <c r="A752" s="116"/>
      <c r="E752" s="74"/>
      <c r="F752" s="74"/>
      <c r="G752" s="74"/>
    </row>
    <row r="753" spans="1:7" s="55" customFormat="1" ht="14.15" x14ac:dyDescent="0.4">
      <c r="A753" s="116"/>
      <c r="E753" s="74"/>
      <c r="F753" s="74"/>
      <c r="G753" s="74"/>
    </row>
    <row r="754" spans="1:7" s="55" customFormat="1" ht="14.15" x14ac:dyDescent="0.4">
      <c r="A754" s="116"/>
      <c r="E754" s="74"/>
      <c r="F754" s="74"/>
      <c r="G754" s="74"/>
    </row>
    <row r="755" spans="1:7" s="55" customFormat="1" ht="14.15" x14ac:dyDescent="0.4">
      <c r="A755" s="116"/>
      <c r="E755" s="74"/>
      <c r="F755" s="74"/>
      <c r="G755" s="74"/>
    </row>
    <row r="756" spans="1:7" s="55" customFormat="1" ht="14.15" x14ac:dyDescent="0.4">
      <c r="A756" s="116"/>
      <c r="E756" s="74"/>
      <c r="F756" s="74"/>
      <c r="G756" s="74"/>
    </row>
    <row r="757" spans="1:7" s="55" customFormat="1" ht="14.15" x14ac:dyDescent="0.4">
      <c r="A757" s="116"/>
      <c r="E757" s="74"/>
      <c r="F757" s="74"/>
      <c r="G757" s="74"/>
    </row>
    <row r="758" spans="1:7" s="55" customFormat="1" ht="14.15" x14ac:dyDescent="0.4">
      <c r="A758" s="116"/>
      <c r="E758" s="74"/>
      <c r="F758" s="74"/>
      <c r="G758" s="74"/>
    </row>
    <row r="759" spans="1:7" s="55" customFormat="1" ht="14.15" x14ac:dyDescent="0.4">
      <c r="A759" s="116"/>
      <c r="E759" s="74"/>
      <c r="F759" s="74"/>
      <c r="G759" s="74"/>
    </row>
    <row r="760" spans="1:7" s="55" customFormat="1" ht="14.15" x14ac:dyDescent="0.4">
      <c r="A760" s="116"/>
      <c r="E760" s="74"/>
      <c r="F760" s="74"/>
      <c r="G760" s="74"/>
    </row>
    <row r="761" spans="1:7" s="55" customFormat="1" ht="14.15" x14ac:dyDescent="0.4">
      <c r="A761" s="116"/>
      <c r="E761" s="74"/>
      <c r="F761" s="74"/>
      <c r="G761" s="74"/>
    </row>
    <row r="762" spans="1:7" s="55" customFormat="1" ht="14.15" x14ac:dyDescent="0.4">
      <c r="A762" s="116"/>
      <c r="E762" s="74"/>
      <c r="F762" s="74"/>
      <c r="G762" s="74"/>
    </row>
    <row r="763" spans="1:7" s="55" customFormat="1" ht="14.15" x14ac:dyDescent="0.4">
      <c r="A763" s="116"/>
      <c r="E763" s="74"/>
      <c r="F763" s="74"/>
      <c r="G763" s="74"/>
    </row>
    <row r="764" spans="1:7" s="55" customFormat="1" ht="14.15" x14ac:dyDescent="0.4">
      <c r="A764" s="116"/>
      <c r="E764" s="74"/>
      <c r="F764" s="74"/>
      <c r="G764" s="74"/>
    </row>
    <row r="765" spans="1:7" s="55" customFormat="1" ht="14.15" x14ac:dyDescent="0.4">
      <c r="A765" s="116"/>
      <c r="E765" s="74"/>
      <c r="F765" s="74"/>
      <c r="G765" s="74"/>
    </row>
    <row r="766" spans="1:7" s="55" customFormat="1" ht="14.15" x14ac:dyDescent="0.4">
      <c r="A766" s="116"/>
      <c r="E766" s="74"/>
      <c r="F766" s="74"/>
      <c r="G766" s="74"/>
    </row>
    <row r="767" spans="1:7" s="55" customFormat="1" ht="14.15" x14ac:dyDescent="0.4">
      <c r="A767" s="116"/>
      <c r="E767" s="74"/>
      <c r="F767" s="74"/>
      <c r="G767" s="74"/>
    </row>
    <row r="768" spans="1:7" s="55" customFormat="1" ht="14.15" x14ac:dyDescent="0.4">
      <c r="A768" s="116"/>
      <c r="E768" s="74"/>
      <c r="F768" s="74"/>
      <c r="G768" s="74"/>
    </row>
    <row r="769" spans="1:7" s="55" customFormat="1" ht="14.15" x14ac:dyDescent="0.4">
      <c r="A769" s="116"/>
      <c r="E769" s="74"/>
      <c r="F769" s="74"/>
      <c r="G769" s="74"/>
    </row>
    <row r="770" spans="1:7" s="55" customFormat="1" ht="14.15" x14ac:dyDescent="0.4">
      <c r="A770" s="116"/>
      <c r="E770" s="74"/>
      <c r="F770" s="74"/>
      <c r="G770" s="74"/>
    </row>
    <row r="771" spans="1:7" s="55" customFormat="1" ht="14.15" x14ac:dyDescent="0.4">
      <c r="A771" s="116"/>
      <c r="E771" s="74"/>
      <c r="F771" s="74"/>
      <c r="G771" s="74"/>
    </row>
    <row r="772" spans="1:7" s="55" customFormat="1" ht="14.15" x14ac:dyDescent="0.4">
      <c r="A772" s="116"/>
      <c r="E772" s="74"/>
      <c r="F772" s="74"/>
      <c r="G772" s="74"/>
    </row>
    <row r="773" spans="1:7" s="55" customFormat="1" ht="14.15" x14ac:dyDescent="0.4">
      <c r="A773" s="116"/>
      <c r="E773" s="74"/>
      <c r="F773" s="74"/>
      <c r="G773" s="74"/>
    </row>
    <row r="774" spans="1:7" s="55" customFormat="1" ht="14.15" x14ac:dyDescent="0.4">
      <c r="A774" s="116"/>
      <c r="E774" s="74"/>
      <c r="F774" s="74"/>
      <c r="G774" s="74"/>
    </row>
    <row r="775" spans="1:7" s="55" customFormat="1" ht="14.15" x14ac:dyDescent="0.4">
      <c r="A775" s="116"/>
      <c r="E775" s="74"/>
      <c r="F775" s="74"/>
      <c r="G775" s="74"/>
    </row>
    <row r="776" spans="1:7" s="55" customFormat="1" ht="14.15" x14ac:dyDescent="0.4">
      <c r="A776" s="116"/>
      <c r="E776" s="74"/>
      <c r="F776" s="74"/>
      <c r="G776" s="74"/>
    </row>
    <row r="777" spans="1:7" s="55" customFormat="1" ht="14.15" x14ac:dyDescent="0.4">
      <c r="A777" s="116"/>
      <c r="E777" s="74"/>
      <c r="F777" s="74"/>
      <c r="G777" s="74"/>
    </row>
    <row r="778" spans="1:7" s="55" customFormat="1" ht="14.15" x14ac:dyDescent="0.4">
      <c r="A778" s="116"/>
      <c r="E778" s="74"/>
      <c r="F778" s="74"/>
      <c r="G778" s="74"/>
    </row>
    <row r="779" spans="1:7" s="55" customFormat="1" ht="14.15" x14ac:dyDescent="0.4">
      <c r="A779" s="116"/>
      <c r="E779" s="74"/>
      <c r="F779" s="74"/>
      <c r="G779" s="74"/>
    </row>
    <row r="780" spans="1:7" s="55" customFormat="1" ht="14.15" x14ac:dyDescent="0.4">
      <c r="A780" s="116"/>
      <c r="E780" s="74"/>
      <c r="F780" s="74"/>
      <c r="G780" s="74"/>
    </row>
    <row r="781" spans="1:7" s="55" customFormat="1" ht="14.15" x14ac:dyDescent="0.4">
      <c r="A781" s="116"/>
      <c r="E781" s="74"/>
      <c r="F781" s="74"/>
      <c r="G781" s="74"/>
    </row>
    <row r="782" spans="1:7" s="55" customFormat="1" ht="14.15" x14ac:dyDescent="0.4">
      <c r="A782" s="116"/>
      <c r="E782" s="74"/>
      <c r="F782" s="74"/>
      <c r="G782" s="74"/>
    </row>
    <row r="783" spans="1:7" s="55" customFormat="1" ht="14.15" x14ac:dyDescent="0.4">
      <c r="A783" s="116"/>
      <c r="E783" s="74"/>
      <c r="F783" s="74"/>
      <c r="G783" s="74"/>
    </row>
    <row r="784" spans="1:7" s="55" customFormat="1" ht="14.15" x14ac:dyDescent="0.4">
      <c r="A784" s="116"/>
      <c r="E784" s="74"/>
      <c r="F784" s="74"/>
      <c r="G784" s="74"/>
    </row>
    <row r="785" spans="1:7" s="55" customFormat="1" ht="14.15" x14ac:dyDescent="0.4">
      <c r="A785" s="116"/>
      <c r="E785" s="74"/>
      <c r="F785" s="74"/>
      <c r="G785" s="74"/>
    </row>
    <row r="786" spans="1:7" s="55" customFormat="1" ht="14.15" x14ac:dyDescent="0.4">
      <c r="A786" s="116"/>
      <c r="E786" s="74"/>
      <c r="F786" s="74"/>
      <c r="G786" s="74"/>
    </row>
    <row r="787" spans="1:7" s="55" customFormat="1" ht="14.15" x14ac:dyDescent="0.4">
      <c r="A787" s="116"/>
      <c r="E787" s="74"/>
      <c r="F787" s="74"/>
      <c r="G787" s="74"/>
    </row>
    <row r="788" spans="1:7" s="55" customFormat="1" ht="14.15" x14ac:dyDescent="0.4">
      <c r="A788" s="116"/>
      <c r="E788" s="74"/>
      <c r="F788" s="74"/>
      <c r="G788" s="74"/>
    </row>
    <row r="789" spans="1:7" s="55" customFormat="1" ht="14.15" x14ac:dyDescent="0.4">
      <c r="A789" s="116"/>
      <c r="E789" s="74"/>
      <c r="F789" s="74"/>
      <c r="G789" s="74"/>
    </row>
    <row r="790" spans="1:7" s="55" customFormat="1" ht="14.15" x14ac:dyDescent="0.4">
      <c r="A790" s="116"/>
      <c r="E790" s="74"/>
      <c r="F790" s="74"/>
      <c r="G790" s="74"/>
    </row>
    <row r="791" spans="1:7" s="55" customFormat="1" ht="14.15" x14ac:dyDescent="0.4">
      <c r="A791" s="116"/>
      <c r="E791" s="74"/>
      <c r="F791" s="74"/>
      <c r="G791" s="74"/>
    </row>
    <row r="792" spans="1:7" s="55" customFormat="1" ht="14.15" x14ac:dyDescent="0.4">
      <c r="A792" s="116"/>
      <c r="E792" s="74"/>
      <c r="F792" s="74"/>
      <c r="G792" s="74"/>
    </row>
    <row r="793" spans="1:7" s="55" customFormat="1" ht="14.15" x14ac:dyDescent="0.4">
      <c r="A793" s="116"/>
      <c r="E793" s="74"/>
      <c r="F793" s="74"/>
      <c r="G793" s="74"/>
    </row>
    <row r="794" spans="1:7" s="55" customFormat="1" ht="14.15" x14ac:dyDescent="0.4">
      <c r="A794" s="116"/>
      <c r="E794" s="74"/>
      <c r="F794" s="74"/>
      <c r="G794" s="74"/>
    </row>
    <row r="795" spans="1:7" s="55" customFormat="1" ht="14.15" x14ac:dyDescent="0.4">
      <c r="A795" s="116"/>
      <c r="E795" s="74"/>
      <c r="F795" s="74"/>
      <c r="G795" s="74"/>
    </row>
    <row r="796" spans="1:7" s="55" customFormat="1" ht="14.15" x14ac:dyDescent="0.4">
      <c r="A796" s="116"/>
      <c r="E796" s="74"/>
      <c r="F796" s="74"/>
      <c r="G796" s="74"/>
    </row>
    <row r="797" spans="1:7" s="55" customFormat="1" ht="14.15" x14ac:dyDescent="0.4">
      <c r="A797" s="116"/>
      <c r="E797" s="74"/>
      <c r="F797" s="74"/>
      <c r="G797" s="74"/>
    </row>
    <row r="798" spans="1:7" s="55" customFormat="1" ht="14.15" x14ac:dyDescent="0.4">
      <c r="A798" s="116"/>
      <c r="E798" s="74"/>
      <c r="F798" s="74"/>
      <c r="G798" s="74"/>
    </row>
    <row r="799" spans="1:7" s="55" customFormat="1" ht="14.15" x14ac:dyDescent="0.4">
      <c r="A799" s="116"/>
      <c r="E799" s="74"/>
      <c r="F799" s="74"/>
      <c r="G799" s="74"/>
    </row>
    <row r="800" spans="1:7" s="55" customFormat="1" ht="14.15" x14ac:dyDescent="0.4">
      <c r="A800" s="116"/>
      <c r="E800" s="74"/>
      <c r="F800" s="74"/>
      <c r="G800" s="74"/>
    </row>
    <row r="801" spans="1:7" s="55" customFormat="1" ht="14.15" x14ac:dyDescent="0.4">
      <c r="A801" s="116"/>
      <c r="E801" s="74"/>
      <c r="F801" s="74"/>
      <c r="G801" s="74"/>
    </row>
    <row r="802" spans="1:7" s="55" customFormat="1" ht="14.15" x14ac:dyDescent="0.4">
      <c r="A802" s="116"/>
      <c r="E802" s="74"/>
      <c r="F802" s="74"/>
      <c r="G802" s="74"/>
    </row>
    <row r="803" spans="1:7" s="55" customFormat="1" ht="14.15" x14ac:dyDescent="0.4">
      <c r="A803" s="116"/>
      <c r="E803" s="74"/>
      <c r="F803" s="74"/>
      <c r="G803" s="74"/>
    </row>
    <row r="804" spans="1:7" s="55" customFormat="1" ht="14.15" x14ac:dyDescent="0.4">
      <c r="A804" s="116"/>
      <c r="E804" s="74"/>
      <c r="F804" s="74"/>
      <c r="G804" s="74"/>
    </row>
    <row r="805" spans="1:7" s="55" customFormat="1" ht="14.15" x14ac:dyDescent="0.4">
      <c r="A805" s="116"/>
      <c r="E805" s="74"/>
      <c r="F805" s="74"/>
      <c r="G805" s="74"/>
    </row>
    <row r="806" spans="1:7" s="55" customFormat="1" ht="14.15" x14ac:dyDescent="0.4">
      <c r="A806" s="116"/>
      <c r="E806" s="74"/>
      <c r="F806" s="74"/>
      <c r="G806" s="74"/>
    </row>
    <row r="807" spans="1:7" s="55" customFormat="1" ht="14.15" x14ac:dyDescent="0.4">
      <c r="A807" s="116"/>
      <c r="E807" s="74"/>
      <c r="F807" s="74"/>
      <c r="G807" s="74"/>
    </row>
    <row r="808" spans="1:7" s="55" customFormat="1" ht="14.15" x14ac:dyDescent="0.4">
      <c r="A808" s="116"/>
      <c r="E808" s="74"/>
      <c r="F808" s="74"/>
      <c r="G808" s="74"/>
    </row>
    <row r="809" spans="1:7" s="55" customFormat="1" ht="14.15" x14ac:dyDescent="0.4">
      <c r="A809" s="116"/>
      <c r="E809" s="74"/>
      <c r="F809" s="74"/>
      <c r="G809" s="74"/>
    </row>
    <row r="810" spans="1:7" s="55" customFormat="1" ht="14.15" x14ac:dyDescent="0.4">
      <c r="A810" s="116"/>
      <c r="E810" s="74"/>
      <c r="F810" s="74"/>
      <c r="G810" s="74"/>
    </row>
    <row r="811" spans="1:7" s="55" customFormat="1" ht="14.15" x14ac:dyDescent="0.4">
      <c r="A811" s="116"/>
      <c r="E811" s="74"/>
      <c r="F811" s="74"/>
      <c r="G811" s="74"/>
    </row>
    <row r="812" spans="1:7" s="55" customFormat="1" ht="14.15" x14ac:dyDescent="0.4">
      <c r="A812" s="116"/>
      <c r="E812" s="74"/>
      <c r="F812" s="74"/>
      <c r="G812" s="74"/>
    </row>
    <row r="813" spans="1:7" s="55" customFormat="1" ht="14.15" x14ac:dyDescent="0.4">
      <c r="A813" s="116"/>
      <c r="E813" s="74"/>
      <c r="F813" s="74"/>
      <c r="G813" s="74"/>
    </row>
    <row r="814" spans="1:7" s="55" customFormat="1" ht="14.15" x14ac:dyDescent="0.4">
      <c r="A814" s="116"/>
      <c r="E814" s="74"/>
      <c r="F814" s="74"/>
      <c r="G814" s="74"/>
    </row>
    <row r="815" spans="1:7" s="55" customFormat="1" ht="14.15" x14ac:dyDescent="0.4">
      <c r="A815" s="116"/>
      <c r="E815" s="74"/>
      <c r="F815" s="74"/>
      <c r="G815" s="74"/>
    </row>
    <row r="816" spans="1:7" s="55" customFormat="1" ht="14.15" x14ac:dyDescent="0.4">
      <c r="A816" s="116"/>
      <c r="E816" s="74"/>
      <c r="F816" s="74"/>
      <c r="G816" s="74"/>
    </row>
    <row r="817" spans="1:7" s="55" customFormat="1" ht="14.15" x14ac:dyDescent="0.4">
      <c r="A817" s="116"/>
      <c r="E817" s="74"/>
      <c r="F817" s="74"/>
      <c r="G817" s="74"/>
    </row>
    <row r="818" spans="1:7" s="55" customFormat="1" ht="14.15" x14ac:dyDescent="0.4">
      <c r="A818" s="116"/>
      <c r="E818" s="74"/>
      <c r="F818" s="74"/>
      <c r="G818" s="74"/>
    </row>
    <row r="819" spans="1:7" s="55" customFormat="1" ht="14.15" x14ac:dyDescent="0.4">
      <c r="A819" s="116"/>
      <c r="E819" s="74"/>
      <c r="F819" s="74"/>
      <c r="G819" s="74"/>
    </row>
    <row r="820" spans="1:7" s="55" customFormat="1" ht="14.15" x14ac:dyDescent="0.4">
      <c r="A820" s="116"/>
      <c r="E820" s="74"/>
      <c r="F820" s="74"/>
      <c r="G820" s="74"/>
    </row>
    <row r="821" spans="1:7" s="55" customFormat="1" ht="14.15" x14ac:dyDescent="0.4">
      <c r="A821" s="116"/>
      <c r="E821" s="74"/>
      <c r="F821" s="74"/>
      <c r="G821" s="74"/>
    </row>
    <row r="822" spans="1:7" s="55" customFormat="1" ht="14.15" x14ac:dyDescent="0.4">
      <c r="A822" s="116"/>
      <c r="E822" s="74"/>
      <c r="F822" s="74"/>
      <c r="G822" s="74"/>
    </row>
    <row r="823" spans="1:7" s="55" customFormat="1" ht="14.15" x14ac:dyDescent="0.4">
      <c r="A823" s="116"/>
      <c r="E823" s="74"/>
      <c r="F823" s="74"/>
      <c r="G823" s="74"/>
    </row>
    <row r="824" spans="1:7" s="55" customFormat="1" ht="14.15" x14ac:dyDescent="0.4">
      <c r="A824" s="116"/>
      <c r="E824" s="74"/>
      <c r="F824" s="74"/>
      <c r="G824" s="74"/>
    </row>
    <row r="825" spans="1:7" s="55" customFormat="1" ht="14.15" x14ac:dyDescent="0.4">
      <c r="A825" s="116"/>
      <c r="E825" s="74"/>
      <c r="F825" s="74"/>
      <c r="G825" s="74"/>
    </row>
    <row r="826" spans="1:7" s="55" customFormat="1" ht="14.15" x14ac:dyDescent="0.4">
      <c r="A826" s="116"/>
      <c r="E826" s="74"/>
      <c r="F826" s="74"/>
      <c r="G826" s="74"/>
    </row>
    <row r="827" spans="1:7" s="55" customFormat="1" ht="14.15" x14ac:dyDescent="0.4">
      <c r="A827" s="116"/>
      <c r="E827" s="74"/>
      <c r="F827" s="74"/>
      <c r="G827" s="74"/>
    </row>
    <row r="828" spans="1:7" s="55" customFormat="1" ht="14.15" x14ac:dyDescent="0.4">
      <c r="A828" s="116"/>
      <c r="E828" s="74"/>
      <c r="F828" s="74"/>
      <c r="G828" s="74"/>
    </row>
    <row r="829" spans="1:7" s="55" customFormat="1" ht="14.15" x14ac:dyDescent="0.4">
      <c r="A829" s="116"/>
      <c r="E829" s="74"/>
      <c r="F829" s="74"/>
      <c r="G829" s="74"/>
    </row>
    <row r="830" spans="1:7" s="55" customFormat="1" ht="14.15" x14ac:dyDescent="0.4">
      <c r="A830" s="116"/>
      <c r="E830" s="74"/>
      <c r="F830" s="74"/>
      <c r="G830" s="74"/>
    </row>
    <row r="831" spans="1:7" s="55" customFormat="1" ht="14.15" x14ac:dyDescent="0.4">
      <c r="A831" s="116"/>
      <c r="E831" s="74"/>
      <c r="F831" s="74"/>
      <c r="G831" s="74"/>
    </row>
    <row r="832" spans="1:7" s="55" customFormat="1" ht="14.15" x14ac:dyDescent="0.4">
      <c r="A832" s="116"/>
      <c r="E832" s="74"/>
      <c r="F832" s="74"/>
      <c r="G832" s="74"/>
    </row>
    <row r="833" spans="1:7" s="55" customFormat="1" ht="14.15" x14ac:dyDescent="0.4">
      <c r="A833" s="116"/>
      <c r="E833" s="74"/>
      <c r="F833" s="74"/>
      <c r="G833" s="74"/>
    </row>
    <row r="834" spans="1:7" s="55" customFormat="1" ht="14.15" x14ac:dyDescent="0.4">
      <c r="A834" s="116"/>
      <c r="E834" s="74"/>
      <c r="F834" s="74"/>
      <c r="G834" s="74"/>
    </row>
    <row r="835" spans="1:7" s="55" customFormat="1" ht="14.15" x14ac:dyDescent="0.4">
      <c r="A835" s="116"/>
      <c r="E835" s="74"/>
      <c r="F835" s="74"/>
      <c r="G835" s="74"/>
    </row>
    <row r="836" spans="1:7" s="55" customFormat="1" ht="14.15" x14ac:dyDescent="0.4">
      <c r="A836" s="116"/>
      <c r="E836" s="74"/>
      <c r="F836" s="74"/>
      <c r="G836" s="74"/>
    </row>
    <row r="837" spans="1:7" s="55" customFormat="1" ht="14.15" x14ac:dyDescent="0.4">
      <c r="A837" s="116"/>
      <c r="E837" s="74"/>
      <c r="F837" s="74"/>
      <c r="G837" s="74"/>
    </row>
    <row r="838" spans="1:7" s="55" customFormat="1" ht="14.15" x14ac:dyDescent="0.4">
      <c r="A838" s="116"/>
      <c r="E838" s="74"/>
      <c r="F838" s="74"/>
      <c r="G838" s="74"/>
    </row>
    <row r="839" spans="1:7" s="55" customFormat="1" ht="14.15" x14ac:dyDescent="0.4">
      <c r="A839" s="116"/>
      <c r="E839" s="74"/>
      <c r="F839" s="74"/>
      <c r="G839" s="74"/>
    </row>
    <row r="840" spans="1:7" s="55" customFormat="1" ht="14.15" x14ac:dyDescent="0.4">
      <c r="A840" s="116"/>
      <c r="E840" s="74"/>
      <c r="F840" s="74"/>
      <c r="G840" s="74"/>
    </row>
    <row r="841" spans="1:7" s="55" customFormat="1" ht="14.15" x14ac:dyDescent="0.4">
      <c r="A841" s="116"/>
      <c r="E841" s="74"/>
      <c r="F841" s="74"/>
      <c r="G841" s="74"/>
    </row>
    <row r="842" spans="1:7" s="55" customFormat="1" ht="14.15" x14ac:dyDescent="0.4">
      <c r="A842" s="116"/>
      <c r="E842" s="74"/>
      <c r="F842" s="74"/>
      <c r="G842" s="74"/>
    </row>
    <row r="843" spans="1:7" s="55" customFormat="1" ht="14.15" x14ac:dyDescent="0.4">
      <c r="A843" s="116"/>
      <c r="E843" s="74"/>
      <c r="F843" s="74"/>
      <c r="G843" s="74"/>
    </row>
    <row r="844" spans="1:7" s="55" customFormat="1" ht="14.15" x14ac:dyDescent="0.4">
      <c r="A844" s="116"/>
      <c r="E844" s="74"/>
      <c r="F844" s="74"/>
      <c r="G844" s="74"/>
    </row>
    <row r="845" spans="1:7" s="55" customFormat="1" ht="14.15" x14ac:dyDescent="0.4">
      <c r="A845" s="116"/>
      <c r="E845" s="74"/>
      <c r="F845" s="74"/>
      <c r="G845" s="74"/>
    </row>
    <row r="846" spans="1:7" s="55" customFormat="1" ht="14.15" x14ac:dyDescent="0.4">
      <c r="A846" s="116"/>
      <c r="E846" s="74"/>
      <c r="F846" s="74"/>
      <c r="G846" s="74"/>
    </row>
    <row r="847" spans="1:7" s="55" customFormat="1" ht="14.15" x14ac:dyDescent="0.4">
      <c r="A847" s="116"/>
      <c r="E847" s="74"/>
      <c r="F847" s="74"/>
      <c r="G847" s="74"/>
    </row>
    <row r="848" spans="1:7" s="55" customFormat="1" ht="14.15" x14ac:dyDescent="0.4">
      <c r="A848" s="116"/>
      <c r="E848" s="74"/>
      <c r="F848" s="74"/>
      <c r="G848" s="74"/>
    </row>
    <row r="849" spans="1:7" s="55" customFormat="1" ht="14.15" x14ac:dyDescent="0.4">
      <c r="A849" s="116"/>
      <c r="E849" s="74"/>
      <c r="F849" s="74"/>
      <c r="G849" s="74"/>
    </row>
    <row r="850" spans="1:7" s="55" customFormat="1" ht="14.15" x14ac:dyDescent="0.4">
      <c r="A850" s="116"/>
      <c r="E850" s="74"/>
      <c r="F850" s="74"/>
      <c r="G850" s="74"/>
    </row>
    <row r="851" spans="1:7" s="55" customFormat="1" ht="14.15" x14ac:dyDescent="0.4">
      <c r="A851" s="116"/>
      <c r="E851" s="74"/>
      <c r="F851" s="74"/>
      <c r="G851" s="74"/>
    </row>
    <row r="852" spans="1:7" s="55" customFormat="1" ht="14.15" x14ac:dyDescent="0.4">
      <c r="A852" s="116"/>
      <c r="E852" s="74"/>
      <c r="F852" s="74"/>
      <c r="G852" s="74"/>
    </row>
    <row r="853" spans="1:7" s="55" customFormat="1" ht="14.15" x14ac:dyDescent="0.4">
      <c r="A853" s="116"/>
      <c r="E853" s="74"/>
      <c r="F853" s="74"/>
      <c r="G853" s="74"/>
    </row>
    <row r="854" spans="1:7" s="55" customFormat="1" ht="14.15" x14ac:dyDescent="0.4">
      <c r="A854" s="116"/>
      <c r="E854" s="74"/>
      <c r="F854" s="74"/>
      <c r="G854" s="74"/>
    </row>
    <row r="855" spans="1:7" s="55" customFormat="1" ht="14.15" x14ac:dyDescent="0.4">
      <c r="A855" s="116"/>
      <c r="E855" s="74"/>
      <c r="F855" s="74"/>
      <c r="G855" s="74"/>
    </row>
    <row r="856" spans="1:7" s="55" customFormat="1" ht="14.15" x14ac:dyDescent="0.4">
      <c r="A856" s="116"/>
      <c r="E856" s="74"/>
      <c r="F856" s="74"/>
      <c r="G856" s="74"/>
    </row>
    <row r="857" spans="1:7" s="55" customFormat="1" ht="14.15" x14ac:dyDescent="0.4">
      <c r="A857" s="116"/>
      <c r="E857" s="74"/>
      <c r="F857" s="74"/>
      <c r="G857" s="74"/>
    </row>
    <row r="858" spans="1:7" s="55" customFormat="1" ht="14.15" x14ac:dyDescent="0.4">
      <c r="A858" s="116"/>
      <c r="E858" s="74"/>
      <c r="F858" s="74"/>
      <c r="G858" s="74"/>
    </row>
    <row r="859" spans="1:7" s="55" customFormat="1" ht="14.15" x14ac:dyDescent="0.4">
      <c r="A859" s="116"/>
      <c r="E859" s="74"/>
      <c r="F859" s="74"/>
      <c r="G859" s="74"/>
    </row>
    <row r="860" spans="1:7" s="55" customFormat="1" ht="14.15" x14ac:dyDescent="0.4">
      <c r="A860" s="116"/>
      <c r="E860" s="74"/>
      <c r="F860" s="74"/>
      <c r="G860" s="74"/>
    </row>
    <row r="861" spans="1:7" s="55" customFormat="1" ht="14.15" x14ac:dyDescent="0.4">
      <c r="A861" s="116"/>
      <c r="E861" s="74"/>
      <c r="F861" s="74"/>
      <c r="G861" s="74"/>
    </row>
    <row r="862" spans="1:7" s="55" customFormat="1" ht="14.15" x14ac:dyDescent="0.4">
      <c r="A862" s="116"/>
      <c r="E862" s="74"/>
      <c r="F862" s="74"/>
      <c r="G862" s="74"/>
    </row>
    <row r="863" spans="1:7" s="55" customFormat="1" ht="14.15" x14ac:dyDescent="0.4">
      <c r="A863" s="116"/>
      <c r="E863" s="74"/>
      <c r="F863" s="74"/>
      <c r="G863" s="74"/>
    </row>
    <row r="864" spans="1:7" s="55" customFormat="1" ht="14.15" x14ac:dyDescent="0.4">
      <c r="A864" s="116"/>
      <c r="E864" s="74"/>
      <c r="F864" s="74"/>
      <c r="G864" s="74"/>
    </row>
    <row r="865" spans="1:7" s="55" customFormat="1" ht="14.15" x14ac:dyDescent="0.4">
      <c r="A865" s="116"/>
      <c r="E865" s="74"/>
      <c r="F865" s="74"/>
      <c r="G865" s="74"/>
    </row>
    <row r="866" spans="1:7" s="55" customFormat="1" ht="14.15" x14ac:dyDescent="0.4">
      <c r="A866" s="116"/>
      <c r="E866" s="74"/>
      <c r="F866" s="74"/>
      <c r="G866" s="74"/>
    </row>
    <row r="867" spans="1:7" s="55" customFormat="1" ht="14.15" x14ac:dyDescent="0.4">
      <c r="A867" s="116"/>
      <c r="E867" s="74"/>
      <c r="F867" s="74"/>
      <c r="G867" s="74"/>
    </row>
    <row r="868" spans="1:7" s="55" customFormat="1" ht="14.15" x14ac:dyDescent="0.4">
      <c r="A868" s="116"/>
      <c r="E868" s="74"/>
      <c r="F868" s="74"/>
      <c r="G868" s="74"/>
    </row>
    <row r="869" spans="1:7" s="55" customFormat="1" ht="14.15" x14ac:dyDescent="0.4">
      <c r="A869" s="116"/>
      <c r="E869" s="74"/>
      <c r="F869" s="74"/>
      <c r="G869" s="74"/>
    </row>
    <row r="870" spans="1:7" s="55" customFormat="1" ht="14.15" x14ac:dyDescent="0.4">
      <c r="A870" s="116"/>
      <c r="E870" s="74"/>
      <c r="F870" s="74"/>
      <c r="G870" s="74"/>
    </row>
    <row r="871" spans="1:7" s="55" customFormat="1" ht="14.15" x14ac:dyDescent="0.4">
      <c r="A871" s="116"/>
      <c r="E871" s="74"/>
      <c r="F871" s="74"/>
      <c r="G871" s="74"/>
    </row>
    <row r="872" spans="1:7" s="55" customFormat="1" ht="14.15" x14ac:dyDescent="0.4">
      <c r="A872" s="116"/>
      <c r="E872" s="74"/>
      <c r="F872" s="74"/>
      <c r="G872" s="74"/>
    </row>
    <row r="873" spans="1:7" s="55" customFormat="1" ht="14.15" x14ac:dyDescent="0.4">
      <c r="A873" s="116"/>
      <c r="E873" s="74"/>
      <c r="F873" s="74"/>
      <c r="G873" s="74"/>
    </row>
    <row r="874" spans="1:7" s="55" customFormat="1" ht="14.15" x14ac:dyDescent="0.4">
      <c r="A874" s="116"/>
      <c r="E874" s="74"/>
      <c r="F874" s="74"/>
      <c r="G874" s="74"/>
    </row>
    <row r="875" spans="1:7" s="55" customFormat="1" ht="14.15" x14ac:dyDescent="0.4">
      <c r="A875" s="116"/>
      <c r="E875" s="74"/>
      <c r="F875" s="74"/>
      <c r="G875" s="74"/>
    </row>
    <row r="876" spans="1:7" s="55" customFormat="1" ht="14.15" x14ac:dyDescent="0.4">
      <c r="A876" s="116"/>
      <c r="E876" s="74"/>
      <c r="F876" s="74"/>
      <c r="G876" s="74"/>
    </row>
    <row r="877" spans="1:7" s="55" customFormat="1" ht="14.15" x14ac:dyDescent="0.4">
      <c r="A877" s="116"/>
      <c r="E877" s="74"/>
      <c r="F877" s="74"/>
      <c r="G877" s="74"/>
    </row>
    <row r="878" spans="1:7" s="55" customFormat="1" ht="14.15" x14ac:dyDescent="0.4">
      <c r="A878" s="116"/>
      <c r="E878" s="74"/>
      <c r="F878" s="74"/>
      <c r="G878" s="74"/>
    </row>
    <row r="879" spans="1:7" s="55" customFormat="1" ht="14.15" x14ac:dyDescent="0.4">
      <c r="A879" s="116"/>
      <c r="E879" s="74"/>
      <c r="F879" s="74"/>
      <c r="G879" s="74"/>
    </row>
    <row r="880" spans="1:7" s="55" customFormat="1" ht="14.15" x14ac:dyDescent="0.4">
      <c r="A880" s="116"/>
      <c r="E880" s="74"/>
      <c r="F880" s="74"/>
      <c r="G880" s="74"/>
    </row>
    <row r="881" spans="1:7" s="55" customFormat="1" ht="14.15" x14ac:dyDescent="0.4">
      <c r="A881" s="116"/>
      <c r="E881" s="74"/>
      <c r="F881" s="74"/>
      <c r="G881" s="74"/>
    </row>
    <row r="882" spans="1:7" s="55" customFormat="1" ht="14.15" x14ac:dyDescent="0.4">
      <c r="A882" s="116"/>
      <c r="E882" s="74"/>
      <c r="F882" s="74"/>
      <c r="G882" s="74"/>
    </row>
    <row r="883" spans="1:7" s="55" customFormat="1" ht="14.15" x14ac:dyDescent="0.4">
      <c r="A883" s="116"/>
      <c r="E883" s="74"/>
      <c r="F883" s="74"/>
      <c r="G883" s="74"/>
    </row>
    <row r="884" spans="1:7" s="55" customFormat="1" ht="14.15" x14ac:dyDescent="0.4">
      <c r="A884" s="116"/>
      <c r="E884" s="74"/>
      <c r="F884" s="74"/>
      <c r="G884" s="74"/>
    </row>
    <row r="885" spans="1:7" s="55" customFormat="1" ht="14.15" x14ac:dyDescent="0.4">
      <c r="A885" s="116"/>
      <c r="E885" s="74"/>
      <c r="F885" s="74"/>
      <c r="G885" s="74"/>
    </row>
    <row r="886" spans="1:7" s="55" customFormat="1" ht="14.15" x14ac:dyDescent="0.4">
      <c r="A886" s="116"/>
      <c r="E886" s="74"/>
      <c r="F886" s="74"/>
      <c r="G886" s="74"/>
    </row>
    <row r="887" spans="1:7" s="55" customFormat="1" ht="14.15" x14ac:dyDescent="0.4">
      <c r="A887" s="116"/>
      <c r="E887" s="74"/>
      <c r="F887" s="74"/>
      <c r="G887" s="74"/>
    </row>
    <row r="888" spans="1:7" s="55" customFormat="1" ht="14.15" x14ac:dyDescent="0.4">
      <c r="A888" s="116"/>
      <c r="E888" s="74"/>
      <c r="F888" s="74"/>
      <c r="G888" s="74"/>
    </row>
    <row r="889" spans="1:7" s="55" customFormat="1" ht="14.15" x14ac:dyDescent="0.4">
      <c r="A889" s="116"/>
      <c r="E889" s="74"/>
      <c r="F889" s="74"/>
      <c r="G889" s="74"/>
    </row>
    <row r="890" spans="1:7" s="55" customFormat="1" ht="14.15" x14ac:dyDescent="0.4">
      <c r="A890" s="116"/>
      <c r="E890" s="74"/>
      <c r="F890" s="74"/>
      <c r="G890" s="74"/>
    </row>
    <row r="891" spans="1:7" s="55" customFormat="1" ht="14.15" x14ac:dyDescent="0.4">
      <c r="A891" s="116"/>
      <c r="E891" s="74"/>
      <c r="F891" s="74"/>
      <c r="G891" s="74"/>
    </row>
    <row r="892" spans="1:7" s="55" customFormat="1" ht="14.15" x14ac:dyDescent="0.4">
      <c r="A892" s="116"/>
      <c r="E892" s="74"/>
      <c r="F892" s="74"/>
      <c r="G892" s="74"/>
    </row>
    <row r="893" spans="1:7" s="55" customFormat="1" ht="14.15" x14ac:dyDescent="0.4">
      <c r="A893" s="116"/>
      <c r="E893" s="74"/>
      <c r="F893" s="74"/>
      <c r="G893" s="74"/>
    </row>
    <row r="894" spans="1:7" s="55" customFormat="1" ht="14.15" x14ac:dyDescent="0.4">
      <c r="A894" s="116"/>
      <c r="E894" s="74"/>
      <c r="F894" s="74"/>
      <c r="G894" s="74"/>
    </row>
    <row r="895" spans="1:7" s="55" customFormat="1" ht="14.15" x14ac:dyDescent="0.4">
      <c r="A895" s="116"/>
      <c r="E895" s="74"/>
      <c r="F895" s="74"/>
      <c r="G895" s="74"/>
    </row>
    <row r="896" spans="1:7" s="55" customFormat="1" ht="14.15" x14ac:dyDescent="0.4">
      <c r="A896" s="116"/>
      <c r="E896" s="74"/>
      <c r="F896" s="74"/>
      <c r="G896" s="74"/>
    </row>
    <row r="897" spans="1:7" s="55" customFormat="1" ht="14.15" x14ac:dyDescent="0.4">
      <c r="A897" s="116"/>
      <c r="E897" s="74"/>
      <c r="F897" s="74"/>
      <c r="G897" s="74"/>
    </row>
    <row r="898" spans="1:7" s="55" customFormat="1" ht="14.15" x14ac:dyDescent="0.4">
      <c r="A898" s="116"/>
      <c r="E898" s="74"/>
      <c r="F898" s="74"/>
      <c r="G898" s="74"/>
    </row>
    <row r="899" spans="1:7" s="55" customFormat="1" ht="14.15" x14ac:dyDescent="0.4">
      <c r="A899" s="116"/>
      <c r="E899" s="74"/>
      <c r="F899" s="74"/>
      <c r="G899" s="74"/>
    </row>
    <row r="900" spans="1:7" s="55" customFormat="1" ht="14.15" x14ac:dyDescent="0.4">
      <c r="A900" s="116"/>
      <c r="E900" s="74"/>
      <c r="F900" s="74"/>
      <c r="G900" s="74"/>
    </row>
    <row r="901" spans="1:7" s="55" customFormat="1" ht="14.15" x14ac:dyDescent="0.4">
      <c r="A901" s="116"/>
      <c r="E901" s="74"/>
      <c r="F901" s="74"/>
      <c r="G901" s="74"/>
    </row>
    <row r="902" spans="1:7" s="55" customFormat="1" ht="14.15" x14ac:dyDescent="0.4">
      <c r="A902" s="116"/>
      <c r="E902" s="74"/>
      <c r="F902" s="74"/>
      <c r="G902" s="74"/>
    </row>
    <row r="903" spans="1:7" s="55" customFormat="1" ht="14.15" x14ac:dyDescent="0.4">
      <c r="A903" s="116"/>
      <c r="E903" s="74"/>
      <c r="F903" s="74"/>
      <c r="G903" s="74"/>
    </row>
    <row r="904" spans="1:7" s="55" customFormat="1" ht="14.15" x14ac:dyDescent="0.4">
      <c r="A904" s="116"/>
      <c r="E904" s="74"/>
      <c r="F904" s="74"/>
      <c r="G904" s="74"/>
    </row>
    <row r="905" spans="1:7" s="55" customFormat="1" ht="14.15" x14ac:dyDescent="0.4">
      <c r="A905" s="116"/>
      <c r="E905" s="74"/>
      <c r="F905" s="74"/>
      <c r="G905" s="74"/>
    </row>
    <row r="906" spans="1:7" s="55" customFormat="1" ht="14.15" x14ac:dyDescent="0.4">
      <c r="A906" s="116"/>
      <c r="E906" s="74"/>
      <c r="F906" s="74"/>
      <c r="G906" s="74"/>
    </row>
    <row r="907" spans="1:7" s="55" customFormat="1" ht="14.15" x14ac:dyDescent="0.4">
      <c r="A907" s="116"/>
      <c r="E907" s="74"/>
      <c r="F907" s="74"/>
      <c r="G907" s="74"/>
    </row>
    <row r="908" spans="1:7" s="55" customFormat="1" ht="14.15" x14ac:dyDescent="0.4">
      <c r="A908" s="116"/>
      <c r="E908" s="74"/>
      <c r="F908" s="74"/>
      <c r="G908" s="74"/>
    </row>
    <row r="909" spans="1:7" s="55" customFormat="1" ht="14.15" x14ac:dyDescent="0.4">
      <c r="A909" s="116"/>
      <c r="E909" s="74"/>
      <c r="F909" s="74"/>
      <c r="G909" s="74"/>
    </row>
    <row r="910" spans="1:7" s="55" customFormat="1" ht="14.15" x14ac:dyDescent="0.4">
      <c r="A910" s="116"/>
      <c r="E910" s="74"/>
      <c r="F910" s="74"/>
      <c r="G910" s="74"/>
    </row>
    <row r="911" spans="1:7" s="55" customFormat="1" ht="14.15" x14ac:dyDescent="0.4">
      <c r="A911" s="116"/>
      <c r="E911" s="74"/>
      <c r="F911" s="74"/>
      <c r="G911" s="74"/>
    </row>
    <row r="912" spans="1:7" s="55" customFormat="1" ht="14.15" x14ac:dyDescent="0.4">
      <c r="A912" s="116"/>
      <c r="E912" s="74"/>
      <c r="F912" s="74"/>
      <c r="G912" s="74"/>
    </row>
    <row r="913" spans="1:7" s="55" customFormat="1" ht="14.15" x14ac:dyDescent="0.4">
      <c r="A913" s="116"/>
      <c r="E913" s="74"/>
      <c r="F913" s="74"/>
      <c r="G913" s="74"/>
    </row>
    <row r="914" spans="1:7" s="55" customFormat="1" ht="14.15" x14ac:dyDescent="0.4">
      <c r="A914" s="116"/>
      <c r="E914" s="74"/>
      <c r="F914" s="74"/>
      <c r="G914" s="74"/>
    </row>
    <row r="915" spans="1:7" s="55" customFormat="1" ht="14.15" x14ac:dyDescent="0.4">
      <c r="A915" s="116"/>
      <c r="E915" s="74"/>
      <c r="F915" s="74"/>
      <c r="G915" s="74"/>
    </row>
    <row r="916" spans="1:7" s="55" customFormat="1" ht="14.15" x14ac:dyDescent="0.4">
      <c r="A916" s="116"/>
      <c r="E916" s="74"/>
      <c r="F916" s="74"/>
      <c r="G916" s="74"/>
    </row>
    <row r="917" spans="1:7" s="55" customFormat="1" ht="14.15" x14ac:dyDescent="0.4">
      <c r="A917" s="116"/>
      <c r="E917" s="74"/>
      <c r="F917" s="74"/>
      <c r="G917" s="74"/>
    </row>
    <row r="918" spans="1:7" s="55" customFormat="1" ht="14.15" x14ac:dyDescent="0.4">
      <c r="A918" s="116"/>
      <c r="E918" s="74"/>
      <c r="F918" s="74"/>
      <c r="G918" s="74"/>
    </row>
    <row r="919" spans="1:7" s="55" customFormat="1" ht="14.15" x14ac:dyDescent="0.4">
      <c r="A919" s="116"/>
      <c r="E919" s="74"/>
      <c r="F919" s="74"/>
      <c r="G919" s="74"/>
    </row>
    <row r="920" spans="1:7" s="55" customFormat="1" ht="14.15" x14ac:dyDescent="0.4">
      <c r="A920" s="116"/>
      <c r="E920" s="74"/>
      <c r="F920" s="74"/>
      <c r="G920" s="74"/>
    </row>
    <row r="921" spans="1:7" s="55" customFormat="1" ht="14.15" x14ac:dyDescent="0.4">
      <c r="A921" s="116"/>
      <c r="E921" s="74"/>
      <c r="F921" s="74"/>
      <c r="G921" s="74"/>
    </row>
    <row r="922" spans="1:7" s="55" customFormat="1" ht="14.15" x14ac:dyDescent="0.4">
      <c r="A922" s="116"/>
      <c r="E922" s="74"/>
      <c r="F922" s="74"/>
      <c r="G922" s="74"/>
    </row>
    <row r="923" spans="1:7" s="55" customFormat="1" ht="14.15" x14ac:dyDescent="0.4">
      <c r="A923" s="116"/>
      <c r="E923" s="74"/>
      <c r="F923" s="74"/>
      <c r="G923" s="74"/>
    </row>
    <row r="924" spans="1:7" s="55" customFormat="1" ht="14.15" x14ac:dyDescent="0.4">
      <c r="A924" s="116"/>
      <c r="E924" s="74"/>
      <c r="F924" s="74"/>
      <c r="G924" s="74"/>
    </row>
    <row r="925" spans="1:7" s="55" customFormat="1" ht="14.15" x14ac:dyDescent="0.4">
      <c r="A925" s="116"/>
      <c r="E925" s="74"/>
      <c r="F925" s="74"/>
      <c r="G925" s="74"/>
    </row>
    <row r="926" spans="1:7" s="55" customFormat="1" ht="14.15" x14ac:dyDescent="0.4">
      <c r="A926" s="116"/>
      <c r="E926" s="74"/>
      <c r="F926" s="74"/>
      <c r="G926" s="74"/>
    </row>
    <row r="927" spans="1:7" s="55" customFormat="1" ht="14.15" x14ac:dyDescent="0.4">
      <c r="A927" s="116"/>
      <c r="E927" s="74"/>
      <c r="F927" s="74"/>
      <c r="G927" s="74"/>
    </row>
    <row r="928" spans="1:7" s="55" customFormat="1" ht="14.15" x14ac:dyDescent="0.4">
      <c r="A928" s="116"/>
      <c r="E928" s="74"/>
      <c r="F928" s="74"/>
      <c r="G928" s="74"/>
    </row>
    <row r="929" spans="1:7" s="55" customFormat="1" ht="14.15" x14ac:dyDescent="0.4">
      <c r="A929" s="116"/>
      <c r="E929" s="74"/>
      <c r="F929" s="74"/>
      <c r="G929" s="74"/>
    </row>
    <row r="930" spans="1:7" s="55" customFormat="1" ht="14.15" x14ac:dyDescent="0.4">
      <c r="A930" s="116"/>
      <c r="E930" s="74"/>
      <c r="F930" s="74"/>
      <c r="G930" s="74"/>
    </row>
    <row r="931" spans="1:7" s="55" customFormat="1" ht="14.15" x14ac:dyDescent="0.4">
      <c r="A931" s="116"/>
      <c r="E931" s="74"/>
      <c r="F931" s="74"/>
      <c r="G931" s="74"/>
    </row>
    <row r="932" spans="1:7" s="55" customFormat="1" ht="14.15" x14ac:dyDescent="0.4">
      <c r="A932" s="116"/>
      <c r="E932" s="74"/>
      <c r="F932" s="74"/>
      <c r="G932" s="74"/>
    </row>
    <row r="933" spans="1:7" s="55" customFormat="1" ht="14.15" x14ac:dyDescent="0.4">
      <c r="A933" s="116"/>
      <c r="E933" s="74"/>
      <c r="F933" s="74"/>
      <c r="G933" s="74"/>
    </row>
    <row r="934" spans="1:7" s="55" customFormat="1" ht="14.15" x14ac:dyDescent="0.4">
      <c r="A934" s="116"/>
      <c r="E934" s="74"/>
      <c r="F934" s="74"/>
      <c r="G934" s="74"/>
    </row>
    <row r="935" spans="1:7" s="55" customFormat="1" ht="14.15" x14ac:dyDescent="0.4">
      <c r="A935" s="116"/>
      <c r="E935" s="74"/>
      <c r="F935" s="74"/>
      <c r="G935" s="74"/>
    </row>
    <row r="936" spans="1:7" s="55" customFormat="1" ht="14.15" x14ac:dyDescent="0.4">
      <c r="A936" s="116"/>
      <c r="E936" s="74"/>
      <c r="F936" s="74"/>
      <c r="G936" s="74"/>
    </row>
    <row r="937" spans="1:7" s="55" customFormat="1" ht="14.15" x14ac:dyDescent="0.4">
      <c r="A937" s="116"/>
      <c r="E937" s="74"/>
      <c r="F937" s="74"/>
      <c r="G937" s="74"/>
    </row>
    <row r="938" spans="1:7" s="55" customFormat="1" ht="14.15" x14ac:dyDescent="0.4">
      <c r="A938" s="116"/>
      <c r="E938" s="74"/>
      <c r="F938" s="74"/>
      <c r="G938" s="74"/>
    </row>
    <row r="939" spans="1:7" s="55" customFormat="1" ht="14.15" x14ac:dyDescent="0.4">
      <c r="A939" s="116"/>
      <c r="E939" s="74"/>
      <c r="F939" s="74"/>
      <c r="G939" s="74"/>
    </row>
    <row r="940" spans="1:7" s="55" customFormat="1" ht="14.15" x14ac:dyDescent="0.4">
      <c r="A940" s="116"/>
      <c r="E940" s="74"/>
      <c r="F940" s="74"/>
      <c r="G940" s="74"/>
    </row>
    <row r="941" spans="1:7" s="55" customFormat="1" ht="14.15" x14ac:dyDescent="0.4">
      <c r="A941" s="116"/>
      <c r="E941" s="74"/>
      <c r="F941" s="74"/>
      <c r="G941" s="74"/>
    </row>
    <row r="942" spans="1:7" s="55" customFormat="1" ht="14.15" x14ac:dyDescent="0.4">
      <c r="A942" s="116"/>
      <c r="E942" s="74"/>
      <c r="F942" s="74"/>
      <c r="G942" s="74"/>
    </row>
    <row r="943" spans="1:7" s="55" customFormat="1" ht="14.15" x14ac:dyDescent="0.4">
      <c r="A943" s="116"/>
      <c r="E943" s="74"/>
      <c r="F943" s="74"/>
      <c r="G943" s="74"/>
    </row>
    <row r="944" spans="1:7" s="55" customFormat="1" ht="14.15" x14ac:dyDescent="0.4">
      <c r="A944" s="116"/>
      <c r="E944" s="74"/>
      <c r="F944" s="74"/>
      <c r="G944" s="74"/>
    </row>
    <row r="945" spans="1:7" s="55" customFormat="1" ht="14.15" x14ac:dyDescent="0.4">
      <c r="A945" s="116"/>
      <c r="E945" s="74"/>
      <c r="F945" s="74"/>
      <c r="G945" s="74"/>
    </row>
    <row r="946" spans="1:7" s="55" customFormat="1" ht="14.15" x14ac:dyDescent="0.4">
      <c r="A946" s="116"/>
      <c r="E946" s="74"/>
      <c r="F946" s="74"/>
      <c r="G946" s="74"/>
    </row>
    <row r="947" spans="1:7" s="55" customFormat="1" ht="14.15" x14ac:dyDescent="0.4">
      <c r="A947" s="116"/>
      <c r="E947" s="74"/>
      <c r="F947" s="74"/>
      <c r="G947" s="74"/>
    </row>
    <row r="948" spans="1:7" s="55" customFormat="1" ht="14.15" x14ac:dyDescent="0.4">
      <c r="A948" s="116"/>
      <c r="E948" s="74"/>
      <c r="F948" s="74"/>
      <c r="G948" s="74"/>
    </row>
    <row r="949" spans="1:7" s="55" customFormat="1" ht="14.15" x14ac:dyDescent="0.4">
      <c r="A949" s="116"/>
      <c r="E949" s="74"/>
      <c r="F949" s="74"/>
      <c r="G949" s="74"/>
    </row>
    <row r="950" spans="1:7" s="55" customFormat="1" ht="14.15" x14ac:dyDescent="0.4">
      <c r="A950" s="116"/>
      <c r="E950" s="74"/>
      <c r="F950" s="74"/>
      <c r="G950" s="74"/>
    </row>
    <row r="951" spans="1:7" s="55" customFormat="1" ht="14.15" x14ac:dyDescent="0.4">
      <c r="A951" s="116"/>
      <c r="E951" s="74"/>
      <c r="F951" s="74"/>
      <c r="G951" s="74"/>
    </row>
    <row r="952" spans="1:7" s="55" customFormat="1" ht="14.15" x14ac:dyDescent="0.4">
      <c r="A952" s="116"/>
      <c r="E952" s="74"/>
      <c r="F952" s="74"/>
      <c r="G952" s="74"/>
    </row>
    <row r="953" spans="1:7" s="55" customFormat="1" ht="14.15" x14ac:dyDescent="0.4">
      <c r="A953" s="116"/>
      <c r="E953" s="74"/>
      <c r="F953" s="74"/>
      <c r="G953" s="74"/>
    </row>
    <row r="954" spans="1:7" s="55" customFormat="1" ht="14.15" x14ac:dyDescent="0.4">
      <c r="A954" s="116"/>
      <c r="E954" s="74"/>
      <c r="F954" s="74"/>
      <c r="G954" s="74"/>
    </row>
    <row r="955" spans="1:7" s="55" customFormat="1" ht="14.15" x14ac:dyDescent="0.4">
      <c r="A955" s="116"/>
      <c r="E955" s="74"/>
      <c r="F955" s="74"/>
      <c r="G955" s="74"/>
    </row>
    <row r="956" spans="1:7" s="55" customFormat="1" ht="14.15" x14ac:dyDescent="0.4">
      <c r="A956" s="116"/>
      <c r="E956" s="74"/>
      <c r="F956" s="74"/>
      <c r="G956" s="74"/>
    </row>
    <row r="957" spans="1:7" s="55" customFormat="1" ht="14.15" x14ac:dyDescent="0.4">
      <c r="A957" s="116"/>
      <c r="E957" s="74"/>
      <c r="F957" s="74"/>
      <c r="G957" s="74"/>
    </row>
    <row r="958" spans="1:7" s="55" customFormat="1" ht="14.15" x14ac:dyDescent="0.4">
      <c r="A958" s="116"/>
      <c r="E958" s="74"/>
      <c r="F958" s="74"/>
      <c r="G958" s="74"/>
    </row>
    <row r="959" spans="1:7" s="55" customFormat="1" ht="14.15" x14ac:dyDescent="0.4">
      <c r="A959" s="116"/>
      <c r="E959" s="74"/>
      <c r="F959" s="74"/>
      <c r="G959" s="74"/>
    </row>
    <row r="960" spans="1:7" s="55" customFormat="1" ht="14.15" x14ac:dyDescent="0.4">
      <c r="A960" s="116"/>
      <c r="E960" s="74"/>
      <c r="F960" s="74"/>
      <c r="G960" s="74"/>
    </row>
    <row r="961" spans="1:7" s="55" customFormat="1" ht="14.15" x14ac:dyDescent="0.4">
      <c r="A961" s="116"/>
      <c r="E961" s="74"/>
      <c r="F961" s="74"/>
      <c r="G961" s="74"/>
    </row>
    <row r="962" spans="1:7" s="55" customFormat="1" ht="14.15" x14ac:dyDescent="0.4">
      <c r="A962" s="116"/>
      <c r="E962" s="74"/>
      <c r="F962" s="74"/>
      <c r="G962" s="74"/>
    </row>
    <row r="963" spans="1:7" s="55" customFormat="1" ht="14.15" x14ac:dyDescent="0.4">
      <c r="A963" s="116"/>
      <c r="E963" s="74"/>
      <c r="F963" s="74"/>
      <c r="G963" s="74"/>
    </row>
    <row r="964" spans="1:7" s="55" customFormat="1" ht="14.15" x14ac:dyDescent="0.4">
      <c r="A964" s="116"/>
      <c r="E964" s="74"/>
      <c r="F964" s="74"/>
      <c r="G964" s="74"/>
    </row>
    <row r="965" spans="1:7" s="55" customFormat="1" ht="14.15" x14ac:dyDescent="0.4">
      <c r="A965" s="116"/>
      <c r="E965" s="74"/>
      <c r="F965" s="74"/>
      <c r="G965" s="74"/>
    </row>
    <row r="966" spans="1:7" s="55" customFormat="1" ht="14.15" x14ac:dyDescent="0.4">
      <c r="A966" s="116"/>
      <c r="E966" s="74"/>
      <c r="F966" s="74"/>
      <c r="G966" s="74"/>
    </row>
    <row r="967" spans="1:7" s="55" customFormat="1" ht="14.15" x14ac:dyDescent="0.4">
      <c r="A967" s="116"/>
      <c r="E967" s="74"/>
      <c r="F967" s="74"/>
      <c r="G967" s="74"/>
    </row>
    <row r="968" spans="1:7" s="55" customFormat="1" ht="14.15" x14ac:dyDescent="0.4">
      <c r="A968" s="116"/>
      <c r="E968" s="74"/>
      <c r="F968" s="74"/>
      <c r="G968" s="74"/>
    </row>
    <row r="969" spans="1:7" s="55" customFormat="1" ht="14.15" x14ac:dyDescent="0.4">
      <c r="A969" s="116"/>
      <c r="E969" s="74"/>
      <c r="F969" s="74"/>
      <c r="G969" s="74"/>
    </row>
    <row r="970" spans="1:7" s="55" customFormat="1" ht="14.15" x14ac:dyDescent="0.4">
      <c r="A970" s="116"/>
      <c r="E970" s="74"/>
      <c r="F970" s="74"/>
      <c r="G970" s="74"/>
    </row>
    <row r="971" spans="1:7" s="55" customFormat="1" ht="14.15" x14ac:dyDescent="0.4">
      <c r="A971" s="116"/>
      <c r="E971" s="74"/>
      <c r="F971" s="74"/>
      <c r="G971" s="74"/>
    </row>
    <row r="972" spans="1:7" s="55" customFormat="1" ht="14.15" x14ac:dyDescent="0.4">
      <c r="A972" s="116"/>
      <c r="E972" s="74"/>
      <c r="F972" s="74"/>
      <c r="G972" s="74"/>
    </row>
    <row r="973" spans="1:7" s="55" customFormat="1" ht="14.15" x14ac:dyDescent="0.4">
      <c r="A973" s="116"/>
      <c r="E973" s="74"/>
      <c r="F973" s="74"/>
      <c r="G973" s="74"/>
    </row>
    <row r="974" spans="1:7" s="55" customFormat="1" ht="14.15" x14ac:dyDescent="0.4">
      <c r="A974" s="116"/>
      <c r="E974" s="74"/>
      <c r="F974" s="74"/>
      <c r="G974" s="74"/>
    </row>
    <row r="975" spans="1:7" s="55" customFormat="1" ht="14.15" x14ac:dyDescent="0.4">
      <c r="A975" s="116"/>
      <c r="E975" s="74"/>
      <c r="F975" s="74"/>
      <c r="G975" s="74"/>
    </row>
    <row r="976" spans="1:7" s="55" customFormat="1" ht="14.15" x14ac:dyDescent="0.4">
      <c r="A976" s="116"/>
      <c r="E976" s="74"/>
      <c r="F976" s="74"/>
      <c r="G976" s="74"/>
    </row>
    <row r="977" spans="1:7" s="55" customFormat="1" ht="14.15" x14ac:dyDescent="0.4">
      <c r="A977" s="116"/>
      <c r="E977" s="74"/>
      <c r="F977" s="74"/>
      <c r="G977" s="74"/>
    </row>
    <row r="978" spans="1:7" s="55" customFormat="1" ht="14.15" x14ac:dyDescent="0.4">
      <c r="A978" s="116"/>
      <c r="E978" s="74"/>
      <c r="F978" s="74"/>
      <c r="G978" s="74"/>
    </row>
    <row r="979" spans="1:7" s="55" customFormat="1" ht="14.15" x14ac:dyDescent="0.4">
      <c r="A979" s="116"/>
      <c r="E979" s="74"/>
      <c r="F979" s="74"/>
      <c r="G979" s="74"/>
    </row>
    <row r="980" spans="1:7" s="55" customFormat="1" ht="14.15" x14ac:dyDescent="0.4">
      <c r="A980" s="116"/>
      <c r="E980" s="74"/>
      <c r="F980" s="74"/>
      <c r="G980" s="74"/>
    </row>
    <row r="981" spans="1:7" s="55" customFormat="1" ht="14.15" x14ac:dyDescent="0.4">
      <c r="A981" s="116"/>
      <c r="E981" s="74"/>
      <c r="F981" s="74"/>
      <c r="G981" s="74"/>
    </row>
    <row r="982" spans="1:7" s="55" customFormat="1" ht="14.15" x14ac:dyDescent="0.4">
      <c r="A982" s="116"/>
      <c r="E982" s="74"/>
      <c r="F982" s="74"/>
      <c r="G982" s="74"/>
    </row>
    <row r="983" spans="1:7" s="55" customFormat="1" ht="14.15" x14ac:dyDescent="0.4">
      <c r="A983" s="116"/>
      <c r="E983" s="74"/>
      <c r="F983" s="74"/>
      <c r="G983" s="74"/>
    </row>
    <row r="984" spans="1:7" s="55" customFormat="1" ht="14.15" x14ac:dyDescent="0.4">
      <c r="A984" s="116"/>
      <c r="E984" s="74"/>
      <c r="F984" s="74"/>
      <c r="G984" s="74"/>
    </row>
    <row r="985" spans="1:7" s="55" customFormat="1" ht="14.15" x14ac:dyDescent="0.4">
      <c r="A985" s="116"/>
      <c r="E985" s="74"/>
      <c r="F985" s="74"/>
      <c r="G985" s="74"/>
    </row>
    <row r="986" spans="1:7" s="55" customFormat="1" ht="14.15" x14ac:dyDescent="0.4">
      <c r="A986" s="116"/>
      <c r="E986" s="74"/>
      <c r="F986" s="74"/>
      <c r="G986" s="74"/>
    </row>
    <row r="987" spans="1:7" s="55" customFormat="1" ht="14.15" x14ac:dyDescent="0.4">
      <c r="A987" s="116"/>
      <c r="E987" s="74"/>
      <c r="F987" s="74"/>
      <c r="G987" s="74"/>
    </row>
    <row r="988" spans="1:7" s="55" customFormat="1" ht="14.15" x14ac:dyDescent="0.4">
      <c r="A988" s="116"/>
      <c r="E988" s="74"/>
      <c r="F988" s="74"/>
      <c r="G988" s="74"/>
    </row>
    <row r="989" spans="1:7" s="55" customFormat="1" ht="14.15" x14ac:dyDescent="0.4">
      <c r="A989" s="116"/>
      <c r="E989" s="74"/>
      <c r="F989" s="74"/>
      <c r="G989" s="74"/>
    </row>
    <row r="990" spans="1:7" s="55" customFormat="1" ht="14.15" x14ac:dyDescent="0.4">
      <c r="A990" s="116"/>
      <c r="E990" s="74"/>
      <c r="F990" s="74"/>
      <c r="G990" s="74"/>
    </row>
    <row r="991" spans="1:7" s="55" customFormat="1" ht="14.15" x14ac:dyDescent="0.4">
      <c r="A991" s="116"/>
      <c r="E991" s="74"/>
      <c r="F991" s="74"/>
      <c r="G991" s="74"/>
    </row>
    <row r="992" spans="1:7" s="55" customFormat="1" ht="14.15" x14ac:dyDescent="0.4">
      <c r="A992" s="116"/>
      <c r="E992" s="74"/>
      <c r="F992" s="74"/>
      <c r="G992" s="74"/>
    </row>
    <row r="993" spans="1:7" s="55" customFormat="1" ht="14.15" x14ac:dyDescent="0.4">
      <c r="A993" s="116"/>
      <c r="E993" s="74"/>
      <c r="F993" s="74"/>
      <c r="G993" s="74"/>
    </row>
    <row r="994" spans="1:7" s="55" customFormat="1" ht="14.15" x14ac:dyDescent="0.4">
      <c r="A994" s="116"/>
      <c r="E994" s="74"/>
      <c r="F994" s="74"/>
      <c r="G994" s="74"/>
    </row>
    <row r="995" spans="1:7" s="55" customFormat="1" ht="14.15" x14ac:dyDescent="0.4">
      <c r="A995" s="116"/>
      <c r="E995" s="74"/>
      <c r="F995" s="74"/>
      <c r="G995" s="74"/>
    </row>
    <row r="996" spans="1:7" s="55" customFormat="1" ht="14.15" x14ac:dyDescent="0.4">
      <c r="A996" s="116"/>
      <c r="E996" s="74"/>
      <c r="F996" s="74"/>
      <c r="G996" s="74"/>
    </row>
    <row r="997" spans="1:7" s="55" customFormat="1" ht="14.15" x14ac:dyDescent="0.4">
      <c r="A997" s="116"/>
      <c r="E997" s="74"/>
      <c r="F997" s="74"/>
      <c r="G997" s="74"/>
    </row>
    <row r="998" spans="1:7" s="55" customFormat="1" ht="14.15" x14ac:dyDescent="0.4">
      <c r="A998" s="116"/>
      <c r="E998" s="74"/>
      <c r="F998" s="74"/>
      <c r="G998" s="74"/>
    </row>
    <row r="999" spans="1:7" s="55" customFormat="1" ht="14.15" x14ac:dyDescent="0.4">
      <c r="A999" s="116"/>
      <c r="E999" s="74"/>
      <c r="F999" s="74"/>
      <c r="G999" s="74"/>
    </row>
    <row r="1000" spans="1:7" s="55" customFormat="1" ht="14.15" x14ac:dyDescent="0.4">
      <c r="A1000" s="116"/>
      <c r="E1000" s="74"/>
      <c r="F1000" s="74"/>
      <c r="G1000" s="74"/>
    </row>
    <row r="1001" spans="1:7" s="55" customFormat="1" ht="14.15" x14ac:dyDescent="0.4">
      <c r="A1001" s="116"/>
      <c r="E1001" s="74"/>
      <c r="F1001" s="74"/>
      <c r="G1001" s="74"/>
    </row>
    <row r="1002" spans="1:7" s="55" customFormat="1" ht="14.15" x14ac:dyDescent="0.4">
      <c r="A1002" s="116"/>
      <c r="E1002" s="74"/>
      <c r="F1002" s="74"/>
      <c r="G1002" s="74"/>
    </row>
    <row r="1003" spans="1:7" s="55" customFormat="1" ht="14.15" x14ac:dyDescent="0.4">
      <c r="A1003" s="116"/>
      <c r="E1003" s="74"/>
      <c r="F1003" s="74"/>
      <c r="G1003" s="74"/>
    </row>
    <row r="1004" spans="1:7" s="55" customFormat="1" ht="14.15" x14ac:dyDescent="0.4">
      <c r="A1004" s="116"/>
      <c r="E1004" s="74"/>
      <c r="F1004" s="74"/>
      <c r="G1004" s="74"/>
    </row>
    <row r="1005" spans="1:7" s="55" customFormat="1" ht="14.15" x14ac:dyDescent="0.4">
      <c r="A1005" s="116"/>
      <c r="E1005" s="74"/>
      <c r="F1005" s="74"/>
      <c r="G1005" s="74"/>
    </row>
    <row r="1006" spans="1:7" s="55" customFormat="1" ht="14.15" x14ac:dyDescent="0.4">
      <c r="A1006" s="116"/>
      <c r="E1006" s="74"/>
      <c r="F1006" s="74"/>
      <c r="G1006" s="74"/>
    </row>
    <row r="1007" spans="1:7" s="55" customFormat="1" ht="14.15" x14ac:dyDescent="0.4">
      <c r="A1007" s="116"/>
      <c r="E1007" s="74"/>
      <c r="F1007" s="74"/>
      <c r="G1007" s="74"/>
    </row>
    <row r="1008" spans="1:7" s="55" customFormat="1" ht="14.15" x14ac:dyDescent="0.4">
      <c r="A1008" s="116"/>
      <c r="E1008" s="74"/>
      <c r="F1008" s="74"/>
      <c r="G1008" s="74"/>
    </row>
    <row r="1009" spans="1:7" s="55" customFormat="1" ht="14.15" x14ac:dyDescent="0.4">
      <c r="A1009" s="116"/>
      <c r="E1009" s="74"/>
      <c r="F1009" s="74"/>
      <c r="G1009" s="74"/>
    </row>
    <row r="1010" spans="1:7" s="55" customFormat="1" ht="14.15" x14ac:dyDescent="0.4">
      <c r="A1010" s="116"/>
      <c r="E1010" s="74"/>
      <c r="F1010" s="74"/>
      <c r="G1010" s="74"/>
    </row>
    <row r="1011" spans="1:7" s="55" customFormat="1" ht="14.15" x14ac:dyDescent="0.4">
      <c r="A1011" s="116"/>
      <c r="E1011" s="74"/>
      <c r="F1011" s="74"/>
      <c r="G1011" s="74"/>
    </row>
    <row r="1012" spans="1:7" s="55" customFormat="1" ht="14.15" x14ac:dyDescent="0.4">
      <c r="A1012" s="116"/>
      <c r="E1012" s="74"/>
      <c r="F1012" s="74"/>
      <c r="G1012" s="74"/>
    </row>
    <row r="1013" spans="1:7" s="55" customFormat="1" ht="14.15" x14ac:dyDescent="0.4">
      <c r="A1013" s="116"/>
      <c r="E1013" s="74"/>
      <c r="F1013" s="74"/>
      <c r="G1013" s="74"/>
    </row>
    <row r="1014" spans="1:7" s="55" customFormat="1" ht="14.15" x14ac:dyDescent="0.4">
      <c r="A1014" s="116"/>
      <c r="E1014" s="74"/>
      <c r="F1014" s="74"/>
      <c r="G1014" s="74"/>
    </row>
    <row r="1015" spans="1:7" s="55" customFormat="1" ht="14.15" x14ac:dyDescent="0.4">
      <c r="A1015" s="116"/>
      <c r="E1015" s="74"/>
      <c r="F1015" s="74"/>
      <c r="G1015" s="74"/>
    </row>
    <row r="1016" spans="1:7" s="55" customFormat="1" ht="14.15" x14ac:dyDescent="0.4">
      <c r="A1016" s="116"/>
      <c r="E1016" s="74"/>
      <c r="F1016" s="74"/>
      <c r="G1016" s="74"/>
    </row>
    <row r="1017" spans="1:7" s="55" customFormat="1" ht="14.15" x14ac:dyDescent="0.4">
      <c r="A1017" s="116"/>
      <c r="E1017" s="74"/>
      <c r="F1017" s="74"/>
      <c r="G1017" s="74"/>
    </row>
    <row r="1018" spans="1:7" s="55" customFormat="1" ht="14.15" x14ac:dyDescent="0.4">
      <c r="A1018" s="116"/>
      <c r="E1018" s="74"/>
      <c r="F1018" s="74"/>
      <c r="G1018" s="74"/>
    </row>
    <row r="1019" spans="1:7" s="55" customFormat="1" ht="14.15" x14ac:dyDescent="0.4">
      <c r="A1019" s="116"/>
      <c r="E1019" s="74"/>
      <c r="F1019" s="74"/>
      <c r="G1019" s="74"/>
    </row>
    <row r="1020" spans="1:7" s="55" customFormat="1" ht="14.15" x14ac:dyDescent="0.4">
      <c r="A1020" s="116"/>
      <c r="E1020" s="74"/>
      <c r="F1020" s="74"/>
      <c r="G1020" s="74"/>
    </row>
    <row r="1021" spans="1:7" s="55" customFormat="1" ht="14.15" x14ac:dyDescent="0.4">
      <c r="A1021" s="116"/>
      <c r="E1021" s="74"/>
      <c r="F1021" s="74"/>
      <c r="G1021" s="74"/>
    </row>
    <row r="1022" spans="1:7" s="55" customFormat="1" ht="14.15" x14ac:dyDescent="0.4">
      <c r="A1022" s="116"/>
      <c r="E1022" s="74"/>
      <c r="F1022" s="74"/>
      <c r="G1022" s="74"/>
    </row>
    <row r="1023" spans="1:7" s="55" customFormat="1" ht="14.15" x14ac:dyDescent="0.4">
      <c r="A1023" s="116"/>
      <c r="E1023" s="74"/>
      <c r="F1023" s="74"/>
      <c r="G1023" s="74"/>
    </row>
    <row r="1024" spans="1:7" s="55" customFormat="1" ht="14.15" x14ac:dyDescent="0.4">
      <c r="A1024" s="116"/>
      <c r="E1024" s="74"/>
      <c r="F1024" s="74"/>
      <c r="G1024" s="74"/>
    </row>
    <row r="1025" spans="1:7" s="55" customFormat="1" ht="14.15" x14ac:dyDescent="0.4">
      <c r="A1025" s="116"/>
      <c r="E1025" s="74"/>
      <c r="F1025" s="74"/>
      <c r="G1025" s="74"/>
    </row>
    <row r="1026" spans="1:7" s="55" customFormat="1" ht="14.15" x14ac:dyDescent="0.4">
      <c r="A1026" s="116"/>
      <c r="E1026" s="74"/>
      <c r="F1026" s="74"/>
      <c r="G1026" s="74"/>
    </row>
    <row r="1027" spans="1:7" s="55" customFormat="1" ht="14.15" x14ac:dyDescent="0.4">
      <c r="A1027" s="116"/>
      <c r="E1027" s="74"/>
      <c r="F1027" s="74"/>
      <c r="G1027" s="74"/>
    </row>
    <row r="1028" spans="1:7" s="55" customFormat="1" ht="14.15" x14ac:dyDescent="0.4">
      <c r="A1028" s="116"/>
      <c r="E1028" s="74"/>
      <c r="F1028" s="74"/>
      <c r="G1028" s="74"/>
    </row>
    <row r="1029" spans="1:7" s="55" customFormat="1" ht="14.15" x14ac:dyDescent="0.4">
      <c r="A1029" s="116"/>
      <c r="E1029" s="74"/>
      <c r="F1029" s="74"/>
      <c r="G1029" s="74"/>
    </row>
    <row r="1030" spans="1:7" s="55" customFormat="1" ht="14.15" x14ac:dyDescent="0.4">
      <c r="A1030" s="116"/>
      <c r="E1030" s="74"/>
      <c r="F1030" s="74"/>
      <c r="G1030" s="74"/>
    </row>
    <row r="1031" spans="1:7" s="55" customFormat="1" ht="14.15" x14ac:dyDescent="0.4">
      <c r="A1031" s="116"/>
      <c r="E1031" s="74"/>
      <c r="F1031" s="74"/>
      <c r="G1031" s="74"/>
    </row>
    <row r="1032" spans="1:7" s="55" customFormat="1" ht="14.15" x14ac:dyDescent="0.4">
      <c r="A1032" s="116"/>
      <c r="E1032" s="74"/>
      <c r="F1032" s="74"/>
      <c r="G1032" s="74"/>
    </row>
    <row r="1033" spans="1:7" s="55" customFormat="1" ht="14.15" x14ac:dyDescent="0.4">
      <c r="A1033" s="116"/>
      <c r="E1033" s="74"/>
      <c r="F1033" s="74"/>
      <c r="G1033" s="74"/>
    </row>
    <row r="1034" spans="1:7" s="55" customFormat="1" ht="14.15" x14ac:dyDescent="0.4">
      <c r="A1034" s="116"/>
      <c r="E1034" s="74"/>
      <c r="F1034" s="74"/>
      <c r="G1034" s="74"/>
    </row>
    <row r="1035" spans="1:7" s="55" customFormat="1" ht="14.15" x14ac:dyDescent="0.4">
      <c r="A1035" s="116"/>
      <c r="E1035" s="74"/>
      <c r="F1035" s="74"/>
      <c r="G1035" s="74"/>
    </row>
    <row r="1036" spans="1:7" s="55" customFormat="1" ht="14.15" x14ac:dyDescent="0.4">
      <c r="A1036" s="116"/>
      <c r="E1036" s="74"/>
      <c r="F1036" s="74"/>
      <c r="G1036" s="74"/>
    </row>
    <row r="1037" spans="1:7" s="55" customFormat="1" ht="14.15" x14ac:dyDescent="0.4">
      <c r="A1037" s="116"/>
      <c r="E1037" s="74"/>
      <c r="F1037" s="74"/>
      <c r="G1037" s="74"/>
    </row>
    <row r="1038" spans="1:7" s="55" customFormat="1" ht="14.15" x14ac:dyDescent="0.4">
      <c r="A1038" s="116"/>
      <c r="E1038" s="74"/>
      <c r="F1038" s="74"/>
      <c r="G1038" s="74"/>
    </row>
    <row r="1039" spans="1:7" s="55" customFormat="1" ht="14.15" x14ac:dyDescent="0.4">
      <c r="A1039" s="116"/>
      <c r="E1039" s="74"/>
      <c r="F1039" s="74"/>
      <c r="G1039" s="74"/>
    </row>
    <row r="1040" spans="1:7" s="55" customFormat="1" ht="14.15" x14ac:dyDescent="0.4">
      <c r="A1040" s="116"/>
      <c r="E1040" s="74"/>
      <c r="F1040" s="74"/>
      <c r="G1040" s="74"/>
    </row>
    <row r="1041" spans="1:7" s="55" customFormat="1" ht="14.15" x14ac:dyDescent="0.4">
      <c r="A1041" s="116"/>
      <c r="E1041" s="74"/>
      <c r="F1041" s="74"/>
      <c r="G1041" s="74"/>
    </row>
    <row r="1042" spans="1:7" s="55" customFormat="1" ht="14.15" x14ac:dyDescent="0.4">
      <c r="A1042" s="116"/>
      <c r="E1042" s="74"/>
      <c r="F1042" s="74"/>
      <c r="G1042" s="74"/>
    </row>
    <row r="1043" spans="1:7" s="55" customFormat="1" ht="14.15" x14ac:dyDescent="0.4">
      <c r="A1043" s="116"/>
      <c r="E1043" s="74"/>
      <c r="F1043" s="74"/>
      <c r="G1043" s="74"/>
    </row>
    <row r="1044" spans="1:7" s="55" customFormat="1" ht="14.15" x14ac:dyDescent="0.4">
      <c r="A1044" s="116"/>
      <c r="E1044" s="74"/>
      <c r="F1044" s="74"/>
      <c r="G1044" s="74"/>
    </row>
    <row r="1045" spans="1:7" s="55" customFormat="1" ht="14.15" x14ac:dyDescent="0.4">
      <c r="A1045" s="116"/>
      <c r="E1045" s="74"/>
      <c r="F1045" s="74"/>
      <c r="G1045" s="74"/>
    </row>
    <row r="1046" spans="1:7" s="55" customFormat="1" ht="14.15" x14ac:dyDescent="0.4">
      <c r="A1046" s="116"/>
      <c r="E1046" s="74"/>
      <c r="F1046" s="74"/>
      <c r="G1046" s="74"/>
    </row>
    <row r="1047" spans="1:7" s="55" customFormat="1" ht="14.15" x14ac:dyDescent="0.4">
      <c r="A1047" s="116"/>
      <c r="E1047" s="74"/>
      <c r="F1047" s="74"/>
      <c r="G1047" s="74"/>
    </row>
    <row r="1048" spans="1:7" s="55" customFormat="1" ht="14.15" x14ac:dyDescent="0.4">
      <c r="A1048" s="116"/>
      <c r="E1048" s="74"/>
      <c r="F1048" s="74"/>
      <c r="G1048" s="74"/>
    </row>
    <row r="1049" spans="1:7" s="55" customFormat="1" ht="14.15" x14ac:dyDescent="0.4">
      <c r="A1049" s="116"/>
      <c r="E1049" s="74"/>
      <c r="F1049" s="74"/>
      <c r="G1049" s="74"/>
    </row>
    <row r="1050" spans="1:7" s="55" customFormat="1" ht="14.15" x14ac:dyDescent="0.4">
      <c r="A1050" s="116"/>
      <c r="E1050" s="74"/>
      <c r="F1050" s="74"/>
      <c r="G1050" s="74"/>
    </row>
    <row r="1051" spans="1:7" s="55" customFormat="1" ht="14.15" x14ac:dyDescent="0.4">
      <c r="A1051" s="116"/>
      <c r="E1051" s="74"/>
      <c r="F1051" s="74"/>
      <c r="G1051" s="74"/>
    </row>
    <row r="1052" spans="1:7" s="55" customFormat="1" ht="14.15" x14ac:dyDescent="0.4">
      <c r="A1052" s="116"/>
      <c r="E1052" s="74"/>
      <c r="F1052" s="74"/>
      <c r="G1052" s="74"/>
    </row>
    <row r="1053" spans="1:7" s="55" customFormat="1" ht="14.15" x14ac:dyDescent="0.4">
      <c r="A1053" s="116"/>
      <c r="E1053" s="74"/>
      <c r="F1053" s="74"/>
      <c r="G1053" s="74"/>
    </row>
    <row r="1054" spans="1:7" s="55" customFormat="1" ht="14.15" x14ac:dyDescent="0.4">
      <c r="A1054" s="116"/>
      <c r="E1054" s="74"/>
      <c r="F1054" s="74"/>
      <c r="G1054" s="74"/>
    </row>
    <row r="1055" spans="1:7" s="55" customFormat="1" ht="14.15" x14ac:dyDescent="0.4">
      <c r="A1055" s="116"/>
      <c r="E1055" s="74"/>
      <c r="F1055" s="74"/>
      <c r="G1055" s="74"/>
    </row>
    <row r="1056" spans="1:7" s="55" customFormat="1" ht="14.15" x14ac:dyDescent="0.4">
      <c r="A1056" s="116"/>
      <c r="E1056" s="74"/>
      <c r="F1056" s="74"/>
      <c r="G1056" s="74"/>
    </row>
    <row r="1057" spans="1:7" s="55" customFormat="1" ht="14.15" x14ac:dyDescent="0.4">
      <c r="A1057" s="116"/>
      <c r="E1057" s="74"/>
      <c r="F1057" s="74"/>
      <c r="G1057" s="74"/>
    </row>
    <row r="1058" spans="1:7" s="55" customFormat="1" ht="14.15" x14ac:dyDescent="0.4">
      <c r="A1058" s="116"/>
      <c r="E1058" s="74"/>
      <c r="F1058" s="74"/>
      <c r="G1058" s="74"/>
    </row>
    <row r="1059" spans="1:7" s="55" customFormat="1" ht="14.15" x14ac:dyDescent="0.4">
      <c r="A1059" s="116"/>
      <c r="E1059" s="74"/>
      <c r="F1059" s="74"/>
      <c r="G1059" s="74"/>
    </row>
    <row r="1060" spans="1:7" s="55" customFormat="1" ht="14.15" x14ac:dyDescent="0.4">
      <c r="A1060" s="116"/>
      <c r="E1060" s="74"/>
      <c r="F1060" s="74"/>
      <c r="G1060" s="74"/>
    </row>
    <row r="1061" spans="1:7" s="55" customFormat="1" ht="14.15" x14ac:dyDescent="0.4">
      <c r="A1061" s="116"/>
      <c r="E1061" s="74"/>
      <c r="F1061" s="74"/>
      <c r="G1061" s="74"/>
    </row>
    <row r="1062" spans="1:7" s="55" customFormat="1" ht="14.15" x14ac:dyDescent="0.4">
      <c r="A1062" s="116"/>
      <c r="E1062" s="74"/>
      <c r="F1062" s="74"/>
      <c r="G1062" s="74"/>
    </row>
    <row r="1063" spans="1:7" s="55" customFormat="1" ht="14.15" x14ac:dyDescent="0.4">
      <c r="A1063" s="116"/>
      <c r="E1063" s="74"/>
      <c r="F1063" s="74"/>
      <c r="G1063" s="74"/>
    </row>
    <row r="1064" spans="1:7" s="55" customFormat="1" ht="14.15" x14ac:dyDescent="0.4">
      <c r="A1064" s="116"/>
      <c r="E1064" s="74"/>
      <c r="F1064" s="74"/>
      <c r="G1064" s="74"/>
    </row>
    <row r="1065" spans="1:7" s="55" customFormat="1" ht="14.15" x14ac:dyDescent="0.4">
      <c r="A1065" s="116"/>
      <c r="E1065" s="74"/>
      <c r="F1065" s="74"/>
      <c r="G1065" s="74"/>
    </row>
    <row r="1066" spans="1:7" s="55" customFormat="1" ht="14.15" x14ac:dyDescent="0.4">
      <c r="A1066" s="116"/>
      <c r="E1066" s="74"/>
      <c r="F1066" s="74"/>
      <c r="G1066" s="74"/>
    </row>
    <row r="1067" spans="1:7" s="55" customFormat="1" ht="14.15" x14ac:dyDescent="0.4">
      <c r="A1067" s="116"/>
      <c r="E1067" s="74"/>
      <c r="F1067" s="74"/>
      <c r="G1067" s="74"/>
    </row>
    <row r="1068" spans="1:7" s="55" customFormat="1" ht="14.15" x14ac:dyDescent="0.4">
      <c r="A1068" s="116"/>
      <c r="E1068" s="74"/>
      <c r="F1068" s="74"/>
      <c r="G1068" s="74"/>
    </row>
    <row r="1069" spans="1:7" s="55" customFormat="1" ht="14.15" x14ac:dyDescent="0.4">
      <c r="A1069" s="116"/>
      <c r="E1069" s="74"/>
      <c r="F1069" s="74"/>
      <c r="G1069" s="74"/>
    </row>
    <row r="1070" spans="1:7" s="55" customFormat="1" ht="14.15" x14ac:dyDescent="0.4">
      <c r="A1070" s="116"/>
      <c r="E1070" s="74"/>
      <c r="F1070" s="74"/>
      <c r="G1070" s="74"/>
    </row>
    <row r="1071" spans="1:7" s="55" customFormat="1" ht="14.15" x14ac:dyDescent="0.4">
      <c r="A1071" s="116"/>
      <c r="E1071" s="74"/>
      <c r="F1071" s="74"/>
      <c r="G1071" s="74"/>
    </row>
    <row r="1072" spans="1:7" s="55" customFormat="1" ht="14.15" x14ac:dyDescent="0.4">
      <c r="A1072" s="116"/>
      <c r="E1072" s="74"/>
      <c r="F1072" s="74"/>
      <c r="G1072" s="74"/>
    </row>
    <row r="1073" spans="1:7" s="55" customFormat="1" ht="14.15" x14ac:dyDescent="0.4">
      <c r="A1073" s="116"/>
      <c r="E1073" s="74"/>
      <c r="F1073" s="74"/>
      <c r="G1073" s="74"/>
    </row>
    <row r="1074" spans="1:7" s="55" customFormat="1" ht="14.15" x14ac:dyDescent="0.4">
      <c r="A1074" s="116"/>
      <c r="E1074" s="74"/>
      <c r="F1074" s="74"/>
      <c r="G1074" s="74"/>
    </row>
    <row r="1075" spans="1:7" s="55" customFormat="1" ht="14.15" x14ac:dyDescent="0.4">
      <c r="A1075" s="116"/>
      <c r="E1075" s="74"/>
      <c r="F1075" s="74"/>
      <c r="G1075" s="74"/>
    </row>
    <row r="1076" spans="1:7" s="55" customFormat="1" ht="14.15" x14ac:dyDescent="0.4">
      <c r="A1076" s="116"/>
      <c r="E1076" s="74"/>
      <c r="F1076" s="74"/>
      <c r="G1076" s="74"/>
    </row>
    <row r="1077" spans="1:7" s="55" customFormat="1" ht="14.15" x14ac:dyDescent="0.4">
      <c r="A1077" s="116"/>
      <c r="E1077" s="74"/>
      <c r="F1077" s="74"/>
      <c r="G1077" s="74"/>
    </row>
    <row r="1078" spans="1:7" s="55" customFormat="1" ht="14.15" x14ac:dyDescent="0.4">
      <c r="A1078" s="116"/>
      <c r="E1078" s="74"/>
      <c r="F1078" s="74"/>
      <c r="G1078" s="74"/>
    </row>
    <row r="1079" spans="1:7" s="55" customFormat="1" ht="14.15" x14ac:dyDescent="0.4">
      <c r="A1079" s="116"/>
      <c r="E1079" s="74"/>
      <c r="F1079" s="74"/>
      <c r="G1079" s="74"/>
    </row>
    <row r="1080" spans="1:7" s="55" customFormat="1" ht="14.15" x14ac:dyDescent="0.4">
      <c r="A1080" s="116"/>
      <c r="E1080" s="74"/>
      <c r="F1080" s="74"/>
      <c r="G1080" s="74"/>
    </row>
    <row r="1081" spans="1:7" s="55" customFormat="1" ht="14.15" x14ac:dyDescent="0.4">
      <c r="A1081" s="116"/>
      <c r="E1081" s="74"/>
      <c r="F1081" s="74"/>
      <c r="G1081" s="74"/>
    </row>
    <row r="1082" spans="1:7" s="55" customFormat="1" ht="14.15" x14ac:dyDescent="0.4">
      <c r="A1082" s="116"/>
      <c r="E1082" s="74"/>
      <c r="F1082" s="74"/>
      <c r="G1082" s="74"/>
    </row>
    <row r="1083" spans="1:7" s="55" customFormat="1" ht="14.15" x14ac:dyDescent="0.4">
      <c r="A1083" s="116"/>
      <c r="E1083" s="74"/>
      <c r="F1083" s="74"/>
      <c r="G1083" s="74"/>
    </row>
    <row r="1084" spans="1:7" s="55" customFormat="1" ht="14.15" x14ac:dyDescent="0.4">
      <c r="A1084" s="116"/>
      <c r="E1084" s="74"/>
      <c r="F1084" s="74"/>
      <c r="G1084" s="74"/>
    </row>
    <row r="1085" spans="1:7" s="55" customFormat="1" ht="14.15" x14ac:dyDescent="0.4">
      <c r="A1085" s="116"/>
      <c r="E1085" s="74"/>
      <c r="F1085" s="74"/>
      <c r="G1085" s="74"/>
    </row>
    <row r="1086" spans="1:7" s="55" customFormat="1" ht="14.15" x14ac:dyDescent="0.4">
      <c r="A1086" s="116"/>
      <c r="E1086" s="74"/>
      <c r="F1086" s="74"/>
      <c r="G1086" s="74"/>
    </row>
    <row r="1087" spans="1:7" s="55" customFormat="1" ht="14.15" x14ac:dyDescent="0.4">
      <c r="A1087" s="116"/>
      <c r="E1087" s="74"/>
      <c r="F1087" s="74"/>
      <c r="G1087" s="74"/>
    </row>
    <row r="1088" spans="1:7" s="55" customFormat="1" ht="14.15" x14ac:dyDescent="0.4">
      <c r="A1088" s="116"/>
      <c r="E1088" s="74"/>
      <c r="F1088" s="74"/>
      <c r="G1088" s="74"/>
    </row>
    <row r="1089" spans="1:7" s="55" customFormat="1" ht="14.15" x14ac:dyDescent="0.4">
      <c r="A1089" s="116"/>
      <c r="E1089" s="74"/>
      <c r="F1089" s="74"/>
      <c r="G1089" s="74"/>
    </row>
    <row r="1090" spans="1:7" s="55" customFormat="1" ht="14.15" x14ac:dyDescent="0.4">
      <c r="A1090" s="116"/>
      <c r="E1090" s="74"/>
      <c r="F1090" s="74"/>
      <c r="G1090" s="74"/>
    </row>
    <row r="1091" spans="1:7" s="55" customFormat="1" ht="14.15" x14ac:dyDescent="0.4">
      <c r="A1091" s="116"/>
      <c r="E1091" s="74"/>
      <c r="F1091" s="74"/>
      <c r="G1091" s="74"/>
    </row>
    <row r="1092" spans="1:7" s="55" customFormat="1" ht="14.15" x14ac:dyDescent="0.4">
      <c r="A1092" s="116"/>
      <c r="E1092" s="74"/>
      <c r="F1092" s="74"/>
      <c r="G1092" s="74"/>
    </row>
    <row r="1093" spans="1:7" s="55" customFormat="1" ht="14.15" x14ac:dyDescent="0.4">
      <c r="A1093" s="116"/>
      <c r="E1093" s="74"/>
      <c r="F1093" s="74"/>
      <c r="G1093" s="74"/>
    </row>
    <row r="1094" spans="1:7" s="55" customFormat="1" ht="14.15" x14ac:dyDescent="0.4">
      <c r="A1094" s="116"/>
      <c r="E1094" s="74"/>
      <c r="F1094" s="74"/>
      <c r="G1094" s="74"/>
    </row>
    <row r="1095" spans="1:7" s="55" customFormat="1" ht="14.15" x14ac:dyDescent="0.4">
      <c r="A1095" s="116"/>
      <c r="E1095" s="74"/>
      <c r="F1095" s="74"/>
      <c r="G1095" s="74"/>
    </row>
    <row r="1096" spans="1:7" s="55" customFormat="1" ht="14.15" x14ac:dyDescent="0.4">
      <c r="A1096" s="116"/>
      <c r="E1096" s="74"/>
      <c r="F1096" s="74"/>
      <c r="G1096" s="74"/>
    </row>
    <row r="1097" spans="1:7" s="55" customFormat="1" ht="14.15" x14ac:dyDescent="0.4">
      <c r="A1097" s="116"/>
      <c r="E1097" s="74"/>
      <c r="F1097" s="74"/>
      <c r="G1097" s="74"/>
    </row>
    <row r="1098" spans="1:7" s="55" customFormat="1" ht="14.15" x14ac:dyDescent="0.4">
      <c r="A1098" s="116"/>
      <c r="E1098" s="74"/>
      <c r="F1098" s="74"/>
      <c r="G1098" s="74"/>
    </row>
    <row r="1099" spans="1:7" s="55" customFormat="1" ht="14.15" x14ac:dyDescent="0.4">
      <c r="A1099" s="116"/>
      <c r="E1099" s="74"/>
      <c r="F1099" s="74"/>
      <c r="G1099" s="74"/>
    </row>
    <row r="1100" spans="1:7" s="55" customFormat="1" ht="14.15" x14ac:dyDescent="0.4">
      <c r="A1100" s="116"/>
      <c r="E1100" s="74"/>
      <c r="F1100" s="74"/>
      <c r="G1100" s="74"/>
    </row>
    <row r="1101" spans="1:7" s="55" customFormat="1" ht="14.15" x14ac:dyDescent="0.4">
      <c r="A1101" s="116"/>
      <c r="E1101" s="74"/>
      <c r="F1101" s="74"/>
      <c r="G1101" s="74"/>
    </row>
    <row r="1102" spans="1:7" s="55" customFormat="1" ht="14.15" x14ac:dyDescent="0.4">
      <c r="A1102" s="116"/>
      <c r="E1102" s="74"/>
      <c r="F1102" s="74"/>
      <c r="G1102" s="74"/>
    </row>
    <row r="1103" spans="1:7" s="55" customFormat="1" ht="14.15" x14ac:dyDescent="0.4">
      <c r="A1103" s="116"/>
      <c r="E1103" s="74"/>
      <c r="F1103" s="74"/>
      <c r="G1103" s="74"/>
    </row>
    <row r="1104" spans="1:7" s="55" customFormat="1" ht="14.15" x14ac:dyDescent="0.4">
      <c r="A1104" s="116"/>
      <c r="E1104" s="74"/>
      <c r="F1104" s="74"/>
      <c r="G1104" s="74"/>
    </row>
    <row r="1105" spans="1:7" s="55" customFormat="1" ht="14.15" x14ac:dyDescent="0.4">
      <c r="A1105" s="116"/>
      <c r="E1105" s="74"/>
      <c r="F1105" s="74"/>
      <c r="G1105" s="74"/>
    </row>
    <row r="1106" spans="1:7" s="55" customFormat="1" ht="14.15" x14ac:dyDescent="0.4">
      <c r="A1106" s="116"/>
      <c r="E1106" s="74"/>
      <c r="F1106" s="74"/>
      <c r="G1106" s="74"/>
    </row>
    <row r="1107" spans="1:7" s="55" customFormat="1" ht="14.15" x14ac:dyDescent="0.4">
      <c r="A1107" s="116"/>
      <c r="E1107" s="74"/>
      <c r="F1107" s="74"/>
      <c r="G1107" s="74"/>
    </row>
    <row r="1108" spans="1:7" s="55" customFormat="1" ht="14.15" x14ac:dyDescent="0.4">
      <c r="A1108" s="116"/>
      <c r="E1108" s="74"/>
      <c r="F1108" s="74"/>
      <c r="G1108" s="74"/>
    </row>
    <row r="1109" spans="1:7" s="55" customFormat="1" ht="14.15" x14ac:dyDescent="0.4">
      <c r="A1109" s="116"/>
      <c r="E1109" s="74"/>
      <c r="F1109" s="74"/>
      <c r="G1109" s="74"/>
    </row>
    <row r="1110" spans="1:7" s="55" customFormat="1" ht="14.15" x14ac:dyDescent="0.4">
      <c r="A1110" s="116"/>
      <c r="E1110" s="74"/>
      <c r="F1110" s="74"/>
      <c r="G1110" s="74"/>
    </row>
    <row r="1111" spans="1:7" s="55" customFormat="1" ht="14.15" x14ac:dyDescent="0.4">
      <c r="A1111" s="116"/>
      <c r="E1111" s="74"/>
      <c r="F1111" s="74"/>
      <c r="G1111" s="74"/>
    </row>
    <row r="1112" spans="1:7" s="55" customFormat="1" ht="14.15" x14ac:dyDescent="0.4">
      <c r="A1112" s="116"/>
      <c r="E1112" s="74"/>
      <c r="F1112" s="74"/>
      <c r="G1112" s="74"/>
    </row>
    <row r="1113" spans="1:7" s="55" customFormat="1" ht="14.15" x14ac:dyDescent="0.4">
      <c r="A1113" s="116"/>
      <c r="E1113" s="74"/>
      <c r="F1113" s="74"/>
      <c r="G1113" s="74"/>
    </row>
    <row r="1114" spans="1:7" s="55" customFormat="1" ht="14.15" x14ac:dyDescent="0.4">
      <c r="A1114" s="116"/>
      <c r="E1114" s="74"/>
      <c r="F1114" s="74"/>
      <c r="G1114" s="74"/>
    </row>
    <row r="1115" spans="1:7" s="55" customFormat="1" ht="14.15" x14ac:dyDescent="0.4">
      <c r="A1115" s="116"/>
      <c r="E1115" s="74"/>
      <c r="F1115" s="74"/>
      <c r="G1115" s="74"/>
    </row>
    <row r="1116" spans="1:7" s="55" customFormat="1" ht="14.15" x14ac:dyDescent="0.4">
      <c r="A1116" s="116"/>
      <c r="E1116" s="74"/>
      <c r="F1116" s="74"/>
      <c r="G1116" s="74"/>
    </row>
    <row r="1117" spans="1:7" s="55" customFormat="1" ht="14.15" x14ac:dyDescent="0.4">
      <c r="A1117" s="116"/>
      <c r="E1117" s="74"/>
      <c r="F1117" s="74"/>
      <c r="G1117" s="74"/>
    </row>
    <row r="1118" spans="1:7" s="55" customFormat="1" ht="14.15" x14ac:dyDescent="0.4">
      <c r="A1118" s="116"/>
      <c r="E1118" s="74"/>
      <c r="F1118" s="74"/>
      <c r="G1118" s="74"/>
    </row>
    <row r="1119" spans="1:7" s="55" customFormat="1" ht="14.15" x14ac:dyDescent="0.4">
      <c r="A1119" s="116"/>
      <c r="E1119" s="74"/>
      <c r="F1119" s="74"/>
      <c r="G1119" s="74"/>
    </row>
    <row r="1120" spans="1:7" s="55" customFormat="1" ht="14.15" x14ac:dyDescent="0.4">
      <c r="A1120" s="116"/>
      <c r="E1120" s="74"/>
      <c r="F1120" s="74"/>
      <c r="G1120" s="74"/>
    </row>
    <row r="1121" spans="1:7" s="55" customFormat="1" ht="14.15" x14ac:dyDescent="0.4">
      <c r="A1121" s="116"/>
      <c r="E1121" s="74"/>
      <c r="F1121" s="74"/>
      <c r="G1121" s="74"/>
    </row>
    <row r="1122" spans="1:7" s="55" customFormat="1" ht="14.15" x14ac:dyDescent="0.4">
      <c r="A1122" s="116"/>
      <c r="E1122" s="74"/>
      <c r="F1122" s="74"/>
      <c r="G1122" s="74"/>
    </row>
    <row r="1123" spans="1:7" s="55" customFormat="1" ht="14.15" x14ac:dyDescent="0.4">
      <c r="A1123" s="116"/>
      <c r="E1123" s="74"/>
      <c r="F1123" s="74"/>
      <c r="G1123" s="74"/>
    </row>
    <row r="1124" spans="1:7" s="55" customFormat="1" ht="14.15" x14ac:dyDescent="0.4">
      <c r="A1124" s="116"/>
      <c r="E1124" s="74"/>
      <c r="F1124" s="74"/>
      <c r="G1124" s="74"/>
    </row>
    <row r="1125" spans="1:7" s="55" customFormat="1" ht="14.15" x14ac:dyDescent="0.4">
      <c r="A1125" s="116"/>
      <c r="E1125" s="74"/>
      <c r="F1125" s="74"/>
      <c r="G1125" s="74"/>
    </row>
    <row r="1126" spans="1:7" s="55" customFormat="1" ht="14.15" x14ac:dyDescent="0.4">
      <c r="A1126" s="116"/>
      <c r="E1126" s="74"/>
      <c r="F1126" s="74"/>
      <c r="G1126" s="74"/>
    </row>
    <row r="1127" spans="1:7" s="55" customFormat="1" ht="14.15" x14ac:dyDescent="0.4">
      <c r="A1127" s="116"/>
      <c r="E1127" s="74"/>
      <c r="F1127" s="74"/>
      <c r="G1127" s="74"/>
    </row>
    <row r="1128" spans="1:7" s="55" customFormat="1" ht="14.15" x14ac:dyDescent="0.4">
      <c r="A1128" s="116"/>
      <c r="E1128" s="74"/>
      <c r="F1128" s="74"/>
      <c r="G1128" s="74"/>
    </row>
    <row r="1129" spans="1:7" s="55" customFormat="1" ht="14.15" x14ac:dyDescent="0.4">
      <c r="A1129" s="116"/>
      <c r="E1129" s="74"/>
      <c r="F1129" s="74"/>
      <c r="G1129" s="74"/>
    </row>
    <row r="1130" spans="1:7" s="55" customFormat="1" ht="14.15" x14ac:dyDescent="0.4">
      <c r="A1130" s="116"/>
      <c r="E1130" s="74"/>
      <c r="F1130" s="74"/>
      <c r="G1130" s="74"/>
    </row>
    <row r="1131" spans="1:7" s="55" customFormat="1" ht="14.15" x14ac:dyDescent="0.4">
      <c r="A1131" s="116"/>
      <c r="E1131" s="74"/>
      <c r="F1131" s="74"/>
      <c r="G1131" s="74"/>
    </row>
    <row r="1132" spans="1:7" s="55" customFormat="1" ht="14.15" x14ac:dyDescent="0.4">
      <c r="A1132" s="116"/>
      <c r="E1132" s="74"/>
      <c r="F1132" s="74"/>
      <c r="G1132" s="74"/>
    </row>
    <row r="1133" spans="1:7" s="55" customFormat="1" ht="14.15" x14ac:dyDescent="0.4">
      <c r="A1133" s="116"/>
      <c r="E1133" s="74"/>
      <c r="F1133" s="74"/>
      <c r="G1133" s="74"/>
    </row>
    <row r="1134" spans="1:7" s="55" customFormat="1" ht="14.15" x14ac:dyDescent="0.4">
      <c r="A1134" s="116"/>
      <c r="E1134" s="74"/>
      <c r="F1134" s="74"/>
      <c r="G1134" s="74"/>
    </row>
    <row r="1135" spans="1:7" s="55" customFormat="1" ht="14.15" x14ac:dyDescent="0.4">
      <c r="A1135" s="116"/>
      <c r="E1135" s="74"/>
      <c r="F1135" s="74"/>
      <c r="G1135" s="74"/>
    </row>
    <row r="1136" spans="1:7" s="55" customFormat="1" ht="14.15" x14ac:dyDescent="0.4">
      <c r="A1136" s="116"/>
      <c r="E1136" s="74"/>
      <c r="F1136" s="74"/>
      <c r="G1136" s="74"/>
    </row>
    <row r="1137" spans="1:7" s="55" customFormat="1" ht="14.15" x14ac:dyDescent="0.4">
      <c r="A1137" s="116"/>
      <c r="E1137" s="74"/>
      <c r="F1137" s="74"/>
      <c r="G1137" s="74"/>
    </row>
    <row r="1138" spans="1:7" s="55" customFormat="1" ht="14.15" x14ac:dyDescent="0.4">
      <c r="A1138" s="116"/>
      <c r="E1138" s="74"/>
      <c r="F1138" s="74"/>
      <c r="G1138" s="74"/>
    </row>
    <row r="1139" spans="1:7" s="55" customFormat="1" ht="14.15" x14ac:dyDescent="0.4">
      <c r="A1139" s="116"/>
      <c r="E1139" s="74"/>
      <c r="F1139" s="74"/>
      <c r="G1139" s="74"/>
    </row>
    <row r="1140" spans="1:7" s="55" customFormat="1" ht="14.15" x14ac:dyDescent="0.4">
      <c r="A1140" s="116"/>
      <c r="E1140" s="74"/>
      <c r="F1140" s="74"/>
      <c r="G1140" s="74"/>
    </row>
    <row r="1141" spans="1:7" s="55" customFormat="1" ht="14.15" x14ac:dyDescent="0.4">
      <c r="A1141" s="116"/>
      <c r="E1141" s="74"/>
      <c r="F1141" s="74"/>
      <c r="G1141" s="74"/>
    </row>
    <row r="1142" spans="1:7" s="55" customFormat="1" ht="14.15" x14ac:dyDescent="0.4">
      <c r="A1142" s="116"/>
      <c r="E1142" s="74"/>
      <c r="F1142" s="74"/>
      <c r="G1142" s="74"/>
    </row>
    <row r="1143" spans="1:7" s="55" customFormat="1" ht="14.15" x14ac:dyDescent="0.4">
      <c r="A1143" s="116"/>
      <c r="E1143" s="74"/>
      <c r="F1143" s="74"/>
      <c r="G1143" s="74"/>
    </row>
    <row r="1144" spans="1:7" s="55" customFormat="1" ht="14.15" x14ac:dyDescent="0.4">
      <c r="A1144" s="116"/>
      <c r="E1144" s="74"/>
      <c r="F1144" s="74"/>
      <c r="G1144" s="74"/>
    </row>
    <row r="1145" spans="1:7" s="55" customFormat="1" ht="14.15" x14ac:dyDescent="0.4">
      <c r="A1145" s="116"/>
      <c r="E1145" s="74"/>
      <c r="F1145" s="74"/>
      <c r="G1145" s="74"/>
    </row>
    <row r="1146" spans="1:7" s="55" customFormat="1" ht="14.15" x14ac:dyDescent="0.4">
      <c r="A1146" s="116"/>
      <c r="E1146" s="74"/>
      <c r="F1146" s="74"/>
      <c r="G1146" s="74"/>
    </row>
    <row r="1147" spans="1:7" s="55" customFormat="1" ht="14.15" x14ac:dyDescent="0.4">
      <c r="A1147" s="116"/>
      <c r="E1147" s="74"/>
      <c r="F1147" s="74"/>
      <c r="G1147" s="74"/>
    </row>
    <row r="1148" spans="1:7" s="55" customFormat="1" ht="14.15" x14ac:dyDescent="0.4">
      <c r="A1148" s="116"/>
      <c r="E1148" s="74"/>
      <c r="F1148" s="74"/>
      <c r="G1148" s="74"/>
    </row>
    <row r="1149" spans="1:7" s="55" customFormat="1" ht="14.15" x14ac:dyDescent="0.4">
      <c r="A1149" s="116"/>
      <c r="E1149" s="74"/>
      <c r="F1149" s="74"/>
      <c r="G1149" s="74"/>
    </row>
    <row r="1150" spans="1:7" s="55" customFormat="1" ht="14.15" x14ac:dyDescent="0.4">
      <c r="A1150" s="116"/>
      <c r="E1150" s="74"/>
      <c r="F1150" s="74"/>
      <c r="G1150" s="74"/>
    </row>
    <row r="1151" spans="1:7" s="55" customFormat="1" ht="14.15" x14ac:dyDescent="0.4">
      <c r="A1151" s="116"/>
      <c r="E1151" s="74"/>
      <c r="F1151" s="74"/>
      <c r="G1151" s="74"/>
    </row>
    <row r="1152" spans="1:7" s="55" customFormat="1" ht="14.15" x14ac:dyDescent="0.4">
      <c r="A1152" s="116"/>
      <c r="E1152" s="74"/>
      <c r="F1152" s="74"/>
      <c r="G1152" s="74"/>
    </row>
    <row r="1153" spans="1:7" s="55" customFormat="1" ht="14.15" x14ac:dyDescent="0.4">
      <c r="A1153" s="116"/>
      <c r="E1153" s="74"/>
      <c r="F1153" s="74"/>
      <c r="G1153" s="74"/>
    </row>
    <row r="1154" spans="1:7" s="55" customFormat="1" ht="14.15" x14ac:dyDescent="0.4">
      <c r="A1154" s="116"/>
      <c r="E1154" s="74"/>
      <c r="F1154" s="74"/>
      <c r="G1154" s="74"/>
    </row>
    <row r="1155" spans="1:7" s="55" customFormat="1" ht="14.15" x14ac:dyDescent="0.4">
      <c r="A1155" s="116"/>
      <c r="E1155" s="74"/>
      <c r="F1155" s="74"/>
      <c r="G1155" s="74"/>
    </row>
    <row r="1156" spans="1:7" s="55" customFormat="1" ht="14.15" x14ac:dyDescent="0.4">
      <c r="A1156" s="116"/>
      <c r="E1156" s="74"/>
      <c r="F1156" s="74"/>
      <c r="G1156" s="74"/>
    </row>
    <row r="1157" spans="1:7" s="55" customFormat="1" ht="14.15" x14ac:dyDescent="0.4">
      <c r="A1157" s="116"/>
      <c r="E1157" s="74"/>
      <c r="F1157" s="74"/>
      <c r="G1157" s="74"/>
    </row>
    <row r="1158" spans="1:7" s="55" customFormat="1" ht="14.15" x14ac:dyDescent="0.4">
      <c r="A1158" s="116"/>
      <c r="E1158" s="74"/>
      <c r="F1158" s="74"/>
      <c r="G1158" s="74"/>
    </row>
    <row r="1159" spans="1:7" s="55" customFormat="1" ht="14.15" x14ac:dyDescent="0.4">
      <c r="A1159" s="116"/>
      <c r="E1159" s="74"/>
      <c r="F1159" s="74"/>
      <c r="G1159" s="74"/>
    </row>
    <row r="1160" spans="1:7" s="55" customFormat="1" ht="14.15" x14ac:dyDescent="0.4">
      <c r="A1160" s="116"/>
      <c r="E1160" s="74"/>
      <c r="F1160" s="74"/>
      <c r="G1160" s="74"/>
    </row>
    <row r="1161" spans="1:7" s="55" customFormat="1" ht="14.15" x14ac:dyDescent="0.4">
      <c r="A1161" s="116"/>
      <c r="E1161" s="74"/>
      <c r="F1161" s="74"/>
      <c r="G1161" s="74"/>
    </row>
    <row r="1162" spans="1:7" s="55" customFormat="1" ht="14.15" x14ac:dyDescent="0.4">
      <c r="A1162" s="116"/>
      <c r="E1162" s="74"/>
      <c r="F1162" s="74"/>
      <c r="G1162" s="74"/>
    </row>
    <row r="1163" spans="1:7" s="55" customFormat="1" ht="14.15" x14ac:dyDescent="0.4">
      <c r="A1163" s="116"/>
      <c r="E1163" s="74"/>
      <c r="F1163" s="74"/>
      <c r="G1163" s="74"/>
    </row>
    <row r="1164" spans="1:7" s="55" customFormat="1" ht="14.15" x14ac:dyDescent="0.4">
      <c r="A1164" s="116"/>
      <c r="E1164" s="74"/>
      <c r="F1164" s="74"/>
      <c r="G1164" s="74"/>
    </row>
    <row r="1165" spans="1:7" s="55" customFormat="1" ht="14.15" x14ac:dyDescent="0.4">
      <c r="A1165" s="116"/>
      <c r="E1165" s="74"/>
      <c r="F1165" s="74"/>
      <c r="G1165" s="74"/>
    </row>
    <row r="1166" spans="1:7" s="55" customFormat="1" ht="14.15" x14ac:dyDescent="0.4">
      <c r="A1166" s="116"/>
      <c r="E1166" s="74"/>
      <c r="F1166" s="74"/>
      <c r="G1166" s="74"/>
    </row>
    <row r="1167" spans="1:7" s="55" customFormat="1" ht="14.15" x14ac:dyDescent="0.4">
      <c r="A1167" s="116"/>
      <c r="E1167" s="74"/>
      <c r="F1167" s="74"/>
      <c r="G1167" s="74"/>
    </row>
    <row r="1168" spans="1:7" s="55" customFormat="1" ht="14.15" x14ac:dyDescent="0.4">
      <c r="A1168" s="116"/>
      <c r="E1168" s="74"/>
      <c r="F1168" s="74"/>
      <c r="G1168" s="74"/>
    </row>
    <row r="1169" spans="1:7" s="55" customFormat="1" ht="14.15" x14ac:dyDescent="0.4">
      <c r="A1169" s="116"/>
      <c r="E1169" s="74"/>
      <c r="F1169" s="74"/>
      <c r="G1169" s="74"/>
    </row>
    <row r="1170" spans="1:7" s="55" customFormat="1" ht="14.15" x14ac:dyDescent="0.4">
      <c r="A1170" s="116"/>
      <c r="E1170" s="74"/>
      <c r="F1170" s="74"/>
      <c r="G1170" s="74"/>
    </row>
    <row r="1171" spans="1:7" s="55" customFormat="1" ht="14.15" x14ac:dyDescent="0.4">
      <c r="A1171" s="116"/>
      <c r="E1171" s="74"/>
      <c r="F1171" s="74"/>
      <c r="G1171" s="74"/>
    </row>
    <row r="1172" spans="1:7" s="55" customFormat="1" ht="14.15" x14ac:dyDescent="0.4">
      <c r="A1172" s="116"/>
      <c r="E1172" s="74"/>
      <c r="F1172" s="74"/>
      <c r="G1172" s="74"/>
    </row>
    <row r="1173" spans="1:7" s="55" customFormat="1" ht="14.15" x14ac:dyDescent="0.4">
      <c r="A1173" s="116"/>
      <c r="E1173" s="74"/>
      <c r="F1173" s="74"/>
      <c r="G1173" s="74"/>
    </row>
    <row r="1174" spans="1:7" s="55" customFormat="1" ht="14.15" x14ac:dyDescent="0.4">
      <c r="A1174" s="116"/>
      <c r="E1174" s="74"/>
      <c r="F1174" s="74"/>
      <c r="G1174" s="74"/>
    </row>
    <row r="1175" spans="1:7" s="55" customFormat="1" ht="14.15" x14ac:dyDescent="0.4">
      <c r="A1175" s="116"/>
      <c r="E1175" s="74"/>
      <c r="F1175" s="74"/>
      <c r="G1175" s="74"/>
    </row>
    <row r="1176" spans="1:7" s="55" customFormat="1" ht="14.15" x14ac:dyDescent="0.4">
      <c r="A1176" s="116"/>
      <c r="E1176" s="74"/>
      <c r="F1176" s="74"/>
      <c r="G1176" s="74"/>
    </row>
    <row r="1177" spans="1:7" s="55" customFormat="1" ht="14.15" x14ac:dyDescent="0.4">
      <c r="A1177" s="116"/>
      <c r="E1177" s="74"/>
      <c r="F1177" s="74"/>
      <c r="G1177" s="74"/>
    </row>
    <row r="1178" spans="1:7" s="55" customFormat="1" ht="14.15" x14ac:dyDescent="0.4">
      <c r="A1178" s="116"/>
      <c r="E1178" s="74"/>
      <c r="F1178" s="74"/>
      <c r="G1178" s="74"/>
    </row>
    <row r="1179" spans="1:7" s="55" customFormat="1" ht="14.15" x14ac:dyDescent="0.4">
      <c r="A1179" s="116"/>
      <c r="E1179" s="74"/>
      <c r="F1179" s="74"/>
      <c r="G1179" s="74"/>
    </row>
    <row r="1180" spans="1:7" s="55" customFormat="1" ht="14.15" x14ac:dyDescent="0.4">
      <c r="A1180" s="116"/>
      <c r="E1180" s="74"/>
      <c r="F1180" s="74"/>
      <c r="G1180" s="74"/>
    </row>
    <row r="1181" spans="1:7" s="55" customFormat="1" ht="14.15" x14ac:dyDescent="0.4">
      <c r="A1181" s="116"/>
      <c r="E1181" s="74"/>
      <c r="F1181" s="74"/>
      <c r="G1181" s="74"/>
    </row>
    <row r="1182" spans="1:7" s="55" customFormat="1" ht="14.15" x14ac:dyDescent="0.4">
      <c r="A1182" s="116"/>
      <c r="E1182" s="74"/>
      <c r="F1182" s="74"/>
      <c r="G1182" s="74"/>
    </row>
    <row r="1183" spans="1:7" s="55" customFormat="1" ht="14.15" x14ac:dyDescent="0.4">
      <c r="A1183" s="116"/>
      <c r="E1183" s="74"/>
      <c r="F1183" s="74"/>
      <c r="G1183" s="74"/>
    </row>
    <row r="1184" spans="1:7" s="55" customFormat="1" ht="14.15" x14ac:dyDescent="0.4">
      <c r="A1184" s="116"/>
      <c r="E1184" s="74"/>
      <c r="F1184" s="74"/>
      <c r="G1184" s="74"/>
    </row>
    <row r="1185" spans="1:7" s="55" customFormat="1" ht="14.15" x14ac:dyDescent="0.4">
      <c r="A1185" s="116"/>
      <c r="E1185" s="74"/>
      <c r="F1185" s="74"/>
      <c r="G1185" s="74"/>
    </row>
    <row r="1186" spans="1:7" s="55" customFormat="1" ht="14.15" x14ac:dyDescent="0.4">
      <c r="A1186" s="116"/>
      <c r="E1186" s="74"/>
      <c r="F1186" s="74"/>
      <c r="G1186" s="74"/>
    </row>
    <row r="1187" spans="1:7" s="55" customFormat="1" ht="14.15" x14ac:dyDescent="0.4">
      <c r="A1187" s="116"/>
      <c r="E1187" s="74"/>
      <c r="F1187" s="74"/>
      <c r="G1187" s="74"/>
    </row>
    <row r="1188" spans="1:7" s="55" customFormat="1" ht="14.15" x14ac:dyDescent="0.4">
      <c r="A1188" s="116"/>
      <c r="E1188" s="74"/>
      <c r="F1188" s="74"/>
      <c r="G1188" s="74"/>
    </row>
    <row r="1189" spans="1:7" s="55" customFormat="1" ht="14.15" x14ac:dyDescent="0.4">
      <c r="A1189" s="116"/>
      <c r="E1189" s="74"/>
      <c r="F1189" s="74"/>
      <c r="G1189" s="74"/>
    </row>
    <row r="1190" spans="1:7" s="55" customFormat="1" ht="14.15" x14ac:dyDescent="0.4">
      <c r="A1190" s="116"/>
      <c r="E1190" s="74"/>
      <c r="F1190" s="74"/>
      <c r="G1190" s="74"/>
    </row>
    <row r="1191" spans="1:7" s="55" customFormat="1" ht="14.15" x14ac:dyDescent="0.4">
      <c r="A1191" s="116"/>
      <c r="E1191" s="74"/>
      <c r="F1191" s="74"/>
      <c r="G1191" s="74"/>
    </row>
    <row r="1192" spans="1:7" s="55" customFormat="1" ht="14.15" x14ac:dyDescent="0.4">
      <c r="A1192" s="116"/>
      <c r="E1192" s="74"/>
      <c r="F1192" s="74"/>
      <c r="G1192" s="74"/>
    </row>
    <row r="1193" spans="1:7" s="55" customFormat="1" ht="14.15" x14ac:dyDescent="0.4">
      <c r="A1193" s="116"/>
      <c r="E1193" s="74"/>
      <c r="F1193" s="74"/>
      <c r="G1193" s="74"/>
    </row>
    <row r="1194" spans="1:7" s="55" customFormat="1" ht="14.15" x14ac:dyDescent="0.4">
      <c r="A1194" s="116"/>
      <c r="E1194" s="74"/>
      <c r="F1194" s="74"/>
      <c r="G1194" s="74"/>
    </row>
    <row r="1195" spans="1:7" s="55" customFormat="1" ht="14.15" x14ac:dyDescent="0.4">
      <c r="A1195" s="116"/>
      <c r="E1195" s="74"/>
      <c r="F1195" s="74"/>
      <c r="G1195" s="74"/>
    </row>
    <row r="1196" spans="1:7" s="55" customFormat="1" ht="14.15" x14ac:dyDescent="0.4">
      <c r="A1196" s="116"/>
      <c r="E1196" s="74"/>
      <c r="F1196" s="74"/>
      <c r="G1196" s="74"/>
    </row>
    <row r="1197" spans="1:7" s="55" customFormat="1" ht="14.15" x14ac:dyDescent="0.4">
      <c r="A1197" s="116"/>
      <c r="E1197" s="74"/>
      <c r="F1197" s="74"/>
      <c r="G1197" s="74"/>
    </row>
    <row r="1198" spans="1:7" s="55" customFormat="1" ht="14.15" x14ac:dyDescent="0.4">
      <c r="A1198" s="116"/>
      <c r="E1198" s="74"/>
      <c r="F1198" s="74"/>
      <c r="G1198" s="74"/>
    </row>
    <row r="1199" spans="1:7" s="55" customFormat="1" ht="14.15" x14ac:dyDescent="0.4">
      <c r="A1199" s="116"/>
      <c r="E1199" s="74"/>
      <c r="F1199" s="74"/>
      <c r="G1199" s="74"/>
    </row>
    <row r="1200" spans="1:7" s="55" customFormat="1" ht="14.15" x14ac:dyDescent="0.4">
      <c r="A1200" s="116"/>
      <c r="E1200" s="74"/>
      <c r="F1200" s="74"/>
      <c r="G1200" s="74"/>
    </row>
    <row r="1201" spans="1:7" s="55" customFormat="1" ht="14.15" x14ac:dyDescent="0.4">
      <c r="A1201" s="116"/>
      <c r="E1201" s="74"/>
      <c r="F1201" s="74"/>
      <c r="G1201" s="74"/>
    </row>
    <row r="1202" spans="1:7" s="55" customFormat="1" ht="14.15" x14ac:dyDescent="0.4">
      <c r="A1202" s="116"/>
      <c r="E1202" s="74"/>
      <c r="F1202" s="74"/>
      <c r="G1202" s="74"/>
    </row>
    <row r="1203" spans="1:7" s="55" customFormat="1" ht="14.15" x14ac:dyDescent="0.4">
      <c r="A1203" s="116"/>
      <c r="E1203" s="74"/>
      <c r="F1203" s="74"/>
      <c r="G1203" s="74"/>
    </row>
    <row r="1204" spans="1:7" s="55" customFormat="1" ht="14.15" x14ac:dyDescent="0.4">
      <c r="A1204" s="116"/>
      <c r="E1204" s="74"/>
      <c r="F1204" s="74"/>
      <c r="G1204" s="74"/>
    </row>
    <row r="1205" spans="1:7" s="55" customFormat="1" ht="14.15" x14ac:dyDescent="0.4">
      <c r="A1205" s="116"/>
      <c r="E1205" s="74"/>
      <c r="F1205" s="74"/>
      <c r="G1205" s="74"/>
    </row>
    <row r="1206" spans="1:7" s="55" customFormat="1" ht="14.15" x14ac:dyDescent="0.4">
      <c r="A1206" s="116"/>
      <c r="E1206" s="74"/>
      <c r="F1206" s="74"/>
      <c r="G1206" s="74"/>
    </row>
    <row r="1207" spans="1:7" s="55" customFormat="1" ht="14.15" x14ac:dyDescent="0.4">
      <c r="A1207" s="116"/>
      <c r="E1207" s="74"/>
      <c r="F1207" s="74"/>
      <c r="G1207" s="74"/>
    </row>
    <row r="1208" spans="1:7" s="55" customFormat="1" ht="14.15" x14ac:dyDescent="0.4">
      <c r="A1208" s="116"/>
      <c r="E1208" s="74"/>
      <c r="F1208" s="74"/>
      <c r="G1208" s="74"/>
    </row>
    <row r="1209" spans="1:7" s="55" customFormat="1" ht="14.15" x14ac:dyDescent="0.4">
      <c r="A1209" s="116"/>
      <c r="E1209" s="74"/>
      <c r="F1209" s="74"/>
      <c r="G1209" s="74"/>
    </row>
    <row r="1210" spans="1:7" s="55" customFormat="1" ht="14.15" x14ac:dyDescent="0.4">
      <c r="A1210" s="116"/>
      <c r="E1210" s="74"/>
      <c r="F1210" s="74"/>
      <c r="G1210" s="74"/>
    </row>
    <row r="1211" spans="1:7" s="55" customFormat="1" ht="14.15" x14ac:dyDescent="0.4">
      <c r="A1211" s="116"/>
      <c r="E1211" s="74"/>
      <c r="F1211" s="74"/>
      <c r="G1211" s="74"/>
    </row>
    <row r="1212" spans="1:7" s="55" customFormat="1" ht="14.15" x14ac:dyDescent="0.4">
      <c r="A1212" s="116"/>
      <c r="E1212" s="74"/>
      <c r="F1212" s="74"/>
      <c r="G1212" s="74"/>
    </row>
    <row r="1213" spans="1:7" s="55" customFormat="1" ht="14.15" x14ac:dyDescent="0.4">
      <c r="A1213" s="116"/>
      <c r="E1213" s="74"/>
      <c r="F1213" s="74"/>
      <c r="G1213" s="74"/>
    </row>
    <row r="1214" spans="1:7" s="55" customFormat="1" ht="14.15" x14ac:dyDescent="0.4">
      <c r="A1214" s="116"/>
      <c r="E1214" s="74"/>
      <c r="F1214" s="74"/>
      <c r="G1214" s="74"/>
    </row>
    <row r="1215" spans="1:7" s="55" customFormat="1" ht="14.15" x14ac:dyDescent="0.4">
      <c r="A1215" s="116"/>
      <c r="E1215" s="74"/>
      <c r="F1215" s="74"/>
      <c r="G1215" s="74"/>
    </row>
    <row r="1216" spans="1:7" s="55" customFormat="1" ht="14.15" x14ac:dyDescent="0.4">
      <c r="A1216" s="116"/>
      <c r="E1216" s="74"/>
      <c r="F1216" s="74"/>
      <c r="G1216" s="74"/>
    </row>
    <row r="1217" spans="1:7" s="55" customFormat="1" ht="14.15" x14ac:dyDescent="0.4">
      <c r="A1217" s="116"/>
      <c r="E1217" s="74"/>
      <c r="F1217" s="74"/>
      <c r="G1217" s="74"/>
    </row>
    <row r="1218" spans="1:7" s="55" customFormat="1" ht="14.15" x14ac:dyDescent="0.4">
      <c r="A1218" s="116"/>
      <c r="E1218" s="74"/>
      <c r="F1218" s="74"/>
      <c r="G1218" s="74"/>
    </row>
    <row r="1219" spans="1:7" s="55" customFormat="1" ht="14.15" x14ac:dyDescent="0.4">
      <c r="A1219" s="116"/>
      <c r="E1219" s="74"/>
      <c r="F1219" s="74"/>
      <c r="G1219" s="74"/>
    </row>
    <row r="1220" spans="1:7" s="55" customFormat="1" ht="14.15" x14ac:dyDescent="0.4">
      <c r="A1220" s="116"/>
      <c r="E1220" s="74"/>
      <c r="F1220" s="74"/>
      <c r="G1220" s="74"/>
    </row>
    <row r="1221" spans="1:7" s="55" customFormat="1" ht="14.15" x14ac:dyDescent="0.4">
      <c r="A1221" s="116"/>
      <c r="E1221" s="74"/>
      <c r="F1221" s="74"/>
      <c r="G1221" s="74"/>
    </row>
    <row r="1222" spans="1:7" s="55" customFormat="1" ht="14.15" x14ac:dyDescent="0.4">
      <c r="A1222" s="116"/>
      <c r="E1222" s="74"/>
      <c r="F1222" s="74"/>
      <c r="G1222" s="74"/>
    </row>
    <row r="1223" spans="1:7" s="55" customFormat="1" ht="14.15" x14ac:dyDescent="0.4">
      <c r="A1223" s="116"/>
      <c r="E1223" s="74"/>
      <c r="F1223" s="74"/>
      <c r="G1223" s="74"/>
    </row>
    <row r="1224" spans="1:7" s="55" customFormat="1" ht="14.15" x14ac:dyDescent="0.4">
      <c r="A1224" s="116"/>
      <c r="E1224" s="74"/>
      <c r="F1224" s="74"/>
      <c r="G1224" s="74"/>
    </row>
    <row r="1225" spans="1:7" s="55" customFormat="1" ht="14.15" x14ac:dyDescent="0.4">
      <c r="A1225" s="116"/>
      <c r="E1225" s="74"/>
      <c r="F1225" s="74"/>
      <c r="G1225" s="74"/>
    </row>
    <row r="1226" spans="1:7" s="55" customFormat="1" ht="14.15" x14ac:dyDescent="0.4">
      <c r="A1226" s="116"/>
      <c r="E1226" s="74"/>
      <c r="F1226" s="74"/>
      <c r="G1226" s="74"/>
    </row>
    <row r="1227" spans="1:7" s="55" customFormat="1" ht="14.15" x14ac:dyDescent="0.4">
      <c r="A1227" s="116"/>
      <c r="E1227" s="74"/>
      <c r="F1227" s="74"/>
      <c r="G1227" s="74"/>
    </row>
    <row r="1228" spans="1:7" s="55" customFormat="1" ht="14.15" x14ac:dyDescent="0.4">
      <c r="A1228" s="116"/>
      <c r="E1228" s="74"/>
      <c r="F1228" s="74"/>
      <c r="G1228" s="74"/>
    </row>
    <row r="1229" spans="1:7" s="55" customFormat="1" ht="14.15" x14ac:dyDescent="0.4">
      <c r="A1229" s="116"/>
      <c r="E1229" s="74"/>
      <c r="F1229" s="74"/>
      <c r="G1229" s="74"/>
    </row>
    <row r="1230" spans="1:7" s="55" customFormat="1" ht="14.15" x14ac:dyDescent="0.4">
      <c r="A1230" s="116"/>
      <c r="E1230" s="74"/>
      <c r="F1230" s="74"/>
      <c r="G1230" s="74"/>
    </row>
    <row r="1231" spans="1:7" s="55" customFormat="1" ht="14.15" x14ac:dyDescent="0.4">
      <c r="A1231" s="116"/>
      <c r="E1231" s="74"/>
      <c r="F1231" s="74"/>
      <c r="G1231" s="74"/>
    </row>
    <row r="1232" spans="1:7" s="55" customFormat="1" ht="14.15" x14ac:dyDescent="0.4">
      <c r="A1232" s="116"/>
      <c r="E1232" s="74"/>
      <c r="F1232" s="74"/>
      <c r="G1232" s="74"/>
    </row>
    <row r="1233" spans="1:7" s="55" customFormat="1" ht="14.15" x14ac:dyDescent="0.4">
      <c r="A1233" s="116"/>
      <c r="E1233" s="74"/>
      <c r="F1233" s="74"/>
      <c r="G1233" s="74"/>
    </row>
    <row r="1234" spans="1:7" s="55" customFormat="1" ht="14.15" x14ac:dyDescent="0.4">
      <c r="A1234" s="116"/>
      <c r="E1234" s="74"/>
      <c r="F1234" s="74"/>
      <c r="G1234" s="74"/>
    </row>
    <row r="1235" spans="1:7" s="55" customFormat="1" ht="14.15" x14ac:dyDescent="0.4">
      <c r="A1235" s="116"/>
      <c r="E1235" s="74"/>
      <c r="F1235" s="74"/>
      <c r="G1235" s="74"/>
    </row>
    <row r="1236" spans="1:7" s="55" customFormat="1" ht="14.15" x14ac:dyDescent="0.4">
      <c r="A1236" s="116"/>
      <c r="E1236" s="74"/>
      <c r="F1236" s="74"/>
      <c r="G1236" s="74"/>
    </row>
    <row r="1237" spans="1:7" s="55" customFormat="1" ht="14.15" x14ac:dyDescent="0.4">
      <c r="A1237" s="116"/>
      <c r="E1237" s="74"/>
      <c r="F1237" s="74"/>
      <c r="G1237" s="74"/>
    </row>
    <row r="1238" spans="1:7" s="55" customFormat="1" ht="14.15" x14ac:dyDescent="0.4">
      <c r="A1238" s="116"/>
      <c r="E1238" s="74"/>
      <c r="F1238" s="74"/>
      <c r="G1238" s="74"/>
    </row>
    <row r="1239" spans="1:7" s="55" customFormat="1" ht="14.15" x14ac:dyDescent="0.4">
      <c r="A1239" s="116"/>
      <c r="E1239" s="74"/>
      <c r="F1239" s="74"/>
      <c r="G1239" s="74"/>
    </row>
    <row r="1240" spans="1:7" s="55" customFormat="1" ht="14.15" x14ac:dyDescent="0.4">
      <c r="A1240" s="116"/>
      <c r="E1240" s="74"/>
      <c r="F1240" s="74"/>
      <c r="G1240" s="74"/>
    </row>
    <row r="1241" spans="1:7" s="55" customFormat="1" ht="14.15" x14ac:dyDescent="0.4">
      <c r="A1241" s="116"/>
      <c r="E1241" s="74"/>
      <c r="F1241" s="74"/>
      <c r="G1241" s="74"/>
    </row>
    <row r="1242" spans="1:7" s="55" customFormat="1" ht="14.15" x14ac:dyDescent="0.4">
      <c r="A1242" s="116"/>
      <c r="E1242" s="74"/>
      <c r="F1242" s="74"/>
      <c r="G1242" s="74"/>
    </row>
    <row r="1243" spans="1:7" s="55" customFormat="1" ht="14.15" x14ac:dyDescent="0.4">
      <c r="A1243" s="116"/>
      <c r="E1243" s="74"/>
      <c r="F1243" s="74"/>
      <c r="G1243" s="74"/>
    </row>
    <row r="1244" spans="1:7" s="55" customFormat="1" ht="14.15" x14ac:dyDescent="0.4">
      <c r="A1244" s="116"/>
      <c r="E1244" s="74"/>
      <c r="F1244" s="74"/>
      <c r="G1244" s="74"/>
    </row>
    <row r="1245" spans="1:7" s="55" customFormat="1" ht="14.15" x14ac:dyDescent="0.4">
      <c r="A1245" s="116"/>
      <c r="E1245" s="74"/>
      <c r="F1245" s="74"/>
      <c r="G1245" s="74"/>
    </row>
    <row r="1246" spans="1:7" s="55" customFormat="1" ht="14.15" x14ac:dyDescent="0.4">
      <c r="A1246" s="116"/>
      <c r="E1246" s="74"/>
      <c r="F1246" s="74"/>
      <c r="G1246" s="74"/>
    </row>
    <row r="1247" spans="1:7" s="55" customFormat="1" ht="14.15" x14ac:dyDescent="0.4">
      <c r="A1247" s="116"/>
      <c r="E1247" s="74"/>
      <c r="F1247" s="74"/>
      <c r="G1247" s="74"/>
    </row>
    <row r="1248" spans="1:7" s="55" customFormat="1" ht="14.15" x14ac:dyDescent="0.4">
      <c r="A1248" s="116"/>
      <c r="E1248" s="74"/>
      <c r="F1248" s="74"/>
      <c r="G1248" s="74"/>
    </row>
    <row r="1249" spans="1:7" s="55" customFormat="1" ht="14.15" x14ac:dyDescent="0.4">
      <c r="A1249" s="116"/>
      <c r="E1249" s="74"/>
      <c r="F1249" s="74"/>
      <c r="G1249" s="74"/>
    </row>
    <row r="1250" spans="1:7" s="55" customFormat="1" ht="14.15" x14ac:dyDescent="0.4">
      <c r="A1250" s="116"/>
      <c r="E1250" s="74"/>
      <c r="F1250" s="74"/>
      <c r="G1250" s="74"/>
    </row>
    <row r="1251" spans="1:7" s="55" customFormat="1" ht="14.15" x14ac:dyDescent="0.4">
      <c r="A1251" s="116"/>
      <c r="E1251" s="74"/>
      <c r="F1251" s="74"/>
      <c r="G1251" s="74"/>
    </row>
    <row r="1252" spans="1:7" s="55" customFormat="1" ht="14.15" x14ac:dyDescent="0.4">
      <c r="A1252" s="116"/>
      <c r="E1252" s="74"/>
      <c r="F1252" s="74"/>
      <c r="G1252" s="74"/>
    </row>
    <row r="1253" spans="1:7" s="55" customFormat="1" ht="14.15" x14ac:dyDescent="0.4">
      <c r="A1253" s="116"/>
      <c r="E1253" s="74"/>
      <c r="F1253" s="74"/>
      <c r="G1253" s="74"/>
    </row>
    <row r="1254" spans="1:7" s="55" customFormat="1" ht="14.15" x14ac:dyDescent="0.4">
      <c r="A1254" s="116"/>
      <c r="E1254" s="74"/>
      <c r="F1254" s="74"/>
      <c r="G1254" s="74"/>
    </row>
    <row r="1255" spans="1:7" s="55" customFormat="1" ht="14.15" x14ac:dyDescent="0.4">
      <c r="A1255" s="116"/>
      <c r="E1255" s="74"/>
      <c r="F1255" s="74"/>
      <c r="G1255" s="74"/>
    </row>
    <row r="1256" spans="1:7" s="55" customFormat="1" ht="14.15" x14ac:dyDescent="0.4">
      <c r="A1256" s="116"/>
      <c r="E1256" s="74"/>
      <c r="F1256" s="74"/>
      <c r="G1256" s="74"/>
    </row>
    <row r="1257" spans="1:7" s="55" customFormat="1" ht="14.15" x14ac:dyDescent="0.4">
      <c r="A1257" s="116"/>
      <c r="E1257" s="74"/>
      <c r="F1257" s="74"/>
      <c r="G1257" s="74"/>
    </row>
    <row r="1258" spans="1:7" s="55" customFormat="1" ht="14.15" x14ac:dyDescent="0.4">
      <c r="A1258" s="116"/>
      <c r="E1258" s="74"/>
      <c r="F1258" s="74"/>
      <c r="G1258" s="74"/>
    </row>
    <row r="1259" spans="1:7" s="55" customFormat="1" ht="14.15" x14ac:dyDescent="0.4">
      <c r="A1259" s="116"/>
      <c r="E1259" s="74"/>
      <c r="F1259" s="74"/>
      <c r="G1259" s="74"/>
    </row>
    <row r="1260" spans="1:7" s="55" customFormat="1" ht="14.15" x14ac:dyDescent="0.4">
      <c r="A1260" s="116"/>
      <c r="E1260" s="74"/>
      <c r="F1260" s="74"/>
      <c r="G1260" s="74"/>
    </row>
    <row r="1261" spans="1:7" s="55" customFormat="1" ht="14.15" x14ac:dyDescent="0.4">
      <c r="A1261" s="116"/>
      <c r="E1261" s="74"/>
      <c r="F1261" s="74"/>
      <c r="G1261" s="74"/>
    </row>
    <row r="1262" spans="1:7" s="55" customFormat="1" ht="14.15" x14ac:dyDescent="0.4">
      <c r="A1262" s="116"/>
      <c r="E1262" s="74"/>
      <c r="F1262" s="74"/>
      <c r="G1262" s="74"/>
    </row>
    <row r="1263" spans="1:7" s="55" customFormat="1" ht="14.15" x14ac:dyDescent="0.4">
      <c r="A1263" s="116"/>
      <c r="E1263" s="74"/>
      <c r="F1263" s="74"/>
      <c r="G1263" s="74"/>
    </row>
    <row r="1264" spans="1:7" s="55" customFormat="1" ht="14.15" x14ac:dyDescent="0.4">
      <c r="A1264" s="116"/>
      <c r="E1264" s="74"/>
      <c r="F1264" s="74"/>
      <c r="G1264" s="74"/>
    </row>
    <row r="1265" spans="1:7" s="55" customFormat="1" ht="14.15" x14ac:dyDescent="0.4">
      <c r="A1265" s="116"/>
      <c r="E1265" s="74"/>
      <c r="F1265" s="74"/>
      <c r="G1265" s="74"/>
    </row>
    <row r="1266" spans="1:7" s="55" customFormat="1" ht="14.15" x14ac:dyDescent="0.4">
      <c r="A1266" s="116"/>
      <c r="E1266" s="74"/>
      <c r="F1266" s="74"/>
      <c r="G1266" s="74"/>
    </row>
    <row r="1267" spans="1:7" s="55" customFormat="1" ht="14.15" x14ac:dyDescent="0.4">
      <c r="A1267" s="116"/>
      <c r="E1267" s="74"/>
      <c r="F1267" s="74"/>
      <c r="G1267" s="74"/>
    </row>
    <row r="1268" spans="1:7" s="55" customFormat="1" ht="14.15" x14ac:dyDescent="0.4">
      <c r="A1268" s="116"/>
      <c r="E1268" s="74"/>
      <c r="F1268" s="74"/>
      <c r="G1268" s="74"/>
    </row>
    <row r="1269" spans="1:7" s="55" customFormat="1" ht="14.15" x14ac:dyDescent="0.4">
      <c r="A1269" s="116"/>
      <c r="E1269" s="74"/>
      <c r="F1269" s="74"/>
      <c r="G1269" s="74"/>
    </row>
    <row r="1270" spans="1:7" s="55" customFormat="1" ht="14.15" x14ac:dyDescent="0.4">
      <c r="A1270" s="116"/>
      <c r="E1270" s="74"/>
      <c r="F1270" s="74"/>
      <c r="G1270" s="74"/>
    </row>
    <row r="1271" spans="1:7" s="55" customFormat="1" ht="14.15" x14ac:dyDescent="0.4">
      <c r="A1271" s="116"/>
      <c r="E1271" s="74"/>
      <c r="F1271" s="74"/>
      <c r="G1271" s="74"/>
    </row>
    <row r="1272" spans="1:7" s="55" customFormat="1" ht="14.15" x14ac:dyDescent="0.4">
      <c r="A1272" s="116"/>
      <c r="E1272" s="74"/>
      <c r="F1272" s="74"/>
      <c r="G1272" s="74"/>
    </row>
    <row r="1273" spans="1:7" s="55" customFormat="1" ht="14.15" x14ac:dyDescent="0.4">
      <c r="A1273" s="116"/>
      <c r="E1273" s="74"/>
      <c r="F1273" s="74"/>
      <c r="G1273" s="74"/>
    </row>
    <row r="1274" spans="1:7" s="55" customFormat="1" ht="14.15" x14ac:dyDescent="0.4">
      <c r="A1274" s="116"/>
      <c r="E1274" s="74"/>
      <c r="F1274" s="74"/>
      <c r="G1274" s="74"/>
    </row>
    <row r="1275" spans="1:7" s="55" customFormat="1" ht="14.15" x14ac:dyDescent="0.4">
      <c r="A1275" s="116"/>
      <c r="E1275" s="74"/>
      <c r="F1275" s="74"/>
      <c r="G1275" s="74"/>
    </row>
    <row r="1276" spans="1:7" s="55" customFormat="1" ht="14.15" x14ac:dyDescent="0.4">
      <c r="A1276" s="116"/>
      <c r="E1276" s="74"/>
      <c r="F1276" s="74"/>
      <c r="G1276" s="74"/>
    </row>
    <row r="1277" spans="1:7" s="55" customFormat="1" ht="14.15" x14ac:dyDescent="0.4">
      <c r="A1277" s="116"/>
      <c r="E1277" s="74"/>
      <c r="F1277" s="74"/>
      <c r="G1277" s="74"/>
    </row>
    <row r="1278" spans="1:7" s="55" customFormat="1" ht="14.15" x14ac:dyDescent="0.4">
      <c r="A1278" s="116"/>
      <c r="E1278" s="74"/>
      <c r="F1278" s="74"/>
      <c r="G1278" s="74"/>
    </row>
    <row r="1279" spans="1:7" s="55" customFormat="1" ht="14.15" x14ac:dyDescent="0.4">
      <c r="A1279" s="116"/>
      <c r="E1279" s="74"/>
      <c r="F1279" s="74"/>
      <c r="G1279" s="74"/>
    </row>
    <row r="1280" spans="1:7" s="55" customFormat="1" ht="14.15" x14ac:dyDescent="0.4">
      <c r="A1280" s="116"/>
      <c r="E1280" s="74"/>
      <c r="F1280" s="74"/>
      <c r="G1280" s="74"/>
    </row>
    <row r="1281" spans="1:7" s="55" customFormat="1" ht="14.15" x14ac:dyDescent="0.4">
      <c r="A1281" s="116"/>
      <c r="E1281" s="74"/>
      <c r="F1281" s="74"/>
      <c r="G1281" s="74"/>
    </row>
    <row r="1282" spans="1:7" s="55" customFormat="1" ht="14.15" x14ac:dyDescent="0.4">
      <c r="A1282" s="116"/>
      <c r="E1282" s="74"/>
      <c r="F1282" s="74"/>
      <c r="G1282" s="74"/>
    </row>
    <row r="1283" spans="1:7" s="55" customFormat="1" ht="14.15" x14ac:dyDescent="0.4">
      <c r="A1283" s="116"/>
      <c r="E1283" s="74"/>
      <c r="F1283" s="74"/>
      <c r="G1283" s="74"/>
    </row>
    <row r="1284" spans="1:7" s="55" customFormat="1" ht="14.15" x14ac:dyDescent="0.4">
      <c r="A1284" s="116"/>
      <c r="E1284" s="74"/>
      <c r="F1284" s="74"/>
      <c r="G1284" s="74"/>
    </row>
    <row r="1285" spans="1:7" s="55" customFormat="1" ht="14.15" x14ac:dyDescent="0.4">
      <c r="A1285" s="116"/>
      <c r="E1285" s="74"/>
      <c r="F1285" s="74"/>
      <c r="G1285" s="74"/>
    </row>
    <row r="1286" spans="1:7" s="55" customFormat="1" ht="14.15" x14ac:dyDescent="0.4">
      <c r="A1286" s="116"/>
      <c r="E1286" s="74"/>
      <c r="F1286" s="74"/>
      <c r="G1286" s="74"/>
    </row>
    <row r="1287" spans="1:7" s="55" customFormat="1" ht="14.15" x14ac:dyDescent="0.4">
      <c r="A1287" s="116"/>
      <c r="E1287" s="74"/>
      <c r="F1287" s="74"/>
      <c r="G1287" s="74"/>
    </row>
    <row r="1288" spans="1:7" s="55" customFormat="1" ht="14.15" x14ac:dyDescent="0.4">
      <c r="A1288" s="116"/>
      <c r="E1288" s="74"/>
      <c r="F1288" s="74"/>
      <c r="G1288" s="74"/>
    </row>
    <row r="1289" spans="1:7" s="55" customFormat="1" ht="14.15" x14ac:dyDescent="0.4">
      <c r="A1289" s="116"/>
      <c r="E1289" s="74"/>
      <c r="F1289" s="74"/>
      <c r="G1289" s="74"/>
    </row>
    <row r="1290" spans="1:7" s="55" customFormat="1" ht="14.15" x14ac:dyDescent="0.4">
      <c r="A1290" s="116"/>
      <c r="E1290" s="74"/>
      <c r="F1290" s="74"/>
      <c r="G1290" s="74"/>
    </row>
    <row r="1291" spans="1:7" s="55" customFormat="1" ht="14.15" x14ac:dyDescent="0.4">
      <c r="A1291" s="116"/>
      <c r="E1291" s="74"/>
      <c r="F1291" s="74"/>
      <c r="G1291" s="74"/>
    </row>
    <row r="1292" spans="1:7" s="55" customFormat="1" ht="14.15" x14ac:dyDescent="0.4">
      <c r="A1292" s="116"/>
      <c r="E1292" s="74"/>
      <c r="F1292" s="74"/>
      <c r="G1292" s="74"/>
    </row>
    <row r="1293" spans="1:7" s="55" customFormat="1" ht="14.15" x14ac:dyDescent="0.4">
      <c r="A1293" s="116"/>
      <c r="E1293" s="74"/>
      <c r="F1293" s="74"/>
      <c r="G1293" s="74"/>
    </row>
    <row r="1294" spans="1:7" s="55" customFormat="1" ht="14.15" x14ac:dyDescent="0.4">
      <c r="A1294" s="116"/>
      <c r="E1294" s="74"/>
      <c r="F1294" s="74"/>
      <c r="G1294" s="74"/>
    </row>
    <row r="1295" spans="1:7" s="55" customFormat="1" ht="14.15" x14ac:dyDescent="0.4">
      <c r="A1295" s="116"/>
      <c r="E1295" s="74"/>
      <c r="F1295" s="74"/>
      <c r="G1295" s="74"/>
    </row>
    <row r="1296" spans="1:7" s="55" customFormat="1" ht="14.15" x14ac:dyDescent="0.4">
      <c r="A1296" s="116"/>
      <c r="E1296" s="74"/>
      <c r="F1296" s="74"/>
      <c r="G1296" s="74"/>
    </row>
    <row r="1297" spans="1:7" s="55" customFormat="1" ht="14.15" x14ac:dyDescent="0.4">
      <c r="A1297" s="116"/>
      <c r="E1297" s="74"/>
      <c r="F1297" s="74"/>
      <c r="G1297" s="74"/>
    </row>
    <row r="1298" spans="1:7" s="55" customFormat="1" ht="14.15" x14ac:dyDescent="0.4">
      <c r="A1298" s="116"/>
      <c r="E1298" s="74"/>
      <c r="F1298" s="74"/>
      <c r="G1298" s="74"/>
    </row>
    <row r="1299" spans="1:7" s="55" customFormat="1" ht="14.15" x14ac:dyDescent="0.4">
      <c r="A1299" s="116"/>
      <c r="E1299" s="74"/>
      <c r="F1299" s="74"/>
      <c r="G1299" s="74"/>
    </row>
    <row r="1300" spans="1:7" s="55" customFormat="1" ht="14.15" x14ac:dyDescent="0.4">
      <c r="A1300" s="116"/>
      <c r="E1300" s="74"/>
      <c r="F1300" s="74"/>
      <c r="G1300" s="74"/>
    </row>
    <row r="1301" spans="1:7" s="55" customFormat="1" ht="14.15" x14ac:dyDescent="0.4">
      <c r="A1301" s="116"/>
      <c r="E1301" s="74"/>
      <c r="F1301" s="74"/>
      <c r="G1301" s="74"/>
    </row>
    <row r="1302" spans="1:7" s="55" customFormat="1" ht="14.15" x14ac:dyDescent="0.4">
      <c r="A1302" s="116"/>
      <c r="E1302" s="74"/>
      <c r="F1302" s="74"/>
      <c r="G1302" s="74"/>
    </row>
    <row r="1303" spans="1:7" s="55" customFormat="1" ht="14.15" x14ac:dyDescent="0.4">
      <c r="A1303" s="116"/>
      <c r="E1303" s="74"/>
      <c r="F1303" s="74"/>
      <c r="G1303" s="74"/>
    </row>
    <row r="1304" spans="1:7" s="55" customFormat="1" ht="14.15" x14ac:dyDescent="0.4">
      <c r="A1304" s="116"/>
      <c r="E1304" s="74"/>
      <c r="F1304" s="74"/>
      <c r="G1304" s="74"/>
    </row>
    <row r="1305" spans="1:7" s="55" customFormat="1" ht="14.15" x14ac:dyDescent="0.4">
      <c r="A1305" s="116"/>
      <c r="E1305" s="74"/>
      <c r="F1305" s="74"/>
      <c r="G1305" s="74"/>
    </row>
    <row r="1306" spans="1:7" s="55" customFormat="1" ht="14.15" x14ac:dyDescent="0.4">
      <c r="A1306" s="116"/>
      <c r="E1306" s="74"/>
      <c r="F1306" s="74"/>
      <c r="G1306" s="74"/>
    </row>
    <row r="1307" spans="1:7" s="55" customFormat="1" ht="14.15" x14ac:dyDescent="0.4">
      <c r="A1307" s="116"/>
      <c r="E1307" s="74"/>
      <c r="F1307" s="74"/>
      <c r="G1307" s="74"/>
    </row>
    <row r="1308" spans="1:7" s="55" customFormat="1" ht="14.15" x14ac:dyDescent="0.4">
      <c r="A1308" s="116"/>
      <c r="E1308" s="74"/>
      <c r="F1308" s="74"/>
      <c r="G1308" s="74"/>
    </row>
    <row r="1309" spans="1:7" s="55" customFormat="1" ht="14.15" x14ac:dyDescent="0.4">
      <c r="A1309" s="116"/>
      <c r="E1309" s="74"/>
      <c r="F1309" s="74"/>
      <c r="G1309" s="74"/>
    </row>
    <row r="1310" spans="1:7" s="55" customFormat="1" ht="14.15" x14ac:dyDescent="0.4">
      <c r="A1310" s="116"/>
      <c r="E1310" s="74"/>
      <c r="F1310" s="74"/>
      <c r="G1310" s="74"/>
    </row>
    <row r="1311" spans="1:7" s="55" customFormat="1" ht="14.15" x14ac:dyDescent="0.4">
      <c r="A1311" s="116"/>
      <c r="E1311" s="74"/>
      <c r="F1311" s="74"/>
      <c r="G1311" s="74"/>
    </row>
    <row r="1312" spans="1:7" s="55" customFormat="1" ht="14.15" x14ac:dyDescent="0.4">
      <c r="A1312" s="116"/>
      <c r="E1312" s="74"/>
      <c r="F1312" s="74"/>
      <c r="G1312" s="74"/>
    </row>
    <row r="1313" spans="1:7" s="55" customFormat="1" ht="14.15" x14ac:dyDescent="0.4">
      <c r="A1313" s="116"/>
      <c r="E1313" s="74"/>
      <c r="F1313" s="74"/>
      <c r="G1313" s="74"/>
    </row>
    <row r="1314" spans="1:7" s="55" customFormat="1" ht="14.15" x14ac:dyDescent="0.4">
      <c r="A1314" s="116"/>
      <c r="E1314" s="74"/>
      <c r="F1314" s="74"/>
      <c r="G1314" s="74"/>
    </row>
    <row r="1315" spans="1:7" s="55" customFormat="1" ht="14.15" x14ac:dyDescent="0.4">
      <c r="A1315" s="116"/>
      <c r="E1315" s="74"/>
      <c r="F1315" s="74"/>
      <c r="G1315" s="74"/>
    </row>
    <row r="1316" spans="1:7" s="55" customFormat="1" ht="14.15" x14ac:dyDescent="0.4">
      <c r="A1316" s="116"/>
      <c r="E1316" s="74"/>
      <c r="F1316" s="74"/>
      <c r="G1316" s="74"/>
    </row>
    <row r="1317" spans="1:7" s="55" customFormat="1" ht="14.15" x14ac:dyDescent="0.4">
      <c r="A1317" s="116"/>
      <c r="E1317" s="74"/>
      <c r="F1317" s="74"/>
      <c r="G1317" s="74"/>
    </row>
    <row r="1318" spans="1:7" s="55" customFormat="1" ht="14.15" x14ac:dyDescent="0.4">
      <c r="A1318" s="116"/>
      <c r="E1318" s="74"/>
      <c r="F1318" s="74"/>
      <c r="G1318" s="74"/>
    </row>
    <row r="1319" spans="1:7" s="55" customFormat="1" ht="14.15" x14ac:dyDescent="0.4">
      <c r="A1319" s="116"/>
      <c r="E1319" s="74"/>
      <c r="F1319" s="74"/>
      <c r="G1319" s="74"/>
    </row>
    <row r="1320" spans="1:7" s="55" customFormat="1" ht="14.15" x14ac:dyDescent="0.4">
      <c r="A1320" s="116"/>
      <c r="E1320" s="74"/>
      <c r="F1320" s="74"/>
      <c r="G1320" s="74"/>
    </row>
    <row r="1321" spans="1:7" s="55" customFormat="1" ht="14.15" x14ac:dyDescent="0.4">
      <c r="A1321" s="116"/>
      <c r="E1321" s="74"/>
      <c r="F1321" s="74"/>
      <c r="G1321" s="74"/>
    </row>
    <row r="1322" spans="1:7" s="55" customFormat="1" ht="14.15" x14ac:dyDescent="0.4">
      <c r="A1322" s="116"/>
      <c r="E1322" s="74"/>
      <c r="F1322" s="74"/>
      <c r="G1322" s="74"/>
    </row>
    <row r="1323" spans="1:7" s="55" customFormat="1" ht="14.15" x14ac:dyDescent="0.4">
      <c r="A1323" s="116"/>
      <c r="E1323" s="74"/>
      <c r="F1323" s="74"/>
      <c r="G1323" s="74"/>
    </row>
    <row r="1324" spans="1:7" s="55" customFormat="1" ht="14.15" x14ac:dyDescent="0.4">
      <c r="A1324" s="116"/>
      <c r="E1324" s="74"/>
      <c r="F1324" s="74"/>
      <c r="G1324" s="74"/>
    </row>
    <row r="1325" spans="1:7" s="55" customFormat="1" ht="14.15" x14ac:dyDescent="0.4">
      <c r="A1325" s="116"/>
      <c r="E1325" s="74"/>
      <c r="F1325" s="74"/>
      <c r="G1325" s="74"/>
    </row>
    <row r="1326" spans="1:7" s="55" customFormat="1" ht="14.15" x14ac:dyDescent="0.4">
      <c r="A1326" s="116"/>
      <c r="E1326" s="74"/>
      <c r="F1326" s="74"/>
      <c r="G1326" s="74"/>
    </row>
    <row r="1327" spans="1:7" s="55" customFormat="1" ht="14.15" x14ac:dyDescent="0.4">
      <c r="A1327" s="116"/>
      <c r="E1327" s="74"/>
      <c r="F1327" s="74"/>
      <c r="G1327" s="74"/>
    </row>
    <row r="1328" spans="1:7" s="55" customFormat="1" ht="14.15" x14ac:dyDescent="0.4">
      <c r="A1328" s="116"/>
      <c r="E1328" s="74"/>
      <c r="F1328" s="74"/>
      <c r="G1328" s="74"/>
    </row>
    <row r="1329" spans="1:7" s="55" customFormat="1" ht="14.15" x14ac:dyDescent="0.4">
      <c r="A1329" s="116"/>
      <c r="E1329" s="74"/>
      <c r="F1329" s="74"/>
      <c r="G1329" s="74"/>
    </row>
    <row r="1330" spans="1:7" s="55" customFormat="1" ht="14.15" x14ac:dyDescent="0.4">
      <c r="A1330" s="116"/>
      <c r="E1330" s="74"/>
      <c r="F1330" s="74"/>
      <c r="G1330" s="74"/>
    </row>
    <row r="1331" spans="1:7" s="55" customFormat="1" ht="14.15" x14ac:dyDescent="0.4">
      <c r="A1331" s="116"/>
      <c r="E1331" s="74"/>
      <c r="F1331" s="74"/>
      <c r="G1331" s="74"/>
    </row>
    <row r="1332" spans="1:7" s="55" customFormat="1" ht="14.15" x14ac:dyDescent="0.4">
      <c r="A1332" s="116"/>
      <c r="E1332" s="74"/>
      <c r="F1332" s="74"/>
      <c r="G1332" s="74"/>
    </row>
    <row r="1333" spans="1:7" s="55" customFormat="1" ht="14.15" x14ac:dyDescent="0.4">
      <c r="A1333" s="116"/>
      <c r="E1333" s="74"/>
      <c r="F1333" s="74"/>
      <c r="G1333" s="74"/>
    </row>
    <row r="1334" spans="1:7" s="55" customFormat="1" ht="14.15" x14ac:dyDescent="0.4">
      <c r="A1334" s="116"/>
      <c r="E1334" s="74"/>
      <c r="F1334" s="74"/>
      <c r="G1334" s="74"/>
    </row>
    <row r="1335" spans="1:7" s="55" customFormat="1" ht="14.15" x14ac:dyDescent="0.4">
      <c r="A1335" s="116"/>
      <c r="E1335" s="74"/>
      <c r="F1335" s="74"/>
      <c r="G1335" s="74"/>
    </row>
    <row r="1336" spans="1:7" s="55" customFormat="1" ht="14.15" x14ac:dyDescent="0.4">
      <c r="A1336" s="116"/>
      <c r="E1336" s="74"/>
      <c r="F1336" s="74"/>
      <c r="G1336" s="74"/>
    </row>
    <row r="1337" spans="1:7" s="55" customFormat="1" ht="14.15" x14ac:dyDescent="0.4">
      <c r="A1337" s="116"/>
      <c r="E1337" s="74"/>
      <c r="F1337" s="74"/>
      <c r="G1337" s="74"/>
    </row>
    <row r="1338" spans="1:7" s="55" customFormat="1" ht="14.15" x14ac:dyDescent="0.4">
      <c r="A1338" s="116"/>
      <c r="E1338" s="74"/>
      <c r="F1338" s="74"/>
      <c r="G1338" s="74"/>
    </row>
    <row r="1339" spans="1:7" s="55" customFormat="1" ht="14.15" x14ac:dyDescent="0.4">
      <c r="A1339" s="116"/>
      <c r="E1339" s="74"/>
      <c r="F1339" s="74"/>
      <c r="G1339" s="74"/>
    </row>
    <row r="1340" spans="1:7" s="55" customFormat="1" ht="14.15" x14ac:dyDescent="0.4">
      <c r="A1340" s="116"/>
      <c r="E1340" s="74"/>
      <c r="F1340" s="74"/>
      <c r="G1340" s="74"/>
    </row>
    <row r="1341" spans="1:7" s="55" customFormat="1" ht="14.15" x14ac:dyDescent="0.4">
      <c r="A1341" s="116"/>
      <c r="E1341" s="74"/>
      <c r="F1341" s="74"/>
      <c r="G1341" s="74"/>
    </row>
    <row r="1342" spans="1:7" s="55" customFormat="1" ht="14.15" x14ac:dyDescent="0.4">
      <c r="A1342" s="116"/>
      <c r="E1342" s="74"/>
      <c r="F1342" s="74"/>
      <c r="G1342" s="74"/>
    </row>
    <row r="1343" spans="1:7" s="55" customFormat="1" ht="14.15" x14ac:dyDescent="0.4">
      <c r="A1343" s="116"/>
      <c r="E1343" s="74"/>
      <c r="F1343" s="74"/>
      <c r="G1343" s="74"/>
    </row>
    <row r="1344" spans="1:7" s="55" customFormat="1" ht="14.15" x14ac:dyDescent="0.4">
      <c r="A1344" s="116"/>
      <c r="E1344" s="74"/>
      <c r="F1344" s="74"/>
      <c r="G1344" s="74"/>
    </row>
    <row r="1345" spans="1:7" s="55" customFormat="1" ht="14.15" x14ac:dyDescent="0.4">
      <c r="A1345" s="116"/>
      <c r="E1345" s="74"/>
      <c r="F1345" s="74"/>
      <c r="G1345" s="74"/>
    </row>
    <row r="1346" spans="1:7" s="55" customFormat="1" ht="14.15" x14ac:dyDescent="0.4">
      <c r="A1346" s="116"/>
      <c r="E1346" s="74"/>
      <c r="F1346" s="74"/>
      <c r="G1346" s="74"/>
    </row>
    <row r="1347" spans="1:7" s="55" customFormat="1" ht="14.15" x14ac:dyDescent="0.4">
      <c r="A1347" s="116"/>
      <c r="E1347" s="74"/>
      <c r="F1347" s="74"/>
      <c r="G1347" s="74"/>
    </row>
    <row r="1348" spans="1:7" s="55" customFormat="1" ht="14.15" x14ac:dyDescent="0.4">
      <c r="A1348" s="116"/>
      <c r="E1348" s="74"/>
      <c r="F1348" s="74"/>
      <c r="G1348" s="74"/>
    </row>
    <row r="1349" spans="1:7" s="55" customFormat="1" ht="14.15" x14ac:dyDescent="0.4">
      <c r="A1349" s="116"/>
      <c r="E1349" s="74"/>
      <c r="F1349" s="74"/>
      <c r="G1349" s="74"/>
    </row>
    <row r="1350" spans="1:7" s="55" customFormat="1" ht="14.15" x14ac:dyDescent="0.4">
      <c r="A1350" s="116"/>
      <c r="E1350" s="74"/>
      <c r="F1350" s="74"/>
      <c r="G1350" s="74"/>
    </row>
    <row r="1351" spans="1:7" s="55" customFormat="1" ht="14.15" x14ac:dyDescent="0.4">
      <c r="A1351" s="116"/>
      <c r="E1351" s="74"/>
      <c r="F1351" s="74"/>
      <c r="G1351" s="74"/>
    </row>
    <row r="1352" spans="1:7" s="55" customFormat="1" ht="14.15" x14ac:dyDescent="0.4">
      <c r="A1352" s="116"/>
      <c r="E1352" s="74"/>
      <c r="F1352" s="74"/>
      <c r="G1352" s="74"/>
    </row>
    <row r="1353" spans="1:7" s="55" customFormat="1" ht="14.15" x14ac:dyDescent="0.4">
      <c r="A1353" s="116"/>
      <c r="E1353" s="74"/>
      <c r="F1353" s="74"/>
      <c r="G1353" s="74"/>
    </row>
    <row r="1354" spans="1:7" s="55" customFormat="1" ht="14.15" x14ac:dyDescent="0.4">
      <c r="A1354" s="116"/>
      <c r="E1354" s="74"/>
      <c r="F1354" s="74"/>
      <c r="G1354" s="74"/>
    </row>
    <row r="1355" spans="1:7" s="55" customFormat="1" ht="14.15" x14ac:dyDescent="0.4">
      <c r="A1355" s="116"/>
      <c r="E1355" s="74"/>
      <c r="F1355" s="74"/>
      <c r="G1355" s="74"/>
    </row>
    <row r="1356" spans="1:7" s="55" customFormat="1" ht="14.15" x14ac:dyDescent="0.4">
      <c r="A1356" s="116"/>
      <c r="E1356" s="74"/>
      <c r="F1356" s="74"/>
      <c r="G1356" s="74"/>
    </row>
    <row r="1357" spans="1:7" s="55" customFormat="1" ht="14.15" x14ac:dyDescent="0.4">
      <c r="A1357" s="116"/>
      <c r="E1357" s="74"/>
      <c r="F1357" s="74"/>
      <c r="G1357" s="74"/>
    </row>
    <row r="1358" spans="1:7" s="55" customFormat="1" ht="14.15" x14ac:dyDescent="0.4">
      <c r="A1358" s="116"/>
      <c r="E1358" s="74"/>
      <c r="F1358" s="74"/>
      <c r="G1358" s="74"/>
    </row>
    <row r="1359" spans="1:7" s="55" customFormat="1" ht="14.15" x14ac:dyDescent="0.4">
      <c r="A1359" s="116"/>
      <c r="E1359" s="74"/>
      <c r="F1359" s="74"/>
      <c r="G1359" s="74"/>
    </row>
    <row r="1360" spans="1:7" s="55" customFormat="1" ht="14.15" x14ac:dyDescent="0.4">
      <c r="A1360" s="116"/>
      <c r="E1360" s="74"/>
      <c r="F1360" s="74"/>
      <c r="G1360" s="74"/>
    </row>
    <row r="1361" spans="1:7" s="55" customFormat="1" ht="14.15" x14ac:dyDescent="0.4">
      <c r="A1361" s="116"/>
      <c r="E1361" s="74"/>
      <c r="F1361" s="74"/>
      <c r="G1361" s="74"/>
    </row>
    <row r="1362" spans="1:7" s="55" customFormat="1" ht="14.15" x14ac:dyDescent="0.4">
      <c r="A1362" s="116"/>
      <c r="E1362" s="74"/>
      <c r="F1362" s="74"/>
      <c r="G1362" s="74"/>
    </row>
    <row r="1363" spans="1:7" s="55" customFormat="1" ht="14.15" x14ac:dyDescent="0.4">
      <c r="A1363" s="116"/>
      <c r="E1363" s="74"/>
      <c r="F1363" s="74"/>
      <c r="G1363" s="74"/>
    </row>
    <row r="1364" spans="1:7" s="55" customFormat="1" ht="14.15" x14ac:dyDescent="0.4">
      <c r="A1364" s="116"/>
      <c r="E1364" s="74"/>
      <c r="F1364" s="74"/>
      <c r="G1364" s="74"/>
    </row>
    <row r="1365" spans="1:7" s="55" customFormat="1" ht="14.15" x14ac:dyDescent="0.4">
      <c r="A1365" s="116"/>
      <c r="E1365" s="74"/>
      <c r="F1365" s="74"/>
      <c r="G1365" s="74"/>
    </row>
    <row r="1366" spans="1:7" s="55" customFormat="1" ht="14.15" x14ac:dyDescent="0.4">
      <c r="A1366" s="116"/>
      <c r="E1366" s="74"/>
      <c r="F1366" s="74"/>
      <c r="G1366" s="74"/>
    </row>
    <row r="1367" spans="1:7" s="55" customFormat="1" ht="14.15" x14ac:dyDescent="0.4">
      <c r="A1367" s="116"/>
      <c r="E1367" s="74"/>
      <c r="F1367" s="74"/>
      <c r="G1367" s="74"/>
    </row>
    <row r="1368" spans="1:7" s="55" customFormat="1" ht="14.15" x14ac:dyDescent="0.4">
      <c r="A1368" s="116"/>
      <c r="E1368" s="74"/>
      <c r="F1368" s="74"/>
      <c r="G1368" s="74"/>
    </row>
    <row r="1369" spans="1:7" s="55" customFormat="1" ht="14.15" x14ac:dyDescent="0.4">
      <c r="A1369" s="116"/>
      <c r="E1369" s="74"/>
      <c r="F1369" s="74"/>
      <c r="G1369" s="74"/>
    </row>
    <row r="1370" spans="1:7" s="55" customFormat="1" ht="14.15" x14ac:dyDescent="0.4">
      <c r="A1370" s="116"/>
      <c r="E1370" s="74"/>
      <c r="F1370" s="74"/>
      <c r="G1370" s="74"/>
    </row>
    <row r="1371" spans="1:7" s="55" customFormat="1" ht="14.15" x14ac:dyDescent="0.4">
      <c r="A1371" s="116"/>
      <c r="E1371" s="74"/>
      <c r="F1371" s="74"/>
      <c r="G1371" s="74"/>
    </row>
    <row r="1372" spans="1:7" s="55" customFormat="1" ht="14.15" x14ac:dyDescent="0.4">
      <c r="A1372" s="116"/>
      <c r="E1372" s="74"/>
      <c r="F1372" s="74"/>
      <c r="G1372" s="74"/>
    </row>
    <row r="1373" spans="1:7" s="55" customFormat="1" ht="14.15" x14ac:dyDescent="0.4">
      <c r="A1373" s="116"/>
      <c r="E1373" s="74"/>
      <c r="F1373" s="74"/>
      <c r="G1373" s="74"/>
    </row>
    <row r="1374" spans="1:7" s="55" customFormat="1" ht="14.15" x14ac:dyDescent="0.4">
      <c r="A1374" s="116"/>
      <c r="E1374" s="74"/>
      <c r="F1374" s="74"/>
      <c r="G1374" s="74"/>
    </row>
    <row r="1375" spans="1:7" s="55" customFormat="1" ht="14.15" x14ac:dyDescent="0.4">
      <c r="A1375" s="116"/>
      <c r="E1375" s="74"/>
      <c r="F1375" s="74"/>
      <c r="G1375" s="74"/>
    </row>
    <row r="1376" spans="1:7" s="55" customFormat="1" ht="14.15" x14ac:dyDescent="0.4">
      <c r="A1376" s="116"/>
      <c r="E1376" s="74"/>
      <c r="F1376" s="74"/>
      <c r="G1376" s="74"/>
    </row>
    <row r="1377" spans="1:7" s="55" customFormat="1" ht="14.15" x14ac:dyDescent="0.4">
      <c r="A1377" s="116"/>
      <c r="E1377" s="74"/>
      <c r="F1377" s="74"/>
      <c r="G1377" s="74"/>
    </row>
    <row r="1378" spans="1:7" s="55" customFormat="1" ht="14.15" x14ac:dyDescent="0.4">
      <c r="A1378" s="116"/>
      <c r="E1378" s="74"/>
      <c r="F1378" s="74"/>
      <c r="G1378" s="74"/>
    </row>
    <row r="1379" spans="1:7" s="55" customFormat="1" ht="14.15" x14ac:dyDescent="0.4">
      <c r="A1379" s="116"/>
      <c r="E1379" s="74"/>
      <c r="F1379" s="74"/>
      <c r="G1379" s="74"/>
    </row>
    <row r="1380" spans="1:7" s="55" customFormat="1" ht="14.15" x14ac:dyDescent="0.4">
      <c r="A1380" s="116"/>
      <c r="E1380" s="74"/>
      <c r="F1380" s="74"/>
      <c r="G1380" s="74"/>
    </row>
    <row r="1381" spans="1:7" s="55" customFormat="1" ht="14.15" x14ac:dyDescent="0.4">
      <c r="A1381" s="116"/>
      <c r="E1381" s="74"/>
      <c r="F1381" s="74"/>
      <c r="G1381" s="74"/>
    </row>
    <row r="1382" spans="1:7" s="55" customFormat="1" ht="14.15" x14ac:dyDescent="0.4">
      <c r="A1382" s="116"/>
      <c r="E1382" s="74"/>
      <c r="F1382" s="74"/>
      <c r="G1382" s="74"/>
    </row>
    <row r="1383" spans="1:7" s="55" customFormat="1" ht="14.15" x14ac:dyDescent="0.4">
      <c r="A1383" s="116"/>
      <c r="E1383" s="74"/>
      <c r="F1383" s="74"/>
      <c r="G1383" s="74"/>
    </row>
    <row r="1384" spans="1:7" s="55" customFormat="1" ht="14.15" x14ac:dyDescent="0.4">
      <c r="A1384" s="116"/>
      <c r="E1384" s="74"/>
      <c r="F1384" s="74"/>
      <c r="G1384" s="74"/>
    </row>
    <row r="1385" spans="1:7" s="55" customFormat="1" ht="14.15" x14ac:dyDescent="0.4">
      <c r="A1385" s="116"/>
      <c r="E1385" s="74"/>
      <c r="F1385" s="74"/>
      <c r="G1385" s="74"/>
    </row>
    <row r="1386" spans="1:7" s="55" customFormat="1" ht="14.15" x14ac:dyDescent="0.4">
      <c r="A1386" s="116"/>
      <c r="E1386" s="74"/>
      <c r="F1386" s="74"/>
      <c r="G1386" s="74"/>
    </row>
    <row r="1387" spans="1:7" s="55" customFormat="1" ht="14.15" x14ac:dyDescent="0.4">
      <c r="A1387" s="116"/>
      <c r="E1387" s="74"/>
      <c r="F1387" s="74"/>
      <c r="G1387" s="74"/>
    </row>
    <row r="1388" spans="1:7" s="55" customFormat="1" ht="14.15" x14ac:dyDescent="0.4">
      <c r="A1388" s="116"/>
      <c r="E1388" s="74"/>
      <c r="F1388" s="74"/>
      <c r="G1388" s="74"/>
    </row>
    <row r="1389" spans="1:7" s="55" customFormat="1" ht="14.15" x14ac:dyDescent="0.4">
      <c r="A1389" s="116"/>
      <c r="E1389" s="74"/>
      <c r="F1389" s="74"/>
      <c r="G1389" s="74"/>
    </row>
    <row r="1390" spans="1:7" s="55" customFormat="1" ht="14.15" x14ac:dyDescent="0.4">
      <c r="A1390" s="116"/>
      <c r="E1390" s="74"/>
      <c r="F1390" s="74"/>
      <c r="G1390" s="74"/>
    </row>
    <row r="1391" spans="1:7" s="55" customFormat="1" ht="14.15" x14ac:dyDescent="0.4">
      <c r="A1391" s="116"/>
      <c r="E1391" s="74"/>
      <c r="F1391" s="74"/>
      <c r="G1391" s="74"/>
    </row>
    <row r="1392" spans="1:7" s="55" customFormat="1" ht="14.15" x14ac:dyDescent="0.4">
      <c r="A1392" s="116"/>
      <c r="E1392" s="74"/>
      <c r="F1392" s="74"/>
      <c r="G1392" s="74"/>
    </row>
    <row r="1393" spans="1:7" s="55" customFormat="1" ht="14.15" x14ac:dyDescent="0.4">
      <c r="A1393" s="116"/>
      <c r="E1393" s="74"/>
      <c r="F1393" s="74"/>
      <c r="G1393" s="74"/>
    </row>
    <row r="1394" spans="1:7" s="55" customFormat="1" ht="14.15" x14ac:dyDescent="0.4">
      <c r="A1394" s="116"/>
      <c r="E1394" s="74"/>
      <c r="F1394" s="74"/>
      <c r="G1394" s="74"/>
    </row>
    <row r="1395" spans="1:7" s="55" customFormat="1" ht="14.15" x14ac:dyDescent="0.4">
      <c r="A1395" s="116"/>
      <c r="E1395" s="74"/>
      <c r="F1395" s="74"/>
      <c r="G1395" s="74"/>
    </row>
    <row r="1396" spans="1:7" s="55" customFormat="1" ht="14.15" x14ac:dyDescent="0.4">
      <c r="A1396" s="116"/>
      <c r="E1396" s="74"/>
      <c r="F1396" s="74"/>
      <c r="G1396" s="74"/>
    </row>
    <row r="1397" spans="1:7" s="55" customFormat="1" ht="14.15" x14ac:dyDescent="0.4">
      <c r="A1397" s="116"/>
      <c r="E1397" s="74"/>
      <c r="F1397" s="74"/>
      <c r="G1397" s="74"/>
    </row>
    <row r="1398" spans="1:7" s="55" customFormat="1" ht="14.15" x14ac:dyDescent="0.4">
      <c r="A1398" s="116"/>
      <c r="E1398" s="74"/>
      <c r="F1398" s="74"/>
      <c r="G1398" s="74"/>
    </row>
    <row r="1399" spans="1:7" s="55" customFormat="1" ht="14.15" x14ac:dyDescent="0.4">
      <c r="A1399" s="116"/>
      <c r="E1399" s="74"/>
      <c r="F1399" s="74"/>
      <c r="G1399" s="74"/>
    </row>
    <row r="1400" spans="1:7" s="55" customFormat="1" ht="14.15" x14ac:dyDescent="0.4">
      <c r="A1400" s="116"/>
      <c r="E1400" s="74"/>
      <c r="F1400" s="74"/>
      <c r="G1400" s="74"/>
    </row>
    <row r="1401" spans="1:7" s="55" customFormat="1" ht="14.15" x14ac:dyDescent="0.4">
      <c r="A1401" s="116"/>
      <c r="E1401" s="74"/>
      <c r="F1401" s="74"/>
      <c r="G1401" s="74"/>
    </row>
    <row r="1402" spans="1:7" s="55" customFormat="1" ht="14.15" x14ac:dyDescent="0.4">
      <c r="A1402" s="116"/>
      <c r="E1402" s="74"/>
      <c r="F1402" s="74"/>
      <c r="G1402" s="74"/>
    </row>
    <row r="1403" spans="1:7" s="55" customFormat="1" ht="14.15" x14ac:dyDescent="0.4">
      <c r="A1403" s="116"/>
      <c r="E1403" s="74"/>
      <c r="F1403" s="74"/>
      <c r="G1403" s="74"/>
    </row>
    <row r="1404" spans="1:7" s="55" customFormat="1" ht="14.15" x14ac:dyDescent="0.4">
      <c r="A1404" s="116"/>
      <c r="E1404" s="74"/>
      <c r="F1404" s="74"/>
      <c r="G1404" s="74"/>
    </row>
    <row r="1405" spans="1:7" s="55" customFormat="1" ht="14.15" x14ac:dyDescent="0.4">
      <c r="A1405" s="116"/>
      <c r="E1405" s="74"/>
      <c r="F1405" s="74"/>
      <c r="G1405" s="74"/>
    </row>
    <row r="1406" spans="1:7" s="55" customFormat="1" ht="14.15" x14ac:dyDescent="0.4">
      <c r="A1406" s="116"/>
      <c r="E1406" s="74"/>
      <c r="F1406" s="74"/>
      <c r="G1406" s="74"/>
    </row>
    <row r="1407" spans="1:7" s="55" customFormat="1" ht="14.15" x14ac:dyDescent="0.4">
      <c r="A1407" s="116"/>
      <c r="E1407" s="74"/>
      <c r="F1407" s="74"/>
      <c r="G1407" s="74"/>
    </row>
    <row r="1408" spans="1:7" s="55" customFormat="1" ht="14.15" x14ac:dyDescent="0.4">
      <c r="A1408" s="116"/>
      <c r="E1408" s="74"/>
      <c r="F1408" s="74"/>
      <c r="G1408" s="74"/>
    </row>
    <row r="1409" spans="1:7" s="55" customFormat="1" ht="14.15" x14ac:dyDescent="0.4">
      <c r="A1409" s="116"/>
      <c r="E1409" s="74"/>
      <c r="F1409" s="74"/>
      <c r="G1409" s="74"/>
    </row>
    <row r="1410" spans="1:7" s="55" customFormat="1" ht="14.15" x14ac:dyDescent="0.4">
      <c r="A1410" s="116"/>
      <c r="E1410" s="74"/>
      <c r="F1410" s="74"/>
      <c r="G1410" s="74"/>
    </row>
    <row r="1411" spans="1:7" s="55" customFormat="1" ht="14.15" x14ac:dyDescent="0.4">
      <c r="A1411" s="116"/>
      <c r="E1411" s="74"/>
      <c r="F1411" s="74"/>
      <c r="G1411" s="74"/>
    </row>
    <row r="1412" spans="1:7" s="55" customFormat="1" ht="14.15" x14ac:dyDescent="0.4">
      <c r="A1412" s="116"/>
      <c r="E1412" s="74"/>
      <c r="F1412" s="74"/>
      <c r="G1412" s="74"/>
    </row>
    <row r="1413" spans="1:7" s="55" customFormat="1" ht="14.15" x14ac:dyDescent="0.4">
      <c r="A1413" s="116"/>
      <c r="E1413" s="74"/>
      <c r="F1413" s="74"/>
      <c r="G1413" s="74"/>
    </row>
    <row r="1414" spans="1:7" s="55" customFormat="1" ht="14.15" x14ac:dyDescent="0.4">
      <c r="A1414" s="116"/>
      <c r="E1414" s="74"/>
      <c r="F1414" s="74"/>
      <c r="G1414" s="74"/>
    </row>
    <row r="1415" spans="1:7" s="55" customFormat="1" ht="14.15" x14ac:dyDescent="0.4">
      <c r="A1415" s="116"/>
      <c r="E1415" s="74"/>
      <c r="F1415" s="74"/>
      <c r="G1415" s="74"/>
    </row>
    <row r="1416" spans="1:7" s="55" customFormat="1" ht="14.15" x14ac:dyDescent="0.4">
      <c r="A1416" s="116"/>
      <c r="E1416" s="74"/>
      <c r="F1416" s="74"/>
      <c r="G1416" s="74"/>
    </row>
    <row r="1417" spans="1:7" s="55" customFormat="1" ht="14.15" x14ac:dyDescent="0.4">
      <c r="A1417" s="116"/>
      <c r="E1417" s="74"/>
      <c r="F1417" s="74"/>
      <c r="G1417" s="74"/>
    </row>
    <row r="1418" spans="1:7" s="55" customFormat="1" ht="14.15" x14ac:dyDescent="0.4">
      <c r="A1418" s="116"/>
      <c r="E1418" s="74"/>
      <c r="F1418" s="74"/>
      <c r="G1418" s="74"/>
    </row>
    <row r="1419" spans="1:7" s="55" customFormat="1" ht="14.15" x14ac:dyDescent="0.4">
      <c r="A1419" s="116"/>
      <c r="E1419" s="74"/>
      <c r="F1419" s="74"/>
      <c r="G1419" s="74"/>
    </row>
    <row r="1420" spans="1:7" s="55" customFormat="1" ht="14.15" x14ac:dyDescent="0.4">
      <c r="A1420" s="116"/>
      <c r="E1420" s="74"/>
      <c r="F1420" s="74"/>
      <c r="G1420" s="74"/>
    </row>
    <row r="1421" spans="1:7" s="55" customFormat="1" ht="14.15" x14ac:dyDescent="0.4">
      <c r="A1421" s="116"/>
      <c r="E1421" s="74"/>
      <c r="F1421" s="74"/>
      <c r="G1421" s="74"/>
    </row>
    <row r="1422" spans="1:7" s="55" customFormat="1" ht="14.15" x14ac:dyDescent="0.4">
      <c r="A1422" s="116"/>
      <c r="E1422" s="74"/>
      <c r="F1422" s="74"/>
      <c r="G1422" s="74"/>
    </row>
    <row r="1423" spans="1:7" s="55" customFormat="1" ht="14.15" x14ac:dyDescent="0.4">
      <c r="A1423" s="116"/>
      <c r="E1423" s="74"/>
      <c r="F1423" s="74"/>
      <c r="G1423" s="74"/>
    </row>
    <row r="1424" spans="1:7" s="55" customFormat="1" ht="14.15" x14ac:dyDescent="0.4">
      <c r="A1424" s="116"/>
      <c r="E1424" s="74"/>
      <c r="F1424" s="74"/>
      <c r="G1424" s="74"/>
    </row>
    <row r="1425" spans="1:7" s="55" customFormat="1" ht="14.15" x14ac:dyDescent="0.4">
      <c r="A1425" s="116"/>
      <c r="E1425" s="74"/>
      <c r="F1425" s="74"/>
      <c r="G1425" s="74"/>
    </row>
    <row r="1426" spans="1:7" s="55" customFormat="1" ht="14.15" x14ac:dyDescent="0.4">
      <c r="A1426" s="116"/>
      <c r="E1426" s="74"/>
      <c r="F1426" s="74"/>
      <c r="G1426" s="74"/>
    </row>
    <row r="1427" spans="1:7" s="55" customFormat="1" ht="14.15" x14ac:dyDescent="0.4">
      <c r="A1427" s="116"/>
      <c r="E1427" s="74"/>
      <c r="F1427" s="74"/>
      <c r="G1427" s="74"/>
    </row>
    <row r="1428" spans="1:7" s="55" customFormat="1" ht="14.15" x14ac:dyDescent="0.4">
      <c r="A1428" s="116"/>
      <c r="E1428" s="74"/>
      <c r="F1428" s="74"/>
      <c r="G1428" s="74"/>
    </row>
    <row r="1429" spans="1:7" s="55" customFormat="1" ht="14.15" x14ac:dyDescent="0.4">
      <c r="A1429" s="116"/>
      <c r="E1429" s="74"/>
      <c r="F1429" s="74"/>
      <c r="G1429" s="74"/>
    </row>
    <row r="1430" spans="1:7" s="55" customFormat="1" ht="14.15" x14ac:dyDescent="0.4">
      <c r="A1430" s="116"/>
      <c r="E1430" s="74"/>
      <c r="F1430" s="74"/>
      <c r="G1430" s="74"/>
    </row>
    <row r="1431" spans="1:7" s="55" customFormat="1" ht="14.15" x14ac:dyDescent="0.4">
      <c r="A1431" s="116"/>
      <c r="E1431" s="74"/>
      <c r="F1431" s="74"/>
      <c r="G1431" s="74"/>
    </row>
    <row r="1432" spans="1:7" s="55" customFormat="1" ht="14.15" x14ac:dyDescent="0.4">
      <c r="A1432" s="116"/>
      <c r="E1432" s="74"/>
      <c r="F1432" s="74"/>
      <c r="G1432" s="74"/>
    </row>
    <row r="1433" spans="1:7" s="55" customFormat="1" ht="14.15" x14ac:dyDescent="0.4">
      <c r="A1433" s="116"/>
      <c r="E1433" s="74"/>
      <c r="F1433" s="74"/>
      <c r="G1433" s="74"/>
    </row>
    <row r="1434" spans="1:7" s="55" customFormat="1" ht="14.15" x14ac:dyDescent="0.4">
      <c r="A1434" s="116"/>
      <c r="E1434" s="74"/>
      <c r="F1434" s="74"/>
      <c r="G1434" s="74"/>
    </row>
    <row r="1435" spans="1:7" s="55" customFormat="1" ht="14.15" x14ac:dyDescent="0.4">
      <c r="A1435" s="116"/>
      <c r="E1435" s="74"/>
      <c r="F1435" s="74"/>
      <c r="G1435" s="74"/>
    </row>
    <row r="1436" spans="1:7" s="55" customFormat="1" ht="14.15" x14ac:dyDescent="0.4">
      <c r="A1436" s="116"/>
      <c r="E1436" s="74"/>
      <c r="F1436" s="74"/>
      <c r="G1436" s="74"/>
    </row>
    <row r="1437" spans="1:7" s="55" customFormat="1" ht="14.15" x14ac:dyDescent="0.4">
      <c r="A1437" s="116"/>
      <c r="E1437" s="74"/>
      <c r="F1437" s="74"/>
      <c r="G1437" s="74"/>
    </row>
    <row r="1438" spans="1:7" s="55" customFormat="1" ht="14.15" x14ac:dyDescent="0.4">
      <c r="A1438" s="116"/>
      <c r="E1438" s="74"/>
      <c r="F1438" s="74"/>
      <c r="G1438" s="74"/>
    </row>
    <row r="1439" spans="1:7" s="55" customFormat="1" ht="14.15" x14ac:dyDescent="0.4">
      <c r="A1439" s="116"/>
      <c r="E1439" s="74"/>
      <c r="F1439" s="74"/>
      <c r="G1439" s="74"/>
    </row>
    <row r="1440" spans="1:7" s="55" customFormat="1" ht="14.15" x14ac:dyDescent="0.4">
      <c r="A1440" s="116"/>
      <c r="E1440" s="74"/>
      <c r="F1440" s="74"/>
      <c r="G1440" s="74"/>
    </row>
    <row r="1441" spans="1:7" s="55" customFormat="1" ht="14.15" x14ac:dyDescent="0.4">
      <c r="A1441" s="116"/>
      <c r="E1441" s="74"/>
      <c r="F1441" s="74"/>
      <c r="G1441" s="74"/>
    </row>
    <row r="1442" spans="1:7" s="55" customFormat="1" ht="14.15" x14ac:dyDescent="0.4">
      <c r="A1442" s="116"/>
      <c r="E1442" s="74"/>
      <c r="F1442" s="74"/>
      <c r="G1442" s="74"/>
    </row>
    <row r="1443" spans="1:7" s="55" customFormat="1" ht="14.15" x14ac:dyDescent="0.4">
      <c r="A1443" s="116"/>
      <c r="E1443" s="74"/>
      <c r="F1443" s="74"/>
      <c r="G1443" s="74"/>
    </row>
    <row r="1444" spans="1:7" s="55" customFormat="1" ht="14.15" x14ac:dyDescent="0.4">
      <c r="A1444" s="116"/>
      <c r="E1444" s="74"/>
      <c r="F1444" s="74"/>
      <c r="G1444" s="74"/>
    </row>
    <row r="1445" spans="1:7" s="55" customFormat="1" ht="14.15" x14ac:dyDescent="0.4">
      <c r="A1445" s="116"/>
      <c r="E1445" s="74"/>
      <c r="F1445" s="74"/>
      <c r="G1445" s="74"/>
    </row>
    <row r="1446" spans="1:7" s="55" customFormat="1" ht="14.15" x14ac:dyDescent="0.4">
      <c r="A1446" s="116"/>
      <c r="E1446" s="74"/>
      <c r="F1446" s="74"/>
      <c r="G1446" s="74"/>
    </row>
    <row r="1447" spans="1:7" s="55" customFormat="1" ht="14.15" x14ac:dyDescent="0.4">
      <c r="A1447" s="116"/>
      <c r="E1447" s="74"/>
      <c r="F1447" s="74"/>
      <c r="G1447" s="74"/>
    </row>
    <row r="1448" spans="1:7" s="55" customFormat="1" ht="14.15" x14ac:dyDescent="0.4">
      <c r="A1448" s="116"/>
      <c r="E1448" s="74"/>
      <c r="F1448" s="74"/>
      <c r="G1448" s="74"/>
    </row>
    <row r="1449" spans="1:7" s="55" customFormat="1" ht="14.15" x14ac:dyDescent="0.4">
      <c r="A1449" s="116"/>
      <c r="E1449" s="74"/>
      <c r="F1449" s="74"/>
      <c r="G1449" s="74"/>
    </row>
    <row r="1450" spans="1:7" s="55" customFormat="1" ht="14.15" x14ac:dyDescent="0.4">
      <c r="A1450" s="116"/>
      <c r="E1450" s="74"/>
      <c r="F1450" s="74"/>
      <c r="G1450" s="74"/>
    </row>
    <row r="1451" spans="1:7" s="55" customFormat="1" ht="14.15" x14ac:dyDescent="0.4">
      <c r="A1451" s="116"/>
      <c r="E1451" s="74"/>
      <c r="F1451" s="74"/>
      <c r="G1451" s="74"/>
    </row>
    <row r="1452" spans="1:7" s="55" customFormat="1" ht="14.15" x14ac:dyDescent="0.4">
      <c r="A1452" s="116"/>
      <c r="E1452" s="74"/>
      <c r="F1452" s="74"/>
      <c r="G1452" s="74"/>
    </row>
    <row r="1453" spans="1:7" s="55" customFormat="1" ht="14.15" x14ac:dyDescent="0.4">
      <c r="A1453" s="116"/>
      <c r="E1453" s="74"/>
      <c r="F1453" s="74"/>
      <c r="G1453" s="74"/>
    </row>
    <row r="1454" spans="1:7" s="55" customFormat="1" ht="14.15" x14ac:dyDescent="0.4">
      <c r="A1454" s="116"/>
      <c r="E1454" s="74"/>
      <c r="F1454" s="74"/>
      <c r="G1454" s="74"/>
    </row>
    <row r="1455" spans="1:7" s="55" customFormat="1" ht="14.15" x14ac:dyDescent="0.4">
      <c r="A1455" s="116"/>
      <c r="E1455" s="74"/>
      <c r="F1455" s="74"/>
      <c r="G1455" s="74"/>
    </row>
    <row r="1456" spans="1:7" s="55" customFormat="1" ht="14.15" x14ac:dyDescent="0.4">
      <c r="A1456" s="116"/>
      <c r="E1456" s="74"/>
      <c r="F1456" s="74"/>
      <c r="G1456" s="74"/>
    </row>
    <row r="1457" spans="1:7" s="55" customFormat="1" ht="14.15" x14ac:dyDescent="0.4">
      <c r="A1457" s="116"/>
      <c r="E1457" s="74"/>
      <c r="F1457" s="74"/>
      <c r="G1457" s="74"/>
    </row>
    <row r="1458" spans="1:7" s="55" customFormat="1" ht="14.15" x14ac:dyDescent="0.4">
      <c r="A1458" s="116"/>
      <c r="E1458" s="74"/>
      <c r="F1458" s="74"/>
      <c r="G1458" s="74"/>
    </row>
    <row r="1459" spans="1:7" s="55" customFormat="1" ht="14.15" x14ac:dyDescent="0.4">
      <c r="A1459" s="116"/>
      <c r="E1459" s="74"/>
      <c r="F1459" s="74"/>
      <c r="G1459" s="74"/>
    </row>
    <row r="1460" spans="1:7" s="55" customFormat="1" ht="14.15" x14ac:dyDescent="0.4">
      <c r="A1460" s="116"/>
      <c r="E1460" s="74"/>
      <c r="F1460" s="74"/>
      <c r="G1460" s="74"/>
    </row>
    <row r="1461" spans="1:7" s="55" customFormat="1" ht="14.15" x14ac:dyDescent="0.4">
      <c r="A1461" s="116"/>
      <c r="E1461" s="74"/>
      <c r="F1461" s="74"/>
      <c r="G1461" s="74"/>
    </row>
    <row r="1462" spans="1:7" s="55" customFormat="1" ht="14.15" x14ac:dyDescent="0.4">
      <c r="A1462" s="116"/>
      <c r="E1462" s="74"/>
      <c r="F1462" s="74"/>
      <c r="G1462" s="74"/>
    </row>
    <row r="1463" spans="1:7" s="55" customFormat="1" ht="14.15" x14ac:dyDescent="0.4">
      <c r="A1463" s="116"/>
      <c r="E1463" s="74"/>
      <c r="F1463" s="74"/>
      <c r="G1463" s="74"/>
    </row>
    <row r="1464" spans="1:7" s="55" customFormat="1" ht="14.15" x14ac:dyDescent="0.4">
      <c r="A1464" s="116"/>
      <c r="E1464" s="74"/>
      <c r="F1464" s="74"/>
      <c r="G1464" s="74"/>
    </row>
    <row r="1465" spans="1:7" s="55" customFormat="1" ht="14.15" x14ac:dyDescent="0.4">
      <c r="A1465" s="116"/>
      <c r="E1465" s="74"/>
      <c r="F1465" s="74"/>
      <c r="G1465" s="74"/>
    </row>
    <row r="1466" spans="1:7" s="55" customFormat="1" ht="14.15" x14ac:dyDescent="0.4">
      <c r="A1466" s="116"/>
      <c r="E1466" s="74"/>
      <c r="F1466" s="74"/>
      <c r="G1466" s="74"/>
    </row>
    <row r="1467" spans="1:7" s="55" customFormat="1" ht="14.15" x14ac:dyDescent="0.4">
      <c r="A1467" s="116"/>
      <c r="E1467" s="74"/>
      <c r="F1467" s="74"/>
      <c r="G1467" s="74"/>
    </row>
    <row r="1468" spans="1:7" s="55" customFormat="1" ht="14.15" x14ac:dyDescent="0.4">
      <c r="A1468" s="116"/>
      <c r="E1468" s="74"/>
      <c r="F1468" s="74"/>
      <c r="G1468" s="74"/>
    </row>
    <row r="1469" spans="1:7" s="55" customFormat="1" ht="14.15" x14ac:dyDescent="0.4">
      <c r="A1469" s="116"/>
      <c r="E1469" s="74"/>
      <c r="F1469" s="74"/>
      <c r="G1469" s="74"/>
    </row>
    <row r="1470" spans="1:7" s="55" customFormat="1" ht="14.15" x14ac:dyDescent="0.4">
      <c r="A1470" s="116"/>
      <c r="E1470" s="74"/>
      <c r="F1470" s="74"/>
      <c r="G1470" s="74"/>
    </row>
    <row r="1471" spans="1:7" s="55" customFormat="1" ht="14.15" x14ac:dyDescent="0.4">
      <c r="A1471" s="116"/>
      <c r="E1471" s="74"/>
      <c r="F1471" s="74"/>
      <c r="G1471" s="74"/>
    </row>
    <row r="1472" spans="1:7" s="55" customFormat="1" ht="14.15" x14ac:dyDescent="0.4">
      <c r="A1472" s="116"/>
      <c r="E1472" s="74"/>
      <c r="F1472" s="74"/>
      <c r="G1472" s="74"/>
    </row>
    <row r="1473" spans="1:7" s="55" customFormat="1" ht="14.15" x14ac:dyDescent="0.4">
      <c r="A1473" s="116"/>
      <c r="E1473" s="74"/>
      <c r="F1473" s="74"/>
      <c r="G1473" s="74"/>
    </row>
    <row r="1474" spans="1:7" s="55" customFormat="1" ht="14.15" x14ac:dyDescent="0.4">
      <c r="A1474" s="116"/>
      <c r="E1474" s="74"/>
      <c r="F1474" s="74"/>
      <c r="G1474" s="74"/>
    </row>
    <row r="1475" spans="1:7" s="55" customFormat="1" ht="14.15" x14ac:dyDescent="0.4">
      <c r="A1475" s="116"/>
      <c r="E1475" s="74"/>
      <c r="F1475" s="74"/>
      <c r="G1475" s="74"/>
    </row>
    <row r="1476" spans="1:7" s="55" customFormat="1" ht="14.15" x14ac:dyDescent="0.4">
      <c r="A1476" s="116"/>
      <c r="E1476" s="74"/>
      <c r="F1476" s="74"/>
      <c r="G1476" s="74"/>
    </row>
    <row r="1477" spans="1:7" s="55" customFormat="1" ht="14.15" x14ac:dyDescent="0.4">
      <c r="A1477" s="116"/>
      <c r="E1477" s="74"/>
      <c r="F1477" s="74"/>
      <c r="G1477" s="74"/>
    </row>
    <row r="1478" spans="1:7" s="55" customFormat="1" ht="14.15" x14ac:dyDescent="0.4">
      <c r="A1478" s="116"/>
      <c r="E1478" s="74"/>
      <c r="F1478" s="74"/>
      <c r="G1478" s="74"/>
    </row>
    <row r="1479" spans="1:7" s="55" customFormat="1" ht="14.15" x14ac:dyDescent="0.4">
      <c r="A1479" s="116"/>
      <c r="E1479" s="74"/>
      <c r="F1479" s="74"/>
      <c r="G1479" s="74"/>
    </row>
    <row r="1480" spans="1:7" s="55" customFormat="1" ht="14.15" x14ac:dyDescent="0.4">
      <c r="A1480" s="116"/>
      <c r="E1480" s="74"/>
      <c r="F1480" s="74"/>
      <c r="G1480" s="74"/>
    </row>
    <row r="1481" spans="1:7" s="55" customFormat="1" ht="14.15" x14ac:dyDescent="0.4">
      <c r="A1481" s="116"/>
      <c r="E1481" s="74"/>
      <c r="F1481" s="74"/>
      <c r="G1481" s="74"/>
    </row>
    <row r="1482" spans="1:7" s="55" customFormat="1" ht="14.15" x14ac:dyDescent="0.4">
      <c r="A1482" s="116"/>
      <c r="E1482" s="74"/>
      <c r="F1482" s="74"/>
      <c r="G1482" s="74"/>
    </row>
    <row r="1483" spans="1:7" s="55" customFormat="1" ht="14.15" x14ac:dyDescent="0.4">
      <c r="A1483" s="116"/>
      <c r="E1483" s="74"/>
      <c r="F1483" s="74"/>
      <c r="G1483" s="74"/>
    </row>
    <row r="1484" spans="1:7" s="55" customFormat="1" ht="14.15" x14ac:dyDescent="0.4">
      <c r="A1484" s="116"/>
      <c r="E1484" s="74"/>
      <c r="F1484" s="74"/>
      <c r="G1484" s="74"/>
    </row>
    <row r="1485" spans="1:7" s="55" customFormat="1" ht="14.15" x14ac:dyDescent="0.4">
      <c r="A1485" s="116"/>
      <c r="E1485" s="74"/>
      <c r="F1485" s="74"/>
      <c r="G1485" s="74"/>
    </row>
    <row r="1486" spans="1:7" s="55" customFormat="1" ht="14.15" x14ac:dyDescent="0.4">
      <c r="A1486" s="116"/>
      <c r="E1486" s="74"/>
      <c r="F1486" s="74"/>
      <c r="G1486" s="74"/>
    </row>
    <row r="1487" spans="1:7" s="55" customFormat="1" ht="14.15" x14ac:dyDescent="0.4">
      <c r="A1487" s="116"/>
      <c r="E1487" s="74"/>
      <c r="F1487" s="74"/>
      <c r="G1487" s="74"/>
    </row>
    <row r="1488" spans="1:7" s="55" customFormat="1" ht="14.15" x14ac:dyDescent="0.4">
      <c r="A1488" s="116"/>
      <c r="E1488" s="74"/>
      <c r="F1488" s="74"/>
      <c r="G1488" s="74"/>
    </row>
    <row r="1489" spans="1:7" s="55" customFormat="1" ht="14.15" x14ac:dyDescent="0.4">
      <c r="A1489" s="116"/>
      <c r="E1489" s="74"/>
      <c r="F1489" s="74"/>
      <c r="G1489" s="74"/>
    </row>
    <row r="1490" spans="1:7" s="55" customFormat="1" ht="14.15" x14ac:dyDescent="0.4">
      <c r="A1490" s="116"/>
      <c r="E1490" s="74"/>
      <c r="F1490" s="74"/>
      <c r="G1490" s="74"/>
    </row>
    <row r="1491" spans="1:7" s="55" customFormat="1" ht="14.15" x14ac:dyDescent="0.4">
      <c r="A1491" s="116"/>
      <c r="E1491" s="74"/>
      <c r="F1491" s="74"/>
      <c r="G1491" s="74"/>
    </row>
    <row r="1492" spans="1:7" s="55" customFormat="1" ht="14.15" x14ac:dyDescent="0.4">
      <c r="A1492" s="116"/>
      <c r="E1492" s="74"/>
      <c r="F1492" s="74"/>
      <c r="G1492" s="74"/>
    </row>
    <row r="1493" spans="1:7" s="55" customFormat="1" ht="14.15" x14ac:dyDescent="0.4">
      <c r="A1493" s="116"/>
      <c r="E1493" s="74"/>
      <c r="F1493" s="74"/>
      <c r="G1493" s="74"/>
    </row>
    <row r="1494" spans="1:7" s="55" customFormat="1" ht="14.15" x14ac:dyDescent="0.4">
      <c r="A1494" s="116"/>
      <c r="E1494" s="74"/>
      <c r="F1494" s="74"/>
      <c r="G1494" s="74"/>
    </row>
    <row r="1495" spans="1:7" s="55" customFormat="1" ht="14.15" x14ac:dyDescent="0.4">
      <c r="A1495" s="116"/>
      <c r="E1495" s="74"/>
      <c r="F1495" s="74"/>
      <c r="G1495" s="74"/>
    </row>
    <row r="1496" spans="1:7" s="55" customFormat="1" ht="14.15" x14ac:dyDescent="0.4">
      <c r="A1496" s="116"/>
      <c r="E1496" s="74"/>
      <c r="F1496" s="74"/>
      <c r="G1496" s="74"/>
    </row>
    <row r="1497" spans="1:7" s="55" customFormat="1" ht="14.15" x14ac:dyDescent="0.4">
      <c r="A1497" s="116"/>
      <c r="E1497" s="74"/>
      <c r="F1497" s="74"/>
      <c r="G1497" s="74"/>
    </row>
    <row r="1498" spans="1:7" s="55" customFormat="1" ht="14.15" x14ac:dyDescent="0.4">
      <c r="A1498" s="116"/>
      <c r="E1498" s="74"/>
      <c r="F1498" s="74"/>
      <c r="G1498" s="74"/>
    </row>
    <row r="1499" spans="1:7" s="55" customFormat="1" ht="14.15" x14ac:dyDescent="0.4">
      <c r="A1499" s="116"/>
      <c r="E1499" s="74"/>
      <c r="F1499" s="74"/>
      <c r="G1499" s="74"/>
    </row>
    <row r="1500" spans="1:7" s="55" customFormat="1" ht="14.15" x14ac:dyDescent="0.4">
      <c r="A1500" s="116"/>
      <c r="E1500" s="74"/>
      <c r="F1500" s="74"/>
      <c r="G1500" s="74"/>
    </row>
    <row r="1501" spans="1:7" s="55" customFormat="1" ht="14.15" x14ac:dyDescent="0.4">
      <c r="A1501" s="116"/>
      <c r="E1501" s="74"/>
      <c r="F1501" s="74"/>
      <c r="G1501" s="74"/>
    </row>
    <row r="1502" spans="1:7" s="55" customFormat="1" ht="14.15" x14ac:dyDescent="0.4">
      <c r="A1502" s="116"/>
      <c r="E1502" s="74"/>
      <c r="F1502" s="74"/>
      <c r="G1502" s="74"/>
    </row>
    <row r="1503" spans="1:7" s="55" customFormat="1" ht="14.15" x14ac:dyDescent="0.4">
      <c r="A1503" s="116"/>
      <c r="E1503" s="74"/>
      <c r="F1503" s="74"/>
      <c r="G1503" s="74"/>
    </row>
    <row r="1504" spans="1:7" s="55" customFormat="1" ht="14.15" x14ac:dyDescent="0.4">
      <c r="A1504" s="116"/>
      <c r="E1504" s="74"/>
      <c r="F1504" s="74"/>
      <c r="G1504" s="74"/>
    </row>
    <row r="1505" spans="1:7" s="55" customFormat="1" ht="14.15" x14ac:dyDescent="0.4">
      <c r="A1505" s="116"/>
      <c r="E1505" s="74"/>
      <c r="F1505" s="74"/>
      <c r="G1505" s="74"/>
    </row>
    <row r="1506" spans="1:7" s="55" customFormat="1" ht="14.15" x14ac:dyDescent="0.4">
      <c r="A1506" s="116"/>
      <c r="E1506" s="74"/>
      <c r="F1506" s="74"/>
      <c r="G1506" s="74"/>
    </row>
    <row r="1507" spans="1:7" s="55" customFormat="1" ht="14.15" x14ac:dyDescent="0.4">
      <c r="A1507" s="116"/>
      <c r="E1507" s="74"/>
      <c r="F1507" s="74"/>
      <c r="G1507" s="74"/>
    </row>
    <row r="1508" spans="1:7" s="55" customFormat="1" ht="14.15" x14ac:dyDescent="0.4">
      <c r="A1508" s="116"/>
      <c r="E1508" s="74"/>
      <c r="F1508" s="74"/>
      <c r="G1508" s="74"/>
    </row>
    <row r="1509" spans="1:7" s="55" customFormat="1" ht="14.15" x14ac:dyDescent="0.4">
      <c r="A1509" s="116"/>
      <c r="E1509" s="74"/>
      <c r="F1509" s="74"/>
      <c r="G1509" s="74"/>
    </row>
    <row r="1510" spans="1:7" s="55" customFormat="1" ht="14.15" x14ac:dyDescent="0.4">
      <c r="A1510" s="116"/>
      <c r="E1510" s="74"/>
      <c r="F1510" s="74"/>
      <c r="G1510" s="74"/>
    </row>
    <row r="1511" spans="1:7" s="55" customFormat="1" ht="14.15" x14ac:dyDescent="0.4">
      <c r="A1511" s="116"/>
      <c r="E1511" s="74"/>
      <c r="F1511" s="74"/>
      <c r="G1511" s="74"/>
    </row>
    <row r="1512" spans="1:7" s="55" customFormat="1" ht="14.15" x14ac:dyDescent="0.4">
      <c r="A1512" s="116"/>
      <c r="E1512" s="74"/>
      <c r="F1512" s="74"/>
      <c r="G1512" s="74"/>
    </row>
    <row r="1513" spans="1:7" s="55" customFormat="1" ht="14.15" x14ac:dyDescent="0.4">
      <c r="A1513" s="116"/>
      <c r="E1513" s="74"/>
      <c r="F1513" s="74"/>
      <c r="G1513" s="74"/>
    </row>
    <row r="1514" spans="1:7" s="55" customFormat="1" ht="14.15" x14ac:dyDescent="0.4">
      <c r="A1514" s="116"/>
      <c r="E1514" s="74"/>
      <c r="F1514" s="74"/>
      <c r="G1514" s="74"/>
    </row>
    <row r="1515" spans="1:7" s="55" customFormat="1" ht="14.15" x14ac:dyDescent="0.4">
      <c r="A1515" s="116"/>
      <c r="E1515" s="74"/>
      <c r="F1515" s="74"/>
      <c r="G1515" s="74"/>
    </row>
    <row r="1516" spans="1:7" s="55" customFormat="1" ht="14.15" x14ac:dyDescent="0.4">
      <c r="A1516" s="116"/>
      <c r="E1516" s="74"/>
      <c r="F1516" s="74"/>
      <c r="G1516" s="74"/>
    </row>
    <row r="1517" spans="1:7" s="55" customFormat="1" ht="14.15" x14ac:dyDescent="0.4">
      <c r="A1517" s="116"/>
      <c r="E1517" s="74"/>
      <c r="F1517" s="74"/>
      <c r="G1517" s="74"/>
    </row>
    <row r="1518" spans="1:7" s="55" customFormat="1" ht="14.15" x14ac:dyDescent="0.4">
      <c r="A1518" s="116"/>
      <c r="E1518" s="74"/>
      <c r="F1518" s="74"/>
      <c r="G1518" s="74"/>
    </row>
    <row r="1519" spans="1:7" s="55" customFormat="1" ht="14.15" x14ac:dyDescent="0.4">
      <c r="A1519" s="116"/>
      <c r="E1519" s="74"/>
      <c r="F1519" s="74"/>
      <c r="G1519" s="74"/>
    </row>
    <row r="1520" spans="1:7" s="55" customFormat="1" ht="14.15" x14ac:dyDescent="0.4">
      <c r="A1520" s="116"/>
      <c r="E1520" s="74"/>
      <c r="F1520" s="74"/>
      <c r="G1520" s="74"/>
    </row>
    <row r="1521" spans="1:7" s="55" customFormat="1" ht="14.15" x14ac:dyDescent="0.4">
      <c r="A1521" s="116"/>
      <c r="E1521" s="74"/>
      <c r="F1521" s="74"/>
      <c r="G1521" s="74"/>
    </row>
    <row r="1522" spans="1:7" s="55" customFormat="1" ht="14.15" x14ac:dyDescent="0.4">
      <c r="A1522" s="116"/>
      <c r="E1522" s="74"/>
      <c r="F1522" s="74"/>
      <c r="G1522" s="74"/>
    </row>
    <row r="1523" spans="1:7" s="55" customFormat="1" ht="14.15" x14ac:dyDescent="0.4">
      <c r="A1523" s="116"/>
      <c r="E1523" s="74"/>
      <c r="F1523" s="74"/>
      <c r="G1523" s="74"/>
    </row>
    <row r="1524" spans="1:7" s="55" customFormat="1" ht="14.15" x14ac:dyDescent="0.4">
      <c r="A1524" s="116"/>
      <c r="E1524" s="74"/>
      <c r="F1524" s="74"/>
      <c r="G1524" s="74"/>
    </row>
    <row r="1525" spans="1:7" s="55" customFormat="1" ht="14.15" x14ac:dyDescent="0.4">
      <c r="A1525" s="116"/>
      <c r="E1525" s="74"/>
      <c r="F1525" s="74"/>
      <c r="G1525" s="74"/>
    </row>
    <row r="1526" spans="1:7" s="55" customFormat="1" ht="14.15" x14ac:dyDescent="0.4">
      <c r="A1526" s="116"/>
      <c r="E1526" s="74"/>
      <c r="F1526" s="74"/>
      <c r="G1526" s="74"/>
    </row>
    <row r="1527" spans="1:7" s="55" customFormat="1" ht="14.15" x14ac:dyDescent="0.4">
      <c r="A1527" s="116"/>
      <c r="E1527" s="74"/>
      <c r="F1527" s="74"/>
      <c r="G1527" s="74"/>
    </row>
    <row r="1528" spans="1:7" s="55" customFormat="1" ht="14.15" x14ac:dyDescent="0.4">
      <c r="A1528" s="116"/>
      <c r="E1528" s="74"/>
      <c r="F1528" s="74"/>
      <c r="G1528" s="74"/>
    </row>
    <row r="1529" spans="1:7" s="55" customFormat="1" ht="14.15" x14ac:dyDescent="0.4">
      <c r="A1529" s="116"/>
      <c r="E1529" s="74"/>
      <c r="F1529" s="74"/>
      <c r="G1529" s="74"/>
    </row>
    <row r="1530" spans="1:7" s="55" customFormat="1" ht="14.15" x14ac:dyDescent="0.4">
      <c r="A1530" s="116"/>
      <c r="E1530" s="74"/>
      <c r="F1530" s="74"/>
      <c r="G1530" s="74"/>
    </row>
    <row r="1531" spans="1:7" s="55" customFormat="1" ht="14.15" x14ac:dyDescent="0.4">
      <c r="A1531" s="116"/>
      <c r="E1531" s="74"/>
      <c r="F1531" s="74"/>
      <c r="G1531" s="74"/>
    </row>
    <row r="1532" spans="1:7" s="55" customFormat="1" ht="14.15" x14ac:dyDescent="0.4">
      <c r="A1532" s="116"/>
      <c r="E1532" s="74"/>
      <c r="F1532" s="74"/>
      <c r="G1532" s="74"/>
    </row>
    <row r="1533" spans="1:7" s="55" customFormat="1" ht="14.15" x14ac:dyDescent="0.4">
      <c r="A1533" s="116"/>
      <c r="E1533" s="74"/>
      <c r="F1533" s="74"/>
      <c r="G1533" s="74"/>
    </row>
    <row r="1534" spans="1:7" s="55" customFormat="1" ht="14.15" x14ac:dyDescent="0.4">
      <c r="A1534" s="116"/>
      <c r="E1534" s="74"/>
      <c r="F1534" s="74"/>
      <c r="G1534" s="74"/>
    </row>
    <row r="1535" spans="1:7" s="55" customFormat="1" ht="14.15" x14ac:dyDescent="0.4">
      <c r="A1535" s="116"/>
      <c r="E1535" s="74"/>
      <c r="F1535" s="74"/>
      <c r="G1535" s="74"/>
    </row>
    <row r="1536" spans="1:7" s="55" customFormat="1" ht="14.15" x14ac:dyDescent="0.4">
      <c r="A1536" s="116"/>
      <c r="E1536" s="74"/>
      <c r="F1536" s="74"/>
      <c r="G1536" s="74"/>
    </row>
    <row r="1537" spans="1:7" s="55" customFormat="1" ht="14.15" x14ac:dyDescent="0.4">
      <c r="A1537" s="116"/>
      <c r="E1537" s="74"/>
      <c r="F1537" s="74"/>
      <c r="G1537" s="74"/>
    </row>
    <row r="1538" spans="1:7" s="55" customFormat="1" ht="14.15" x14ac:dyDescent="0.4">
      <c r="A1538" s="116"/>
      <c r="E1538" s="74"/>
      <c r="F1538" s="74"/>
      <c r="G1538" s="74"/>
    </row>
    <row r="1539" spans="1:7" s="55" customFormat="1" ht="14.15" x14ac:dyDescent="0.4">
      <c r="A1539" s="116"/>
      <c r="E1539" s="74"/>
      <c r="F1539" s="74"/>
      <c r="G1539" s="74"/>
    </row>
    <row r="1540" spans="1:7" s="55" customFormat="1" ht="14.15" x14ac:dyDescent="0.4">
      <c r="A1540" s="116"/>
      <c r="E1540" s="74"/>
      <c r="F1540" s="74"/>
      <c r="G1540" s="74"/>
    </row>
    <row r="1541" spans="1:7" s="55" customFormat="1" ht="14.15" x14ac:dyDescent="0.4">
      <c r="A1541" s="116"/>
      <c r="E1541" s="74"/>
      <c r="F1541" s="74"/>
      <c r="G1541" s="74"/>
    </row>
    <row r="1542" spans="1:7" s="55" customFormat="1" ht="14.15" x14ac:dyDescent="0.4">
      <c r="A1542" s="116"/>
      <c r="E1542" s="74"/>
      <c r="F1542" s="74"/>
      <c r="G1542" s="74"/>
    </row>
    <row r="1543" spans="1:7" s="55" customFormat="1" ht="14.15" x14ac:dyDescent="0.4">
      <c r="A1543" s="116"/>
      <c r="E1543" s="74"/>
      <c r="F1543" s="74"/>
      <c r="G1543" s="74"/>
    </row>
    <row r="1544" spans="1:7" s="55" customFormat="1" ht="14.15" x14ac:dyDescent="0.4">
      <c r="A1544" s="116"/>
      <c r="E1544" s="74"/>
      <c r="F1544" s="74"/>
      <c r="G1544" s="74"/>
    </row>
    <row r="1545" spans="1:7" s="55" customFormat="1" ht="14.15" x14ac:dyDescent="0.4">
      <c r="A1545" s="116"/>
      <c r="E1545" s="74"/>
      <c r="F1545" s="74"/>
      <c r="G1545" s="74"/>
    </row>
    <row r="1546" spans="1:7" s="55" customFormat="1" ht="14.15" x14ac:dyDescent="0.4">
      <c r="A1546" s="116"/>
      <c r="E1546" s="74"/>
      <c r="F1546" s="74"/>
      <c r="G1546" s="74"/>
    </row>
    <row r="1547" spans="1:7" s="55" customFormat="1" ht="14.15" x14ac:dyDescent="0.4">
      <c r="A1547" s="116"/>
      <c r="E1547" s="74"/>
      <c r="F1547" s="74"/>
      <c r="G1547" s="74"/>
    </row>
    <row r="1548" spans="1:7" s="55" customFormat="1" ht="14.15" x14ac:dyDescent="0.4">
      <c r="A1548" s="116"/>
      <c r="E1548" s="74"/>
      <c r="F1548" s="74"/>
      <c r="G1548" s="74"/>
    </row>
    <row r="1549" spans="1:7" s="55" customFormat="1" ht="14.15" x14ac:dyDescent="0.4">
      <c r="A1549" s="116"/>
      <c r="E1549" s="74"/>
      <c r="F1549" s="74"/>
      <c r="G1549" s="74"/>
    </row>
    <row r="1550" spans="1:7" s="55" customFormat="1" ht="14.15" x14ac:dyDescent="0.4">
      <c r="A1550" s="116"/>
      <c r="E1550" s="74"/>
      <c r="F1550" s="74"/>
      <c r="G1550" s="74"/>
    </row>
    <row r="1551" spans="1:7" s="55" customFormat="1" ht="14.15" x14ac:dyDescent="0.4">
      <c r="A1551" s="116"/>
      <c r="E1551" s="74"/>
      <c r="F1551" s="74"/>
      <c r="G1551" s="74"/>
    </row>
    <row r="1552" spans="1:7" s="55" customFormat="1" ht="14.15" x14ac:dyDescent="0.4">
      <c r="A1552" s="116"/>
      <c r="E1552" s="74"/>
      <c r="F1552" s="74"/>
      <c r="G1552" s="74"/>
    </row>
    <row r="1553" spans="1:7" s="55" customFormat="1" ht="14.15" x14ac:dyDescent="0.4">
      <c r="A1553" s="116"/>
      <c r="E1553" s="74"/>
      <c r="F1553" s="74"/>
      <c r="G1553" s="74"/>
    </row>
    <row r="1554" spans="1:7" s="55" customFormat="1" ht="14.15" x14ac:dyDescent="0.4">
      <c r="A1554" s="116"/>
      <c r="E1554" s="74"/>
      <c r="F1554" s="74"/>
      <c r="G1554" s="74"/>
    </row>
    <row r="1555" spans="1:7" s="55" customFormat="1" ht="14.15" x14ac:dyDescent="0.4">
      <c r="A1555" s="116"/>
      <c r="E1555" s="74"/>
      <c r="F1555" s="74"/>
      <c r="G1555" s="74"/>
    </row>
    <row r="1556" spans="1:7" s="55" customFormat="1" ht="14.15" x14ac:dyDescent="0.4">
      <c r="A1556" s="116"/>
      <c r="E1556" s="74"/>
      <c r="F1556" s="74"/>
      <c r="G1556" s="74"/>
    </row>
    <row r="1557" spans="1:7" s="55" customFormat="1" ht="14.15" x14ac:dyDescent="0.4">
      <c r="A1557" s="116"/>
      <c r="E1557" s="74"/>
      <c r="F1557" s="74"/>
      <c r="G1557" s="74"/>
    </row>
    <row r="1558" spans="1:7" s="55" customFormat="1" ht="14.15" x14ac:dyDescent="0.4">
      <c r="A1558" s="116"/>
      <c r="E1558" s="74"/>
      <c r="F1558" s="74"/>
      <c r="G1558" s="74"/>
    </row>
    <row r="1559" spans="1:7" s="55" customFormat="1" ht="14.15" x14ac:dyDescent="0.4">
      <c r="A1559" s="116"/>
      <c r="E1559" s="74"/>
      <c r="F1559" s="74"/>
      <c r="G1559" s="74"/>
    </row>
    <row r="1560" spans="1:7" s="55" customFormat="1" ht="14.15" x14ac:dyDescent="0.4">
      <c r="A1560" s="116"/>
      <c r="E1560" s="74"/>
      <c r="F1560" s="74"/>
      <c r="G1560" s="74"/>
    </row>
    <row r="1561" spans="1:7" s="55" customFormat="1" ht="14.15" x14ac:dyDescent="0.4">
      <c r="A1561" s="116"/>
      <c r="E1561" s="74"/>
      <c r="F1561" s="74"/>
      <c r="G1561" s="74"/>
    </row>
    <row r="1562" spans="1:7" s="55" customFormat="1" ht="14.15" x14ac:dyDescent="0.4">
      <c r="A1562" s="116"/>
      <c r="E1562" s="74"/>
      <c r="F1562" s="74"/>
      <c r="G1562" s="74"/>
    </row>
    <row r="1563" spans="1:7" s="55" customFormat="1" ht="14.15" x14ac:dyDescent="0.4">
      <c r="A1563" s="116"/>
      <c r="E1563" s="74"/>
      <c r="F1563" s="74"/>
      <c r="G1563" s="74"/>
    </row>
    <row r="1564" spans="1:7" s="55" customFormat="1" ht="14.15" x14ac:dyDescent="0.4">
      <c r="A1564" s="116"/>
      <c r="E1564" s="74"/>
      <c r="F1564" s="74"/>
      <c r="G1564" s="74"/>
    </row>
    <row r="1565" spans="1:7" s="55" customFormat="1" ht="14.15" x14ac:dyDescent="0.4">
      <c r="A1565" s="116"/>
      <c r="E1565" s="74"/>
      <c r="F1565" s="74"/>
      <c r="G1565" s="74"/>
    </row>
    <row r="1566" spans="1:7" s="55" customFormat="1" ht="14.15" x14ac:dyDescent="0.4">
      <c r="A1566" s="116"/>
      <c r="E1566" s="74"/>
      <c r="F1566" s="74"/>
      <c r="G1566" s="74"/>
    </row>
    <row r="1567" spans="1:7" s="55" customFormat="1" ht="14.15" x14ac:dyDescent="0.4">
      <c r="A1567" s="116"/>
      <c r="E1567" s="74"/>
      <c r="F1567" s="74"/>
      <c r="G1567" s="74"/>
    </row>
    <row r="1568" spans="1:7" s="55" customFormat="1" ht="14.15" x14ac:dyDescent="0.4">
      <c r="A1568" s="116"/>
      <c r="E1568" s="74"/>
      <c r="F1568" s="74"/>
      <c r="G1568" s="74"/>
    </row>
    <row r="1569" spans="1:7" s="55" customFormat="1" ht="14.15" x14ac:dyDescent="0.4">
      <c r="A1569" s="116"/>
      <c r="E1569" s="74"/>
      <c r="F1569" s="74"/>
      <c r="G1569" s="74"/>
    </row>
    <row r="1570" spans="1:7" s="55" customFormat="1" ht="14.15" x14ac:dyDescent="0.4">
      <c r="A1570" s="116"/>
      <c r="E1570" s="74"/>
      <c r="F1570" s="74"/>
      <c r="G1570" s="74"/>
    </row>
    <row r="1571" spans="1:7" s="55" customFormat="1" ht="14.15" x14ac:dyDescent="0.4">
      <c r="A1571" s="116"/>
      <c r="E1571" s="74"/>
      <c r="F1571" s="74"/>
      <c r="G1571" s="74"/>
    </row>
    <row r="1572" spans="1:7" s="55" customFormat="1" ht="14.15" x14ac:dyDescent="0.4">
      <c r="A1572" s="116"/>
      <c r="E1572" s="74"/>
      <c r="F1572" s="74"/>
      <c r="G1572" s="74"/>
    </row>
    <row r="1573" spans="1:7" s="55" customFormat="1" ht="14.15" x14ac:dyDescent="0.4">
      <c r="A1573" s="116"/>
      <c r="E1573" s="74"/>
      <c r="F1573" s="74"/>
      <c r="G1573" s="74"/>
    </row>
    <row r="1574" spans="1:7" s="55" customFormat="1" ht="14.15" x14ac:dyDescent="0.4">
      <c r="A1574" s="116"/>
      <c r="E1574" s="74"/>
      <c r="F1574" s="74"/>
      <c r="G1574" s="74"/>
    </row>
    <row r="1575" spans="1:7" s="55" customFormat="1" ht="14.15" x14ac:dyDescent="0.4">
      <c r="A1575" s="116"/>
      <c r="E1575" s="74"/>
      <c r="F1575" s="74"/>
      <c r="G1575" s="74"/>
    </row>
    <row r="1576" spans="1:7" s="55" customFormat="1" ht="14.15" x14ac:dyDescent="0.4">
      <c r="A1576" s="116"/>
      <c r="E1576" s="74"/>
      <c r="F1576" s="74"/>
      <c r="G1576" s="74"/>
    </row>
    <row r="1577" spans="1:7" s="55" customFormat="1" ht="14.15" x14ac:dyDescent="0.4">
      <c r="A1577" s="116"/>
      <c r="E1577" s="74"/>
      <c r="F1577" s="74"/>
      <c r="G1577" s="74"/>
    </row>
    <row r="1578" spans="1:7" s="55" customFormat="1" ht="14.15" x14ac:dyDescent="0.4">
      <c r="A1578" s="116"/>
      <c r="E1578" s="74"/>
      <c r="F1578" s="74"/>
      <c r="G1578" s="74"/>
    </row>
    <row r="1579" spans="1:7" s="55" customFormat="1" ht="14.15" x14ac:dyDescent="0.4">
      <c r="A1579" s="116"/>
      <c r="E1579" s="74"/>
      <c r="F1579" s="74"/>
      <c r="G1579" s="74"/>
    </row>
    <row r="1580" spans="1:7" s="55" customFormat="1" ht="14.15" x14ac:dyDescent="0.4">
      <c r="A1580" s="116"/>
      <c r="E1580" s="74"/>
      <c r="F1580" s="74"/>
      <c r="G1580" s="74"/>
    </row>
    <row r="1581" spans="1:7" s="55" customFormat="1" ht="14.15" x14ac:dyDescent="0.4">
      <c r="A1581" s="116"/>
      <c r="E1581" s="74"/>
      <c r="F1581" s="74"/>
      <c r="G1581" s="74"/>
    </row>
    <row r="1582" spans="1:7" s="55" customFormat="1" ht="14.15" x14ac:dyDescent="0.4">
      <c r="A1582" s="116"/>
      <c r="E1582" s="74"/>
      <c r="F1582" s="74"/>
      <c r="G1582" s="74"/>
    </row>
    <row r="1583" spans="1:7" s="55" customFormat="1" ht="14.15" x14ac:dyDescent="0.4">
      <c r="A1583" s="116"/>
      <c r="E1583" s="74"/>
      <c r="F1583" s="74"/>
      <c r="G1583" s="74"/>
    </row>
    <row r="1584" spans="1:7" s="55" customFormat="1" ht="14.15" x14ac:dyDescent="0.4">
      <c r="A1584" s="116"/>
      <c r="E1584" s="74"/>
      <c r="F1584" s="74"/>
      <c r="G1584" s="74"/>
    </row>
    <row r="1585" spans="1:7" s="55" customFormat="1" ht="14.15" x14ac:dyDescent="0.4">
      <c r="A1585" s="116"/>
      <c r="E1585" s="74"/>
      <c r="F1585" s="74"/>
      <c r="G1585" s="74"/>
    </row>
    <row r="1586" spans="1:7" s="55" customFormat="1" ht="14.15" x14ac:dyDescent="0.4">
      <c r="A1586" s="116"/>
      <c r="E1586" s="74"/>
      <c r="F1586" s="74"/>
      <c r="G1586" s="74"/>
    </row>
    <row r="1587" spans="1:7" s="55" customFormat="1" ht="14.15" x14ac:dyDescent="0.4">
      <c r="A1587" s="116"/>
      <c r="E1587" s="74"/>
      <c r="F1587" s="74"/>
      <c r="G1587" s="74"/>
    </row>
    <row r="1588" spans="1:7" s="55" customFormat="1" ht="14.15" x14ac:dyDescent="0.4">
      <c r="A1588" s="116"/>
      <c r="E1588" s="74"/>
      <c r="F1588" s="74"/>
      <c r="G1588" s="74"/>
    </row>
    <row r="1589" spans="1:7" s="55" customFormat="1" ht="14.15" x14ac:dyDescent="0.4">
      <c r="A1589" s="116"/>
      <c r="E1589" s="74"/>
      <c r="F1589" s="74"/>
      <c r="G1589" s="74"/>
    </row>
    <row r="1590" spans="1:7" s="55" customFormat="1" ht="14.15" x14ac:dyDescent="0.4">
      <c r="A1590" s="116"/>
      <c r="E1590" s="74"/>
      <c r="F1590" s="74"/>
      <c r="G1590" s="74"/>
    </row>
    <row r="1591" spans="1:7" s="55" customFormat="1" ht="14.15" x14ac:dyDescent="0.4">
      <c r="A1591" s="116"/>
      <c r="E1591" s="74"/>
      <c r="F1591" s="74"/>
      <c r="G1591" s="74"/>
    </row>
    <row r="1592" spans="1:7" s="55" customFormat="1" ht="14.15" x14ac:dyDescent="0.4">
      <c r="A1592" s="116"/>
      <c r="E1592" s="74"/>
      <c r="F1592" s="74"/>
      <c r="G1592" s="74"/>
    </row>
    <row r="1593" spans="1:7" s="55" customFormat="1" ht="14.15" x14ac:dyDescent="0.4">
      <c r="A1593" s="116"/>
      <c r="E1593" s="74"/>
      <c r="F1593" s="74"/>
      <c r="G1593" s="74"/>
    </row>
    <row r="1594" spans="1:7" s="55" customFormat="1" ht="14.15" x14ac:dyDescent="0.4">
      <c r="A1594" s="116"/>
      <c r="E1594" s="74"/>
      <c r="F1594" s="74"/>
      <c r="G1594" s="74"/>
    </row>
    <row r="1595" spans="1:7" s="55" customFormat="1" ht="14.15" x14ac:dyDescent="0.4">
      <c r="A1595" s="116"/>
      <c r="E1595" s="74"/>
      <c r="F1595" s="74"/>
      <c r="G1595" s="74"/>
    </row>
    <row r="1596" spans="1:7" s="55" customFormat="1" ht="14.15" x14ac:dyDescent="0.4">
      <c r="A1596" s="116"/>
      <c r="E1596" s="74"/>
      <c r="F1596" s="74"/>
      <c r="G1596" s="74"/>
    </row>
    <row r="1597" spans="1:7" s="55" customFormat="1" ht="14.15" x14ac:dyDescent="0.4">
      <c r="A1597" s="116"/>
      <c r="E1597" s="74"/>
      <c r="F1597" s="74"/>
      <c r="G1597" s="74"/>
    </row>
    <row r="1598" spans="1:7" s="55" customFormat="1" ht="14.15" x14ac:dyDescent="0.4">
      <c r="A1598" s="116"/>
      <c r="E1598" s="74"/>
      <c r="F1598" s="74"/>
      <c r="G1598" s="74"/>
    </row>
    <row r="1599" spans="1:7" s="55" customFormat="1" ht="14.15" x14ac:dyDescent="0.4">
      <c r="A1599" s="116"/>
      <c r="E1599" s="74"/>
      <c r="F1599" s="74"/>
      <c r="G1599" s="74"/>
    </row>
    <row r="1600" spans="1:7" s="55" customFormat="1" ht="14.15" x14ac:dyDescent="0.4">
      <c r="A1600" s="116"/>
      <c r="E1600" s="74"/>
      <c r="F1600" s="74"/>
      <c r="G1600" s="74"/>
    </row>
    <row r="1601" spans="1:7" s="55" customFormat="1" ht="14.15" x14ac:dyDescent="0.4">
      <c r="A1601" s="116"/>
      <c r="E1601" s="74"/>
      <c r="F1601" s="74"/>
      <c r="G1601" s="74"/>
    </row>
    <row r="1602" spans="1:7" s="55" customFormat="1" ht="14.15" x14ac:dyDescent="0.4">
      <c r="A1602" s="116"/>
      <c r="E1602" s="74"/>
      <c r="F1602" s="74"/>
      <c r="G1602" s="74"/>
    </row>
    <row r="1603" spans="1:7" s="55" customFormat="1" ht="14.15" x14ac:dyDescent="0.4">
      <c r="A1603" s="116"/>
      <c r="E1603" s="74"/>
      <c r="F1603" s="74"/>
      <c r="G1603" s="74"/>
    </row>
    <row r="1604" spans="1:7" s="55" customFormat="1" ht="14.15" x14ac:dyDescent="0.4">
      <c r="A1604" s="116"/>
      <c r="E1604" s="74"/>
      <c r="F1604" s="74"/>
      <c r="G1604" s="74"/>
    </row>
    <row r="1605" spans="1:7" s="55" customFormat="1" ht="14.15" x14ac:dyDescent="0.4">
      <c r="A1605" s="116"/>
      <c r="E1605" s="74"/>
      <c r="F1605" s="74"/>
      <c r="G1605" s="74"/>
    </row>
    <row r="1606" spans="1:7" s="55" customFormat="1" ht="14.15" x14ac:dyDescent="0.4">
      <c r="A1606" s="116"/>
      <c r="E1606" s="74"/>
      <c r="F1606" s="74"/>
      <c r="G1606" s="74"/>
    </row>
    <row r="1607" spans="1:7" s="55" customFormat="1" ht="14.15" x14ac:dyDescent="0.4">
      <c r="A1607" s="116"/>
      <c r="E1607" s="74"/>
      <c r="F1607" s="74"/>
      <c r="G1607" s="74"/>
    </row>
    <row r="1608" spans="1:7" s="55" customFormat="1" ht="14.15" x14ac:dyDescent="0.4">
      <c r="A1608" s="116"/>
      <c r="E1608" s="74"/>
      <c r="F1608" s="74"/>
      <c r="G1608" s="74"/>
    </row>
    <row r="1609" spans="1:7" s="55" customFormat="1" ht="14.15" x14ac:dyDescent="0.4">
      <c r="A1609" s="116"/>
      <c r="E1609" s="74"/>
      <c r="F1609" s="74"/>
      <c r="G1609" s="74"/>
    </row>
    <row r="1610" spans="1:7" s="55" customFormat="1" ht="14.15" x14ac:dyDescent="0.4">
      <c r="A1610" s="116"/>
      <c r="E1610" s="74"/>
      <c r="F1610" s="74"/>
      <c r="G1610" s="74"/>
    </row>
    <row r="1611" spans="1:7" s="55" customFormat="1" ht="14.15" x14ac:dyDescent="0.4">
      <c r="A1611" s="116"/>
      <c r="E1611" s="74"/>
      <c r="F1611" s="74"/>
      <c r="G1611" s="74"/>
    </row>
    <row r="1612" spans="1:7" s="55" customFormat="1" ht="14.15" x14ac:dyDescent="0.4">
      <c r="A1612" s="116"/>
      <c r="E1612" s="74"/>
      <c r="F1612" s="74"/>
      <c r="G1612" s="74"/>
    </row>
    <row r="1613" spans="1:7" s="55" customFormat="1" ht="14.15" x14ac:dyDescent="0.4">
      <c r="A1613" s="116"/>
      <c r="E1613" s="74"/>
      <c r="F1613" s="74"/>
      <c r="G1613" s="74"/>
    </row>
    <row r="1614" spans="1:7" s="55" customFormat="1" ht="14.15" x14ac:dyDescent="0.4">
      <c r="A1614" s="116"/>
      <c r="E1614" s="74"/>
      <c r="F1614" s="74"/>
      <c r="G1614" s="74"/>
    </row>
    <row r="1615" spans="1:7" s="55" customFormat="1" ht="14.15" x14ac:dyDescent="0.4">
      <c r="A1615" s="116"/>
      <c r="E1615" s="74"/>
      <c r="F1615" s="74"/>
      <c r="G1615" s="74"/>
    </row>
    <row r="1616" spans="1:7" s="55" customFormat="1" ht="14.15" x14ac:dyDescent="0.4">
      <c r="A1616" s="116"/>
      <c r="E1616" s="74"/>
      <c r="F1616" s="74"/>
      <c r="G1616" s="74"/>
    </row>
    <row r="1617" spans="1:7" s="55" customFormat="1" ht="14.15" x14ac:dyDescent="0.4">
      <c r="A1617" s="116"/>
      <c r="E1617" s="74"/>
      <c r="F1617" s="74"/>
      <c r="G1617" s="74"/>
    </row>
    <row r="1618" spans="1:7" s="55" customFormat="1" ht="14.15" x14ac:dyDescent="0.4">
      <c r="A1618" s="116"/>
      <c r="E1618" s="74"/>
      <c r="F1618" s="74"/>
      <c r="G1618" s="74"/>
    </row>
    <row r="1619" spans="1:7" s="55" customFormat="1" ht="14.15" x14ac:dyDescent="0.4">
      <c r="A1619" s="116"/>
      <c r="E1619" s="74"/>
      <c r="F1619" s="74"/>
      <c r="G1619" s="74"/>
    </row>
    <row r="1620" spans="1:7" s="55" customFormat="1" ht="14.15" x14ac:dyDescent="0.4">
      <c r="A1620" s="116"/>
      <c r="E1620" s="74"/>
      <c r="F1620" s="74"/>
      <c r="G1620" s="74"/>
    </row>
    <row r="1621" spans="1:7" s="55" customFormat="1" ht="14.15" x14ac:dyDescent="0.4">
      <c r="A1621" s="116"/>
      <c r="E1621" s="74"/>
      <c r="F1621" s="74"/>
      <c r="G1621" s="74"/>
    </row>
    <row r="1622" spans="1:7" s="55" customFormat="1" ht="14.15" x14ac:dyDescent="0.4">
      <c r="A1622" s="116"/>
      <c r="E1622" s="74"/>
      <c r="F1622" s="74"/>
      <c r="G1622" s="74"/>
    </row>
    <row r="1623" spans="1:7" s="55" customFormat="1" ht="14.15" x14ac:dyDescent="0.4">
      <c r="A1623" s="116"/>
      <c r="E1623" s="74"/>
      <c r="F1623" s="74"/>
      <c r="G1623" s="74"/>
    </row>
    <row r="1624" spans="1:7" s="55" customFormat="1" ht="14.15" x14ac:dyDescent="0.4">
      <c r="A1624" s="116"/>
      <c r="E1624" s="74"/>
      <c r="F1624" s="74"/>
      <c r="G1624" s="74"/>
    </row>
    <row r="1625" spans="1:7" s="55" customFormat="1" ht="14.15" x14ac:dyDescent="0.4">
      <c r="A1625" s="116"/>
      <c r="E1625" s="74"/>
      <c r="F1625" s="74"/>
      <c r="G1625" s="74"/>
    </row>
    <row r="1626" spans="1:7" s="55" customFormat="1" ht="14.15" x14ac:dyDescent="0.4">
      <c r="A1626" s="116"/>
      <c r="E1626" s="74"/>
      <c r="F1626" s="74"/>
      <c r="G1626" s="74"/>
    </row>
    <row r="1627" spans="1:7" s="55" customFormat="1" ht="14.15" x14ac:dyDescent="0.4">
      <c r="A1627" s="116"/>
      <c r="E1627" s="74"/>
      <c r="F1627" s="74"/>
      <c r="G1627" s="74"/>
    </row>
    <row r="1628" spans="1:7" s="55" customFormat="1" ht="14.15" x14ac:dyDescent="0.4">
      <c r="A1628" s="116"/>
      <c r="E1628" s="74"/>
      <c r="F1628" s="74"/>
      <c r="G1628" s="74"/>
    </row>
    <row r="1629" spans="1:7" s="55" customFormat="1" ht="14.15" x14ac:dyDescent="0.4">
      <c r="A1629" s="116"/>
      <c r="E1629" s="74"/>
      <c r="F1629" s="74"/>
      <c r="G1629" s="74"/>
    </row>
    <row r="1630" spans="1:7" s="55" customFormat="1" ht="14.15" x14ac:dyDescent="0.4">
      <c r="A1630" s="116"/>
      <c r="E1630" s="74"/>
      <c r="F1630" s="74"/>
      <c r="G1630" s="74"/>
    </row>
    <row r="1631" spans="1:7" s="55" customFormat="1" ht="14.15" x14ac:dyDescent="0.4">
      <c r="A1631" s="116"/>
      <c r="E1631" s="74"/>
      <c r="F1631" s="74"/>
      <c r="G1631" s="74"/>
    </row>
    <row r="1632" spans="1:7" s="55" customFormat="1" ht="14.15" x14ac:dyDescent="0.4">
      <c r="A1632" s="116"/>
      <c r="E1632" s="74"/>
      <c r="F1632" s="74"/>
      <c r="G1632" s="74"/>
    </row>
    <row r="1633" spans="1:7" s="55" customFormat="1" ht="14.15" x14ac:dyDescent="0.4">
      <c r="A1633" s="116"/>
      <c r="E1633" s="74"/>
      <c r="F1633" s="74"/>
      <c r="G1633" s="74"/>
    </row>
    <row r="1634" spans="1:7" s="55" customFormat="1" ht="14.15" x14ac:dyDescent="0.4">
      <c r="A1634" s="116"/>
      <c r="E1634" s="74"/>
      <c r="F1634" s="74"/>
      <c r="G1634" s="74"/>
    </row>
    <row r="1635" spans="1:7" s="55" customFormat="1" ht="14.15" x14ac:dyDescent="0.4">
      <c r="A1635" s="116"/>
      <c r="E1635" s="74"/>
      <c r="F1635" s="74"/>
      <c r="G1635" s="74"/>
    </row>
    <row r="1636" spans="1:7" s="55" customFormat="1" ht="14.15" x14ac:dyDescent="0.4">
      <c r="A1636" s="116"/>
      <c r="E1636" s="74"/>
      <c r="F1636" s="74"/>
      <c r="G1636" s="74"/>
    </row>
    <row r="1637" spans="1:7" s="55" customFormat="1" ht="14.15" x14ac:dyDescent="0.4">
      <c r="A1637" s="116"/>
      <c r="E1637" s="74"/>
      <c r="F1637" s="74"/>
      <c r="G1637" s="74"/>
    </row>
    <row r="1638" spans="1:7" s="55" customFormat="1" ht="14.15" x14ac:dyDescent="0.4">
      <c r="A1638" s="116"/>
      <c r="E1638" s="74"/>
      <c r="F1638" s="74"/>
      <c r="G1638" s="74"/>
    </row>
    <row r="1639" spans="1:7" s="55" customFormat="1" ht="14.15" x14ac:dyDescent="0.4">
      <c r="A1639" s="116"/>
      <c r="E1639" s="74"/>
      <c r="F1639" s="74"/>
      <c r="G1639" s="74"/>
    </row>
    <row r="1640" spans="1:7" s="55" customFormat="1" ht="14.15" x14ac:dyDescent="0.4">
      <c r="A1640" s="116"/>
      <c r="E1640" s="74"/>
      <c r="F1640" s="74"/>
      <c r="G1640" s="74"/>
    </row>
    <row r="1641" spans="1:7" s="55" customFormat="1" ht="14.15" x14ac:dyDescent="0.4">
      <c r="A1641" s="116"/>
      <c r="E1641" s="74"/>
      <c r="F1641" s="74"/>
      <c r="G1641" s="74"/>
    </row>
    <row r="1642" spans="1:7" s="55" customFormat="1" ht="14.15" x14ac:dyDescent="0.4">
      <c r="A1642" s="116"/>
      <c r="E1642" s="74"/>
      <c r="F1642" s="74"/>
      <c r="G1642" s="74"/>
    </row>
    <row r="1643" spans="1:7" s="55" customFormat="1" ht="14.15" x14ac:dyDescent="0.4">
      <c r="A1643" s="116"/>
      <c r="E1643" s="74"/>
      <c r="F1643" s="74"/>
      <c r="G1643" s="74"/>
    </row>
    <row r="1644" spans="1:7" s="55" customFormat="1" ht="14.15" x14ac:dyDescent="0.4">
      <c r="A1644" s="116"/>
      <c r="E1644" s="74"/>
      <c r="F1644" s="74"/>
      <c r="G1644" s="74"/>
    </row>
    <row r="1645" spans="1:7" s="55" customFormat="1" ht="14.15" x14ac:dyDescent="0.4">
      <c r="A1645" s="116"/>
      <c r="E1645" s="74"/>
      <c r="F1645" s="74"/>
      <c r="G1645" s="74"/>
    </row>
    <row r="1646" spans="1:7" s="55" customFormat="1" ht="14.15" x14ac:dyDescent="0.4">
      <c r="A1646" s="116"/>
      <c r="E1646" s="74"/>
      <c r="F1646" s="74"/>
      <c r="G1646" s="74"/>
    </row>
    <row r="1647" spans="1:7" s="55" customFormat="1" ht="14.15" x14ac:dyDescent="0.4">
      <c r="A1647" s="116"/>
      <c r="E1647" s="74"/>
      <c r="F1647" s="74"/>
      <c r="G1647" s="74"/>
    </row>
    <row r="1648" spans="1:7" s="55" customFormat="1" ht="14.15" x14ac:dyDescent="0.4">
      <c r="A1648" s="116"/>
      <c r="E1648" s="74"/>
      <c r="F1648" s="74"/>
      <c r="G1648" s="74"/>
    </row>
    <row r="1649" spans="1:7" s="55" customFormat="1" ht="14.15" x14ac:dyDescent="0.4">
      <c r="A1649" s="116"/>
      <c r="E1649" s="74"/>
      <c r="F1649" s="74"/>
      <c r="G1649" s="74"/>
    </row>
    <row r="1650" spans="1:7" s="55" customFormat="1" ht="14.15" x14ac:dyDescent="0.4">
      <c r="A1650" s="116"/>
      <c r="E1650" s="74"/>
      <c r="F1650" s="74"/>
      <c r="G1650" s="74"/>
    </row>
    <row r="1651" spans="1:7" s="55" customFormat="1" ht="14.15" x14ac:dyDescent="0.4">
      <c r="A1651" s="116"/>
      <c r="E1651" s="74"/>
      <c r="F1651" s="74"/>
      <c r="G1651" s="74"/>
    </row>
    <row r="1652" spans="1:7" s="55" customFormat="1" ht="14.15" x14ac:dyDescent="0.4">
      <c r="A1652" s="116"/>
      <c r="E1652" s="74"/>
      <c r="F1652" s="74"/>
      <c r="G1652" s="74"/>
    </row>
    <row r="1653" spans="1:7" s="55" customFormat="1" ht="14.15" x14ac:dyDescent="0.4">
      <c r="A1653" s="116"/>
      <c r="E1653" s="74"/>
      <c r="F1653" s="74"/>
      <c r="G1653" s="74"/>
    </row>
    <row r="1654" spans="1:7" s="55" customFormat="1" ht="14.15" x14ac:dyDescent="0.4">
      <c r="A1654" s="116"/>
      <c r="E1654" s="74"/>
      <c r="F1654" s="74"/>
      <c r="G1654" s="74"/>
    </row>
    <row r="1655" spans="1:7" s="55" customFormat="1" ht="14.15" x14ac:dyDescent="0.4">
      <c r="A1655" s="116"/>
      <c r="E1655" s="74"/>
      <c r="F1655" s="74"/>
      <c r="G1655" s="74"/>
    </row>
    <row r="1656" spans="1:7" s="55" customFormat="1" ht="14.15" x14ac:dyDescent="0.4">
      <c r="A1656" s="116"/>
      <c r="E1656" s="74"/>
      <c r="F1656" s="74"/>
      <c r="G1656" s="74"/>
    </row>
    <row r="1657" spans="1:7" s="55" customFormat="1" ht="14.15" x14ac:dyDescent="0.4">
      <c r="A1657" s="116"/>
      <c r="E1657" s="74"/>
      <c r="F1657" s="74"/>
      <c r="G1657" s="74"/>
    </row>
    <row r="1658" spans="1:7" s="55" customFormat="1" ht="14.15" x14ac:dyDescent="0.4">
      <c r="A1658" s="116"/>
      <c r="E1658" s="74"/>
      <c r="F1658" s="74"/>
      <c r="G1658" s="74"/>
    </row>
    <row r="1659" spans="1:7" s="55" customFormat="1" ht="14.15" x14ac:dyDescent="0.4">
      <c r="A1659" s="116"/>
      <c r="E1659" s="74"/>
      <c r="F1659" s="74"/>
      <c r="G1659" s="74"/>
    </row>
    <row r="1660" spans="1:7" s="55" customFormat="1" ht="14.15" x14ac:dyDescent="0.4">
      <c r="A1660" s="116"/>
      <c r="E1660" s="74"/>
      <c r="F1660" s="74"/>
      <c r="G1660" s="74"/>
    </row>
    <row r="1661" spans="1:7" s="55" customFormat="1" ht="14.15" x14ac:dyDescent="0.4">
      <c r="A1661" s="116"/>
      <c r="E1661" s="74"/>
      <c r="F1661" s="74"/>
      <c r="G1661" s="74"/>
    </row>
    <row r="1662" spans="1:7" s="55" customFormat="1" ht="14.15" x14ac:dyDescent="0.4">
      <c r="A1662" s="116"/>
      <c r="E1662" s="74"/>
      <c r="F1662" s="74"/>
      <c r="G1662" s="74"/>
    </row>
    <row r="1663" spans="1:7" s="55" customFormat="1" ht="14.15" x14ac:dyDescent="0.4">
      <c r="A1663" s="116"/>
      <c r="E1663" s="74"/>
      <c r="F1663" s="74"/>
      <c r="G1663" s="74"/>
    </row>
    <row r="1664" spans="1:7" s="55" customFormat="1" ht="14.15" x14ac:dyDescent="0.4">
      <c r="A1664" s="116"/>
      <c r="E1664" s="74"/>
      <c r="F1664" s="74"/>
      <c r="G1664" s="74"/>
    </row>
    <row r="1665" spans="1:7" s="55" customFormat="1" ht="14.15" x14ac:dyDescent="0.4">
      <c r="A1665" s="116"/>
      <c r="E1665" s="74"/>
      <c r="F1665" s="74"/>
      <c r="G1665" s="74"/>
    </row>
    <row r="1666" spans="1:7" s="55" customFormat="1" ht="14.15" x14ac:dyDescent="0.4">
      <c r="A1666" s="116"/>
      <c r="E1666" s="74"/>
      <c r="F1666" s="74"/>
      <c r="G1666" s="74"/>
    </row>
    <row r="1667" spans="1:7" s="55" customFormat="1" ht="14.15" x14ac:dyDescent="0.4">
      <c r="A1667" s="116"/>
      <c r="E1667" s="74"/>
      <c r="F1667" s="74"/>
      <c r="G1667" s="74"/>
    </row>
    <row r="1668" spans="1:7" s="55" customFormat="1" ht="14.15" x14ac:dyDescent="0.4">
      <c r="A1668" s="116"/>
      <c r="E1668" s="74"/>
      <c r="F1668" s="74"/>
      <c r="G1668" s="74"/>
    </row>
    <row r="1669" spans="1:7" s="55" customFormat="1" ht="14.15" x14ac:dyDescent="0.4">
      <c r="A1669" s="116"/>
      <c r="E1669" s="74"/>
      <c r="F1669" s="74"/>
      <c r="G1669" s="74"/>
    </row>
    <row r="1670" spans="1:7" s="55" customFormat="1" ht="14.15" x14ac:dyDescent="0.4">
      <c r="A1670" s="116"/>
      <c r="E1670" s="74"/>
      <c r="F1670" s="74"/>
      <c r="G1670" s="74"/>
    </row>
    <row r="1671" spans="1:7" s="55" customFormat="1" ht="14.15" x14ac:dyDescent="0.4">
      <c r="A1671" s="116"/>
      <c r="E1671" s="74"/>
      <c r="F1671" s="74"/>
      <c r="G1671" s="74"/>
    </row>
    <row r="1672" spans="1:7" s="55" customFormat="1" ht="14.15" x14ac:dyDescent="0.4">
      <c r="A1672" s="116"/>
      <c r="E1672" s="74"/>
      <c r="F1672" s="74"/>
      <c r="G1672" s="74"/>
    </row>
    <row r="1673" spans="1:7" s="55" customFormat="1" ht="14.15" x14ac:dyDescent="0.4">
      <c r="A1673" s="116"/>
      <c r="E1673" s="74"/>
      <c r="F1673" s="74"/>
      <c r="G1673" s="74"/>
    </row>
    <row r="1674" spans="1:7" s="55" customFormat="1" ht="14.15" x14ac:dyDescent="0.4">
      <c r="A1674" s="116"/>
      <c r="E1674" s="74"/>
      <c r="F1674" s="74"/>
      <c r="G1674" s="74"/>
    </row>
    <row r="1675" spans="1:7" s="55" customFormat="1" ht="14.15" x14ac:dyDescent="0.4">
      <c r="A1675" s="116"/>
      <c r="E1675" s="74"/>
      <c r="F1675" s="74"/>
      <c r="G1675" s="74"/>
    </row>
    <row r="1676" spans="1:7" s="55" customFormat="1" ht="14.15" x14ac:dyDescent="0.4">
      <c r="A1676" s="116"/>
      <c r="E1676" s="74"/>
      <c r="F1676" s="74"/>
      <c r="G1676" s="74"/>
    </row>
    <row r="1677" spans="1:7" s="55" customFormat="1" ht="14.15" x14ac:dyDescent="0.4">
      <c r="A1677" s="116"/>
      <c r="E1677" s="74"/>
      <c r="F1677" s="74"/>
      <c r="G1677" s="74"/>
    </row>
    <row r="1678" spans="1:7" s="55" customFormat="1" ht="14.15" x14ac:dyDescent="0.4">
      <c r="A1678" s="116"/>
      <c r="E1678" s="74"/>
      <c r="F1678" s="74"/>
      <c r="G1678" s="74"/>
    </row>
    <row r="1679" spans="1:7" s="55" customFormat="1" ht="14.15" x14ac:dyDescent="0.4">
      <c r="A1679" s="116"/>
      <c r="E1679" s="74"/>
      <c r="F1679" s="74"/>
      <c r="G1679" s="74"/>
    </row>
    <row r="1680" spans="1:7" s="55" customFormat="1" ht="14.15" x14ac:dyDescent="0.4">
      <c r="A1680" s="116"/>
      <c r="E1680" s="74"/>
      <c r="F1680" s="74"/>
      <c r="G1680" s="74"/>
    </row>
    <row r="1681" spans="1:7" s="55" customFormat="1" ht="14.15" x14ac:dyDescent="0.4">
      <c r="A1681" s="116"/>
      <c r="E1681" s="74"/>
      <c r="F1681" s="74"/>
      <c r="G1681" s="74"/>
    </row>
    <row r="1682" spans="1:7" s="55" customFormat="1" ht="14.15" x14ac:dyDescent="0.4">
      <c r="A1682" s="116"/>
      <c r="E1682" s="74"/>
      <c r="F1682" s="74"/>
      <c r="G1682" s="74"/>
    </row>
    <row r="1683" spans="1:7" s="55" customFormat="1" ht="14.15" x14ac:dyDescent="0.4">
      <c r="A1683" s="116"/>
      <c r="E1683" s="74"/>
      <c r="F1683" s="74"/>
      <c r="G1683" s="74"/>
    </row>
    <row r="1684" spans="1:7" s="55" customFormat="1" ht="14.15" x14ac:dyDescent="0.4">
      <c r="A1684" s="116"/>
      <c r="E1684" s="74"/>
      <c r="F1684" s="74"/>
      <c r="G1684" s="74"/>
    </row>
    <row r="1685" spans="1:7" s="55" customFormat="1" ht="14.15" x14ac:dyDescent="0.4">
      <c r="A1685" s="116"/>
      <c r="E1685" s="74"/>
      <c r="F1685" s="74"/>
      <c r="G1685" s="74"/>
    </row>
    <row r="1686" spans="1:7" s="55" customFormat="1" ht="14.15" x14ac:dyDescent="0.4">
      <c r="A1686" s="116"/>
      <c r="E1686" s="74"/>
      <c r="F1686" s="74"/>
      <c r="G1686" s="74"/>
    </row>
    <row r="1687" spans="1:7" s="55" customFormat="1" ht="14.15" x14ac:dyDescent="0.4">
      <c r="A1687" s="116"/>
      <c r="E1687" s="74"/>
      <c r="F1687" s="74"/>
      <c r="G1687" s="74"/>
    </row>
    <row r="1688" spans="1:7" s="55" customFormat="1" ht="14.15" x14ac:dyDescent="0.4">
      <c r="A1688" s="116"/>
      <c r="E1688" s="74"/>
      <c r="F1688" s="74"/>
      <c r="G1688" s="74"/>
    </row>
    <row r="1689" spans="1:7" s="55" customFormat="1" ht="14.15" x14ac:dyDescent="0.4">
      <c r="A1689" s="116"/>
      <c r="E1689" s="74"/>
      <c r="F1689" s="74"/>
      <c r="G1689" s="74"/>
    </row>
    <row r="1690" spans="1:7" s="55" customFormat="1" ht="14.15" x14ac:dyDescent="0.4">
      <c r="A1690" s="116"/>
      <c r="E1690" s="74"/>
      <c r="F1690" s="74"/>
      <c r="G1690" s="74"/>
    </row>
    <row r="1691" spans="1:7" s="55" customFormat="1" ht="14.15" x14ac:dyDescent="0.4">
      <c r="A1691" s="116"/>
      <c r="E1691" s="74"/>
      <c r="F1691" s="74"/>
      <c r="G1691" s="74"/>
    </row>
    <row r="1692" spans="1:7" s="55" customFormat="1" ht="14.15" x14ac:dyDescent="0.4">
      <c r="A1692" s="116"/>
      <c r="E1692" s="74"/>
      <c r="F1692" s="74"/>
      <c r="G1692" s="74"/>
    </row>
    <row r="1693" spans="1:7" s="55" customFormat="1" ht="14.15" x14ac:dyDescent="0.4">
      <c r="A1693" s="116"/>
      <c r="E1693" s="74"/>
      <c r="F1693" s="74"/>
      <c r="G1693" s="74"/>
    </row>
    <row r="1694" spans="1:7" s="55" customFormat="1" ht="14.15" x14ac:dyDescent="0.4">
      <c r="A1694" s="116"/>
      <c r="E1694" s="74"/>
      <c r="F1694" s="74"/>
      <c r="G1694" s="74"/>
    </row>
    <row r="1695" spans="1:7" s="55" customFormat="1" ht="14.15" x14ac:dyDescent="0.4">
      <c r="A1695" s="116"/>
      <c r="E1695" s="74"/>
      <c r="F1695" s="74"/>
      <c r="G1695" s="74"/>
    </row>
    <row r="1696" spans="1:7" s="55" customFormat="1" ht="14.15" x14ac:dyDescent="0.4">
      <c r="A1696" s="116"/>
      <c r="E1696" s="74"/>
      <c r="F1696" s="74"/>
      <c r="G1696" s="74"/>
    </row>
    <row r="1697" spans="1:7" s="55" customFormat="1" ht="14.15" x14ac:dyDescent="0.4">
      <c r="A1697" s="116"/>
      <c r="E1697" s="74"/>
      <c r="F1697" s="74"/>
      <c r="G1697" s="74"/>
    </row>
    <row r="1698" spans="1:7" s="55" customFormat="1" ht="14.15" x14ac:dyDescent="0.4">
      <c r="A1698" s="116"/>
      <c r="E1698" s="74"/>
      <c r="F1698" s="74"/>
      <c r="G1698" s="74"/>
    </row>
    <row r="1699" spans="1:7" s="55" customFormat="1" ht="14.15" x14ac:dyDescent="0.4">
      <c r="A1699" s="116"/>
      <c r="E1699" s="74"/>
      <c r="F1699" s="74"/>
      <c r="G1699" s="74"/>
    </row>
    <row r="1700" spans="1:7" s="55" customFormat="1" ht="14.15" x14ac:dyDescent="0.4">
      <c r="A1700" s="116"/>
      <c r="E1700" s="74"/>
      <c r="F1700" s="74"/>
      <c r="G1700" s="74"/>
    </row>
    <row r="1701" spans="1:7" s="55" customFormat="1" ht="14.15" x14ac:dyDescent="0.4">
      <c r="A1701" s="116"/>
      <c r="E1701" s="74"/>
      <c r="F1701" s="74"/>
      <c r="G1701" s="74"/>
    </row>
    <row r="1702" spans="1:7" s="55" customFormat="1" ht="14.15" x14ac:dyDescent="0.4">
      <c r="A1702" s="116"/>
      <c r="E1702" s="74"/>
      <c r="F1702" s="74"/>
      <c r="G1702" s="74"/>
    </row>
    <row r="1703" spans="1:7" s="55" customFormat="1" ht="14.15" x14ac:dyDescent="0.4">
      <c r="A1703" s="116"/>
      <c r="E1703" s="74"/>
      <c r="F1703" s="74"/>
      <c r="G1703" s="74"/>
    </row>
    <row r="1704" spans="1:7" s="55" customFormat="1" ht="14.15" x14ac:dyDescent="0.4">
      <c r="A1704" s="116"/>
      <c r="E1704" s="74"/>
      <c r="F1704" s="74"/>
      <c r="G1704" s="74"/>
    </row>
    <row r="1705" spans="1:7" s="55" customFormat="1" ht="14.15" x14ac:dyDescent="0.4">
      <c r="A1705" s="116"/>
      <c r="E1705" s="74"/>
      <c r="F1705" s="74"/>
      <c r="G1705" s="74"/>
    </row>
    <row r="1706" spans="1:7" s="55" customFormat="1" ht="14.15" x14ac:dyDescent="0.4">
      <c r="A1706" s="116"/>
      <c r="E1706" s="74"/>
      <c r="F1706" s="74"/>
      <c r="G1706" s="74"/>
    </row>
    <row r="1707" spans="1:7" s="55" customFormat="1" ht="14.15" x14ac:dyDescent="0.4">
      <c r="A1707" s="116"/>
      <c r="E1707" s="74"/>
      <c r="F1707" s="74"/>
      <c r="G1707" s="74"/>
    </row>
    <row r="1708" spans="1:7" s="55" customFormat="1" ht="14.15" x14ac:dyDescent="0.4">
      <c r="A1708" s="116"/>
      <c r="E1708" s="74"/>
      <c r="F1708" s="74"/>
      <c r="G1708" s="74"/>
    </row>
    <row r="1709" spans="1:7" s="55" customFormat="1" ht="14.15" x14ac:dyDescent="0.4">
      <c r="A1709" s="116"/>
      <c r="E1709" s="74"/>
      <c r="F1709" s="74"/>
      <c r="G1709" s="74"/>
    </row>
    <row r="1710" spans="1:7" s="55" customFormat="1" ht="14.15" x14ac:dyDescent="0.4">
      <c r="A1710" s="116"/>
      <c r="E1710" s="74"/>
      <c r="F1710" s="74"/>
      <c r="G1710" s="74"/>
    </row>
    <row r="1711" spans="1:7" s="55" customFormat="1" ht="14.15" x14ac:dyDescent="0.4">
      <c r="A1711" s="116"/>
      <c r="E1711" s="74"/>
      <c r="F1711" s="74"/>
      <c r="G1711" s="74"/>
    </row>
    <row r="1712" spans="1:7" s="55" customFormat="1" ht="14.15" x14ac:dyDescent="0.4">
      <c r="A1712" s="116"/>
      <c r="E1712" s="74"/>
      <c r="F1712" s="74"/>
      <c r="G1712" s="74"/>
    </row>
    <row r="1713" spans="1:7" s="55" customFormat="1" ht="14.15" x14ac:dyDescent="0.4">
      <c r="A1713" s="116"/>
      <c r="E1713" s="74"/>
      <c r="F1713" s="74"/>
      <c r="G1713" s="74"/>
    </row>
    <row r="1714" spans="1:7" s="55" customFormat="1" ht="14.15" x14ac:dyDescent="0.4">
      <c r="A1714" s="116"/>
      <c r="E1714" s="74"/>
      <c r="F1714" s="74"/>
      <c r="G1714" s="74"/>
    </row>
    <row r="1715" spans="1:7" s="55" customFormat="1" ht="14.15" x14ac:dyDescent="0.4">
      <c r="A1715" s="116"/>
      <c r="E1715" s="74"/>
      <c r="F1715" s="74"/>
      <c r="G1715" s="74"/>
    </row>
    <row r="1716" spans="1:7" s="55" customFormat="1" ht="14.15" x14ac:dyDescent="0.4">
      <c r="A1716" s="116"/>
      <c r="E1716" s="74"/>
      <c r="F1716" s="74"/>
      <c r="G1716" s="74"/>
    </row>
    <row r="1717" spans="1:7" s="55" customFormat="1" ht="14.15" x14ac:dyDescent="0.4">
      <c r="A1717" s="116"/>
      <c r="E1717" s="74"/>
      <c r="F1717" s="74"/>
      <c r="G1717" s="74"/>
    </row>
    <row r="1718" spans="1:7" s="55" customFormat="1" ht="14.15" x14ac:dyDescent="0.4">
      <c r="A1718" s="116"/>
      <c r="E1718" s="74"/>
      <c r="F1718" s="74"/>
      <c r="G1718" s="74"/>
    </row>
    <row r="1719" spans="1:7" s="55" customFormat="1" ht="14.15" x14ac:dyDescent="0.4">
      <c r="A1719" s="116"/>
      <c r="E1719" s="74"/>
      <c r="F1719" s="74"/>
      <c r="G1719" s="74"/>
    </row>
    <row r="1720" spans="1:7" s="55" customFormat="1" ht="14.15" x14ac:dyDescent="0.4">
      <c r="A1720" s="116"/>
      <c r="E1720" s="74"/>
      <c r="F1720" s="74"/>
      <c r="G1720" s="74"/>
    </row>
    <row r="1721" spans="1:7" s="55" customFormat="1" ht="14.15" x14ac:dyDescent="0.4">
      <c r="A1721" s="116"/>
      <c r="E1721" s="74"/>
      <c r="F1721" s="74"/>
      <c r="G1721" s="74"/>
    </row>
    <row r="1722" spans="1:7" s="55" customFormat="1" ht="14.15" x14ac:dyDescent="0.4">
      <c r="A1722" s="116"/>
      <c r="E1722" s="74"/>
      <c r="F1722" s="74"/>
      <c r="G1722" s="74"/>
    </row>
    <row r="1723" spans="1:7" s="55" customFormat="1" ht="14.15" x14ac:dyDescent="0.4">
      <c r="A1723" s="116"/>
      <c r="E1723" s="74"/>
      <c r="F1723" s="74"/>
      <c r="G1723" s="74"/>
    </row>
    <row r="1724" spans="1:7" s="55" customFormat="1" ht="14.15" x14ac:dyDescent="0.4">
      <c r="A1724" s="116"/>
      <c r="E1724" s="74"/>
      <c r="F1724" s="74"/>
      <c r="G1724" s="74"/>
    </row>
    <row r="1725" spans="1:7" s="55" customFormat="1" ht="14.15" x14ac:dyDescent="0.4">
      <c r="A1725" s="116"/>
      <c r="E1725" s="74"/>
      <c r="F1725" s="74"/>
      <c r="G1725" s="74"/>
    </row>
    <row r="1726" spans="1:7" s="55" customFormat="1" ht="14.15" x14ac:dyDescent="0.4">
      <c r="A1726" s="116"/>
      <c r="E1726" s="74"/>
      <c r="F1726" s="74"/>
      <c r="G1726" s="74"/>
    </row>
    <row r="1727" spans="1:7" s="55" customFormat="1" ht="14.15" x14ac:dyDescent="0.4">
      <c r="A1727" s="116"/>
      <c r="E1727" s="74"/>
      <c r="F1727" s="74"/>
      <c r="G1727" s="74"/>
    </row>
    <row r="1728" spans="1:7" s="55" customFormat="1" ht="14.15" x14ac:dyDescent="0.4">
      <c r="A1728" s="116"/>
      <c r="E1728" s="74"/>
      <c r="F1728" s="74"/>
      <c r="G1728" s="74"/>
    </row>
    <row r="1729" spans="1:7" s="55" customFormat="1" ht="14.15" x14ac:dyDescent="0.4">
      <c r="A1729" s="116"/>
      <c r="E1729" s="74"/>
      <c r="F1729" s="74"/>
      <c r="G1729" s="74"/>
    </row>
    <row r="1730" spans="1:7" s="55" customFormat="1" ht="14.15" x14ac:dyDescent="0.4">
      <c r="A1730" s="116"/>
      <c r="E1730" s="74"/>
      <c r="F1730" s="74"/>
      <c r="G1730" s="74"/>
    </row>
    <row r="1731" spans="1:7" s="55" customFormat="1" ht="14.15" x14ac:dyDescent="0.4">
      <c r="A1731" s="116"/>
      <c r="E1731" s="74"/>
      <c r="F1731" s="74"/>
      <c r="G1731" s="74"/>
    </row>
    <row r="1732" spans="1:7" s="55" customFormat="1" ht="14.15" x14ac:dyDescent="0.4">
      <c r="A1732" s="116"/>
      <c r="E1732" s="74"/>
      <c r="F1732" s="74"/>
      <c r="G1732" s="74"/>
    </row>
    <row r="1733" spans="1:7" s="55" customFormat="1" ht="14.15" x14ac:dyDescent="0.4">
      <c r="A1733" s="116"/>
      <c r="E1733" s="74"/>
      <c r="F1733" s="74"/>
      <c r="G1733" s="74"/>
    </row>
    <row r="1734" spans="1:7" s="55" customFormat="1" ht="14.15" x14ac:dyDescent="0.4">
      <c r="A1734" s="116"/>
      <c r="E1734" s="74"/>
      <c r="F1734" s="74"/>
      <c r="G1734" s="74"/>
    </row>
    <row r="1735" spans="1:7" s="55" customFormat="1" ht="14.15" x14ac:dyDescent="0.4">
      <c r="A1735" s="116"/>
      <c r="E1735" s="74"/>
      <c r="F1735" s="74"/>
      <c r="G1735" s="74"/>
    </row>
    <row r="1736" spans="1:7" s="55" customFormat="1" ht="14.15" x14ac:dyDescent="0.4">
      <c r="A1736" s="116"/>
      <c r="E1736" s="74"/>
      <c r="F1736" s="74"/>
      <c r="G1736" s="74"/>
    </row>
    <row r="1737" spans="1:7" s="55" customFormat="1" ht="14.15" x14ac:dyDescent="0.4">
      <c r="A1737" s="116"/>
      <c r="E1737" s="74"/>
      <c r="F1737" s="74"/>
      <c r="G1737" s="74"/>
    </row>
    <row r="1738" spans="1:7" s="55" customFormat="1" ht="14.15" x14ac:dyDescent="0.4">
      <c r="A1738" s="116"/>
      <c r="E1738" s="74"/>
      <c r="F1738" s="74"/>
      <c r="G1738" s="74"/>
    </row>
    <row r="1739" spans="1:7" s="55" customFormat="1" ht="14.15" x14ac:dyDescent="0.4">
      <c r="A1739" s="116"/>
      <c r="E1739" s="74"/>
      <c r="F1739" s="74"/>
      <c r="G1739" s="74"/>
    </row>
    <row r="1740" spans="1:7" s="55" customFormat="1" ht="14.15" x14ac:dyDescent="0.4">
      <c r="A1740" s="116"/>
      <c r="E1740" s="74"/>
      <c r="F1740" s="74"/>
      <c r="G1740" s="74"/>
    </row>
    <row r="1741" spans="1:7" s="55" customFormat="1" ht="14.15" x14ac:dyDescent="0.4">
      <c r="A1741" s="116"/>
      <c r="E1741" s="74"/>
      <c r="F1741" s="74"/>
      <c r="G1741" s="74"/>
    </row>
    <row r="1742" spans="1:7" s="55" customFormat="1" ht="14.15" x14ac:dyDescent="0.4">
      <c r="A1742" s="116"/>
      <c r="E1742" s="74"/>
      <c r="F1742" s="74"/>
      <c r="G1742" s="74"/>
    </row>
    <row r="1743" spans="1:7" s="55" customFormat="1" ht="14.15" x14ac:dyDescent="0.4">
      <c r="A1743" s="116"/>
      <c r="E1743" s="74"/>
      <c r="F1743" s="74"/>
      <c r="G1743" s="74"/>
    </row>
    <row r="1744" spans="1:7" s="55" customFormat="1" ht="14.15" x14ac:dyDescent="0.4">
      <c r="A1744" s="116"/>
      <c r="E1744" s="74"/>
      <c r="F1744" s="74"/>
      <c r="G1744" s="74"/>
    </row>
    <row r="1745" spans="1:7" s="55" customFormat="1" ht="14.15" x14ac:dyDescent="0.4">
      <c r="A1745" s="116"/>
      <c r="E1745" s="74"/>
      <c r="F1745" s="74"/>
      <c r="G1745" s="74"/>
    </row>
    <row r="1746" spans="1:7" s="55" customFormat="1" ht="14.15" x14ac:dyDescent="0.4">
      <c r="A1746" s="116"/>
      <c r="E1746" s="74"/>
      <c r="F1746" s="74"/>
      <c r="G1746" s="74"/>
    </row>
    <row r="1747" spans="1:7" s="55" customFormat="1" ht="14.15" x14ac:dyDescent="0.4">
      <c r="A1747" s="116"/>
      <c r="E1747" s="74"/>
      <c r="F1747" s="74"/>
      <c r="G1747" s="74"/>
    </row>
    <row r="1748" spans="1:7" s="55" customFormat="1" ht="14.15" x14ac:dyDescent="0.4">
      <c r="A1748" s="116"/>
      <c r="E1748" s="74"/>
      <c r="F1748" s="74"/>
      <c r="G1748" s="74"/>
    </row>
    <row r="1749" spans="1:7" s="55" customFormat="1" ht="14.15" x14ac:dyDescent="0.4">
      <c r="A1749" s="116"/>
      <c r="E1749" s="74"/>
      <c r="F1749" s="74"/>
      <c r="G1749" s="74"/>
    </row>
    <row r="1750" spans="1:7" s="55" customFormat="1" ht="14.15" x14ac:dyDescent="0.4">
      <c r="A1750" s="116"/>
      <c r="E1750" s="74"/>
      <c r="F1750" s="74"/>
      <c r="G1750" s="74"/>
    </row>
    <row r="1751" spans="1:7" s="55" customFormat="1" ht="14.15" x14ac:dyDescent="0.4">
      <c r="A1751" s="116"/>
      <c r="E1751" s="74"/>
      <c r="F1751" s="74"/>
      <c r="G1751" s="74"/>
    </row>
    <row r="1752" spans="1:7" s="55" customFormat="1" ht="14.15" x14ac:dyDescent="0.4">
      <c r="A1752" s="116"/>
      <c r="E1752" s="74"/>
      <c r="F1752" s="74"/>
      <c r="G1752" s="74"/>
    </row>
    <row r="1753" spans="1:7" s="55" customFormat="1" ht="14.15" x14ac:dyDescent="0.4">
      <c r="A1753" s="116"/>
      <c r="E1753" s="74"/>
      <c r="F1753" s="74"/>
      <c r="G1753" s="74"/>
    </row>
    <row r="1754" spans="1:7" s="55" customFormat="1" ht="14.15" x14ac:dyDescent="0.4">
      <c r="A1754" s="116"/>
      <c r="E1754" s="74"/>
      <c r="F1754" s="74"/>
      <c r="G1754" s="74"/>
    </row>
    <row r="1755" spans="1:7" s="55" customFormat="1" ht="14.15" x14ac:dyDescent="0.4">
      <c r="A1755" s="116"/>
      <c r="E1755" s="74"/>
      <c r="F1755" s="74"/>
      <c r="G1755" s="74"/>
    </row>
    <row r="1756" spans="1:7" s="55" customFormat="1" ht="14.15" x14ac:dyDescent="0.4">
      <c r="A1756" s="116"/>
      <c r="E1756" s="74"/>
      <c r="F1756" s="74"/>
      <c r="G1756" s="74"/>
    </row>
    <row r="1757" spans="1:7" s="55" customFormat="1" ht="14.15" x14ac:dyDescent="0.4">
      <c r="A1757" s="116"/>
      <c r="E1757" s="74"/>
      <c r="F1757" s="74"/>
      <c r="G1757" s="74"/>
    </row>
    <row r="1758" spans="1:7" s="55" customFormat="1" ht="14.15" x14ac:dyDescent="0.4">
      <c r="A1758" s="116"/>
      <c r="E1758" s="74"/>
      <c r="F1758" s="74"/>
      <c r="G1758" s="74"/>
    </row>
    <row r="1759" spans="1:7" s="55" customFormat="1" ht="14.15" x14ac:dyDescent="0.4">
      <c r="A1759" s="116"/>
      <c r="E1759" s="74"/>
      <c r="F1759" s="74"/>
      <c r="G1759" s="74"/>
    </row>
    <row r="1760" spans="1:7" s="55" customFormat="1" ht="14.15" x14ac:dyDescent="0.4">
      <c r="A1760" s="116"/>
      <c r="E1760" s="74"/>
      <c r="F1760" s="74"/>
      <c r="G1760" s="74"/>
    </row>
    <row r="1761" spans="1:7" s="55" customFormat="1" ht="14.15" x14ac:dyDescent="0.4">
      <c r="A1761" s="116"/>
      <c r="E1761" s="74"/>
      <c r="F1761" s="74"/>
      <c r="G1761" s="74"/>
    </row>
    <row r="1762" spans="1:7" s="55" customFormat="1" ht="14.15" x14ac:dyDescent="0.4">
      <c r="A1762" s="116"/>
      <c r="E1762" s="74"/>
      <c r="F1762" s="74"/>
      <c r="G1762" s="74"/>
    </row>
    <row r="1763" spans="1:7" s="55" customFormat="1" ht="14.15" x14ac:dyDescent="0.4">
      <c r="A1763" s="116"/>
      <c r="E1763" s="74"/>
      <c r="F1763" s="74"/>
      <c r="G1763" s="74"/>
    </row>
    <row r="1764" spans="1:7" s="55" customFormat="1" ht="14.15" x14ac:dyDescent="0.4">
      <c r="A1764" s="116"/>
      <c r="E1764" s="74"/>
      <c r="F1764" s="74"/>
      <c r="G1764" s="74"/>
    </row>
    <row r="1765" spans="1:7" s="55" customFormat="1" ht="14.15" x14ac:dyDescent="0.4">
      <c r="A1765" s="116"/>
      <c r="E1765" s="74"/>
      <c r="F1765" s="74"/>
      <c r="G1765" s="74"/>
    </row>
    <row r="1766" spans="1:7" s="55" customFormat="1" ht="14.15" x14ac:dyDescent="0.4">
      <c r="A1766" s="116"/>
      <c r="E1766" s="74"/>
      <c r="F1766" s="74"/>
      <c r="G1766" s="74"/>
    </row>
    <row r="1767" spans="1:7" s="55" customFormat="1" ht="14.15" x14ac:dyDescent="0.4">
      <c r="A1767" s="116"/>
      <c r="E1767" s="74"/>
      <c r="F1767" s="74"/>
      <c r="G1767" s="74"/>
    </row>
    <row r="1768" spans="1:7" s="55" customFormat="1" ht="14.15" x14ac:dyDescent="0.4">
      <c r="A1768" s="116"/>
      <c r="E1768" s="74"/>
      <c r="F1768" s="74"/>
      <c r="G1768" s="74"/>
    </row>
    <row r="1769" spans="1:7" s="55" customFormat="1" ht="14.15" x14ac:dyDescent="0.4">
      <c r="A1769" s="116"/>
      <c r="E1769" s="74"/>
      <c r="F1769" s="74"/>
      <c r="G1769" s="74"/>
    </row>
    <row r="1770" spans="1:7" s="55" customFormat="1" ht="14.15" x14ac:dyDescent="0.4">
      <c r="A1770" s="116"/>
      <c r="E1770" s="74"/>
      <c r="F1770" s="74"/>
      <c r="G1770" s="74"/>
    </row>
    <row r="1771" spans="1:7" s="55" customFormat="1" ht="14.15" x14ac:dyDescent="0.4">
      <c r="A1771" s="116"/>
      <c r="E1771" s="74"/>
      <c r="F1771" s="74"/>
      <c r="G1771" s="74"/>
    </row>
    <row r="1772" spans="1:7" s="55" customFormat="1" ht="14.15" x14ac:dyDescent="0.4">
      <c r="A1772" s="116"/>
      <c r="E1772" s="74"/>
      <c r="F1772" s="74"/>
      <c r="G1772" s="74"/>
    </row>
    <row r="1773" spans="1:7" s="55" customFormat="1" ht="14.15" x14ac:dyDescent="0.4">
      <c r="A1773" s="116"/>
      <c r="E1773" s="74"/>
      <c r="F1773" s="74"/>
      <c r="G1773" s="74"/>
    </row>
    <row r="1774" spans="1:7" s="55" customFormat="1" ht="14.15" x14ac:dyDescent="0.4">
      <c r="A1774" s="116"/>
      <c r="E1774" s="74"/>
      <c r="F1774" s="74"/>
      <c r="G1774" s="74"/>
    </row>
    <row r="1775" spans="1:7" s="55" customFormat="1" ht="14.15" x14ac:dyDescent="0.4">
      <c r="A1775" s="116"/>
      <c r="E1775" s="74"/>
      <c r="F1775" s="74"/>
      <c r="G1775" s="74"/>
    </row>
    <row r="1776" spans="1:7" s="55" customFormat="1" ht="14.15" x14ac:dyDescent="0.4">
      <c r="A1776" s="116"/>
      <c r="E1776" s="74"/>
      <c r="F1776" s="74"/>
      <c r="G1776" s="74"/>
    </row>
    <row r="1777" spans="1:7" s="55" customFormat="1" ht="14.15" x14ac:dyDescent="0.4">
      <c r="A1777" s="116"/>
      <c r="E1777" s="74"/>
      <c r="F1777" s="74"/>
      <c r="G1777" s="74"/>
    </row>
    <row r="1778" spans="1:7" s="55" customFormat="1" ht="14.15" x14ac:dyDescent="0.4">
      <c r="A1778" s="116"/>
      <c r="E1778" s="74"/>
      <c r="F1778" s="74"/>
      <c r="G1778" s="74"/>
    </row>
    <row r="1779" spans="1:7" s="55" customFormat="1" ht="14.15" x14ac:dyDescent="0.4">
      <c r="A1779" s="116"/>
      <c r="E1779" s="74"/>
      <c r="F1779" s="74"/>
      <c r="G1779" s="74"/>
    </row>
    <row r="1780" spans="1:7" s="55" customFormat="1" ht="14.15" x14ac:dyDescent="0.4">
      <c r="A1780" s="116"/>
      <c r="E1780" s="74"/>
      <c r="F1780" s="74"/>
      <c r="G1780" s="74"/>
    </row>
    <row r="1781" spans="1:7" s="55" customFormat="1" ht="14.15" x14ac:dyDescent="0.4">
      <c r="A1781" s="116"/>
      <c r="E1781" s="74"/>
      <c r="F1781" s="74"/>
      <c r="G1781" s="74"/>
    </row>
    <row r="1782" spans="1:7" s="55" customFormat="1" ht="14.15" x14ac:dyDescent="0.4">
      <c r="A1782" s="116"/>
      <c r="E1782" s="74"/>
      <c r="F1782" s="74"/>
      <c r="G1782" s="74"/>
    </row>
    <row r="1783" spans="1:7" s="55" customFormat="1" ht="14.15" x14ac:dyDescent="0.4">
      <c r="A1783" s="116"/>
      <c r="E1783" s="74"/>
      <c r="F1783" s="74"/>
      <c r="G1783" s="74"/>
    </row>
    <row r="1784" spans="1:7" s="55" customFormat="1" ht="14.15" x14ac:dyDescent="0.4">
      <c r="A1784" s="116"/>
      <c r="E1784" s="74"/>
      <c r="F1784" s="74"/>
      <c r="G1784" s="74"/>
    </row>
    <row r="1785" spans="1:7" s="55" customFormat="1" ht="14.15" x14ac:dyDescent="0.4">
      <c r="A1785" s="116"/>
      <c r="E1785" s="74"/>
      <c r="F1785" s="74"/>
      <c r="G1785" s="74"/>
    </row>
    <row r="1786" spans="1:7" s="55" customFormat="1" ht="14.15" x14ac:dyDescent="0.4">
      <c r="A1786" s="116"/>
      <c r="E1786" s="74"/>
      <c r="F1786" s="74"/>
      <c r="G1786" s="74"/>
    </row>
    <row r="1787" spans="1:7" s="55" customFormat="1" ht="14.15" x14ac:dyDescent="0.4">
      <c r="A1787" s="116"/>
      <c r="E1787" s="74"/>
      <c r="F1787" s="74"/>
      <c r="G1787" s="74"/>
    </row>
    <row r="1788" spans="1:7" s="55" customFormat="1" ht="14.15" x14ac:dyDescent="0.4">
      <c r="A1788" s="116"/>
      <c r="E1788" s="74"/>
      <c r="F1788" s="74"/>
      <c r="G1788" s="74"/>
    </row>
    <row r="1789" spans="1:7" s="55" customFormat="1" ht="14.15" x14ac:dyDescent="0.4">
      <c r="A1789" s="116"/>
      <c r="E1789" s="74"/>
      <c r="F1789" s="74"/>
      <c r="G1789" s="74"/>
    </row>
    <row r="1790" spans="1:7" s="55" customFormat="1" ht="14.15" x14ac:dyDescent="0.4">
      <c r="A1790" s="116"/>
      <c r="E1790" s="74"/>
      <c r="F1790" s="74"/>
      <c r="G1790" s="74"/>
    </row>
    <row r="1791" spans="1:7" s="55" customFormat="1" ht="14.15" x14ac:dyDescent="0.4">
      <c r="A1791" s="116"/>
      <c r="E1791" s="74"/>
      <c r="F1791" s="74"/>
      <c r="G1791" s="74"/>
    </row>
    <row r="1792" spans="1:7" s="55" customFormat="1" ht="14.15" x14ac:dyDescent="0.4">
      <c r="A1792" s="116"/>
      <c r="E1792" s="74"/>
      <c r="F1792" s="74"/>
      <c r="G1792" s="74"/>
    </row>
    <row r="1793" spans="1:7" s="55" customFormat="1" ht="14.15" x14ac:dyDescent="0.4">
      <c r="A1793" s="116"/>
      <c r="E1793" s="74"/>
      <c r="F1793" s="74"/>
      <c r="G1793" s="74"/>
    </row>
    <row r="1794" spans="1:7" s="55" customFormat="1" ht="14.15" x14ac:dyDescent="0.4">
      <c r="A1794" s="116"/>
      <c r="E1794" s="74"/>
      <c r="F1794" s="74"/>
      <c r="G1794" s="74"/>
    </row>
    <row r="1795" spans="1:7" s="55" customFormat="1" ht="14.15" x14ac:dyDescent="0.4">
      <c r="A1795" s="116"/>
      <c r="E1795" s="74"/>
      <c r="F1795" s="74"/>
      <c r="G1795" s="74"/>
    </row>
    <row r="1796" spans="1:7" s="55" customFormat="1" ht="14.15" x14ac:dyDescent="0.4">
      <c r="A1796" s="116"/>
      <c r="E1796" s="74"/>
      <c r="F1796" s="74"/>
      <c r="G1796" s="74"/>
    </row>
    <row r="1797" spans="1:7" s="55" customFormat="1" ht="14.15" x14ac:dyDescent="0.4">
      <c r="A1797" s="116"/>
      <c r="E1797" s="74"/>
      <c r="F1797" s="74"/>
      <c r="G1797" s="74"/>
    </row>
    <row r="1798" spans="1:7" s="55" customFormat="1" ht="14.15" x14ac:dyDescent="0.4">
      <c r="A1798" s="116"/>
      <c r="E1798" s="74"/>
      <c r="F1798" s="74"/>
      <c r="G1798" s="74"/>
    </row>
    <row r="1799" spans="1:7" s="55" customFormat="1" ht="14.15" x14ac:dyDescent="0.4">
      <c r="A1799" s="116"/>
      <c r="E1799" s="74"/>
      <c r="F1799" s="74"/>
      <c r="G1799" s="74"/>
    </row>
    <row r="1800" spans="1:7" s="55" customFormat="1" ht="14.15" x14ac:dyDescent="0.4">
      <c r="A1800" s="116"/>
      <c r="E1800" s="74"/>
      <c r="F1800" s="74"/>
      <c r="G1800" s="74"/>
    </row>
    <row r="1801" spans="1:7" s="55" customFormat="1" ht="14.15" x14ac:dyDescent="0.4">
      <c r="A1801" s="116"/>
      <c r="E1801" s="74"/>
      <c r="F1801" s="74"/>
      <c r="G1801" s="74"/>
    </row>
    <row r="1802" spans="1:7" s="55" customFormat="1" ht="14.15" x14ac:dyDescent="0.4">
      <c r="A1802" s="116"/>
      <c r="E1802" s="74"/>
      <c r="F1802" s="74"/>
      <c r="G1802" s="74"/>
    </row>
    <row r="1803" spans="1:7" s="55" customFormat="1" ht="14.15" x14ac:dyDescent="0.4">
      <c r="A1803" s="116"/>
      <c r="E1803" s="74"/>
      <c r="F1803" s="74"/>
      <c r="G1803" s="74"/>
    </row>
    <row r="1804" spans="1:7" s="55" customFormat="1" ht="14.15" x14ac:dyDescent="0.4">
      <c r="A1804" s="116"/>
      <c r="E1804" s="74"/>
      <c r="F1804" s="74"/>
      <c r="G1804" s="74"/>
    </row>
    <row r="1805" spans="1:7" s="55" customFormat="1" ht="14.15" x14ac:dyDescent="0.4">
      <c r="A1805" s="116"/>
      <c r="E1805" s="74"/>
      <c r="F1805" s="74"/>
      <c r="G1805" s="74"/>
    </row>
    <row r="1806" spans="1:7" s="55" customFormat="1" ht="14.15" x14ac:dyDescent="0.4">
      <c r="A1806" s="116"/>
      <c r="E1806" s="74"/>
      <c r="F1806" s="74"/>
      <c r="G1806" s="74"/>
    </row>
    <row r="1807" spans="1:7" s="55" customFormat="1" ht="14.15" x14ac:dyDescent="0.4">
      <c r="A1807" s="116"/>
      <c r="E1807" s="74"/>
      <c r="F1807" s="74"/>
      <c r="G1807" s="74"/>
    </row>
    <row r="1808" spans="1:7" s="55" customFormat="1" ht="14.15" x14ac:dyDescent="0.4">
      <c r="A1808" s="116"/>
      <c r="E1808" s="74"/>
      <c r="F1808" s="74"/>
      <c r="G1808" s="74"/>
    </row>
    <row r="1809" spans="1:7" s="55" customFormat="1" ht="14.15" x14ac:dyDescent="0.4">
      <c r="A1809" s="116"/>
      <c r="E1809" s="74"/>
      <c r="F1809" s="74"/>
      <c r="G1809" s="74"/>
    </row>
    <row r="1810" spans="1:7" s="55" customFormat="1" ht="14.15" x14ac:dyDescent="0.4">
      <c r="A1810" s="116"/>
      <c r="E1810" s="74"/>
      <c r="F1810" s="74"/>
      <c r="G1810" s="74"/>
    </row>
    <row r="1811" spans="1:7" s="55" customFormat="1" ht="14.15" x14ac:dyDescent="0.4">
      <c r="A1811" s="116"/>
      <c r="E1811" s="74"/>
      <c r="F1811" s="74"/>
      <c r="G1811" s="74"/>
    </row>
    <row r="1812" spans="1:7" s="55" customFormat="1" ht="14.15" x14ac:dyDescent="0.4">
      <c r="A1812" s="116"/>
      <c r="E1812" s="74"/>
      <c r="F1812" s="74"/>
      <c r="G1812" s="74"/>
    </row>
    <row r="1813" spans="1:7" s="55" customFormat="1" ht="14.15" x14ac:dyDescent="0.4">
      <c r="A1813" s="116"/>
      <c r="E1813" s="74"/>
      <c r="F1813" s="74"/>
      <c r="G1813" s="74"/>
    </row>
    <row r="1814" spans="1:7" s="55" customFormat="1" ht="14.15" x14ac:dyDescent="0.4">
      <c r="A1814" s="116"/>
      <c r="E1814" s="74"/>
      <c r="F1814" s="74"/>
      <c r="G1814" s="74"/>
    </row>
    <row r="1815" spans="1:7" s="55" customFormat="1" ht="14.15" x14ac:dyDescent="0.4">
      <c r="A1815" s="116"/>
      <c r="E1815" s="74"/>
      <c r="F1815" s="74"/>
      <c r="G1815" s="74"/>
    </row>
    <row r="1816" spans="1:7" s="55" customFormat="1" ht="14.15" x14ac:dyDescent="0.4">
      <c r="A1816" s="116"/>
      <c r="E1816" s="74"/>
      <c r="F1816" s="74"/>
      <c r="G1816" s="74"/>
    </row>
    <row r="1817" spans="1:7" s="55" customFormat="1" ht="14.15" x14ac:dyDescent="0.4">
      <c r="A1817" s="116"/>
      <c r="E1817" s="74"/>
      <c r="F1817" s="74"/>
      <c r="G1817" s="74"/>
    </row>
    <row r="1818" spans="1:7" s="55" customFormat="1" ht="14.15" x14ac:dyDescent="0.4">
      <c r="A1818" s="116"/>
      <c r="E1818" s="74"/>
      <c r="F1818" s="74"/>
      <c r="G1818" s="74"/>
    </row>
    <row r="1819" spans="1:7" s="55" customFormat="1" ht="14.15" x14ac:dyDescent="0.4">
      <c r="A1819" s="116"/>
      <c r="E1819" s="74"/>
      <c r="F1819" s="74"/>
      <c r="G1819" s="74"/>
    </row>
    <row r="1820" spans="1:7" s="55" customFormat="1" ht="14.15" x14ac:dyDescent="0.4">
      <c r="A1820" s="116"/>
      <c r="E1820" s="74"/>
      <c r="F1820" s="74"/>
      <c r="G1820" s="74"/>
    </row>
    <row r="1821" spans="1:7" s="55" customFormat="1" ht="14.15" x14ac:dyDescent="0.4">
      <c r="A1821" s="116"/>
      <c r="E1821" s="74"/>
      <c r="F1821" s="74"/>
      <c r="G1821" s="74"/>
    </row>
    <row r="1822" spans="1:7" s="55" customFormat="1" ht="14.15" x14ac:dyDescent="0.4">
      <c r="A1822" s="116"/>
      <c r="E1822" s="74"/>
      <c r="F1822" s="74"/>
      <c r="G1822" s="74"/>
    </row>
    <row r="1823" spans="1:7" s="55" customFormat="1" ht="14.15" x14ac:dyDescent="0.4">
      <c r="A1823" s="116"/>
      <c r="E1823" s="74"/>
      <c r="F1823" s="74"/>
      <c r="G1823" s="74"/>
    </row>
    <row r="1824" spans="1:7" s="55" customFormat="1" ht="14.15" x14ac:dyDescent="0.4">
      <c r="A1824" s="116"/>
      <c r="E1824" s="74"/>
      <c r="F1824" s="74"/>
      <c r="G1824" s="74"/>
    </row>
    <row r="1825" spans="1:7" s="55" customFormat="1" ht="14.15" x14ac:dyDescent="0.4">
      <c r="A1825" s="116"/>
      <c r="E1825" s="74"/>
      <c r="F1825" s="74"/>
      <c r="G1825" s="74"/>
    </row>
    <row r="1826" spans="1:7" s="55" customFormat="1" ht="14.15" x14ac:dyDescent="0.4">
      <c r="A1826" s="116"/>
      <c r="E1826" s="74"/>
      <c r="F1826" s="74"/>
      <c r="G1826" s="74"/>
    </row>
    <row r="1827" spans="1:7" s="55" customFormat="1" ht="14.15" x14ac:dyDescent="0.4">
      <c r="A1827" s="116"/>
      <c r="E1827" s="74"/>
      <c r="F1827" s="74"/>
      <c r="G1827" s="74"/>
    </row>
    <row r="1828" spans="1:7" s="55" customFormat="1" ht="14.15" x14ac:dyDescent="0.4">
      <c r="A1828" s="116"/>
      <c r="E1828" s="74"/>
      <c r="F1828" s="74"/>
      <c r="G1828" s="74"/>
    </row>
    <row r="1829" spans="1:7" s="55" customFormat="1" ht="14.15" x14ac:dyDescent="0.4">
      <c r="A1829" s="116"/>
      <c r="E1829" s="74"/>
      <c r="F1829" s="74"/>
      <c r="G1829" s="74"/>
    </row>
    <row r="1830" spans="1:7" s="55" customFormat="1" ht="14.15" x14ac:dyDescent="0.4">
      <c r="A1830" s="116"/>
      <c r="E1830" s="74"/>
      <c r="F1830" s="74"/>
      <c r="G1830" s="74"/>
    </row>
    <row r="1831" spans="1:7" s="55" customFormat="1" ht="14.15" x14ac:dyDescent="0.4">
      <c r="A1831" s="116"/>
      <c r="E1831" s="74"/>
      <c r="F1831" s="74"/>
      <c r="G1831" s="74"/>
    </row>
    <row r="1832" spans="1:7" s="55" customFormat="1" ht="14.15" x14ac:dyDescent="0.4">
      <c r="A1832" s="116"/>
      <c r="E1832" s="74"/>
      <c r="F1832" s="74"/>
      <c r="G1832" s="74"/>
    </row>
    <row r="1833" spans="1:7" s="55" customFormat="1" ht="14.15" x14ac:dyDescent="0.4">
      <c r="A1833" s="116"/>
      <c r="E1833" s="74"/>
      <c r="F1833" s="74"/>
      <c r="G1833" s="74"/>
    </row>
    <row r="1834" spans="1:7" s="55" customFormat="1" ht="14.15" x14ac:dyDescent="0.4">
      <c r="A1834" s="116"/>
      <c r="E1834" s="74"/>
      <c r="F1834" s="74"/>
      <c r="G1834" s="74"/>
    </row>
    <row r="1835" spans="1:7" s="55" customFormat="1" ht="14.15" x14ac:dyDescent="0.4">
      <c r="A1835" s="116"/>
      <c r="E1835" s="74"/>
      <c r="F1835" s="74"/>
      <c r="G1835" s="74"/>
    </row>
    <row r="1836" spans="1:7" s="55" customFormat="1" ht="14.15" x14ac:dyDescent="0.4">
      <c r="A1836" s="116"/>
      <c r="E1836" s="74"/>
      <c r="F1836" s="74"/>
      <c r="G1836" s="74"/>
    </row>
    <row r="1837" spans="1:7" s="55" customFormat="1" ht="14.15" x14ac:dyDescent="0.4">
      <c r="A1837" s="116"/>
      <c r="E1837" s="74"/>
      <c r="F1837" s="74"/>
      <c r="G1837" s="74"/>
    </row>
    <row r="1838" spans="1:7" s="55" customFormat="1" ht="14.15" x14ac:dyDescent="0.4">
      <c r="A1838" s="116"/>
      <c r="E1838" s="74"/>
      <c r="F1838" s="74"/>
      <c r="G1838" s="74"/>
    </row>
    <row r="1839" spans="1:7" s="55" customFormat="1" ht="14.15" x14ac:dyDescent="0.4">
      <c r="A1839" s="116"/>
      <c r="E1839" s="74"/>
      <c r="F1839" s="74"/>
      <c r="G1839" s="74"/>
    </row>
    <row r="1840" spans="1:7" s="55" customFormat="1" ht="14.15" x14ac:dyDescent="0.4">
      <c r="A1840" s="116"/>
      <c r="E1840" s="74"/>
      <c r="F1840" s="74"/>
      <c r="G1840" s="74"/>
    </row>
    <row r="1841" spans="1:7" s="55" customFormat="1" ht="14.15" x14ac:dyDescent="0.4">
      <c r="A1841" s="116"/>
      <c r="E1841" s="74"/>
      <c r="F1841" s="74"/>
      <c r="G1841" s="74"/>
    </row>
    <row r="1842" spans="1:7" s="55" customFormat="1" ht="14.15" x14ac:dyDescent="0.4">
      <c r="A1842" s="116"/>
      <c r="E1842" s="74"/>
      <c r="F1842" s="74"/>
      <c r="G1842" s="74"/>
    </row>
    <row r="1843" spans="1:7" s="55" customFormat="1" ht="14.15" x14ac:dyDescent="0.4">
      <c r="A1843" s="116"/>
      <c r="E1843" s="74"/>
      <c r="F1843" s="74"/>
      <c r="G1843" s="74"/>
    </row>
    <row r="1844" spans="1:7" s="55" customFormat="1" ht="14.15" x14ac:dyDescent="0.4">
      <c r="A1844" s="116"/>
      <c r="E1844" s="74"/>
      <c r="F1844" s="74"/>
      <c r="G1844" s="74"/>
    </row>
    <row r="1845" spans="1:7" s="55" customFormat="1" ht="14.15" x14ac:dyDescent="0.4">
      <c r="A1845" s="116"/>
      <c r="E1845" s="74"/>
      <c r="F1845" s="74"/>
      <c r="G1845" s="74"/>
    </row>
    <row r="1846" spans="1:7" s="55" customFormat="1" ht="14.15" x14ac:dyDescent="0.4">
      <c r="A1846" s="116"/>
      <c r="E1846" s="74"/>
      <c r="F1846" s="74"/>
      <c r="G1846" s="74"/>
    </row>
    <row r="1847" spans="1:7" s="55" customFormat="1" ht="14.15" x14ac:dyDescent="0.4">
      <c r="A1847" s="116"/>
      <c r="E1847" s="74"/>
      <c r="F1847" s="74"/>
      <c r="G1847" s="74"/>
    </row>
    <row r="1848" spans="1:7" s="55" customFormat="1" ht="14.15" x14ac:dyDescent="0.4">
      <c r="A1848" s="116"/>
      <c r="E1848" s="74"/>
      <c r="F1848" s="74"/>
      <c r="G1848" s="74"/>
    </row>
    <row r="1849" spans="1:7" s="55" customFormat="1" ht="14.15" x14ac:dyDescent="0.4">
      <c r="A1849" s="116"/>
      <c r="E1849" s="74"/>
      <c r="F1849" s="74"/>
      <c r="G1849" s="74"/>
    </row>
    <row r="1850" spans="1:7" s="55" customFormat="1" ht="14.15" x14ac:dyDescent="0.4">
      <c r="A1850" s="116"/>
      <c r="E1850" s="74"/>
      <c r="F1850" s="74"/>
      <c r="G1850" s="74"/>
    </row>
    <row r="1851" spans="1:7" s="55" customFormat="1" ht="14.15" x14ac:dyDescent="0.4">
      <c r="A1851" s="116"/>
      <c r="E1851" s="74"/>
      <c r="F1851" s="74"/>
      <c r="G1851" s="74"/>
    </row>
    <row r="1852" spans="1:7" s="55" customFormat="1" ht="14.15" x14ac:dyDescent="0.4">
      <c r="A1852" s="116"/>
      <c r="E1852" s="74"/>
      <c r="F1852" s="74"/>
      <c r="G1852" s="74"/>
    </row>
    <row r="1853" spans="1:7" s="55" customFormat="1" ht="14.15" x14ac:dyDescent="0.4">
      <c r="A1853" s="116"/>
      <c r="E1853" s="74"/>
      <c r="F1853" s="74"/>
      <c r="G1853" s="74"/>
    </row>
    <row r="1854" spans="1:7" s="55" customFormat="1" ht="14.15" x14ac:dyDescent="0.4">
      <c r="A1854" s="116"/>
      <c r="E1854" s="74"/>
      <c r="F1854" s="74"/>
      <c r="G1854" s="74"/>
    </row>
    <row r="1855" spans="1:7" s="55" customFormat="1" ht="14.15" x14ac:dyDescent="0.4">
      <c r="A1855" s="116"/>
      <c r="E1855" s="74"/>
      <c r="F1855" s="74"/>
      <c r="G1855" s="74"/>
    </row>
    <row r="1856" spans="1:7" s="55" customFormat="1" ht="14.15" x14ac:dyDescent="0.4">
      <c r="A1856" s="116"/>
      <c r="E1856" s="74"/>
      <c r="F1856" s="74"/>
      <c r="G1856" s="74"/>
    </row>
    <row r="1857" spans="1:7" s="55" customFormat="1" ht="14.15" x14ac:dyDescent="0.4">
      <c r="A1857" s="116"/>
      <c r="E1857" s="74"/>
      <c r="F1857" s="74"/>
      <c r="G1857" s="74"/>
    </row>
    <row r="1858" spans="1:7" s="55" customFormat="1" ht="14.15" x14ac:dyDescent="0.4">
      <c r="A1858" s="116"/>
      <c r="E1858" s="74"/>
      <c r="F1858" s="74"/>
      <c r="G1858" s="74"/>
    </row>
    <row r="1859" spans="1:7" s="55" customFormat="1" ht="14.15" x14ac:dyDescent="0.4">
      <c r="A1859" s="116"/>
      <c r="E1859" s="74"/>
      <c r="F1859" s="74"/>
      <c r="G1859" s="74"/>
    </row>
    <row r="1860" spans="1:7" s="55" customFormat="1" ht="14.15" x14ac:dyDescent="0.4">
      <c r="A1860" s="116"/>
      <c r="E1860" s="74"/>
      <c r="F1860" s="74"/>
      <c r="G1860" s="74"/>
    </row>
    <row r="1861" spans="1:7" s="55" customFormat="1" ht="14.15" x14ac:dyDescent="0.4">
      <c r="A1861" s="116"/>
      <c r="E1861" s="74"/>
      <c r="F1861" s="74"/>
      <c r="G1861" s="74"/>
    </row>
    <row r="1862" spans="1:7" s="55" customFormat="1" ht="14.15" x14ac:dyDescent="0.4">
      <c r="A1862" s="116"/>
      <c r="E1862" s="74"/>
      <c r="F1862" s="74"/>
      <c r="G1862" s="74"/>
    </row>
    <row r="1863" spans="1:7" s="55" customFormat="1" ht="14.15" x14ac:dyDescent="0.4">
      <c r="A1863" s="116"/>
      <c r="E1863" s="74"/>
      <c r="F1863" s="74"/>
      <c r="G1863" s="74"/>
    </row>
    <row r="1864" spans="1:7" s="55" customFormat="1" ht="14.15" x14ac:dyDescent="0.4">
      <c r="A1864" s="116"/>
      <c r="E1864" s="74"/>
      <c r="F1864" s="74"/>
      <c r="G1864" s="74"/>
    </row>
    <row r="1865" spans="1:7" s="55" customFormat="1" ht="14.15" x14ac:dyDescent="0.4">
      <c r="A1865" s="116"/>
      <c r="E1865" s="74"/>
      <c r="F1865" s="74"/>
      <c r="G1865" s="74"/>
    </row>
    <row r="1866" spans="1:7" s="55" customFormat="1" ht="14.15" x14ac:dyDescent="0.4">
      <c r="A1866" s="116"/>
      <c r="E1866" s="74"/>
      <c r="F1866" s="74"/>
      <c r="G1866" s="74"/>
    </row>
    <row r="1867" spans="1:7" s="55" customFormat="1" ht="14.15" x14ac:dyDescent="0.4">
      <c r="A1867" s="116"/>
      <c r="E1867" s="74"/>
      <c r="F1867" s="74"/>
      <c r="G1867" s="74"/>
    </row>
    <row r="1868" spans="1:7" s="55" customFormat="1" ht="14.15" x14ac:dyDescent="0.4">
      <c r="A1868" s="116"/>
      <c r="E1868" s="74"/>
      <c r="F1868" s="74"/>
      <c r="G1868" s="74"/>
    </row>
    <row r="1869" spans="1:7" s="55" customFormat="1" ht="14.15" x14ac:dyDescent="0.4">
      <c r="A1869" s="116"/>
      <c r="E1869" s="74"/>
      <c r="F1869" s="74"/>
      <c r="G1869" s="74"/>
    </row>
    <row r="1870" spans="1:7" s="55" customFormat="1" ht="14.15" x14ac:dyDescent="0.4">
      <c r="A1870" s="116"/>
      <c r="E1870" s="74"/>
      <c r="F1870" s="74"/>
      <c r="G1870" s="74"/>
    </row>
    <row r="1871" spans="1:7" s="55" customFormat="1" ht="14.15" x14ac:dyDescent="0.4">
      <c r="A1871" s="116"/>
      <c r="E1871" s="74"/>
      <c r="F1871" s="74"/>
      <c r="G1871" s="74"/>
    </row>
    <row r="1872" spans="1:7" s="55" customFormat="1" ht="14.15" x14ac:dyDescent="0.4">
      <c r="A1872" s="116"/>
      <c r="E1872" s="74"/>
      <c r="F1872" s="74"/>
      <c r="G1872" s="74"/>
    </row>
    <row r="1873" spans="1:7" s="55" customFormat="1" ht="14.15" x14ac:dyDescent="0.4">
      <c r="A1873" s="116"/>
      <c r="E1873" s="74"/>
      <c r="F1873" s="74"/>
      <c r="G1873" s="74"/>
    </row>
    <row r="1874" spans="1:7" s="55" customFormat="1" ht="14.15" x14ac:dyDescent="0.4">
      <c r="A1874" s="116"/>
      <c r="E1874" s="74"/>
      <c r="F1874" s="74"/>
      <c r="G1874" s="74"/>
    </row>
    <row r="1875" spans="1:7" s="55" customFormat="1" ht="14.15" x14ac:dyDescent="0.4">
      <c r="A1875" s="116"/>
      <c r="E1875" s="74"/>
      <c r="F1875" s="74"/>
      <c r="G1875" s="74"/>
    </row>
    <row r="1876" spans="1:7" s="55" customFormat="1" ht="14.15" x14ac:dyDescent="0.4">
      <c r="A1876" s="116"/>
      <c r="E1876" s="74"/>
      <c r="F1876" s="74"/>
      <c r="G1876" s="74"/>
    </row>
    <row r="1877" spans="1:7" s="55" customFormat="1" ht="14.15" x14ac:dyDescent="0.4">
      <c r="A1877" s="116"/>
      <c r="E1877" s="74"/>
      <c r="F1877" s="74"/>
      <c r="G1877" s="74"/>
    </row>
    <row r="1878" spans="1:7" s="55" customFormat="1" ht="14.15" x14ac:dyDescent="0.4">
      <c r="A1878" s="116"/>
      <c r="E1878" s="74"/>
      <c r="F1878" s="74"/>
      <c r="G1878" s="74"/>
    </row>
    <row r="1879" spans="1:7" s="55" customFormat="1" ht="14.15" x14ac:dyDescent="0.4">
      <c r="A1879" s="116"/>
      <c r="E1879" s="74"/>
      <c r="F1879" s="74"/>
      <c r="G1879" s="74"/>
    </row>
    <row r="1880" spans="1:7" s="55" customFormat="1" ht="14.15" x14ac:dyDescent="0.4">
      <c r="A1880" s="116"/>
      <c r="E1880" s="74"/>
      <c r="F1880" s="74"/>
      <c r="G1880" s="74"/>
    </row>
    <row r="1881" spans="1:7" s="55" customFormat="1" ht="14.15" x14ac:dyDescent="0.4">
      <c r="A1881" s="116"/>
      <c r="E1881" s="74"/>
      <c r="F1881" s="74"/>
      <c r="G1881" s="74"/>
    </row>
    <row r="1882" spans="1:7" s="55" customFormat="1" ht="14.15" x14ac:dyDescent="0.4">
      <c r="A1882" s="116"/>
      <c r="E1882" s="74"/>
      <c r="F1882" s="74"/>
      <c r="G1882" s="74"/>
    </row>
    <row r="1883" spans="1:7" s="55" customFormat="1" ht="14.15" x14ac:dyDescent="0.4">
      <c r="A1883" s="116"/>
      <c r="E1883" s="74"/>
      <c r="F1883" s="74"/>
      <c r="G1883" s="74"/>
    </row>
    <row r="1884" spans="1:7" s="55" customFormat="1" ht="14.15" x14ac:dyDescent="0.4">
      <c r="A1884" s="116"/>
      <c r="E1884" s="74"/>
      <c r="F1884" s="74"/>
      <c r="G1884" s="74"/>
    </row>
    <row r="1885" spans="1:7" s="55" customFormat="1" ht="14.15" x14ac:dyDescent="0.4">
      <c r="A1885" s="116"/>
      <c r="E1885" s="74"/>
      <c r="F1885" s="74"/>
      <c r="G1885" s="74"/>
    </row>
    <row r="1886" spans="1:7" s="55" customFormat="1" ht="14.15" x14ac:dyDescent="0.4">
      <c r="A1886" s="116"/>
      <c r="E1886" s="74"/>
      <c r="F1886" s="74"/>
      <c r="G1886" s="74"/>
    </row>
    <row r="1887" spans="1:7" s="55" customFormat="1" ht="14.15" x14ac:dyDescent="0.4">
      <c r="A1887" s="116"/>
      <c r="E1887" s="74"/>
      <c r="F1887" s="74"/>
      <c r="G1887" s="74"/>
    </row>
    <row r="1888" spans="1:7" s="55" customFormat="1" ht="14.15" x14ac:dyDescent="0.4">
      <c r="A1888" s="116"/>
      <c r="E1888" s="74"/>
      <c r="F1888" s="74"/>
      <c r="G1888" s="74"/>
    </row>
    <row r="1889" spans="1:7" s="55" customFormat="1" ht="14.15" x14ac:dyDescent="0.4">
      <c r="A1889" s="116"/>
      <c r="E1889" s="74"/>
      <c r="F1889" s="74"/>
      <c r="G1889" s="74"/>
    </row>
    <row r="1890" spans="1:7" s="55" customFormat="1" ht="14.15" x14ac:dyDescent="0.4">
      <c r="A1890" s="116"/>
      <c r="E1890" s="74"/>
      <c r="F1890" s="74"/>
      <c r="G1890" s="74"/>
    </row>
    <row r="1891" spans="1:7" s="55" customFormat="1" ht="14.15" x14ac:dyDescent="0.4">
      <c r="A1891" s="116"/>
      <c r="E1891" s="74"/>
      <c r="F1891" s="74"/>
      <c r="G1891" s="74"/>
    </row>
    <row r="1892" spans="1:7" s="55" customFormat="1" ht="14.15" x14ac:dyDescent="0.4">
      <c r="A1892" s="116"/>
      <c r="E1892" s="74"/>
      <c r="F1892" s="74"/>
      <c r="G1892" s="74"/>
    </row>
    <row r="1893" spans="1:7" s="55" customFormat="1" ht="14.15" x14ac:dyDescent="0.4">
      <c r="A1893" s="116"/>
      <c r="E1893" s="74"/>
      <c r="F1893" s="74"/>
      <c r="G1893" s="74"/>
    </row>
    <row r="1894" spans="1:7" s="55" customFormat="1" ht="14.15" x14ac:dyDescent="0.4">
      <c r="A1894" s="116"/>
      <c r="E1894" s="74"/>
      <c r="F1894" s="74"/>
      <c r="G1894" s="74"/>
    </row>
    <row r="1895" spans="1:7" s="55" customFormat="1" ht="14.15" x14ac:dyDescent="0.4">
      <c r="A1895" s="116"/>
      <c r="E1895" s="74"/>
      <c r="F1895" s="74"/>
      <c r="G1895" s="74"/>
    </row>
    <row r="1896" spans="1:7" s="55" customFormat="1" ht="14.15" x14ac:dyDescent="0.4">
      <c r="A1896" s="116"/>
      <c r="E1896" s="74"/>
      <c r="F1896" s="74"/>
      <c r="G1896" s="74"/>
    </row>
    <row r="1897" spans="1:7" s="55" customFormat="1" ht="14.15" x14ac:dyDescent="0.4">
      <c r="A1897" s="116"/>
      <c r="E1897" s="74"/>
      <c r="F1897" s="74"/>
      <c r="G1897" s="74"/>
    </row>
    <row r="1898" spans="1:7" s="55" customFormat="1" ht="14.15" x14ac:dyDescent="0.4">
      <c r="A1898" s="116"/>
      <c r="E1898" s="74"/>
      <c r="F1898" s="74"/>
      <c r="G1898" s="74"/>
    </row>
    <row r="1899" spans="1:7" s="55" customFormat="1" ht="14.15" x14ac:dyDescent="0.4">
      <c r="A1899" s="116"/>
      <c r="E1899" s="74"/>
      <c r="F1899" s="74"/>
      <c r="G1899" s="74"/>
    </row>
    <row r="1900" spans="1:7" s="55" customFormat="1" ht="14.15" x14ac:dyDescent="0.4">
      <c r="A1900" s="116"/>
      <c r="E1900" s="74"/>
      <c r="F1900" s="74"/>
      <c r="G1900" s="74"/>
    </row>
    <row r="1901" spans="1:7" s="55" customFormat="1" ht="14.15" x14ac:dyDescent="0.4">
      <c r="A1901" s="116"/>
      <c r="E1901" s="74"/>
      <c r="F1901" s="74"/>
      <c r="G1901" s="74"/>
    </row>
    <row r="1902" spans="1:7" s="55" customFormat="1" ht="14.15" x14ac:dyDescent="0.4">
      <c r="A1902" s="116"/>
      <c r="E1902" s="74"/>
      <c r="F1902" s="74"/>
      <c r="G1902" s="74"/>
    </row>
    <row r="1903" spans="1:7" s="55" customFormat="1" ht="14.15" x14ac:dyDescent="0.4">
      <c r="A1903" s="116"/>
      <c r="E1903" s="74"/>
      <c r="F1903" s="74"/>
      <c r="G1903" s="74"/>
    </row>
    <row r="1904" spans="1:7" s="55" customFormat="1" ht="14.15" x14ac:dyDescent="0.4">
      <c r="A1904" s="116"/>
      <c r="E1904" s="74"/>
      <c r="F1904" s="74"/>
      <c r="G1904" s="74"/>
    </row>
    <row r="1905" spans="1:7" s="55" customFormat="1" ht="14.15" x14ac:dyDescent="0.4">
      <c r="A1905" s="116"/>
      <c r="E1905" s="74"/>
      <c r="F1905" s="74"/>
      <c r="G1905" s="74"/>
    </row>
    <row r="1906" spans="1:7" s="55" customFormat="1" ht="14.15" x14ac:dyDescent="0.4">
      <c r="A1906" s="116"/>
      <c r="E1906" s="74"/>
      <c r="F1906" s="74"/>
      <c r="G1906" s="74"/>
    </row>
    <row r="1907" spans="1:7" s="55" customFormat="1" ht="14.15" x14ac:dyDescent="0.4">
      <c r="A1907" s="116"/>
      <c r="E1907" s="74"/>
      <c r="F1907" s="74"/>
      <c r="G1907" s="74"/>
    </row>
    <row r="1908" spans="1:7" s="55" customFormat="1" ht="14.15" x14ac:dyDescent="0.4">
      <c r="A1908" s="116"/>
      <c r="E1908" s="74"/>
      <c r="F1908" s="74"/>
      <c r="G1908" s="74"/>
    </row>
    <row r="1909" spans="1:7" s="55" customFormat="1" ht="14.15" x14ac:dyDescent="0.4">
      <c r="A1909" s="116"/>
      <c r="E1909" s="74"/>
      <c r="F1909" s="74"/>
      <c r="G1909" s="74"/>
    </row>
    <row r="1910" spans="1:7" s="55" customFormat="1" ht="14.15" x14ac:dyDescent="0.4">
      <c r="A1910" s="116"/>
      <c r="E1910" s="74"/>
      <c r="F1910" s="74"/>
      <c r="G1910" s="74"/>
    </row>
    <row r="1911" spans="1:7" s="55" customFormat="1" ht="14.15" x14ac:dyDescent="0.4">
      <c r="A1911" s="116"/>
      <c r="E1911" s="74"/>
      <c r="F1911" s="74"/>
      <c r="G1911" s="74"/>
    </row>
    <row r="1912" spans="1:7" s="55" customFormat="1" ht="14.15" x14ac:dyDescent="0.4">
      <c r="A1912" s="116"/>
      <c r="E1912" s="74"/>
      <c r="F1912" s="74"/>
      <c r="G1912" s="74"/>
    </row>
    <row r="1913" spans="1:7" s="55" customFormat="1" ht="14.15" x14ac:dyDescent="0.4">
      <c r="A1913" s="116"/>
      <c r="E1913" s="74"/>
      <c r="F1913" s="74"/>
      <c r="G1913" s="74"/>
    </row>
    <row r="1914" spans="1:7" s="55" customFormat="1" ht="14.15" x14ac:dyDescent="0.4">
      <c r="A1914" s="116"/>
      <c r="E1914" s="74"/>
      <c r="F1914" s="74"/>
      <c r="G1914" s="74"/>
    </row>
    <row r="1915" spans="1:7" s="55" customFormat="1" ht="14.15" x14ac:dyDescent="0.4">
      <c r="A1915" s="116"/>
      <c r="E1915" s="74"/>
      <c r="F1915" s="74"/>
      <c r="G1915" s="74"/>
    </row>
    <row r="1916" spans="1:7" s="55" customFormat="1" ht="14.15" x14ac:dyDescent="0.4">
      <c r="A1916" s="116"/>
      <c r="E1916" s="74"/>
      <c r="F1916" s="74"/>
      <c r="G1916" s="74"/>
    </row>
    <row r="1917" spans="1:7" s="55" customFormat="1" ht="14.15" x14ac:dyDescent="0.4">
      <c r="A1917" s="116"/>
      <c r="E1917" s="74"/>
      <c r="F1917" s="74"/>
      <c r="G1917" s="74"/>
    </row>
    <row r="1918" spans="1:7" s="55" customFormat="1" ht="14.15" x14ac:dyDescent="0.4">
      <c r="A1918" s="116"/>
      <c r="E1918" s="74"/>
      <c r="F1918" s="74"/>
      <c r="G1918" s="74"/>
    </row>
    <row r="1919" spans="1:7" s="55" customFormat="1" ht="14.15" x14ac:dyDescent="0.4">
      <c r="A1919" s="116"/>
      <c r="E1919" s="74"/>
      <c r="F1919" s="74"/>
      <c r="G1919" s="74"/>
    </row>
    <row r="1920" spans="1:7" s="55" customFormat="1" ht="14.15" x14ac:dyDescent="0.4">
      <c r="A1920" s="116"/>
      <c r="E1920" s="74"/>
      <c r="F1920" s="74"/>
      <c r="G1920" s="74"/>
    </row>
    <row r="1921" spans="1:7" s="55" customFormat="1" ht="14.15" x14ac:dyDescent="0.4">
      <c r="A1921" s="116"/>
      <c r="E1921" s="74"/>
      <c r="F1921" s="74"/>
      <c r="G1921" s="74"/>
    </row>
    <row r="1922" spans="1:7" s="55" customFormat="1" ht="14.15" x14ac:dyDescent="0.4">
      <c r="A1922" s="116"/>
      <c r="E1922" s="74"/>
      <c r="F1922" s="74"/>
      <c r="G1922" s="74"/>
    </row>
    <row r="1923" spans="1:7" s="55" customFormat="1" ht="14.15" x14ac:dyDescent="0.4">
      <c r="A1923" s="116"/>
      <c r="E1923" s="74"/>
      <c r="F1923" s="74"/>
      <c r="G1923" s="74"/>
    </row>
    <row r="1924" spans="1:7" s="55" customFormat="1" ht="14.15" x14ac:dyDescent="0.4">
      <c r="A1924" s="116"/>
      <c r="E1924" s="74"/>
      <c r="F1924" s="74"/>
      <c r="G1924" s="74"/>
    </row>
    <row r="1925" spans="1:7" s="55" customFormat="1" ht="14.15" x14ac:dyDescent="0.4">
      <c r="A1925" s="116"/>
      <c r="E1925" s="74"/>
      <c r="F1925" s="74"/>
      <c r="G1925" s="74"/>
    </row>
    <row r="1926" spans="1:7" s="55" customFormat="1" ht="14.15" x14ac:dyDescent="0.4">
      <c r="A1926" s="116"/>
      <c r="E1926" s="74"/>
      <c r="F1926" s="74"/>
      <c r="G1926" s="74"/>
    </row>
    <row r="1927" spans="1:7" s="55" customFormat="1" ht="14.15" x14ac:dyDescent="0.4">
      <c r="A1927" s="116"/>
      <c r="E1927" s="74"/>
      <c r="F1927" s="74"/>
      <c r="G1927" s="74"/>
    </row>
    <row r="1928" spans="1:7" s="55" customFormat="1" ht="14.15" x14ac:dyDescent="0.4">
      <c r="A1928" s="116"/>
      <c r="E1928" s="74"/>
      <c r="F1928" s="74"/>
      <c r="G1928" s="74"/>
    </row>
    <row r="1929" spans="1:7" s="55" customFormat="1" ht="14.15" x14ac:dyDescent="0.4">
      <c r="A1929" s="116"/>
      <c r="E1929" s="74"/>
      <c r="F1929" s="74"/>
      <c r="G1929" s="74"/>
    </row>
    <row r="1930" spans="1:7" s="55" customFormat="1" ht="14.15" x14ac:dyDescent="0.4">
      <c r="A1930" s="116"/>
      <c r="E1930" s="74"/>
      <c r="F1930" s="74"/>
      <c r="G1930" s="74"/>
    </row>
    <row r="1931" spans="1:7" s="55" customFormat="1" ht="14.15" x14ac:dyDescent="0.4">
      <c r="A1931" s="116"/>
      <c r="E1931" s="74"/>
      <c r="F1931" s="74"/>
      <c r="G1931" s="74"/>
    </row>
    <row r="1932" spans="1:7" s="55" customFormat="1" ht="14.15" x14ac:dyDescent="0.4">
      <c r="A1932" s="116"/>
      <c r="E1932" s="74"/>
      <c r="F1932" s="74"/>
      <c r="G1932" s="74"/>
    </row>
    <row r="1933" spans="1:7" s="55" customFormat="1" ht="14.15" x14ac:dyDescent="0.4">
      <c r="A1933" s="116"/>
      <c r="E1933" s="74"/>
      <c r="F1933" s="74"/>
      <c r="G1933" s="74"/>
    </row>
    <row r="1934" spans="1:7" s="55" customFormat="1" ht="14.15" x14ac:dyDescent="0.4">
      <c r="A1934" s="116"/>
      <c r="E1934" s="74"/>
      <c r="F1934" s="74"/>
      <c r="G1934" s="74"/>
    </row>
    <row r="1935" spans="1:7" s="55" customFormat="1" ht="14.15" x14ac:dyDescent="0.4">
      <c r="A1935" s="116"/>
      <c r="E1935" s="74"/>
      <c r="F1935" s="74"/>
      <c r="G1935" s="74"/>
    </row>
    <row r="1936" spans="1:7" s="55" customFormat="1" ht="14.15" x14ac:dyDescent="0.4">
      <c r="A1936" s="116"/>
      <c r="E1936" s="74"/>
      <c r="F1936" s="74"/>
      <c r="G1936" s="74"/>
    </row>
    <row r="1937" spans="1:7" s="55" customFormat="1" ht="14.15" x14ac:dyDescent="0.4">
      <c r="A1937" s="116"/>
      <c r="E1937" s="74"/>
      <c r="F1937" s="74"/>
      <c r="G1937" s="74"/>
    </row>
    <row r="1938" spans="1:7" s="55" customFormat="1" ht="14.15" x14ac:dyDescent="0.4">
      <c r="A1938" s="116"/>
      <c r="E1938" s="74"/>
      <c r="F1938" s="74"/>
      <c r="G1938" s="74"/>
    </row>
    <row r="1939" spans="1:7" s="55" customFormat="1" ht="14.15" x14ac:dyDescent="0.4">
      <c r="A1939" s="116"/>
      <c r="E1939" s="74"/>
      <c r="F1939" s="74"/>
      <c r="G1939" s="74"/>
    </row>
    <row r="1940" spans="1:7" s="55" customFormat="1" ht="14.15" x14ac:dyDescent="0.4">
      <c r="A1940" s="116"/>
      <c r="E1940" s="74"/>
      <c r="F1940" s="74"/>
      <c r="G1940" s="74"/>
    </row>
    <row r="1941" spans="1:7" s="55" customFormat="1" ht="14.15" x14ac:dyDescent="0.4">
      <c r="A1941" s="116"/>
      <c r="E1941" s="74"/>
      <c r="F1941" s="74"/>
      <c r="G1941" s="74"/>
    </row>
    <row r="1942" spans="1:7" s="55" customFormat="1" ht="14.15" x14ac:dyDescent="0.4">
      <c r="A1942" s="116"/>
      <c r="E1942" s="74"/>
      <c r="F1942" s="74"/>
      <c r="G1942" s="74"/>
    </row>
    <row r="1943" spans="1:7" s="55" customFormat="1" ht="14.15" x14ac:dyDescent="0.4">
      <c r="A1943" s="116"/>
      <c r="E1943" s="74"/>
      <c r="F1943" s="74"/>
      <c r="G1943" s="74"/>
    </row>
    <row r="1944" spans="1:7" s="55" customFormat="1" ht="14.15" x14ac:dyDescent="0.4">
      <c r="A1944" s="116"/>
      <c r="E1944" s="74"/>
      <c r="F1944" s="74"/>
      <c r="G1944" s="74"/>
    </row>
    <row r="1945" spans="1:7" s="55" customFormat="1" ht="14.15" x14ac:dyDescent="0.4">
      <c r="A1945" s="116"/>
      <c r="E1945" s="74"/>
      <c r="F1945" s="74"/>
      <c r="G1945" s="74"/>
    </row>
    <row r="1946" spans="1:7" s="55" customFormat="1" ht="14.15" x14ac:dyDescent="0.4">
      <c r="A1946" s="116"/>
      <c r="E1946" s="74"/>
      <c r="F1946" s="74"/>
      <c r="G1946" s="74"/>
    </row>
    <row r="1947" spans="1:7" s="55" customFormat="1" ht="14.15" x14ac:dyDescent="0.4">
      <c r="A1947" s="116"/>
      <c r="E1947" s="74"/>
      <c r="F1947" s="74"/>
      <c r="G1947" s="74"/>
    </row>
    <row r="1948" spans="1:7" s="55" customFormat="1" ht="14.15" x14ac:dyDescent="0.4">
      <c r="A1948" s="116"/>
      <c r="E1948" s="74"/>
      <c r="F1948" s="74"/>
      <c r="G1948" s="74"/>
    </row>
    <row r="1949" spans="1:7" s="55" customFormat="1" ht="14.15" x14ac:dyDescent="0.4">
      <c r="A1949" s="116"/>
      <c r="E1949" s="74"/>
      <c r="F1949" s="74"/>
      <c r="G1949" s="74"/>
    </row>
    <row r="1950" spans="1:7" s="55" customFormat="1" ht="14.15" x14ac:dyDescent="0.4">
      <c r="A1950" s="116"/>
      <c r="E1950" s="74"/>
      <c r="F1950" s="74"/>
      <c r="G1950" s="74"/>
    </row>
    <row r="1951" spans="1:7" s="55" customFormat="1" ht="14.15" x14ac:dyDescent="0.4">
      <c r="A1951" s="116"/>
      <c r="E1951" s="74"/>
      <c r="F1951" s="74"/>
      <c r="G1951" s="74"/>
    </row>
    <row r="1952" spans="1:7" s="55" customFormat="1" ht="14.15" x14ac:dyDescent="0.4">
      <c r="A1952" s="116"/>
      <c r="E1952" s="74"/>
      <c r="F1952" s="74"/>
      <c r="G1952" s="74"/>
    </row>
    <row r="1953" spans="1:7" s="55" customFormat="1" ht="14.15" x14ac:dyDescent="0.4">
      <c r="A1953" s="116"/>
      <c r="E1953" s="74"/>
      <c r="F1953" s="74"/>
      <c r="G1953" s="74"/>
    </row>
    <row r="1954" spans="1:7" s="55" customFormat="1" ht="14.15" x14ac:dyDescent="0.4">
      <c r="A1954" s="116"/>
      <c r="E1954" s="74"/>
      <c r="F1954" s="74"/>
      <c r="G1954" s="74"/>
    </row>
    <row r="1955" spans="1:7" s="55" customFormat="1" ht="14.15" x14ac:dyDescent="0.4">
      <c r="A1955" s="116"/>
      <c r="E1955" s="74"/>
      <c r="F1955" s="74"/>
      <c r="G1955" s="74"/>
    </row>
    <row r="1956" spans="1:7" s="55" customFormat="1" ht="14.15" x14ac:dyDescent="0.4">
      <c r="A1956" s="116"/>
      <c r="E1956" s="74"/>
      <c r="F1956" s="74"/>
      <c r="G1956" s="74"/>
    </row>
    <row r="1957" spans="1:7" s="55" customFormat="1" ht="14.15" x14ac:dyDescent="0.4">
      <c r="A1957" s="116"/>
      <c r="E1957" s="74"/>
      <c r="F1957" s="74"/>
      <c r="G1957" s="74"/>
    </row>
    <row r="1958" spans="1:7" s="55" customFormat="1" ht="14.15" x14ac:dyDescent="0.4">
      <c r="A1958" s="116"/>
      <c r="E1958" s="74"/>
      <c r="F1958" s="74"/>
      <c r="G1958" s="74"/>
    </row>
    <row r="1959" spans="1:7" s="55" customFormat="1" ht="14.15" x14ac:dyDescent="0.4">
      <c r="A1959" s="116"/>
      <c r="E1959" s="74"/>
      <c r="F1959" s="74"/>
      <c r="G1959" s="74"/>
    </row>
    <row r="1960" spans="1:7" s="55" customFormat="1" ht="14.15" x14ac:dyDescent="0.4">
      <c r="A1960" s="116"/>
      <c r="E1960" s="74"/>
      <c r="F1960" s="74"/>
      <c r="G1960" s="74"/>
    </row>
    <row r="1961" spans="1:7" s="55" customFormat="1" ht="14.15" x14ac:dyDescent="0.4">
      <c r="A1961" s="116"/>
      <c r="E1961" s="74"/>
      <c r="F1961" s="74"/>
      <c r="G1961" s="74"/>
    </row>
    <row r="1962" spans="1:7" s="55" customFormat="1" ht="14.15" x14ac:dyDescent="0.4">
      <c r="A1962" s="116"/>
      <c r="E1962" s="74"/>
      <c r="F1962" s="74"/>
      <c r="G1962" s="74"/>
    </row>
    <row r="1963" spans="1:7" s="55" customFormat="1" ht="14.15" x14ac:dyDescent="0.4">
      <c r="A1963" s="116"/>
      <c r="E1963" s="74"/>
      <c r="F1963" s="74"/>
      <c r="G1963" s="74"/>
    </row>
    <row r="1964" spans="1:7" s="55" customFormat="1" ht="14.15" x14ac:dyDescent="0.4">
      <c r="A1964" s="116"/>
      <c r="E1964" s="74"/>
      <c r="F1964" s="74"/>
      <c r="G1964" s="74"/>
    </row>
    <row r="1965" spans="1:7" s="55" customFormat="1" ht="14.15" x14ac:dyDescent="0.4">
      <c r="A1965" s="116"/>
      <c r="E1965" s="74"/>
      <c r="F1965" s="74"/>
      <c r="G1965" s="74"/>
    </row>
    <row r="1966" spans="1:7" s="55" customFormat="1" ht="14.15" x14ac:dyDescent="0.4">
      <c r="A1966" s="116"/>
      <c r="E1966" s="74"/>
      <c r="F1966" s="74"/>
      <c r="G1966" s="74"/>
    </row>
    <row r="1967" spans="1:7" s="55" customFormat="1" ht="14.15" x14ac:dyDescent="0.4">
      <c r="A1967" s="116"/>
      <c r="E1967" s="74"/>
      <c r="F1967" s="74"/>
      <c r="G1967" s="74"/>
    </row>
    <row r="1968" spans="1:7" s="55" customFormat="1" ht="14.15" x14ac:dyDescent="0.4">
      <c r="A1968" s="116"/>
      <c r="E1968" s="74"/>
      <c r="F1968" s="74"/>
      <c r="G1968" s="74"/>
    </row>
    <row r="1969" spans="1:7" s="55" customFormat="1" ht="14.15" x14ac:dyDescent="0.4">
      <c r="A1969" s="116"/>
      <c r="E1969" s="74"/>
      <c r="F1969" s="74"/>
      <c r="G1969" s="74"/>
    </row>
    <row r="1970" spans="1:7" s="55" customFormat="1" ht="14.15" x14ac:dyDescent="0.4">
      <c r="A1970" s="116"/>
      <c r="E1970" s="74"/>
      <c r="F1970" s="74"/>
      <c r="G1970" s="74"/>
    </row>
    <row r="1971" spans="1:7" s="55" customFormat="1" ht="14.15" x14ac:dyDescent="0.4">
      <c r="A1971" s="116"/>
      <c r="E1971" s="74"/>
      <c r="F1971" s="74"/>
      <c r="G1971" s="74"/>
    </row>
    <row r="1972" spans="1:7" s="55" customFormat="1" ht="14.15" x14ac:dyDescent="0.4">
      <c r="A1972" s="116"/>
      <c r="E1972" s="74"/>
      <c r="F1972" s="74"/>
      <c r="G1972" s="74"/>
    </row>
    <row r="1973" spans="1:7" s="55" customFormat="1" ht="14.15" x14ac:dyDescent="0.4">
      <c r="A1973" s="116"/>
      <c r="E1973" s="74"/>
      <c r="F1973" s="74"/>
      <c r="G1973" s="74"/>
    </row>
    <row r="1974" spans="1:7" s="55" customFormat="1" ht="14.15" x14ac:dyDescent="0.4">
      <c r="A1974" s="116"/>
      <c r="E1974" s="74"/>
      <c r="F1974" s="74"/>
      <c r="G1974" s="74"/>
    </row>
    <row r="1975" spans="1:7" s="55" customFormat="1" ht="14.15" x14ac:dyDescent="0.4">
      <c r="A1975" s="116"/>
      <c r="E1975" s="74"/>
      <c r="F1975" s="74"/>
      <c r="G1975" s="74"/>
    </row>
    <row r="1976" spans="1:7" s="55" customFormat="1" ht="14.15" x14ac:dyDescent="0.4">
      <c r="A1976" s="116"/>
      <c r="E1976" s="74"/>
      <c r="F1976" s="74"/>
      <c r="G1976" s="74"/>
    </row>
    <row r="1977" spans="1:7" s="55" customFormat="1" ht="14.15" x14ac:dyDescent="0.4">
      <c r="A1977" s="116"/>
      <c r="E1977" s="74"/>
      <c r="F1977" s="74"/>
      <c r="G1977" s="74"/>
    </row>
    <row r="1978" spans="1:7" s="55" customFormat="1" ht="14.15" x14ac:dyDescent="0.4">
      <c r="A1978" s="116"/>
      <c r="E1978" s="74"/>
      <c r="F1978" s="74"/>
      <c r="G1978" s="74"/>
    </row>
    <row r="1979" spans="1:7" s="55" customFormat="1" ht="14.15" x14ac:dyDescent="0.4">
      <c r="A1979" s="116"/>
      <c r="E1979" s="74"/>
      <c r="F1979" s="74"/>
      <c r="G1979" s="74"/>
    </row>
    <row r="1980" spans="1:7" s="55" customFormat="1" ht="14.15" x14ac:dyDescent="0.4">
      <c r="A1980" s="116"/>
      <c r="E1980" s="74"/>
      <c r="F1980" s="74"/>
      <c r="G1980" s="74"/>
    </row>
    <row r="1981" spans="1:7" s="55" customFormat="1" ht="14.15" x14ac:dyDescent="0.4">
      <c r="A1981" s="116"/>
      <c r="E1981" s="74"/>
      <c r="F1981" s="74"/>
      <c r="G1981" s="74"/>
    </row>
    <row r="1982" spans="1:7" s="55" customFormat="1" ht="14.15" x14ac:dyDescent="0.4">
      <c r="A1982" s="116"/>
      <c r="E1982" s="74"/>
      <c r="F1982" s="74"/>
      <c r="G1982" s="74"/>
    </row>
    <row r="1983" spans="1:7" s="55" customFormat="1" ht="14.15" x14ac:dyDescent="0.4">
      <c r="A1983" s="116"/>
      <c r="E1983" s="74"/>
      <c r="F1983" s="74"/>
      <c r="G1983" s="74"/>
    </row>
    <row r="1984" spans="1:7" s="55" customFormat="1" ht="14.15" x14ac:dyDescent="0.4">
      <c r="A1984" s="116"/>
      <c r="E1984" s="74"/>
      <c r="F1984" s="74"/>
      <c r="G1984" s="74"/>
    </row>
    <row r="1985" spans="1:7" s="55" customFormat="1" ht="14.15" x14ac:dyDescent="0.4">
      <c r="A1985" s="116"/>
      <c r="E1985" s="74"/>
      <c r="F1985" s="74"/>
      <c r="G1985" s="74"/>
    </row>
    <row r="1986" spans="1:7" s="55" customFormat="1" ht="14.15" x14ac:dyDescent="0.4">
      <c r="A1986" s="116"/>
      <c r="E1986" s="74"/>
      <c r="F1986" s="74"/>
      <c r="G1986" s="74"/>
    </row>
    <row r="1987" spans="1:7" s="55" customFormat="1" ht="14.15" x14ac:dyDescent="0.4">
      <c r="A1987" s="116"/>
      <c r="E1987" s="74"/>
      <c r="F1987" s="74"/>
      <c r="G1987" s="74"/>
    </row>
    <row r="1988" spans="1:7" s="55" customFormat="1" ht="14.15" x14ac:dyDescent="0.4">
      <c r="A1988" s="116"/>
      <c r="E1988" s="74"/>
      <c r="F1988" s="74"/>
      <c r="G1988" s="74"/>
    </row>
    <row r="1989" spans="1:7" s="55" customFormat="1" ht="14.15" x14ac:dyDescent="0.4">
      <c r="A1989" s="116"/>
      <c r="E1989" s="74"/>
      <c r="F1989" s="74"/>
      <c r="G1989" s="74"/>
    </row>
    <row r="1990" spans="1:7" s="55" customFormat="1" ht="14.15" x14ac:dyDescent="0.4">
      <c r="A1990" s="116"/>
      <c r="E1990" s="74"/>
      <c r="F1990" s="74"/>
      <c r="G1990" s="74"/>
    </row>
    <row r="1991" spans="1:7" s="55" customFormat="1" ht="14.15" x14ac:dyDescent="0.4">
      <c r="A1991" s="116"/>
      <c r="E1991" s="74"/>
      <c r="F1991" s="74"/>
      <c r="G1991" s="74"/>
    </row>
    <row r="1992" spans="1:7" s="55" customFormat="1" ht="14.15" x14ac:dyDescent="0.4">
      <c r="A1992" s="116"/>
      <c r="E1992" s="74"/>
      <c r="F1992" s="74"/>
      <c r="G1992" s="74"/>
    </row>
    <row r="1993" spans="1:7" s="55" customFormat="1" ht="14.15" x14ac:dyDescent="0.4">
      <c r="A1993" s="116"/>
      <c r="E1993" s="74"/>
      <c r="F1993" s="74"/>
      <c r="G1993" s="74"/>
    </row>
    <row r="1994" spans="1:7" s="55" customFormat="1" ht="14.15" x14ac:dyDescent="0.4">
      <c r="A1994" s="116"/>
      <c r="E1994" s="74"/>
      <c r="F1994" s="74"/>
      <c r="G1994" s="74"/>
    </row>
    <row r="1995" spans="1:7" s="55" customFormat="1" ht="14.15" x14ac:dyDescent="0.4">
      <c r="A1995" s="116"/>
      <c r="E1995" s="74"/>
      <c r="F1995" s="74"/>
      <c r="G1995" s="74"/>
    </row>
    <row r="1996" spans="1:7" s="55" customFormat="1" ht="14.15" x14ac:dyDescent="0.4">
      <c r="A1996" s="116"/>
      <c r="E1996" s="74"/>
      <c r="F1996" s="74"/>
      <c r="G1996" s="74"/>
    </row>
    <row r="1997" spans="1:7" s="55" customFormat="1" ht="14.15" x14ac:dyDescent="0.4">
      <c r="A1997" s="116"/>
      <c r="E1997" s="74"/>
      <c r="F1997" s="74"/>
      <c r="G1997" s="74"/>
    </row>
    <row r="1998" spans="1:7" s="55" customFormat="1" ht="14.15" x14ac:dyDescent="0.4">
      <c r="A1998" s="116"/>
      <c r="E1998" s="74"/>
      <c r="F1998" s="74"/>
      <c r="G1998" s="74"/>
    </row>
    <row r="1999" spans="1:7" s="55" customFormat="1" ht="14.15" x14ac:dyDescent="0.4">
      <c r="A1999" s="116"/>
      <c r="E1999" s="74"/>
      <c r="F1999" s="74"/>
      <c r="G1999" s="74"/>
    </row>
    <row r="2000" spans="1:7" s="55" customFormat="1" ht="14.15" x14ac:dyDescent="0.4">
      <c r="A2000" s="116"/>
      <c r="E2000" s="74"/>
      <c r="F2000" s="74"/>
      <c r="G2000" s="74"/>
    </row>
    <row r="2001" spans="1:7" s="55" customFormat="1" ht="14.15" x14ac:dyDescent="0.4">
      <c r="A2001" s="116"/>
      <c r="E2001" s="74"/>
      <c r="F2001" s="74"/>
      <c r="G2001" s="74"/>
    </row>
    <row r="2002" spans="1:7" s="55" customFormat="1" ht="14.15" x14ac:dyDescent="0.4">
      <c r="A2002" s="116"/>
      <c r="E2002" s="74"/>
      <c r="F2002" s="74"/>
      <c r="G2002" s="74"/>
    </row>
    <row r="2003" spans="1:7" s="55" customFormat="1" ht="14.15" x14ac:dyDescent="0.4">
      <c r="A2003" s="116"/>
      <c r="E2003" s="74"/>
      <c r="F2003" s="74"/>
      <c r="G2003" s="74"/>
    </row>
    <row r="2004" spans="1:7" s="55" customFormat="1" ht="14.15" x14ac:dyDescent="0.4">
      <c r="A2004" s="116"/>
      <c r="E2004" s="74"/>
      <c r="F2004" s="74"/>
      <c r="G2004" s="74"/>
    </row>
    <row r="2005" spans="1:7" s="55" customFormat="1" ht="14.15" x14ac:dyDescent="0.4">
      <c r="A2005" s="116"/>
      <c r="E2005" s="74"/>
      <c r="F2005" s="74"/>
      <c r="G2005" s="74"/>
    </row>
    <row r="2006" spans="1:7" s="55" customFormat="1" ht="14.15" x14ac:dyDescent="0.4">
      <c r="A2006" s="116"/>
      <c r="E2006" s="74"/>
      <c r="F2006" s="74"/>
      <c r="G2006" s="74"/>
    </row>
    <row r="2007" spans="1:7" s="55" customFormat="1" ht="14.15" x14ac:dyDescent="0.4">
      <c r="A2007" s="116"/>
      <c r="E2007" s="74"/>
      <c r="F2007" s="74"/>
      <c r="G2007" s="74"/>
    </row>
    <row r="2008" spans="1:7" s="55" customFormat="1" ht="14.15" x14ac:dyDescent="0.4">
      <c r="A2008" s="116"/>
      <c r="E2008" s="74"/>
      <c r="F2008" s="74"/>
      <c r="G2008" s="74"/>
    </row>
    <row r="2009" spans="1:7" s="55" customFormat="1" ht="14.15" x14ac:dyDescent="0.4">
      <c r="A2009" s="116"/>
      <c r="E2009" s="74"/>
      <c r="F2009" s="74"/>
      <c r="G2009" s="74"/>
    </row>
    <row r="2010" spans="1:7" s="55" customFormat="1" ht="14.15" x14ac:dyDescent="0.4">
      <c r="A2010" s="116"/>
      <c r="E2010" s="74"/>
      <c r="F2010" s="74"/>
      <c r="G2010" s="74"/>
    </row>
    <row r="2011" spans="1:7" s="55" customFormat="1" ht="14.15" x14ac:dyDescent="0.4">
      <c r="A2011" s="116"/>
      <c r="E2011" s="74"/>
      <c r="F2011" s="74"/>
      <c r="G2011" s="74"/>
    </row>
    <row r="2012" spans="1:7" s="55" customFormat="1" ht="14.15" x14ac:dyDescent="0.4">
      <c r="A2012" s="116"/>
      <c r="E2012" s="74"/>
      <c r="F2012" s="74"/>
      <c r="G2012" s="74"/>
    </row>
    <row r="2013" spans="1:7" s="55" customFormat="1" ht="14.15" x14ac:dyDescent="0.4">
      <c r="A2013" s="116"/>
      <c r="E2013" s="74"/>
      <c r="F2013" s="74"/>
      <c r="G2013" s="74"/>
    </row>
    <row r="2014" spans="1:7" s="55" customFormat="1" ht="14.15" x14ac:dyDescent="0.4">
      <c r="A2014" s="116"/>
      <c r="E2014" s="74"/>
      <c r="F2014" s="74"/>
      <c r="G2014" s="74"/>
    </row>
    <row r="2015" spans="1:7" s="55" customFormat="1" ht="14.15" x14ac:dyDescent="0.4">
      <c r="A2015" s="116"/>
      <c r="E2015" s="74"/>
      <c r="F2015" s="74"/>
      <c r="G2015" s="74"/>
    </row>
    <row r="2016" spans="1:7" s="55" customFormat="1" ht="14.15" x14ac:dyDescent="0.4">
      <c r="A2016" s="116"/>
      <c r="E2016" s="74"/>
      <c r="F2016" s="74"/>
      <c r="G2016" s="74"/>
    </row>
    <row r="2017" spans="1:7" s="55" customFormat="1" ht="14.15" x14ac:dyDescent="0.4">
      <c r="A2017" s="116"/>
      <c r="E2017" s="74"/>
      <c r="F2017" s="74"/>
      <c r="G2017" s="74"/>
    </row>
    <row r="2018" spans="1:7" s="55" customFormat="1" ht="14.15" x14ac:dyDescent="0.4">
      <c r="A2018" s="116"/>
      <c r="E2018" s="74"/>
      <c r="F2018" s="74"/>
      <c r="G2018" s="74"/>
    </row>
    <row r="2019" spans="1:7" s="55" customFormat="1" ht="14.15" x14ac:dyDescent="0.4">
      <c r="A2019" s="116"/>
      <c r="E2019" s="74"/>
      <c r="F2019" s="74"/>
      <c r="G2019" s="74"/>
    </row>
    <row r="2020" spans="1:7" s="55" customFormat="1" ht="14.15" x14ac:dyDescent="0.4">
      <c r="A2020" s="116"/>
      <c r="E2020" s="74"/>
      <c r="F2020" s="74"/>
      <c r="G2020" s="74"/>
    </row>
    <row r="2021" spans="1:7" s="55" customFormat="1" ht="14.15" x14ac:dyDescent="0.4">
      <c r="A2021" s="116"/>
      <c r="E2021" s="74"/>
      <c r="F2021" s="74"/>
      <c r="G2021" s="74"/>
    </row>
    <row r="2022" spans="1:7" s="55" customFormat="1" ht="14.15" x14ac:dyDescent="0.4">
      <c r="A2022" s="116"/>
      <c r="E2022" s="74"/>
      <c r="F2022" s="74"/>
      <c r="G2022" s="74"/>
    </row>
    <row r="2023" spans="1:7" s="55" customFormat="1" ht="14.15" x14ac:dyDescent="0.4">
      <c r="A2023" s="116"/>
      <c r="E2023" s="74"/>
      <c r="F2023" s="74"/>
      <c r="G2023" s="74"/>
    </row>
    <row r="2024" spans="1:7" s="55" customFormat="1" ht="14.15" x14ac:dyDescent="0.4">
      <c r="A2024" s="116"/>
      <c r="E2024" s="74"/>
      <c r="F2024" s="74"/>
      <c r="G2024" s="74"/>
    </row>
    <row r="2025" spans="1:7" s="55" customFormat="1" ht="14.15" x14ac:dyDescent="0.4">
      <c r="A2025" s="116"/>
      <c r="E2025" s="74"/>
      <c r="F2025" s="74"/>
      <c r="G2025" s="74"/>
    </row>
    <row r="2026" spans="1:7" s="55" customFormat="1" ht="14.15" x14ac:dyDescent="0.4">
      <c r="A2026" s="116"/>
      <c r="E2026" s="74"/>
      <c r="F2026" s="74"/>
      <c r="G2026" s="74"/>
    </row>
    <row r="2027" spans="1:7" s="55" customFormat="1" ht="14.15" x14ac:dyDescent="0.4">
      <c r="A2027" s="116"/>
      <c r="E2027" s="74"/>
      <c r="F2027" s="74"/>
      <c r="G2027" s="74"/>
    </row>
    <row r="2028" spans="1:7" s="55" customFormat="1" ht="14.15" x14ac:dyDescent="0.4">
      <c r="A2028" s="116"/>
      <c r="E2028" s="74"/>
      <c r="F2028" s="74"/>
      <c r="G2028" s="74"/>
    </row>
    <row r="2029" spans="1:7" s="55" customFormat="1" ht="14.15" x14ac:dyDescent="0.4">
      <c r="A2029" s="116"/>
      <c r="E2029" s="74"/>
      <c r="F2029" s="74"/>
      <c r="G2029" s="74"/>
    </row>
    <row r="2030" spans="1:7" s="55" customFormat="1" ht="14.15" x14ac:dyDescent="0.4">
      <c r="A2030" s="116"/>
      <c r="E2030" s="74"/>
      <c r="F2030" s="74"/>
      <c r="G2030" s="74"/>
    </row>
    <row r="2031" spans="1:7" s="55" customFormat="1" ht="14.15" x14ac:dyDescent="0.4">
      <c r="A2031" s="116"/>
      <c r="E2031" s="74"/>
      <c r="F2031" s="74"/>
      <c r="G2031" s="74"/>
    </row>
    <row r="2032" spans="1:7" s="55" customFormat="1" ht="14.15" x14ac:dyDescent="0.4">
      <c r="A2032" s="116"/>
      <c r="E2032" s="74"/>
      <c r="F2032" s="74"/>
      <c r="G2032" s="74"/>
    </row>
    <row r="2033" spans="1:7" s="55" customFormat="1" ht="14.15" x14ac:dyDescent="0.4">
      <c r="A2033" s="116"/>
      <c r="E2033" s="74"/>
      <c r="F2033" s="74"/>
      <c r="G2033" s="74"/>
    </row>
    <row r="2034" spans="1:7" s="55" customFormat="1" ht="14.15" x14ac:dyDescent="0.4">
      <c r="A2034" s="116"/>
      <c r="E2034" s="74"/>
      <c r="F2034" s="74"/>
      <c r="G2034" s="74"/>
    </row>
    <row r="2035" spans="1:7" s="55" customFormat="1" ht="14.15" x14ac:dyDescent="0.4">
      <c r="A2035" s="116"/>
      <c r="E2035" s="74"/>
      <c r="F2035" s="74"/>
      <c r="G2035" s="74"/>
    </row>
    <row r="2036" spans="1:7" s="55" customFormat="1" ht="14.15" x14ac:dyDescent="0.4">
      <c r="A2036" s="116"/>
      <c r="E2036" s="74"/>
      <c r="F2036" s="74"/>
      <c r="G2036" s="74"/>
    </row>
    <row r="2037" spans="1:7" s="55" customFormat="1" ht="14.15" x14ac:dyDescent="0.4">
      <c r="A2037" s="116"/>
      <c r="E2037" s="74"/>
      <c r="F2037" s="74"/>
      <c r="G2037" s="74"/>
    </row>
    <row r="2038" spans="1:7" s="55" customFormat="1" ht="14.15" x14ac:dyDescent="0.4">
      <c r="A2038" s="116"/>
      <c r="E2038" s="74"/>
      <c r="F2038" s="74"/>
      <c r="G2038" s="74"/>
    </row>
    <row r="2039" spans="1:7" s="55" customFormat="1" ht="14.15" x14ac:dyDescent="0.4">
      <c r="A2039" s="116"/>
      <c r="E2039" s="74"/>
      <c r="F2039" s="74"/>
      <c r="G2039" s="74"/>
    </row>
    <row r="2040" spans="1:7" s="55" customFormat="1" ht="14.15" x14ac:dyDescent="0.4">
      <c r="A2040" s="116"/>
      <c r="E2040" s="74"/>
      <c r="F2040" s="74"/>
      <c r="G2040" s="74"/>
    </row>
    <row r="2041" spans="1:7" s="55" customFormat="1" ht="14.15" x14ac:dyDescent="0.4">
      <c r="A2041" s="116"/>
      <c r="E2041" s="74"/>
      <c r="F2041" s="74"/>
      <c r="G2041" s="74"/>
    </row>
    <row r="2042" spans="1:7" s="55" customFormat="1" ht="14.15" x14ac:dyDescent="0.4">
      <c r="A2042" s="116"/>
      <c r="E2042" s="74"/>
      <c r="F2042" s="74"/>
      <c r="G2042" s="74"/>
    </row>
    <row r="2043" spans="1:7" s="55" customFormat="1" ht="14.15" x14ac:dyDescent="0.4">
      <c r="A2043" s="116"/>
      <c r="E2043" s="74"/>
      <c r="F2043" s="74"/>
      <c r="G2043" s="74"/>
    </row>
    <row r="2044" spans="1:7" s="55" customFormat="1" ht="14.15" x14ac:dyDescent="0.4">
      <c r="A2044" s="116"/>
      <c r="E2044" s="74"/>
      <c r="F2044" s="74"/>
      <c r="G2044" s="74"/>
    </row>
    <row r="2045" spans="1:7" s="55" customFormat="1" ht="14.15" x14ac:dyDescent="0.4">
      <c r="A2045" s="116"/>
      <c r="E2045" s="74"/>
      <c r="F2045" s="74"/>
      <c r="G2045" s="74"/>
    </row>
    <row r="2046" spans="1:7" s="55" customFormat="1" ht="14.15" x14ac:dyDescent="0.4">
      <c r="A2046" s="116"/>
      <c r="E2046" s="74"/>
      <c r="F2046" s="74"/>
      <c r="G2046" s="74"/>
    </row>
    <row r="2047" spans="1:7" s="55" customFormat="1" ht="14.15" x14ac:dyDescent="0.4">
      <c r="A2047" s="116"/>
      <c r="E2047" s="74"/>
      <c r="F2047" s="74"/>
      <c r="G2047" s="74"/>
    </row>
    <row r="2048" spans="1:7" s="55" customFormat="1" ht="14.15" x14ac:dyDescent="0.4">
      <c r="A2048" s="116"/>
      <c r="E2048" s="74"/>
      <c r="F2048" s="74"/>
      <c r="G2048" s="74"/>
    </row>
    <row r="2049" spans="1:7" s="55" customFormat="1" ht="14.15" x14ac:dyDescent="0.4">
      <c r="A2049" s="116"/>
      <c r="E2049" s="74"/>
      <c r="F2049" s="74"/>
      <c r="G2049" s="74"/>
    </row>
    <row r="2050" spans="1:7" s="55" customFormat="1" ht="14.15" x14ac:dyDescent="0.4">
      <c r="A2050" s="116"/>
      <c r="E2050" s="74"/>
      <c r="F2050" s="74"/>
      <c r="G2050" s="74"/>
    </row>
    <row r="2051" spans="1:7" s="55" customFormat="1" ht="14.15" x14ac:dyDescent="0.4">
      <c r="A2051" s="116"/>
      <c r="E2051" s="74"/>
      <c r="F2051" s="74"/>
      <c r="G2051" s="74"/>
    </row>
    <row r="2052" spans="1:7" s="55" customFormat="1" ht="14.15" x14ac:dyDescent="0.4">
      <c r="A2052" s="116"/>
      <c r="E2052" s="74"/>
      <c r="F2052" s="74"/>
      <c r="G2052" s="74"/>
    </row>
    <row r="2053" spans="1:7" s="55" customFormat="1" ht="14.15" x14ac:dyDescent="0.4">
      <c r="A2053" s="116"/>
      <c r="E2053" s="74"/>
      <c r="F2053" s="74"/>
      <c r="G2053" s="74"/>
    </row>
    <row r="2054" spans="1:7" s="55" customFormat="1" ht="14.15" x14ac:dyDescent="0.4">
      <c r="A2054" s="116"/>
      <c r="E2054" s="74"/>
      <c r="F2054" s="74"/>
      <c r="G2054" s="74"/>
    </row>
    <row r="2055" spans="1:7" s="55" customFormat="1" ht="14.15" x14ac:dyDescent="0.4">
      <c r="A2055" s="116"/>
      <c r="E2055" s="74"/>
      <c r="F2055" s="74"/>
      <c r="G2055" s="74"/>
    </row>
    <row r="2056" spans="1:7" s="55" customFormat="1" ht="14.15" x14ac:dyDescent="0.4">
      <c r="A2056" s="116"/>
      <c r="E2056" s="74"/>
      <c r="F2056" s="74"/>
      <c r="G2056" s="74"/>
    </row>
    <row r="2057" spans="1:7" s="55" customFormat="1" ht="14.15" x14ac:dyDescent="0.4">
      <c r="A2057" s="116"/>
      <c r="E2057" s="74"/>
      <c r="F2057" s="74"/>
      <c r="G2057" s="74"/>
    </row>
    <row r="2058" spans="1:7" s="55" customFormat="1" ht="14.15" x14ac:dyDescent="0.4">
      <c r="A2058" s="116"/>
      <c r="E2058" s="74"/>
      <c r="F2058" s="74"/>
      <c r="G2058" s="74"/>
    </row>
    <row r="2059" spans="1:7" s="55" customFormat="1" ht="14.15" x14ac:dyDescent="0.4">
      <c r="A2059" s="116"/>
      <c r="E2059" s="74"/>
      <c r="F2059" s="74"/>
      <c r="G2059" s="74"/>
    </row>
    <row r="2060" spans="1:7" s="55" customFormat="1" ht="14.15" x14ac:dyDescent="0.4">
      <c r="A2060" s="116"/>
      <c r="E2060" s="74"/>
      <c r="F2060" s="74"/>
      <c r="G2060" s="74"/>
    </row>
    <row r="2061" spans="1:7" s="55" customFormat="1" ht="14.15" x14ac:dyDescent="0.4">
      <c r="A2061" s="116"/>
      <c r="E2061" s="74"/>
      <c r="F2061" s="74"/>
      <c r="G2061" s="74"/>
    </row>
    <row r="2062" spans="1:7" s="55" customFormat="1" ht="14.15" x14ac:dyDescent="0.4">
      <c r="A2062" s="116"/>
      <c r="E2062" s="74"/>
      <c r="F2062" s="74"/>
      <c r="G2062" s="74"/>
    </row>
    <row r="2063" spans="1:7" s="55" customFormat="1" ht="14.15" x14ac:dyDescent="0.4">
      <c r="A2063" s="116"/>
      <c r="E2063" s="74"/>
      <c r="F2063" s="74"/>
      <c r="G2063" s="74"/>
    </row>
    <row r="2064" spans="1:7" s="55" customFormat="1" ht="14.15" x14ac:dyDescent="0.4">
      <c r="A2064" s="116"/>
      <c r="E2064" s="74"/>
      <c r="F2064" s="74"/>
      <c r="G2064" s="74"/>
    </row>
    <row r="2065" spans="1:7" s="55" customFormat="1" ht="14.15" x14ac:dyDescent="0.4">
      <c r="A2065" s="116"/>
      <c r="E2065" s="74"/>
      <c r="F2065" s="74"/>
      <c r="G2065" s="74"/>
    </row>
    <row r="2066" spans="1:7" s="55" customFormat="1" ht="14.15" x14ac:dyDescent="0.4">
      <c r="A2066" s="116"/>
      <c r="E2066" s="74"/>
      <c r="F2066" s="74"/>
      <c r="G2066" s="74"/>
    </row>
    <row r="2067" spans="1:7" s="55" customFormat="1" ht="14.15" x14ac:dyDescent="0.4">
      <c r="A2067" s="116"/>
      <c r="E2067" s="74"/>
      <c r="F2067" s="74"/>
      <c r="G2067" s="74"/>
    </row>
    <row r="2068" spans="1:7" s="55" customFormat="1" ht="14.15" x14ac:dyDescent="0.4">
      <c r="A2068" s="116"/>
      <c r="E2068" s="74"/>
      <c r="F2068" s="74"/>
      <c r="G2068" s="74"/>
    </row>
    <row r="2069" spans="1:7" s="55" customFormat="1" ht="14.15" x14ac:dyDescent="0.4">
      <c r="A2069" s="116"/>
      <c r="E2069" s="74"/>
      <c r="F2069" s="74"/>
      <c r="G2069" s="74"/>
    </row>
    <row r="2070" spans="1:7" s="55" customFormat="1" ht="14.15" x14ac:dyDescent="0.4">
      <c r="A2070" s="116"/>
      <c r="E2070" s="74"/>
      <c r="F2070" s="74"/>
      <c r="G2070" s="74"/>
    </row>
    <row r="2071" spans="1:7" s="55" customFormat="1" ht="14.15" x14ac:dyDescent="0.4">
      <c r="A2071" s="116"/>
      <c r="E2071" s="74"/>
      <c r="F2071" s="74"/>
      <c r="G2071" s="74"/>
    </row>
    <row r="2072" spans="1:7" s="55" customFormat="1" ht="14.15" x14ac:dyDescent="0.4">
      <c r="A2072" s="116"/>
      <c r="E2072" s="74"/>
      <c r="F2072" s="74"/>
      <c r="G2072" s="74"/>
    </row>
    <row r="2073" spans="1:7" s="55" customFormat="1" ht="14.15" x14ac:dyDescent="0.4">
      <c r="A2073" s="116"/>
      <c r="E2073" s="74"/>
      <c r="F2073" s="74"/>
      <c r="G2073" s="74"/>
    </row>
    <row r="2074" spans="1:7" s="55" customFormat="1" ht="14.15" x14ac:dyDescent="0.4">
      <c r="A2074" s="116"/>
      <c r="E2074" s="74"/>
      <c r="F2074" s="74"/>
      <c r="G2074" s="74"/>
    </row>
    <row r="2075" spans="1:7" s="55" customFormat="1" ht="14.15" x14ac:dyDescent="0.4">
      <c r="A2075" s="116"/>
      <c r="E2075" s="74"/>
      <c r="F2075" s="74"/>
      <c r="G2075" s="74"/>
    </row>
    <row r="2076" spans="1:7" s="55" customFormat="1" ht="14.15" x14ac:dyDescent="0.4">
      <c r="A2076" s="116"/>
      <c r="E2076" s="74"/>
      <c r="F2076" s="74"/>
      <c r="G2076" s="74"/>
    </row>
    <row r="2077" spans="1:7" s="55" customFormat="1" ht="14.15" x14ac:dyDescent="0.4">
      <c r="A2077" s="116"/>
      <c r="E2077" s="74"/>
      <c r="F2077" s="74"/>
      <c r="G2077" s="74"/>
    </row>
    <row r="2078" spans="1:7" s="55" customFormat="1" ht="14.15" x14ac:dyDescent="0.4">
      <c r="A2078" s="116"/>
      <c r="E2078" s="74"/>
      <c r="F2078" s="74"/>
      <c r="G2078" s="74"/>
    </row>
    <row r="2079" spans="1:7" s="55" customFormat="1" ht="14.15" x14ac:dyDescent="0.4">
      <c r="A2079" s="116"/>
      <c r="E2079" s="74"/>
      <c r="F2079" s="74"/>
      <c r="G2079" s="74"/>
    </row>
    <row r="2080" spans="1:7" s="55" customFormat="1" ht="14.15" x14ac:dyDescent="0.4">
      <c r="A2080" s="116"/>
      <c r="E2080" s="74"/>
      <c r="F2080" s="74"/>
      <c r="G2080" s="74"/>
    </row>
    <row r="2081" spans="1:7" s="55" customFormat="1" ht="14.15" x14ac:dyDescent="0.4">
      <c r="A2081" s="116"/>
      <c r="E2081" s="74"/>
      <c r="F2081" s="74"/>
      <c r="G2081" s="74"/>
    </row>
    <row r="2082" spans="1:7" s="55" customFormat="1" ht="14.15" x14ac:dyDescent="0.4">
      <c r="A2082" s="116"/>
      <c r="E2082" s="74"/>
      <c r="F2082" s="74"/>
      <c r="G2082" s="74"/>
    </row>
    <row r="2083" spans="1:7" s="55" customFormat="1" ht="14.15" x14ac:dyDescent="0.4">
      <c r="A2083" s="116"/>
      <c r="E2083" s="74"/>
      <c r="F2083" s="74"/>
      <c r="G2083" s="74"/>
    </row>
    <row r="2084" spans="1:7" s="55" customFormat="1" ht="14.15" x14ac:dyDescent="0.4">
      <c r="A2084" s="116"/>
      <c r="E2084" s="74"/>
      <c r="F2084" s="74"/>
      <c r="G2084" s="74"/>
    </row>
    <row r="2085" spans="1:7" s="55" customFormat="1" ht="14.15" x14ac:dyDescent="0.4">
      <c r="A2085" s="116"/>
      <c r="E2085" s="74"/>
      <c r="F2085" s="74"/>
      <c r="G2085" s="74"/>
    </row>
    <row r="2086" spans="1:7" s="55" customFormat="1" ht="14.15" x14ac:dyDescent="0.4">
      <c r="A2086" s="116"/>
      <c r="E2086" s="74"/>
      <c r="F2086" s="74"/>
      <c r="G2086" s="74"/>
    </row>
    <row r="2087" spans="1:7" s="55" customFormat="1" ht="14.15" x14ac:dyDescent="0.4">
      <c r="A2087" s="116"/>
      <c r="E2087" s="74"/>
      <c r="F2087" s="74"/>
      <c r="G2087" s="74"/>
    </row>
    <row r="2088" spans="1:7" s="55" customFormat="1" ht="14.15" x14ac:dyDescent="0.4">
      <c r="A2088" s="116"/>
      <c r="E2088" s="74"/>
      <c r="F2088" s="74"/>
      <c r="G2088" s="74"/>
    </row>
    <row r="2089" spans="1:7" s="55" customFormat="1" ht="14.15" x14ac:dyDescent="0.4">
      <c r="A2089" s="116"/>
      <c r="E2089" s="74"/>
      <c r="F2089" s="74"/>
      <c r="G2089" s="74"/>
    </row>
    <row r="2090" spans="1:7" s="55" customFormat="1" ht="14.15" x14ac:dyDescent="0.4">
      <c r="A2090" s="116"/>
      <c r="E2090" s="74"/>
      <c r="F2090" s="74"/>
      <c r="G2090" s="74"/>
    </row>
    <row r="2091" spans="1:7" s="55" customFormat="1" ht="14.15" x14ac:dyDescent="0.4">
      <c r="A2091" s="116"/>
      <c r="E2091" s="74"/>
      <c r="F2091" s="74"/>
      <c r="G2091" s="74"/>
    </row>
    <row r="2092" spans="1:7" s="55" customFormat="1" ht="14.15" x14ac:dyDescent="0.4">
      <c r="A2092" s="116"/>
      <c r="E2092" s="74"/>
      <c r="F2092" s="74"/>
      <c r="G2092" s="74"/>
    </row>
    <row r="2093" spans="1:7" s="55" customFormat="1" ht="14.15" x14ac:dyDescent="0.4">
      <c r="A2093" s="116"/>
      <c r="E2093" s="74"/>
      <c r="F2093" s="74"/>
      <c r="G2093" s="74"/>
    </row>
    <row r="2094" spans="1:7" s="55" customFormat="1" ht="14.15" x14ac:dyDescent="0.4">
      <c r="A2094" s="116"/>
      <c r="E2094" s="74"/>
      <c r="F2094" s="74"/>
      <c r="G2094" s="74"/>
    </row>
    <row r="2095" spans="1:7" s="55" customFormat="1" ht="14.15" x14ac:dyDescent="0.4">
      <c r="A2095" s="116"/>
      <c r="E2095" s="74"/>
      <c r="F2095" s="74"/>
      <c r="G2095" s="74"/>
    </row>
    <row r="2096" spans="1:7" s="55" customFormat="1" ht="14.15" x14ac:dyDescent="0.4">
      <c r="A2096" s="116"/>
      <c r="E2096" s="74"/>
      <c r="F2096" s="74"/>
      <c r="G2096" s="74"/>
    </row>
    <row r="2097" spans="1:7" s="55" customFormat="1" ht="14.15" x14ac:dyDescent="0.4">
      <c r="A2097" s="116"/>
      <c r="E2097" s="74"/>
      <c r="F2097" s="74"/>
      <c r="G2097" s="74"/>
    </row>
    <row r="2098" spans="1:7" s="55" customFormat="1" ht="14.15" x14ac:dyDescent="0.4">
      <c r="A2098" s="116"/>
      <c r="E2098" s="74"/>
      <c r="F2098" s="74"/>
      <c r="G2098" s="74"/>
    </row>
    <row r="2099" spans="1:7" s="55" customFormat="1" ht="14.15" x14ac:dyDescent="0.4">
      <c r="A2099" s="116"/>
      <c r="E2099" s="74"/>
      <c r="F2099" s="74"/>
      <c r="G2099" s="74"/>
    </row>
    <row r="2100" spans="1:7" s="55" customFormat="1" ht="14.15" x14ac:dyDescent="0.4">
      <c r="A2100" s="116"/>
      <c r="E2100" s="74"/>
      <c r="F2100" s="74"/>
      <c r="G2100" s="74"/>
    </row>
    <row r="2101" spans="1:7" s="55" customFormat="1" ht="14.15" x14ac:dyDescent="0.4">
      <c r="A2101" s="116"/>
      <c r="E2101" s="74"/>
      <c r="F2101" s="74"/>
      <c r="G2101" s="74"/>
    </row>
    <row r="2102" spans="1:7" s="55" customFormat="1" ht="14.15" x14ac:dyDescent="0.4">
      <c r="A2102" s="116"/>
      <c r="E2102" s="74"/>
      <c r="F2102" s="74"/>
      <c r="G2102" s="74"/>
    </row>
    <row r="2103" spans="1:7" s="55" customFormat="1" ht="14.15" x14ac:dyDescent="0.4">
      <c r="A2103" s="116"/>
      <c r="E2103" s="74"/>
      <c r="F2103" s="74"/>
      <c r="G2103" s="74"/>
    </row>
    <row r="2104" spans="1:7" s="55" customFormat="1" ht="14.15" x14ac:dyDescent="0.4">
      <c r="A2104" s="116"/>
      <c r="E2104" s="74"/>
      <c r="F2104" s="74"/>
      <c r="G2104" s="74"/>
    </row>
    <row r="2105" spans="1:7" s="55" customFormat="1" ht="14.15" x14ac:dyDescent="0.4">
      <c r="A2105" s="116"/>
      <c r="E2105" s="74"/>
      <c r="F2105" s="74"/>
      <c r="G2105" s="74"/>
    </row>
    <row r="2106" spans="1:7" s="55" customFormat="1" ht="14.15" x14ac:dyDescent="0.4">
      <c r="A2106" s="116"/>
      <c r="E2106" s="74"/>
      <c r="F2106" s="74"/>
      <c r="G2106" s="74"/>
    </row>
    <row r="2107" spans="1:7" s="55" customFormat="1" ht="14.15" x14ac:dyDescent="0.4">
      <c r="A2107" s="116"/>
      <c r="E2107" s="74"/>
      <c r="F2107" s="74"/>
      <c r="G2107" s="74"/>
    </row>
    <row r="2108" spans="1:7" s="55" customFormat="1" ht="14.15" x14ac:dyDescent="0.4">
      <c r="A2108" s="116"/>
      <c r="E2108" s="74"/>
      <c r="F2108" s="74"/>
      <c r="G2108" s="74"/>
    </row>
    <row r="2109" spans="1:7" s="55" customFormat="1" ht="14.15" x14ac:dyDescent="0.4">
      <c r="A2109" s="116"/>
      <c r="E2109" s="74"/>
      <c r="F2109" s="74"/>
      <c r="G2109" s="74"/>
    </row>
    <row r="2110" spans="1:7" s="55" customFormat="1" ht="14.15" x14ac:dyDescent="0.4">
      <c r="A2110" s="116"/>
      <c r="E2110" s="74"/>
      <c r="F2110" s="74"/>
      <c r="G2110" s="74"/>
    </row>
    <row r="2111" spans="1:7" s="55" customFormat="1" ht="14.15" x14ac:dyDescent="0.4">
      <c r="A2111" s="116"/>
      <c r="E2111" s="74"/>
      <c r="F2111" s="74"/>
      <c r="G2111" s="74"/>
    </row>
    <row r="2112" spans="1:7" s="55" customFormat="1" ht="14.15" x14ac:dyDescent="0.4">
      <c r="A2112" s="116"/>
      <c r="E2112" s="74"/>
      <c r="F2112" s="74"/>
      <c r="G2112" s="74"/>
    </row>
    <row r="2113" spans="1:7" s="55" customFormat="1" ht="14.15" x14ac:dyDescent="0.4">
      <c r="A2113" s="116"/>
      <c r="E2113" s="74"/>
      <c r="F2113" s="74"/>
      <c r="G2113" s="74"/>
    </row>
    <row r="2114" spans="1:7" s="55" customFormat="1" ht="14.15" x14ac:dyDescent="0.4">
      <c r="A2114" s="116"/>
      <c r="E2114" s="74"/>
      <c r="F2114" s="74"/>
      <c r="G2114" s="74"/>
    </row>
    <row r="2115" spans="1:7" s="55" customFormat="1" ht="14.15" x14ac:dyDescent="0.4">
      <c r="A2115" s="116"/>
      <c r="E2115" s="74"/>
      <c r="F2115" s="74"/>
      <c r="G2115" s="74"/>
    </row>
    <row r="2116" spans="1:7" s="55" customFormat="1" ht="14.15" x14ac:dyDescent="0.4">
      <c r="A2116" s="116"/>
      <c r="E2116" s="74"/>
      <c r="F2116" s="74"/>
      <c r="G2116" s="74"/>
    </row>
    <row r="2117" spans="1:7" s="55" customFormat="1" ht="14.15" x14ac:dyDescent="0.4">
      <c r="A2117" s="116"/>
      <c r="E2117" s="74"/>
      <c r="F2117" s="74"/>
      <c r="G2117" s="74"/>
    </row>
    <row r="2118" spans="1:7" s="55" customFormat="1" ht="14.15" x14ac:dyDescent="0.4">
      <c r="A2118" s="116"/>
      <c r="E2118" s="74"/>
      <c r="F2118" s="74"/>
      <c r="G2118" s="74"/>
    </row>
    <row r="2119" spans="1:7" s="55" customFormat="1" ht="14.15" x14ac:dyDescent="0.4">
      <c r="A2119" s="116"/>
      <c r="E2119" s="74"/>
      <c r="F2119" s="74"/>
      <c r="G2119" s="74"/>
    </row>
    <row r="2120" spans="1:7" s="55" customFormat="1" ht="14.15" x14ac:dyDescent="0.4">
      <c r="A2120" s="116"/>
      <c r="E2120" s="74"/>
      <c r="F2120" s="74"/>
      <c r="G2120" s="74"/>
    </row>
    <row r="2121" spans="1:7" s="55" customFormat="1" ht="14.15" x14ac:dyDescent="0.4">
      <c r="A2121" s="116"/>
      <c r="E2121" s="74"/>
      <c r="F2121" s="74"/>
      <c r="G2121" s="74"/>
    </row>
    <row r="2122" spans="1:7" s="55" customFormat="1" ht="14.15" x14ac:dyDescent="0.4">
      <c r="A2122" s="116"/>
      <c r="E2122" s="74"/>
      <c r="F2122" s="74"/>
      <c r="G2122" s="74"/>
    </row>
    <row r="2123" spans="1:7" s="55" customFormat="1" ht="14.15" x14ac:dyDescent="0.4">
      <c r="A2123" s="116"/>
      <c r="E2123" s="74"/>
      <c r="F2123" s="74"/>
      <c r="G2123" s="74"/>
    </row>
    <row r="2124" spans="1:7" s="55" customFormat="1" ht="14.15" x14ac:dyDescent="0.4">
      <c r="A2124" s="116"/>
      <c r="E2124" s="74"/>
      <c r="F2124" s="74"/>
      <c r="G2124" s="74"/>
    </row>
    <row r="2125" spans="1:7" s="55" customFormat="1" ht="14.15" x14ac:dyDescent="0.4">
      <c r="A2125" s="116"/>
      <c r="E2125" s="74"/>
      <c r="F2125" s="74"/>
      <c r="G2125" s="74"/>
    </row>
    <row r="2126" spans="1:7" s="55" customFormat="1" ht="14.15" x14ac:dyDescent="0.4">
      <c r="A2126" s="116"/>
      <c r="E2126" s="74"/>
      <c r="F2126" s="74"/>
      <c r="G2126" s="74"/>
    </row>
    <row r="2127" spans="1:7" s="55" customFormat="1" ht="14.15" x14ac:dyDescent="0.4">
      <c r="A2127" s="116"/>
      <c r="E2127" s="74"/>
      <c r="F2127" s="74"/>
      <c r="G2127" s="74"/>
    </row>
    <row r="2128" spans="1:7" s="55" customFormat="1" ht="14.15" x14ac:dyDescent="0.4">
      <c r="A2128" s="116"/>
      <c r="E2128" s="74"/>
      <c r="F2128" s="74"/>
      <c r="G2128" s="74"/>
    </row>
    <row r="2129" spans="1:7" s="55" customFormat="1" ht="14.15" x14ac:dyDescent="0.4">
      <c r="A2129" s="116"/>
      <c r="E2129" s="74"/>
      <c r="F2129" s="74"/>
      <c r="G2129" s="74"/>
    </row>
    <row r="2130" spans="1:7" s="55" customFormat="1" ht="14.15" x14ac:dyDescent="0.4">
      <c r="A2130" s="116"/>
      <c r="E2130" s="74"/>
      <c r="F2130" s="74"/>
      <c r="G2130" s="74"/>
    </row>
    <row r="2131" spans="1:7" s="55" customFormat="1" ht="14.15" x14ac:dyDescent="0.4">
      <c r="A2131" s="116"/>
      <c r="E2131" s="74"/>
      <c r="F2131" s="74"/>
      <c r="G2131" s="74"/>
    </row>
    <row r="2132" spans="1:7" s="55" customFormat="1" ht="14.15" x14ac:dyDescent="0.4">
      <c r="A2132" s="116"/>
      <c r="E2132" s="74"/>
      <c r="F2132" s="74"/>
      <c r="G2132" s="74"/>
    </row>
    <row r="2133" spans="1:7" s="55" customFormat="1" ht="14.15" x14ac:dyDescent="0.4">
      <c r="A2133" s="116"/>
      <c r="E2133" s="74"/>
      <c r="F2133" s="74"/>
      <c r="G2133" s="74"/>
    </row>
    <row r="2134" spans="1:7" s="55" customFormat="1" ht="14.15" x14ac:dyDescent="0.4">
      <c r="A2134" s="116"/>
      <c r="E2134" s="74"/>
      <c r="F2134" s="74"/>
      <c r="G2134" s="74"/>
    </row>
    <row r="2135" spans="1:7" s="55" customFormat="1" ht="14.15" x14ac:dyDescent="0.4">
      <c r="A2135" s="116"/>
      <c r="E2135" s="74"/>
      <c r="F2135" s="74"/>
      <c r="G2135" s="74"/>
    </row>
    <row r="2136" spans="1:7" s="55" customFormat="1" ht="14.15" x14ac:dyDescent="0.4">
      <c r="A2136" s="116"/>
      <c r="E2136" s="74"/>
      <c r="F2136" s="74"/>
      <c r="G2136" s="74"/>
    </row>
    <row r="2137" spans="1:7" s="55" customFormat="1" ht="14.15" x14ac:dyDescent="0.4">
      <c r="A2137" s="116"/>
      <c r="E2137" s="74"/>
      <c r="F2137" s="74"/>
      <c r="G2137" s="74"/>
    </row>
    <row r="2138" spans="1:7" s="55" customFormat="1" ht="14.15" x14ac:dyDescent="0.4">
      <c r="A2138" s="116"/>
      <c r="E2138" s="74"/>
      <c r="F2138" s="74"/>
      <c r="G2138" s="74"/>
    </row>
    <row r="2139" spans="1:7" s="55" customFormat="1" ht="14.15" x14ac:dyDescent="0.4">
      <c r="A2139" s="116"/>
      <c r="E2139" s="74"/>
      <c r="F2139" s="74"/>
      <c r="G2139" s="74"/>
    </row>
    <row r="2140" spans="1:7" s="55" customFormat="1" ht="14.15" x14ac:dyDescent="0.4">
      <c r="A2140" s="116"/>
      <c r="E2140" s="74"/>
      <c r="F2140" s="74"/>
      <c r="G2140" s="74"/>
    </row>
    <row r="2141" spans="1:7" s="55" customFormat="1" ht="14.15" x14ac:dyDescent="0.4">
      <c r="A2141" s="116"/>
      <c r="E2141" s="74"/>
      <c r="F2141" s="74"/>
      <c r="G2141" s="74"/>
    </row>
    <row r="2142" spans="1:7" s="55" customFormat="1" ht="14.15" x14ac:dyDescent="0.4">
      <c r="A2142" s="116"/>
      <c r="E2142" s="74"/>
      <c r="F2142" s="74"/>
      <c r="G2142" s="74"/>
    </row>
    <row r="2143" spans="1:7" s="55" customFormat="1" ht="14.15" x14ac:dyDescent="0.4">
      <c r="A2143" s="116"/>
      <c r="E2143" s="74"/>
      <c r="F2143" s="74"/>
      <c r="G2143" s="74"/>
    </row>
    <row r="2144" spans="1:7" s="55" customFormat="1" ht="14.15" x14ac:dyDescent="0.4">
      <c r="A2144" s="116"/>
      <c r="E2144" s="74"/>
      <c r="F2144" s="74"/>
      <c r="G2144" s="74"/>
    </row>
    <row r="2145" spans="1:7" s="55" customFormat="1" ht="14.15" x14ac:dyDescent="0.4">
      <c r="A2145" s="116"/>
      <c r="E2145" s="74"/>
      <c r="F2145" s="74"/>
      <c r="G2145" s="74"/>
    </row>
    <row r="2146" spans="1:7" s="55" customFormat="1" ht="14.15" x14ac:dyDescent="0.4">
      <c r="A2146" s="116"/>
      <c r="E2146" s="74"/>
      <c r="F2146" s="74"/>
      <c r="G2146" s="74"/>
    </row>
    <row r="2147" spans="1:7" s="55" customFormat="1" ht="14.15" x14ac:dyDescent="0.4">
      <c r="A2147" s="116"/>
      <c r="E2147" s="74"/>
      <c r="F2147" s="74"/>
      <c r="G2147" s="74"/>
    </row>
    <row r="2148" spans="1:7" s="55" customFormat="1" ht="14.15" x14ac:dyDescent="0.4">
      <c r="A2148" s="116"/>
      <c r="E2148" s="74"/>
      <c r="F2148" s="74"/>
      <c r="G2148" s="74"/>
    </row>
    <row r="2149" spans="1:7" s="55" customFormat="1" ht="14.15" x14ac:dyDescent="0.4">
      <c r="A2149" s="116"/>
      <c r="E2149" s="74"/>
      <c r="F2149" s="74"/>
      <c r="G2149" s="74"/>
    </row>
    <row r="2150" spans="1:7" s="55" customFormat="1" ht="14.15" x14ac:dyDescent="0.4">
      <c r="A2150" s="116"/>
      <c r="E2150" s="74"/>
      <c r="F2150" s="74"/>
      <c r="G2150" s="74"/>
    </row>
    <row r="2151" spans="1:7" s="55" customFormat="1" ht="14.15" x14ac:dyDescent="0.4">
      <c r="A2151" s="116"/>
      <c r="E2151" s="74"/>
      <c r="F2151" s="74"/>
      <c r="G2151" s="74"/>
    </row>
    <row r="2152" spans="1:7" s="55" customFormat="1" ht="14.15" x14ac:dyDescent="0.4">
      <c r="A2152" s="116"/>
      <c r="E2152" s="74"/>
      <c r="F2152" s="74"/>
      <c r="G2152" s="74"/>
    </row>
    <row r="2153" spans="1:7" s="55" customFormat="1" ht="14.15" x14ac:dyDescent="0.4">
      <c r="A2153" s="116"/>
      <c r="E2153" s="74"/>
      <c r="F2153" s="74"/>
      <c r="G2153" s="74"/>
    </row>
    <row r="2154" spans="1:7" s="55" customFormat="1" ht="14.15" x14ac:dyDescent="0.4">
      <c r="A2154" s="116"/>
      <c r="E2154" s="74"/>
      <c r="F2154" s="74"/>
      <c r="G2154" s="74"/>
    </row>
    <row r="2155" spans="1:7" s="55" customFormat="1" ht="14.15" x14ac:dyDescent="0.4">
      <c r="A2155" s="116"/>
      <c r="E2155" s="74"/>
      <c r="F2155" s="74"/>
      <c r="G2155" s="74"/>
    </row>
    <row r="2156" spans="1:7" s="55" customFormat="1" ht="14.15" x14ac:dyDescent="0.4">
      <c r="A2156" s="116"/>
      <c r="E2156" s="74"/>
      <c r="F2156" s="74"/>
      <c r="G2156" s="74"/>
    </row>
    <row r="2157" spans="1:7" s="55" customFormat="1" ht="14.15" x14ac:dyDescent="0.4">
      <c r="A2157" s="116"/>
      <c r="E2157" s="74"/>
      <c r="F2157" s="74"/>
      <c r="G2157" s="74"/>
    </row>
    <row r="2158" spans="1:7" s="55" customFormat="1" ht="14.15" x14ac:dyDescent="0.4">
      <c r="A2158" s="116"/>
      <c r="E2158" s="74"/>
      <c r="F2158" s="74"/>
      <c r="G2158" s="74"/>
    </row>
    <row r="2159" spans="1:7" s="55" customFormat="1" ht="14.15" x14ac:dyDescent="0.4">
      <c r="A2159" s="116"/>
      <c r="E2159" s="74"/>
      <c r="F2159" s="74"/>
      <c r="G2159" s="74"/>
    </row>
    <row r="2160" spans="1:7" s="55" customFormat="1" ht="14.15" x14ac:dyDescent="0.4">
      <c r="A2160" s="116"/>
      <c r="E2160" s="74"/>
      <c r="F2160" s="74"/>
      <c r="G2160" s="74"/>
    </row>
    <row r="2161" spans="1:7" s="55" customFormat="1" ht="14.15" x14ac:dyDescent="0.4">
      <c r="A2161" s="116"/>
      <c r="E2161" s="74"/>
      <c r="F2161" s="74"/>
      <c r="G2161" s="74"/>
    </row>
    <row r="2162" spans="1:7" s="55" customFormat="1" ht="14.15" x14ac:dyDescent="0.4">
      <c r="A2162" s="116"/>
      <c r="E2162" s="74"/>
      <c r="F2162" s="74"/>
      <c r="G2162" s="74"/>
    </row>
    <row r="2163" spans="1:7" s="55" customFormat="1" ht="14.15" x14ac:dyDescent="0.4">
      <c r="A2163" s="116"/>
      <c r="E2163" s="74"/>
      <c r="F2163" s="74"/>
      <c r="G2163" s="74"/>
    </row>
    <row r="2164" spans="1:7" s="55" customFormat="1" ht="14.15" x14ac:dyDescent="0.4">
      <c r="A2164" s="116"/>
      <c r="E2164" s="74"/>
      <c r="F2164" s="74"/>
      <c r="G2164" s="74"/>
    </row>
    <row r="2165" spans="1:7" s="55" customFormat="1" ht="14.15" x14ac:dyDescent="0.4">
      <c r="A2165" s="116"/>
      <c r="E2165" s="74"/>
      <c r="F2165" s="74"/>
      <c r="G2165" s="74"/>
    </row>
    <row r="2166" spans="1:7" s="55" customFormat="1" ht="14.15" x14ac:dyDescent="0.4">
      <c r="A2166" s="116"/>
      <c r="E2166" s="74"/>
      <c r="F2166" s="74"/>
      <c r="G2166" s="74"/>
    </row>
    <row r="2167" spans="1:7" s="55" customFormat="1" ht="14.15" x14ac:dyDescent="0.4">
      <c r="A2167" s="116"/>
      <c r="E2167" s="74"/>
      <c r="F2167" s="74"/>
      <c r="G2167" s="74"/>
    </row>
    <row r="2168" spans="1:7" s="55" customFormat="1" ht="14.15" x14ac:dyDescent="0.4">
      <c r="A2168" s="116"/>
      <c r="E2168" s="74"/>
      <c r="F2168" s="74"/>
      <c r="G2168" s="74"/>
    </row>
    <row r="2169" spans="1:7" s="55" customFormat="1" ht="14.15" x14ac:dyDescent="0.4">
      <c r="A2169" s="116"/>
      <c r="E2169" s="74"/>
      <c r="F2169" s="74"/>
      <c r="G2169" s="74"/>
    </row>
    <row r="2170" spans="1:7" s="55" customFormat="1" ht="14.15" x14ac:dyDescent="0.4">
      <c r="A2170" s="116"/>
      <c r="E2170" s="74"/>
      <c r="F2170" s="74"/>
      <c r="G2170" s="74"/>
    </row>
    <row r="2171" spans="1:7" s="55" customFormat="1" ht="14.15" x14ac:dyDescent="0.4">
      <c r="A2171" s="116"/>
      <c r="E2171" s="74"/>
      <c r="F2171" s="74"/>
      <c r="G2171" s="74"/>
    </row>
    <row r="2172" spans="1:7" s="55" customFormat="1" ht="14.15" x14ac:dyDescent="0.4">
      <c r="A2172" s="116"/>
      <c r="E2172" s="74"/>
      <c r="F2172" s="74"/>
      <c r="G2172" s="74"/>
    </row>
    <row r="2173" spans="1:7" s="55" customFormat="1" ht="14.15" x14ac:dyDescent="0.4">
      <c r="A2173" s="116"/>
      <c r="E2173" s="74"/>
      <c r="F2173" s="74"/>
      <c r="G2173" s="74"/>
    </row>
    <row r="2174" spans="1:7" s="55" customFormat="1" ht="14.15" x14ac:dyDescent="0.4">
      <c r="A2174" s="116"/>
      <c r="E2174" s="74"/>
      <c r="F2174" s="74"/>
      <c r="G2174" s="74"/>
    </row>
    <row r="2175" spans="1:7" s="55" customFormat="1" ht="14.15" x14ac:dyDescent="0.4">
      <c r="A2175" s="116"/>
      <c r="E2175" s="74"/>
      <c r="F2175" s="74"/>
      <c r="G2175" s="74"/>
    </row>
    <row r="2176" spans="1:7" s="55" customFormat="1" ht="14.15" x14ac:dyDescent="0.4">
      <c r="A2176" s="116"/>
      <c r="E2176" s="74"/>
      <c r="F2176" s="74"/>
      <c r="G2176" s="74"/>
    </row>
    <row r="2177" spans="1:7" s="55" customFormat="1" ht="14.15" x14ac:dyDescent="0.4">
      <c r="A2177" s="116"/>
      <c r="E2177" s="74"/>
      <c r="F2177" s="74"/>
      <c r="G2177" s="74"/>
    </row>
    <row r="2178" spans="1:7" s="55" customFormat="1" ht="14.15" x14ac:dyDescent="0.4">
      <c r="A2178" s="116"/>
      <c r="E2178" s="74"/>
      <c r="F2178" s="74"/>
      <c r="G2178" s="74"/>
    </row>
    <row r="2179" spans="1:7" s="55" customFormat="1" ht="14.15" x14ac:dyDescent="0.4">
      <c r="A2179" s="116"/>
      <c r="E2179" s="74"/>
      <c r="F2179" s="74"/>
      <c r="G2179" s="74"/>
    </row>
    <row r="2180" spans="1:7" s="55" customFormat="1" ht="14.15" x14ac:dyDescent="0.4">
      <c r="A2180" s="116"/>
      <c r="E2180" s="74"/>
      <c r="F2180" s="74"/>
      <c r="G2180" s="74"/>
    </row>
    <row r="2181" spans="1:7" s="55" customFormat="1" ht="14.15" x14ac:dyDescent="0.4">
      <c r="A2181" s="116"/>
      <c r="E2181" s="74"/>
      <c r="F2181" s="74"/>
      <c r="G2181" s="74"/>
    </row>
    <row r="2182" spans="1:7" s="55" customFormat="1" ht="14.15" x14ac:dyDescent="0.4">
      <c r="A2182" s="116"/>
      <c r="E2182" s="74"/>
      <c r="F2182" s="74"/>
      <c r="G2182" s="74"/>
    </row>
    <row r="2183" spans="1:7" s="55" customFormat="1" ht="14.15" x14ac:dyDescent="0.4">
      <c r="A2183" s="116"/>
      <c r="E2183" s="74"/>
      <c r="F2183" s="74"/>
      <c r="G2183" s="74"/>
    </row>
    <row r="2184" spans="1:7" s="55" customFormat="1" ht="14.15" x14ac:dyDescent="0.4">
      <c r="A2184" s="116"/>
      <c r="E2184" s="74"/>
      <c r="F2184" s="74"/>
      <c r="G2184" s="74"/>
    </row>
    <row r="2185" spans="1:7" s="55" customFormat="1" ht="14.15" x14ac:dyDescent="0.4">
      <c r="A2185" s="116"/>
      <c r="E2185" s="74"/>
      <c r="F2185" s="74"/>
      <c r="G2185" s="74"/>
    </row>
    <row r="2186" spans="1:7" s="55" customFormat="1" ht="14.15" x14ac:dyDescent="0.4">
      <c r="A2186" s="116"/>
      <c r="E2186" s="74"/>
      <c r="F2186" s="74"/>
      <c r="G2186" s="74"/>
    </row>
    <row r="2187" spans="1:7" s="55" customFormat="1" ht="14.15" x14ac:dyDescent="0.4">
      <c r="A2187" s="116"/>
      <c r="E2187" s="74"/>
      <c r="F2187" s="74"/>
      <c r="G2187" s="74"/>
    </row>
    <row r="2188" spans="1:7" s="55" customFormat="1" ht="14.15" x14ac:dyDescent="0.4">
      <c r="A2188" s="116"/>
      <c r="E2188" s="74"/>
      <c r="F2188" s="74"/>
      <c r="G2188" s="74"/>
    </row>
    <row r="2189" spans="1:7" s="55" customFormat="1" ht="14.15" x14ac:dyDescent="0.4">
      <c r="A2189" s="116"/>
      <c r="E2189" s="74"/>
      <c r="F2189" s="74"/>
      <c r="G2189" s="74"/>
    </row>
    <row r="2190" spans="1:7" s="55" customFormat="1" ht="14.15" x14ac:dyDescent="0.4">
      <c r="A2190" s="116"/>
      <c r="E2190" s="74"/>
      <c r="F2190" s="74"/>
      <c r="G2190" s="74"/>
    </row>
    <row r="2191" spans="1:7" s="55" customFormat="1" ht="14.15" x14ac:dyDescent="0.4">
      <c r="A2191" s="116"/>
      <c r="E2191" s="74"/>
      <c r="F2191" s="74"/>
      <c r="G2191" s="74"/>
    </row>
    <row r="2192" spans="1:7" s="55" customFormat="1" ht="14.15" x14ac:dyDescent="0.4">
      <c r="A2192" s="116"/>
      <c r="E2192" s="74"/>
      <c r="F2192" s="74"/>
      <c r="G2192" s="74"/>
    </row>
    <row r="2193" spans="1:7" s="55" customFormat="1" ht="14.15" x14ac:dyDescent="0.4">
      <c r="A2193" s="116"/>
      <c r="E2193" s="74"/>
      <c r="F2193" s="74"/>
      <c r="G2193" s="74"/>
    </row>
    <row r="2194" spans="1:7" s="55" customFormat="1" ht="14.15" x14ac:dyDescent="0.4">
      <c r="A2194" s="116"/>
      <c r="E2194" s="74"/>
      <c r="F2194" s="74"/>
      <c r="G2194" s="74"/>
    </row>
    <row r="2195" spans="1:7" s="55" customFormat="1" ht="14.15" x14ac:dyDescent="0.4">
      <c r="A2195" s="116"/>
      <c r="E2195" s="74"/>
      <c r="F2195" s="74"/>
      <c r="G2195" s="74"/>
    </row>
    <row r="2196" spans="1:7" s="55" customFormat="1" ht="14.15" x14ac:dyDescent="0.4">
      <c r="A2196" s="116"/>
      <c r="E2196" s="74"/>
      <c r="F2196" s="74"/>
      <c r="G2196" s="74"/>
    </row>
    <row r="2197" spans="1:7" s="55" customFormat="1" ht="14.15" x14ac:dyDescent="0.4">
      <c r="A2197" s="116"/>
      <c r="E2197" s="74"/>
      <c r="F2197" s="74"/>
      <c r="G2197" s="74"/>
    </row>
    <row r="2198" spans="1:7" s="55" customFormat="1" ht="14.15" x14ac:dyDescent="0.4">
      <c r="A2198" s="116"/>
      <c r="E2198" s="74"/>
      <c r="F2198" s="74"/>
      <c r="G2198" s="74"/>
    </row>
    <row r="2199" spans="1:7" s="55" customFormat="1" ht="14.15" x14ac:dyDescent="0.4">
      <c r="A2199" s="116"/>
      <c r="E2199" s="74"/>
      <c r="F2199" s="74"/>
      <c r="G2199" s="74"/>
    </row>
    <row r="2200" spans="1:7" s="55" customFormat="1" ht="14.15" x14ac:dyDescent="0.4">
      <c r="A2200" s="116"/>
      <c r="E2200" s="74"/>
      <c r="F2200" s="74"/>
      <c r="G2200" s="74"/>
    </row>
    <row r="2201" spans="1:7" s="55" customFormat="1" ht="14.15" x14ac:dyDescent="0.4">
      <c r="A2201" s="116"/>
      <c r="E2201" s="74"/>
      <c r="F2201" s="74"/>
      <c r="G2201" s="74"/>
    </row>
    <row r="2202" spans="1:7" s="55" customFormat="1" ht="14.15" x14ac:dyDescent="0.4">
      <c r="A2202" s="116"/>
      <c r="E2202" s="74"/>
      <c r="F2202" s="74"/>
      <c r="G2202" s="74"/>
    </row>
    <row r="2203" spans="1:7" s="55" customFormat="1" ht="14.15" x14ac:dyDescent="0.4">
      <c r="A2203" s="116"/>
      <c r="E2203" s="74"/>
      <c r="F2203" s="74"/>
      <c r="G2203" s="74"/>
    </row>
    <row r="2204" spans="1:7" s="55" customFormat="1" ht="14.15" x14ac:dyDescent="0.4">
      <c r="A2204" s="116"/>
      <c r="E2204" s="74"/>
      <c r="F2204" s="74"/>
      <c r="G2204" s="74"/>
    </row>
    <row r="2205" spans="1:7" s="55" customFormat="1" ht="14.15" x14ac:dyDescent="0.4">
      <c r="A2205" s="116"/>
      <c r="E2205" s="74"/>
      <c r="F2205" s="74"/>
      <c r="G2205" s="74"/>
    </row>
    <row r="2206" spans="1:7" s="55" customFormat="1" ht="14.15" x14ac:dyDescent="0.4">
      <c r="A2206" s="116"/>
      <c r="E2206" s="74"/>
      <c r="F2206" s="74"/>
      <c r="G2206" s="74"/>
    </row>
    <row r="2207" spans="1:7" s="55" customFormat="1" ht="14.15" x14ac:dyDescent="0.4">
      <c r="A2207" s="116"/>
      <c r="E2207" s="74"/>
      <c r="F2207" s="74"/>
      <c r="G2207" s="74"/>
    </row>
    <row r="2208" spans="1:7" s="55" customFormat="1" ht="14.15" x14ac:dyDescent="0.4">
      <c r="A2208" s="116"/>
      <c r="E2208" s="74"/>
      <c r="F2208" s="74"/>
      <c r="G2208" s="74"/>
    </row>
    <row r="2209" spans="1:7" s="55" customFormat="1" ht="14.15" x14ac:dyDescent="0.4">
      <c r="A2209" s="116"/>
      <c r="E2209" s="74"/>
      <c r="F2209" s="74"/>
      <c r="G2209" s="74"/>
    </row>
    <row r="2210" spans="1:7" s="55" customFormat="1" ht="14.15" x14ac:dyDescent="0.4">
      <c r="A2210" s="116"/>
      <c r="E2210" s="74"/>
      <c r="F2210" s="74"/>
      <c r="G2210" s="74"/>
    </row>
    <row r="2211" spans="1:7" s="55" customFormat="1" ht="14.15" x14ac:dyDescent="0.4">
      <c r="A2211" s="116"/>
      <c r="E2211" s="74"/>
      <c r="F2211" s="74"/>
      <c r="G2211" s="74"/>
    </row>
    <row r="2212" spans="1:7" s="55" customFormat="1" ht="14.15" x14ac:dyDescent="0.4">
      <c r="A2212" s="116"/>
      <c r="E2212" s="74"/>
      <c r="F2212" s="74"/>
      <c r="G2212" s="74"/>
    </row>
    <row r="2213" spans="1:7" s="55" customFormat="1" ht="14.15" x14ac:dyDescent="0.4">
      <c r="A2213" s="116"/>
      <c r="E2213" s="74"/>
      <c r="F2213" s="74"/>
      <c r="G2213" s="74"/>
    </row>
    <row r="2214" spans="1:7" s="55" customFormat="1" ht="14.15" x14ac:dyDescent="0.4">
      <c r="A2214" s="116"/>
      <c r="E2214" s="74"/>
      <c r="F2214" s="74"/>
      <c r="G2214" s="74"/>
    </row>
    <row r="2215" spans="1:7" s="55" customFormat="1" ht="14.15" x14ac:dyDescent="0.4">
      <c r="A2215" s="116"/>
      <c r="E2215" s="74"/>
      <c r="F2215" s="74"/>
      <c r="G2215" s="74"/>
    </row>
    <row r="2216" spans="1:7" s="55" customFormat="1" ht="14.15" x14ac:dyDescent="0.4">
      <c r="A2216" s="116"/>
      <c r="E2216" s="74"/>
      <c r="F2216" s="74"/>
      <c r="G2216" s="74"/>
    </row>
    <row r="2217" spans="1:7" s="55" customFormat="1" ht="14.15" x14ac:dyDescent="0.4">
      <c r="A2217" s="116"/>
      <c r="E2217" s="74"/>
      <c r="F2217" s="74"/>
      <c r="G2217" s="74"/>
    </row>
    <row r="2218" spans="1:7" s="55" customFormat="1" ht="14.15" x14ac:dyDescent="0.4">
      <c r="A2218" s="116"/>
      <c r="E2218" s="74"/>
      <c r="F2218" s="74"/>
      <c r="G2218" s="74"/>
    </row>
    <row r="2219" spans="1:7" s="55" customFormat="1" ht="14.15" x14ac:dyDescent="0.4">
      <c r="A2219" s="116"/>
      <c r="E2219" s="74"/>
      <c r="F2219" s="74"/>
      <c r="G2219" s="74"/>
    </row>
    <row r="2220" spans="1:7" s="55" customFormat="1" ht="14.15" x14ac:dyDescent="0.4">
      <c r="A2220" s="116"/>
      <c r="E2220" s="74"/>
      <c r="F2220" s="74"/>
      <c r="G2220" s="74"/>
    </row>
    <row r="2221" spans="1:7" s="55" customFormat="1" ht="14.15" x14ac:dyDescent="0.4">
      <c r="A2221" s="116"/>
      <c r="E2221" s="74"/>
      <c r="F2221" s="74"/>
      <c r="G2221" s="74"/>
    </row>
    <row r="2222" spans="1:7" s="55" customFormat="1" ht="14.15" x14ac:dyDescent="0.4">
      <c r="A2222" s="116"/>
      <c r="E2222" s="74"/>
      <c r="F2222" s="74"/>
      <c r="G2222" s="74"/>
    </row>
    <row r="2223" spans="1:7" s="55" customFormat="1" ht="14.15" x14ac:dyDescent="0.4">
      <c r="A2223" s="116"/>
      <c r="E2223" s="74"/>
      <c r="F2223" s="74"/>
      <c r="G2223" s="74"/>
    </row>
    <row r="2224" spans="1:7" s="55" customFormat="1" ht="14.15" x14ac:dyDescent="0.4">
      <c r="A2224" s="116"/>
      <c r="E2224" s="74"/>
      <c r="F2224" s="74"/>
      <c r="G2224" s="74"/>
    </row>
    <row r="2225" spans="1:7" s="55" customFormat="1" ht="14.15" x14ac:dyDescent="0.4">
      <c r="A2225" s="116"/>
      <c r="E2225" s="74"/>
      <c r="F2225" s="74"/>
      <c r="G2225" s="74"/>
    </row>
    <row r="2226" spans="1:7" s="55" customFormat="1" ht="14.15" x14ac:dyDescent="0.4">
      <c r="A2226" s="116"/>
      <c r="E2226" s="74"/>
      <c r="F2226" s="74"/>
      <c r="G2226" s="74"/>
    </row>
    <row r="2227" spans="1:7" s="55" customFormat="1" ht="14.15" x14ac:dyDescent="0.4">
      <c r="A2227" s="116"/>
      <c r="E2227" s="74"/>
      <c r="F2227" s="74"/>
      <c r="G2227" s="74"/>
    </row>
    <row r="2228" spans="1:7" s="55" customFormat="1" ht="14.15" x14ac:dyDescent="0.4">
      <c r="A2228" s="116"/>
      <c r="E2228" s="74"/>
      <c r="F2228" s="74"/>
      <c r="G2228" s="74"/>
    </row>
    <row r="2229" spans="1:7" s="55" customFormat="1" ht="14.15" x14ac:dyDescent="0.4">
      <c r="A2229" s="116"/>
      <c r="E2229" s="74"/>
      <c r="F2229" s="74"/>
      <c r="G2229" s="74"/>
    </row>
    <row r="2230" spans="1:7" s="55" customFormat="1" ht="14.15" x14ac:dyDescent="0.4">
      <c r="A2230" s="116"/>
      <c r="E2230" s="74"/>
      <c r="F2230" s="74"/>
      <c r="G2230" s="74"/>
    </row>
    <row r="2231" spans="1:7" s="55" customFormat="1" ht="14.15" x14ac:dyDescent="0.4">
      <c r="A2231" s="116"/>
      <c r="E2231" s="74"/>
      <c r="F2231" s="74"/>
      <c r="G2231" s="74"/>
    </row>
    <row r="2232" spans="1:7" s="55" customFormat="1" ht="14.15" x14ac:dyDescent="0.4">
      <c r="A2232" s="116"/>
      <c r="E2232" s="74"/>
      <c r="F2232" s="74"/>
      <c r="G2232" s="74"/>
    </row>
    <row r="2233" spans="1:7" s="55" customFormat="1" ht="14.15" x14ac:dyDescent="0.4">
      <c r="A2233" s="116"/>
      <c r="E2233" s="74"/>
      <c r="F2233" s="74"/>
      <c r="G2233" s="74"/>
    </row>
    <row r="2234" spans="1:7" s="55" customFormat="1" ht="14.15" x14ac:dyDescent="0.4">
      <c r="A2234" s="116"/>
      <c r="E2234" s="74"/>
      <c r="F2234" s="74"/>
      <c r="G2234" s="74"/>
    </row>
    <row r="2235" spans="1:7" s="55" customFormat="1" ht="14.15" x14ac:dyDescent="0.4">
      <c r="A2235" s="116"/>
      <c r="E2235" s="74"/>
      <c r="F2235" s="74"/>
      <c r="G2235" s="74"/>
    </row>
    <row r="2236" spans="1:7" s="55" customFormat="1" ht="14.15" x14ac:dyDescent="0.4">
      <c r="A2236" s="116"/>
      <c r="E2236" s="74"/>
      <c r="F2236" s="74"/>
      <c r="G2236" s="74"/>
    </row>
    <row r="2237" spans="1:7" s="55" customFormat="1" ht="14.15" x14ac:dyDescent="0.4">
      <c r="A2237" s="116"/>
      <c r="E2237" s="74"/>
      <c r="F2237" s="74"/>
      <c r="G2237" s="74"/>
    </row>
    <row r="2238" spans="1:7" s="55" customFormat="1" ht="14.15" x14ac:dyDescent="0.4">
      <c r="A2238" s="116"/>
      <c r="E2238" s="74"/>
      <c r="F2238" s="74"/>
      <c r="G2238" s="74"/>
    </row>
    <row r="2239" spans="1:7" s="55" customFormat="1" ht="14.15" x14ac:dyDescent="0.4">
      <c r="A2239" s="116"/>
      <c r="E2239" s="74"/>
      <c r="F2239" s="74"/>
      <c r="G2239" s="74"/>
    </row>
    <row r="2240" spans="1:7" s="55" customFormat="1" ht="14.15" x14ac:dyDescent="0.4">
      <c r="A2240" s="116"/>
      <c r="E2240" s="74"/>
      <c r="F2240" s="74"/>
      <c r="G2240" s="74"/>
    </row>
    <row r="2241" spans="1:7" s="55" customFormat="1" ht="14.15" x14ac:dyDescent="0.4">
      <c r="A2241" s="116"/>
      <c r="E2241" s="74"/>
      <c r="F2241" s="74"/>
      <c r="G2241" s="74"/>
    </row>
    <row r="2242" spans="1:7" s="55" customFormat="1" ht="14.15" x14ac:dyDescent="0.4">
      <c r="A2242" s="116"/>
      <c r="E2242" s="74"/>
      <c r="F2242" s="74"/>
      <c r="G2242" s="74"/>
    </row>
    <row r="2243" spans="1:7" s="55" customFormat="1" ht="14.15" x14ac:dyDescent="0.4">
      <c r="A2243" s="116"/>
      <c r="E2243" s="74"/>
      <c r="F2243" s="74"/>
      <c r="G2243" s="74"/>
    </row>
    <row r="2244" spans="1:7" s="55" customFormat="1" ht="14.15" x14ac:dyDescent="0.4">
      <c r="A2244" s="116"/>
      <c r="E2244" s="74"/>
      <c r="F2244" s="74"/>
      <c r="G2244" s="74"/>
    </row>
    <row r="2245" spans="1:7" s="55" customFormat="1" ht="14.15" x14ac:dyDescent="0.4">
      <c r="A2245" s="116"/>
      <c r="E2245" s="74"/>
      <c r="F2245" s="74"/>
      <c r="G2245" s="74"/>
    </row>
    <row r="2246" spans="1:7" s="55" customFormat="1" ht="14.15" x14ac:dyDescent="0.4">
      <c r="A2246" s="116"/>
      <c r="E2246" s="74"/>
      <c r="F2246" s="74"/>
      <c r="G2246" s="74"/>
    </row>
    <row r="2247" spans="1:7" s="55" customFormat="1" ht="14.15" x14ac:dyDescent="0.4">
      <c r="A2247" s="116"/>
      <c r="E2247" s="74"/>
      <c r="F2247" s="74"/>
      <c r="G2247" s="74"/>
    </row>
    <row r="2248" spans="1:7" s="55" customFormat="1" ht="14.15" x14ac:dyDescent="0.4">
      <c r="A2248" s="116"/>
      <c r="E2248" s="74"/>
      <c r="F2248" s="74"/>
      <c r="G2248" s="74"/>
    </row>
    <row r="2249" spans="1:7" s="55" customFormat="1" ht="14.15" x14ac:dyDescent="0.4">
      <c r="A2249" s="116"/>
      <c r="E2249" s="74"/>
      <c r="F2249" s="74"/>
      <c r="G2249" s="74"/>
    </row>
    <row r="2250" spans="1:7" s="55" customFormat="1" ht="14.15" x14ac:dyDescent="0.4">
      <c r="A2250" s="116"/>
      <c r="E2250" s="74"/>
      <c r="F2250" s="74"/>
      <c r="G2250" s="74"/>
    </row>
    <row r="2251" spans="1:7" s="55" customFormat="1" ht="14.15" x14ac:dyDescent="0.4">
      <c r="A2251" s="116"/>
      <c r="E2251" s="74"/>
      <c r="F2251" s="74"/>
      <c r="G2251" s="74"/>
    </row>
    <row r="2252" spans="1:7" s="55" customFormat="1" ht="14.15" x14ac:dyDescent="0.4">
      <c r="A2252" s="116"/>
      <c r="E2252" s="74"/>
      <c r="F2252" s="74"/>
      <c r="G2252" s="74"/>
    </row>
    <row r="2253" spans="1:7" s="55" customFormat="1" ht="14.15" x14ac:dyDescent="0.4">
      <c r="A2253" s="116"/>
      <c r="E2253" s="74"/>
      <c r="F2253" s="74"/>
      <c r="G2253" s="74"/>
    </row>
    <row r="2254" spans="1:7" s="55" customFormat="1" ht="14.15" x14ac:dyDescent="0.4">
      <c r="A2254" s="116"/>
      <c r="E2254" s="74"/>
      <c r="F2254" s="74"/>
      <c r="G2254" s="74"/>
    </row>
    <row r="2255" spans="1:7" s="55" customFormat="1" ht="14.15" x14ac:dyDescent="0.4">
      <c r="A2255" s="116"/>
      <c r="E2255" s="74"/>
      <c r="F2255" s="74"/>
      <c r="G2255" s="74"/>
    </row>
    <row r="2256" spans="1:7" s="55" customFormat="1" ht="14.15" x14ac:dyDescent="0.4">
      <c r="A2256" s="116"/>
      <c r="E2256" s="74"/>
      <c r="F2256" s="74"/>
      <c r="G2256" s="74"/>
    </row>
    <row r="2257" spans="1:7" s="55" customFormat="1" ht="14.15" x14ac:dyDescent="0.4">
      <c r="A2257" s="116"/>
      <c r="E2257" s="74"/>
      <c r="F2257" s="74"/>
      <c r="G2257" s="74"/>
    </row>
    <row r="2258" spans="1:7" s="55" customFormat="1" ht="14.15" x14ac:dyDescent="0.4">
      <c r="A2258" s="116"/>
      <c r="E2258" s="74"/>
      <c r="F2258" s="74"/>
      <c r="G2258" s="74"/>
    </row>
    <row r="2259" spans="1:7" s="55" customFormat="1" ht="14.15" x14ac:dyDescent="0.4">
      <c r="A2259" s="116"/>
      <c r="E2259" s="74"/>
      <c r="F2259" s="74"/>
      <c r="G2259" s="74"/>
    </row>
    <row r="2260" spans="1:7" s="55" customFormat="1" ht="14.15" x14ac:dyDescent="0.4">
      <c r="A2260" s="116"/>
      <c r="E2260" s="74"/>
      <c r="F2260" s="74"/>
      <c r="G2260" s="74"/>
    </row>
    <row r="2261" spans="1:7" s="55" customFormat="1" ht="14.15" x14ac:dyDescent="0.4">
      <c r="A2261" s="116"/>
      <c r="E2261" s="74"/>
      <c r="F2261" s="74"/>
      <c r="G2261" s="74"/>
    </row>
    <row r="2262" spans="1:7" s="55" customFormat="1" ht="14.15" x14ac:dyDescent="0.4">
      <c r="A2262" s="116"/>
      <c r="E2262" s="74"/>
      <c r="F2262" s="74"/>
      <c r="G2262" s="74"/>
    </row>
    <row r="2263" spans="1:7" s="55" customFormat="1" ht="14.15" x14ac:dyDescent="0.4">
      <c r="A2263" s="116"/>
      <c r="E2263" s="74"/>
      <c r="F2263" s="74"/>
      <c r="G2263" s="74"/>
    </row>
    <row r="2264" spans="1:7" s="55" customFormat="1" ht="14.15" x14ac:dyDescent="0.4">
      <c r="A2264" s="116"/>
      <c r="E2264" s="74"/>
      <c r="F2264" s="74"/>
      <c r="G2264" s="74"/>
    </row>
    <row r="2265" spans="1:7" s="55" customFormat="1" ht="14.15" x14ac:dyDescent="0.4">
      <c r="A2265" s="116"/>
      <c r="E2265" s="74"/>
      <c r="F2265" s="74"/>
      <c r="G2265" s="74"/>
    </row>
    <row r="2266" spans="1:7" s="55" customFormat="1" ht="14.15" x14ac:dyDescent="0.4">
      <c r="A2266" s="116"/>
      <c r="E2266" s="74"/>
      <c r="F2266" s="74"/>
      <c r="G2266" s="74"/>
    </row>
    <row r="2267" spans="1:7" s="55" customFormat="1" ht="14.15" x14ac:dyDescent="0.4">
      <c r="A2267" s="116"/>
      <c r="E2267" s="74"/>
      <c r="F2267" s="74"/>
      <c r="G2267" s="74"/>
    </row>
    <row r="2268" spans="1:7" s="55" customFormat="1" ht="14.15" x14ac:dyDescent="0.4">
      <c r="A2268" s="116"/>
      <c r="E2268" s="74"/>
      <c r="F2268" s="74"/>
      <c r="G2268" s="74"/>
    </row>
    <row r="2269" spans="1:7" s="55" customFormat="1" ht="14.15" x14ac:dyDescent="0.4">
      <c r="A2269" s="116"/>
      <c r="E2269" s="74"/>
      <c r="F2269" s="74"/>
      <c r="G2269" s="74"/>
    </row>
    <row r="2270" spans="1:7" s="55" customFormat="1" ht="14.15" x14ac:dyDescent="0.4">
      <c r="A2270" s="116"/>
      <c r="E2270" s="74"/>
      <c r="F2270" s="74"/>
      <c r="G2270" s="74"/>
    </row>
    <row r="2271" spans="1:7" s="55" customFormat="1" ht="14.15" x14ac:dyDescent="0.4">
      <c r="A2271" s="116"/>
      <c r="E2271" s="74"/>
      <c r="F2271" s="74"/>
      <c r="G2271" s="74"/>
    </row>
    <row r="2272" spans="1:7" s="55" customFormat="1" ht="14.15" x14ac:dyDescent="0.4">
      <c r="A2272" s="116"/>
      <c r="E2272" s="74"/>
      <c r="F2272" s="74"/>
      <c r="G2272" s="74"/>
    </row>
    <row r="2273" spans="1:7" s="55" customFormat="1" ht="14.15" x14ac:dyDescent="0.4">
      <c r="A2273" s="116"/>
      <c r="E2273" s="74"/>
      <c r="F2273" s="74"/>
      <c r="G2273" s="74"/>
    </row>
    <row r="2274" spans="1:7" s="55" customFormat="1" ht="14.15" x14ac:dyDescent="0.4">
      <c r="A2274" s="116"/>
      <c r="E2274" s="74"/>
      <c r="F2274" s="74"/>
      <c r="G2274" s="74"/>
    </row>
    <row r="2275" spans="1:7" s="55" customFormat="1" ht="14.15" x14ac:dyDescent="0.4">
      <c r="A2275" s="116"/>
      <c r="E2275" s="74"/>
      <c r="F2275" s="74"/>
      <c r="G2275" s="74"/>
    </row>
    <row r="2276" spans="1:7" s="55" customFormat="1" ht="14.15" x14ac:dyDescent="0.4">
      <c r="A2276" s="116"/>
      <c r="E2276" s="74"/>
      <c r="F2276" s="74"/>
      <c r="G2276" s="74"/>
    </row>
    <row r="2277" spans="1:7" s="55" customFormat="1" ht="14.15" x14ac:dyDescent="0.4">
      <c r="A2277" s="116"/>
      <c r="E2277" s="74"/>
      <c r="F2277" s="74"/>
      <c r="G2277" s="74"/>
    </row>
    <row r="2278" spans="1:7" s="55" customFormat="1" ht="14.15" x14ac:dyDescent="0.4">
      <c r="A2278" s="116"/>
      <c r="E2278" s="74"/>
      <c r="F2278" s="74"/>
      <c r="G2278" s="74"/>
    </row>
    <row r="2279" spans="1:7" s="55" customFormat="1" ht="14.15" x14ac:dyDescent="0.4">
      <c r="A2279" s="116"/>
      <c r="E2279" s="74"/>
      <c r="F2279" s="74"/>
      <c r="G2279" s="74"/>
    </row>
    <row r="2280" spans="1:7" s="55" customFormat="1" ht="14.15" x14ac:dyDescent="0.4">
      <c r="A2280" s="116"/>
      <c r="E2280" s="74"/>
      <c r="F2280" s="74"/>
      <c r="G2280" s="74"/>
    </row>
    <row r="2281" spans="1:7" s="55" customFormat="1" ht="14.15" x14ac:dyDescent="0.4">
      <c r="A2281" s="116"/>
      <c r="E2281" s="74"/>
      <c r="F2281" s="74"/>
      <c r="G2281" s="74"/>
    </row>
    <row r="2282" spans="1:7" s="55" customFormat="1" ht="14.15" x14ac:dyDescent="0.4">
      <c r="A2282" s="116"/>
      <c r="E2282" s="74"/>
      <c r="F2282" s="74"/>
      <c r="G2282" s="74"/>
    </row>
    <row r="2283" spans="1:7" s="55" customFormat="1" ht="14.15" x14ac:dyDescent="0.4">
      <c r="A2283" s="116"/>
      <c r="E2283" s="74"/>
      <c r="F2283" s="74"/>
      <c r="G2283" s="74"/>
    </row>
    <row r="2284" spans="1:7" s="55" customFormat="1" ht="14.15" x14ac:dyDescent="0.4">
      <c r="A2284" s="116"/>
      <c r="E2284" s="74"/>
      <c r="F2284" s="74"/>
      <c r="G2284" s="74"/>
    </row>
    <row r="2285" spans="1:7" s="55" customFormat="1" ht="14.15" x14ac:dyDescent="0.4">
      <c r="A2285" s="116"/>
      <c r="E2285" s="74"/>
      <c r="F2285" s="74"/>
      <c r="G2285" s="74"/>
    </row>
    <row r="2286" spans="1:7" s="55" customFormat="1" ht="14.15" x14ac:dyDescent="0.4">
      <c r="A2286" s="116"/>
      <c r="E2286" s="74"/>
      <c r="F2286" s="74"/>
      <c r="G2286" s="74"/>
    </row>
    <row r="2287" spans="1:7" s="55" customFormat="1" ht="14.15" x14ac:dyDescent="0.4">
      <c r="A2287" s="116"/>
      <c r="E2287" s="74"/>
      <c r="F2287" s="74"/>
      <c r="G2287" s="74"/>
    </row>
    <row r="2288" spans="1:7" s="55" customFormat="1" ht="14.15" x14ac:dyDescent="0.4">
      <c r="A2288" s="116"/>
      <c r="E2288" s="74"/>
      <c r="F2288" s="74"/>
      <c r="G2288" s="74"/>
    </row>
    <row r="2289" spans="1:7" s="55" customFormat="1" ht="14.15" x14ac:dyDescent="0.4">
      <c r="A2289" s="116"/>
      <c r="E2289" s="74"/>
      <c r="F2289" s="74"/>
      <c r="G2289" s="74"/>
    </row>
    <row r="2290" spans="1:7" s="55" customFormat="1" ht="14.15" x14ac:dyDescent="0.4">
      <c r="A2290" s="116"/>
      <c r="E2290" s="74"/>
      <c r="F2290" s="74"/>
      <c r="G2290" s="74"/>
    </row>
    <row r="2291" spans="1:7" s="55" customFormat="1" ht="14.15" x14ac:dyDescent="0.4">
      <c r="A2291" s="116"/>
      <c r="E2291" s="74"/>
      <c r="F2291" s="74"/>
      <c r="G2291" s="74"/>
    </row>
    <row r="2292" spans="1:7" s="55" customFormat="1" ht="14.15" x14ac:dyDescent="0.4">
      <c r="A2292" s="116"/>
      <c r="E2292" s="74"/>
      <c r="F2292" s="74"/>
      <c r="G2292" s="74"/>
    </row>
    <row r="2293" spans="1:7" s="55" customFormat="1" ht="14.15" x14ac:dyDescent="0.4">
      <c r="A2293" s="116"/>
      <c r="E2293" s="74"/>
      <c r="F2293" s="74"/>
      <c r="G2293" s="74"/>
    </row>
    <row r="2294" spans="1:7" s="55" customFormat="1" ht="14.15" x14ac:dyDescent="0.4">
      <c r="A2294" s="116"/>
      <c r="E2294" s="74"/>
      <c r="F2294" s="74"/>
      <c r="G2294" s="74"/>
    </row>
    <row r="2295" spans="1:7" s="55" customFormat="1" ht="14.15" x14ac:dyDescent="0.4">
      <c r="A2295" s="116"/>
      <c r="E2295" s="74"/>
      <c r="F2295" s="74"/>
      <c r="G2295" s="74"/>
    </row>
    <row r="2296" spans="1:7" s="55" customFormat="1" ht="14.15" x14ac:dyDescent="0.4">
      <c r="A2296" s="116"/>
      <c r="E2296" s="74"/>
      <c r="F2296" s="74"/>
      <c r="G2296" s="74"/>
    </row>
    <row r="2297" spans="1:7" s="55" customFormat="1" ht="14.15" x14ac:dyDescent="0.4">
      <c r="A2297" s="116"/>
      <c r="E2297" s="74"/>
      <c r="F2297" s="74"/>
      <c r="G2297" s="74"/>
    </row>
    <row r="2298" spans="1:7" s="55" customFormat="1" ht="14.15" x14ac:dyDescent="0.4">
      <c r="A2298" s="116"/>
      <c r="E2298" s="74"/>
      <c r="F2298" s="74"/>
      <c r="G2298" s="74"/>
    </row>
    <row r="2299" spans="1:7" s="55" customFormat="1" ht="14.15" x14ac:dyDescent="0.4">
      <c r="A2299" s="116"/>
      <c r="E2299" s="74"/>
      <c r="F2299" s="74"/>
      <c r="G2299" s="74"/>
    </row>
    <row r="2300" spans="1:7" s="55" customFormat="1" ht="14.15" x14ac:dyDescent="0.4">
      <c r="A2300" s="116"/>
      <c r="E2300" s="74"/>
      <c r="F2300" s="74"/>
      <c r="G2300" s="74"/>
    </row>
    <row r="2301" spans="1:7" s="55" customFormat="1" ht="14.15" x14ac:dyDescent="0.4">
      <c r="A2301" s="116"/>
      <c r="E2301" s="74"/>
      <c r="F2301" s="74"/>
      <c r="G2301" s="74"/>
    </row>
    <row r="2302" spans="1:7" s="55" customFormat="1" ht="14.15" x14ac:dyDescent="0.4">
      <c r="A2302" s="116"/>
      <c r="E2302" s="74"/>
      <c r="F2302" s="74"/>
      <c r="G2302" s="74"/>
    </row>
    <row r="2303" spans="1:7" s="55" customFormat="1" ht="14.15" x14ac:dyDescent="0.4">
      <c r="A2303" s="116"/>
      <c r="E2303" s="74"/>
      <c r="F2303" s="74"/>
      <c r="G2303" s="74"/>
    </row>
    <row r="2304" spans="1:7" s="55" customFormat="1" ht="14.15" x14ac:dyDescent="0.4">
      <c r="A2304" s="116"/>
      <c r="E2304" s="74"/>
      <c r="F2304" s="74"/>
      <c r="G2304" s="74"/>
    </row>
    <row r="2305" spans="1:7" s="55" customFormat="1" ht="14.15" x14ac:dyDescent="0.4">
      <c r="A2305" s="116"/>
      <c r="E2305" s="74"/>
      <c r="F2305" s="74"/>
      <c r="G2305" s="74"/>
    </row>
    <row r="2306" spans="1:7" s="55" customFormat="1" ht="14.15" x14ac:dyDescent="0.4">
      <c r="A2306" s="116"/>
      <c r="E2306" s="74"/>
      <c r="F2306" s="74"/>
      <c r="G2306" s="74"/>
    </row>
    <row r="2307" spans="1:7" s="55" customFormat="1" ht="14.15" x14ac:dyDescent="0.4">
      <c r="A2307" s="116"/>
      <c r="E2307" s="74"/>
      <c r="F2307" s="74"/>
      <c r="G2307" s="74"/>
    </row>
    <row r="2308" spans="1:7" s="55" customFormat="1" ht="14.15" x14ac:dyDescent="0.4">
      <c r="A2308" s="116"/>
      <c r="E2308" s="74"/>
      <c r="F2308" s="74"/>
      <c r="G2308" s="74"/>
    </row>
    <row r="2309" spans="1:7" s="55" customFormat="1" ht="14.15" x14ac:dyDescent="0.4">
      <c r="A2309" s="116"/>
      <c r="E2309" s="74"/>
      <c r="F2309" s="74"/>
      <c r="G2309" s="74"/>
    </row>
    <row r="2310" spans="1:7" s="55" customFormat="1" ht="14.15" x14ac:dyDescent="0.4">
      <c r="A2310" s="116"/>
      <c r="E2310" s="74"/>
      <c r="F2310" s="74"/>
      <c r="G2310" s="74"/>
    </row>
    <row r="2311" spans="1:7" s="55" customFormat="1" ht="14.15" x14ac:dyDescent="0.4">
      <c r="A2311" s="116"/>
      <c r="E2311" s="74"/>
      <c r="F2311" s="74"/>
      <c r="G2311" s="74"/>
    </row>
    <row r="2312" spans="1:7" s="55" customFormat="1" ht="14.15" x14ac:dyDescent="0.4">
      <c r="A2312" s="116"/>
      <c r="E2312" s="74"/>
      <c r="F2312" s="74"/>
      <c r="G2312" s="74"/>
    </row>
    <row r="2313" spans="1:7" s="55" customFormat="1" ht="14.15" x14ac:dyDescent="0.4">
      <c r="A2313" s="116"/>
      <c r="E2313" s="74"/>
      <c r="F2313" s="74"/>
      <c r="G2313" s="74"/>
    </row>
    <row r="2314" spans="1:7" s="55" customFormat="1" ht="14.15" x14ac:dyDescent="0.4">
      <c r="A2314" s="116"/>
      <c r="E2314" s="74"/>
      <c r="F2314" s="74"/>
      <c r="G2314" s="74"/>
    </row>
    <row r="2315" spans="1:7" s="55" customFormat="1" ht="14.15" x14ac:dyDescent="0.4">
      <c r="A2315" s="116"/>
      <c r="E2315" s="74"/>
      <c r="F2315" s="74"/>
      <c r="G2315" s="74"/>
    </row>
    <row r="2316" spans="1:7" s="55" customFormat="1" ht="14.15" x14ac:dyDescent="0.4">
      <c r="A2316" s="116"/>
      <c r="E2316" s="74"/>
      <c r="F2316" s="74"/>
      <c r="G2316" s="74"/>
    </row>
    <row r="2317" spans="1:7" s="55" customFormat="1" ht="14.15" x14ac:dyDescent="0.4">
      <c r="A2317" s="116"/>
      <c r="E2317" s="74"/>
      <c r="F2317" s="74"/>
      <c r="G2317" s="74"/>
    </row>
    <row r="2318" spans="1:7" s="55" customFormat="1" ht="14.15" x14ac:dyDescent="0.4">
      <c r="A2318" s="116"/>
      <c r="E2318" s="74"/>
      <c r="F2318" s="74"/>
      <c r="G2318" s="74"/>
    </row>
    <row r="2319" spans="1:7" s="55" customFormat="1" ht="14.15" x14ac:dyDescent="0.4">
      <c r="A2319" s="116"/>
      <c r="E2319" s="74"/>
      <c r="F2319" s="74"/>
      <c r="G2319" s="74"/>
    </row>
    <row r="2320" spans="1:7" s="55" customFormat="1" ht="14.15" x14ac:dyDescent="0.4">
      <c r="A2320" s="116"/>
      <c r="E2320" s="74"/>
      <c r="F2320" s="74"/>
      <c r="G2320" s="74"/>
    </row>
    <row r="2321" spans="1:7" s="55" customFormat="1" ht="14.15" x14ac:dyDescent="0.4">
      <c r="A2321" s="116"/>
      <c r="E2321" s="74"/>
      <c r="F2321" s="74"/>
      <c r="G2321" s="74"/>
    </row>
    <row r="2322" spans="1:7" s="55" customFormat="1" ht="14.15" x14ac:dyDescent="0.4">
      <c r="A2322" s="116"/>
      <c r="E2322" s="74"/>
      <c r="F2322" s="74"/>
      <c r="G2322" s="74"/>
    </row>
    <row r="2323" spans="1:7" s="55" customFormat="1" ht="14.15" x14ac:dyDescent="0.4">
      <c r="A2323" s="116"/>
      <c r="E2323" s="74"/>
      <c r="F2323" s="74"/>
      <c r="G2323" s="74"/>
    </row>
    <row r="2324" spans="1:7" s="55" customFormat="1" ht="14.15" x14ac:dyDescent="0.4">
      <c r="A2324" s="116"/>
      <c r="E2324" s="74"/>
      <c r="F2324" s="74"/>
      <c r="G2324" s="74"/>
    </row>
    <row r="2325" spans="1:7" s="55" customFormat="1" ht="14.15" x14ac:dyDescent="0.4">
      <c r="A2325" s="116"/>
      <c r="E2325" s="74"/>
      <c r="F2325" s="74"/>
      <c r="G2325" s="74"/>
    </row>
    <row r="2326" spans="1:7" s="55" customFormat="1" ht="14.15" x14ac:dyDescent="0.4">
      <c r="A2326" s="116"/>
      <c r="E2326" s="74"/>
      <c r="F2326" s="74"/>
      <c r="G2326" s="74"/>
    </row>
    <row r="2327" spans="1:7" s="55" customFormat="1" ht="14.15" x14ac:dyDescent="0.4">
      <c r="A2327" s="116"/>
      <c r="E2327" s="74"/>
      <c r="F2327" s="74"/>
      <c r="G2327" s="74"/>
    </row>
    <row r="2328" spans="1:7" s="55" customFormat="1" ht="14.15" x14ac:dyDescent="0.4">
      <c r="A2328" s="116"/>
      <c r="E2328" s="74"/>
      <c r="F2328" s="74"/>
      <c r="G2328" s="74"/>
    </row>
    <row r="2329" spans="1:7" s="55" customFormat="1" ht="14.15" x14ac:dyDescent="0.4">
      <c r="A2329" s="116"/>
      <c r="E2329" s="74"/>
      <c r="F2329" s="74"/>
      <c r="G2329" s="74"/>
    </row>
    <row r="2330" spans="1:7" s="55" customFormat="1" ht="14.15" x14ac:dyDescent="0.4">
      <c r="A2330" s="116"/>
      <c r="E2330" s="74"/>
      <c r="F2330" s="74"/>
      <c r="G2330" s="74"/>
    </row>
    <row r="2331" spans="1:7" s="55" customFormat="1" ht="14.15" x14ac:dyDescent="0.4">
      <c r="A2331" s="116"/>
      <c r="E2331" s="74"/>
      <c r="F2331" s="74"/>
      <c r="G2331" s="74"/>
    </row>
    <row r="2332" spans="1:7" s="55" customFormat="1" ht="14.15" x14ac:dyDescent="0.4">
      <c r="A2332" s="116"/>
      <c r="E2332" s="74"/>
      <c r="F2332" s="74"/>
      <c r="G2332" s="74"/>
    </row>
    <row r="2333" spans="1:7" s="55" customFormat="1" ht="14.15" x14ac:dyDescent="0.4">
      <c r="A2333" s="116"/>
      <c r="E2333" s="74"/>
      <c r="F2333" s="74"/>
      <c r="G2333" s="74"/>
    </row>
    <row r="2334" spans="1:7" s="55" customFormat="1" ht="14.15" x14ac:dyDescent="0.4">
      <c r="A2334" s="116"/>
      <c r="E2334" s="74"/>
      <c r="F2334" s="74"/>
      <c r="G2334" s="74"/>
    </row>
    <row r="2335" spans="1:7" s="55" customFormat="1" ht="14.15" x14ac:dyDescent="0.4">
      <c r="A2335" s="116"/>
      <c r="E2335" s="74"/>
      <c r="F2335" s="74"/>
      <c r="G2335" s="74"/>
    </row>
    <row r="2336" spans="1:7" s="55" customFormat="1" ht="14.15" x14ac:dyDescent="0.4">
      <c r="A2336" s="116"/>
      <c r="E2336" s="74"/>
      <c r="F2336" s="74"/>
      <c r="G2336" s="74"/>
    </row>
    <row r="2337" spans="1:7" s="55" customFormat="1" ht="14.15" x14ac:dyDescent="0.4">
      <c r="A2337" s="116"/>
      <c r="E2337" s="74"/>
      <c r="F2337" s="74"/>
      <c r="G2337" s="74"/>
    </row>
    <row r="2338" spans="1:7" s="55" customFormat="1" ht="14.15" x14ac:dyDescent="0.4">
      <c r="A2338" s="116"/>
      <c r="E2338" s="74"/>
      <c r="F2338" s="74"/>
      <c r="G2338" s="74"/>
    </row>
    <row r="2339" spans="1:7" s="55" customFormat="1" ht="14.15" x14ac:dyDescent="0.4">
      <c r="A2339" s="116"/>
      <c r="E2339" s="74"/>
      <c r="F2339" s="74"/>
      <c r="G2339" s="74"/>
    </row>
    <row r="2340" spans="1:7" s="55" customFormat="1" ht="14.15" x14ac:dyDescent="0.4">
      <c r="A2340" s="116"/>
      <c r="E2340" s="74"/>
      <c r="F2340" s="74"/>
      <c r="G2340" s="74"/>
    </row>
    <row r="2341" spans="1:7" s="55" customFormat="1" ht="14.15" x14ac:dyDescent="0.4">
      <c r="A2341" s="116"/>
      <c r="E2341" s="74"/>
      <c r="F2341" s="74"/>
      <c r="G2341" s="74"/>
    </row>
    <row r="2342" spans="1:7" s="55" customFormat="1" ht="14.15" x14ac:dyDescent="0.4">
      <c r="A2342" s="116"/>
      <c r="E2342" s="74"/>
      <c r="F2342" s="74"/>
      <c r="G2342" s="74"/>
    </row>
    <row r="2343" spans="1:7" s="55" customFormat="1" ht="14.15" x14ac:dyDescent="0.4">
      <c r="A2343" s="116"/>
      <c r="E2343" s="74"/>
      <c r="F2343" s="74"/>
      <c r="G2343" s="74"/>
    </row>
    <row r="2344" spans="1:7" s="55" customFormat="1" ht="14.15" x14ac:dyDescent="0.4">
      <c r="A2344" s="116"/>
      <c r="E2344" s="74"/>
      <c r="F2344" s="74"/>
      <c r="G2344" s="74"/>
    </row>
    <row r="2345" spans="1:7" s="55" customFormat="1" ht="14.15" x14ac:dyDescent="0.4">
      <c r="A2345" s="116"/>
      <c r="E2345" s="74"/>
      <c r="F2345" s="74"/>
      <c r="G2345" s="74"/>
    </row>
    <row r="2346" spans="1:7" s="55" customFormat="1" ht="14.15" x14ac:dyDescent="0.4">
      <c r="A2346" s="116"/>
      <c r="E2346" s="74"/>
      <c r="F2346" s="74"/>
      <c r="G2346" s="74"/>
    </row>
    <row r="2347" spans="1:7" s="55" customFormat="1" ht="14.15" x14ac:dyDescent="0.4">
      <c r="A2347" s="116"/>
      <c r="E2347" s="74"/>
      <c r="F2347" s="74"/>
      <c r="G2347" s="74"/>
    </row>
    <row r="2348" spans="1:7" s="55" customFormat="1" ht="14.15" x14ac:dyDescent="0.4">
      <c r="A2348" s="116"/>
      <c r="E2348" s="74"/>
      <c r="F2348" s="74"/>
      <c r="G2348" s="74"/>
    </row>
    <row r="2349" spans="1:7" s="55" customFormat="1" ht="14.15" x14ac:dyDescent="0.4">
      <c r="A2349" s="116"/>
      <c r="E2349" s="74"/>
      <c r="F2349" s="74"/>
      <c r="G2349" s="74"/>
    </row>
    <row r="2350" spans="1:7" s="55" customFormat="1" ht="14.15" x14ac:dyDescent="0.4">
      <c r="A2350" s="116"/>
      <c r="E2350" s="74"/>
      <c r="F2350" s="74"/>
      <c r="G2350" s="74"/>
    </row>
    <row r="2351" spans="1:7" s="55" customFormat="1" ht="14.15" x14ac:dyDescent="0.4">
      <c r="A2351" s="116"/>
      <c r="E2351" s="74"/>
      <c r="F2351" s="74"/>
      <c r="G2351" s="74"/>
    </row>
    <row r="2352" spans="1:7" s="55" customFormat="1" ht="14.15" x14ac:dyDescent="0.4">
      <c r="A2352" s="116"/>
      <c r="E2352" s="74"/>
      <c r="F2352" s="74"/>
      <c r="G2352" s="74"/>
    </row>
    <row r="2353" spans="1:7" s="55" customFormat="1" ht="14.15" x14ac:dyDescent="0.4">
      <c r="A2353" s="116"/>
      <c r="E2353" s="74"/>
      <c r="F2353" s="74"/>
      <c r="G2353" s="74"/>
    </row>
    <row r="2354" spans="1:7" s="55" customFormat="1" ht="14.15" x14ac:dyDescent="0.4">
      <c r="A2354" s="116"/>
      <c r="E2354" s="74"/>
      <c r="F2354" s="74"/>
      <c r="G2354" s="74"/>
    </row>
    <row r="2355" spans="1:7" s="55" customFormat="1" ht="14.15" x14ac:dyDescent="0.4">
      <c r="A2355" s="116"/>
      <c r="E2355" s="74"/>
      <c r="F2355" s="74"/>
      <c r="G2355" s="74"/>
    </row>
    <row r="2356" spans="1:7" s="55" customFormat="1" ht="14.15" x14ac:dyDescent="0.4">
      <c r="A2356" s="116"/>
      <c r="E2356" s="74"/>
      <c r="F2356" s="74"/>
      <c r="G2356" s="74"/>
    </row>
    <row r="2357" spans="1:7" s="55" customFormat="1" ht="14.15" x14ac:dyDescent="0.4">
      <c r="A2357" s="116"/>
      <c r="E2357" s="74"/>
      <c r="F2357" s="74"/>
      <c r="G2357" s="74"/>
    </row>
    <row r="2358" spans="1:7" s="55" customFormat="1" ht="14.15" x14ac:dyDescent="0.4">
      <c r="A2358" s="116"/>
      <c r="E2358" s="74"/>
      <c r="F2358" s="74"/>
      <c r="G2358" s="74"/>
    </row>
    <row r="2359" spans="1:7" s="55" customFormat="1" ht="14.15" x14ac:dyDescent="0.4">
      <c r="A2359" s="116"/>
      <c r="E2359" s="74"/>
      <c r="F2359" s="74"/>
      <c r="G2359" s="74"/>
    </row>
    <row r="2360" spans="1:7" s="55" customFormat="1" ht="14.15" x14ac:dyDescent="0.4">
      <c r="A2360" s="116"/>
      <c r="E2360" s="74"/>
      <c r="F2360" s="74"/>
      <c r="G2360" s="74"/>
    </row>
    <row r="2361" spans="1:7" s="55" customFormat="1" ht="14.15" x14ac:dyDescent="0.4">
      <c r="A2361" s="116"/>
      <c r="E2361" s="74"/>
      <c r="F2361" s="74"/>
      <c r="G2361" s="74"/>
    </row>
    <row r="2362" spans="1:7" s="55" customFormat="1" ht="14.15" x14ac:dyDescent="0.4">
      <c r="A2362" s="116"/>
      <c r="E2362" s="74"/>
      <c r="F2362" s="74"/>
      <c r="G2362" s="74"/>
    </row>
    <row r="2363" spans="1:7" s="55" customFormat="1" ht="14.15" x14ac:dyDescent="0.4">
      <c r="A2363" s="116"/>
      <c r="E2363" s="74"/>
      <c r="F2363" s="74"/>
      <c r="G2363" s="74"/>
    </row>
    <row r="2364" spans="1:7" s="55" customFormat="1" ht="14.15" x14ac:dyDescent="0.4">
      <c r="A2364" s="116"/>
      <c r="E2364" s="74"/>
      <c r="F2364" s="74"/>
      <c r="G2364" s="74"/>
    </row>
    <row r="2365" spans="1:7" s="55" customFormat="1" ht="14.15" x14ac:dyDescent="0.4">
      <c r="A2365" s="116"/>
      <c r="E2365" s="74"/>
      <c r="F2365" s="74"/>
      <c r="G2365" s="74"/>
    </row>
    <row r="2366" spans="1:7" s="55" customFormat="1" ht="14.15" x14ac:dyDescent="0.4">
      <c r="A2366" s="116"/>
      <c r="E2366" s="74"/>
      <c r="F2366" s="74"/>
      <c r="G2366" s="74"/>
    </row>
    <row r="2367" spans="1:7" s="55" customFormat="1" ht="14.15" x14ac:dyDescent="0.4">
      <c r="A2367" s="116"/>
      <c r="E2367" s="74"/>
      <c r="F2367" s="74"/>
      <c r="G2367" s="74"/>
    </row>
    <row r="2368" spans="1:7" s="55" customFormat="1" ht="14.15" x14ac:dyDescent="0.4">
      <c r="A2368" s="116"/>
      <c r="E2368" s="74"/>
      <c r="F2368" s="74"/>
      <c r="G2368" s="74"/>
    </row>
    <row r="2369" spans="1:7" s="55" customFormat="1" ht="14.15" x14ac:dyDescent="0.4">
      <c r="A2369" s="116"/>
      <c r="E2369" s="74"/>
      <c r="F2369" s="74"/>
      <c r="G2369" s="74"/>
    </row>
    <row r="2370" spans="1:7" s="55" customFormat="1" ht="14.15" x14ac:dyDescent="0.4">
      <c r="A2370" s="116"/>
      <c r="E2370" s="74"/>
      <c r="F2370" s="74"/>
      <c r="G2370" s="74"/>
    </row>
    <row r="2371" spans="1:7" s="55" customFormat="1" ht="14.15" x14ac:dyDescent="0.4">
      <c r="A2371" s="116"/>
      <c r="E2371" s="74"/>
      <c r="F2371" s="74"/>
      <c r="G2371" s="74"/>
    </row>
    <row r="2372" spans="1:7" s="55" customFormat="1" ht="14.15" x14ac:dyDescent="0.4">
      <c r="A2372" s="116"/>
      <c r="E2372" s="74"/>
      <c r="F2372" s="74"/>
      <c r="G2372" s="74"/>
    </row>
    <row r="2373" spans="1:7" s="55" customFormat="1" ht="14.15" x14ac:dyDescent="0.4">
      <c r="A2373" s="116"/>
      <c r="E2373" s="74"/>
      <c r="F2373" s="74"/>
      <c r="G2373" s="74"/>
    </row>
    <row r="2374" spans="1:7" s="55" customFormat="1" ht="14.15" x14ac:dyDescent="0.4">
      <c r="A2374" s="116"/>
      <c r="E2374" s="74"/>
      <c r="F2374" s="74"/>
      <c r="G2374" s="74"/>
    </row>
    <row r="2375" spans="1:7" s="55" customFormat="1" ht="14.15" x14ac:dyDescent="0.4">
      <c r="A2375" s="116"/>
      <c r="E2375" s="74"/>
      <c r="F2375" s="74"/>
      <c r="G2375" s="74"/>
    </row>
    <row r="2376" spans="1:7" s="55" customFormat="1" ht="14.15" x14ac:dyDescent="0.4">
      <c r="A2376" s="116"/>
      <c r="E2376" s="74"/>
      <c r="F2376" s="74"/>
      <c r="G2376" s="74"/>
    </row>
    <row r="2377" spans="1:7" s="55" customFormat="1" ht="14.15" x14ac:dyDescent="0.4">
      <c r="A2377" s="116"/>
      <c r="E2377" s="74"/>
      <c r="F2377" s="74"/>
      <c r="G2377" s="74"/>
    </row>
    <row r="2378" spans="1:7" s="55" customFormat="1" ht="14.15" x14ac:dyDescent="0.4">
      <c r="A2378" s="116"/>
      <c r="E2378" s="74"/>
      <c r="F2378" s="74"/>
      <c r="G2378" s="74"/>
    </row>
    <row r="2379" spans="1:7" s="55" customFormat="1" ht="14.15" x14ac:dyDescent="0.4">
      <c r="A2379" s="116"/>
      <c r="E2379" s="74"/>
      <c r="F2379" s="74"/>
      <c r="G2379" s="74"/>
    </row>
    <row r="2380" spans="1:7" s="55" customFormat="1" ht="14.15" x14ac:dyDescent="0.4">
      <c r="A2380" s="116"/>
      <c r="E2380" s="74"/>
      <c r="F2380" s="74"/>
      <c r="G2380" s="74"/>
    </row>
    <row r="2381" spans="1:7" s="55" customFormat="1" ht="14.15" x14ac:dyDescent="0.4">
      <c r="A2381" s="116"/>
      <c r="E2381" s="74"/>
      <c r="F2381" s="74"/>
      <c r="G2381" s="74"/>
    </row>
    <row r="2382" spans="1:7" s="55" customFormat="1" ht="14.15" x14ac:dyDescent="0.4">
      <c r="A2382" s="116"/>
      <c r="E2382" s="74"/>
      <c r="F2382" s="74"/>
      <c r="G2382" s="74"/>
    </row>
    <row r="2383" spans="1:7" s="55" customFormat="1" ht="14.15" x14ac:dyDescent="0.4">
      <c r="A2383" s="116"/>
      <c r="E2383" s="74"/>
      <c r="F2383" s="74"/>
      <c r="G2383" s="74"/>
    </row>
    <row r="2384" spans="1:7" s="55" customFormat="1" ht="14.15" x14ac:dyDescent="0.4">
      <c r="A2384" s="116"/>
      <c r="E2384" s="74"/>
      <c r="F2384" s="74"/>
      <c r="G2384" s="74"/>
    </row>
    <row r="2385" spans="1:7" s="55" customFormat="1" ht="14.15" x14ac:dyDescent="0.4">
      <c r="A2385" s="116"/>
      <c r="E2385" s="74"/>
      <c r="F2385" s="74"/>
      <c r="G2385" s="74"/>
    </row>
    <row r="2386" spans="1:7" s="55" customFormat="1" ht="14.15" x14ac:dyDescent="0.4">
      <c r="A2386" s="116"/>
      <c r="E2386" s="74"/>
      <c r="F2386" s="74"/>
      <c r="G2386" s="74"/>
    </row>
    <row r="2387" spans="1:7" s="55" customFormat="1" ht="14.15" x14ac:dyDescent="0.4">
      <c r="A2387" s="116"/>
      <c r="E2387" s="74"/>
      <c r="F2387" s="74"/>
      <c r="G2387" s="74"/>
    </row>
    <row r="2388" spans="1:7" s="55" customFormat="1" ht="14.15" x14ac:dyDescent="0.4">
      <c r="A2388" s="116"/>
      <c r="E2388" s="74"/>
      <c r="F2388" s="74"/>
      <c r="G2388" s="74"/>
    </row>
    <row r="2389" spans="1:7" s="55" customFormat="1" ht="14.15" x14ac:dyDescent="0.4">
      <c r="A2389" s="116"/>
      <c r="E2389" s="74"/>
      <c r="F2389" s="74"/>
      <c r="G2389" s="74"/>
    </row>
    <row r="2390" spans="1:7" s="55" customFormat="1" ht="14.15" x14ac:dyDescent="0.4">
      <c r="A2390" s="116"/>
      <c r="E2390" s="74"/>
      <c r="F2390" s="74"/>
      <c r="G2390" s="74"/>
    </row>
    <row r="2391" spans="1:7" s="55" customFormat="1" ht="14.15" x14ac:dyDescent="0.4">
      <c r="A2391" s="116"/>
      <c r="E2391" s="74"/>
      <c r="F2391" s="74"/>
      <c r="G2391" s="74"/>
    </row>
    <row r="2392" spans="1:7" s="55" customFormat="1" ht="14.15" x14ac:dyDescent="0.4">
      <c r="A2392" s="116"/>
      <c r="E2392" s="74"/>
      <c r="F2392" s="74"/>
      <c r="G2392" s="74"/>
    </row>
    <row r="2393" spans="1:7" s="55" customFormat="1" ht="14.15" x14ac:dyDescent="0.4">
      <c r="A2393" s="116"/>
      <c r="E2393" s="74"/>
      <c r="F2393" s="74"/>
      <c r="G2393" s="74"/>
    </row>
    <row r="2394" spans="1:7" s="55" customFormat="1" ht="14.15" x14ac:dyDescent="0.4">
      <c r="A2394" s="116"/>
      <c r="E2394" s="74"/>
      <c r="F2394" s="74"/>
      <c r="G2394" s="74"/>
    </row>
    <row r="2395" spans="1:7" s="55" customFormat="1" ht="14.15" x14ac:dyDescent="0.4">
      <c r="A2395" s="116"/>
      <c r="E2395" s="74"/>
      <c r="F2395" s="74"/>
      <c r="G2395" s="74"/>
    </row>
    <row r="2396" spans="1:7" s="55" customFormat="1" ht="14.15" x14ac:dyDescent="0.4">
      <c r="A2396" s="116"/>
      <c r="E2396" s="74"/>
      <c r="F2396" s="74"/>
      <c r="G2396" s="74"/>
    </row>
    <row r="2397" spans="1:7" s="55" customFormat="1" ht="14.15" x14ac:dyDescent="0.4">
      <c r="A2397" s="116"/>
      <c r="E2397" s="74"/>
      <c r="F2397" s="74"/>
      <c r="G2397" s="74"/>
    </row>
    <row r="2398" spans="1:7" s="55" customFormat="1" ht="14.15" x14ac:dyDescent="0.4">
      <c r="A2398" s="116"/>
      <c r="E2398" s="74"/>
      <c r="F2398" s="74"/>
      <c r="G2398" s="74"/>
    </row>
    <row r="2399" spans="1:7" s="55" customFormat="1" ht="14.15" x14ac:dyDescent="0.4">
      <c r="A2399" s="116"/>
      <c r="E2399" s="74"/>
      <c r="F2399" s="74"/>
      <c r="G2399" s="74"/>
    </row>
    <row r="2400" spans="1:7" s="55" customFormat="1" ht="14.15" x14ac:dyDescent="0.4">
      <c r="A2400" s="116"/>
      <c r="E2400" s="74"/>
      <c r="F2400" s="74"/>
      <c r="G2400" s="74"/>
    </row>
    <row r="2401" spans="1:7" s="55" customFormat="1" ht="14.15" x14ac:dyDescent="0.4">
      <c r="A2401" s="116"/>
      <c r="E2401" s="74"/>
      <c r="F2401" s="74"/>
      <c r="G2401" s="74"/>
    </row>
    <row r="2402" spans="1:7" s="55" customFormat="1" ht="14.15" x14ac:dyDescent="0.4">
      <c r="A2402" s="116"/>
      <c r="E2402" s="74"/>
      <c r="F2402" s="74"/>
      <c r="G2402" s="74"/>
    </row>
    <row r="2403" spans="1:7" s="55" customFormat="1" ht="14.15" x14ac:dyDescent="0.4">
      <c r="A2403" s="116"/>
      <c r="E2403" s="74"/>
      <c r="F2403" s="74"/>
      <c r="G2403" s="74"/>
    </row>
    <row r="2404" spans="1:7" s="55" customFormat="1" ht="14.15" x14ac:dyDescent="0.4">
      <c r="A2404" s="116"/>
      <c r="E2404" s="74"/>
      <c r="F2404" s="74"/>
      <c r="G2404" s="74"/>
    </row>
    <row r="2405" spans="1:7" s="55" customFormat="1" ht="14.15" x14ac:dyDescent="0.4">
      <c r="A2405" s="116"/>
      <c r="E2405" s="74"/>
      <c r="F2405" s="74"/>
      <c r="G2405" s="74"/>
    </row>
    <row r="2406" spans="1:7" s="55" customFormat="1" ht="14.15" x14ac:dyDescent="0.4">
      <c r="A2406" s="116"/>
      <c r="E2406" s="74"/>
      <c r="F2406" s="74"/>
      <c r="G2406" s="74"/>
    </row>
    <row r="2407" spans="1:7" s="55" customFormat="1" ht="14.15" x14ac:dyDescent="0.4">
      <c r="A2407" s="116"/>
      <c r="E2407" s="74"/>
      <c r="F2407" s="74"/>
      <c r="G2407" s="74"/>
    </row>
    <row r="2408" spans="1:7" s="55" customFormat="1" ht="14.15" x14ac:dyDescent="0.4">
      <c r="A2408" s="116"/>
      <c r="E2408" s="74"/>
      <c r="F2408" s="74"/>
      <c r="G2408" s="74"/>
    </row>
    <row r="2409" spans="1:7" s="55" customFormat="1" ht="14.15" x14ac:dyDescent="0.4">
      <c r="A2409" s="116"/>
      <c r="E2409" s="74"/>
      <c r="F2409" s="74"/>
      <c r="G2409" s="74"/>
    </row>
    <row r="2410" spans="1:7" s="55" customFormat="1" ht="14.15" x14ac:dyDescent="0.4">
      <c r="A2410" s="116"/>
      <c r="E2410" s="74"/>
      <c r="F2410" s="74"/>
      <c r="G2410" s="74"/>
    </row>
    <row r="2411" spans="1:7" s="55" customFormat="1" ht="14.15" x14ac:dyDescent="0.4">
      <c r="A2411" s="116"/>
      <c r="E2411" s="74"/>
      <c r="F2411" s="74"/>
      <c r="G2411" s="74"/>
    </row>
    <row r="2412" spans="1:7" s="55" customFormat="1" ht="14.15" x14ac:dyDescent="0.4">
      <c r="A2412" s="116"/>
      <c r="E2412" s="74"/>
      <c r="F2412" s="74"/>
      <c r="G2412" s="74"/>
    </row>
    <row r="2413" spans="1:7" s="55" customFormat="1" ht="14.15" x14ac:dyDescent="0.4">
      <c r="A2413" s="116"/>
      <c r="E2413" s="74"/>
      <c r="F2413" s="74"/>
      <c r="G2413" s="74"/>
    </row>
    <row r="2414" spans="1:7" s="55" customFormat="1" ht="14.15" x14ac:dyDescent="0.4">
      <c r="A2414" s="116"/>
      <c r="E2414" s="74"/>
      <c r="F2414" s="74"/>
      <c r="G2414" s="74"/>
    </row>
    <row r="2415" spans="1:7" s="55" customFormat="1" ht="14.15" x14ac:dyDescent="0.4">
      <c r="A2415" s="116"/>
      <c r="E2415" s="74"/>
      <c r="F2415" s="74"/>
      <c r="G2415" s="74"/>
    </row>
    <row r="2416" spans="1:7" s="55" customFormat="1" ht="14.15" x14ac:dyDescent="0.4">
      <c r="A2416" s="116"/>
      <c r="E2416" s="74"/>
      <c r="F2416" s="74"/>
      <c r="G2416" s="74"/>
    </row>
    <row r="2417" spans="1:7" s="55" customFormat="1" ht="14.15" x14ac:dyDescent="0.4">
      <c r="A2417" s="116"/>
      <c r="E2417" s="74"/>
      <c r="F2417" s="74"/>
      <c r="G2417" s="74"/>
    </row>
    <row r="2418" spans="1:7" s="55" customFormat="1" ht="14.15" x14ac:dyDescent="0.4">
      <c r="A2418" s="116"/>
      <c r="E2418" s="74"/>
      <c r="F2418" s="74"/>
      <c r="G2418" s="74"/>
    </row>
    <row r="2419" spans="1:7" s="55" customFormat="1" ht="14.15" x14ac:dyDescent="0.4">
      <c r="A2419" s="116"/>
      <c r="E2419" s="74"/>
      <c r="F2419" s="74"/>
      <c r="G2419" s="74"/>
    </row>
    <row r="2420" spans="1:7" s="55" customFormat="1" ht="14.15" x14ac:dyDescent="0.4">
      <c r="A2420" s="116"/>
      <c r="E2420" s="74"/>
      <c r="F2420" s="74"/>
      <c r="G2420" s="74"/>
    </row>
    <row r="2421" spans="1:7" s="55" customFormat="1" ht="14.15" x14ac:dyDescent="0.4">
      <c r="A2421" s="116"/>
      <c r="E2421" s="74"/>
      <c r="F2421" s="74"/>
      <c r="G2421" s="74"/>
    </row>
    <row r="2422" spans="1:7" s="55" customFormat="1" ht="14.15" x14ac:dyDescent="0.4">
      <c r="A2422" s="116"/>
      <c r="E2422" s="74"/>
      <c r="F2422" s="74"/>
      <c r="G2422" s="74"/>
    </row>
    <row r="2423" spans="1:7" s="55" customFormat="1" ht="14.15" x14ac:dyDescent="0.4">
      <c r="A2423" s="116"/>
      <c r="E2423" s="74"/>
      <c r="F2423" s="74"/>
      <c r="G2423" s="74"/>
    </row>
    <row r="2424" spans="1:7" s="55" customFormat="1" ht="14.15" x14ac:dyDescent="0.4">
      <c r="A2424" s="116"/>
      <c r="E2424" s="74"/>
      <c r="F2424" s="74"/>
      <c r="G2424" s="74"/>
    </row>
    <row r="2425" spans="1:7" s="55" customFormat="1" ht="14.15" x14ac:dyDescent="0.4">
      <c r="A2425" s="116"/>
      <c r="E2425" s="74"/>
      <c r="F2425" s="74"/>
      <c r="G2425" s="74"/>
    </row>
    <row r="2426" spans="1:7" s="55" customFormat="1" ht="14.15" x14ac:dyDescent="0.4">
      <c r="A2426" s="116"/>
      <c r="E2426" s="74"/>
      <c r="F2426" s="74"/>
      <c r="G2426" s="74"/>
    </row>
    <row r="2427" spans="1:7" s="55" customFormat="1" ht="14.15" x14ac:dyDescent="0.4">
      <c r="A2427" s="116"/>
      <c r="E2427" s="74"/>
      <c r="F2427" s="74"/>
      <c r="G2427" s="74"/>
    </row>
    <row r="2428" spans="1:7" s="55" customFormat="1" ht="14.15" x14ac:dyDescent="0.4">
      <c r="A2428" s="116"/>
      <c r="E2428" s="74"/>
      <c r="F2428" s="74"/>
      <c r="G2428" s="74"/>
    </row>
    <row r="2429" spans="1:7" s="55" customFormat="1" ht="14.15" x14ac:dyDescent="0.4">
      <c r="A2429" s="116"/>
      <c r="E2429" s="74"/>
      <c r="F2429" s="74"/>
      <c r="G2429" s="74"/>
    </row>
    <row r="2430" spans="1:7" s="55" customFormat="1" ht="14.15" x14ac:dyDescent="0.4">
      <c r="A2430" s="116"/>
      <c r="E2430" s="74"/>
      <c r="F2430" s="74"/>
      <c r="G2430" s="74"/>
    </row>
    <row r="2431" spans="1:7" s="55" customFormat="1" ht="14.15" x14ac:dyDescent="0.4">
      <c r="A2431" s="116"/>
      <c r="E2431" s="74"/>
      <c r="F2431" s="74"/>
      <c r="G2431" s="74"/>
    </row>
    <row r="2432" spans="1:7" s="55" customFormat="1" ht="14.15" x14ac:dyDescent="0.4">
      <c r="A2432" s="116"/>
      <c r="E2432" s="74"/>
      <c r="F2432" s="74"/>
      <c r="G2432" s="74"/>
    </row>
    <row r="2433" spans="1:7" s="55" customFormat="1" ht="14.15" x14ac:dyDescent="0.4">
      <c r="A2433" s="116"/>
      <c r="E2433" s="74"/>
      <c r="F2433" s="74"/>
      <c r="G2433" s="74"/>
    </row>
    <row r="2434" spans="1:7" s="55" customFormat="1" ht="14.15" x14ac:dyDescent="0.4">
      <c r="A2434" s="116"/>
      <c r="E2434" s="74"/>
      <c r="F2434" s="74"/>
      <c r="G2434" s="74"/>
    </row>
    <row r="2435" spans="1:7" s="55" customFormat="1" ht="14.15" x14ac:dyDescent="0.4">
      <c r="A2435" s="116"/>
      <c r="E2435" s="74"/>
      <c r="F2435" s="74"/>
      <c r="G2435" s="74"/>
    </row>
    <row r="2436" spans="1:7" s="55" customFormat="1" ht="14.15" x14ac:dyDescent="0.4">
      <c r="A2436" s="116"/>
      <c r="E2436" s="74"/>
      <c r="F2436" s="74"/>
      <c r="G2436" s="74"/>
    </row>
    <row r="2437" spans="1:7" s="55" customFormat="1" ht="14.15" x14ac:dyDescent="0.4">
      <c r="A2437" s="116"/>
      <c r="E2437" s="74"/>
      <c r="F2437" s="74"/>
      <c r="G2437" s="74"/>
    </row>
    <row r="2438" spans="1:7" s="55" customFormat="1" ht="14.15" x14ac:dyDescent="0.4">
      <c r="A2438" s="116"/>
      <c r="E2438" s="74"/>
      <c r="F2438" s="74"/>
      <c r="G2438" s="74"/>
    </row>
    <row r="2439" spans="1:7" s="55" customFormat="1" ht="14.15" x14ac:dyDescent="0.4">
      <c r="A2439" s="116"/>
      <c r="E2439" s="74"/>
      <c r="F2439" s="74"/>
      <c r="G2439" s="74"/>
    </row>
    <row r="2440" spans="1:7" s="55" customFormat="1" ht="14.15" x14ac:dyDescent="0.4">
      <c r="A2440" s="116"/>
      <c r="E2440" s="74"/>
      <c r="F2440" s="74"/>
      <c r="G2440" s="74"/>
    </row>
    <row r="2441" spans="1:7" s="55" customFormat="1" ht="14.15" x14ac:dyDescent="0.4">
      <c r="A2441" s="116"/>
      <c r="E2441" s="74"/>
      <c r="F2441" s="74"/>
      <c r="G2441" s="74"/>
    </row>
    <row r="2442" spans="1:7" s="55" customFormat="1" ht="14.15" x14ac:dyDescent="0.4">
      <c r="A2442" s="116"/>
      <c r="E2442" s="74"/>
      <c r="F2442" s="74"/>
      <c r="G2442" s="74"/>
    </row>
    <row r="2443" spans="1:7" s="55" customFormat="1" ht="14.15" x14ac:dyDescent="0.4">
      <c r="A2443" s="116"/>
      <c r="E2443" s="74"/>
      <c r="F2443" s="74"/>
      <c r="G2443" s="74"/>
    </row>
    <row r="2444" spans="1:7" s="55" customFormat="1" ht="14.15" x14ac:dyDescent="0.4">
      <c r="A2444" s="116"/>
      <c r="E2444" s="74"/>
      <c r="F2444" s="74"/>
      <c r="G2444" s="74"/>
    </row>
    <row r="2445" spans="1:7" s="55" customFormat="1" ht="14.15" x14ac:dyDescent="0.4">
      <c r="A2445" s="116"/>
      <c r="E2445" s="74"/>
      <c r="F2445" s="74"/>
      <c r="G2445" s="74"/>
    </row>
    <row r="2446" spans="1:7" s="55" customFormat="1" ht="14.15" x14ac:dyDescent="0.4">
      <c r="A2446" s="116"/>
      <c r="E2446" s="74"/>
      <c r="F2446" s="74"/>
      <c r="G2446" s="74"/>
    </row>
    <row r="2447" spans="1:7" s="55" customFormat="1" ht="14.15" x14ac:dyDescent="0.4">
      <c r="A2447" s="116"/>
      <c r="E2447" s="74"/>
      <c r="F2447" s="74"/>
      <c r="G2447" s="74"/>
    </row>
    <row r="2448" spans="1:7" s="55" customFormat="1" ht="14.15" x14ac:dyDescent="0.4">
      <c r="A2448" s="116"/>
      <c r="E2448" s="74"/>
      <c r="F2448" s="74"/>
      <c r="G2448" s="74"/>
    </row>
    <row r="2449" spans="1:7" s="55" customFormat="1" ht="14.15" x14ac:dyDescent="0.4">
      <c r="A2449" s="116"/>
      <c r="E2449" s="74"/>
      <c r="F2449" s="74"/>
      <c r="G2449" s="74"/>
    </row>
    <row r="2450" spans="1:7" s="55" customFormat="1" ht="14.15" x14ac:dyDescent="0.4">
      <c r="A2450" s="116"/>
      <c r="E2450" s="74"/>
      <c r="F2450" s="74"/>
      <c r="G2450" s="74"/>
    </row>
    <row r="2451" spans="1:7" s="55" customFormat="1" ht="14.15" x14ac:dyDescent="0.4">
      <c r="A2451" s="116"/>
      <c r="E2451" s="74"/>
      <c r="F2451" s="74"/>
      <c r="G2451" s="74"/>
    </row>
    <row r="2452" spans="1:7" s="55" customFormat="1" ht="14.15" x14ac:dyDescent="0.4">
      <c r="A2452" s="116"/>
      <c r="E2452" s="74"/>
      <c r="F2452" s="74"/>
      <c r="G2452" s="74"/>
    </row>
    <row r="2453" spans="1:7" s="55" customFormat="1" ht="14.15" x14ac:dyDescent="0.4">
      <c r="A2453" s="116"/>
      <c r="E2453" s="74"/>
      <c r="F2453" s="74"/>
      <c r="G2453" s="74"/>
    </row>
    <row r="2454" spans="1:7" s="55" customFormat="1" ht="14.15" x14ac:dyDescent="0.4">
      <c r="A2454" s="116"/>
      <c r="E2454" s="74"/>
      <c r="F2454" s="74"/>
      <c r="G2454" s="74"/>
    </row>
    <row r="2455" spans="1:7" s="55" customFormat="1" ht="14.15" x14ac:dyDescent="0.4">
      <c r="A2455" s="116"/>
      <c r="E2455" s="74"/>
      <c r="F2455" s="74"/>
      <c r="G2455" s="74"/>
    </row>
    <row r="2456" spans="1:7" s="55" customFormat="1" ht="14.15" x14ac:dyDescent="0.4">
      <c r="A2456" s="116"/>
      <c r="E2456" s="74"/>
      <c r="F2456" s="74"/>
      <c r="G2456" s="74"/>
    </row>
    <row r="2457" spans="1:7" s="55" customFormat="1" ht="14.15" x14ac:dyDescent="0.4">
      <c r="A2457" s="116"/>
      <c r="E2457" s="74"/>
      <c r="F2457" s="74"/>
      <c r="G2457" s="74"/>
    </row>
    <row r="2458" spans="1:7" s="55" customFormat="1" ht="14.15" x14ac:dyDescent="0.4">
      <c r="A2458" s="116"/>
      <c r="E2458" s="74"/>
      <c r="F2458" s="74"/>
      <c r="G2458" s="74"/>
    </row>
    <row r="2459" spans="1:7" s="55" customFormat="1" ht="14.15" x14ac:dyDescent="0.4">
      <c r="A2459" s="116"/>
      <c r="E2459" s="74"/>
      <c r="F2459" s="74"/>
      <c r="G2459" s="74"/>
    </row>
    <row r="2460" spans="1:7" s="55" customFormat="1" ht="14.15" x14ac:dyDescent="0.4">
      <c r="A2460" s="116"/>
      <c r="E2460" s="74"/>
      <c r="F2460" s="74"/>
      <c r="G2460" s="74"/>
    </row>
    <row r="2461" spans="1:7" s="55" customFormat="1" ht="14.15" x14ac:dyDescent="0.4">
      <c r="A2461" s="116"/>
      <c r="E2461" s="74"/>
      <c r="F2461" s="74"/>
      <c r="G2461" s="74"/>
    </row>
    <row r="2462" spans="1:7" s="55" customFormat="1" ht="14.15" x14ac:dyDescent="0.4">
      <c r="A2462" s="116"/>
      <c r="E2462" s="74"/>
      <c r="F2462" s="74"/>
      <c r="G2462" s="74"/>
    </row>
    <row r="2463" spans="1:7" s="55" customFormat="1" ht="14.15" x14ac:dyDescent="0.4">
      <c r="A2463" s="116"/>
      <c r="E2463" s="74"/>
      <c r="F2463" s="74"/>
      <c r="G2463" s="74"/>
    </row>
    <row r="2464" spans="1:7" s="55" customFormat="1" ht="14.15" x14ac:dyDescent="0.4">
      <c r="A2464" s="116"/>
      <c r="E2464" s="74"/>
      <c r="F2464" s="74"/>
      <c r="G2464" s="74"/>
    </row>
    <row r="2465" spans="1:7" s="55" customFormat="1" ht="14.15" x14ac:dyDescent="0.4">
      <c r="A2465" s="116"/>
      <c r="E2465" s="74"/>
      <c r="F2465" s="74"/>
      <c r="G2465" s="74"/>
    </row>
    <row r="2466" spans="1:7" s="55" customFormat="1" ht="14.15" x14ac:dyDescent="0.4">
      <c r="A2466" s="116"/>
      <c r="E2466" s="74"/>
      <c r="F2466" s="74"/>
      <c r="G2466" s="74"/>
    </row>
    <row r="2467" spans="1:7" s="55" customFormat="1" ht="14.15" x14ac:dyDescent="0.4">
      <c r="A2467" s="116"/>
      <c r="E2467" s="74"/>
      <c r="F2467" s="74"/>
      <c r="G2467" s="74"/>
    </row>
    <row r="2468" spans="1:7" s="55" customFormat="1" ht="14.15" x14ac:dyDescent="0.4">
      <c r="A2468" s="116"/>
      <c r="E2468" s="74"/>
      <c r="F2468" s="74"/>
      <c r="G2468" s="74"/>
    </row>
    <row r="2469" spans="1:7" s="55" customFormat="1" ht="14.15" x14ac:dyDescent="0.4">
      <c r="A2469" s="116"/>
      <c r="E2469" s="74"/>
      <c r="F2469" s="74"/>
      <c r="G2469" s="74"/>
    </row>
    <row r="2470" spans="1:7" s="55" customFormat="1" ht="14.15" x14ac:dyDescent="0.4">
      <c r="A2470" s="116"/>
      <c r="E2470" s="74"/>
      <c r="F2470" s="74"/>
      <c r="G2470" s="74"/>
    </row>
    <row r="2471" spans="1:7" s="55" customFormat="1" ht="14.15" x14ac:dyDescent="0.4">
      <c r="A2471" s="116"/>
      <c r="E2471" s="74"/>
      <c r="F2471" s="74"/>
      <c r="G2471" s="74"/>
    </row>
    <row r="2472" spans="1:7" s="55" customFormat="1" ht="14.15" x14ac:dyDescent="0.4">
      <c r="A2472" s="116"/>
      <c r="E2472" s="74"/>
      <c r="F2472" s="74"/>
      <c r="G2472" s="74"/>
    </row>
    <row r="2473" spans="1:7" s="55" customFormat="1" ht="14.15" x14ac:dyDescent="0.4">
      <c r="A2473" s="116"/>
      <c r="E2473" s="74"/>
      <c r="F2473" s="74"/>
      <c r="G2473" s="74"/>
    </row>
    <row r="2474" spans="1:7" s="55" customFormat="1" ht="14.15" x14ac:dyDescent="0.4">
      <c r="A2474" s="116"/>
      <c r="E2474" s="74"/>
      <c r="F2474" s="74"/>
      <c r="G2474" s="74"/>
    </row>
    <row r="2475" spans="1:7" s="55" customFormat="1" ht="14.15" x14ac:dyDescent="0.4">
      <c r="A2475" s="116"/>
      <c r="E2475" s="74"/>
      <c r="F2475" s="74"/>
      <c r="G2475" s="74"/>
    </row>
    <row r="2476" spans="1:7" s="55" customFormat="1" ht="14.15" x14ac:dyDescent="0.4">
      <c r="A2476" s="116"/>
      <c r="E2476" s="74"/>
      <c r="F2476" s="74"/>
      <c r="G2476" s="74"/>
    </row>
    <row r="2477" spans="1:7" s="55" customFormat="1" ht="14.15" x14ac:dyDescent="0.4">
      <c r="A2477" s="116"/>
      <c r="E2477" s="74"/>
      <c r="F2477" s="74"/>
      <c r="G2477" s="74"/>
    </row>
    <row r="2478" spans="1:7" s="55" customFormat="1" ht="14.15" x14ac:dyDescent="0.4">
      <c r="A2478" s="116"/>
      <c r="E2478" s="74"/>
      <c r="F2478" s="74"/>
      <c r="G2478" s="74"/>
    </row>
    <row r="2479" spans="1:7" s="55" customFormat="1" ht="14.15" x14ac:dyDescent="0.4">
      <c r="A2479" s="116"/>
      <c r="E2479" s="74"/>
      <c r="F2479" s="74"/>
      <c r="G2479" s="74"/>
    </row>
    <row r="2480" spans="1:7" s="55" customFormat="1" ht="14.15" x14ac:dyDescent="0.4">
      <c r="A2480" s="116"/>
      <c r="E2480" s="74"/>
      <c r="F2480" s="74"/>
      <c r="G2480" s="74"/>
    </row>
    <row r="2481" spans="1:7" s="55" customFormat="1" ht="14.15" x14ac:dyDescent="0.4">
      <c r="A2481" s="116"/>
      <c r="E2481" s="74"/>
      <c r="F2481" s="74"/>
      <c r="G2481" s="74"/>
    </row>
    <row r="2482" spans="1:7" s="55" customFormat="1" ht="14.15" x14ac:dyDescent="0.4">
      <c r="A2482" s="116"/>
      <c r="E2482" s="74"/>
      <c r="F2482" s="74"/>
      <c r="G2482" s="74"/>
    </row>
    <row r="2483" spans="1:7" s="55" customFormat="1" ht="14.15" x14ac:dyDescent="0.4">
      <c r="A2483" s="116"/>
      <c r="E2483" s="74"/>
      <c r="F2483" s="74"/>
      <c r="G2483" s="74"/>
    </row>
    <row r="2484" spans="1:7" s="55" customFormat="1" ht="14.15" x14ac:dyDescent="0.4">
      <c r="A2484" s="116"/>
      <c r="E2484" s="74"/>
      <c r="F2484" s="74"/>
      <c r="G2484" s="74"/>
    </row>
    <row r="2485" spans="1:7" s="55" customFormat="1" ht="14.15" x14ac:dyDescent="0.4">
      <c r="A2485" s="116"/>
      <c r="E2485" s="74"/>
      <c r="F2485" s="74"/>
      <c r="G2485" s="74"/>
    </row>
    <row r="2486" spans="1:7" s="55" customFormat="1" ht="14.15" x14ac:dyDescent="0.4">
      <c r="A2486" s="116"/>
      <c r="E2486" s="74"/>
      <c r="F2486" s="74"/>
      <c r="G2486" s="74"/>
    </row>
    <row r="2487" spans="1:7" s="55" customFormat="1" ht="14.15" x14ac:dyDescent="0.4">
      <c r="A2487" s="116"/>
      <c r="E2487" s="74"/>
      <c r="F2487" s="74"/>
      <c r="G2487" s="74"/>
    </row>
    <row r="2488" spans="1:7" s="55" customFormat="1" ht="14.15" x14ac:dyDescent="0.4">
      <c r="A2488" s="116"/>
      <c r="E2488" s="74"/>
      <c r="F2488" s="74"/>
      <c r="G2488" s="74"/>
    </row>
    <row r="2489" spans="1:7" s="55" customFormat="1" ht="14.15" x14ac:dyDescent="0.4">
      <c r="A2489" s="116"/>
      <c r="E2489" s="74"/>
      <c r="F2489" s="74"/>
      <c r="G2489" s="74"/>
    </row>
    <row r="2490" spans="1:7" s="55" customFormat="1" ht="14.15" x14ac:dyDescent="0.4">
      <c r="A2490" s="116"/>
      <c r="E2490" s="74"/>
      <c r="F2490" s="74"/>
      <c r="G2490" s="74"/>
    </row>
    <row r="2491" spans="1:7" s="55" customFormat="1" ht="14.15" x14ac:dyDescent="0.4">
      <c r="A2491" s="116"/>
      <c r="E2491" s="74"/>
      <c r="F2491" s="74"/>
      <c r="G2491" s="74"/>
    </row>
    <row r="2492" spans="1:7" s="55" customFormat="1" ht="14.15" x14ac:dyDescent="0.4">
      <c r="A2492" s="116"/>
      <c r="E2492" s="74"/>
      <c r="F2492" s="74"/>
      <c r="G2492" s="74"/>
    </row>
    <row r="2493" spans="1:7" s="55" customFormat="1" ht="14.15" x14ac:dyDescent="0.4">
      <c r="A2493" s="116"/>
      <c r="E2493" s="74"/>
      <c r="F2493" s="74"/>
      <c r="G2493" s="74"/>
    </row>
    <row r="2494" spans="1:7" s="55" customFormat="1" ht="14.15" x14ac:dyDescent="0.4">
      <c r="A2494" s="116"/>
      <c r="E2494" s="74"/>
      <c r="F2494" s="74"/>
      <c r="G2494" s="74"/>
    </row>
    <row r="2495" spans="1:7" s="55" customFormat="1" ht="14.15" x14ac:dyDescent="0.4">
      <c r="A2495" s="116"/>
      <c r="E2495" s="74"/>
      <c r="F2495" s="74"/>
      <c r="G2495" s="74"/>
    </row>
    <row r="2496" spans="1:7" s="55" customFormat="1" ht="14.15" x14ac:dyDescent="0.4">
      <c r="A2496" s="116"/>
      <c r="E2496" s="74"/>
      <c r="F2496" s="74"/>
      <c r="G2496" s="74"/>
    </row>
    <row r="2497" spans="1:7" s="55" customFormat="1" ht="14.15" x14ac:dyDescent="0.4">
      <c r="A2497" s="116"/>
      <c r="E2497" s="74"/>
      <c r="F2497" s="74"/>
      <c r="G2497" s="74"/>
    </row>
    <row r="2498" spans="1:7" s="55" customFormat="1" ht="14.15" x14ac:dyDescent="0.4">
      <c r="A2498" s="116"/>
      <c r="E2498" s="74"/>
      <c r="F2498" s="74"/>
      <c r="G2498" s="74"/>
    </row>
    <row r="2499" spans="1:7" s="55" customFormat="1" ht="14.15" x14ac:dyDescent="0.4">
      <c r="A2499" s="116"/>
      <c r="E2499" s="74"/>
      <c r="F2499" s="74"/>
      <c r="G2499" s="74"/>
    </row>
    <row r="2500" spans="1:7" s="55" customFormat="1" ht="14.15" x14ac:dyDescent="0.4">
      <c r="A2500" s="116"/>
      <c r="E2500" s="74"/>
      <c r="F2500" s="74"/>
      <c r="G2500" s="74"/>
    </row>
    <row r="2501" spans="1:7" s="55" customFormat="1" ht="14.15" x14ac:dyDescent="0.4">
      <c r="A2501" s="116"/>
      <c r="E2501" s="74"/>
      <c r="F2501" s="74"/>
      <c r="G2501" s="74"/>
    </row>
    <row r="2502" spans="1:7" s="55" customFormat="1" ht="14.15" x14ac:dyDescent="0.4">
      <c r="A2502" s="116"/>
      <c r="E2502" s="74"/>
      <c r="F2502" s="74"/>
      <c r="G2502" s="74"/>
    </row>
    <row r="2503" spans="1:7" s="55" customFormat="1" ht="14.15" x14ac:dyDescent="0.4">
      <c r="A2503" s="116"/>
      <c r="E2503" s="74"/>
      <c r="F2503" s="74"/>
      <c r="G2503" s="74"/>
    </row>
    <row r="2504" spans="1:7" s="55" customFormat="1" ht="14.15" x14ac:dyDescent="0.4">
      <c r="A2504" s="116"/>
      <c r="E2504" s="74"/>
      <c r="F2504" s="74"/>
      <c r="G2504" s="74"/>
    </row>
    <row r="2505" spans="1:7" s="55" customFormat="1" ht="14.15" x14ac:dyDescent="0.4">
      <c r="A2505" s="116"/>
      <c r="E2505" s="74"/>
      <c r="F2505" s="74"/>
      <c r="G2505" s="74"/>
    </row>
    <row r="2506" spans="1:7" s="55" customFormat="1" ht="14.15" x14ac:dyDescent="0.4">
      <c r="A2506" s="116"/>
      <c r="E2506" s="74"/>
      <c r="F2506" s="74"/>
      <c r="G2506" s="74"/>
    </row>
    <row r="2507" spans="1:7" s="55" customFormat="1" ht="14.15" x14ac:dyDescent="0.4">
      <c r="A2507" s="116"/>
      <c r="E2507" s="74"/>
      <c r="F2507" s="74"/>
      <c r="G2507" s="74"/>
    </row>
    <row r="2508" spans="1:7" s="55" customFormat="1" ht="14.15" x14ac:dyDescent="0.4">
      <c r="A2508" s="116"/>
      <c r="E2508" s="74"/>
      <c r="F2508" s="74"/>
      <c r="G2508" s="74"/>
    </row>
    <row r="2509" spans="1:7" s="55" customFormat="1" ht="14.15" x14ac:dyDescent="0.4">
      <c r="A2509" s="116"/>
      <c r="E2509" s="74"/>
      <c r="F2509" s="74"/>
      <c r="G2509" s="74"/>
    </row>
    <row r="2510" spans="1:7" s="55" customFormat="1" ht="14.15" x14ac:dyDescent="0.4">
      <c r="A2510" s="116"/>
      <c r="E2510" s="74"/>
      <c r="F2510" s="74"/>
      <c r="G2510" s="74"/>
    </row>
    <row r="2511" spans="1:7" s="55" customFormat="1" ht="14.15" x14ac:dyDescent="0.4">
      <c r="A2511" s="116"/>
      <c r="E2511" s="74"/>
      <c r="F2511" s="74"/>
      <c r="G2511" s="74"/>
    </row>
    <row r="2512" spans="1:7" s="55" customFormat="1" ht="14.15" x14ac:dyDescent="0.4">
      <c r="A2512" s="116"/>
      <c r="E2512" s="74"/>
      <c r="F2512" s="74"/>
      <c r="G2512" s="74"/>
    </row>
    <row r="2513" spans="1:7" s="55" customFormat="1" ht="14.15" x14ac:dyDescent="0.4">
      <c r="A2513" s="116"/>
      <c r="E2513" s="74"/>
      <c r="F2513" s="74"/>
      <c r="G2513" s="74"/>
    </row>
    <row r="2514" spans="1:7" s="55" customFormat="1" ht="14.15" x14ac:dyDescent="0.4">
      <c r="A2514" s="116"/>
      <c r="E2514" s="74"/>
      <c r="F2514" s="74"/>
      <c r="G2514" s="74"/>
    </row>
    <row r="2515" spans="1:7" s="55" customFormat="1" ht="14.15" x14ac:dyDescent="0.4">
      <c r="A2515" s="116"/>
      <c r="E2515" s="74"/>
      <c r="F2515" s="74"/>
      <c r="G2515" s="74"/>
    </row>
    <row r="2516" spans="1:7" s="55" customFormat="1" ht="14.15" x14ac:dyDescent="0.4">
      <c r="A2516" s="116"/>
      <c r="E2516" s="74"/>
      <c r="F2516" s="74"/>
      <c r="G2516" s="74"/>
    </row>
    <row r="2517" spans="1:7" s="55" customFormat="1" ht="14.15" x14ac:dyDescent="0.4">
      <c r="A2517" s="116"/>
      <c r="E2517" s="74"/>
      <c r="F2517" s="74"/>
      <c r="G2517" s="74"/>
    </row>
    <row r="2518" spans="1:7" s="55" customFormat="1" ht="14.15" x14ac:dyDescent="0.4">
      <c r="A2518" s="116"/>
      <c r="E2518" s="74"/>
      <c r="F2518" s="74"/>
      <c r="G2518" s="74"/>
    </row>
    <row r="2519" spans="1:7" s="55" customFormat="1" ht="14.15" x14ac:dyDescent="0.4">
      <c r="A2519" s="116"/>
      <c r="E2519" s="74"/>
      <c r="F2519" s="74"/>
      <c r="G2519" s="74"/>
    </row>
    <row r="2520" spans="1:7" s="55" customFormat="1" ht="14.15" x14ac:dyDescent="0.4">
      <c r="A2520" s="116"/>
      <c r="E2520" s="74"/>
      <c r="F2520" s="74"/>
      <c r="G2520" s="74"/>
    </row>
    <row r="2521" spans="1:7" s="55" customFormat="1" ht="14.15" x14ac:dyDescent="0.4">
      <c r="A2521" s="116"/>
      <c r="E2521" s="74"/>
      <c r="F2521" s="74"/>
      <c r="G2521" s="74"/>
    </row>
    <row r="2522" spans="1:7" s="55" customFormat="1" ht="14.15" x14ac:dyDescent="0.4">
      <c r="A2522" s="116"/>
      <c r="E2522" s="74"/>
      <c r="F2522" s="74"/>
      <c r="G2522" s="74"/>
    </row>
    <row r="2523" spans="1:7" s="55" customFormat="1" ht="14.15" x14ac:dyDescent="0.4">
      <c r="A2523" s="116"/>
      <c r="E2523" s="74"/>
      <c r="F2523" s="74"/>
      <c r="G2523" s="74"/>
    </row>
    <row r="2524" spans="1:7" s="55" customFormat="1" ht="14.15" x14ac:dyDescent="0.4">
      <c r="A2524" s="116"/>
      <c r="E2524" s="74"/>
      <c r="F2524" s="74"/>
      <c r="G2524" s="74"/>
    </row>
    <row r="2525" spans="1:7" s="55" customFormat="1" ht="14.15" x14ac:dyDescent="0.4">
      <c r="A2525" s="116"/>
      <c r="E2525" s="74"/>
      <c r="F2525" s="74"/>
      <c r="G2525" s="74"/>
    </row>
    <row r="2526" spans="1:7" s="55" customFormat="1" ht="14.15" x14ac:dyDescent="0.4">
      <c r="A2526" s="116"/>
      <c r="E2526" s="74"/>
      <c r="F2526" s="74"/>
      <c r="G2526" s="74"/>
    </row>
    <row r="2527" spans="1:7" s="55" customFormat="1" ht="14.15" x14ac:dyDescent="0.4">
      <c r="A2527" s="116"/>
      <c r="E2527" s="74"/>
      <c r="F2527" s="74"/>
      <c r="G2527" s="74"/>
    </row>
    <row r="2528" spans="1:7" s="55" customFormat="1" ht="14.15" x14ac:dyDescent="0.4">
      <c r="A2528" s="116"/>
      <c r="E2528" s="74"/>
      <c r="F2528" s="74"/>
      <c r="G2528" s="74"/>
    </row>
    <row r="2529" spans="1:7" s="55" customFormat="1" ht="14.15" x14ac:dyDescent="0.4">
      <c r="A2529" s="116"/>
      <c r="E2529" s="74"/>
      <c r="F2529" s="74"/>
      <c r="G2529" s="74"/>
    </row>
    <row r="2530" spans="1:7" s="55" customFormat="1" ht="14.15" x14ac:dyDescent="0.4">
      <c r="A2530" s="116"/>
      <c r="E2530" s="74"/>
      <c r="F2530" s="74"/>
      <c r="G2530" s="74"/>
    </row>
    <row r="2531" spans="1:7" s="55" customFormat="1" ht="14.15" x14ac:dyDescent="0.4">
      <c r="A2531" s="116"/>
      <c r="E2531" s="74"/>
      <c r="F2531" s="74"/>
      <c r="G2531" s="74"/>
    </row>
    <row r="2532" spans="1:7" s="55" customFormat="1" ht="14.15" x14ac:dyDescent="0.4">
      <c r="A2532" s="116"/>
      <c r="E2532" s="74"/>
      <c r="F2532" s="74"/>
      <c r="G2532" s="74"/>
    </row>
    <row r="2533" spans="1:7" s="55" customFormat="1" ht="14.15" x14ac:dyDescent="0.4">
      <c r="A2533" s="116"/>
      <c r="E2533" s="74"/>
      <c r="F2533" s="74"/>
      <c r="G2533" s="74"/>
    </row>
    <row r="2534" spans="1:7" s="55" customFormat="1" ht="14.15" x14ac:dyDescent="0.4">
      <c r="A2534" s="116"/>
      <c r="E2534" s="74"/>
      <c r="F2534" s="74"/>
      <c r="G2534" s="74"/>
    </row>
    <row r="2535" spans="1:7" s="55" customFormat="1" ht="14.15" x14ac:dyDescent="0.4">
      <c r="A2535" s="116"/>
      <c r="E2535" s="74"/>
      <c r="F2535" s="74"/>
      <c r="G2535" s="74"/>
    </row>
    <row r="2536" spans="1:7" s="55" customFormat="1" ht="14.15" x14ac:dyDescent="0.4">
      <c r="A2536" s="116"/>
      <c r="E2536" s="74"/>
      <c r="F2536" s="74"/>
      <c r="G2536" s="74"/>
    </row>
    <row r="2537" spans="1:7" s="55" customFormat="1" ht="14.15" x14ac:dyDescent="0.4">
      <c r="A2537" s="116"/>
      <c r="E2537" s="74"/>
      <c r="F2537" s="74"/>
      <c r="G2537" s="74"/>
    </row>
    <row r="2538" spans="1:7" s="55" customFormat="1" ht="14.15" x14ac:dyDescent="0.4">
      <c r="A2538" s="116"/>
      <c r="E2538" s="74"/>
      <c r="F2538" s="74"/>
      <c r="G2538" s="74"/>
    </row>
    <row r="2539" spans="1:7" s="55" customFormat="1" ht="14.15" x14ac:dyDescent="0.4">
      <c r="A2539" s="116"/>
      <c r="E2539" s="74"/>
      <c r="F2539" s="74"/>
      <c r="G2539" s="74"/>
    </row>
    <row r="2540" spans="1:7" s="55" customFormat="1" ht="14.15" x14ac:dyDescent="0.4">
      <c r="A2540" s="116"/>
      <c r="E2540" s="74"/>
      <c r="F2540" s="74"/>
      <c r="G2540" s="74"/>
    </row>
    <row r="2541" spans="1:7" s="55" customFormat="1" ht="14.15" x14ac:dyDescent="0.4">
      <c r="A2541" s="116"/>
      <c r="E2541" s="74"/>
      <c r="F2541" s="74"/>
      <c r="G2541" s="74"/>
    </row>
    <row r="2542" spans="1:7" s="55" customFormat="1" ht="14.15" x14ac:dyDescent="0.4">
      <c r="A2542" s="116"/>
      <c r="E2542" s="74"/>
      <c r="F2542" s="74"/>
      <c r="G2542" s="74"/>
    </row>
    <row r="2543" spans="1:7" s="55" customFormat="1" ht="14.15" x14ac:dyDescent="0.4">
      <c r="A2543" s="116"/>
      <c r="E2543" s="74"/>
      <c r="F2543" s="74"/>
      <c r="G2543" s="74"/>
    </row>
    <row r="2544" spans="1:7" s="55" customFormat="1" ht="14.15" x14ac:dyDescent="0.4">
      <c r="A2544" s="116"/>
      <c r="E2544" s="74"/>
      <c r="F2544" s="74"/>
      <c r="G2544" s="74"/>
    </row>
    <row r="2545" spans="1:7" s="55" customFormat="1" ht="14.15" x14ac:dyDescent="0.4">
      <c r="A2545" s="116"/>
      <c r="E2545" s="74"/>
      <c r="F2545" s="74"/>
      <c r="G2545" s="74"/>
    </row>
    <row r="2546" spans="1:7" s="55" customFormat="1" ht="14.15" x14ac:dyDescent="0.4">
      <c r="A2546" s="116"/>
      <c r="E2546" s="74"/>
      <c r="F2546" s="74"/>
      <c r="G2546" s="74"/>
    </row>
    <row r="2547" spans="1:7" s="55" customFormat="1" ht="14.15" x14ac:dyDescent="0.4">
      <c r="A2547" s="116"/>
      <c r="E2547" s="74"/>
      <c r="F2547" s="74"/>
      <c r="G2547" s="74"/>
    </row>
    <row r="2548" spans="1:7" s="55" customFormat="1" ht="14.15" x14ac:dyDescent="0.4">
      <c r="A2548" s="116"/>
      <c r="E2548" s="74"/>
      <c r="F2548" s="74"/>
      <c r="G2548" s="74"/>
    </row>
    <row r="2549" spans="1:7" s="55" customFormat="1" ht="14.15" x14ac:dyDescent="0.4">
      <c r="A2549" s="116"/>
      <c r="E2549" s="74"/>
      <c r="F2549" s="74"/>
      <c r="G2549" s="74"/>
    </row>
    <row r="2550" spans="1:7" s="55" customFormat="1" ht="14.15" x14ac:dyDescent="0.4">
      <c r="A2550" s="116"/>
      <c r="E2550" s="74"/>
      <c r="F2550" s="74"/>
      <c r="G2550" s="74"/>
    </row>
    <row r="2551" spans="1:7" s="55" customFormat="1" ht="14.15" x14ac:dyDescent="0.4">
      <c r="A2551" s="116"/>
      <c r="E2551" s="74"/>
      <c r="F2551" s="74"/>
      <c r="G2551" s="74"/>
    </row>
    <row r="2552" spans="1:7" s="55" customFormat="1" ht="14.15" x14ac:dyDescent="0.4">
      <c r="A2552" s="116"/>
      <c r="E2552" s="74"/>
      <c r="F2552" s="74"/>
      <c r="G2552" s="74"/>
    </row>
    <row r="2553" spans="1:7" s="55" customFormat="1" ht="14.15" x14ac:dyDescent="0.4">
      <c r="A2553" s="116"/>
      <c r="E2553" s="74"/>
      <c r="F2553" s="74"/>
      <c r="G2553" s="74"/>
    </row>
    <row r="2554" spans="1:7" s="55" customFormat="1" ht="14.15" x14ac:dyDescent="0.4">
      <c r="A2554" s="116"/>
      <c r="E2554" s="74"/>
      <c r="F2554" s="74"/>
      <c r="G2554" s="74"/>
    </row>
    <row r="2555" spans="1:7" s="55" customFormat="1" ht="14.15" x14ac:dyDescent="0.4">
      <c r="A2555" s="116"/>
      <c r="E2555" s="74"/>
      <c r="F2555" s="74"/>
      <c r="G2555" s="74"/>
    </row>
    <row r="2556" spans="1:7" s="55" customFormat="1" ht="14.15" x14ac:dyDescent="0.4">
      <c r="A2556" s="116"/>
      <c r="E2556" s="74"/>
      <c r="F2556" s="74"/>
      <c r="G2556" s="74"/>
    </row>
    <row r="2557" spans="1:7" s="55" customFormat="1" ht="14.15" x14ac:dyDescent="0.4">
      <c r="A2557" s="116"/>
      <c r="E2557" s="74"/>
      <c r="F2557" s="74"/>
      <c r="G2557" s="74"/>
    </row>
    <row r="2558" spans="1:7" s="55" customFormat="1" ht="14.15" x14ac:dyDescent="0.4">
      <c r="A2558" s="116"/>
      <c r="E2558" s="74"/>
      <c r="F2558" s="74"/>
      <c r="G2558" s="74"/>
    </row>
    <row r="2559" spans="1:7" s="55" customFormat="1" ht="14.15" x14ac:dyDescent="0.4">
      <c r="A2559" s="116"/>
      <c r="E2559" s="74"/>
      <c r="F2559" s="74"/>
      <c r="G2559" s="74"/>
    </row>
    <row r="2560" spans="1:7" s="55" customFormat="1" ht="14.15" x14ac:dyDescent="0.4">
      <c r="A2560" s="116"/>
      <c r="E2560" s="74"/>
      <c r="F2560" s="74"/>
      <c r="G2560" s="74"/>
    </row>
    <row r="2561" spans="1:7" s="55" customFormat="1" ht="14.15" x14ac:dyDescent="0.4">
      <c r="A2561" s="116"/>
      <c r="E2561" s="74"/>
      <c r="F2561" s="74"/>
      <c r="G2561" s="74"/>
    </row>
    <row r="2562" spans="1:7" s="55" customFormat="1" ht="14.15" x14ac:dyDescent="0.4">
      <c r="A2562" s="116"/>
      <c r="E2562" s="74"/>
      <c r="F2562" s="74"/>
      <c r="G2562" s="74"/>
    </row>
    <row r="2563" spans="1:7" s="55" customFormat="1" ht="14.15" x14ac:dyDescent="0.4">
      <c r="A2563" s="116"/>
      <c r="E2563" s="74"/>
      <c r="F2563" s="74"/>
      <c r="G2563" s="74"/>
    </row>
    <row r="2564" spans="1:7" s="55" customFormat="1" ht="14.15" x14ac:dyDescent="0.4">
      <c r="A2564" s="116"/>
      <c r="E2564" s="74"/>
      <c r="F2564" s="74"/>
      <c r="G2564" s="74"/>
    </row>
    <row r="2565" spans="1:7" s="55" customFormat="1" ht="14.15" x14ac:dyDescent="0.4">
      <c r="A2565" s="116"/>
      <c r="E2565" s="74"/>
      <c r="F2565" s="74"/>
      <c r="G2565" s="74"/>
    </row>
    <row r="2566" spans="1:7" s="55" customFormat="1" ht="14.15" x14ac:dyDescent="0.4">
      <c r="A2566" s="116"/>
      <c r="E2566" s="74"/>
      <c r="F2566" s="74"/>
      <c r="G2566" s="74"/>
    </row>
    <row r="2567" spans="1:7" s="55" customFormat="1" ht="14.15" x14ac:dyDescent="0.4">
      <c r="A2567" s="116"/>
      <c r="E2567" s="74"/>
      <c r="F2567" s="74"/>
      <c r="G2567" s="74"/>
    </row>
    <row r="2568" spans="1:7" s="55" customFormat="1" ht="14.15" x14ac:dyDescent="0.4">
      <c r="A2568" s="116"/>
      <c r="E2568" s="74"/>
      <c r="F2568" s="74"/>
      <c r="G2568" s="74"/>
    </row>
    <row r="2569" spans="1:7" s="55" customFormat="1" ht="14.15" x14ac:dyDescent="0.4">
      <c r="A2569" s="116"/>
      <c r="E2569" s="74"/>
      <c r="F2569" s="74"/>
      <c r="G2569" s="74"/>
    </row>
    <row r="2570" spans="1:7" s="55" customFormat="1" ht="14.15" x14ac:dyDescent="0.4">
      <c r="A2570" s="116"/>
      <c r="E2570" s="74"/>
      <c r="F2570" s="74"/>
      <c r="G2570" s="74"/>
    </row>
    <row r="2571" spans="1:7" s="55" customFormat="1" ht="14.15" x14ac:dyDescent="0.4">
      <c r="A2571" s="116"/>
      <c r="E2571" s="74"/>
      <c r="F2571" s="74"/>
      <c r="G2571" s="74"/>
    </row>
    <row r="2572" spans="1:7" s="55" customFormat="1" ht="14.15" x14ac:dyDescent="0.4">
      <c r="A2572" s="116"/>
      <c r="E2572" s="74"/>
      <c r="F2572" s="74"/>
      <c r="G2572" s="74"/>
    </row>
    <row r="2573" spans="1:7" s="55" customFormat="1" ht="14.15" x14ac:dyDescent="0.4">
      <c r="A2573" s="116"/>
      <c r="E2573" s="74"/>
      <c r="F2573" s="74"/>
      <c r="G2573" s="74"/>
    </row>
    <row r="2574" spans="1:7" s="55" customFormat="1" ht="14.15" x14ac:dyDescent="0.4">
      <c r="A2574" s="116"/>
      <c r="E2574" s="74"/>
      <c r="F2574" s="74"/>
      <c r="G2574" s="74"/>
    </row>
    <row r="2575" spans="1:7" s="55" customFormat="1" ht="14.15" x14ac:dyDescent="0.4">
      <c r="A2575" s="116"/>
      <c r="E2575" s="74"/>
      <c r="F2575" s="74"/>
      <c r="G2575" s="74"/>
    </row>
    <row r="2576" spans="1:7" s="55" customFormat="1" ht="14.15" x14ac:dyDescent="0.4">
      <c r="A2576" s="116"/>
      <c r="E2576" s="74"/>
      <c r="F2576" s="74"/>
      <c r="G2576" s="74"/>
    </row>
    <row r="2577" spans="1:7" s="55" customFormat="1" ht="14.15" x14ac:dyDescent="0.4">
      <c r="A2577" s="116"/>
      <c r="E2577" s="74"/>
      <c r="F2577" s="74"/>
      <c r="G2577" s="74"/>
    </row>
    <row r="2578" spans="1:7" s="55" customFormat="1" ht="14.15" x14ac:dyDescent="0.4">
      <c r="A2578" s="116"/>
      <c r="E2578" s="74"/>
      <c r="F2578" s="74"/>
      <c r="G2578" s="74"/>
    </row>
    <row r="2579" spans="1:7" s="55" customFormat="1" ht="14.15" x14ac:dyDescent="0.4">
      <c r="A2579" s="116"/>
      <c r="E2579" s="74"/>
      <c r="F2579" s="74"/>
      <c r="G2579" s="74"/>
    </row>
    <row r="2580" spans="1:7" s="55" customFormat="1" ht="14.15" x14ac:dyDescent="0.4">
      <c r="A2580" s="116"/>
      <c r="E2580" s="74"/>
      <c r="F2580" s="74"/>
      <c r="G2580" s="74"/>
    </row>
    <row r="2581" spans="1:7" s="55" customFormat="1" ht="14.15" x14ac:dyDescent="0.4">
      <c r="A2581" s="116"/>
      <c r="E2581" s="74"/>
      <c r="F2581" s="74"/>
      <c r="G2581" s="74"/>
    </row>
    <row r="2582" spans="1:7" s="55" customFormat="1" ht="14.15" x14ac:dyDescent="0.4">
      <c r="A2582" s="116"/>
      <c r="E2582" s="74"/>
      <c r="F2582" s="74"/>
      <c r="G2582" s="74"/>
    </row>
    <row r="2583" spans="1:7" s="55" customFormat="1" ht="14.15" x14ac:dyDescent="0.4">
      <c r="A2583" s="116"/>
      <c r="E2583" s="74"/>
      <c r="F2583" s="74"/>
      <c r="G2583" s="74"/>
    </row>
    <row r="2584" spans="1:7" s="55" customFormat="1" ht="14.15" x14ac:dyDescent="0.4">
      <c r="A2584" s="116"/>
      <c r="E2584" s="74"/>
      <c r="F2584" s="74"/>
      <c r="G2584" s="74"/>
    </row>
    <row r="2585" spans="1:7" s="55" customFormat="1" ht="14.15" x14ac:dyDescent="0.4">
      <c r="A2585" s="116"/>
      <c r="E2585" s="74"/>
      <c r="F2585" s="74"/>
      <c r="G2585" s="74"/>
    </row>
    <row r="2586" spans="1:7" s="55" customFormat="1" ht="14.15" x14ac:dyDescent="0.4">
      <c r="A2586" s="116"/>
      <c r="E2586" s="74"/>
      <c r="F2586" s="74"/>
      <c r="G2586" s="74"/>
    </row>
    <row r="2587" spans="1:7" s="55" customFormat="1" ht="14.15" x14ac:dyDescent="0.4">
      <c r="A2587" s="116"/>
      <c r="E2587" s="74"/>
      <c r="F2587" s="74"/>
      <c r="G2587" s="74"/>
    </row>
    <row r="2588" spans="1:7" s="55" customFormat="1" ht="14.15" x14ac:dyDescent="0.4">
      <c r="A2588" s="116"/>
      <c r="E2588" s="74"/>
      <c r="F2588" s="74"/>
      <c r="G2588" s="74"/>
    </row>
    <row r="2589" spans="1:7" s="55" customFormat="1" ht="14.15" x14ac:dyDescent="0.4">
      <c r="A2589" s="116"/>
      <c r="E2589" s="74"/>
      <c r="F2589" s="74"/>
      <c r="G2589" s="74"/>
    </row>
    <row r="2590" spans="1:7" s="55" customFormat="1" ht="14.15" x14ac:dyDescent="0.4">
      <c r="A2590" s="116"/>
      <c r="E2590" s="74"/>
      <c r="F2590" s="74"/>
      <c r="G2590" s="74"/>
    </row>
    <row r="2591" spans="1:7" s="55" customFormat="1" ht="14.15" x14ac:dyDescent="0.4">
      <c r="A2591" s="116"/>
      <c r="E2591" s="74"/>
      <c r="F2591" s="74"/>
      <c r="G2591" s="74"/>
    </row>
    <row r="2592" spans="1:7" s="55" customFormat="1" ht="14.15" x14ac:dyDescent="0.4">
      <c r="A2592" s="116"/>
      <c r="E2592" s="74"/>
      <c r="F2592" s="74"/>
      <c r="G2592" s="74"/>
    </row>
    <row r="2593" spans="1:7" s="55" customFormat="1" ht="14.15" x14ac:dyDescent="0.4">
      <c r="A2593" s="116"/>
      <c r="E2593" s="74"/>
      <c r="F2593" s="74"/>
      <c r="G2593" s="74"/>
    </row>
    <row r="2594" spans="1:7" s="55" customFormat="1" ht="14.15" x14ac:dyDescent="0.4">
      <c r="A2594" s="116"/>
      <c r="E2594" s="74"/>
      <c r="F2594" s="74"/>
      <c r="G2594" s="74"/>
    </row>
    <row r="2595" spans="1:7" s="55" customFormat="1" ht="14.15" x14ac:dyDescent="0.4">
      <c r="A2595" s="116"/>
      <c r="E2595" s="74"/>
      <c r="F2595" s="74"/>
      <c r="G2595" s="74"/>
    </row>
    <row r="2596" spans="1:7" s="55" customFormat="1" ht="14.15" x14ac:dyDescent="0.4">
      <c r="A2596" s="116"/>
      <c r="E2596" s="74"/>
      <c r="F2596" s="74"/>
      <c r="G2596" s="74"/>
    </row>
    <row r="2597" spans="1:7" s="55" customFormat="1" ht="14.15" x14ac:dyDescent="0.4">
      <c r="A2597" s="116"/>
      <c r="E2597" s="74"/>
      <c r="F2597" s="74"/>
      <c r="G2597" s="74"/>
    </row>
    <row r="2598" spans="1:7" s="55" customFormat="1" ht="14.15" x14ac:dyDescent="0.4">
      <c r="A2598" s="116"/>
      <c r="E2598" s="74"/>
      <c r="F2598" s="74"/>
      <c r="G2598" s="74"/>
    </row>
    <row r="2599" spans="1:7" s="55" customFormat="1" ht="14.15" x14ac:dyDescent="0.4">
      <c r="A2599" s="116"/>
      <c r="E2599" s="74"/>
      <c r="F2599" s="74"/>
      <c r="G2599" s="74"/>
    </row>
    <row r="2600" spans="1:7" s="55" customFormat="1" ht="14.15" x14ac:dyDescent="0.4">
      <c r="A2600" s="116"/>
      <c r="E2600" s="74"/>
      <c r="F2600" s="74"/>
      <c r="G2600" s="74"/>
    </row>
    <row r="2601" spans="1:7" s="55" customFormat="1" ht="14.15" x14ac:dyDescent="0.4">
      <c r="A2601" s="116"/>
      <c r="E2601" s="74"/>
      <c r="F2601" s="74"/>
      <c r="G2601" s="74"/>
    </row>
    <row r="2602" spans="1:7" s="55" customFormat="1" ht="14.15" x14ac:dyDescent="0.4">
      <c r="A2602" s="116"/>
      <c r="E2602" s="74"/>
      <c r="F2602" s="74"/>
      <c r="G2602" s="74"/>
    </row>
    <row r="2603" spans="1:7" s="55" customFormat="1" ht="14.15" x14ac:dyDescent="0.4">
      <c r="A2603" s="116"/>
      <c r="E2603" s="74"/>
      <c r="F2603" s="74"/>
      <c r="G2603" s="74"/>
    </row>
    <row r="2604" spans="1:7" s="55" customFormat="1" ht="14.15" x14ac:dyDescent="0.4">
      <c r="A2604" s="116"/>
      <c r="E2604" s="74"/>
      <c r="F2604" s="74"/>
      <c r="G2604" s="74"/>
    </row>
    <row r="2605" spans="1:7" s="55" customFormat="1" ht="14.15" x14ac:dyDescent="0.4">
      <c r="A2605" s="116"/>
      <c r="E2605" s="74"/>
      <c r="F2605" s="74"/>
      <c r="G2605" s="74"/>
    </row>
    <row r="2606" spans="1:7" s="55" customFormat="1" ht="14.15" x14ac:dyDescent="0.4">
      <c r="A2606" s="116"/>
      <c r="E2606" s="74"/>
      <c r="F2606" s="74"/>
      <c r="G2606" s="74"/>
    </row>
    <row r="2607" spans="1:7" s="55" customFormat="1" ht="14.15" x14ac:dyDescent="0.4">
      <c r="A2607" s="116"/>
      <c r="E2607" s="74"/>
      <c r="F2607" s="74"/>
      <c r="G2607" s="74"/>
    </row>
    <row r="2608" spans="1:7" s="55" customFormat="1" ht="14.15" x14ac:dyDescent="0.4">
      <c r="A2608" s="116"/>
      <c r="E2608" s="74"/>
      <c r="F2608" s="74"/>
      <c r="G2608" s="74"/>
    </row>
    <row r="2609" spans="1:7" s="55" customFormat="1" ht="14.15" x14ac:dyDescent="0.4">
      <c r="A2609" s="116"/>
      <c r="E2609" s="74"/>
      <c r="F2609" s="74"/>
      <c r="G2609" s="74"/>
    </row>
    <row r="2610" spans="1:7" s="55" customFormat="1" ht="14.15" x14ac:dyDescent="0.4">
      <c r="A2610" s="116"/>
      <c r="E2610" s="74"/>
      <c r="F2610" s="74"/>
      <c r="G2610" s="74"/>
    </row>
    <row r="2611" spans="1:7" s="55" customFormat="1" ht="14.15" x14ac:dyDescent="0.4">
      <c r="A2611" s="116"/>
      <c r="E2611" s="74"/>
      <c r="F2611" s="74"/>
      <c r="G2611" s="74"/>
    </row>
    <row r="2612" spans="1:7" s="55" customFormat="1" ht="14.15" x14ac:dyDescent="0.4">
      <c r="A2612" s="116"/>
      <c r="E2612" s="74"/>
      <c r="F2612" s="74"/>
      <c r="G2612" s="74"/>
    </row>
    <row r="2613" spans="1:7" s="55" customFormat="1" ht="14.15" x14ac:dyDescent="0.4">
      <c r="A2613" s="116"/>
      <c r="E2613" s="74"/>
      <c r="F2613" s="74"/>
      <c r="G2613" s="74"/>
    </row>
    <row r="2614" spans="1:7" s="55" customFormat="1" ht="14.15" x14ac:dyDescent="0.4">
      <c r="A2614" s="116"/>
      <c r="E2614" s="74"/>
      <c r="F2614" s="74"/>
      <c r="G2614" s="74"/>
    </row>
    <row r="2615" spans="1:7" s="55" customFormat="1" ht="14.15" x14ac:dyDescent="0.4">
      <c r="A2615" s="116"/>
      <c r="E2615" s="74"/>
      <c r="F2615" s="74"/>
      <c r="G2615" s="74"/>
    </row>
    <row r="2616" spans="1:7" s="55" customFormat="1" ht="14.15" x14ac:dyDescent="0.4">
      <c r="A2616" s="116"/>
      <c r="E2616" s="74"/>
      <c r="F2616" s="74"/>
      <c r="G2616" s="74"/>
    </row>
    <row r="2617" spans="1:7" s="55" customFormat="1" ht="14.15" x14ac:dyDescent="0.4">
      <c r="A2617" s="116"/>
      <c r="E2617" s="74"/>
      <c r="F2617" s="74"/>
      <c r="G2617" s="74"/>
    </row>
    <row r="2618" spans="1:7" s="55" customFormat="1" ht="14.15" x14ac:dyDescent="0.4">
      <c r="A2618" s="116"/>
      <c r="E2618" s="74"/>
      <c r="F2618" s="74"/>
      <c r="G2618" s="74"/>
    </row>
    <row r="2619" spans="1:7" s="55" customFormat="1" ht="14.15" x14ac:dyDescent="0.4">
      <c r="A2619" s="116"/>
      <c r="E2619" s="74"/>
      <c r="F2619" s="74"/>
      <c r="G2619" s="74"/>
    </row>
    <row r="2620" spans="1:7" s="55" customFormat="1" ht="14.15" x14ac:dyDescent="0.4">
      <c r="A2620" s="116"/>
      <c r="E2620" s="74"/>
      <c r="F2620" s="74"/>
      <c r="G2620" s="74"/>
    </row>
    <row r="2621" spans="1:7" s="55" customFormat="1" ht="14.15" x14ac:dyDescent="0.4">
      <c r="A2621" s="116"/>
      <c r="E2621" s="74"/>
      <c r="F2621" s="74"/>
      <c r="G2621" s="74"/>
    </row>
    <row r="2622" spans="1:7" s="55" customFormat="1" ht="14.15" x14ac:dyDescent="0.4">
      <c r="A2622" s="116"/>
      <c r="E2622" s="74"/>
      <c r="F2622" s="74"/>
      <c r="G2622" s="74"/>
    </row>
    <row r="2623" spans="1:7" s="55" customFormat="1" ht="14.15" x14ac:dyDescent="0.4">
      <c r="A2623" s="116"/>
      <c r="E2623" s="74"/>
      <c r="F2623" s="74"/>
      <c r="G2623" s="74"/>
    </row>
    <row r="2624" spans="1:7" s="55" customFormat="1" ht="14.15" x14ac:dyDescent="0.4">
      <c r="A2624" s="116"/>
      <c r="E2624" s="74"/>
      <c r="F2624" s="74"/>
      <c r="G2624" s="74"/>
    </row>
    <row r="2625" spans="1:7" s="55" customFormat="1" ht="14.15" x14ac:dyDescent="0.4">
      <c r="A2625" s="116"/>
      <c r="E2625" s="74"/>
      <c r="F2625" s="74"/>
      <c r="G2625" s="74"/>
    </row>
    <row r="2626" spans="1:7" s="55" customFormat="1" ht="14.15" x14ac:dyDescent="0.4">
      <c r="A2626" s="116"/>
      <c r="E2626" s="74"/>
      <c r="F2626" s="74"/>
      <c r="G2626" s="74"/>
    </row>
    <row r="2627" spans="1:7" s="55" customFormat="1" ht="14.15" x14ac:dyDescent="0.4">
      <c r="A2627" s="116"/>
      <c r="E2627" s="74"/>
      <c r="F2627" s="74"/>
      <c r="G2627" s="74"/>
    </row>
    <row r="2628" spans="1:7" s="55" customFormat="1" ht="14.15" x14ac:dyDescent="0.4">
      <c r="A2628" s="116"/>
      <c r="E2628" s="74"/>
      <c r="F2628" s="74"/>
      <c r="G2628" s="74"/>
    </row>
    <row r="2629" spans="1:7" s="55" customFormat="1" ht="14.15" x14ac:dyDescent="0.4">
      <c r="A2629" s="116"/>
      <c r="E2629" s="74"/>
      <c r="F2629" s="74"/>
      <c r="G2629" s="74"/>
    </row>
    <row r="2630" spans="1:7" s="55" customFormat="1" ht="14.15" x14ac:dyDescent="0.4">
      <c r="A2630" s="116"/>
      <c r="E2630" s="74"/>
      <c r="F2630" s="74"/>
      <c r="G2630" s="74"/>
    </row>
    <row r="2631" spans="1:7" s="55" customFormat="1" ht="14.15" x14ac:dyDescent="0.4">
      <c r="A2631" s="116"/>
      <c r="E2631" s="74"/>
      <c r="F2631" s="74"/>
      <c r="G2631" s="74"/>
    </row>
    <row r="2632" spans="1:7" s="55" customFormat="1" ht="14.15" x14ac:dyDescent="0.4">
      <c r="A2632" s="116"/>
      <c r="E2632" s="74"/>
      <c r="F2632" s="74"/>
      <c r="G2632" s="74"/>
    </row>
    <row r="2633" spans="1:7" s="55" customFormat="1" ht="14.15" x14ac:dyDescent="0.4">
      <c r="A2633" s="116"/>
      <c r="E2633" s="74"/>
      <c r="F2633" s="74"/>
      <c r="G2633" s="74"/>
    </row>
    <row r="2634" spans="1:7" s="55" customFormat="1" ht="14.15" x14ac:dyDescent="0.4">
      <c r="A2634" s="116"/>
      <c r="E2634" s="74"/>
      <c r="F2634" s="74"/>
      <c r="G2634" s="74"/>
    </row>
    <row r="2635" spans="1:7" s="55" customFormat="1" ht="14.15" x14ac:dyDescent="0.4">
      <c r="A2635" s="116"/>
      <c r="E2635" s="74"/>
      <c r="F2635" s="74"/>
      <c r="G2635" s="74"/>
    </row>
    <row r="2636" spans="1:7" s="55" customFormat="1" ht="14.15" x14ac:dyDescent="0.4">
      <c r="A2636" s="116"/>
      <c r="E2636" s="74"/>
      <c r="F2636" s="74"/>
      <c r="G2636" s="74"/>
    </row>
    <row r="2637" spans="1:7" s="55" customFormat="1" ht="14.15" x14ac:dyDescent="0.4">
      <c r="A2637" s="116"/>
      <c r="E2637" s="74"/>
      <c r="F2637" s="74"/>
      <c r="G2637" s="74"/>
    </row>
    <row r="2638" spans="1:7" s="55" customFormat="1" ht="14.15" x14ac:dyDescent="0.4">
      <c r="A2638" s="116"/>
      <c r="E2638" s="74"/>
      <c r="F2638" s="74"/>
      <c r="G2638" s="74"/>
    </row>
    <row r="2639" spans="1:7" s="55" customFormat="1" ht="14.15" x14ac:dyDescent="0.4">
      <c r="A2639" s="116"/>
      <c r="E2639" s="74"/>
      <c r="F2639" s="74"/>
      <c r="G2639" s="74"/>
    </row>
    <row r="2640" spans="1:7" s="55" customFormat="1" ht="14.15" x14ac:dyDescent="0.4">
      <c r="A2640" s="116"/>
      <c r="E2640" s="74"/>
      <c r="F2640" s="74"/>
      <c r="G2640" s="74"/>
    </row>
    <row r="2641" spans="1:7" s="55" customFormat="1" ht="14.15" x14ac:dyDescent="0.4">
      <c r="A2641" s="116"/>
      <c r="E2641" s="74"/>
      <c r="F2641" s="74"/>
      <c r="G2641" s="74"/>
    </row>
    <row r="2642" spans="1:7" s="55" customFormat="1" ht="14.15" x14ac:dyDescent="0.4">
      <c r="A2642" s="116"/>
      <c r="E2642" s="74"/>
      <c r="F2642" s="74"/>
      <c r="G2642" s="74"/>
    </row>
    <row r="2643" spans="1:7" s="55" customFormat="1" ht="14.15" x14ac:dyDescent="0.4">
      <c r="A2643" s="116"/>
      <c r="E2643" s="74"/>
      <c r="F2643" s="74"/>
      <c r="G2643" s="74"/>
    </row>
    <row r="2644" spans="1:7" s="55" customFormat="1" ht="14.15" x14ac:dyDescent="0.4">
      <c r="A2644" s="116"/>
      <c r="E2644" s="74"/>
      <c r="F2644" s="74"/>
      <c r="G2644" s="74"/>
    </row>
    <row r="2645" spans="1:7" s="55" customFormat="1" ht="14.15" x14ac:dyDescent="0.4">
      <c r="A2645" s="116"/>
      <c r="E2645" s="74"/>
      <c r="F2645" s="74"/>
      <c r="G2645" s="74"/>
    </row>
    <row r="2646" spans="1:7" s="55" customFormat="1" ht="14.15" x14ac:dyDescent="0.4">
      <c r="A2646" s="116"/>
      <c r="E2646" s="74"/>
      <c r="F2646" s="74"/>
      <c r="G2646" s="74"/>
    </row>
    <row r="2647" spans="1:7" s="55" customFormat="1" ht="14.15" x14ac:dyDescent="0.4">
      <c r="A2647" s="116"/>
      <c r="E2647" s="74"/>
      <c r="F2647" s="74"/>
      <c r="G2647" s="74"/>
    </row>
    <row r="2648" spans="1:7" s="55" customFormat="1" ht="14.15" x14ac:dyDescent="0.4">
      <c r="A2648" s="116"/>
      <c r="E2648" s="74"/>
      <c r="F2648" s="74"/>
      <c r="G2648" s="74"/>
    </row>
    <row r="2649" spans="1:7" s="55" customFormat="1" ht="14.15" x14ac:dyDescent="0.4">
      <c r="A2649" s="116"/>
      <c r="E2649" s="74"/>
      <c r="F2649" s="74"/>
      <c r="G2649" s="74"/>
    </row>
    <row r="2650" spans="1:7" s="55" customFormat="1" ht="14.15" x14ac:dyDescent="0.4">
      <c r="A2650" s="116"/>
      <c r="E2650" s="74"/>
      <c r="F2650" s="74"/>
      <c r="G2650" s="74"/>
    </row>
    <row r="2651" spans="1:7" s="55" customFormat="1" ht="14.15" x14ac:dyDescent="0.4">
      <c r="A2651" s="116"/>
      <c r="E2651" s="74"/>
      <c r="F2651" s="74"/>
      <c r="G2651" s="74"/>
    </row>
    <row r="2652" spans="1:7" s="55" customFormat="1" ht="14.15" x14ac:dyDescent="0.4">
      <c r="A2652" s="116"/>
      <c r="E2652" s="74"/>
      <c r="F2652" s="74"/>
      <c r="G2652" s="74"/>
    </row>
    <row r="2653" spans="1:7" s="55" customFormat="1" ht="14.15" x14ac:dyDescent="0.4">
      <c r="A2653" s="116"/>
      <c r="E2653" s="74"/>
      <c r="F2653" s="74"/>
      <c r="G2653" s="74"/>
    </row>
    <row r="2654" spans="1:7" s="55" customFormat="1" ht="14.15" x14ac:dyDescent="0.4">
      <c r="A2654" s="116"/>
      <c r="E2654" s="74"/>
      <c r="F2654" s="74"/>
      <c r="G2654" s="74"/>
    </row>
    <row r="2655" spans="1:7" s="55" customFormat="1" ht="14.15" x14ac:dyDescent="0.4">
      <c r="A2655" s="116"/>
      <c r="E2655" s="74"/>
      <c r="F2655" s="74"/>
      <c r="G2655" s="74"/>
    </row>
    <row r="2656" spans="1:7" s="55" customFormat="1" ht="14.15" x14ac:dyDescent="0.4">
      <c r="A2656" s="116"/>
      <c r="E2656" s="74"/>
      <c r="F2656" s="74"/>
      <c r="G2656" s="74"/>
    </row>
    <row r="2657" spans="1:7" s="55" customFormat="1" ht="14.15" x14ac:dyDescent="0.4">
      <c r="A2657" s="116"/>
      <c r="E2657" s="74"/>
      <c r="F2657" s="74"/>
      <c r="G2657" s="74"/>
    </row>
    <row r="2658" spans="1:7" s="55" customFormat="1" ht="14.15" x14ac:dyDescent="0.4">
      <c r="A2658" s="116"/>
      <c r="E2658" s="74"/>
      <c r="F2658" s="74"/>
      <c r="G2658" s="74"/>
    </row>
    <row r="2659" spans="1:7" s="55" customFormat="1" ht="14.15" x14ac:dyDescent="0.4">
      <c r="A2659" s="116"/>
      <c r="E2659" s="74"/>
      <c r="F2659" s="74"/>
      <c r="G2659" s="74"/>
    </row>
    <row r="2660" spans="1:7" s="55" customFormat="1" ht="14.15" x14ac:dyDescent="0.4">
      <c r="A2660" s="116"/>
      <c r="E2660" s="74"/>
      <c r="F2660" s="74"/>
      <c r="G2660" s="74"/>
    </row>
    <row r="2661" spans="1:7" s="55" customFormat="1" ht="14.15" x14ac:dyDescent="0.4">
      <c r="A2661" s="116"/>
      <c r="E2661" s="74"/>
      <c r="F2661" s="74"/>
      <c r="G2661" s="74"/>
    </row>
    <row r="2662" spans="1:7" s="55" customFormat="1" ht="14.15" x14ac:dyDescent="0.4">
      <c r="A2662" s="116"/>
      <c r="E2662" s="74"/>
      <c r="F2662" s="74"/>
      <c r="G2662" s="74"/>
    </row>
    <row r="2663" spans="1:7" s="55" customFormat="1" ht="14.15" x14ac:dyDescent="0.4">
      <c r="A2663" s="116"/>
      <c r="E2663" s="74"/>
      <c r="F2663" s="74"/>
      <c r="G2663" s="74"/>
    </row>
    <row r="2664" spans="1:7" s="55" customFormat="1" ht="14.15" x14ac:dyDescent="0.4">
      <c r="A2664" s="116"/>
      <c r="E2664" s="74"/>
      <c r="F2664" s="74"/>
      <c r="G2664" s="74"/>
    </row>
    <row r="2665" spans="1:7" s="55" customFormat="1" ht="14.15" x14ac:dyDescent="0.4">
      <c r="A2665" s="116"/>
      <c r="E2665" s="74"/>
      <c r="F2665" s="74"/>
      <c r="G2665" s="74"/>
    </row>
    <row r="2666" spans="1:7" s="55" customFormat="1" ht="14.15" x14ac:dyDescent="0.4">
      <c r="A2666" s="116"/>
      <c r="E2666" s="74"/>
      <c r="F2666" s="74"/>
      <c r="G2666" s="74"/>
    </row>
    <row r="2667" spans="1:7" s="55" customFormat="1" ht="14.15" x14ac:dyDescent="0.4">
      <c r="A2667" s="116"/>
      <c r="E2667" s="74"/>
      <c r="F2667" s="74"/>
      <c r="G2667" s="74"/>
    </row>
    <row r="2668" spans="1:7" s="55" customFormat="1" ht="14.15" x14ac:dyDescent="0.4">
      <c r="A2668" s="116"/>
      <c r="E2668" s="74"/>
      <c r="F2668" s="74"/>
      <c r="G2668" s="74"/>
    </row>
    <row r="2669" spans="1:7" s="55" customFormat="1" ht="14.15" x14ac:dyDescent="0.4">
      <c r="A2669" s="116"/>
      <c r="E2669" s="74"/>
      <c r="F2669" s="74"/>
      <c r="G2669" s="74"/>
    </row>
    <row r="2670" spans="1:7" s="55" customFormat="1" ht="14.15" x14ac:dyDescent="0.4">
      <c r="A2670" s="116"/>
      <c r="E2670" s="74"/>
      <c r="F2670" s="74"/>
      <c r="G2670" s="74"/>
    </row>
    <row r="2671" spans="1:7" s="55" customFormat="1" ht="14.15" x14ac:dyDescent="0.4">
      <c r="A2671" s="116"/>
      <c r="E2671" s="74"/>
      <c r="F2671" s="74"/>
      <c r="G2671" s="74"/>
    </row>
    <row r="2672" spans="1:7" s="55" customFormat="1" ht="14.15" x14ac:dyDescent="0.4">
      <c r="A2672" s="116"/>
      <c r="E2672" s="74"/>
      <c r="F2672" s="74"/>
      <c r="G2672" s="74"/>
    </row>
    <row r="2673" spans="1:7" s="55" customFormat="1" ht="14.15" x14ac:dyDescent="0.4">
      <c r="A2673" s="116"/>
      <c r="E2673" s="74"/>
      <c r="F2673" s="74"/>
      <c r="G2673" s="74"/>
    </row>
    <row r="2674" spans="1:7" s="55" customFormat="1" ht="14.15" x14ac:dyDescent="0.4">
      <c r="A2674" s="116"/>
      <c r="E2674" s="74"/>
      <c r="F2674" s="74"/>
      <c r="G2674" s="74"/>
    </row>
    <row r="2675" spans="1:7" s="55" customFormat="1" ht="14.15" x14ac:dyDescent="0.4">
      <c r="A2675" s="116"/>
      <c r="E2675" s="74"/>
      <c r="F2675" s="74"/>
      <c r="G2675" s="74"/>
    </row>
    <row r="2676" spans="1:7" s="55" customFormat="1" ht="14.15" x14ac:dyDescent="0.4">
      <c r="A2676" s="116"/>
      <c r="E2676" s="74"/>
      <c r="F2676" s="74"/>
      <c r="G2676" s="74"/>
    </row>
    <row r="2677" spans="1:7" s="55" customFormat="1" ht="14.15" x14ac:dyDescent="0.4">
      <c r="A2677" s="116"/>
      <c r="E2677" s="74"/>
      <c r="F2677" s="74"/>
      <c r="G2677" s="74"/>
    </row>
    <row r="2678" spans="1:7" s="55" customFormat="1" ht="14.15" x14ac:dyDescent="0.4">
      <c r="A2678" s="116"/>
      <c r="E2678" s="74"/>
      <c r="F2678" s="74"/>
      <c r="G2678" s="74"/>
    </row>
    <row r="2679" spans="1:7" s="55" customFormat="1" ht="14.15" x14ac:dyDescent="0.4">
      <c r="A2679" s="116"/>
      <c r="E2679" s="74"/>
      <c r="F2679" s="74"/>
      <c r="G2679" s="74"/>
    </row>
    <row r="2680" spans="1:7" s="55" customFormat="1" ht="14.15" x14ac:dyDescent="0.4">
      <c r="A2680" s="116"/>
      <c r="E2680" s="74"/>
      <c r="F2680" s="74"/>
      <c r="G2680" s="74"/>
    </row>
    <row r="2681" spans="1:7" s="55" customFormat="1" ht="14.15" x14ac:dyDescent="0.4">
      <c r="A2681" s="116"/>
      <c r="E2681" s="74"/>
      <c r="F2681" s="74"/>
      <c r="G2681" s="74"/>
    </row>
    <row r="2682" spans="1:7" s="55" customFormat="1" ht="14.15" x14ac:dyDescent="0.4">
      <c r="A2682" s="116"/>
      <c r="E2682" s="74"/>
      <c r="F2682" s="74"/>
      <c r="G2682" s="74"/>
    </row>
    <row r="2683" spans="1:7" s="55" customFormat="1" ht="14.15" x14ac:dyDescent="0.4">
      <c r="A2683" s="116"/>
      <c r="E2683" s="74"/>
      <c r="F2683" s="74"/>
      <c r="G2683" s="74"/>
    </row>
    <row r="2684" spans="1:7" s="55" customFormat="1" ht="14.15" x14ac:dyDescent="0.4">
      <c r="A2684" s="116"/>
      <c r="E2684" s="74"/>
      <c r="F2684" s="74"/>
      <c r="G2684" s="74"/>
    </row>
    <row r="2685" spans="1:7" s="55" customFormat="1" ht="14.15" x14ac:dyDescent="0.4">
      <c r="A2685" s="116"/>
      <c r="E2685" s="74"/>
      <c r="F2685" s="74"/>
      <c r="G2685" s="74"/>
    </row>
    <row r="2686" spans="1:7" s="55" customFormat="1" ht="14.15" x14ac:dyDescent="0.4">
      <c r="A2686" s="116"/>
      <c r="E2686" s="74"/>
      <c r="F2686" s="74"/>
      <c r="G2686" s="74"/>
    </row>
    <row r="2687" spans="1:7" s="55" customFormat="1" ht="14.15" x14ac:dyDescent="0.4">
      <c r="A2687" s="116"/>
      <c r="E2687" s="74"/>
      <c r="F2687" s="74"/>
      <c r="G2687" s="74"/>
    </row>
    <row r="2688" spans="1:7" s="55" customFormat="1" ht="14.15" x14ac:dyDescent="0.4">
      <c r="A2688" s="116"/>
      <c r="E2688" s="74"/>
      <c r="F2688" s="74"/>
      <c r="G2688" s="74"/>
    </row>
    <row r="2689" spans="1:7" s="55" customFormat="1" ht="14.15" x14ac:dyDescent="0.4">
      <c r="A2689" s="116"/>
      <c r="E2689" s="74"/>
      <c r="F2689" s="74"/>
      <c r="G2689" s="74"/>
    </row>
    <row r="2690" spans="1:7" s="55" customFormat="1" ht="14.15" x14ac:dyDescent="0.4">
      <c r="A2690" s="116"/>
      <c r="E2690" s="74"/>
      <c r="F2690" s="74"/>
      <c r="G2690" s="74"/>
    </row>
    <row r="2691" spans="1:7" s="55" customFormat="1" ht="14.15" x14ac:dyDescent="0.4">
      <c r="A2691" s="116"/>
      <c r="E2691" s="74"/>
      <c r="F2691" s="74"/>
      <c r="G2691" s="74"/>
    </row>
    <row r="2692" spans="1:7" s="55" customFormat="1" ht="14.15" x14ac:dyDescent="0.4">
      <c r="A2692" s="116"/>
      <c r="E2692" s="74"/>
      <c r="F2692" s="74"/>
      <c r="G2692" s="74"/>
    </row>
    <row r="2693" spans="1:7" s="55" customFormat="1" ht="14.15" x14ac:dyDescent="0.4">
      <c r="A2693" s="116"/>
      <c r="E2693" s="74"/>
      <c r="F2693" s="74"/>
      <c r="G2693" s="74"/>
    </row>
    <row r="2694" spans="1:7" s="55" customFormat="1" ht="14.15" x14ac:dyDescent="0.4">
      <c r="A2694" s="116"/>
      <c r="E2694" s="74"/>
      <c r="F2694" s="74"/>
      <c r="G2694" s="74"/>
    </row>
    <row r="2695" spans="1:7" s="55" customFormat="1" ht="14.15" x14ac:dyDescent="0.4">
      <c r="A2695" s="116"/>
      <c r="E2695" s="74"/>
      <c r="F2695" s="74"/>
      <c r="G2695" s="74"/>
    </row>
    <row r="2696" spans="1:7" s="55" customFormat="1" ht="14.15" x14ac:dyDescent="0.4">
      <c r="A2696" s="116"/>
      <c r="E2696" s="74"/>
      <c r="F2696" s="74"/>
      <c r="G2696" s="74"/>
    </row>
    <row r="2697" spans="1:7" s="55" customFormat="1" ht="14.15" x14ac:dyDescent="0.4">
      <c r="A2697" s="116"/>
      <c r="E2697" s="74"/>
      <c r="F2697" s="74"/>
      <c r="G2697" s="74"/>
    </row>
    <row r="2698" spans="1:7" s="55" customFormat="1" ht="14.15" x14ac:dyDescent="0.4">
      <c r="A2698" s="116"/>
      <c r="E2698" s="74"/>
      <c r="F2698" s="74"/>
      <c r="G2698" s="74"/>
    </row>
    <row r="2699" spans="1:7" s="55" customFormat="1" ht="14.15" x14ac:dyDescent="0.4">
      <c r="A2699" s="116"/>
      <c r="E2699" s="74"/>
      <c r="F2699" s="74"/>
      <c r="G2699" s="74"/>
    </row>
    <row r="2700" spans="1:7" s="55" customFormat="1" ht="14.15" x14ac:dyDescent="0.4">
      <c r="A2700" s="116"/>
      <c r="E2700" s="74"/>
      <c r="F2700" s="74"/>
      <c r="G2700" s="74"/>
    </row>
    <row r="2701" spans="1:7" s="55" customFormat="1" ht="14.15" x14ac:dyDescent="0.4">
      <c r="A2701" s="116"/>
      <c r="E2701" s="74"/>
      <c r="F2701" s="74"/>
      <c r="G2701" s="74"/>
    </row>
    <row r="2702" spans="1:7" s="55" customFormat="1" ht="14.15" x14ac:dyDescent="0.4">
      <c r="A2702" s="116"/>
      <c r="E2702" s="74"/>
      <c r="F2702" s="74"/>
      <c r="G2702" s="74"/>
    </row>
    <row r="2703" spans="1:7" s="55" customFormat="1" ht="14.15" x14ac:dyDescent="0.4">
      <c r="A2703" s="116"/>
      <c r="E2703" s="74"/>
      <c r="F2703" s="74"/>
      <c r="G2703" s="74"/>
    </row>
    <row r="2704" spans="1:7" s="55" customFormat="1" ht="14.15" x14ac:dyDescent="0.4">
      <c r="A2704" s="116"/>
      <c r="E2704" s="74"/>
      <c r="F2704" s="74"/>
      <c r="G2704" s="74"/>
    </row>
    <row r="2705" spans="1:7" s="55" customFormat="1" ht="14.15" x14ac:dyDescent="0.4">
      <c r="A2705" s="116"/>
      <c r="E2705" s="74"/>
      <c r="F2705" s="74"/>
      <c r="G2705" s="74"/>
    </row>
    <row r="2706" spans="1:7" s="55" customFormat="1" ht="14.15" x14ac:dyDescent="0.4">
      <c r="A2706" s="116"/>
      <c r="E2706" s="74"/>
      <c r="F2706" s="74"/>
      <c r="G2706" s="74"/>
    </row>
    <row r="2707" spans="1:7" s="55" customFormat="1" ht="14.15" x14ac:dyDescent="0.4">
      <c r="A2707" s="116"/>
      <c r="E2707" s="74"/>
      <c r="F2707" s="74"/>
      <c r="G2707" s="74"/>
    </row>
    <row r="2708" spans="1:7" s="55" customFormat="1" ht="14.15" x14ac:dyDescent="0.4">
      <c r="A2708" s="116"/>
      <c r="E2708" s="74"/>
      <c r="F2708" s="74"/>
      <c r="G2708" s="74"/>
    </row>
    <row r="2709" spans="1:7" s="55" customFormat="1" ht="14.15" x14ac:dyDescent="0.4">
      <c r="A2709" s="116"/>
      <c r="E2709" s="74"/>
      <c r="F2709" s="74"/>
      <c r="G2709" s="74"/>
    </row>
    <row r="2710" spans="1:7" s="55" customFormat="1" ht="14.15" x14ac:dyDescent="0.4">
      <c r="A2710" s="116"/>
      <c r="E2710" s="74"/>
      <c r="F2710" s="74"/>
      <c r="G2710" s="74"/>
    </row>
    <row r="2711" spans="1:7" s="55" customFormat="1" ht="14.15" x14ac:dyDescent="0.4">
      <c r="A2711" s="116"/>
      <c r="E2711" s="74"/>
      <c r="F2711" s="74"/>
      <c r="G2711" s="74"/>
    </row>
    <row r="2712" spans="1:7" s="55" customFormat="1" ht="14.15" x14ac:dyDescent="0.4">
      <c r="A2712" s="116"/>
      <c r="E2712" s="74"/>
      <c r="F2712" s="74"/>
      <c r="G2712" s="74"/>
    </row>
    <row r="2713" spans="1:7" s="55" customFormat="1" ht="14.15" x14ac:dyDescent="0.4">
      <c r="A2713" s="116"/>
      <c r="E2713" s="74"/>
      <c r="F2713" s="74"/>
      <c r="G2713" s="74"/>
    </row>
    <row r="2714" spans="1:7" s="55" customFormat="1" ht="14.15" x14ac:dyDescent="0.4">
      <c r="A2714" s="116"/>
      <c r="E2714" s="74"/>
      <c r="F2714" s="74"/>
      <c r="G2714" s="74"/>
    </row>
    <row r="2715" spans="1:7" s="55" customFormat="1" ht="14.15" x14ac:dyDescent="0.4">
      <c r="A2715" s="116"/>
      <c r="E2715" s="74"/>
      <c r="F2715" s="74"/>
      <c r="G2715" s="74"/>
    </row>
    <row r="2716" spans="1:7" s="55" customFormat="1" ht="14.15" x14ac:dyDescent="0.4">
      <c r="A2716" s="116"/>
      <c r="E2716" s="74"/>
      <c r="F2716" s="74"/>
      <c r="G2716" s="74"/>
    </row>
    <row r="2717" spans="1:7" s="55" customFormat="1" ht="14.15" x14ac:dyDescent="0.4">
      <c r="A2717" s="116"/>
      <c r="E2717" s="74"/>
      <c r="F2717" s="74"/>
      <c r="G2717" s="74"/>
    </row>
    <row r="2718" spans="1:7" s="55" customFormat="1" ht="14.15" x14ac:dyDescent="0.4">
      <c r="A2718" s="116"/>
      <c r="E2718" s="74"/>
      <c r="F2718" s="74"/>
      <c r="G2718" s="74"/>
    </row>
    <row r="2719" spans="1:7" s="55" customFormat="1" ht="14.15" x14ac:dyDescent="0.4">
      <c r="A2719" s="116"/>
      <c r="E2719" s="74"/>
      <c r="F2719" s="74"/>
      <c r="G2719" s="74"/>
    </row>
    <row r="2720" spans="1:7" s="55" customFormat="1" ht="14.15" x14ac:dyDescent="0.4">
      <c r="A2720" s="116"/>
      <c r="E2720" s="74"/>
      <c r="F2720" s="74"/>
      <c r="G2720" s="74"/>
    </row>
    <row r="2721" spans="1:7" s="55" customFormat="1" ht="14.15" x14ac:dyDescent="0.4">
      <c r="A2721" s="116"/>
      <c r="E2721" s="74"/>
      <c r="F2721" s="74"/>
      <c r="G2721" s="74"/>
    </row>
    <row r="2722" spans="1:7" s="55" customFormat="1" ht="14.15" x14ac:dyDescent="0.4">
      <c r="A2722" s="116"/>
      <c r="E2722" s="74"/>
      <c r="F2722" s="74"/>
      <c r="G2722" s="74"/>
    </row>
    <row r="2723" spans="1:7" s="55" customFormat="1" ht="14.15" x14ac:dyDescent="0.4">
      <c r="A2723" s="116"/>
      <c r="E2723" s="74"/>
      <c r="F2723" s="74"/>
      <c r="G2723" s="74"/>
    </row>
    <row r="2724" spans="1:7" s="55" customFormat="1" ht="14.15" x14ac:dyDescent="0.4">
      <c r="A2724" s="116"/>
      <c r="E2724" s="74"/>
      <c r="F2724" s="74"/>
      <c r="G2724" s="74"/>
    </row>
    <row r="2725" spans="1:7" s="55" customFormat="1" ht="14.15" x14ac:dyDescent="0.4">
      <c r="A2725" s="116"/>
      <c r="E2725" s="74"/>
      <c r="F2725" s="74"/>
      <c r="G2725" s="74"/>
    </row>
    <row r="2726" spans="1:7" s="55" customFormat="1" ht="14.15" x14ac:dyDescent="0.4">
      <c r="A2726" s="116"/>
      <c r="E2726" s="74"/>
      <c r="F2726" s="74"/>
      <c r="G2726" s="74"/>
    </row>
    <row r="2727" spans="1:7" s="55" customFormat="1" ht="14.15" x14ac:dyDescent="0.4">
      <c r="A2727" s="116"/>
      <c r="E2727" s="74"/>
      <c r="F2727" s="74"/>
      <c r="G2727" s="74"/>
    </row>
    <row r="2728" spans="1:7" s="55" customFormat="1" ht="14.15" x14ac:dyDescent="0.4">
      <c r="A2728" s="116"/>
      <c r="E2728" s="74"/>
      <c r="F2728" s="74"/>
      <c r="G2728" s="74"/>
    </row>
    <row r="2729" spans="1:7" s="55" customFormat="1" ht="14.15" x14ac:dyDescent="0.4">
      <c r="A2729" s="116"/>
      <c r="E2729" s="74"/>
      <c r="F2729" s="74"/>
      <c r="G2729" s="74"/>
    </row>
    <row r="2730" spans="1:7" s="55" customFormat="1" ht="14.15" x14ac:dyDescent="0.4">
      <c r="A2730" s="116"/>
      <c r="E2730" s="74"/>
      <c r="F2730" s="74"/>
      <c r="G2730" s="74"/>
    </row>
    <row r="2731" spans="1:7" s="55" customFormat="1" ht="14.15" x14ac:dyDescent="0.4">
      <c r="A2731" s="116"/>
      <c r="E2731" s="74"/>
      <c r="F2731" s="74"/>
      <c r="G2731" s="74"/>
    </row>
    <row r="2732" spans="1:7" s="55" customFormat="1" ht="14.15" x14ac:dyDescent="0.4">
      <c r="A2732" s="116"/>
      <c r="E2732" s="74"/>
      <c r="F2732" s="74"/>
      <c r="G2732" s="74"/>
    </row>
    <row r="2733" spans="1:7" s="55" customFormat="1" ht="14.15" x14ac:dyDescent="0.4">
      <c r="A2733" s="116"/>
      <c r="E2733" s="74"/>
      <c r="F2733" s="74"/>
      <c r="G2733" s="74"/>
    </row>
    <row r="2734" spans="1:7" s="55" customFormat="1" ht="14.15" x14ac:dyDescent="0.4">
      <c r="A2734" s="116"/>
      <c r="E2734" s="74"/>
      <c r="F2734" s="74"/>
      <c r="G2734" s="74"/>
    </row>
    <row r="2735" spans="1:7" s="55" customFormat="1" ht="14.15" x14ac:dyDescent="0.4">
      <c r="A2735" s="116"/>
      <c r="E2735" s="74"/>
      <c r="F2735" s="74"/>
      <c r="G2735" s="74"/>
    </row>
    <row r="2736" spans="1:7" s="55" customFormat="1" ht="14.15" x14ac:dyDescent="0.4">
      <c r="A2736" s="116"/>
      <c r="E2736" s="74"/>
      <c r="F2736" s="74"/>
      <c r="G2736" s="74"/>
    </row>
    <row r="2737" spans="1:7" s="55" customFormat="1" ht="14.15" x14ac:dyDescent="0.4">
      <c r="A2737" s="116"/>
      <c r="E2737" s="74"/>
      <c r="F2737" s="74"/>
      <c r="G2737" s="74"/>
    </row>
    <row r="2738" spans="1:7" s="55" customFormat="1" ht="14.15" x14ac:dyDescent="0.4">
      <c r="A2738" s="116"/>
      <c r="E2738" s="74"/>
      <c r="F2738" s="74"/>
      <c r="G2738" s="74"/>
    </row>
    <row r="2739" spans="1:7" s="55" customFormat="1" ht="14.15" x14ac:dyDescent="0.4">
      <c r="A2739" s="116"/>
      <c r="E2739" s="74"/>
      <c r="F2739" s="74"/>
      <c r="G2739" s="74"/>
    </row>
    <row r="2740" spans="1:7" s="55" customFormat="1" ht="14.15" x14ac:dyDescent="0.4">
      <c r="A2740" s="116"/>
      <c r="E2740" s="74"/>
      <c r="F2740" s="74"/>
      <c r="G2740" s="74"/>
    </row>
    <row r="2741" spans="1:7" s="55" customFormat="1" ht="14.15" x14ac:dyDescent="0.4">
      <c r="A2741" s="116"/>
      <c r="E2741" s="74"/>
      <c r="F2741" s="74"/>
      <c r="G2741" s="74"/>
    </row>
    <row r="2742" spans="1:7" s="55" customFormat="1" ht="14.15" x14ac:dyDescent="0.4">
      <c r="A2742" s="116"/>
      <c r="E2742" s="74"/>
      <c r="F2742" s="74"/>
      <c r="G2742" s="74"/>
    </row>
    <row r="2743" spans="1:7" s="55" customFormat="1" ht="14.15" x14ac:dyDescent="0.4">
      <c r="A2743" s="116"/>
      <c r="E2743" s="74"/>
      <c r="F2743" s="74"/>
      <c r="G2743" s="74"/>
    </row>
    <row r="2744" spans="1:7" s="55" customFormat="1" ht="14.15" x14ac:dyDescent="0.4">
      <c r="A2744" s="116"/>
      <c r="E2744" s="74"/>
      <c r="F2744" s="74"/>
      <c r="G2744" s="74"/>
    </row>
    <row r="2745" spans="1:7" s="55" customFormat="1" ht="14.15" x14ac:dyDescent="0.4">
      <c r="A2745" s="116"/>
      <c r="E2745" s="74"/>
      <c r="F2745" s="74"/>
      <c r="G2745" s="74"/>
    </row>
    <row r="2746" spans="1:7" s="55" customFormat="1" ht="14.15" x14ac:dyDescent="0.4">
      <c r="A2746" s="116"/>
      <c r="E2746" s="74"/>
      <c r="F2746" s="74"/>
      <c r="G2746" s="74"/>
    </row>
    <row r="2747" spans="1:7" s="55" customFormat="1" ht="14.15" x14ac:dyDescent="0.4">
      <c r="A2747" s="116"/>
      <c r="E2747" s="74"/>
      <c r="F2747" s="74"/>
      <c r="G2747" s="74"/>
    </row>
    <row r="2748" spans="1:7" s="55" customFormat="1" ht="14.15" x14ac:dyDescent="0.4">
      <c r="A2748" s="116"/>
      <c r="E2748" s="74"/>
      <c r="F2748" s="74"/>
      <c r="G2748" s="74"/>
    </row>
    <row r="2749" spans="1:7" s="55" customFormat="1" ht="14.15" x14ac:dyDescent="0.4">
      <c r="A2749" s="116"/>
      <c r="E2749" s="74"/>
      <c r="F2749" s="74"/>
      <c r="G2749" s="74"/>
    </row>
    <row r="2750" spans="1:7" s="55" customFormat="1" ht="14.15" x14ac:dyDescent="0.4">
      <c r="A2750" s="116"/>
      <c r="E2750" s="74"/>
      <c r="F2750" s="74"/>
      <c r="G2750" s="74"/>
    </row>
    <row r="2751" spans="1:7" s="55" customFormat="1" ht="14.15" x14ac:dyDescent="0.4">
      <c r="A2751" s="116"/>
      <c r="E2751" s="74"/>
      <c r="F2751" s="74"/>
      <c r="G2751" s="74"/>
    </row>
    <row r="2752" spans="1:7" s="55" customFormat="1" ht="14.15" x14ac:dyDescent="0.4">
      <c r="A2752" s="116"/>
      <c r="E2752" s="74"/>
      <c r="F2752" s="74"/>
      <c r="G2752" s="74"/>
    </row>
    <row r="2753" spans="1:7" s="55" customFormat="1" ht="14.15" x14ac:dyDescent="0.4">
      <c r="A2753" s="116"/>
      <c r="E2753" s="74"/>
      <c r="F2753" s="74"/>
      <c r="G2753" s="74"/>
    </row>
    <row r="2754" spans="1:7" s="55" customFormat="1" ht="14.15" x14ac:dyDescent="0.4">
      <c r="A2754" s="116"/>
      <c r="E2754" s="74"/>
      <c r="F2754" s="74"/>
      <c r="G2754" s="74"/>
    </row>
    <row r="2755" spans="1:7" s="55" customFormat="1" ht="14.15" x14ac:dyDescent="0.4">
      <c r="A2755" s="116"/>
      <c r="E2755" s="74"/>
      <c r="F2755" s="74"/>
      <c r="G2755" s="74"/>
    </row>
    <row r="2756" spans="1:7" s="55" customFormat="1" ht="14.15" x14ac:dyDescent="0.4">
      <c r="A2756" s="116"/>
      <c r="E2756" s="74"/>
      <c r="F2756" s="74"/>
      <c r="G2756" s="74"/>
    </row>
    <row r="2757" spans="1:7" s="55" customFormat="1" ht="14.15" x14ac:dyDescent="0.4">
      <c r="A2757" s="116"/>
      <c r="E2757" s="74"/>
      <c r="F2757" s="74"/>
      <c r="G2757" s="74"/>
    </row>
    <row r="2758" spans="1:7" s="55" customFormat="1" ht="14.15" x14ac:dyDescent="0.4">
      <c r="A2758" s="116"/>
      <c r="E2758" s="74"/>
      <c r="F2758" s="74"/>
      <c r="G2758" s="74"/>
    </row>
    <row r="2759" spans="1:7" s="55" customFormat="1" ht="14.15" x14ac:dyDescent="0.4">
      <c r="A2759" s="116"/>
      <c r="E2759" s="74"/>
      <c r="F2759" s="74"/>
      <c r="G2759" s="74"/>
    </row>
    <row r="2760" spans="1:7" s="55" customFormat="1" ht="14.15" x14ac:dyDescent="0.4">
      <c r="A2760" s="116"/>
      <c r="E2760" s="74"/>
      <c r="F2760" s="74"/>
      <c r="G2760" s="74"/>
    </row>
    <row r="2761" spans="1:7" s="55" customFormat="1" ht="14.15" x14ac:dyDescent="0.4">
      <c r="A2761" s="116"/>
      <c r="E2761" s="74"/>
      <c r="F2761" s="74"/>
      <c r="G2761" s="74"/>
    </row>
    <row r="2762" spans="1:7" s="55" customFormat="1" ht="14.15" x14ac:dyDescent="0.4">
      <c r="A2762" s="116"/>
      <c r="E2762" s="74"/>
      <c r="F2762" s="74"/>
      <c r="G2762" s="74"/>
    </row>
    <row r="2763" spans="1:7" s="55" customFormat="1" ht="14.15" x14ac:dyDescent="0.4">
      <c r="A2763" s="116"/>
      <c r="E2763" s="74"/>
      <c r="F2763" s="74"/>
      <c r="G2763" s="74"/>
    </row>
    <row r="2764" spans="1:7" s="55" customFormat="1" ht="14.15" x14ac:dyDescent="0.4">
      <c r="A2764" s="116"/>
      <c r="E2764" s="74"/>
      <c r="F2764" s="74"/>
      <c r="G2764" s="74"/>
    </row>
    <row r="2765" spans="1:7" s="55" customFormat="1" ht="14.15" x14ac:dyDescent="0.4">
      <c r="A2765" s="116"/>
      <c r="E2765" s="74"/>
      <c r="F2765" s="74"/>
      <c r="G2765" s="74"/>
    </row>
    <row r="2766" spans="1:7" s="55" customFormat="1" ht="14.15" x14ac:dyDescent="0.4">
      <c r="A2766" s="116"/>
      <c r="E2766" s="74"/>
      <c r="F2766" s="74"/>
      <c r="G2766" s="74"/>
    </row>
    <row r="2767" spans="1:7" s="55" customFormat="1" ht="14.15" x14ac:dyDescent="0.4">
      <c r="A2767" s="116"/>
      <c r="E2767" s="74"/>
      <c r="F2767" s="74"/>
      <c r="G2767" s="74"/>
    </row>
    <row r="2768" spans="1:7" s="55" customFormat="1" ht="14.15" x14ac:dyDescent="0.4">
      <c r="A2768" s="116"/>
      <c r="E2768" s="74"/>
      <c r="F2768" s="74"/>
      <c r="G2768" s="74"/>
    </row>
    <row r="2769" spans="1:7" s="55" customFormat="1" ht="14.15" x14ac:dyDescent="0.4">
      <c r="A2769" s="116"/>
      <c r="E2769" s="74"/>
      <c r="F2769" s="74"/>
      <c r="G2769" s="74"/>
    </row>
    <row r="2770" spans="1:7" s="55" customFormat="1" ht="14.15" x14ac:dyDescent="0.4">
      <c r="A2770" s="116"/>
      <c r="E2770" s="74"/>
      <c r="F2770" s="74"/>
      <c r="G2770" s="74"/>
    </row>
    <row r="2771" spans="1:7" s="55" customFormat="1" ht="14.15" x14ac:dyDescent="0.4">
      <c r="A2771" s="116"/>
      <c r="E2771" s="74"/>
      <c r="F2771" s="74"/>
      <c r="G2771" s="74"/>
    </row>
    <row r="2772" spans="1:7" s="55" customFormat="1" ht="14.15" x14ac:dyDescent="0.4">
      <c r="A2772" s="116"/>
      <c r="E2772" s="74"/>
      <c r="F2772" s="74"/>
      <c r="G2772" s="74"/>
    </row>
    <row r="2773" spans="1:7" s="55" customFormat="1" ht="14.15" x14ac:dyDescent="0.4">
      <c r="A2773" s="116"/>
      <c r="E2773" s="74"/>
      <c r="F2773" s="74"/>
      <c r="G2773" s="74"/>
    </row>
    <row r="2774" spans="1:7" s="55" customFormat="1" ht="14.15" x14ac:dyDescent="0.4">
      <c r="A2774" s="116"/>
      <c r="E2774" s="74"/>
      <c r="F2774" s="74"/>
      <c r="G2774" s="74"/>
    </row>
    <row r="2775" spans="1:7" s="55" customFormat="1" ht="14.15" x14ac:dyDescent="0.4">
      <c r="A2775" s="116"/>
      <c r="E2775" s="74"/>
      <c r="F2775" s="74"/>
      <c r="G2775" s="74"/>
    </row>
    <row r="2776" spans="1:7" s="55" customFormat="1" ht="14.15" x14ac:dyDescent="0.4">
      <c r="A2776" s="116"/>
      <c r="E2776" s="74"/>
      <c r="F2776" s="74"/>
      <c r="G2776" s="74"/>
    </row>
    <row r="2777" spans="1:7" s="55" customFormat="1" ht="14.15" x14ac:dyDescent="0.4">
      <c r="A2777" s="116"/>
      <c r="E2777" s="74"/>
      <c r="F2777" s="74"/>
      <c r="G2777" s="74"/>
    </row>
    <row r="2778" spans="1:7" s="55" customFormat="1" ht="14.15" x14ac:dyDescent="0.4">
      <c r="A2778" s="116"/>
      <c r="E2778" s="74"/>
      <c r="F2778" s="74"/>
      <c r="G2778" s="74"/>
    </row>
    <row r="2779" spans="1:7" s="55" customFormat="1" ht="14.15" x14ac:dyDescent="0.4">
      <c r="A2779" s="116"/>
      <c r="E2779" s="74"/>
      <c r="F2779" s="74"/>
      <c r="G2779" s="74"/>
    </row>
    <row r="2780" spans="1:7" s="55" customFormat="1" ht="14.15" x14ac:dyDescent="0.4">
      <c r="A2780" s="116"/>
      <c r="E2780" s="74"/>
      <c r="F2780" s="74"/>
      <c r="G2780" s="74"/>
    </row>
    <row r="2781" spans="1:7" s="55" customFormat="1" ht="14.15" x14ac:dyDescent="0.4">
      <c r="A2781" s="116"/>
      <c r="E2781" s="74"/>
      <c r="F2781" s="74"/>
      <c r="G2781" s="74"/>
    </row>
    <row r="2782" spans="1:7" s="55" customFormat="1" ht="14.15" x14ac:dyDescent="0.4">
      <c r="A2782" s="116"/>
      <c r="E2782" s="74"/>
      <c r="F2782" s="74"/>
      <c r="G2782" s="74"/>
    </row>
    <row r="2783" spans="1:7" s="55" customFormat="1" ht="14.15" x14ac:dyDescent="0.4">
      <c r="A2783" s="116"/>
      <c r="E2783" s="74"/>
      <c r="F2783" s="74"/>
      <c r="G2783" s="74"/>
    </row>
    <row r="2784" spans="1:7" s="55" customFormat="1" ht="14.15" x14ac:dyDescent="0.4">
      <c r="A2784" s="116"/>
      <c r="E2784" s="74"/>
      <c r="F2784" s="74"/>
      <c r="G2784" s="74"/>
    </row>
    <row r="2785" spans="1:7" s="55" customFormat="1" ht="14.15" x14ac:dyDescent="0.4">
      <c r="A2785" s="116"/>
      <c r="E2785" s="74"/>
      <c r="F2785" s="74"/>
      <c r="G2785" s="74"/>
    </row>
    <row r="2786" spans="1:7" s="55" customFormat="1" ht="14.15" x14ac:dyDescent="0.4">
      <c r="A2786" s="116"/>
      <c r="E2786" s="74"/>
      <c r="F2786" s="74"/>
      <c r="G2786" s="74"/>
    </row>
    <row r="2787" spans="1:7" s="55" customFormat="1" ht="14.15" x14ac:dyDescent="0.4">
      <c r="A2787" s="116"/>
      <c r="E2787" s="74"/>
      <c r="F2787" s="74"/>
      <c r="G2787" s="74"/>
    </row>
    <row r="2788" spans="1:7" s="55" customFormat="1" ht="14.15" x14ac:dyDescent="0.4">
      <c r="A2788" s="116"/>
      <c r="E2788" s="74"/>
      <c r="F2788" s="74"/>
      <c r="G2788" s="74"/>
    </row>
    <row r="2789" spans="1:7" s="55" customFormat="1" ht="14.15" x14ac:dyDescent="0.4">
      <c r="A2789" s="116"/>
      <c r="E2789" s="74"/>
      <c r="F2789" s="74"/>
      <c r="G2789" s="74"/>
    </row>
    <row r="2790" spans="1:7" s="55" customFormat="1" ht="14.15" x14ac:dyDescent="0.4">
      <c r="A2790" s="116"/>
      <c r="E2790" s="74"/>
      <c r="F2790" s="74"/>
      <c r="G2790" s="74"/>
    </row>
    <row r="2791" spans="1:7" s="55" customFormat="1" ht="14.15" x14ac:dyDescent="0.4">
      <c r="A2791" s="116"/>
      <c r="E2791" s="74"/>
      <c r="F2791" s="74"/>
      <c r="G2791" s="74"/>
    </row>
    <row r="2792" spans="1:7" s="55" customFormat="1" ht="14.15" x14ac:dyDescent="0.4">
      <c r="A2792" s="116"/>
      <c r="E2792" s="74"/>
      <c r="F2792" s="74"/>
      <c r="G2792" s="74"/>
    </row>
    <row r="2793" spans="1:7" s="55" customFormat="1" ht="14.15" x14ac:dyDescent="0.4">
      <c r="A2793" s="116"/>
      <c r="E2793" s="74"/>
      <c r="F2793" s="74"/>
      <c r="G2793" s="74"/>
    </row>
    <row r="2794" spans="1:7" s="55" customFormat="1" ht="14.15" x14ac:dyDescent="0.4">
      <c r="A2794" s="116"/>
      <c r="E2794" s="74"/>
      <c r="F2794" s="74"/>
      <c r="G2794" s="74"/>
    </row>
    <row r="2795" spans="1:7" s="55" customFormat="1" ht="14.15" x14ac:dyDescent="0.4">
      <c r="A2795" s="116"/>
      <c r="E2795" s="74"/>
      <c r="F2795" s="74"/>
      <c r="G2795" s="74"/>
    </row>
    <row r="2796" spans="1:7" s="55" customFormat="1" ht="14.15" x14ac:dyDescent="0.4">
      <c r="A2796" s="116"/>
      <c r="E2796" s="74"/>
      <c r="F2796" s="74"/>
      <c r="G2796" s="74"/>
    </row>
    <row r="2797" spans="1:7" s="55" customFormat="1" ht="14.15" x14ac:dyDescent="0.4">
      <c r="A2797" s="116"/>
      <c r="E2797" s="74"/>
      <c r="F2797" s="74"/>
      <c r="G2797" s="74"/>
    </row>
    <row r="2798" spans="1:7" s="55" customFormat="1" ht="14.15" x14ac:dyDescent="0.4">
      <c r="A2798" s="116"/>
      <c r="E2798" s="74"/>
      <c r="F2798" s="74"/>
      <c r="G2798" s="74"/>
    </row>
    <row r="2799" spans="1:7" s="55" customFormat="1" ht="14.15" x14ac:dyDescent="0.4">
      <c r="A2799" s="116"/>
      <c r="E2799" s="74"/>
      <c r="F2799" s="74"/>
      <c r="G2799" s="74"/>
    </row>
    <row r="2800" spans="1:7" s="55" customFormat="1" ht="14.15" x14ac:dyDescent="0.4">
      <c r="A2800" s="116"/>
      <c r="E2800" s="74"/>
      <c r="F2800" s="74"/>
      <c r="G2800" s="74"/>
    </row>
    <row r="2801" spans="1:7" s="55" customFormat="1" ht="14.15" x14ac:dyDescent="0.4">
      <c r="A2801" s="116"/>
      <c r="E2801" s="74"/>
      <c r="F2801" s="74"/>
      <c r="G2801" s="74"/>
    </row>
    <row r="2802" spans="1:7" s="55" customFormat="1" ht="14.15" x14ac:dyDescent="0.4">
      <c r="A2802" s="116"/>
      <c r="E2802" s="74"/>
      <c r="F2802" s="74"/>
      <c r="G2802" s="74"/>
    </row>
    <row r="2803" spans="1:7" s="55" customFormat="1" ht="14.15" x14ac:dyDescent="0.4">
      <c r="A2803" s="116"/>
      <c r="E2803" s="74"/>
      <c r="F2803" s="74"/>
      <c r="G2803" s="74"/>
    </row>
    <row r="2804" spans="1:7" s="55" customFormat="1" ht="14.15" x14ac:dyDescent="0.4">
      <c r="A2804" s="116"/>
      <c r="E2804" s="74"/>
      <c r="F2804" s="74"/>
      <c r="G2804" s="74"/>
    </row>
    <row r="2805" spans="1:7" s="55" customFormat="1" ht="14.15" x14ac:dyDescent="0.4">
      <c r="A2805" s="116"/>
      <c r="E2805" s="74"/>
      <c r="F2805" s="74"/>
      <c r="G2805" s="74"/>
    </row>
    <row r="2806" spans="1:7" s="55" customFormat="1" ht="14.15" x14ac:dyDescent="0.4">
      <c r="A2806" s="116"/>
      <c r="E2806" s="74"/>
      <c r="F2806" s="74"/>
      <c r="G2806" s="74"/>
    </row>
    <row r="2807" spans="1:7" s="55" customFormat="1" ht="14.15" x14ac:dyDescent="0.4">
      <c r="A2807" s="116"/>
      <c r="E2807" s="74"/>
      <c r="F2807" s="74"/>
      <c r="G2807" s="74"/>
    </row>
    <row r="2808" spans="1:7" s="55" customFormat="1" ht="14.15" x14ac:dyDescent="0.4">
      <c r="A2808" s="116"/>
      <c r="E2808" s="74"/>
      <c r="F2808" s="74"/>
      <c r="G2808" s="74"/>
    </row>
    <row r="2809" spans="1:7" s="55" customFormat="1" ht="14.15" x14ac:dyDescent="0.4">
      <c r="A2809" s="116"/>
      <c r="E2809" s="74"/>
      <c r="F2809" s="74"/>
      <c r="G2809" s="74"/>
    </row>
    <row r="2810" spans="1:7" s="55" customFormat="1" ht="14.15" x14ac:dyDescent="0.4">
      <c r="A2810" s="116"/>
      <c r="E2810" s="74"/>
      <c r="F2810" s="74"/>
      <c r="G2810" s="74"/>
    </row>
    <row r="2811" spans="1:7" s="55" customFormat="1" ht="14.15" x14ac:dyDescent="0.4">
      <c r="A2811" s="116"/>
      <c r="E2811" s="74"/>
      <c r="F2811" s="74"/>
      <c r="G2811" s="74"/>
    </row>
    <row r="2812" spans="1:7" s="55" customFormat="1" ht="14.15" x14ac:dyDescent="0.4">
      <c r="A2812" s="116"/>
      <c r="E2812" s="74"/>
      <c r="F2812" s="74"/>
      <c r="G2812" s="74"/>
    </row>
    <row r="2813" spans="1:7" s="55" customFormat="1" ht="14.15" x14ac:dyDescent="0.4">
      <c r="A2813" s="116"/>
      <c r="E2813" s="74"/>
      <c r="F2813" s="74"/>
      <c r="G2813" s="74"/>
    </row>
    <row r="2814" spans="1:7" s="55" customFormat="1" ht="14.15" x14ac:dyDescent="0.4">
      <c r="A2814" s="116"/>
      <c r="E2814" s="74"/>
      <c r="F2814" s="74"/>
      <c r="G2814" s="74"/>
    </row>
    <row r="2815" spans="1:7" s="55" customFormat="1" ht="14.15" x14ac:dyDescent="0.4">
      <c r="A2815" s="116"/>
      <c r="E2815" s="74"/>
      <c r="F2815" s="74"/>
      <c r="G2815" s="74"/>
    </row>
    <row r="2816" spans="1:7" s="55" customFormat="1" ht="14.15" x14ac:dyDescent="0.4">
      <c r="A2816" s="116"/>
      <c r="E2816" s="74"/>
      <c r="F2816" s="74"/>
      <c r="G2816" s="74"/>
    </row>
    <row r="2817" spans="1:7" s="55" customFormat="1" ht="14.15" x14ac:dyDescent="0.4">
      <c r="A2817" s="116"/>
      <c r="E2817" s="74"/>
      <c r="F2817" s="74"/>
      <c r="G2817" s="74"/>
    </row>
    <row r="2818" spans="1:7" s="55" customFormat="1" ht="14.15" x14ac:dyDescent="0.4">
      <c r="A2818" s="116"/>
      <c r="E2818" s="74"/>
      <c r="F2818" s="74"/>
      <c r="G2818" s="74"/>
    </row>
    <row r="2819" spans="1:7" s="55" customFormat="1" ht="14.15" x14ac:dyDescent="0.4">
      <c r="A2819" s="116"/>
      <c r="E2819" s="74"/>
      <c r="F2819" s="74"/>
      <c r="G2819" s="74"/>
    </row>
    <row r="2820" spans="1:7" s="55" customFormat="1" ht="14.15" x14ac:dyDescent="0.4">
      <c r="A2820" s="116"/>
      <c r="E2820" s="74"/>
      <c r="F2820" s="74"/>
      <c r="G2820" s="74"/>
    </row>
    <row r="2821" spans="1:7" s="55" customFormat="1" ht="14.15" x14ac:dyDescent="0.4">
      <c r="A2821" s="116"/>
      <c r="E2821" s="74"/>
      <c r="F2821" s="74"/>
      <c r="G2821" s="74"/>
    </row>
    <row r="2822" spans="1:7" s="55" customFormat="1" ht="14.15" x14ac:dyDescent="0.4">
      <c r="A2822" s="116"/>
      <c r="E2822" s="74"/>
      <c r="F2822" s="74"/>
      <c r="G2822" s="74"/>
    </row>
    <row r="2823" spans="1:7" s="55" customFormat="1" ht="14.15" x14ac:dyDescent="0.4">
      <c r="A2823" s="116"/>
      <c r="E2823" s="74"/>
      <c r="F2823" s="74"/>
      <c r="G2823" s="74"/>
    </row>
    <row r="2824" spans="1:7" s="55" customFormat="1" ht="14.15" x14ac:dyDescent="0.4">
      <c r="A2824" s="116"/>
      <c r="E2824" s="74"/>
      <c r="F2824" s="74"/>
      <c r="G2824" s="74"/>
    </row>
    <row r="2825" spans="1:7" s="55" customFormat="1" ht="14.15" x14ac:dyDescent="0.4">
      <c r="A2825" s="116"/>
      <c r="E2825" s="74"/>
      <c r="F2825" s="74"/>
      <c r="G2825" s="74"/>
    </row>
    <row r="2826" spans="1:7" s="55" customFormat="1" ht="14.15" x14ac:dyDescent="0.4">
      <c r="A2826" s="116"/>
      <c r="E2826" s="74"/>
      <c r="F2826" s="74"/>
      <c r="G2826" s="74"/>
    </row>
    <row r="2827" spans="1:7" s="55" customFormat="1" ht="14.15" x14ac:dyDescent="0.4">
      <c r="A2827" s="116"/>
      <c r="E2827" s="74"/>
      <c r="F2827" s="74"/>
      <c r="G2827" s="74"/>
    </row>
    <row r="2828" spans="1:7" s="55" customFormat="1" ht="14.15" x14ac:dyDescent="0.4">
      <c r="A2828" s="116"/>
      <c r="E2828" s="74"/>
      <c r="F2828" s="74"/>
      <c r="G2828" s="74"/>
    </row>
    <row r="2829" spans="1:7" s="55" customFormat="1" ht="14.15" x14ac:dyDescent="0.4">
      <c r="A2829" s="116"/>
      <c r="E2829" s="74"/>
      <c r="F2829" s="74"/>
      <c r="G2829" s="74"/>
    </row>
    <row r="2830" spans="1:7" s="55" customFormat="1" ht="14.15" x14ac:dyDescent="0.4">
      <c r="A2830" s="116"/>
      <c r="E2830" s="74"/>
      <c r="F2830" s="74"/>
      <c r="G2830" s="74"/>
    </row>
    <row r="2831" spans="1:7" s="55" customFormat="1" ht="14.15" x14ac:dyDescent="0.4">
      <c r="A2831" s="116"/>
      <c r="E2831" s="74"/>
      <c r="F2831" s="74"/>
      <c r="G2831" s="74"/>
    </row>
    <row r="2832" spans="1:7" s="55" customFormat="1" ht="14.15" x14ac:dyDescent="0.4">
      <c r="A2832" s="116"/>
      <c r="E2832" s="74"/>
      <c r="F2832" s="74"/>
      <c r="G2832" s="74"/>
    </row>
    <row r="2833" spans="1:7" s="55" customFormat="1" ht="14.15" x14ac:dyDescent="0.4">
      <c r="A2833" s="116"/>
      <c r="E2833" s="74"/>
      <c r="F2833" s="74"/>
      <c r="G2833" s="74"/>
    </row>
    <row r="2834" spans="1:7" s="55" customFormat="1" ht="14.15" x14ac:dyDescent="0.4">
      <c r="A2834" s="116"/>
      <c r="E2834" s="74"/>
      <c r="F2834" s="74"/>
      <c r="G2834" s="74"/>
    </row>
    <row r="2835" spans="1:7" s="55" customFormat="1" ht="14.15" x14ac:dyDescent="0.4">
      <c r="A2835" s="116"/>
      <c r="E2835" s="74"/>
      <c r="F2835" s="74"/>
      <c r="G2835" s="74"/>
    </row>
    <row r="2836" spans="1:7" s="55" customFormat="1" ht="14.15" x14ac:dyDescent="0.4">
      <c r="A2836" s="116"/>
      <c r="E2836" s="74"/>
      <c r="F2836" s="74"/>
      <c r="G2836" s="74"/>
    </row>
    <row r="2837" spans="1:7" s="55" customFormat="1" ht="14.15" x14ac:dyDescent="0.4">
      <c r="A2837" s="116"/>
      <c r="E2837" s="74"/>
      <c r="F2837" s="74"/>
      <c r="G2837" s="74"/>
    </row>
    <row r="2838" spans="1:7" s="55" customFormat="1" ht="14.15" x14ac:dyDescent="0.4">
      <c r="A2838" s="116"/>
      <c r="E2838" s="74"/>
      <c r="F2838" s="74"/>
      <c r="G2838" s="74"/>
    </row>
    <row r="2839" spans="1:7" s="55" customFormat="1" ht="14.15" x14ac:dyDescent="0.4">
      <c r="A2839" s="116"/>
      <c r="E2839" s="74"/>
      <c r="F2839" s="74"/>
      <c r="G2839" s="74"/>
    </row>
    <row r="2840" spans="1:7" s="55" customFormat="1" ht="14.15" x14ac:dyDescent="0.4">
      <c r="A2840" s="116"/>
      <c r="E2840" s="74"/>
      <c r="F2840" s="74"/>
      <c r="G2840" s="74"/>
    </row>
    <row r="2841" spans="1:7" s="55" customFormat="1" ht="14.15" x14ac:dyDescent="0.4">
      <c r="A2841" s="116"/>
      <c r="E2841" s="74"/>
      <c r="F2841" s="74"/>
      <c r="G2841" s="74"/>
    </row>
    <row r="2842" spans="1:7" s="55" customFormat="1" ht="14.15" x14ac:dyDescent="0.4">
      <c r="A2842" s="116"/>
      <c r="E2842" s="74"/>
      <c r="F2842" s="74"/>
      <c r="G2842" s="74"/>
    </row>
    <row r="2843" spans="1:7" s="55" customFormat="1" ht="14.15" x14ac:dyDescent="0.4">
      <c r="A2843" s="116"/>
      <c r="E2843" s="74"/>
      <c r="F2843" s="74"/>
      <c r="G2843" s="74"/>
    </row>
    <row r="2844" spans="1:7" s="55" customFormat="1" ht="14.15" x14ac:dyDescent="0.4">
      <c r="A2844" s="116"/>
      <c r="E2844" s="74"/>
      <c r="F2844" s="74"/>
      <c r="G2844" s="74"/>
    </row>
    <row r="2845" spans="1:7" s="55" customFormat="1" ht="14.15" x14ac:dyDescent="0.4">
      <c r="A2845" s="116"/>
      <c r="E2845" s="74"/>
      <c r="F2845" s="74"/>
      <c r="G2845" s="74"/>
    </row>
    <row r="2846" spans="1:7" s="55" customFormat="1" ht="14.15" x14ac:dyDescent="0.4">
      <c r="A2846" s="116"/>
      <c r="E2846" s="74"/>
      <c r="F2846" s="74"/>
      <c r="G2846" s="74"/>
    </row>
    <row r="2847" spans="1:7" s="55" customFormat="1" ht="14.15" x14ac:dyDescent="0.4">
      <c r="A2847" s="116"/>
      <c r="E2847" s="74"/>
      <c r="F2847" s="74"/>
      <c r="G2847" s="74"/>
    </row>
    <row r="2848" spans="1:7" s="55" customFormat="1" ht="14.15" x14ac:dyDescent="0.4">
      <c r="A2848" s="116"/>
      <c r="E2848" s="74"/>
      <c r="F2848" s="74"/>
      <c r="G2848" s="74"/>
    </row>
    <row r="2849" spans="1:7" s="55" customFormat="1" ht="14.15" x14ac:dyDescent="0.4">
      <c r="A2849" s="116"/>
      <c r="E2849" s="74"/>
      <c r="F2849" s="74"/>
      <c r="G2849" s="74"/>
    </row>
    <row r="2850" spans="1:7" s="55" customFormat="1" ht="14.15" x14ac:dyDescent="0.4">
      <c r="A2850" s="116"/>
      <c r="E2850" s="74"/>
      <c r="F2850" s="74"/>
      <c r="G2850" s="74"/>
    </row>
    <row r="2851" spans="1:7" s="55" customFormat="1" ht="14.15" x14ac:dyDescent="0.4">
      <c r="A2851" s="116"/>
      <c r="E2851" s="74"/>
      <c r="F2851" s="74"/>
      <c r="G2851" s="74"/>
    </row>
    <row r="2852" spans="1:7" s="55" customFormat="1" ht="14.15" x14ac:dyDescent="0.4">
      <c r="A2852" s="116"/>
      <c r="E2852" s="74"/>
      <c r="F2852" s="74"/>
      <c r="G2852" s="74"/>
    </row>
    <row r="2853" spans="1:7" s="55" customFormat="1" ht="14.15" x14ac:dyDescent="0.4">
      <c r="A2853" s="116"/>
      <c r="E2853" s="74"/>
      <c r="F2853" s="74"/>
      <c r="G2853" s="74"/>
    </row>
    <row r="2854" spans="1:7" s="55" customFormat="1" ht="14.15" x14ac:dyDescent="0.4">
      <c r="A2854" s="116"/>
      <c r="E2854" s="74"/>
      <c r="F2854" s="74"/>
      <c r="G2854" s="74"/>
    </row>
    <row r="2855" spans="1:7" s="55" customFormat="1" ht="14.15" x14ac:dyDescent="0.4">
      <c r="A2855" s="116"/>
      <c r="E2855" s="74"/>
      <c r="F2855" s="74"/>
      <c r="G2855" s="74"/>
    </row>
    <row r="2856" spans="1:7" s="55" customFormat="1" ht="14.15" x14ac:dyDescent="0.4">
      <c r="A2856" s="116"/>
      <c r="E2856" s="74"/>
      <c r="F2856" s="74"/>
      <c r="G2856" s="74"/>
    </row>
    <row r="2857" spans="1:7" s="55" customFormat="1" ht="14.15" x14ac:dyDescent="0.4">
      <c r="A2857" s="116"/>
      <c r="E2857" s="74"/>
      <c r="F2857" s="74"/>
      <c r="G2857" s="74"/>
    </row>
    <row r="2858" spans="1:7" s="55" customFormat="1" ht="14.15" x14ac:dyDescent="0.4">
      <c r="A2858" s="116"/>
      <c r="E2858" s="74"/>
      <c r="F2858" s="74"/>
      <c r="G2858" s="74"/>
    </row>
    <row r="2859" spans="1:7" s="55" customFormat="1" ht="14.15" x14ac:dyDescent="0.4">
      <c r="A2859" s="116"/>
      <c r="E2859" s="74"/>
      <c r="F2859" s="74"/>
      <c r="G2859" s="74"/>
    </row>
    <row r="2860" spans="1:7" s="55" customFormat="1" ht="14.15" x14ac:dyDescent="0.4">
      <c r="A2860" s="116"/>
      <c r="E2860" s="74"/>
      <c r="F2860" s="74"/>
      <c r="G2860" s="74"/>
    </row>
    <row r="2861" spans="1:7" s="55" customFormat="1" ht="14.15" x14ac:dyDescent="0.4">
      <c r="A2861" s="116"/>
      <c r="E2861" s="74"/>
      <c r="F2861" s="74"/>
      <c r="G2861" s="74"/>
    </row>
    <row r="2862" spans="1:7" s="55" customFormat="1" ht="14.15" x14ac:dyDescent="0.4">
      <c r="A2862" s="116"/>
      <c r="E2862" s="74"/>
      <c r="F2862" s="74"/>
      <c r="G2862" s="74"/>
    </row>
    <row r="2863" spans="1:7" s="55" customFormat="1" ht="14.15" x14ac:dyDescent="0.4">
      <c r="A2863" s="116"/>
      <c r="E2863" s="74"/>
      <c r="F2863" s="74"/>
      <c r="G2863" s="74"/>
    </row>
    <row r="2864" spans="1:7" s="55" customFormat="1" ht="14.15" x14ac:dyDescent="0.4">
      <c r="A2864" s="116"/>
      <c r="E2864" s="74"/>
      <c r="F2864" s="74"/>
      <c r="G2864" s="74"/>
    </row>
    <row r="2865" spans="1:7" s="55" customFormat="1" ht="14.15" x14ac:dyDescent="0.4">
      <c r="A2865" s="116"/>
      <c r="E2865" s="74"/>
      <c r="F2865" s="74"/>
      <c r="G2865" s="74"/>
    </row>
    <row r="2866" spans="1:7" s="55" customFormat="1" ht="14.15" x14ac:dyDescent="0.4">
      <c r="A2866" s="116"/>
      <c r="E2866" s="74"/>
      <c r="F2866" s="74"/>
      <c r="G2866" s="74"/>
    </row>
    <row r="2867" spans="1:7" s="55" customFormat="1" ht="14.15" x14ac:dyDescent="0.4">
      <c r="A2867" s="116"/>
      <c r="E2867" s="74"/>
      <c r="F2867" s="74"/>
      <c r="G2867" s="74"/>
    </row>
    <row r="2868" spans="1:7" s="55" customFormat="1" ht="14.15" x14ac:dyDescent="0.4">
      <c r="A2868" s="116"/>
      <c r="E2868" s="74"/>
      <c r="F2868" s="74"/>
      <c r="G2868" s="74"/>
    </row>
    <row r="2869" spans="1:7" s="55" customFormat="1" ht="14.15" x14ac:dyDescent="0.4">
      <c r="A2869" s="116"/>
      <c r="E2869" s="74"/>
      <c r="F2869" s="74"/>
      <c r="G2869" s="74"/>
    </row>
    <row r="2870" spans="1:7" s="55" customFormat="1" ht="14.15" x14ac:dyDescent="0.4">
      <c r="A2870" s="116"/>
      <c r="E2870" s="74"/>
      <c r="F2870" s="74"/>
      <c r="G2870" s="74"/>
    </row>
    <row r="2871" spans="1:7" s="55" customFormat="1" ht="14.15" x14ac:dyDescent="0.4">
      <c r="A2871" s="116"/>
      <c r="E2871" s="74"/>
      <c r="F2871" s="74"/>
      <c r="G2871" s="74"/>
    </row>
    <row r="2872" spans="1:7" s="55" customFormat="1" ht="14.15" x14ac:dyDescent="0.4">
      <c r="A2872" s="116"/>
      <c r="E2872" s="74"/>
      <c r="F2872" s="74"/>
      <c r="G2872" s="74"/>
    </row>
    <row r="2873" spans="1:7" s="55" customFormat="1" ht="14.15" x14ac:dyDescent="0.4">
      <c r="A2873" s="116"/>
      <c r="E2873" s="74"/>
      <c r="F2873" s="74"/>
      <c r="G2873" s="74"/>
    </row>
    <row r="2874" spans="1:7" s="55" customFormat="1" ht="14.15" x14ac:dyDescent="0.4">
      <c r="A2874" s="116"/>
      <c r="E2874" s="74"/>
      <c r="F2874" s="74"/>
      <c r="G2874" s="74"/>
    </row>
    <row r="2875" spans="1:7" s="55" customFormat="1" ht="14.15" x14ac:dyDescent="0.4">
      <c r="A2875" s="116"/>
      <c r="E2875" s="74"/>
      <c r="F2875" s="74"/>
      <c r="G2875" s="74"/>
    </row>
    <row r="2876" spans="1:7" s="55" customFormat="1" ht="14.15" x14ac:dyDescent="0.4">
      <c r="A2876" s="116"/>
      <c r="E2876" s="74"/>
      <c r="F2876" s="74"/>
      <c r="G2876" s="74"/>
    </row>
    <row r="2877" spans="1:7" s="55" customFormat="1" ht="14.15" x14ac:dyDescent="0.4">
      <c r="A2877" s="116"/>
      <c r="E2877" s="74"/>
      <c r="F2877" s="74"/>
      <c r="G2877" s="74"/>
    </row>
    <row r="2878" spans="1:7" s="55" customFormat="1" ht="14.15" x14ac:dyDescent="0.4">
      <c r="A2878" s="116"/>
      <c r="E2878" s="74"/>
      <c r="F2878" s="74"/>
      <c r="G2878" s="74"/>
    </row>
    <row r="2879" spans="1:7" s="55" customFormat="1" ht="14.15" x14ac:dyDescent="0.4">
      <c r="A2879" s="116"/>
      <c r="E2879" s="74"/>
      <c r="F2879" s="74"/>
      <c r="G2879" s="74"/>
    </row>
    <row r="2880" spans="1:7" s="55" customFormat="1" ht="14.15" x14ac:dyDescent="0.4">
      <c r="A2880" s="116"/>
      <c r="E2880" s="74"/>
      <c r="F2880" s="74"/>
      <c r="G2880" s="74"/>
    </row>
    <row r="2881" spans="1:7" s="55" customFormat="1" ht="14.15" x14ac:dyDescent="0.4">
      <c r="A2881" s="116"/>
      <c r="E2881" s="74"/>
      <c r="F2881" s="74"/>
      <c r="G2881" s="74"/>
    </row>
    <row r="2882" spans="1:7" s="55" customFormat="1" ht="14.15" x14ac:dyDescent="0.4">
      <c r="A2882" s="116"/>
      <c r="E2882" s="74"/>
      <c r="F2882" s="74"/>
      <c r="G2882" s="74"/>
    </row>
    <row r="2883" spans="1:7" s="55" customFormat="1" ht="14.15" x14ac:dyDescent="0.4">
      <c r="A2883" s="116"/>
      <c r="E2883" s="74"/>
      <c r="F2883" s="74"/>
      <c r="G2883" s="74"/>
    </row>
    <row r="2884" spans="1:7" s="55" customFormat="1" ht="14.15" x14ac:dyDescent="0.4">
      <c r="A2884" s="116"/>
      <c r="E2884" s="74"/>
      <c r="F2884" s="74"/>
      <c r="G2884" s="74"/>
    </row>
    <row r="2885" spans="1:7" s="55" customFormat="1" ht="14.15" x14ac:dyDescent="0.4">
      <c r="A2885" s="116"/>
      <c r="E2885" s="74"/>
      <c r="F2885" s="74"/>
      <c r="G2885" s="74"/>
    </row>
    <row r="2886" spans="1:7" s="55" customFormat="1" ht="14.15" x14ac:dyDescent="0.4">
      <c r="A2886" s="116"/>
      <c r="E2886" s="74"/>
      <c r="F2886" s="74"/>
      <c r="G2886" s="74"/>
    </row>
    <row r="2887" spans="1:7" s="55" customFormat="1" ht="14.15" x14ac:dyDescent="0.4">
      <c r="A2887" s="116"/>
      <c r="E2887" s="74"/>
      <c r="F2887" s="74"/>
      <c r="G2887" s="74"/>
    </row>
    <row r="2888" spans="1:7" s="55" customFormat="1" ht="14.15" x14ac:dyDescent="0.4">
      <c r="A2888" s="116"/>
      <c r="E2888" s="74"/>
      <c r="F2888" s="74"/>
      <c r="G2888" s="74"/>
    </row>
    <row r="2889" spans="1:7" s="55" customFormat="1" ht="14.15" x14ac:dyDescent="0.4">
      <c r="A2889" s="116"/>
      <c r="E2889" s="74"/>
      <c r="F2889" s="74"/>
      <c r="G2889" s="74"/>
    </row>
    <row r="2890" spans="1:7" s="55" customFormat="1" ht="14.15" x14ac:dyDescent="0.4">
      <c r="A2890" s="116"/>
      <c r="E2890" s="74"/>
      <c r="F2890" s="74"/>
      <c r="G2890" s="74"/>
    </row>
    <row r="2891" spans="1:7" s="55" customFormat="1" ht="14.15" x14ac:dyDescent="0.4">
      <c r="A2891" s="116"/>
      <c r="E2891" s="74"/>
      <c r="F2891" s="74"/>
      <c r="G2891" s="74"/>
    </row>
    <row r="2892" spans="1:7" s="55" customFormat="1" ht="14.15" x14ac:dyDescent="0.4">
      <c r="A2892" s="116"/>
      <c r="E2892" s="74"/>
      <c r="F2892" s="74"/>
      <c r="G2892" s="74"/>
    </row>
    <row r="2893" spans="1:7" s="55" customFormat="1" ht="14.15" x14ac:dyDescent="0.4">
      <c r="A2893" s="116"/>
      <c r="E2893" s="74"/>
      <c r="F2893" s="74"/>
      <c r="G2893" s="74"/>
    </row>
    <row r="2894" spans="1:7" s="55" customFormat="1" ht="14.15" x14ac:dyDescent="0.4">
      <c r="A2894" s="116"/>
      <c r="E2894" s="74"/>
      <c r="F2894" s="74"/>
      <c r="G2894" s="74"/>
    </row>
    <row r="2895" spans="1:7" s="55" customFormat="1" ht="14.15" x14ac:dyDescent="0.4">
      <c r="A2895" s="116"/>
      <c r="E2895" s="74"/>
      <c r="F2895" s="74"/>
      <c r="G2895" s="74"/>
    </row>
    <row r="2896" spans="1:7" s="55" customFormat="1" ht="14.15" x14ac:dyDescent="0.4">
      <c r="A2896" s="116"/>
      <c r="E2896" s="74"/>
      <c r="F2896" s="74"/>
      <c r="G2896" s="74"/>
    </row>
    <row r="2897" spans="1:7" s="55" customFormat="1" ht="14.15" x14ac:dyDescent="0.4">
      <c r="A2897" s="116"/>
      <c r="E2897" s="74"/>
      <c r="F2897" s="74"/>
      <c r="G2897" s="74"/>
    </row>
    <row r="2898" spans="1:7" s="55" customFormat="1" ht="14.15" x14ac:dyDescent="0.4">
      <c r="A2898" s="116"/>
      <c r="E2898" s="74"/>
      <c r="F2898" s="74"/>
      <c r="G2898" s="74"/>
    </row>
    <row r="2899" spans="1:7" s="55" customFormat="1" ht="14.15" x14ac:dyDescent="0.4">
      <c r="A2899" s="116"/>
      <c r="E2899" s="74"/>
      <c r="F2899" s="74"/>
      <c r="G2899" s="74"/>
    </row>
    <row r="2900" spans="1:7" s="55" customFormat="1" ht="14.15" x14ac:dyDescent="0.4">
      <c r="A2900" s="116"/>
      <c r="E2900" s="74"/>
      <c r="F2900" s="74"/>
      <c r="G2900" s="74"/>
    </row>
    <row r="2901" spans="1:7" s="55" customFormat="1" ht="14.15" x14ac:dyDescent="0.4">
      <c r="A2901" s="116"/>
      <c r="E2901" s="74"/>
      <c r="F2901" s="74"/>
      <c r="G2901" s="74"/>
    </row>
    <row r="2902" spans="1:7" s="55" customFormat="1" ht="14.15" x14ac:dyDescent="0.4">
      <c r="A2902" s="116"/>
      <c r="E2902" s="74"/>
      <c r="F2902" s="74"/>
      <c r="G2902" s="74"/>
    </row>
    <row r="2903" spans="1:7" s="55" customFormat="1" ht="14.15" x14ac:dyDescent="0.4">
      <c r="A2903" s="116"/>
      <c r="E2903" s="74"/>
      <c r="F2903" s="74"/>
      <c r="G2903" s="74"/>
    </row>
    <row r="2904" spans="1:7" s="55" customFormat="1" ht="14.15" x14ac:dyDescent="0.4">
      <c r="A2904" s="116"/>
      <c r="E2904" s="74"/>
      <c r="F2904" s="74"/>
      <c r="G2904" s="74"/>
    </row>
    <row r="2905" spans="1:7" s="55" customFormat="1" ht="14.15" x14ac:dyDescent="0.4">
      <c r="A2905" s="116"/>
      <c r="E2905" s="74"/>
      <c r="F2905" s="74"/>
      <c r="G2905" s="74"/>
    </row>
    <row r="2906" spans="1:7" s="55" customFormat="1" ht="14.15" x14ac:dyDescent="0.4">
      <c r="A2906" s="116"/>
      <c r="E2906" s="74"/>
      <c r="F2906" s="74"/>
      <c r="G2906" s="74"/>
    </row>
    <row r="2907" spans="1:7" s="55" customFormat="1" ht="14.15" x14ac:dyDescent="0.4">
      <c r="A2907" s="116"/>
      <c r="E2907" s="74"/>
      <c r="F2907" s="74"/>
      <c r="G2907" s="74"/>
    </row>
    <row r="2908" spans="1:7" s="55" customFormat="1" ht="14.15" x14ac:dyDescent="0.4">
      <c r="A2908" s="116"/>
      <c r="E2908" s="74"/>
      <c r="F2908" s="74"/>
      <c r="G2908" s="74"/>
    </row>
    <row r="2909" spans="1:7" s="55" customFormat="1" ht="14.15" x14ac:dyDescent="0.4">
      <c r="A2909" s="116"/>
      <c r="E2909" s="74"/>
      <c r="F2909" s="74"/>
      <c r="G2909" s="74"/>
    </row>
    <row r="2910" spans="1:7" s="55" customFormat="1" ht="14.15" x14ac:dyDescent="0.4">
      <c r="A2910" s="116"/>
      <c r="E2910" s="74"/>
      <c r="F2910" s="74"/>
      <c r="G2910" s="74"/>
    </row>
    <row r="2911" spans="1:7" s="55" customFormat="1" ht="14.15" x14ac:dyDescent="0.4">
      <c r="A2911" s="116"/>
      <c r="E2911" s="74"/>
      <c r="F2911" s="74"/>
      <c r="G2911" s="74"/>
    </row>
    <row r="2912" spans="1:7" s="55" customFormat="1" ht="14.15" x14ac:dyDescent="0.4">
      <c r="A2912" s="116"/>
      <c r="E2912" s="74"/>
      <c r="F2912" s="74"/>
      <c r="G2912" s="74"/>
    </row>
    <row r="2913" spans="1:7" s="55" customFormat="1" ht="14.15" x14ac:dyDescent="0.4">
      <c r="A2913" s="116"/>
      <c r="E2913" s="74"/>
      <c r="F2913" s="74"/>
      <c r="G2913" s="74"/>
    </row>
    <row r="2914" spans="1:7" s="55" customFormat="1" ht="14.15" x14ac:dyDescent="0.4">
      <c r="A2914" s="116"/>
      <c r="E2914" s="74"/>
      <c r="F2914" s="74"/>
      <c r="G2914" s="74"/>
    </row>
    <row r="2915" spans="1:7" s="55" customFormat="1" ht="14.15" x14ac:dyDescent="0.4">
      <c r="A2915" s="116"/>
      <c r="E2915" s="74"/>
      <c r="F2915" s="74"/>
      <c r="G2915" s="74"/>
    </row>
    <row r="2916" spans="1:7" s="55" customFormat="1" ht="14.15" x14ac:dyDescent="0.4">
      <c r="A2916" s="116"/>
      <c r="E2916" s="74"/>
      <c r="F2916" s="74"/>
      <c r="G2916" s="74"/>
    </row>
    <row r="2917" spans="1:7" s="55" customFormat="1" ht="14.15" x14ac:dyDescent="0.4">
      <c r="A2917" s="116"/>
      <c r="E2917" s="74"/>
      <c r="F2917" s="74"/>
      <c r="G2917" s="74"/>
    </row>
    <row r="2918" spans="1:7" s="55" customFormat="1" ht="14.15" x14ac:dyDescent="0.4">
      <c r="A2918" s="116"/>
      <c r="E2918" s="74"/>
      <c r="F2918" s="74"/>
      <c r="G2918" s="74"/>
    </row>
    <row r="2919" spans="1:7" s="55" customFormat="1" ht="14.15" x14ac:dyDescent="0.4">
      <c r="A2919" s="116"/>
      <c r="E2919" s="74"/>
      <c r="F2919" s="74"/>
      <c r="G2919" s="74"/>
    </row>
    <row r="2920" spans="1:7" s="55" customFormat="1" ht="14.15" x14ac:dyDescent="0.4">
      <c r="A2920" s="116"/>
      <c r="E2920" s="74"/>
      <c r="F2920" s="74"/>
      <c r="G2920" s="74"/>
    </row>
    <row r="2921" spans="1:7" s="55" customFormat="1" ht="14.15" x14ac:dyDescent="0.4">
      <c r="A2921" s="116"/>
      <c r="E2921" s="74"/>
      <c r="F2921" s="74"/>
      <c r="G2921" s="74"/>
    </row>
    <row r="2922" spans="1:7" s="55" customFormat="1" ht="14.15" x14ac:dyDescent="0.4">
      <c r="A2922" s="116"/>
      <c r="E2922" s="74"/>
      <c r="F2922" s="74"/>
      <c r="G2922" s="74"/>
    </row>
    <row r="2923" spans="1:7" s="55" customFormat="1" ht="14.15" x14ac:dyDescent="0.4">
      <c r="A2923" s="116"/>
      <c r="E2923" s="74"/>
      <c r="F2923" s="74"/>
      <c r="G2923" s="74"/>
    </row>
    <row r="2924" spans="1:7" s="55" customFormat="1" ht="14.15" x14ac:dyDescent="0.4">
      <c r="A2924" s="116"/>
      <c r="E2924" s="74"/>
      <c r="F2924" s="74"/>
      <c r="G2924" s="74"/>
    </row>
    <row r="2925" spans="1:7" s="55" customFormat="1" ht="14.15" x14ac:dyDescent="0.4">
      <c r="A2925" s="116"/>
      <c r="E2925" s="74"/>
      <c r="F2925" s="74"/>
      <c r="G2925" s="74"/>
    </row>
    <row r="2926" spans="1:7" s="55" customFormat="1" ht="14.15" x14ac:dyDescent="0.4">
      <c r="A2926" s="116"/>
      <c r="E2926" s="74"/>
      <c r="F2926" s="74"/>
      <c r="G2926" s="74"/>
    </row>
    <row r="2927" spans="1:7" s="55" customFormat="1" ht="14.15" x14ac:dyDescent="0.4">
      <c r="A2927" s="116"/>
      <c r="E2927" s="74"/>
      <c r="F2927" s="74"/>
      <c r="G2927" s="74"/>
    </row>
    <row r="2928" spans="1:7" s="55" customFormat="1" ht="14.15" x14ac:dyDescent="0.4">
      <c r="A2928" s="116"/>
      <c r="E2928" s="74"/>
      <c r="F2928" s="74"/>
      <c r="G2928" s="74"/>
    </row>
    <row r="2929" spans="1:7" s="55" customFormat="1" ht="14.15" x14ac:dyDescent="0.4">
      <c r="A2929" s="116"/>
      <c r="E2929" s="74"/>
      <c r="F2929" s="74"/>
      <c r="G2929" s="74"/>
    </row>
    <row r="2930" spans="1:7" s="55" customFormat="1" ht="14.15" x14ac:dyDescent="0.4">
      <c r="A2930" s="116"/>
      <c r="E2930" s="74"/>
      <c r="F2930" s="74"/>
      <c r="G2930" s="74"/>
    </row>
    <row r="2931" spans="1:7" s="55" customFormat="1" ht="14.15" x14ac:dyDescent="0.4">
      <c r="A2931" s="116"/>
      <c r="E2931" s="74"/>
      <c r="F2931" s="74"/>
      <c r="G2931" s="74"/>
    </row>
    <row r="2932" spans="1:7" s="55" customFormat="1" ht="14.15" x14ac:dyDescent="0.4">
      <c r="A2932" s="116"/>
      <c r="E2932" s="74"/>
      <c r="F2932" s="74"/>
      <c r="G2932" s="74"/>
    </row>
    <row r="2933" spans="1:7" s="55" customFormat="1" ht="14.15" x14ac:dyDescent="0.4">
      <c r="A2933" s="116"/>
      <c r="E2933" s="74"/>
      <c r="F2933" s="74"/>
      <c r="G2933" s="74"/>
    </row>
    <row r="2934" spans="1:7" s="55" customFormat="1" ht="14.15" x14ac:dyDescent="0.4">
      <c r="A2934" s="116"/>
      <c r="E2934" s="74"/>
      <c r="F2934" s="74"/>
      <c r="G2934" s="74"/>
    </row>
    <row r="2935" spans="1:7" s="55" customFormat="1" ht="14.15" x14ac:dyDescent="0.4">
      <c r="A2935" s="116"/>
      <c r="E2935" s="74"/>
      <c r="F2935" s="74"/>
      <c r="G2935" s="74"/>
    </row>
    <row r="2936" spans="1:7" s="55" customFormat="1" ht="14.15" x14ac:dyDescent="0.4">
      <c r="A2936" s="116"/>
      <c r="E2936" s="74"/>
      <c r="F2936" s="74"/>
      <c r="G2936" s="74"/>
    </row>
    <row r="2937" spans="1:7" s="55" customFormat="1" ht="14.15" x14ac:dyDescent="0.4">
      <c r="A2937" s="116"/>
      <c r="E2937" s="74"/>
      <c r="F2937" s="74"/>
      <c r="G2937" s="74"/>
    </row>
    <row r="2938" spans="1:7" s="55" customFormat="1" ht="14.15" x14ac:dyDescent="0.4">
      <c r="A2938" s="116"/>
      <c r="E2938" s="74"/>
      <c r="F2938" s="74"/>
      <c r="G2938" s="74"/>
    </row>
    <row r="2939" spans="1:7" s="55" customFormat="1" ht="14.15" x14ac:dyDescent="0.4">
      <c r="A2939" s="116"/>
      <c r="E2939" s="74"/>
      <c r="F2939" s="74"/>
      <c r="G2939" s="74"/>
    </row>
    <row r="2940" spans="1:7" s="55" customFormat="1" ht="14.15" x14ac:dyDescent="0.4">
      <c r="A2940" s="116"/>
      <c r="E2940" s="74"/>
      <c r="F2940" s="74"/>
      <c r="G2940" s="74"/>
    </row>
    <row r="2941" spans="1:7" s="55" customFormat="1" ht="14.15" x14ac:dyDescent="0.4">
      <c r="A2941" s="116"/>
      <c r="E2941" s="74"/>
      <c r="F2941" s="74"/>
      <c r="G2941" s="74"/>
    </row>
    <row r="2942" spans="1:7" s="55" customFormat="1" ht="14.15" x14ac:dyDescent="0.4">
      <c r="A2942" s="116"/>
      <c r="E2942" s="74"/>
      <c r="F2942" s="74"/>
      <c r="G2942" s="74"/>
    </row>
    <row r="2943" spans="1:7" s="55" customFormat="1" ht="14.15" x14ac:dyDescent="0.4">
      <c r="A2943" s="116"/>
      <c r="E2943" s="74"/>
      <c r="F2943" s="74"/>
      <c r="G2943" s="74"/>
    </row>
    <row r="2944" spans="1:7" s="55" customFormat="1" ht="14.15" x14ac:dyDescent="0.4">
      <c r="A2944" s="116"/>
      <c r="E2944" s="74"/>
      <c r="F2944" s="74"/>
      <c r="G2944" s="74"/>
    </row>
    <row r="2945" spans="1:7" s="55" customFormat="1" ht="14.15" x14ac:dyDescent="0.4">
      <c r="A2945" s="116"/>
      <c r="E2945" s="74"/>
      <c r="F2945" s="74"/>
      <c r="G2945" s="74"/>
    </row>
    <row r="2946" spans="1:7" s="55" customFormat="1" ht="14.15" x14ac:dyDescent="0.4">
      <c r="A2946" s="116"/>
      <c r="E2946" s="74"/>
      <c r="F2946" s="74"/>
      <c r="G2946" s="74"/>
    </row>
    <row r="2947" spans="1:7" s="55" customFormat="1" ht="14.15" x14ac:dyDescent="0.4">
      <c r="A2947" s="116"/>
      <c r="E2947" s="74"/>
      <c r="F2947" s="74"/>
      <c r="G2947" s="74"/>
    </row>
    <row r="2948" spans="1:7" s="55" customFormat="1" ht="14.15" x14ac:dyDescent="0.4">
      <c r="A2948" s="116"/>
      <c r="E2948" s="74"/>
      <c r="F2948" s="74"/>
      <c r="G2948" s="74"/>
    </row>
    <row r="2949" spans="1:7" s="55" customFormat="1" ht="14.15" x14ac:dyDescent="0.4">
      <c r="A2949" s="116"/>
      <c r="E2949" s="74"/>
      <c r="F2949" s="74"/>
      <c r="G2949" s="74"/>
    </row>
    <row r="2950" spans="1:7" s="55" customFormat="1" ht="14.15" x14ac:dyDescent="0.4">
      <c r="A2950" s="116"/>
      <c r="E2950" s="74"/>
      <c r="F2950" s="74"/>
      <c r="G2950" s="74"/>
    </row>
    <row r="2951" spans="1:7" s="55" customFormat="1" ht="14.15" x14ac:dyDescent="0.4">
      <c r="A2951" s="116"/>
      <c r="E2951" s="74"/>
      <c r="F2951" s="74"/>
      <c r="G2951" s="74"/>
    </row>
    <row r="2952" spans="1:7" s="55" customFormat="1" ht="14.15" x14ac:dyDescent="0.4">
      <c r="A2952" s="116"/>
      <c r="E2952" s="74"/>
      <c r="F2952" s="74"/>
      <c r="G2952" s="74"/>
    </row>
    <row r="2953" spans="1:7" s="55" customFormat="1" ht="14.15" x14ac:dyDescent="0.4">
      <c r="A2953" s="116"/>
      <c r="E2953" s="74"/>
      <c r="F2953" s="74"/>
      <c r="G2953" s="74"/>
    </row>
    <row r="2954" spans="1:7" s="55" customFormat="1" ht="14.15" x14ac:dyDescent="0.4">
      <c r="A2954" s="116"/>
      <c r="E2954" s="74"/>
      <c r="F2954" s="74"/>
      <c r="G2954" s="74"/>
    </row>
    <row r="2955" spans="1:7" s="55" customFormat="1" ht="14.15" x14ac:dyDescent="0.4">
      <c r="A2955" s="116"/>
      <c r="E2955" s="74"/>
      <c r="F2955" s="74"/>
      <c r="G2955" s="74"/>
    </row>
    <row r="2956" spans="1:7" s="55" customFormat="1" ht="14.15" x14ac:dyDescent="0.4">
      <c r="A2956" s="116"/>
      <c r="E2956" s="74"/>
      <c r="F2956" s="74"/>
      <c r="G2956" s="74"/>
    </row>
    <row r="2957" spans="1:7" s="55" customFormat="1" ht="14.15" x14ac:dyDescent="0.4">
      <c r="A2957" s="116"/>
      <c r="E2957" s="74"/>
      <c r="F2957" s="74"/>
      <c r="G2957" s="74"/>
    </row>
    <row r="2958" spans="1:7" s="55" customFormat="1" ht="14.15" x14ac:dyDescent="0.4">
      <c r="A2958" s="116"/>
      <c r="E2958" s="74"/>
      <c r="F2958" s="74"/>
      <c r="G2958" s="74"/>
    </row>
    <row r="2959" spans="1:7" s="55" customFormat="1" ht="14.15" x14ac:dyDescent="0.4">
      <c r="A2959" s="116"/>
      <c r="E2959" s="74"/>
      <c r="F2959" s="74"/>
      <c r="G2959" s="74"/>
    </row>
    <row r="2960" spans="1:7" s="55" customFormat="1" ht="14.15" x14ac:dyDescent="0.4">
      <c r="A2960" s="116"/>
      <c r="E2960" s="74"/>
      <c r="F2960" s="74"/>
      <c r="G2960" s="74"/>
    </row>
    <row r="2961" spans="1:7" s="55" customFormat="1" ht="14.15" x14ac:dyDescent="0.4">
      <c r="A2961" s="116"/>
      <c r="E2961" s="74"/>
      <c r="F2961" s="74"/>
      <c r="G2961" s="74"/>
    </row>
    <row r="2962" spans="1:7" s="55" customFormat="1" ht="14.15" x14ac:dyDescent="0.4">
      <c r="A2962" s="116"/>
      <c r="E2962" s="74"/>
      <c r="F2962" s="74"/>
      <c r="G2962" s="74"/>
    </row>
    <row r="2963" spans="1:7" s="55" customFormat="1" ht="14.15" x14ac:dyDescent="0.4">
      <c r="A2963" s="116"/>
      <c r="E2963" s="74"/>
      <c r="F2963" s="74"/>
      <c r="G2963" s="74"/>
    </row>
    <row r="2964" spans="1:7" s="55" customFormat="1" ht="14.15" x14ac:dyDescent="0.4">
      <c r="A2964" s="116"/>
      <c r="E2964" s="74"/>
      <c r="F2964" s="74"/>
      <c r="G2964" s="74"/>
    </row>
    <row r="2965" spans="1:7" s="55" customFormat="1" ht="14.15" x14ac:dyDescent="0.4">
      <c r="A2965" s="116"/>
      <c r="E2965" s="74"/>
      <c r="F2965" s="74"/>
      <c r="G2965" s="74"/>
    </row>
    <row r="2966" spans="1:7" s="55" customFormat="1" ht="14.15" x14ac:dyDescent="0.4">
      <c r="A2966" s="116"/>
      <c r="E2966" s="74"/>
      <c r="F2966" s="74"/>
      <c r="G2966" s="74"/>
    </row>
    <row r="2967" spans="1:7" s="55" customFormat="1" ht="14.15" x14ac:dyDescent="0.4">
      <c r="A2967" s="116"/>
      <c r="E2967" s="74"/>
      <c r="F2967" s="74"/>
      <c r="G2967" s="74"/>
    </row>
    <row r="2968" spans="1:7" s="55" customFormat="1" ht="14.15" x14ac:dyDescent="0.4">
      <c r="A2968" s="116"/>
      <c r="E2968" s="74"/>
      <c r="F2968" s="74"/>
      <c r="G2968" s="74"/>
    </row>
    <row r="2969" spans="1:7" s="55" customFormat="1" ht="14.15" x14ac:dyDescent="0.4">
      <c r="A2969" s="116"/>
      <c r="E2969" s="74"/>
      <c r="F2969" s="74"/>
      <c r="G2969" s="74"/>
    </row>
    <row r="2970" spans="1:7" s="55" customFormat="1" ht="14.15" x14ac:dyDescent="0.4">
      <c r="A2970" s="116"/>
      <c r="E2970" s="74"/>
      <c r="F2970" s="74"/>
      <c r="G2970" s="74"/>
    </row>
    <row r="2971" spans="1:7" s="55" customFormat="1" ht="14.15" x14ac:dyDescent="0.4">
      <c r="A2971" s="116"/>
      <c r="E2971" s="74"/>
      <c r="F2971" s="74"/>
      <c r="G2971" s="74"/>
    </row>
    <row r="2972" spans="1:7" s="55" customFormat="1" ht="14.15" x14ac:dyDescent="0.4">
      <c r="A2972" s="116"/>
      <c r="E2972" s="74"/>
      <c r="F2972" s="74"/>
      <c r="G2972" s="74"/>
    </row>
    <row r="2973" spans="1:7" s="55" customFormat="1" ht="14.15" x14ac:dyDescent="0.4">
      <c r="A2973" s="116"/>
      <c r="E2973" s="74"/>
      <c r="F2973" s="74"/>
      <c r="G2973" s="74"/>
    </row>
    <row r="2974" spans="1:7" s="55" customFormat="1" ht="14.15" x14ac:dyDescent="0.4">
      <c r="A2974" s="116"/>
      <c r="E2974" s="74"/>
      <c r="F2974" s="74"/>
      <c r="G2974" s="74"/>
    </row>
    <row r="2975" spans="1:7" s="55" customFormat="1" ht="14.15" x14ac:dyDescent="0.4">
      <c r="A2975" s="116"/>
      <c r="E2975" s="74"/>
      <c r="F2975" s="74"/>
      <c r="G2975" s="74"/>
    </row>
    <row r="2976" spans="1:7" s="55" customFormat="1" ht="14.15" x14ac:dyDescent="0.4">
      <c r="A2976" s="116"/>
      <c r="E2976" s="74"/>
      <c r="F2976" s="74"/>
      <c r="G2976" s="74"/>
    </row>
    <row r="2977" spans="1:7" s="55" customFormat="1" ht="14.15" x14ac:dyDescent="0.4">
      <c r="A2977" s="116"/>
      <c r="E2977" s="74"/>
      <c r="F2977" s="74"/>
      <c r="G2977" s="74"/>
    </row>
    <row r="2978" spans="1:7" s="55" customFormat="1" ht="14.15" x14ac:dyDescent="0.4">
      <c r="A2978" s="116"/>
      <c r="E2978" s="74"/>
      <c r="F2978" s="74"/>
      <c r="G2978" s="74"/>
    </row>
    <row r="2979" spans="1:7" s="55" customFormat="1" ht="14.15" x14ac:dyDescent="0.4">
      <c r="A2979" s="116"/>
      <c r="E2979" s="74"/>
      <c r="F2979" s="74"/>
      <c r="G2979" s="74"/>
    </row>
    <row r="2980" spans="1:7" s="55" customFormat="1" ht="14.15" x14ac:dyDescent="0.4">
      <c r="A2980" s="116"/>
      <c r="E2980" s="74"/>
      <c r="F2980" s="74"/>
      <c r="G2980" s="74"/>
    </row>
    <row r="2981" spans="1:7" s="55" customFormat="1" ht="14.15" x14ac:dyDescent="0.4">
      <c r="A2981" s="116"/>
      <c r="E2981" s="74"/>
      <c r="F2981" s="74"/>
      <c r="G2981" s="74"/>
    </row>
    <row r="2982" spans="1:7" s="55" customFormat="1" ht="14.15" x14ac:dyDescent="0.4">
      <c r="A2982" s="116"/>
      <c r="E2982" s="74"/>
      <c r="F2982" s="74"/>
      <c r="G2982" s="74"/>
    </row>
    <row r="2983" spans="1:7" s="55" customFormat="1" ht="14.15" x14ac:dyDescent="0.4">
      <c r="A2983" s="116"/>
      <c r="E2983" s="74"/>
      <c r="F2983" s="74"/>
      <c r="G2983" s="74"/>
    </row>
    <row r="2984" spans="1:7" s="55" customFormat="1" ht="14.15" x14ac:dyDescent="0.4">
      <c r="A2984" s="116"/>
      <c r="E2984" s="74"/>
      <c r="F2984" s="74"/>
      <c r="G2984" s="74"/>
    </row>
    <row r="2985" spans="1:7" s="55" customFormat="1" ht="14.15" x14ac:dyDescent="0.4">
      <c r="A2985" s="116"/>
      <c r="E2985" s="74"/>
      <c r="F2985" s="74"/>
      <c r="G2985" s="74"/>
    </row>
    <row r="2986" spans="1:7" s="55" customFormat="1" ht="14.15" x14ac:dyDescent="0.4">
      <c r="A2986" s="116"/>
      <c r="E2986" s="74"/>
      <c r="F2986" s="74"/>
      <c r="G2986" s="74"/>
    </row>
    <row r="2987" spans="1:7" s="55" customFormat="1" ht="14.15" x14ac:dyDescent="0.4">
      <c r="A2987" s="116"/>
      <c r="E2987" s="74"/>
      <c r="F2987" s="74"/>
      <c r="G2987" s="74"/>
    </row>
    <row r="2988" spans="1:7" s="55" customFormat="1" ht="14.15" x14ac:dyDescent="0.4">
      <c r="A2988" s="116"/>
      <c r="E2988" s="74"/>
      <c r="F2988" s="74"/>
      <c r="G2988" s="74"/>
    </row>
    <row r="2989" spans="1:7" s="55" customFormat="1" ht="14.15" x14ac:dyDescent="0.4">
      <c r="A2989" s="116"/>
      <c r="E2989" s="74"/>
      <c r="F2989" s="74"/>
      <c r="G2989" s="74"/>
    </row>
    <row r="2990" spans="1:7" s="55" customFormat="1" ht="14.15" x14ac:dyDescent="0.4">
      <c r="A2990" s="116"/>
      <c r="E2990" s="74"/>
      <c r="F2990" s="74"/>
      <c r="G2990" s="74"/>
    </row>
    <row r="2991" spans="1:7" s="55" customFormat="1" ht="14.15" x14ac:dyDescent="0.4">
      <c r="A2991" s="116"/>
      <c r="E2991" s="74"/>
      <c r="F2991" s="74"/>
      <c r="G2991" s="74"/>
    </row>
    <row r="2992" spans="1:7" s="55" customFormat="1" ht="14.15" x14ac:dyDescent="0.4">
      <c r="A2992" s="116"/>
      <c r="E2992" s="74"/>
      <c r="F2992" s="74"/>
      <c r="G2992" s="74"/>
    </row>
    <row r="2993" spans="1:7" s="55" customFormat="1" ht="14.15" x14ac:dyDescent="0.4">
      <c r="A2993" s="116"/>
      <c r="E2993" s="74"/>
      <c r="F2993" s="74"/>
      <c r="G2993" s="74"/>
    </row>
    <row r="2994" spans="1:7" s="55" customFormat="1" ht="14.15" x14ac:dyDescent="0.4">
      <c r="A2994" s="116"/>
      <c r="E2994" s="74"/>
      <c r="F2994" s="74"/>
      <c r="G2994" s="74"/>
    </row>
    <row r="2995" spans="1:7" s="55" customFormat="1" ht="14.15" x14ac:dyDescent="0.4">
      <c r="A2995" s="116"/>
      <c r="E2995" s="74"/>
      <c r="F2995" s="74"/>
      <c r="G2995" s="74"/>
    </row>
    <row r="2996" spans="1:7" s="55" customFormat="1" ht="14.15" x14ac:dyDescent="0.4">
      <c r="A2996" s="116"/>
      <c r="E2996" s="74"/>
      <c r="F2996" s="74"/>
      <c r="G2996" s="74"/>
    </row>
    <row r="2997" spans="1:7" s="55" customFormat="1" ht="14.15" x14ac:dyDescent="0.4">
      <c r="A2997" s="116"/>
      <c r="E2997" s="74"/>
      <c r="F2997" s="74"/>
      <c r="G2997" s="74"/>
    </row>
    <row r="2998" spans="1:7" s="55" customFormat="1" ht="14.15" x14ac:dyDescent="0.4">
      <c r="A2998" s="116"/>
      <c r="E2998" s="74"/>
      <c r="F2998" s="74"/>
      <c r="G2998" s="74"/>
    </row>
    <row r="2999" spans="1:7" s="55" customFormat="1" ht="14.15" x14ac:dyDescent="0.4">
      <c r="A2999" s="116"/>
      <c r="E2999" s="74"/>
      <c r="F2999" s="74"/>
      <c r="G2999" s="74"/>
    </row>
    <row r="3000" spans="1:7" s="55" customFormat="1" ht="14.15" x14ac:dyDescent="0.4">
      <c r="A3000" s="116"/>
      <c r="E3000" s="74"/>
      <c r="F3000" s="74"/>
      <c r="G3000" s="74"/>
    </row>
    <row r="3001" spans="1:7" s="55" customFormat="1" ht="14.15" x14ac:dyDescent="0.4">
      <c r="A3001" s="116"/>
      <c r="E3001" s="74"/>
      <c r="F3001" s="74"/>
      <c r="G3001" s="74"/>
    </row>
    <row r="3002" spans="1:7" s="55" customFormat="1" ht="14.15" x14ac:dyDescent="0.4">
      <c r="A3002" s="116"/>
      <c r="E3002" s="74"/>
      <c r="F3002" s="74"/>
      <c r="G3002" s="74"/>
    </row>
    <row r="3003" spans="1:7" s="55" customFormat="1" ht="14.15" x14ac:dyDescent="0.4">
      <c r="A3003" s="116"/>
      <c r="E3003" s="74"/>
      <c r="F3003" s="74"/>
      <c r="G3003" s="74"/>
    </row>
    <row r="3004" spans="1:7" s="55" customFormat="1" ht="14.15" x14ac:dyDescent="0.4">
      <c r="A3004" s="116"/>
      <c r="E3004" s="74"/>
      <c r="F3004" s="74"/>
      <c r="G3004" s="74"/>
    </row>
    <row r="3005" spans="1:7" s="55" customFormat="1" ht="14.15" x14ac:dyDescent="0.4">
      <c r="A3005" s="116"/>
      <c r="E3005" s="74"/>
      <c r="F3005" s="74"/>
      <c r="G3005" s="74"/>
    </row>
    <row r="3006" spans="1:7" s="55" customFormat="1" ht="14.15" x14ac:dyDescent="0.4">
      <c r="A3006" s="116"/>
      <c r="E3006" s="74"/>
      <c r="F3006" s="74"/>
      <c r="G3006" s="74"/>
    </row>
    <row r="3007" spans="1:7" s="55" customFormat="1" ht="14.15" x14ac:dyDescent="0.4">
      <c r="A3007" s="116"/>
      <c r="E3007" s="74"/>
      <c r="F3007" s="74"/>
      <c r="G3007" s="74"/>
    </row>
    <row r="3008" spans="1:7" s="55" customFormat="1" ht="14.15" x14ac:dyDescent="0.4">
      <c r="A3008" s="116"/>
      <c r="E3008" s="74"/>
      <c r="F3008" s="74"/>
      <c r="G3008" s="74"/>
    </row>
    <row r="3009" spans="1:7" s="55" customFormat="1" ht="14.15" x14ac:dyDescent="0.4">
      <c r="A3009" s="116"/>
      <c r="E3009" s="74"/>
      <c r="F3009" s="74"/>
      <c r="G3009" s="74"/>
    </row>
    <row r="3010" spans="1:7" s="55" customFormat="1" ht="14.15" x14ac:dyDescent="0.4">
      <c r="A3010" s="116"/>
      <c r="E3010" s="74"/>
      <c r="F3010" s="74"/>
      <c r="G3010" s="74"/>
    </row>
    <row r="3011" spans="1:7" s="55" customFormat="1" ht="14.15" x14ac:dyDescent="0.4">
      <c r="A3011" s="116"/>
      <c r="E3011" s="74"/>
      <c r="F3011" s="74"/>
      <c r="G3011" s="74"/>
    </row>
    <row r="3012" spans="1:7" s="55" customFormat="1" ht="14.15" x14ac:dyDescent="0.4">
      <c r="A3012" s="116"/>
      <c r="E3012" s="74"/>
      <c r="F3012" s="74"/>
      <c r="G3012" s="74"/>
    </row>
    <row r="3013" spans="1:7" s="55" customFormat="1" ht="14.15" x14ac:dyDescent="0.4">
      <c r="A3013" s="116"/>
      <c r="E3013" s="74"/>
      <c r="F3013" s="74"/>
      <c r="G3013" s="74"/>
    </row>
    <row r="3014" spans="1:7" s="55" customFormat="1" ht="14.15" x14ac:dyDescent="0.4">
      <c r="A3014" s="116"/>
      <c r="E3014" s="74"/>
      <c r="F3014" s="74"/>
      <c r="G3014" s="74"/>
    </row>
    <row r="3015" spans="1:7" s="55" customFormat="1" ht="14.15" x14ac:dyDescent="0.4">
      <c r="A3015" s="116"/>
      <c r="E3015" s="74"/>
      <c r="F3015" s="74"/>
      <c r="G3015" s="74"/>
    </row>
    <row r="3016" spans="1:7" s="55" customFormat="1" ht="14.15" x14ac:dyDescent="0.4">
      <c r="A3016" s="116"/>
      <c r="E3016" s="74"/>
      <c r="F3016" s="74"/>
      <c r="G3016" s="74"/>
    </row>
    <row r="3017" spans="1:7" s="55" customFormat="1" ht="14.15" x14ac:dyDescent="0.4">
      <c r="A3017" s="116"/>
      <c r="E3017" s="74"/>
      <c r="F3017" s="74"/>
      <c r="G3017" s="74"/>
    </row>
    <row r="3018" spans="1:7" s="55" customFormat="1" ht="14.15" x14ac:dyDescent="0.4">
      <c r="A3018" s="116"/>
      <c r="E3018" s="74"/>
      <c r="F3018" s="74"/>
      <c r="G3018" s="74"/>
    </row>
    <row r="3019" spans="1:7" s="55" customFormat="1" ht="14.15" x14ac:dyDescent="0.4">
      <c r="A3019" s="116"/>
      <c r="E3019" s="74"/>
      <c r="F3019" s="74"/>
      <c r="G3019" s="74"/>
    </row>
    <row r="3020" spans="1:7" s="55" customFormat="1" ht="14.15" x14ac:dyDescent="0.4">
      <c r="A3020" s="116"/>
      <c r="E3020" s="74"/>
      <c r="F3020" s="74"/>
      <c r="G3020" s="74"/>
    </row>
    <row r="3021" spans="1:7" s="55" customFormat="1" ht="14.15" x14ac:dyDescent="0.4">
      <c r="A3021" s="116"/>
      <c r="E3021" s="74"/>
      <c r="F3021" s="74"/>
      <c r="G3021" s="74"/>
    </row>
    <row r="3022" spans="1:7" s="55" customFormat="1" ht="14.15" x14ac:dyDescent="0.4">
      <c r="A3022" s="116"/>
      <c r="E3022" s="74"/>
      <c r="F3022" s="74"/>
      <c r="G3022" s="74"/>
    </row>
    <row r="3023" spans="1:7" s="55" customFormat="1" ht="14.15" x14ac:dyDescent="0.4">
      <c r="A3023" s="116"/>
      <c r="E3023" s="74"/>
      <c r="F3023" s="74"/>
      <c r="G3023" s="74"/>
    </row>
    <row r="3024" spans="1:7" s="55" customFormat="1" ht="14.15" x14ac:dyDescent="0.4">
      <c r="A3024" s="116"/>
      <c r="E3024" s="74"/>
      <c r="F3024" s="74"/>
      <c r="G3024" s="74"/>
    </row>
    <row r="3025" spans="1:7" s="55" customFormat="1" ht="14.15" x14ac:dyDescent="0.4">
      <c r="A3025" s="116"/>
      <c r="E3025" s="74"/>
      <c r="F3025" s="74"/>
      <c r="G3025" s="74"/>
    </row>
    <row r="3026" spans="1:7" s="55" customFormat="1" ht="14.15" x14ac:dyDescent="0.4">
      <c r="A3026" s="116"/>
      <c r="E3026" s="74"/>
      <c r="F3026" s="74"/>
      <c r="G3026" s="74"/>
    </row>
    <row r="3027" spans="1:7" s="55" customFormat="1" ht="14.15" x14ac:dyDescent="0.4">
      <c r="A3027" s="116"/>
      <c r="E3027" s="74"/>
      <c r="F3027" s="74"/>
      <c r="G3027" s="74"/>
    </row>
    <row r="3028" spans="1:7" s="55" customFormat="1" ht="14.15" x14ac:dyDescent="0.4">
      <c r="A3028" s="116"/>
      <c r="E3028" s="74"/>
      <c r="F3028" s="74"/>
      <c r="G3028" s="74"/>
    </row>
    <row r="3029" spans="1:7" s="55" customFormat="1" ht="14.15" x14ac:dyDescent="0.4">
      <c r="A3029" s="116"/>
      <c r="E3029" s="74"/>
      <c r="F3029" s="74"/>
      <c r="G3029" s="74"/>
    </row>
    <row r="3030" spans="1:7" s="55" customFormat="1" ht="14.15" x14ac:dyDescent="0.4">
      <c r="A3030" s="116"/>
      <c r="E3030" s="74"/>
      <c r="F3030" s="74"/>
      <c r="G3030" s="74"/>
    </row>
    <row r="3031" spans="1:7" s="55" customFormat="1" ht="14.15" x14ac:dyDescent="0.4">
      <c r="A3031" s="116"/>
      <c r="E3031" s="74"/>
      <c r="F3031" s="74"/>
      <c r="G3031" s="74"/>
    </row>
    <row r="3032" spans="1:7" s="55" customFormat="1" ht="14.15" x14ac:dyDescent="0.4">
      <c r="A3032" s="116"/>
      <c r="E3032" s="74"/>
      <c r="F3032" s="74"/>
      <c r="G3032" s="74"/>
    </row>
    <row r="3033" spans="1:7" s="55" customFormat="1" ht="14.15" x14ac:dyDescent="0.4">
      <c r="A3033" s="116"/>
      <c r="E3033" s="74"/>
      <c r="F3033" s="74"/>
      <c r="G3033" s="74"/>
    </row>
    <row r="3034" spans="1:7" s="55" customFormat="1" ht="14.15" x14ac:dyDescent="0.4">
      <c r="A3034" s="116"/>
      <c r="E3034" s="74"/>
      <c r="F3034" s="74"/>
      <c r="G3034" s="74"/>
    </row>
    <row r="3035" spans="1:7" s="55" customFormat="1" ht="14.15" x14ac:dyDescent="0.4">
      <c r="A3035" s="116"/>
      <c r="E3035" s="74"/>
      <c r="F3035" s="74"/>
      <c r="G3035" s="74"/>
    </row>
    <row r="3036" spans="1:7" s="55" customFormat="1" ht="14.15" x14ac:dyDescent="0.4">
      <c r="A3036" s="116"/>
      <c r="E3036" s="74"/>
      <c r="F3036" s="74"/>
      <c r="G3036" s="74"/>
    </row>
    <row r="3037" spans="1:7" s="55" customFormat="1" ht="14.15" x14ac:dyDescent="0.4">
      <c r="A3037" s="116"/>
      <c r="E3037" s="74"/>
      <c r="F3037" s="74"/>
      <c r="G3037" s="74"/>
    </row>
    <row r="3038" spans="1:7" s="55" customFormat="1" ht="14.15" x14ac:dyDescent="0.4">
      <c r="A3038" s="116"/>
      <c r="E3038" s="74"/>
      <c r="F3038" s="74"/>
      <c r="G3038" s="74"/>
    </row>
    <row r="3039" spans="1:7" s="55" customFormat="1" ht="14.15" x14ac:dyDescent="0.4">
      <c r="A3039" s="116"/>
      <c r="E3039" s="74"/>
      <c r="F3039" s="74"/>
      <c r="G3039" s="74"/>
    </row>
    <row r="3040" spans="1:7" s="55" customFormat="1" ht="14.15" x14ac:dyDescent="0.4">
      <c r="A3040" s="116"/>
      <c r="E3040" s="74"/>
      <c r="F3040" s="74"/>
      <c r="G3040" s="74"/>
    </row>
    <row r="3041" spans="1:7" s="55" customFormat="1" ht="14.15" x14ac:dyDescent="0.4">
      <c r="A3041" s="116"/>
      <c r="E3041" s="74"/>
      <c r="F3041" s="74"/>
      <c r="G3041" s="74"/>
    </row>
    <row r="3042" spans="1:7" s="55" customFormat="1" ht="14.15" x14ac:dyDescent="0.4">
      <c r="A3042" s="116"/>
      <c r="E3042" s="74"/>
      <c r="F3042" s="74"/>
      <c r="G3042" s="74"/>
    </row>
    <row r="3043" spans="1:7" s="55" customFormat="1" ht="14.15" x14ac:dyDescent="0.4">
      <c r="A3043" s="116"/>
      <c r="E3043" s="74"/>
      <c r="F3043" s="74"/>
      <c r="G3043" s="74"/>
    </row>
    <row r="3044" spans="1:7" s="55" customFormat="1" ht="14.15" x14ac:dyDescent="0.4">
      <c r="A3044" s="116"/>
      <c r="E3044" s="74"/>
      <c r="F3044" s="74"/>
      <c r="G3044" s="74"/>
    </row>
    <row r="3045" spans="1:7" s="55" customFormat="1" ht="14.15" x14ac:dyDescent="0.4">
      <c r="A3045" s="116"/>
      <c r="E3045" s="74"/>
      <c r="F3045" s="74"/>
      <c r="G3045" s="74"/>
    </row>
    <row r="3046" spans="1:7" s="55" customFormat="1" ht="14.15" x14ac:dyDescent="0.4">
      <c r="A3046" s="116"/>
      <c r="E3046" s="74"/>
      <c r="F3046" s="74"/>
      <c r="G3046" s="74"/>
    </row>
    <row r="3047" spans="1:7" s="55" customFormat="1" ht="14.15" x14ac:dyDescent="0.4">
      <c r="A3047" s="116"/>
      <c r="E3047" s="74"/>
      <c r="F3047" s="74"/>
      <c r="G3047" s="74"/>
    </row>
    <row r="3048" spans="1:7" s="55" customFormat="1" ht="14.15" x14ac:dyDescent="0.4">
      <c r="A3048" s="116"/>
      <c r="E3048" s="74"/>
      <c r="F3048" s="74"/>
      <c r="G3048" s="74"/>
    </row>
    <row r="3049" spans="1:7" s="55" customFormat="1" ht="14.15" x14ac:dyDescent="0.4">
      <c r="A3049" s="116"/>
      <c r="E3049" s="74"/>
      <c r="F3049" s="74"/>
      <c r="G3049" s="74"/>
    </row>
    <row r="3050" spans="1:7" s="55" customFormat="1" ht="14.15" x14ac:dyDescent="0.4">
      <c r="A3050" s="116"/>
      <c r="E3050" s="74"/>
      <c r="F3050" s="74"/>
      <c r="G3050" s="74"/>
    </row>
    <row r="3051" spans="1:7" s="55" customFormat="1" ht="14.15" x14ac:dyDescent="0.4">
      <c r="A3051" s="116"/>
      <c r="E3051" s="74"/>
      <c r="F3051" s="74"/>
      <c r="G3051" s="74"/>
    </row>
    <row r="3052" spans="1:7" s="55" customFormat="1" ht="14.15" x14ac:dyDescent="0.4">
      <c r="A3052" s="116"/>
      <c r="E3052" s="74"/>
      <c r="F3052" s="74"/>
      <c r="G3052" s="74"/>
    </row>
    <row r="3053" spans="1:7" s="55" customFormat="1" ht="14.15" x14ac:dyDescent="0.4">
      <c r="A3053" s="116"/>
      <c r="E3053" s="74"/>
      <c r="F3053" s="74"/>
      <c r="G3053" s="74"/>
    </row>
    <row r="3054" spans="1:7" s="55" customFormat="1" ht="14.15" x14ac:dyDescent="0.4">
      <c r="A3054" s="116"/>
      <c r="E3054" s="74"/>
      <c r="F3054" s="74"/>
      <c r="G3054" s="74"/>
    </row>
    <row r="3055" spans="1:7" s="55" customFormat="1" ht="14.15" x14ac:dyDescent="0.4">
      <c r="A3055" s="116"/>
      <c r="E3055" s="74"/>
      <c r="F3055" s="74"/>
      <c r="G3055" s="74"/>
    </row>
    <row r="3056" spans="1:7" s="55" customFormat="1" ht="14.15" x14ac:dyDescent="0.4">
      <c r="A3056" s="116"/>
      <c r="E3056" s="74"/>
      <c r="F3056" s="74"/>
      <c r="G3056" s="74"/>
    </row>
    <row r="3057" spans="1:7" s="55" customFormat="1" ht="14.15" x14ac:dyDescent="0.4">
      <c r="A3057" s="116"/>
      <c r="E3057" s="74"/>
      <c r="F3057" s="74"/>
      <c r="G3057" s="74"/>
    </row>
    <row r="3058" spans="1:7" s="55" customFormat="1" ht="14.15" x14ac:dyDescent="0.4">
      <c r="A3058" s="116"/>
      <c r="E3058" s="74"/>
      <c r="F3058" s="74"/>
      <c r="G3058" s="74"/>
    </row>
    <row r="3059" spans="1:7" s="55" customFormat="1" ht="14.15" x14ac:dyDescent="0.4">
      <c r="A3059" s="116"/>
      <c r="E3059" s="74"/>
      <c r="F3059" s="74"/>
      <c r="G3059" s="74"/>
    </row>
    <row r="3060" spans="1:7" s="55" customFormat="1" ht="14.15" x14ac:dyDescent="0.4">
      <c r="A3060" s="116"/>
      <c r="E3060" s="74"/>
      <c r="F3060" s="74"/>
      <c r="G3060" s="74"/>
    </row>
    <row r="3061" spans="1:7" s="55" customFormat="1" ht="14.15" x14ac:dyDescent="0.4">
      <c r="A3061" s="116"/>
      <c r="E3061" s="74"/>
      <c r="F3061" s="74"/>
      <c r="G3061" s="74"/>
    </row>
    <row r="3062" spans="1:7" s="55" customFormat="1" ht="14.15" x14ac:dyDescent="0.4">
      <c r="A3062" s="116"/>
      <c r="E3062" s="74"/>
      <c r="F3062" s="74"/>
      <c r="G3062" s="74"/>
    </row>
    <row r="3063" spans="1:7" s="55" customFormat="1" ht="14.15" x14ac:dyDescent="0.4">
      <c r="A3063" s="116"/>
      <c r="E3063" s="74"/>
      <c r="F3063" s="74"/>
      <c r="G3063" s="74"/>
    </row>
    <row r="3064" spans="1:7" s="55" customFormat="1" ht="14.15" x14ac:dyDescent="0.4">
      <c r="A3064" s="116"/>
      <c r="E3064" s="74"/>
      <c r="F3064" s="74"/>
      <c r="G3064" s="74"/>
    </row>
    <row r="3065" spans="1:7" s="55" customFormat="1" ht="14.15" x14ac:dyDescent="0.4">
      <c r="A3065" s="116"/>
      <c r="E3065" s="74"/>
      <c r="F3065" s="74"/>
      <c r="G3065" s="74"/>
    </row>
    <row r="3066" spans="1:7" s="55" customFormat="1" ht="14.15" x14ac:dyDescent="0.4">
      <c r="A3066" s="116"/>
      <c r="E3066" s="74"/>
      <c r="F3066" s="74"/>
      <c r="G3066" s="74"/>
    </row>
    <row r="3067" spans="1:7" s="55" customFormat="1" ht="14.15" x14ac:dyDescent="0.4">
      <c r="A3067" s="116"/>
      <c r="E3067" s="74"/>
      <c r="F3067" s="74"/>
      <c r="G3067" s="74"/>
    </row>
    <row r="3068" spans="1:7" s="55" customFormat="1" ht="14.15" x14ac:dyDescent="0.4">
      <c r="A3068" s="116"/>
      <c r="E3068" s="74"/>
      <c r="F3068" s="74"/>
      <c r="G3068" s="74"/>
    </row>
    <row r="3069" spans="1:7" s="55" customFormat="1" ht="14.15" x14ac:dyDescent="0.4">
      <c r="A3069" s="116"/>
      <c r="E3069" s="74"/>
      <c r="F3069" s="74"/>
      <c r="G3069" s="74"/>
    </row>
    <row r="3070" spans="1:7" s="55" customFormat="1" ht="14.15" x14ac:dyDescent="0.4">
      <c r="A3070" s="116"/>
      <c r="E3070" s="74"/>
      <c r="F3070" s="74"/>
      <c r="G3070" s="74"/>
    </row>
    <row r="3071" spans="1:7" s="55" customFormat="1" ht="14.15" x14ac:dyDescent="0.4">
      <c r="A3071" s="116"/>
      <c r="E3071" s="74"/>
      <c r="F3071" s="74"/>
      <c r="G3071" s="74"/>
    </row>
    <row r="3072" spans="1:7" s="55" customFormat="1" ht="14.15" x14ac:dyDescent="0.4">
      <c r="A3072" s="116"/>
      <c r="E3072" s="74"/>
      <c r="F3072" s="74"/>
      <c r="G3072" s="74"/>
    </row>
    <row r="3073" spans="1:7" s="55" customFormat="1" ht="14.15" x14ac:dyDescent="0.4">
      <c r="A3073" s="116"/>
      <c r="E3073" s="74"/>
      <c r="F3073" s="74"/>
      <c r="G3073" s="74"/>
    </row>
    <row r="3074" spans="1:7" s="55" customFormat="1" ht="14.15" x14ac:dyDescent="0.4">
      <c r="A3074" s="116"/>
      <c r="E3074" s="74"/>
      <c r="F3074" s="74"/>
      <c r="G3074" s="74"/>
    </row>
    <row r="3075" spans="1:7" s="55" customFormat="1" ht="14.15" x14ac:dyDescent="0.4">
      <c r="A3075" s="116"/>
      <c r="E3075" s="74"/>
      <c r="F3075" s="74"/>
      <c r="G3075" s="74"/>
    </row>
    <row r="3076" spans="1:7" s="55" customFormat="1" ht="14.15" x14ac:dyDescent="0.4">
      <c r="A3076" s="116"/>
      <c r="E3076" s="74"/>
      <c r="F3076" s="74"/>
      <c r="G3076" s="74"/>
    </row>
    <row r="3077" spans="1:7" s="55" customFormat="1" ht="14.15" x14ac:dyDescent="0.4">
      <c r="A3077" s="116"/>
      <c r="E3077" s="74"/>
      <c r="F3077" s="74"/>
      <c r="G3077" s="74"/>
    </row>
    <row r="3078" spans="1:7" s="55" customFormat="1" ht="14.15" x14ac:dyDescent="0.4">
      <c r="A3078" s="116"/>
      <c r="E3078" s="74"/>
      <c r="F3078" s="74"/>
      <c r="G3078" s="74"/>
    </row>
    <row r="3079" spans="1:7" s="55" customFormat="1" ht="14.15" x14ac:dyDescent="0.4">
      <c r="A3079" s="116"/>
      <c r="E3079" s="74"/>
      <c r="F3079" s="74"/>
      <c r="G3079" s="74"/>
    </row>
    <row r="3080" spans="1:7" s="55" customFormat="1" ht="14.15" x14ac:dyDescent="0.4">
      <c r="A3080" s="116"/>
      <c r="E3080" s="74"/>
      <c r="F3080" s="74"/>
      <c r="G3080" s="74"/>
    </row>
    <row r="3081" spans="1:7" s="55" customFormat="1" ht="14.15" x14ac:dyDescent="0.4">
      <c r="A3081" s="116"/>
      <c r="E3081" s="74"/>
      <c r="F3081" s="74"/>
      <c r="G3081" s="74"/>
    </row>
    <row r="3082" spans="1:7" s="55" customFormat="1" ht="14.15" x14ac:dyDescent="0.4">
      <c r="A3082" s="116"/>
      <c r="E3082" s="74"/>
      <c r="F3082" s="74"/>
      <c r="G3082" s="74"/>
    </row>
    <row r="3083" spans="1:7" s="55" customFormat="1" ht="14.15" x14ac:dyDescent="0.4">
      <c r="A3083" s="116"/>
      <c r="E3083" s="74"/>
      <c r="F3083" s="74"/>
      <c r="G3083" s="74"/>
    </row>
    <row r="3084" spans="1:7" s="55" customFormat="1" ht="14.15" x14ac:dyDescent="0.4">
      <c r="A3084" s="116"/>
      <c r="E3084" s="74"/>
      <c r="F3084" s="74"/>
      <c r="G3084" s="74"/>
    </row>
    <row r="3085" spans="1:7" s="55" customFormat="1" ht="14.15" x14ac:dyDescent="0.4">
      <c r="A3085" s="116"/>
      <c r="E3085" s="74"/>
      <c r="F3085" s="74"/>
      <c r="G3085" s="74"/>
    </row>
    <row r="3086" spans="1:7" s="55" customFormat="1" ht="14.15" x14ac:dyDescent="0.4">
      <c r="A3086" s="116"/>
      <c r="E3086" s="74"/>
      <c r="F3086" s="74"/>
      <c r="G3086" s="74"/>
    </row>
    <row r="3087" spans="1:7" s="55" customFormat="1" ht="14.15" x14ac:dyDescent="0.4">
      <c r="A3087" s="116"/>
      <c r="E3087" s="74"/>
      <c r="F3087" s="74"/>
      <c r="G3087" s="74"/>
    </row>
    <row r="3088" spans="1:7" s="55" customFormat="1" ht="14.15" x14ac:dyDescent="0.4">
      <c r="A3088" s="116"/>
      <c r="E3088" s="74"/>
      <c r="F3088" s="74"/>
      <c r="G3088" s="74"/>
    </row>
    <row r="3089" spans="1:7" s="55" customFormat="1" ht="14.15" x14ac:dyDescent="0.4">
      <c r="A3089" s="116"/>
      <c r="E3089" s="74"/>
      <c r="F3089" s="74"/>
      <c r="G3089" s="74"/>
    </row>
    <row r="3090" spans="1:7" s="55" customFormat="1" ht="14.15" x14ac:dyDescent="0.4">
      <c r="A3090" s="116"/>
      <c r="E3090" s="74"/>
      <c r="F3090" s="74"/>
      <c r="G3090" s="74"/>
    </row>
    <row r="3091" spans="1:7" s="55" customFormat="1" ht="14.15" x14ac:dyDescent="0.4">
      <c r="A3091" s="116"/>
      <c r="E3091" s="74"/>
      <c r="F3091" s="74"/>
      <c r="G3091" s="74"/>
    </row>
    <row r="3092" spans="1:7" s="55" customFormat="1" ht="14.15" x14ac:dyDescent="0.4">
      <c r="A3092" s="116"/>
      <c r="E3092" s="74"/>
      <c r="F3092" s="74"/>
      <c r="G3092" s="74"/>
    </row>
    <row r="3093" spans="1:7" s="55" customFormat="1" ht="14.15" x14ac:dyDescent="0.4">
      <c r="A3093" s="116"/>
      <c r="E3093" s="74"/>
      <c r="F3093" s="74"/>
      <c r="G3093" s="74"/>
    </row>
    <row r="3094" spans="1:7" s="55" customFormat="1" ht="14.15" x14ac:dyDescent="0.4">
      <c r="A3094" s="116"/>
      <c r="E3094" s="74"/>
      <c r="F3094" s="74"/>
      <c r="G3094" s="74"/>
    </row>
    <row r="3095" spans="1:7" s="55" customFormat="1" ht="14.15" x14ac:dyDescent="0.4">
      <c r="A3095" s="116"/>
      <c r="E3095" s="74"/>
      <c r="F3095" s="74"/>
      <c r="G3095" s="74"/>
    </row>
    <row r="3096" spans="1:7" s="55" customFormat="1" ht="14.15" x14ac:dyDescent="0.4">
      <c r="A3096" s="116"/>
      <c r="E3096" s="74"/>
      <c r="F3096" s="74"/>
      <c r="G3096" s="74"/>
    </row>
    <row r="3097" spans="1:7" s="55" customFormat="1" ht="14.15" x14ac:dyDescent="0.4">
      <c r="A3097" s="116"/>
      <c r="E3097" s="74"/>
      <c r="F3097" s="74"/>
      <c r="G3097" s="74"/>
    </row>
    <row r="3098" spans="1:7" s="55" customFormat="1" ht="14.15" x14ac:dyDescent="0.4">
      <c r="A3098" s="116"/>
      <c r="E3098" s="74"/>
      <c r="F3098" s="74"/>
      <c r="G3098" s="74"/>
    </row>
    <row r="3099" spans="1:7" s="55" customFormat="1" ht="14.15" x14ac:dyDescent="0.4">
      <c r="A3099" s="116"/>
      <c r="E3099" s="74"/>
      <c r="F3099" s="74"/>
      <c r="G3099" s="74"/>
    </row>
    <row r="3100" spans="1:7" s="55" customFormat="1" ht="14.15" x14ac:dyDescent="0.4">
      <c r="A3100" s="116"/>
      <c r="E3100" s="74"/>
      <c r="F3100" s="74"/>
      <c r="G3100" s="74"/>
    </row>
    <row r="3101" spans="1:7" s="55" customFormat="1" ht="14.15" x14ac:dyDescent="0.4">
      <c r="A3101" s="116"/>
      <c r="E3101" s="74"/>
      <c r="F3101" s="74"/>
      <c r="G3101" s="74"/>
    </row>
    <row r="3102" spans="1:7" s="55" customFormat="1" ht="14.15" x14ac:dyDescent="0.4">
      <c r="A3102" s="116"/>
      <c r="E3102" s="74"/>
      <c r="F3102" s="74"/>
      <c r="G3102" s="74"/>
    </row>
    <row r="3103" spans="1:7" s="55" customFormat="1" ht="14.15" x14ac:dyDescent="0.4">
      <c r="A3103" s="116"/>
      <c r="E3103" s="74"/>
      <c r="F3103" s="74"/>
      <c r="G3103" s="74"/>
    </row>
    <row r="3104" spans="1:7" s="55" customFormat="1" ht="14.15" x14ac:dyDescent="0.4">
      <c r="A3104" s="116"/>
      <c r="E3104" s="74"/>
      <c r="F3104" s="74"/>
      <c r="G3104" s="74"/>
    </row>
    <row r="3105" spans="1:7" s="55" customFormat="1" ht="14.15" x14ac:dyDescent="0.4">
      <c r="A3105" s="116"/>
      <c r="E3105" s="74"/>
      <c r="F3105" s="74"/>
      <c r="G3105" s="74"/>
    </row>
    <row r="3106" spans="1:7" s="55" customFormat="1" ht="14.15" x14ac:dyDescent="0.4">
      <c r="A3106" s="116"/>
      <c r="E3106" s="74"/>
      <c r="F3106" s="74"/>
      <c r="G3106" s="74"/>
    </row>
    <row r="3107" spans="1:7" s="55" customFormat="1" ht="14.15" x14ac:dyDescent="0.4">
      <c r="A3107" s="116"/>
      <c r="E3107" s="74"/>
      <c r="F3107" s="74"/>
      <c r="G3107" s="74"/>
    </row>
    <row r="3108" spans="1:7" s="55" customFormat="1" ht="14.15" x14ac:dyDescent="0.4">
      <c r="A3108" s="116"/>
      <c r="E3108" s="74"/>
      <c r="F3108" s="74"/>
      <c r="G3108" s="74"/>
    </row>
    <row r="3109" spans="1:7" s="55" customFormat="1" ht="14.15" x14ac:dyDescent="0.4">
      <c r="A3109" s="116"/>
      <c r="E3109" s="74"/>
      <c r="F3109" s="74"/>
      <c r="G3109" s="74"/>
    </row>
    <row r="3110" spans="1:7" s="55" customFormat="1" ht="14.15" x14ac:dyDescent="0.4">
      <c r="A3110" s="116"/>
      <c r="E3110" s="74"/>
      <c r="F3110" s="74"/>
      <c r="G3110" s="74"/>
    </row>
    <row r="3111" spans="1:7" s="55" customFormat="1" ht="14.15" x14ac:dyDescent="0.4">
      <c r="A3111" s="116"/>
      <c r="E3111" s="74"/>
      <c r="F3111" s="74"/>
      <c r="G3111" s="74"/>
    </row>
    <row r="3112" spans="1:7" s="55" customFormat="1" ht="14.15" x14ac:dyDescent="0.4">
      <c r="A3112" s="116"/>
      <c r="E3112" s="74"/>
      <c r="F3112" s="74"/>
      <c r="G3112" s="74"/>
    </row>
    <row r="3113" spans="1:7" s="55" customFormat="1" ht="14.15" x14ac:dyDescent="0.4">
      <c r="A3113" s="116"/>
      <c r="E3113" s="74"/>
      <c r="F3113" s="74"/>
      <c r="G3113" s="74"/>
    </row>
    <row r="3114" spans="1:7" s="55" customFormat="1" ht="14.15" x14ac:dyDescent="0.4">
      <c r="A3114" s="116"/>
      <c r="E3114" s="74"/>
      <c r="F3114" s="74"/>
      <c r="G3114" s="74"/>
    </row>
    <row r="3115" spans="1:7" s="55" customFormat="1" ht="14.15" x14ac:dyDescent="0.4">
      <c r="A3115" s="116"/>
      <c r="E3115" s="74"/>
      <c r="F3115" s="74"/>
      <c r="G3115" s="74"/>
    </row>
    <row r="3116" spans="1:7" s="55" customFormat="1" ht="14.15" x14ac:dyDescent="0.4">
      <c r="A3116" s="116"/>
      <c r="E3116" s="74"/>
      <c r="F3116" s="74"/>
      <c r="G3116" s="74"/>
    </row>
    <row r="3117" spans="1:7" s="55" customFormat="1" ht="14.15" x14ac:dyDescent="0.4">
      <c r="A3117" s="116"/>
      <c r="E3117" s="74"/>
      <c r="F3117" s="74"/>
      <c r="G3117" s="74"/>
    </row>
    <row r="3118" spans="1:7" s="55" customFormat="1" ht="14.15" x14ac:dyDescent="0.4">
      <c r="A3118" s="116"/>
      <c r="E3118" s="74"/>
      <c r="F3118" s="74"/>
      <c r="G3118" s="74"/>
    </row>
    <row r="3119" spans="1:7" s="55" customFormat="1" ht="14.15" x14ac:dyDescent="0.4">
      <c r="A3119" s="116"/>
      <c r="E3119" s="74"/>
      <c r="F3119" s="74"/>
      <c r="G3119" s="74"/>
    </row>
    <row r="3120" spans="1:7" s="55" customFormat="1" ht="14.15" x14ac:dyDescent="0.4">
      <c r="A3120" s="116"/>
      <c r="E3120" s="74"/>
      <c r="F3120" s="74"/>
      <c r="G3120" s="74"/>
    </row>
    <row r="3121" spans="1:7" s="55" customFormat="1" ht="14.15" x14ac:dyDescent="0.4">
      <c r="A3121" s="116"/>
      <c r="E3121" s="74"/>
      <c r="F3121" s="74"/>
      <c r="G3121" s="74"/>
    </row>
    <row r="3122" spans="1:7" s="55" customFormat="1" ht="14.15" x14ac:dyDescent="0.4">
      <c r="A3122" s="116"/>
      <c r="E3122" s="74"/>
      <c r="F3122" s="74"/>
      <c r="G3122" s="74"/>
    </row>
    <row r="3123" spans="1:7" s="55" customFormat="1" ht="14.15" x14ac:dyDescent="0.4">
      <c r="A3123" s="116"/>
      <c r="E3123" s="74"/>
      <c r="F3123" s="74"/>
      <c r="G3123" s="74"/>
    </row>
    <row r="3124" spans="1:7" s="55" customFormat="1" ht="14.15" x14ac:dyDescent="0.4">
      <c r="A3124" s="116"/>
      <c r="E3124" s="74"/>
      <c r="F3124" s="74"/>
      <c r="G3124" s="74"/>
    </row>
    <row r="3125" spans="1:7" s="55" customFormat="1" ht="14.15" x14ac:dyDescent="0.4">
      <c r="A3125" s="116"/>
      <c r="E3125" s="74"/>
      <c r="F3125" s="74"/>
      <c r="G3125" s="74"/>
    </row>
    <row r="3126" spans="1:7" s="55" customFormat="1" ht="14.15" x14ac:dyDescent="0.4">
      <c r="A3126" s="116"/>
      <c r="E3126" s="74"/>
      <c r="F3126" s="74"/>
      <c r="G3126" s="74"/>
    </row>
    <row r="3127" spans="1:7" s="55" customFormat="1" ht="14.15" x14ac:dyDescent="0.4">
      <c r="A3127" s="116"/>
      <c r="E3127" s="74"/>
      <c r="F3127" s="74"/>
      <c r="G3127" s="74"/>
    </row>
    <row r="3128" spans="1:7" s="55" customFormat="1" ht="14.15" x14ac:dyDescent="0.4">
      <c r="A3128" s="116"/>
      <c r="E3128" s="74"/>
      <c r="F3128" s="74"/>
      <c r="G3128" s="74"/>
    </row>
    <row r="3129" spans="1:7" s="55" customFormat="1" ht="14.15" x14ac:dyDescent="0.4">
      <c r="A3129" s="116"/>
      <c r="E3129" s="74"/>
      <c r="F3129" s="74"/>
      <c r="G3129" s="74"/>
    </row>
    <row r="3130" spans="1:7" s="55" customFormat="1" ht="14.15" x14ac:dyDescent="0.4">
      <c r="A3130" s="116"/>
      <c r="E3130" s="74"/>
      <c r="F3130" s="74"/>
      <c r="G3130" s="74"/>
    </row>
    <row r="3131" spans="1:7" s="55" customFormat="1" ht="14.15" x14ac:dyDescent="0.4">
      <c r="A3131" s="116"/>
      <c r="E3131" s="74"/>
      <c r="F3131" s="74"/>
      <c r="G3131" s="74"/>
    </row>
    <row r="3132" spans="1:7" s="55" customFormat="1" ht="14.15" x14ac:dyDescent="0.4">
      <c r="A3132" s="116"/>
      <c r="E3132" s="74"/>
      <c r="F3132" s="74"/>
      <c r="G3132" s="74"/>
    </row>
    <row r="3133" spans="1:7" s="55" customFormat="1" ht="14.15" x14ac:dyDescent="0.4">
      <c r="A3133" s="116"/>
      <c r="E3133" s="74"/>
      <c r="F3133" s="74"/>
      <c r="G3133" s="74"/>
    </row>
    <row r="3134" spans="1:7" s="55" customFormat="1" ht="14.15" x14ac:dyDescent="0.4">
      <c r="A3134" s="116"/>
      <c r="E3134" s="74"/>
      <c r="F3134" s="74"/>
      <c r="G3134" s="74"/>
    </row>
    <row r="3135" spans="1:7" s="55" customFormat="1" ht="14.15" x14ac:dyDescent="0.4">
      <c r="A3135" s="116"/>
      <c r="E3135" s="74"/>
      <c r="F3135" s="74"/>
      <c r="G3135" s="74"/>
    </row>
    <row r="3136" spans="1:7" s="55" customFormat="1" ht="14.15" x14ac:dyDescent="0.4">
      <c r="A3136" s="116"/>
      <c r="E3136" s="74"/>
      <c r="F3136" s="74"/>
      <c r="G3136" s="74"/>
    </row>
    <row r="3137" spans="1:7" s="55" customFormat="1" ht="14.15" x14ac:dyDescent="0.4">
      <c r="A3137" s="116"/>
      <c r="E3137" s="74"/>
      <c r="F3137" s="74"/>
      <c r="G3137" s="74"/>
    </row>
    <row r="3138" spans="1:7" s="55" customFormat="1" ht="14.15" x14ac:dyDescent="0.4">
      <c r="A3138" s="116"/>
      <c r="E3138" s="74"/>
      <c r="F3138" s="74"/>
      <c r="G3138" s="74"/>
    </row>
    <row r="3139" spans="1:7" s="55" customFormat="1" ht="14.15" x14ac:dyDescent="0.4">
      <c r="A3139" s="116"/>
      <c r="E3139" s="74"/>
      <c r="F3139" s="74"/>
      <c r="G3139" s="74"/>
    </row>
    <row r="3140" spans="1:7" s="55" customFormat="1" ht="14.15" x14ac:dyDescent="0.4">
      <c r="A3140" s="116"/>
      <c r="E3140" s="74"/>
      <c r="F3140" s="74"/>
      <c r="G3140" s="74"/>
    </row>
    <row r="3141" spans="1:7" s="55" customFormat="1" ht="14.15" x14ac:dyDescent="0.4">
      <c r="A3141" s="116"/>
      <c r="E3141" s="74"/>
      <c r="F3141" s="74"/>
      <c r="G3141" s="74"/>
    </row>
    <row r="3142" spans="1:7" s="55" customFormat="1" ht="14.15" x14ac:dyDescent="0.4">
      <c r="A3142" s="116"/>
      <c r="E3142" s="74"/>
      <c r="F3142" s="74"/>
      <c r="G3142" s="74"/>
    </row>
    <row r="3143" spans="1:7" s="55" customFormat="1" ht="14.15" x14ac:dyDescent="0.4">
      <c r="A3143" s="116"/>
      <c r="E3143" s="74"/>
      <c r="F3143" s="74"/>
      <c r="G3143" s="74"/>
    </row>
    <row r="3144" spans="1:7" s="55" customFormat="1" ht="14.15" x14ac:dyDescent="0.4">
      <c r="A3144" s="116"/>
      <c r="E3144" s="74"/>
      <c r="F3144" s="74"/>
      <c r="G3144" s="74"/>
    </row>
    <row r="3145" spans="1:7" s="55" customFormat="1" ht="14.15" x14ac:dyDescent="0.4">
      <c r="A3145" s="116"/>
      <c r="E3145" s="74"/>
      <c r="F3145" s="74"/>
      <c r="G3145" s="74"/>
    </row>
    <row r="3146" spans="1:7" s="55" customFormat="1" ht="14.15" x14ac:dyDescent="0.4">
      <c r="A3146" s="116"/>
      <c r="E3146" s="74"/>
      <c r="F3146" s="74"/>
      <c r="G3146" s="74"/>
    </row>
    <row r="3147" spans="1:7" s="55" customFormat="1" ht="14.15" x14ac:dyDescent="0.4">
      <c r="A3147" s="116"/>
      <c r="E3147" s="74"/>
      <c r="F3147" s="74"/>
      <c r="G3147" s="74"/>
    </row>
    <row r="3148" spans="1:7" s="55" customFormat="1" ht="14.15" x14ac:dyDescent="0.4">
      <c r="A3148" s="116"/>
      <c r="E3148" s="74"/>
      <c r="F3148" s="74"/>
      <c r="G3148" s="74"/>
    </row>
    <row r="3149" spans="1:7" s="55" customFormat="1" ht="14.15" x14ac:dyDescent="0.4">
      <c r="A3149" s="116"/>
      <c r="E3149" s="74"/>
      <c r="F3149" s="74"/>
      <c r="G3149" s="74"/>
    </row>
    <row r="3150" spans="1:7" s="55" customFormat="1" ht="14.15" x14ac:dyDescent="0.4">
      <c r="A3150" s="116"/>
      <c r="E3150" s="74"/>
      <c r="F3150" s="74"/>
      <c r="G3150" s="74"/>
    </row>
    <row r="3151" spans="1:7" s="55" customFormat="1" ht="14.15" x14ac:dyDescent="0.4">
      <c r="A3151" s="116"/>
      <c r="E3151" s="74"/>
      <c r="F3151" s="74"/>
      <c r="G3151" s="74"/>
    </row>
    <row r="3152" spans="1:7" s="55" customFormat="1" ht="14.15" x14ac:dyDescent="0.4">
      <c r="A3152" s="116"/>
      <c r="E3152" s="74"/>
      <c r="F3152" s="74"/>
      <c r="G3152" s="74"/>
    </row>
    <row r="3153" spans="1:7" s="55" customFormat="1" ht="14.15" x14ac:dyDescent="0.4">
      <c r="A3153" s="116"/>
      <c r="E3153" s="74"/>
      <c r="F3153" s="74"/>
      <c r="G3153" s="74"/>
    </row>
    <row r="3154" spans="1:7" s="55" customFormat="1" ht="14.15" x14ac:dyDescent="0.4">
      <c r="A3154" s="116"/>
      <c r="E3154" s="74"/>
      <c r="F3154" s="74"/>
      <c r="G3154" s="74"/>
    </row>
    <row r="3155" spans="1:7" s="55" customFormat="1" ht="14.15" x14ac:dyDescent="0.4">
      <c r="A3155" s="116"/>
      <c r="E3155" s="74"/>
      <c r="F3155" s="74"/>
      <c r="G3155" s="74"/>
    </row>
    <row r="3156" spans="1:7" s="55" customFormat="1" ht="14.15" x14ac:dyDescent="0.4">
      <c r="A3156" s="116"/>
      <c r="E3156" s="74"/>
      <c r="F3156" s="74"/>
      <c r="G3156" s="74"/>
    </row>
    <row r="3157" spans="1:7" s="55" customFormat="1" ht="14.15" x14ac:dyDescent="0.4">
      <c r="A3157" s="116"/>
      <c r="E3157" s="74"/>
      <c r="F3157" s="74"/>
      <c r="G3157" s="74"/>
    </row>
    <row r="3158" spans="1:7" s="55" customFormat="1" ht="14.15" x14ac:dyDescent="0.4">
      <c r="A3158" s="116"/>
      <c r="E3158" s="74"/>
      <c r="F3158" s="74"/>
      <c r="G3158" s="74"/>
    </row>
    <row r="3159" spans="1:7" s="55" customFormat="1" ht="14.15" x14ac:dyDescent="0.4">
      <c r="A3159" s="116"/>
      <c r="E3159" s="74"/>
      <c r="F3159" s="74"/>
      <c r="G3159" s="74"/>
    </row>
    <row r="3160" spans="1:7" s="55" customFormat="1" ht="14.15" x14ac:dyDescent="0.4">
      <c r="A3160" s="116"/>
      <c r="E3160" s="74"/>
      <c r="F3160" s="74"/>
      <c r="G3160" s="74"/>
    </row>
    <row r="3161" spans="1:7" s="55" customFormat="1" ht="14.15" x14ac:dyDescent="0.4">
      <c r="A3161" s="116"/>
      <c r="E3161" s="74"/>
      <c r="F3161" s="74"/>
      <c r="G3161" s="74"/>
    </row>
    <row r="3162" spans="1:7" s="55" customFormat="1" ht="14.15" x14ac:dyDescent="0.4">
      <c r="A3162" s="116"/>
      <c r="E3162" s="74"/>
      <c r="F3162" s="74"/>
      <c r="G3162" s="74"/>
    </row>
    <row r="3163" spans="1:7" s="55" customFormat="1" ht="14.15" x14ac:dyDescent="0.4">
      <c r="A3163" s="116"/>
      <c r="E3163" s="74"/>
      <c r="F3163" s="74"/>
      <c r="G3163" s="74"/>
    </row>
    <row r="3164" spans="1:7" s="55" customFormat="1" ht="14.15" x14ac:dyDescent="0.4">
      <c r="A3164" s="116"/>
      <c r="E3164" s="74"/>
      <c r="F3164" s="74"/>
      <c r="G3164" s="74"/>
    </row>
    <row r="3165" spans="1:7" s="55" customFormat="1" ht="14.15" x14ac:dyDescent="0.4">
      <c r="A3165" s="116"/>
      <c r="E3165" s="74"/>
      <c r="F3165" s="74"/>
      <c r="G3165" s="74"/>
    </row>
    <row r="3166" spans="1:7" s="55" customFormat="1" ht="14.15" x14ac:dyDescent="0.4">
      <c r="A3166" s="116"/>
      <c r="E3166" s="74"/>
      <c r="F3166" s="74"/>
      <c r="G3166" s="74"/>
    </row>
    <row r="3167" spans="1:7" s="55" customFormat="1" ht="14.15" x14ac:dyDescent="0.4">
      <c r="A3167" s="116"/>
      <c r="E3167" s="74"/>
      <c r="F3167" s="74"/>
      <c r="G3167" s="74"/>
    </row>
    <row r="3168" spans="1:7" s="55" customFormat="1" ht="14.15" x14ac:dyDescent="0.4">
      <c r="A3168" s="116"/>
      <c r="E3168" s="74"/>
      <c r="F3168" s="74"/>
      <c r="G3168" s="74"/>
    </row>
    <row r="3169" spans="1:7" s="55" customFormat="1" ht="14.15" x14ac:dyDescent="0.4">
      <c r="A3169" s="116"/>
      <c r="E3169" s="74"/>
      <c r="F3169" s="74"/>
      <c r="G3169" s="74"/>
    </row>
    <row r="3170" spans="1:7" s="55" customFormat="1" ht="14.15" x14ac:dyDescent="0.4">
      <c r="A3170" s="116"/>
      <c r="E3170" s="74"/>
      <c r="F3170" s="74"/>
      <c r="G3170" s="74"/>
    </row>
    <row r="3171" spans="1:7" s="55" customFormat="1" ht="14.15" x14ac:dyDescent="0.4">
      <c r="A3171" s="116"/>
      <c r="E3171" s="74"/>
      <c r="F3171" s="74"/>
      <c r="G3171" s="74"/>
    </row>
    <row r="3172" spans="1:7" s="55" customFormat="1" ht="14.15" x14ac:dyDescent="0.4">
      <c r="A3172" s="116"/>
      <c r="E3172" s="74"/>
      <c r="F3172" s="74"/>
      <c r="G3172" s="74"/>
    </row>
    <row r="3173" spans="1:7" s="55" customFormat="1" ht="14.15" x14ac:dyDescent="0.4">
      <c r="A3173" s="116"/>
      <c r="E3173" s="74"/>
      <c r="F3173" s="74"/>
      <c r="G3173" s="74"/>
    </row>
    <row r="3174" spans="1:7" s="55" customFormat="1" ht="14.15" x14ac:dyDescent="0.4">
      <c r="A3174" s="116"/>
      <c r="E3174" s="74"/>
      <c r="F3174" s="74"/>
      <c r="G3174" s="74"/>
    </row>
    <row r="3175" spans="1:7" s="55" customFormat="1" ht="14.15" x14ac:dyDescent="0.4">
      <c r="A3175" s="116"/>
      <c r="E3175" s="74"/>
      <c r="F3175" s="74"/>
      <c r="G3175" s="74"/>
    </row>
    <row r="3176" spans="1:7" s="55" customFormat="1" ht="14.15" x14ac:dyDescent="0.4">
      <c r="A3176" s="116"/>
      <c r="E3176" s="74"/>
      <c r="F3176" s="74"/>
      <c r="G3176" s="74"/>
    </row>
    <row r="3177" spans="1:7" s="55" customFormat="1" ht="14.15" x14ac:dyDescent="0.4">
      <c r="A3177" s="116"/>
      <c r="E3177" s="74"/>
      <c r="F3177" s="74"/>
      <c r="G3177" s="74"/>
    </row>
    <row r="3178" spans="1:7" s="55" customFormat="1" ht="14.15" x14ac:dyDescent="0.4">
      <c r="A3178" s="116"/>
      <c r="E3178" s="74"/>
      <c r="F3178" s="74"/>
      <c r="G3178" s="74"/>
    </row>
    <row r="3179" spans="1:7" s="55" customFormat="1" ht="14.15" x14ac:dyDescent="0.4">
      <c r="A3179" s="116"/>
      <c r="E3179" s="74"/>
      <c r="F3179" s="74"/>
      <c r="G3179" s="74"/>
    </row>
    <row r="3180" spans="1:7" s="55" customFormat="1" ht="14.15" x14ac:dyDescent="0.4">
      <c r="A3180" s="116"/>
      <c r="E3180" s="74"/>
      <c r="F3180" s="74"/>
      <c r="G3180" s="74"/>
    </row>
    <row r="3181" spans="1:7" s="55" customFormat="1" ht="14.15" x14ac:dyDescent="0.4">
      <c r="A3181" s="116"/>
      <c r="E3181" s="74"/>
      <c r="F3181" s="74"/>
      <c r="G3181" s="74"/>
    </row>
    <row r="3182" spans="1:7" s="55" customFormat="1" ht="14.15" x14ac:dyDescent="0.4">
      <c r="A3182" s="116"/>
      <c r="E3182" s="74"/>
      <c r="F3182" s="74"/>
      <c r="G3182" s="74"/>
    </row>
    <row r="3183" spans="1:7" s="55" customFormat="1" ht="14.15" x14ac:dyDescent="0.4">
      <c r="A3183" s="116"/>
      <c r="E3183" s="74"/>
      <c r="F3183" s="74"/>
      <c r="G3183" s="74"/>
    </row>
    <row r="3184" spans="1:7" s="55" customFormat="1" ht="14.15" x14ac:dyDescent="0.4">
      <c r="A3184" s="116"/>
      <c r="E3184" s="74"/>
      <c r="F3184" s="74"/>
      <c r="G3184" s="74"/>
    </row>
    <row r="3185" spans="1:7" s="55" customFormat="1" ht="14.15" x14ac:dyDescent="0.4">
      <c r="A3185" s="116"/>
      <c r="E3185" s="74"/>
      <c r="F3185" s="74"/>
      <c r="G3185" s="74"/>
    </row>
    <row r="3186" spans="1:7" s="55" customFormat="1" ht="14.15" x14ac:dyDescent="0.4">
      <c r="A3186" s="116"/>
      <c r="E3186" s="74"/>
      <c r="F3186" s="74"/>
      <c r="G3186" s="74"/>
    </row>
    <row r="3187" spans="1:7" s="55" customFormat="1" ht="14.15" x14ac:dyDescent="0.4">
      <c r="A3187" s="116"/>
      <c r="E3187" s="74"/>
      <c r="F3187" s="74"/>
      <c r="G3187" s="74"/>
    </row>
    <row r="3188" spans="1:7" s="55" customFormat="1" ht="14.15" x14ac:dyDescent="0.4">
      <c r="A3188" s="116"/>
      <c r="E3188" s="74"/>
      <c r="F3188" s="74"/>
      <c r="G3188" s="74"/>
    </row>
    <row r="3189" spans="1:7" s="55" customFormat="1" ht="14.15" x14ac:dyDescent="0.4">
      <c r="A3189" s="116"/>
      <c r="E3189" s="74"/>
      <c r="F3189" s="74"/>
      <c r="G3189" s="74"/>
    </row>
    <row r="3190" spans="1:7" s="55" customFormat="1" ht="14.15" x14ac:dyDescent="0.4">
      <c r="A3190" s="116"/>
      <c r="E3190" s="74"/>
      <c r="F3190" s="74"/>
      <c r="G3190" s="74"/>
    </row>
    <row r="3191" spans="1:7" s="55" customFormat="1" ht="14.15" x14ac:dyDescent="0.4">
      <c r="A3191" s="116"/>
      <c r="E3191" s="74"/>
      <c r="F3191" s="74"/>
      <c r="G3191" s="74"/>
    </row>
    <row r="3192" spans="1:7" s="55" customFormat="1" ht="14.15" x14ac:dyDescent="0.4">
      <c r="A3192" s="116"/>
      <c r="E3192" s="74"/>
      <c r="F3192" s="74"/>
      <c r="G3192" s="74"/>
    </row>
    <row r="3193" spans="1:7" s="55" customFormat="1" ht="14.15" x14ac:dyDescent="0.4">
      <c r="A3193" s="116"/>
      <c r="E3193" s="74"/>
      <c r="F3193" s="74"/>
      <c r="G3193" s="74"/>
    </row>
    <row r="3194" spans="1:7" s="55" customFormat="1" ht="14.15" x14ac:dyDescent="0.4">
      <c r="A3194" s="116"/>
      <c r="E3194" s="74"/>
      <c r="F3194" s="74"/>
      <c r="G3194" s="74"/>
    </row>
    <row r="3195" spans="1:7" s="55" customFormat="1" ht="14.15" x14ac:dyDescent="0.4">
      <c r="A3195" s="116"/>
      <c r="E3195" s="74"/>
      <c r="F3195" s="74"/>
      <c r="G3195" s="74"/>
    </row>
    <row r="3196" spans="1:7" s="55" customFormat="1" ht="14.15" x14ac:dyDescent="0.4">
      <c r="A3196" s="116"/>
      <c r="E3196" s="74"/>
      <c r="F3196" s="74"/>
      <c r="G3196" s="74"/>
    </row>
    <row r="3197" spans="1:7" s="55" customFormat="1" ht="14.15" x14ac:dyDescent="0.4">
      <c r="A3197" s="116"/>
      <c r="E3197" s="74"/>
      <c r="F3197" s="74"/>
      <c r="G3197" s="74"/>
    </row>
    <row r="3198" spans="1:7" s="55" customFormat="1" ht="14.15" x14ac:dyDescent="0.4">
      <c r="A3198" s="116"/>
      <c r="E3198" s="74"/>
      <c r="F3198" s="74"/>
      <c r="G3198" s="74"/>
    </row>
    <row r="3199" spans="1:7" s="55" customFormat="1" ht="14.15" x14ac:dyDescent="0.4">
      <c r="A3199" s="116"/>
      <c r="E3199" s="74"/>
      <c r="F3199" s="74"/>
      <c r="G3199" s="74"/>
    </row>
    <row r="3200" spans="1:7" s="55" customFormat="1" ht="14.15" x14ac:dyDescent="0.4">
      <c r="A3200" s="116"/>
      <c r="E3200" s="74"/>
      <c r="F3200" s="74"/>
      <c r="G3200" s="74"/>
    </row>
    <row r="3201" spans="1:7" s="55" customFormat="1" ht="14.15" x14ac:dyDescent="0.4">
      <c r="A3201" s="116"/>
      <c r="E3201" s="74"/>
      <c r="F3201" s="74"/>
      <c r="G3201" s="74"/>
    </row>
    <row r="3202" spans="1:7" s="55" customFormat="1" ht="14.15" x14ac:dyDescent="0.4">
      <c r="A3202" s="116"/>
      <c r="E3202" s="74"/>
      <c r="F3202" s="74"/>
      <c r="G3202" s="74"/>
    </row>
    <row r="3203" spans="1:7" s="55" customFormat="1" ht="14.15" x14ac:dyDescent="0.4">
      <c r="A3203" s="116"/>
      <c r="E3203" s="74"/>
      <c r="F3203" s="74"/>
      <c r="G3203" s="74"/>
    </row>
    <row r="3204" spans="1:7" s="55" customFormat="1" ht="14.15" x14ac:dyDescent="0.4">
      <c r="A3204" s="116"/>
      <c r="E3204" s="74"/>
      <c r="F3204" s="74"/>
      <c r="G3204" s="74"/>
    </row>
    <row r="3205" spans="1:7" s="55" customFormat="1" ht="14.15" x14ac:dyDescent="0.4">
      <c r="A3205" s="116"/>
      <c r="E3205" s="74"/>
      <c r="F3205" s="74"/>
      <c r="G3205" s="74"/>
    </row>
    <row r="3206" spans="1:7" s="55" customFormat="1" ht="14.15" x14ac:dyDescent="0.4">
      <c r="A3206" s="116"/>
      <c r="E3206" s="74"/>
      <c r="F3206" s="74"/>
      <c r="G3206" s="74"/>
    </row>
    <row r="3207" spans="1:7" s="55" customFormat="1" ht="14.15" x14ac:dyDescent="0.4">
      <c r="A3207" s="116"/>
      <c r="E3207" s="74"/>
      <c r="F3207" s="74"/>
      <c r="G3207" s="74"/>
    </row>
    <row r="3208" spans="1:7" s="55" customFormat="1" ht="14.15" x14ac:dyDescent="0.4">
      <c r="A3208" s="116"/>
      <c r="E3208" s="74"/>
      <c r="F3208" s="74"/>
      <c r="G3208" s="74"/>
    </row>
    <row r="3209" spans="1:7" s="55" customFormat="1" ht="14.15" x14ac:dyDescent="0.4">
      <c r="A3209" s="116"/>
      <c r="E3209" s="74"/>
      <c r="F3209" s="74"/>
      <c r="G3209" s="74"/>
    </row>
    <row r="3210" spans="1:7" s="55" customFormat="1" ht="14.15" x14ac:dyDescent="0.4">
      <c r="A3210" s="116"/>
      <c r="E3210" s="74"/>
      <c r="F3210" s="74"/>
      <c r="G3210" s="74"/>
    </row>
    <row r="3211" spans="1:7" s="55" customFormat="1" ht="14.15" x14ac:dyDescent="0.4">
      <c r="A3211" s="116"/>
      <c r="E3211" s="74"/>
      <c r="F3211" s="74"/>
      <c r="G3211" s="74"/>
    </row>
    <row r="3212" spans="1:7" s="55" customFormat="1" ht="14.15" x14ac:dyDescent="0.4">
      <c r="A3212" s="116"/>
      <c r="E3212" s="74"/>
      <c r="F3212" s="74"/>
      <c r="G3212" s="74"/>
    </row>
    <row r="3213" spans="1:7" s="55" customFormat="1" ht="14.15" x14ac:dyDescent="0.4">
      <c r="A3213" s="116"/>
      <c r="E3213" s="74"/>
      <c r="F3213" s="74"/>
      <c r="G3213" s="74"/>
    </row>
    <row r="3214" spans="1:7" s="55" customFormat="1" ht="14.15" x14ac:dyDescent="0.4">
      <c r="A3214" s="116"/>
      <c r="E3214" s="74"/>
      <c r="F3214" s="74"/>
      <c r="G3214" s="74"/>
    </row>
    <row r="3215" spans="1:7" s="55" customFormat="1" ht="14.15" x14ac:dyDescent="0.4">
      <c r="A3215" s="116"/>
      <c r="E3215" s="74"/>
      <c r="F3215" s="74"/>
      <c r="G3215" s="74"/>
    </row>
    <row r="3216" spans="1:7" s="55" customFormat="1" ht="14.15" x14ac:dyDescent="0.4">
      <c r="A3216" s="116"/>
      <c r="E3216" s="74"/>
      <c r="F3216" s="74"/>
      <c r="G3216" s="74"/>
    </row>
    <row r="3217" spans="1:7" s="55" customFormat="1" ht="14.15" x14ac:dyDescent="0.4">
      <c r="A3217" s="116"/>
      <c r="E3217" s="74"/>
      <c r="F3217" s="74"/>
      <c r="G3217" s="74"/>
    </row>
    <row r="3218" spans="1:7" s="55" customFormat="1" ht="14.15" x14ac:dyDescent="0.4">
      <c r="A3218" s="116"/>
      <c r="E3218" s="74"/>
      <c r="F3218" s="74"/>
      <c r="G3218" s="74"/>
    </row>
    <row r="3219" spans="1:7" s="55" customFormat="1" ht="14.15" x14ac:dyDescent="0.4">
      <c r="A3219" s="116"/>
      <c r="E3219" s="74"/>
      <c r="F3219" s="74"/>
      <c r="G3219" s="74"/>
    </row>
    <row r="3220" spans="1:7" s="55" customFormat="1" ht="14.15" x14ac:dyDescent="0.4">
      <c r="A3220" s="116"/>
      <c r="E3220" s="74"/>
      <c r="F3220" s="74"/>
      <c r="G3220" s="74"/>
    </row>
    <row r="3221" spans="1:7" s="55" customFormat="1" ht="14.15" x14ac:dyDescent="0.4">
      <c r="A3221" s="116"/>
      <c r="E3221" s="74"/>
      <c r="F3221" s="74"/>
      <c r="G3221" s="74"/>
    </row>
    <row r="3222" spans="1:7" s="55" customFormat="1" ht="14.15" x14ac:dyDescent="0.4">
      <c r="A3222" s="116"/>
      <c r="E3222" s="74"/>
      <c r="F3222" s="74"/>
      <c r="G3222" s="74"/>
    </row>
    <row r="3223" spans="1:7" s="55" customFormat="1" ht="14.15" x14ac:dyDescent="0.4">
      <c r="A3223" s="116"/>
      <c r="E3223" s="74"/>
      <c r="F3223" s="74"/>
      <c r="G3223" s="74"/>
    </row>
    <row r="3224" spans="1:7" s="55" customFormat="1" ht="14.15" x14ac:dyDescent="0.4">
      <c r="A3224" s="116"/>
      <c r="E3224" s="74"/>
      <c r="F3224" s="74"/>
      <c r="G3224" s="74"/>
    </row>
    <row r="3225" spans="1:7" s="55" customFormat="1" ht="14.15" x14ac:dyDescent="0.4">
      <c r="A3225" s="116"/>
      <c r="E3225" s="74"/>
      <c r="F3225" s="74"/>
      <c r="G3225" s="74"/>
    </row>
    <row r="3226" spans="1:7" s="55" customFormat="1" ht="14.15" x14ac:dyDescent="0.4">
      <c r="A3226" s="116"/>
      <c r="E3226" s="74"/>
      <c r="F3226" s="74"/>
      <c r="G3226" s="74"/>
    </row>
    <row r="3227" spans="1:7" s="55" customFormat="1" ht="14.15" x14ac:dyDescent="0.4">
      <c r="A3227" s="116"/>
      <c r="E3227" s="74"/>
      <c r="F3227" s="74"/>
      <c r="G3227" s="74"/>
    </row>
    <row r="3228" spans="1:7" s="55" customFormat="1" ht="14.15" x14ac:dyDescent="0.4">
      <c r="A3228" s="116"/>
      <c r="E3228" s="74"/>
      <c r="F3228" s="74"/>
      <c r="G3228" s="74"/>
    </row>
    <row r="3229" spans="1:7" s="55" customFormat="1" ht="14.15" x14ac:dyDescent="0.4">
      <c r="A3229" s="116"/>
      <c r="E3229" s="74"/>
      <c r="F3229" s="74"/>
      <c r="G3229" s="74"/>
    </row>
    <row r="3230" spans="1:7" s="55" customFormat="1" ht="14.15" x14ac:dyDescent="0.4">
      <c r="A3230" s="116"/>
      <c r="E3230" s="74"/>
      <c r="F3230" s="74"/>
      <c r="G3230" s="74"/>
    </row>
    <row r="3231" spans="1:7" s="55" customFormat="1" ht="14.15" x14ac:dyDescent="0.4">
      <c r="A3231" s="116"/>
      <c r="E3231" s="74"/>
      <c r="F3231" s="74"/>
      <c r="G3231" s="74"/>
    </row>
    <row r="3232" spans="1:7" s="55" customFormat="1" ht="14.15" x14ac:dyDescent="0.4">
      <c r="A3232" s="116"/>
      <c r="E3232" s="74"/>
      <c r="F3232" s="74"/>
      <c r="G3232" s="74"/>
    </row>
    <row r="3233" spans="1:7" s="55" customFormat="1" ht="14.15" x14ac:dyDescent="0.4">
      <c r="A3233" s="116"/>
      <c r="E3233" s="74"/>
      <c r="F3233" s="74"/>
      <c r="G3233" s="74"/>
    </row>
    <row r="3234" spans="1:7" s="55" customFormat="1" ht="14.15" x14ac:dyDescent="0.4">
      <c r="A3234" s="116"/>
      <c r="E3234" s="74"/>
      <c r="F3234" s="74"/>
      <c r="G3234" s="74"/>
    </row>
    <row r="3235" spans="1:7" s="55" customFormat="1" ht="14.15" x14ac:dyDescent="0.4">
      <c r="A3235" s="116"/>
      <c r="E3235" s="74"/>
      <c r="F3235" s="74"/>
      <c r="G3235" s="74"/>
    </row>
    <row r="3236" spans="1:7" s="55" customFormat="1" ht="14.15" x14ac:dyDescent="0.4">
      <c r="A3236" s="116"/>
      <c r="E3236" s="74"/>
      <c r="F3236" s="74"/>
      <c r="G3236" s="74"/>
    </row>
    <row r="3237" spans="1:7" s="55" customFormat="1" ht="14.15" x14ac:dyDescent="0.4">
      <c r="A3237" s="116"/>
      <c r="E3237" s="74"/>
      <c r="F3237" s="74"/>
      <c r="G3237" s="74"/>
    </row>
    <row r="3238" spans="1:7" s="55" customFormat="1" ht="14.15" x14ac:dyDescent="0.4">
      <c r="A3238" s="116"/>
      <c r="E3238" s="74"/>
      <c r="F3238" s="74"/>
      <c r="G3238" s="74"/>
    </row>
    <row r="3239" spans="1:7" s="55" customFormat="1" ht="14.15" x14ac:dyDescent="0.4">
      <c r="A3239" s="116"/>
      <c r="E3239" s="74"/>
      <c r="F3239" s="74"/>
      <c r="G3239" s="74"/>
    </row>
    <row r="3240" spans="1:7" s="55" customFormat="1" ht="14.15" x14ac:dyDescent="0.4">
      <c r="A3240" s="116"/>
      <c r="E3240" s="74"/>
      <c r="F3240" s="74"/>
      <c r="G3240" s="74"/>
    </row>
    <row r="3241" spans="1:7" s="55" customFormat="1" ht="14.15" x14ac:dyDescent="0.4">
      <c r="A3241" s="116"/>
      <c r="E3241" s="74"/>
      <c r="F3241" s="74"/>
      <c r="G3241" s="74"/>
    </row>
    <row r="3242" spans="1:7" s="55" customFormat="1" ht="14.15" x14ac:dyDescent="0.4">
      <c r="A3242" s="116"/>
      <c r="E3242" s="74"/>
      <c r="F3242" s="74"/>
      <c r="G3242" s="74"/>
    </row>
    <row r="3243" spans="1:7" s="55" customFormat="1" ht="14.15" x14ac:dyDescent="0.4">
      <c r="A3243" s="116"/>
      <c r="E3243" s="74"/>
      <c r="F3243" s="74"/>
      <c r="G3243" s="74"/>
    </row>
    <row r="3244" spans="1:7" s="55" customFormat="1" ht="14.15" x14ac:dyDescent="0.4">
      <c r="A3244" s="116"/>
      <c r="E3244" s="74"/>
      <c r="F3244" s="74"/>
      <c r="G3244" s="74"/>
    </row>
    <row r="3245" spans="1:7" s="55" customFormat="1" ht="14.15" x14ac:dyDescent="0.4">
      <c r="A3245" s="116"/>
      <c r="E3245" s="74"/>
      <c r="F3245" s="74"/>
      <c r="G3245" s="74"/>
    </row>
    <row r="3246" spans="1:7" s="55" customFormat="1" ht="14.15" x14ac:dyDescent="0.4">
      <c r="A3246" s="116"/>
      <c r="E3246" s="74"/>
      <c r="F3246" s="74"/>
      <c r="G3246" s="74"/>
    </row>
    <row r="3247" spans="1:7" s="55" customFormat="1" ht="14.15" x14ac:dyDescent="0.4">
      <c r="A3247" s="116"/>
      <c r="E3247" s="74"/>
      <c r="F3247" s="74"/>
      <c r="G3247" s="74"/>
    </row>
    <row r="3248" spans="1:7" s="55" customFormat="1" ht="14.15" x14ac:dyDescent="0.4">
      <c r="A3248" s="116"/>
      <c r="E3248" s="74"/>
      <c r="F3248" s="74"/>
      <c r="G3248" s="74"/>
    </row>
    <row r="3249" spans="1:7" s="55" customFormat="1" ht="14.15" x14ac:dyDescent="0.4">
      <c r="A3249" s="116"/>
      <c r="E3249" s="74"/>
      <c r="F3249" s="74"/>
      <c r="G3249" s="74"/>
    </row>
    <row r="3250" spans="1:7" s="55" customFormat="1" ht="14.15" x14ac:dyDescent="0.4">
      <c r="A3250" s="116"/>
      <c r="E3250" s="74"/>
      <c r="F3250" s="74"/>
      <c r="G3250" s="74"/>
    </row>
    <row r="3251" spans="1:7" s="55" customFormat="1" ht="14.15" x14ac:dyDescent="0.4">
      <c r="A3251" s="116"/>
      <c r="E3251" s="74"/>
      <c r="F3251" s="74"/>
      <c r="G3251" s="74"/>
    </row>
    <row r="3252" spans="1:7" s="55" customFormat="1" ht="14.15" x14ac:dyDescent="0.4">
      <c r="A3252" s="116"/>
      <c r="E3252" s="74"/>
      <c r="F3252" s="74"/>
      <c r="G3252" s="74"/>
    </row>
    <row r="3253" spans="1:7" s="55" customFormat="1" ht="14.15" x14ac:dyDescent="0.4">
      <c r="A3253" s="116"/>
      <c r="E3253" s="74"/>
      <c r="F3253" s="74"/>
      <c r="G3253" s="74"/>
    </row>
    <row r="3254" spans="1:7" s="55" customFormat="1" ht="14.15" x14ac:dyDescent="0.4">
      <c r="A3254" s="116"/>
      <c r="E3254" s="74"/>
      <c r="F3254" s="74"/>
      <c r="G3254" s="74"/>
    </row>
    <row r="3255" spans="1:7" s="55" customFormat="1" ht="14.15" x14ac:dyDescent="0.4">
      <c r="A3255" s="116"/>
      <c r="E3255" s="74"/>
      <c r="F3255" s="74"/>
      <c r="G3255" s="74"/>
    </row>
    <row r="3256" spans="1:7" s="55" customFormat="1" ht="14.15" x14ac:dyDescent="0.4">
      <c r="A3256" s="116"/>
      <c r="E3256" s="74"/>
      <c r="F3256" s="74"/>
      <c r="G3256" s="74"/>
    </row>
    <row r="3257" spans="1:7" s="55" customFormat="1" ht="14.15" x14ac:dyDescent="0.4">
      <c r="A3257" s="116"/>
      <c r="E3257" s="74"/>
      <c r="F3257" s="74"/>
      <c r="G3257" s="74"/>
    </row>
    <row r="3258" spans="1:7" s="55" customFormat="1" ht="14.15" x14ac:dyDescent="0.4">
      <c r="A3258" s="116"/>
      <c r="E3258" s="74"/>
      <c r="F3258" s="74"/>
      <c r="G3258" s="74"/>
    </row>
    <row r="3259" spans="1:7" s="55" customFormat="1" ht="14.15" x14ac:dyDescent="0.4">
      <c r="A3259" s="116"/>
      <c r="E3259" s="74"/>
      <c r="F3259" s="74"/>
      <c r="G3259" s="74"/>
    </row>
    <row r="3260" spans="1:7" s="55" customFormat="1" ht="14.15" x14ac:dyDescent="0.4">
      <c r="A3260" s="116"/>
      <c r="E3260" s="74"/>
      <c r="F3260" s="74"/>
      <c r="G3260" s="74"/>
    </row>
    <row r="3261" spans="1:7" s="55" customFormat="1" ht="14.15" x14ac:dyDescent="0.4">
      <c r="A3261" s="116"/>
      <c r="E3261" s="74"/>
      <c r="F3261" s="74"/>
      <c r="G3261" s="74"/>
    </row>
    <row r="3262" spans="1:7" s="55" customFormat="1" ht="14.15" x14ac:dyDescent="0.4">
      <c r="A3262" s="116"/>
      <c r="E3262" s="74"/>
      <c r="F3262" s="74"/>
      <c r="G3262" s="74"/>
    </row>
    <row r="3263" spans="1:7" s="55" customFormat="1" ht="14.15" x14ac:dyDescent="0.4">
      <c r="A3263" s="116"/>
      <c r="E3263" s="74"/>
      <c r="F3263" s="74"/>
      <c r="G3263" s="74"/>
    </row>
    <row r="3264" spans="1:7" s="55" customFormat="1" ht="14.15" x14ac:dyDescent="0.4">
      <c r="A3264" s="116"/>
      <c r="E3264" s="74"/>
      <c r="F3264" s="74"/>
      <c r="G3264" s="74"/>
    </row>
    <row r="3265" spans="1:7" s="55" customFormat="1" ht="14.15" x14ac:dyDescent="0.4">
      <c r="A3265" s="116"/>
      <c r="E3265" s="74"/>
      <c r="F3265" s="74"/>
      <c r="G3265" s="74"/>
    </row>
    <row r="3266" spans="1:7" s="55" customFormat="1" ht="14.15" x14ac:dyDescent="0.4">
      <c r="A3266" s="116"/>
      <c r="E3266" s="74"/>
      <c r="F3266" s="74"/>
      <c r="G3266" s="74"/>
    </row>
    <row r="3267" spans="1:7" s="55" customFormat="1" ht="14.15" x14ac:dyDescent="0.4">
      <c r="A3267" s="116"/>
      <c r="E3267" s="74"/>
      <c r="F3267" s="74"/>
      <c r="G3267" s="74"/>
    </row>
    <row r="3268" spans="1:7" s="55" customFormat="1" ht="14.15" x14ac:dyDescent="0.4">
      <c r="A3268" s="116"/>
      <c r="E3268" s="74"/>
      <c r="F3268" s="74"/>
      <c r="G3268" s="74"/>
    </row>
    <row r="3269" spans="1:7" s="55" customFormat="1" ht="14.15" x14ac:dyDescent="0.4">
      <c r="A3269" s="116"/>
      <c r="E3269" s="74"/>
      <c r="F3269" s="74"/>
      <c r="G3269" s="74"/>
    </row>
    <row r="3270" spans="1:7" s="55" customFormat="1" ht="14.15" x14ac:dyDescent="0.4">
      <c r="A3270" s="116"/>
      <c r="E3270" s="74"/>
      <c r="F3270" s="74"/>
      <c r="G3270" s="74"/>
    </row>
    <row r="3271" spans="1:7" s="55" customFormat="1" ht="14.15" x14ac:dyDescent="0.4">
      <c r="A3271" s="116"/>
      <c r="E3271" s="74"/>
      <c r="F3271" s="74"/>
      <c r="G3271" s="74"/>
    </row>
    <row r="3272" spans="1:7" s="55" customFormat="1" ht="14.15" x14ac:dyDescent="0.4">
      <c r="A3272" s="116"/>
      <c r="E3272" s="74"/>
      <c r="F3272" s="74"/>
      <c r="G3272" s="74"/>
    </row>
    <row r="3273" spans="1:7" s="55" customFormat="1" ht="14.15" x14ac:dyDescent="0.4">
      <c r="A3273" s="116"/>
      <c r="E3273" s="74"/>
      <c r="F3273" s="74"/>
      <c r="G3273" s="74"/>
    </row>
    <row r="3274" spans="1:7" s="55" customFormat="1" ht="14.15" x14ac:dyDescent="0.4">
      <c r="A3274" s="116"/>
      <c r="E3274" s="74"/>
      <c r="F3274" s="74"/>
      <c r="G3274" s="74"/>
    </row>
    <row r="3275" spans="1:7" s="55" customFormat="1" ht="14.15" x14ac:dyDescent="0.4">
      <c r="A3275" s="116"/>
      <c r="E3275" s="74"/>
      <c r="F3275" s="74"/>
      <c r="G3275" s="74"/>
    </row>
    <row r="3276" spans="1:7" s="55" customFormat="1" ht="14.15" x14ac:dyDescent="0.4">
      <c r="A3276" s="116"/>
      <c r="E3276" s="74"/>
      <c r="F3276" s="74"/>
      <c r="G3276" s="74"/>
    </row>
    <row r="3277" spans="1:7" s="55" customFormat="1" ht="14.15" x14ac:dyDescent="0.4">
      <c r="A3277" s="116"/>
      <c r="E3277" s="74"/>
      <c r="F3277" s="74"/>
      <c r="G3277" s="74"/>
    </row>
    <row r="3278" spans="1:7" s="55" customFormat="1" ht="14.15" x14ac:dyDescent="0.4">
      <c r="A3278" s="116"/>
      <c r="E3278" s="74"/>
      <c r="F3278" s="74"/>
      <c r="G3278" s="74"/>
    </row>
    <row r="3279" spans="1:7" s="55" customFormat="1" ht="14.15" x14ac:dyDescent="0.4">
      <c r="A3279" s="116"/>
      <c r="E3279" s="74"/>
      <c r="F3279" s="74"/>
      <c r="G3279" s="74"/>
    </row>
    <row r="3280" spans="1:7" s="55" customFormat="1" ht="14.15" x14ac:dyDescent="0.4">
      <c r="A3280" s="116"/>
      <c r="E3280" s="74"/>
      <c r="F3280" s="74"/>
      <c r="G3280" s="74"/>
    </row>
    <row r="3281" spans="1:7" s="55" customFormat="1" ht="14.15" x14ac:dyDescent="0.4">
      <c r="A3281" s="116"/>
      <c r="E3281" s="74"/>
      <c r="F3281" s="74"/>
      <c r="G3281" s="74"/>
    </row>
    <row r="3282" spans="1:7" s="55" customFormat="1" ht="14.15" x14ac:dyDescent="0.4">
      <c r="A3282" s="116"/>
      <c r="E3282" s="74"/>
      <c r="F3282" s="74"/>
      <c r="G3282" s="74"/>
    </row>
    <row r="3283" spans="1:7" s="55" customFormat="1" ht="14.15" x14ac:dyDescent="0.4">
      <c r="A3283" s="116"/>
      <c r="E3283" s="74"/>
      <c r="F3283" s="74"/>
      <c r="G3283" s="74"/>
    </row>
    <row r="3284" spans="1:7" s="55" customFormat="1" ht="14.15" x14ac:dyDescent="0.4">
      <c r="A3284" s="116"/>
      <c r="E3284" s="74"/>
      <c r="F3284" s="74"/>
      <c r="G3284" s="74"/>
    </row>
    <row r="3285" spans="1:7" s="55" customFormat="1" ht="14.15" x14ac:dyDescent="0.4">
      <c r="A3285" s="116"/>
      <c r="E3285" s="74"/>
      <c r="F3285" s="74"/>
      <c r="G3285" s="74"/>
    </row>
    <row r="3286" spans="1:7" s="55" customFormat="1" ht="14.15" x14ac:dyDescent="0.4">
      <c r="A3286" s="116"/>
      <c r="E3286" s="74"/>
      <c r="F3286" s="74"/>
      <c r="G3286" s="74"/>
    </row>
    <row r="3287" spans="1:7" s="55" customFormat="1" ht="14.15" x14ac:dyDescent="0.4">
      <c r="A3287" s="116"/>
      <c r="E3287" s="74"/>
      <c r="F3287" s="74"/>
      <c r="G3287" s="74"/>
    </row>
    <row r="3288" spans="1:7" s="55" customFormat="1" ht="14.15" x14ac:dyDescent="0.4">
      <c r="A3288" s="116"/>
      <c r="E3288" s="74"/>
      <c r="F3288" s="74"/>
      <c r="G3288" s="74"/>
    </row>
    <row r="3289" spans="1:7" s="55" customFormat="1" ht="14.15" x14ac:dyDescent="0.4">
      <c r="A3289" s="116"/>
      <c r="E3289" s="74"/>
      <c r="F3289" s="74"/>
      <c r="G3289" s="74"/>
    </row>
    <row r="3290" spans="1:7" s="55" customFormat="1" ht="14.15" x14ac:dyDescent="0.4">
      <c r="A3290" s="116"/>
      <c r="E3290" s="74"/>
      <c r="F3290" s="74"/>
      <c r="G3290" s="74"/>
    </row>
    <row r="3291" spans="1:7" s="55" customFormat="1" ht="14.15" x14ac:dyDescent="0.4">
      <c r="A3291" s="116"/>
      <c r="E3291" s="74"/>
      <c r="F3291" s="74"/>
      <c r="G3291" s="74"/>
    </row>
    <row r="3292" spans="1:7" s="55" customFormat="1" ht="14.15" x14ac:dyDescent="0.4">
      <c r="A3292" s="116"/>
      <c r="E3292" s="74"/>
      <c r="F3292" s="74"/>
      <c r="G3292" s="74"/>
    </row>
    <row r="3293" spans="1:7" s="55" customFormat="1" ht="14.15" x14ac:dyDescent="0.4">
      <c r="A3293" s="116"/>
      <c r="E3293" s="74"/>
      <c r="F3293" s="74"/>
      <c r="G3293" s="74"/>
    </row>
    <row r="3294" spans="1:7" s="55" customFormat="1" ht="14.15" x14ac:dyDescent="0.4">
      <c r="A3294" s="116"/>
      <c r="E3294" s="74"/>
      <c r="F3294" s="74"/>
      <c r="G3294" s="74"/>
    </row>
    <row r="3295" spans="1:7" s="55" customFormat="1" ht="14.15" x14ac:dyDescent="0.4">
      <c r="A3295" s="116"/>
      <c r="E3295" s="74"/>
      <c r="F3295" s="74"/>
      <c r="G3295" s="74"/>
    </row>
    <row r="3296" spans="1:7" s="55" customFormat="1" ht="14.15" x14ac:dyDescent="0.4">
      <c r="A3296" s="116"/>
      <c r="E3296" s="74"/>
      <c r="F3296" s="74"/>
      <c r="G3296" s="74"/>
    </row>
    <row r="3297" spans="1:7" s="55" customFormat="1" ht="14.15" x14ac:dyDescent="0.4">
      <c r="A3297" s="116"/>
      <c r="E3297" s="74"/>
      <c r="F3297" s="74"/>
      <c r="G3297" s="74"/>
    </row>
    <row r="3298" spans="1:7" s="55" customFormat="1" ht="14.15" x14ac:dyDescent="0.4">
      <c r="A3298" s="116"/>
      <c r="E3298" s="74"/>
      <c r="F3298" s="74"/>
      <c r="G3298" s="74"/>
    </row>
    <row r="3299" spans="1:7" s="55" customFormat="1" ht="14.15" x14ac:dyDescent="0.4">
      <c r="A3299" s="116"/>
      <c r="E3299" s="74"/>
      <c r="F3299" s="74"/>
      <c r="G3299" s="74"/>
    </row>
    <row r="3300" spans="1:7" s="55" customFormat="1" ht="14.15" x14ac:dyDescent="0.4">
      <c r="A3300" s="116"/>
      <c r="E3300" s="74"/>
      <c r="F3300" s="74"/>
      <c r="G3300" s="74"/>
    </row>
    <row r="3301" spans="1:7" s="55" customFormat="1" ht="14.15" x14ac:dyDescent="0.4">
      <c r="A3301" s="116"/>
      <c r="E3301" s="74"/>
      <c r="F3301" s="74"/>
      <c r="G3301" s="74"/>
    </row>
    <row r="3302" spans="1:7" s="55" customFormat="1" ht="14.15" x14ac:dyDescent="0.4">
      <c r="A3302" s="116"/>
      <c r="E3302" s="74"/>
      <c r="F3302" s="74"/>
      <c r="G3302" s="74"/>
    </row>
    <row r="3303" spans="1:7" s="55" customFormat="1" ht="14.15" x14ac:dyDescent="0.4">
      <c r="A3303" s="116"/>
      <c r="E3303" s="74"/>
      <c r="F3303" s="74"/>
      <c r="G3303" s="74"/>
    </row>
    <row r="3304" spans="1:7" s="55" customFormat="1" ht="14.15" x14ac:dyDescent="0.4">
      <c r="A3304" s="116"/>
      <c r="E3304" s="74"/>
      <c r="F3304" s="74"/>
      <c r="G3304" s="74"/>
    </row>
    <row r="3305" spans="1:7" s="55" customFormat="1" ht="14.15" x14ac:dyDescent="0.4">
      <c r="A3305" s="116"/>
      <c r="E3305" s="74"/>
      <c r="F3305" s="74"/>
      <c r="G3305" s="74"/>
    </row>
    <row r="3306" spans="1:7" s="55" customFormat="1" ht="14.15" x14ac:dyDescent="0.4">
      <c r="A3306" s="116"/>
      <c r="E3306" s="74"/>
      <c r="F3306" s="74"/>
      <c r="G3306" s="74"/>
    </row>
    <row r="3307" spans="1:7" s="55" customFormat="1" ht="14.15" x14ac:dyDescent="0.4">
      <c r="A3307" s="116"/>
      <c r="E3307" s="74"/>
      <c r="F3307" s="74"/>
      <c r="G3307" s="74"/>
    </row>
    <row r="3308" spans="1:7" s="55" customFormat="1" ht="14.15" x14ac:dyDescent="0.4">
      <c r="A3308" s="116"/>
      <c r="E3308" s="74"/>
      <c r="F3308" s="74"/>
      <c r="G3308" s="74"/>
    </row>
    <row r="3309" spans="1:7" s="55" customFormat="1" ht="14.15" x14ac:dyDescent="0.4">
      <c r="A3309" s="116"/>
      <c r="E3309" s="74"/>
      <c r="F3309" s="74"/>
      <c r="G3309" s="74"/>
    </row>
    <row r="3310" spans="1:7" s="55" customFormat="1" ht="14.15" x14ac:dyDescent="0.4">
      <c r="A3310" s="116"/>
      <c r="E3310" s="74"/>
      <c r="F3310" s="74"/>
      <c r="G3310" s="74"/>
    </row>
    <row r="3311" spans="1:7" s="55" customFormat="1" ht="14.15" x14ac:dyDescent="0.4">
      <c r="A3311" s="116"/>
      <c r="E3311" s="74"/>
      <c r="F3311" s="74"/>
      <c r="G3311" s="74"/>
    </row>
    <row r="3312" spans="1:7" s="55" customFormat="1" ht="14.15" x14ac:dyDescent="0.4">
      <c r="A3312" s="116"/>
      <c r="E3312" s="74"/>
      <c r="F3312" s="74"/>
      <c r="G3312" s="74"/>
    </row>
    <row r="3313" spans="1:7" s="55" customFormat="1" ht="14.15" x14ac:dyDescent="0.4">
      <c r="A3313" s="116"/>
      <c r="E3313" s="74"/>
      <c r="F3313" s="74"/>
      <c r="G3313" s="74"/>
    </row>
    <row r="3314" spans="1:7" s="55" customFormat="1" ht="14.15" x14ac:dyDescent="0.4">
      <c r="A3314" s="116"/>
      <c r="E3314" s="74"/>
      <c r="F3314" s="74"/>
      <c r="G3314" s="74"/>
    </row>
    <row r="3315" spans="1:7" s="55" customFormat="1" ht="14.15" x14ac:dyDescent="0.4">
      <c r="A3315" s="116"/>
      <c r="E3315" s="74"/>
      <c r="F3315" s="74"/>
      <c r="G3315" s="74"/>
    </row>
    <row r="3316" spans="1:7" s="55" customFormat="1" ht="14.15" x14ac:dyDescent="0.4">
      <c r="A3316" s="116"/>
      <c r="E3316" s="74"/>
      <c r="F3316" s="74"/>
      <c r="G3316" s="74"/>
    </row>
    <row r="3317" spans="1:7" s="55" customFormat="1" ht="14.15" x14ac:dyDescent="0.4">
      <c r="A3317" s="116"/>
      <c r="E3317" s="74"/>
      <c r="F3317" s="74"/>
      <c r="G3317" s="74"/>
    </row>
    <row r="3318" spans="1:7" s="55" customFormat="1" ht="14.15" x14ac:dyDescent="0.4">
      <c r="A3318" s="116"/>
      <c r="E3318" s="74"/>
      <c r="F3318" s="74"/>
      <c r="G3318" s="74"/>
    </row>
    <row r="3319" spans="1:7" s="55" customFormat="1" ht="14.15" x14ac:dyDescent="0.4">
      <c r="A3319" s="116"/>
      <c r="E3319" s="74"/>
      <c r="F3319" s="74"/>
      <c r="G3319" s="74"/>
    </row>
    <row r="3320" spans="1:7" s="55" customFormat="1" ht="14.15" x14ac:dyDescent="0.4">
      <c r="A3320" s="116"/>
      <c r="E3320" s="74"/>
      <c r="F3320" s="74"/>
      <c r="G3320" s="74"/>
    </row>
    <row r="3321" spans="1:7" s="55" customFormat="1" ht="14.15" x14ac:dyDescent="0.4">
      <c r="A3321" s="116"/>
      <c r="E3321" s="74"/>
      <c r="F3321" s="74"/>
      <c r="G3321" s="74"/>
    </row>
    <row r="3322" spans="1:7" s="55" customFormat="1" ht="14.15" x14ac:dyDescent="0.4">
      <c r="A3322" s="116"/>
      <c r="E3322" s="74"/>
      <c r="F3322" s="74"/>
      <c r="G3322" s="74"/>
    </row>
    <row r="3323" spans="1:7" s="55" customFormat="1" ht="14.15" x14ac:dyDescent="0.4">
      <c r="A3323" s="116"/>
      <c r="E3323" s="74"/>
      <c r="F3323" s="74"/>
      <c r="G3323" s="74"/>
    </row>
    <row r="3324" spans="1:7" s="55" customFormat="1" ht="14.15" x14ac:dyDescent="0.4">
      <c r="A3324" s="116"/>
      <c r="E3324" s="74"/>
      <c r="F3324" s="74"/>
      <c r="G3324" s="74"/>
    </row>
    <row r="3325" spans="1:7" s="55" customFormat="1" ht="14.15" x14ac:dyDescent="0.4">
      <c r="A3325" s="116"/>
      <c r="E3325" s="74"/>
      <c r="F3325" s="74"/>
      <c r="G3325" s="74"/>
    </row>
    <row r="3326" spans="1:7" s="55" customFormat="1" ht="14.15" x14ac:dyDescent="0.4">
      <c r="A3326" s="116"/>
      <c r="E3326" s="74"/>
      <c r="F3326" s="74"/>
      <c r="G3326" s="74"/>
    </row>
    <row r="3327" spans="1:7" s="55" customFormat="1" ht="14.15" x14ac:dyDescent="0.4">
      <c r="A3327" s="116"/>
      <c r="E3327" s="74"/>
      <c r="F3327" s="74"/>
      <c r="G3327" s="74"/>
    </row>
    <row r="3328" spans="1:7" s="55" customFormat="1" ht="14.15" x14ac:dyDescent="0.4">
      <c r="A3328" s="116"/>
      <c r="E3328" s="74"/>
      <c r="F3328" s="74"/>
      <c r="G3328" s="74"/>
    </row>
    <row r="3329" spans="1:7" s="55" customFormat="1" ht="14.15" x14ac:dyDescent="0.4">
      <c r="A3329" s="116"/>
      <c r="E3329" s="74"/>
      <c r="F3329" s="74"/>
      <c r="G3329" s="74"/>
    </row>
    <row r="3330" spans="1:7" s="55" customFormat="1" ht="14.15" x14ac:dyDescent="0.4">
      <c r="A3330" s="116"/>
      <c r="E3330" s="74"/>
      <c r="F3330" s="74"/>
      <c r="G3330" s="74"/>
    </row>
    <row r="3331" spans="1:7" s="55" customFormat="1" ht="14.15" x14ac:dyDescent="0.4">
      <c r="A3331" s="116"/>
      <c r="E3331" s="74"/>
      <c r="F3331" s="74"/>
      <c r="G3331" s="74"/>
    </row>
    <row r="3332" spans="1:7" s="55" customFormat="1" ht="14.15" x14ac:dyDescent="0.4">
      <c r="A3332" s="116"/>
      <c r="E3332" s="74"/>
      <c r="F3332" s="74"/>
      <c r="G3332" s="74"/>
    </row>
    <row r="3333" spans="1:7" s="55" customFormat="1" ht="14.15" x14ac:dyDescent="0.4">
      <c r="A3333" s="116"/>
      <c r="E3333" s="74"/>
      <c r="F3333" s="74"/>
      <c r="G3333" s="74"/>
    </row>
    <row r="3334" spans="1:7" s="55" customFormat="1" ht="14.15" x14ac:dyDescent="0.4">
      <c r="A3334" s="116"/>
      <c r="E3334" s="74"/>
      <c r="F3334" s="74"/>
      <c r="G3334" s="74"/>
    </row>
    <row r="3335" spans="1:7" s="55" customFormat="1" ht="14.15" x14ac:dyDescent="0.4">
      <c r="A3335" s="116"/>
      <c r="E3335" s="74"/>
      <c r="F3335" s="74"/>
      <c r="G3335" s="74"/>
    </row>
    <row r="3336" spans="1:7" s="55" customFormat="1" ht="14.15" x14ac:dyDescent="0.4">
      <c r="A3336" s="116"/>
      <c r="E3336" s="74"/>
      <c r="F3336" s="74"/>
      <c r="G3336" s="74"/>
    </row>
    <row r="3337" spans="1:7" s="55" customFormat="1" ht="14.15" x14ac:dyDescent="0.4">
      <c r="A3337" s="116"/>
      <c r="E3337" s="74"/>
      <c r="F3337" s="74"/>
      <c r="G3337" s="74"/>
    </row>
    <row r="3338" spans="1:7" s="55" customFormat="1" ht="14.15" x14ac:dyDescent="0.4">
      <c r="A3338" s="116"/>
      <c r="E3338" s="74"/>
      <c r="F3338" s="74"/>
      <c r="G3338" s="74"/>
    </row>
    <row r="3339" spans="1:7" s="55" customFormat="1" ht="14.15" x14ac:dyDescent="0.4">
      <c r="A3339" s="116"/>
      <c r="E3339" s="74"/>
      <c r="F3339" s="74"/>
      <c r="G3339" s="74"/>
    </row>
    <row r="3340" spans="1:7" s="55" customFormat="1" ht="14.15" x14ac:dyDescent="0.4">
      <c r="A3340" s="116"/>
      <c r="E3340" s="74"/>
      <c r="F3340" s="74"/>
      <c r="G3340" s="74"/>
    </row>
    <row r="3341" spans="1:7" s="55" customFormat="1" ht="14.15" x14ac:dyDescent="0.4">
      <c r="A3341" s="116"/>
      <c r="E3341" s="74"/>
      <c r="F3341" s="74"/>
      <c r="G3341" s="74"/>
    </row>
    <row r="3342" spans="1:7" s="55" customFormat="1" ht="14.15" x14ac:dyDescent="0.4">
      <c r="A3342" s="116"/>
      <c r="E3342" s="74"/>
      <c r="F3342" s="74"/>
      <c r="G3342" s="74"/>
    </row>
    <row r="3343" spans="1:7" s="55" customFormat="1" ht="14.15" x14ac:dyDescent="0.4">
      <c r="A3343" s="116"/>
      <c r="E3343" s="74"/>
      <c r="F3343" s="74"/>
      <c r="G3343" s="74"/>
    </row>
    <row r="3344" spans="1:7" s="55" customFormat="1" ht="14.15" x14ac:dyDescent="0.4">
      <c r="A3344" s="116"/>
      <c r="E3344" s="74"/>
      <c r="F3344" s="74"/>
      <c r="G3344" s="74"/>
    </row>
    <row r="3345" spans="1:7" s="55" customFormat="1" ht="14.15" x14ac:dyDescent="0.4">
      <c r="A3345" s="116"/>
      <c r="E3345" s="74"/>
      <c r="F3345" s="74"/>
      <c r="G3345" s="74"/>
    </row>
    <row r="3346" spans="1:7" s="55" customFormat="1" ht="14.15" x14ac:dyDescent="0.4">
      <c r="A3346" s="116"/>
      <c r="E3346" s="74"/>
      <c r="F3346" s="74"/>
      <c r="G3346" s="74"/>
    </row>
    <row r="3347" spans="1:7" s="55" customFormat="1" ht="14.15" x14ac:dyDescent="0.4">
      <c r="A3347" s="116"/>
      <c r="E3347" s="74"/>
      <c r="F3347" s="74"/>
      <c r="G3347" s="74"/>
    </row>
    <row r="3348" spans="1:7" s="55" customFormat="1" ht="14.15" x14ac:dyDescent="0.4">
      <c r="A3348" s="116"/>
      <c r="E3348" s="74"/>
      <c r="F3348" s="74"/>
      <c r="G3348" s="74"/>
    </row>
    <row r="3349" spans="1:7" s="55" customFormat="1" ht="14.15" x14ac:dyDescent="0.4">
      <c r="A3349" s="116"/>
      <c r="E3349" s="74"/>
      <c r="F3349" s="74"/>
      <c r="G3349" s="74"/>
    </row>
    <row r="3350" spans="1:7" s="55" customFormat="1" ht="14.15" x14ac:dyDescent="0.4">
      <c r="A3350" s="116"/>
      <c r="E3350" s="74"/>
      <c r="F3350" s="74"/>
      <c r="G3350" s="74"/>
    </row>
    <row r="3351" spans="1:7" s="55" customFormat="1" ht="14.15" x14ac:dyDescent="0.4">
      <c r="A3351" s="116"/>
      <c r="E3351" s="74"/>
      <c r="F3351" s="74"/>
      <c r="G3351" s="74"/>
    </row>
    <row r="3352" spans="1:7" s="55" customFormat="1" ht="14.15" x14ac:dyDescent="0.4">
      <c r="A3352" s="116"/>
      <c r="E3352" s="74"/>
      <c r="F3352" s="74"/>
      <c r="G3352" s="74"/>
    </row>
    <row r="3353" spans="1:7" s="55" customFormat="1" ht="14.15" x14ac:dyDescent="0.4">
      <c r="A3353" s="116"/>
      <c r="E3353" s="74"/>
      <c r="F3353" s="74"/>
      <c r="G3353" s="74"/>
    </row>
    <row r="3354" spans="1:7" s="55" customFormat="1" ht="14.15" x14ac:dyDescent="0.4">
      <c r="A3354" s="116"/>
      <c r="E3354" s="74"/>
      <c r="F3354" s="74"/>
      <c r="G3354" s="74"/>
    </row>
    <row r="3355" spans="1:7" s="55" customFormat="1" ht="14.15" x14ac:dyDescent="0.4">
      <c r="A3355" s="116"/>
      <c r="E3355" s="74"/>
      <c r="F3355" s="74"/>
      <c r="G3355" s="74"/>
    </row>
    <row r="3356" spans="1:7" s="55" customFormat="1" ht="14.15" x14ac:dyDescent="0.4">
      <c r="A3356" s="116"/>
      <c r="E3356" s="74"/>
      <c r="F3356" s="74"/>
      <c r="G3356" s="74"/>
    </row>
    <row r="3357" spans="1:7" s="55" customFormat="1" ht="14.15" x14ac:dyDescent="0.4">
      <c r="A3357" s="116"/>
      <c r="E3357" s="74"/>
      <c r="F3357" s="74"/>
      <c r="G3357" s="74"/>
    </row>
    <row r="3358" spans="1:7" s="55" customFormat="1" ht="14.15" x14ac:dyDescent="0.4">
      <c r="A3358" s="116"/>
      <c r="E3358" s="74"/>
      <c r="F3358" s="74"/>
      <c r="G3358" s="74"/>
    </row>
    <row r="3359" spans="1:7" s="55" customFormat="1" ht="14.15" x14ac:dyDescent="0.4">
      <c r="A3359" s="116"/>
      <c r="E3359" s="74"/>
      <c r="F3359" s="74"/>
      <c r="G3359" s="74"/>
    </row>
    <row r="3360" spans="1:7" s="55" customFormat="1" ht="14.15" x14ac:dyDescent="0.4">
      <c r="A3360" s="116"/>
      <c r="E3360" s="74"/>
      <c r="F3360" s="74"/>
      <c r="G3360" s="74"/>
    </row>
    <row r="3361" spans="1:7" s="55" customFormat="1" ht="14.15" x14ac:dyDescent="0.4">
      <c r="A3361" s="116"/>
      <c r="E3361" s="74"/>
      <c r="F3361" s="74"/>
      <c r="G3361" s="74"/>
    </row>
    <row r="3362" spans="1:7" s="55" customFormat="1" ht="14.15" x14ac:dyDescent="0.4">
      <c r="A3362" s="116"/>
      <c r="E3362" s="74"/>
      <c r="F3362" s="74"/>
      <c r="G3362" s="74"/>
    </row>
    <row r="3363" spans="1:7" s="55" customFormat="1" ht="14.15" x14ac:dyDescent="0.4">
      <c r="A3363" s="116"/>
      <c r="E3363" s="74"/>
      <c r="F3363" s="74"/>
      <c r="G3363" s="74"/>
    </row>
    <row r="3364" spans="1:7" s="55" customFormat="1" ht="14.15" x14ac:dyDescent="0.4">
      <c r="A3364" s="116"/>
      <c r="E3364" s="74"/>
      <c r="F3364" s="74"/>
      <c r="G3364" s="74"/>
    </row>
    <row r="3365" spans="1:7" s="55" customFormat="1" ht="14.15" x14ac:dyDescent="0.4">
      <c r="A3365" s="116"/>
      <c r="E3365" s="74"/>
      <c r="F3365" s="74"/>
      <c r="G3365" s="74"/>
    </row>
    <row r="3366" spans="1:7" s="55" customFormat="1" ht="14.15" x14ac:dyDescent="0.4">
      <c r="A3366" s="116"/>
      <c r="E3366" s="74"/>
      <c r="F3366" s="74"/>
      <c r="G3366" s="74"/>
    </row>
    <row r="3367" spans="1:7" s="55" customFormat="1" ht="14.15" x14ac:dyDescent="0.4">
      <c r="A3367" s="116"/>
      <c r="E3367" s="74"/>
      <c r="F3367" s="74"/>
      <c r="G3367" s="74"/>
    </row>
    <row r="3368" spans="1:7" s="55" customFormat="1" ht="14.15" x14ac:dyDescent="0.4">
      <c r="A3368" s="116"/>
      <c r="E3368" s="74"/>
      <c r="F3368" s="74"/>
      <c r="G3368" s="74"/>
    </row>
    <row r="3369" spans="1:7" s="55" customFormat="1" ht="14.15" x14ac:dyDescent="0.4">
      <c r="A3369" s="116"/>
      <c r="E3369" s="74"/>
      <c r="F3369" s="74"/>
      <c r="G3369" s="74"/>
    </row>
    <row r="3370" spans="1:7" s="55" customFormat="1" ht="14.15" x14ac:dyDescent="0.4">
      <c r="A3370" s="116"/>
      <c r="E3370" s="74"/>
      <c r="F3370" s="74"/>
      <c r="G3370" s="74"/>
    </row>
    <row r="3371" spans="1:7" s="55" customFormat="1" ht="14.15" x14ac:dyDescent="0.4">
      <c r="A3371" s="116"/>
      <c r="E3371" s="74"/>
      <c r="F3371" s="74"/>
      <c r="G3371" s="74"/>
    </row>
    <row r="3372" spans="1:7" s="55" customFormat="1" ht="14.15" x14ac:dyDescent="0.4">
      <c r="A3372" s="116"/>
      <c r="E3372" s="74"/>
      <c r="F3372" s="74"/>
      <c r="G3372" s="74"/>
    </row>
    <row r="3373" spans="1:7" s="55" customFormat="1" ht="14.15" x14ac:dyDescent="0.4">
      <c r="A3373" s="116"/>
      <c r="E3373" s="74"/>
      <c r="F3373" s="74"/>
      <c r="G3373" s="74"/>
    </row>
    <row r="3374" spans="1:7" s="55" customFormat="1" ht="14.15" x14ac:dyDescent="0.4">
      <c r="A3374" s="116"/>
      <c r="E3374" s="74"/>
      <c r="F3374" s="74"/>
      <c r="G3374" s="74"/>
    </row>
    <row r="3375" spans="1:7" s="55" customFormat="1" ht="14.15" x14ac:dyDescent="0.4">
      <c r="A3375" s="116"/>
      <c r="E3375" s="74"/>
      <c r="F3375" s="74"/>
      <c r="G3375" s="74"/>
    </row>
    <row r="3376" spans="1:7" s="55" customFormat="1" ht="14.15" x14ac:dyDescent="0.4">
      <c r="A3376" s="116"/>
      <c r="E3376" s="74"/>
      <c r="F3376" s="74"/>
      <c r="G3376" s="74"/>
    </row>
    <row r="3377" spans="1:7" s="55" customFormat="1" ht="14.15" x14ac:dyDescent="0.4">
      <c r="A3377" s="116"/>
      <c r="E3377" s="74"/>
      <c r="F3377" s="74"/>
      <c r="G3377" s="74"/>
    </row>
    <row r="3378" spans="1:7" s="55" customFormat="1" ht="14.15" x14ac:dyDescent="0.4">
      <c r="A3378" s="116"/>
      <c r="E3378" s="74"/>
      <c r="F3378" s="74"/>
      <c r="G3378" s="74"/>
    </row>
    <row r="3379" spans="1:7" s="55" customFormat="1" ht="14.15" x14ac:dyDescent="0.4">
      <c r="A3379" s="116"/>
      <c r="E3379" s="74"/>
      <c r="F3379" s="74"/>
      <c r="G3379" s="74"/>
    </row>
    <row r="3380" spans="1:7" s="55" customFormat="1" ht="14.15" x14ac:dyDescent="0.4">
      <c r="A3380" s="116"/>
      <c r="E3380" s="74"/>
      <c r="F3380" s="74"/>
      <c r="G3380" s="74"/>
    </row>
    <row r="3381" spans="1:7" s="55" customFormat="1" ht="14.15" x14ac:dyDescent="0.4">
      <c r="A3381" s="116"/>
      <c r="E3381" s="74"/>
      <c r="F3381" s="74"/>
      <c r="G3381" s="74"/>
    </row>
    <row r="3382" spans="1:7" s="55" customFormat="1" ht="14.15" x14ac:dyDescent="0.4">
      <c r="A3382" s="116"/>
      <c r="E3382" s="74"/>
      <c r="F3382" s="74"/>
      <c r="G3382" s="74"/>
    </row>
    <row r="3383" spans="1:7" s="55" customFormat="1" ht="14.15" x14ac:dyDescent="0.4">
      <c r="A3383" s="116"/>
      <c r="E3383" s="74"/>
      <c r="F3383" s="74"/>
      <c r="G3383" s="74"/>
    </row>
    <row r="3384" spans="1:7" s="55" customFormat="1" ht="14.15" x14ac:dyDescent="0.4">
      <c r="A3384" s="116"/>
      <c r="E3384" s="74"/>
      <c r="F3384" s="74"/>
      <c r="G3384" s="74"/>
    </row>
    <row r="3385" spans="1:7" s="55" customFormat="1" ht="14.15" x14ac:dyDescent="0.4">
      <c r="A3385" s="116"/>
      <c r="E3385" s="74"/>
      <c r="F3385" s="74"/>
      <c r="G3385" s="74"/>
    </row>
    <row r="3386" spans="1:7" s="55" customFormat="1" ht="14.15" x14ac:dyDescent="0.4">
      <c r="A3386" s="116"/>
      <c r="E3386" s="74"/>
      <c r="F3386" s="74"/>
      <c r="G3386" s="74"/>
    </row>
    <row r="3387" spans="1:7" s="55" customFormat="1" ht="14.15" x14ac:dyDescent="0.4">
      <c r="A3387" s="116"/>
      <c r="E3387" s="74"/>
      <c r="F3387" s="74"/>
      <c r="G3387" s="74"/>
    </row>
    <row r="3388" spans="1:7" s="55" customFormat="1" ht="14.15" x14ac:dyDescent="0.4">
      <c r="A3388" s="116"/>
      <c r="E3388" s="74"/>
      <c r="F3388" s="74"/>
      <c r="G3388" s="74"/>
    </row>
    <row r="3389" spans="1:7" s="55" customFormat="1" ht="14.15" x14ac:dyDescent="0.4">
      <c r="A3389" s="116"/>
      <c r="E3389" s="74"/>
      <c r="F3389" s="74"/>
      <c r="G3389" s="74"/>
    </row>
    <row r="3390" spans="1:7" s="55" customFormat="1" ht="14.15" x14ac:dyDescent="0.4">
      <c r="A3390" s="116"/>
      <c r="E3390" s="74"/>
      <c r="F3390" s="74"/>
      <c r="G3390" s="74"/>
    </row>
    <row r="3391" spans="1:7" s="55" customFormat="1" ht="14.15" x14ac:dyDescent="0.4">
      <c r="A3391" s="116"/>
      <c r="E3391" s="74"/>
      <c r="F3391" s="74"/>
      <c r="G3391" s="74"/>
    </row>
    <row r="3392" spans="1:7" s="55" customFormat="1" ht="14.15" x14ac:dyDescent="0.4">
      <c r="A3392" s="116"/>
      <c r="E3392" s="74"/>
      <c r="F3392" s="74"/>
      <c r="G3392" s="74"/>
    </row>
    <row r="3393" spans="1:7" s="55" customFormat="1" ht="14.15" x14ac:dyDescent="0.4">
      <c r="A3393" s="116"/>
      <c r="E3393" s="74"/>
      <c r="F3393" s="74"/>
      <c r="G3393" s="74"/>
    </row>
    <row r="3394" spans="1:7" s="55" customFormat="1" ht="14.15" x14ac:dyDescent="0.4">
      <c r="A3394" s="116"/>
      <c r="E3394" s="74"/>
      <c r="F3394" s="74"/>
      <c r="G3394" s="74"/>
    </row>
    <row r="3395" spans="1:7" s="55" customFormat="1" ht="14.15" x14ac:dyDescent="0.4">
      <c r="A3395" s="116"/>
      <c r="E3395" s="74"/>
      <c r="F3395" s="74"/>
      <c r="G3395" s="74"/>
    </row>
    <row r="3396" spans="1:7" s="55" customFormat="1" ht="14.15" x14ac:dyDescent="0.4">
      <c r="A3396" s="116"/>
      <c r="E3396" s="74"/>
      <c r="F3396" s="74"/>
      <c r="G3396" s="74"/>
    </row>
    <row r="3397" spans="1:7" s="55" customFormat="1" ht="14.15" x14ac:dyDescent="0.4">
      <c r="A3397" s="116"/>
      <c r="E3397" s="74"/>
      <c r="F3397" s="74"/>
      <c r="G3397" s="74"/>
    </row>
    <row r="3398" spans="1:7" s="55" customFormat="1" ht="14.15" x14ac:dyDescent="0.4">
      <c r="A3398" s="116"/>
      <c r="E3398" s="74"/>
      <c r="F3398" s="74"/>
      <c r="G3398" s="74"/>
    </row>
    <row r="3399" spans="1:7" s="55" customFormat="1" ht="14.15" x14ac:dyDescent="0.4">
      <c r="A3399" s="116"/>
      <c r="E3399" s="74"/>
      <c r="F3399" s="74"/>
      <c r="G3399" s="74"/>
    </row>
    <row r="3400" spans="1:7" s="55" customFormat="1" ht="14.15" x14ac:dyDescent="0.4">
      <c r="A3400" s="116"/>
      <c r="E3400" s="74"/>
      <c r="F3400" s="74"/>
      <c r="G3400" s="74"/>
    </row>
    <row r="3401" spans="1:7" s="55" customFormat="1" ht="14.15" x14ac:dyDescent="0.4">
      <c r="A3401" s="116"/>
      <c r="E3401" s="74"/>
      <c r="F3401" s="74"/>
      <c r="G3401" s="74"/>
    </row>
    <row r="3402" spans="1:7" s="55" customFormat="1" ht="14.15" x14ac:dyDescent="0.4">
      <c r="A3402" s="116"/>
      <c r="E3402" s="74"/>
      <c r="F3402" s="74"/>
      <c r="G3402" s="74"/>
    </row>
    <row r="3403" spans="1:7" s="55" customFormat="1" ht="14.15" x14ac:dyDescent="0.4">
      <c r="A3403" s="116"/>
      <c r="E3403" s="74"/>
      <c r="F3403" s="74"/>
      <c r="G3403" s="74"/>
    </row>
    <row r="3404" spans="1:7" s="55" customFormat="1" ht="14.15" x14ac:dyDescent="0.4">
      <c r="A3404" s="116"/>
      <c r="E3404" s="74"/>
      <c r="F3404" s="74"/>
      <c r="G3404" s="74"/>
    </row>
    <row r="3405" spans="1:7" s="55" customFormat="1" ht="14.15" x14ac:dyDescent="0.4">
      <c r="A3405" s="116"/>
      <c r="E3405" s="74"/>
      <c r="F3405" s="74"/>
      <c r="G3405" s="74"/>
    </row>
    <row r="3406" spans="1:7" s="55" customFormat="1" ht="14.15" x14ac:dyDescent="0.4">
      <c r="A3406" s="116"/>
      <c r="E3406" s="74"/>
      <c r="F3406" s="74"/>
      <c r="G3406" s="74"/>
    </row>
    <row r="3407" spans="1:7" s="55" customFormat="1" ht="14.15" x14ac:dyDescent="0.4">
      <c r="A3407" s="116"/>
      <c r="E3407" s="74"/>
      <c r="F3407" s="74"/>
      <c r="G3407" s="74"/>
    </row>
    <row r="3408" spans="1:7" s="55" customFormat="1" ht="14.15" x14ac:dyDescent="0.4">
      <c r="A3408" s="116"/>
      <c r="E3408" s="74"/>
      <c r="F3408" s="74"/>
      <c r="G3408" s="74"/>
    </row>
    <row r="3409" spans="1:7" s="55" customFormat="1" ht="14.15" x14ac:dyDescent="0.4">
      <c r="A3409" s="116"/>
      <c r="E3409" s="74"/>
      <c r="F3409" s="74"/>
      <c r="G3409" s="74"/>
    </row>
    <row r="3410" spans="1:7" s="55" customFormat="1" ht="14.15" x14ac:dyDescent="0.4">
      <c r="A3410" s="116"/>
      <c r="E3410" s="74"/>
      <c r="F3410" s="74"/>
      <c r="G3410" s="74"/>
    </row>
    <row r="3411" spans="1:7" s="55" customFormat="1" ht="14.15" x14ac:dyDescent="0.4">
      <c r="A3411" s="116"/>
      <c r="E3411" s="74"/>
      <c r="F3411" s="74"/>
      <c r="G3411" s="74"/>
    </row>
    <row r="3412" spans="1:7" s="55" customFormat="1" ht="14.15" x14ac:dyDescent="0.4">
      <c r="A3412" s="116"/>
      <c r="E3412" s="74"/>
      <c r="F3412" s="74"/>
      <c r="G3412" s="74"/>
    </row>
    <row r="3413" spans="1:7" s="55" customFormat="1" ht="14.15" x14ac:dyDescent="0.4">
      <c r="A3413" s="116"/>
      <c r="E3413" s="74"/>
      <c r="F3413" s="74"/>
      <c r="G3413" s="74"/>
    </row>
    <row r="3414" spans="1:7" s="55" customFormat="1" ht="14.15" x14ac:dyDescent="0.4">
      <c r="A3414" s="116"/>
      <c r="E3414" s="74"/>
      <c r="F3414" s="74"/>
      <c r="G3414" s="74"/>
    </row>
    <row r="3415" spans="1:7" s="55" customFormat="1" ht="14.15" x14ac:dyDescent="0.4">
      <c r="A3415" s="116"/>
      <c r="E3415" s="74"/>
      <c r="F3415" s="74"/>
      <c r="G3415" s="74"/>
    </row>
    <row r="3416" spans="1:7" s="55" customFormat="1" ht="14.15" x14ac:dyDescent="0.4">
      <c r="A3416" s="116"/>
      <c r="E3416" s="74"/>
      <c r="F3416" s="74"/>
      <c r="G3416" s="74"/>
    </row>
    <row r="3417" spans="1:7" s="55" customFormat="1" ht="14.15" x14ac:dyDescent="0.4">
      <c r="A3417" s="116"/>
      <c r="E3417" s="74"/>
      <c r="F3417" s="74"/>
      <c r="G3417" s="74"/>
    </row>
    <row r="3418" spans="1:7" s="55" customFormat="1" ht="14.15" x14ac:dyDescent="0.4">
      <c r="A3418" s="116"/>
      <c r="E3418" s="74"/>
      <c r="F3418" s="74"/>
      <c r="G3418" s="74"/>
    </row>
    <row r="3419" spans="1:7" s="55" customFormat="1" ht="14.15" x14ac:dyDescent="0.4">
      <c r="A3419" s="116"/>
      <c r="E3419" s="74"/>
      <c r="F3419" s="74"/>
      <c r="G3419" s="74"/>
    </row>
    <row r="3420" spans="1:7" s="55" customFormat="1" ht="14.15" x14ac:dyDescent="0.4">
      <c r="A3420" s="116"/>
      <c r="E3420" s="74"/>
      <c r="F3420" s="74"/>
      <c r="G3420" s="74"/>
    </row>
    <row r="3421" spans="1:7" s="55" customFormat="1" ht="14.15" x14ac:dyDescent="0.4">
      <c r="A3421" s="116"/>
      <c r="E3421" s="74"/>
      <c r="F3421" s="74"/>
      <c r="G3421" s="74"/>
    </row>
    <row r="3422" spans="1:7" s="55" customFormat="1" ht="14.15" x14ac:dyDescent="0.4">
      <c r="A3422" s="116"/>
      <c r="E3422" s="74"/>
      <c r="F3422" s="74"/>
      <c r="G3422" s="74"/>
    </row>
    <row r="3423" spans="1:7" s="55" customFormat="1" ht="14.15" x14ac:dyDescent="0.4">
      <c r="A3423" s="116"/>
      <c r="E3423" s="74"/>
      <c r="F3423" s="74"/>
      <c r="G3423" s="74"/>
    </row>
    <row r="3424" spans="1:7" s="55" customFormat="1" ht="14.15" x14ac:dyDescent="0.4">
      <c r="A3424" s="116"/>
      <c r="E3424" s="74"/>
      <c r="F3424" s="74"/>
      <c r="G3424" s="74"/>
    </row>
    <row r="3425" spans="1:7" s="55" customFormat="1" ht="14.15" x14ac:dyDescent="0.4">
      <c r="A3425" s="116"/>
      <c r="E3425" s="74"/>
      <c r="F3425" s="74"/>
      <c r="G3425" s="74"/>
    </row>
    <row r="3426" spans="1:7" s="55" customFormat="1" ht="14.15" x14ac:dyDescent="0.4">
      <c r="A3426" s="116"/>
      <c r="E3426" s="74"/>
      <c r="F3426" s="74"/>
      <c r="G3426" s="74"/>
    </row>
    <row r="3427" spans="1:7" s="55" customFormat="1" ht="14.15" x14ac:dyDescent="0.4">
      <c r="A3427" s="116"/>
      <c r="E3427" s="74"/>
      <c r="F3427" s="74"/>
      <c r="G3427" s="74"/>
    </row>
    <row r="3428" spans="1:7" s="55" customFormat="1" ht="14.15" x14ac:dyDescent="0.4">
      <c r="A3428" s="116"/>
      <c r="E3428" s="74"/>
      <c r="F3428" s="74"/>
      <c r="G3428" s="74"/>
    </row>
    <row r="3429" spans="1:7" s="55" customFormat="1" ht="14.15" x14ac:dyDescent="0.4">
      <c r="A3429" s="116"/>
      <c r="E3429" s="74"/>
      <c r="F3429" s="74"/>
      <c r="G3429" s="74"/>
    </row>
    <row r="3430" spans="1:7" s="55" customFormat="1" ht="14.15" x14ac:dyDescent="0.4">
      <c r="A3430" s="116"/>
      <c r="E3430" s="74"/>
      <c r="F3430" s="74"/>
      <c r="G3430" s="74"/>
    </row>
    <row r="3431" spans="1:7" s="55" customFormat="1" ht="14.15" x14ac:dyDescent="0.4">
      <c r="A3431" s="116"/>
      <c r="E3431" s="74"/>
      <c r="F3431" s="74"/>
      <c r="G3431" s="74"/>
    </row>
    <row r="3432" spans="1:7" s="55" customFormat="1" ht="14.15" x14ac:dyDescent="0.4">
      <c r="A3432" s="116"/>
      <c r="E3432" s="74"/>
      <c r="F3432" s="74"/>
      <c r="G3432" s="74"/>
    </row>
    <row r="3433" spans="1:7" s="55" customFormat="1" ht="14.15" x14ac:dyDescent="0.4">
      <c r="A3433" s="116"/>
      <c r="E3433" s="74"/>
      <c r="F3433" s="74"/>
      <c r="G3433" s="74"/>
    </row>
    <row r="3434" spans="1:7" s="55" customFormat="1" ht="14.15" x14ac:dyDescent="0.4">
      <c r="A3434" s="116"/>
      <c r="E3434" s="74"/>
      <c r="F3434" s="74"/>
      <c r="G3434" s="74"/>
    </row>
    <row r="3435" spans="1:7" s="55" customFormat="1" ht="14.15" x14ac:dyDescent="0.4">
      <c r="A3435" s="116"/>
      <c r="E3435" s="74"/>
      <c r="F3435" s="74"/>
      <c r="G3435" s="74"/>
    </row>
    <row r="3436" spans="1:7" s="55" customFormat="1" ht="14.15" x14ac:dyDescent="0.4">
      <c r="A3436" s="116"/>
      <c r="E3436" s="74"/>
      <c r="F3436" s="74"/>
      <c r="G3436" s="74"/>
    </row>
    <row r="3437" spans="1:7" s="55" customFormat="1" ht="14.15" x14ac:dyDescent="0.4">
      <c r="A3437" s="116"/>
      <c r="E3437" s="74"/>
      <c r="F3437" s="74"/>
      <c r="G3437" s="74"/>
    </row>
    <row r="3438" spans="1:7" s="55" customFormat="1" ht="14.15" x14ac:dyDescent="0.4">
      <c r="A3438" s="116"/>
      <c r="E3438" s="74"/>
      <c r="F3438" s="74"/>
      <c r="G3438" s="74"/>
    </row>
    <row r="3439" spans="1:7" s="55" customFormat="1" ht="14.15" x14ac:dyDescent="0.4">
      <c r="A3439" s="116"/>
      <c r="E3439" s="74"/>
      <c r="F3439" s="74"/>
      <c r="G3439" s="74"/>
    </row>
    <row r="3440" spans="1:7" s="55" customFormat="1" ht="14.15" x14ac:dyDescent="0.4">
      <c r="A3440" s="116"/>
      <c r="E3440" s="74"/>
      <c r="F3440" s="74"/>
      <c r="G3440" s="74"/>
    </row>
    <row r="3441" spans="1:7" s="55" customFormat="1" ht="14.15" x14ac:dyDescent="0.4">
      <c r="A3441" s="116"/>
      <c r="E3441" s="74"/>
      <c r="F3441" s="74"/>
      <c r="G3441" s="74"/>
    </row>
    <row r="3442" spans="1:7" s="55" customFormat="1" ht="14.15" x14ac:dyDescent="0.4">
      <c r="A3442" s="116"/>
      <c r="E3442" s="74"/>
      <c r="F3442" s="74"/>
      <c r="G3442" s="74"/>
    </row>
    <row r="3443" spans="1:7" s="55" customFormat="1" ht="14.15" x14ac:dyDescent="0.4">
      <c r="A3443" s="116"/>
      <c r="E3443" s="74"/>
      <c r="F3443" s="74"/>
      <c r="G3443" s="74"/>
    </row>
    <row r="3444" spans="1:7" s="55" customFormat="1" ht="14.15" x14ac:dyDescent="0.4">
      <c r="A3444" s="116"/>
      <c r="E3444" s="74"/>
      <c r="F3444" s="74"/>
      <c r="G3444" s="74"/>
    </row>
    <row r="3445" spans="1:7" s="55" customFormat="1" ht="14.15" x14ac:dyDescent="0.4">
      <c r="A3445" s="116"/>
      <c r="E3445" s="74"/>
      <c r="F3445" s="74"/>
      <c r="G3445" s="74"/>
    </row>
    <row r="3446" spans="1:7" s="55" customFormat="1" ht="14.15" x14ac:dyDescent="0.4">
      <c r="A3446" s="116"/>
      <c r="E3446" s="74"/>
      <c r="F3446" s="74"/>
      <c r="G3446" s="74"/>
    </row>
    <row r="3447" spans="1:7" s="55" customFormat="1" ht="14.15" x14ac:dyDescent="0.4">
      <c r="A3447" s="116"/>
      <c r="E3447" s="74"/>
      <c r="F3447" s="74"/>
      <c r="G3447" s="74"/>
    </row>
    <row r="3448" spans="1:7" s="55" customFormat="1" ht="14.15" x14ac:dyDescent="0.4">
      <c r="A3448" s="116"/>
      <c r="E3448" s="74"/>
      <c r="F3448" s="74"/>
      <c r="G3448" s="74"/>
    </row>
    <row r="3449" spans="1:7" s="55" customFormat="1" ht="14.15" x14ac:dyDescent="0.4">
      <c r="A3449" s="116"/>
      <c r="E3449" s="74"/>
      <c r="F3449" s="74"/>
      <c r="G3449" s="74"/>
    </row>
    <row r="3450" spans="1:7" s="55" customFormat="1" ht="14.15" x14ac:dyDescent="0.4">
      <c r="A3450" s="116"/>
      <c r="E3450" s="74"/>
      <c r="F3450" s="74"/>
      <c r="G3450" s="74"/>
    </row>
    <row r="3451" spans="1:7" s="55" customFormat="1" ht="14.15" x14ac:dyDescent="0.4">
      <c r="A3451" s="116"/>
      <c r="E3451" s="74"/>
      <c r="F3451" s="74"/>
      <c r="G3451" s="74"/>
    </row>
    <row r="3452" spans="1:7" s="55" customFormat="1" ht="14.15" x14ac:dyDescent="0.4">
      <c r="A3452" s="116"/>
      <c r="E3452" s="74"/>
      <c r="F3452" s="74"/>
      <c r="G3452" s="74"/>
    </row>
    <row r="3453" spans="1:7" s="55" customFormat="1" ht="14.15" x14ac:dyDescent="0.4">
      <c r="A3453" s="116"/>
      <c r="E3453" s="74"/>
      <c r="F3453" s="74"/>
      <c r="G3453" s="74"/>
    </row>
    <row r="3454" spans="1:7" s="55" customFormat="1" ht="14.15" x14ac:dyDescent="0.4">
      <c r="A3454" s="116"/>
      <c r="E3454" s="74"/>
      <c r="F3454" s="74"/>
      <c r="G3454" s="74"/>
    </row>
    <row r="3455" spans="1:7" s="55" customFormat="1" ht="14.15" x14ac:dyDescent="0.4">
      <c r="A3455" s="116"/>
      <c r="E3455" s="74"/>
      <c r="F3455" s="74"/>
      <c r="G3455" s="74"/>
    </row>
    <row r="3456" spans="1:7" s="55" customFormat="1" ht="14.15" x14ac:dyDescent="0.4">
      <c r="A3456" s="116"/>
      <c r="E3456" s="74"/>
      <c r="F3456" s="74"/>
      <c r="G3456" s="74"/>
    </row>
    <row r="3457" spans="1:7" s="55" customFormat="1" ht="14.15" x14ac:dyDescent="0.4">
      <c r="A3457" s="116"/>
      <c r="E3457" s="74"/>
      <c r="F3457" s="74"/>
      <c r="G3457" s="74"/>
    </row>
    <row r="3458" spans="1:7" s="55" customFormat="1" ht="14.15" x14ac:dyDescent="0.4">
      <c r="A3458" s="116"/>
      <c r="E3458" s="74"/>
      <c r="F3458" s="74"/>
      <c r="G3458" s="74"/>
    </row>
    <row r="3459" spans="1:7" s="55" customFormat="1" ht="14.15" x14ac:dyDescent="0.4">
      <c r="A3459" s="116"/>
      <c r="E3459" s="74"/>
      <c r="F3459" s="74"/>
      <c r="G3459" s="74"/>
    </row>
    <row r="3460" spans="1:7" s="55" customFormat="1" ht="14.15" x14ac:dyDescent="0.4">
      <c r="A3460" s="116"/>
      <c r="E3460" s="74"/>
      <c r="F3460" s="74"/>
      <c r="G3460" s="74"/>
    </row>
    <row r="3461" spans="1:7" s="55" customFormat="1" ht="14.15" x14ac:dyDescent="0.4">
      <c r="A3461" s="116"/>
      <c r="E3461" s="74"/>
      <c r="F3461" s="74"/>
      <c r="G3461" s="74"/>
    </row>
    <row r="3462" spans="1:7" s="55" customFormat="1" ht="14.15" x14ac:dyDescent="0.4">
      <c r="A3462" s="116"/>
      <c r="E3462" s="74"/>
      <c r="F3462" s="74"/>
      <c r="G3462" s="74"/>
    </row>
    <row r="3463" spans="1:7" s="55" customFormat="1" ht="14.15" x14ac:dyDescent="0.4">
      <c r="A3463" s="116"/>
      <c r="E3463" s="74"/>
      <c r="F3463" s="74"/>
      <c r="G3463" s="74"/>
    </row>
    <row r="3464" spans="1:7" s="55" customFormat="1" ht="14.15" x14ac:dyDescent="0.4">
      <c r="A3464" s="116"/>
      <c r="E3464" s="74"/>
      <c r="F3464" s="74"/>
      <c r="G3464" s="74"/>
    </row>
    <row r="3465" spans="1:7" s="55" customFormat="1" ht="14.15" x14ac:dyDescent="0.4">
      <c r="A3465" s="116"/>
      <c r="E3465" s="74"/>
      <c r="F3465" s="74"/>
      <c r="G3465" s="74"/>
    </row>
    <row r="3466" spans="1:7" s="55" customFormat="1" ht="14.15" x14ac:dyDescent="0.4">
      <c r="A3466" s="116"/>
      <c r="E3466" s="74"/>
      <c r="F3466" s="74"/>
      <c r="G3466" s="74"/>
    </row>
    <row r="3467" spans="1:7" s="55" customFormat="1" ht="14.15" x14ac:dyDescent="0.4">
      <c r="A3467" s="116"/>
      <c r="E3467" s="74"/>
      <c r="F3467" s="74"/>
      <c r="G3467" s="74"/>
    </row>
    <row r="3468" spans="1:7" s="55" customFormat="1" ht="14.15" x14ac:dyDescent="0.4">
      <c r="A3468" s="116"/>
      <c r="E3468" s="74"/>
      <c r="F3468" s="74"/>
      <c r="G3468" s="74"/>
    </row>
    <row r="3469" spans="1:7" s="55" customFormat="1" ht="14.15" x14ac:dyDescent="0.4">
      <c r="A3469" s="116"/>
      <c r="E3469" s="74"/>
      <c r="F3469" s="74"/>
      <c r="G3469" s="74"/>
    </row>
    <row r="3470" spans="1:7" s="55" customFormat="1" ht="14.15" x14ac:dyDescent="0.4">
      <c r="A3470" s="116"/>
      <c r="E3470" s="74"/>
      <c r="F3470" s="74"/>
      <c r="G3470" s="74"/>
    </row>
    <row r="3471" spans="1:7" s="55" customFormat="1" ht="14.15" x14ac:dyDescent="0.4">
      <c r="A3471" s="116"/>
      <c r="E3471" s="74"/>
      <c r="F3471" s="74"/>
      <c r="G3471" s="74"/>
    </row>
    <row r="3472" spans="1:7" s="55" customFormat="1" ht="14.15" x14ac:dyDescent="0.4">
      <c r="A3472" s="116"/>
      <c r="E3472" s="74"/>
      <c r="F3472" s="74"/>
      <c r="G3472" s="74"/>
    </row>
    <row r="3473" spans="1:7" s="55" customFormat="1" ht="14.15" x14ac:dyDescent="0.4">
      <c r="A3473" s="116"/>
      <c r="E3473" s="74"/>
      <c r="F3473" s="74"/>
      <c r="G3473" s="74"/>
    </row>
    <row r="3474" spans="1:7" s="55" customFormat="1" ht="14.15" x14ac:dyDescent="0.4">
      <c r="A3474" s="116"/>
      <c r="E3474" s="74"/>
      <c r="F3474" s="74"/>
      <c r="G3474" s="74"/>
    </row>
    <row r="3475" spans="1:7" s="55" customFormat="1" ht="14.15" x14ac:dyDescent="0.4">
      <c r="A3475" s="116"/>
      <c r="E3475" s="74"/>
      <c r="F3475" s="74"/>
      <c r="G3475" s="74"/>
    </row>
    <row r="3476" spans="1:7" s="55" customFormat="1" ht="14.15" x14ac:dyDescent="0.4">
      <c r="A3476" s="116"/>
      <c r="E3476" s="74"/>
      <c r="F3476" s="74"/>
      <c r="G3476" s="74"/>
    </row>
    <row r="3477" spans="1:7" s="55" customFormat="1" ht="14.15" x14ac:dyDescent="0.4">
      <c r="A3477" s="116"/>
      <c r="E3477" s="74"/>
      <c r="F3477" s="74"/>
      <c r="G3477" s="74"/>
    </row>
    <row r="3478" spans="1:7" s="55" customFormat="1" ht="14.15" x14ac:dyDescent="0.4">
      <c r="A3478" s="116"/>
      <c r="E3478" s="74"/>
      <c r="F3478" s="74"/>
      <c r="G3478" s="74"/>
    </row>
    <row r="3479" spans="1:7" s="55" customFormat="1" ht="14.15" x14ac:dyDescent="0.4">
      <c r="A3479" s="116"/>
      <c r="E3479" s="74"/>
      <c r="F3479" s="74"/>
      <c r="G3479" s="74"/>
    </row>
    <row r="3480" spans="1:7" s="55" customFormat="1" ht="14.15" x14ac:dyDescent="0.4">
      <c r="A3480" s="116"/>
      <c r="E3480" s="74"/>
      <c r="F3480" s="74"/>
      <c r="G3480" s="74"/>
    </row>
    <row r="3481" spans="1:7" s="55" customFormat="1" ht="14.15" x14ac:dyDescent="0.4">
      <c r="A3481" s="116"/>
      <c r="E3481" s="74"/>
      <c r="F3481" s="74"/>
      <c r="G3481" s="74"/>
    </row>
    <row r="3482" spans="1:7" s="55" customFormat="1" ht="14.15" x14ac:dyDescent="0.4">
      <c r="A3482" s="116"/>
      <c r="E3482" s="74"/>
      <c r="F3482" s="74"/>
      <c r="G3482" s="74"/>
    </row>
    <row r="3483" spans="1:7" s="55" customFormat="1" ht="14.15" x14ac:dyDescent="0.4">
      <c r="A3483" s="116"/>
      <c r="E3483" s="74"/>
      <c r="F3483" s="74"/>
      <c r="G3483" s="74"/>
    </row>
    <row r="3484" spans="1:7" s="55" customFormat="1" ht="14.15" x14ac:dyDescent="0.4">
      <c r="A3484" s="116"/>
      <c r="E3484" s="74"/>
      <c r="F3484" s="74"/>
      <c r="G3484" s="74"/>
    </row>
    <row r="3485" spans="1:7" s="55" customFormat="1" ht="14.15" x14ac:dyDescent="0.4">
      <c r="A3485" s="116"/>
      <c r="E3485" s="74"/>
      <c r="F3485" s="74"/>
      <c r="G3485" s="74"/>
    </row>
    <row r="3486" spans="1:7" s="55" customFormat="1" ht="14.15" x14ac:dyDescent="0.4">
      <c r="A3486" s="116"/>
      <c r="E3486" s="74"/>
      <c r="F3486" s="74"/>
      <c r="G3486" s="74"/>
    </row>
    <row r="3487" spans="1:7" s="55" customFormat="1" ht="14.15" x14ac:dyDescent="0.4">
      <c r="A3487" s="116"/>
      <c r="E3487" s="74"/>
      <c r="F3487" s="74"/>
      <c r="G3487" s="74"/>
    </row>
    <row r="3488" spans="1:7" s="55" customFormat="1" ht="14.15" x14ac:dyDescent="0.4">
      <c r="A3488" s="116"/>
      <c r="E3488" s="74"/>
      <c r="F3488" s="74"/>
      <c r="G3488" s="74"/>
    </row>
    <row r="3489" spans="1:7" s="55" customFormat="1" ht="14.15" x14ac:dyDescent="0.4">
      <c r="A3489" s="116"/>
      <c r="E3489" s="74"/>
      <c r="F3489" s="74"/>
      <c r="G3489" s="74"/>
    </row>
    <row r="3490" spans="1:7" s="55" customFormat="1" ht="14.15" x14ac:dyDescent="0.4">
      <c r="A3490" s="116"/>
      <c r="E3490" s="74"/>
      <c r="F3490" s="74"/>
      <c r="G3490" s="74"/>
    </row>
    <row r="3491" spans="1:7" s="55" customFormat="1" ht="14.15" x14ac:dyDescent="0.4">
      <c r="A3491" s="116"/>
      <c r="E3491" s="74"/>
      <c r="F3491" s="74"/>
      <c r="G3491" s="74"/>
    </row>
    <row r="3492" spans="1:7" s="55" customFormat="1" ht="14.15" x14ac:dyDescent="0.4">
      <c r="A3492" s="116"/>
      <c r="E3492" s="74"/>
      <c r="F3492" s="74"/>
      <c r="G3492" s="74"/>
    </row>
    <row r="3493" spans="1:7" s="55" customFormat="1" ht="14.15" x14ac:dyDescent="0.4">
      <c r="A3493" s="116"/>
      <c r="E3493" s="74"/>
      <c r="F3493" s="74"/>
      <c r="G3493" s="74"/>
    </row>
    <row r="3494" spans="1:7" s="55" customFormat="1" ht="14.15" x14ac:dyDescent="0.4">
      <c r="A3494" s="116"/>
      <c r="E3494" s="74"/>
      <c r="F3494" s="74"/>
      <c r="G3494" s="74"/>
    </row>
    <row r="3495" spans="1:7" s="55" customFormat="1" ht="14.15" x14ac:dyDescent="0.4">
      <c r="A3495" s="116"/>
      <c r="E3495" s="74"/>
      <c r="F3495" s="74"/>
      <c r="G3495" s="74"/>
    </row>
    <row r="3496" spans="1:7" s="55" customFormat="1" ht="14.15" x14ac:dyDescent="0.4">
      <c r="A3496" s="116"/>
      <c r="E3496" s="74"/>
      <c r="F3496" s="74"/>
      <c r="G3496" s="74"/>
    </row>
    <row r="3497" spans="1:7" s="55" customFormat="1" ht="14.15" x14ac:dyDescent="0.4">
      <c r="A3497" s="116"/>
      <c r="E3497" s="74"/>
      <c r="F3497" s="74"/>
      <c r="G3497" s="74"/>
    </row>
    <row r="3498" spans="1:7" s="55" customFormat="1" ht="14.15" x14ac:dyDescent="0.4">
      <c r="A3498" s="116"/>
      <c r="E3498" s="74"/>
      <c r="F3498" s="74"/>
      <c r="G3498" s="74"/>
    </row>
    <row r="3499" spans="1:7" s="55" customFormat="1" ht="14.15" x14ac:dyDescent="0.4">
      <c r="A3499" s="116"/>
      <c r="E3499" s="74"/>
      <c r="F3499" s="74"/>
      <c r="G3499" s="74"/>
    </row>
    <row r="3500" spans="1:7" s="55" customFormat="1" ht="14.15" x14ac:dyDescent="0.4">
      <c r="A3500" s="116"/>
      <c r="E3500" s="74"/>
      <c r="F3500" s="74"/>
      <c r="G3500" s="74"/>
    </row>
    <row r="3501" spans="1:7" s="55" customFormat="1" ht="14.15" x14ac:dyDescent="0.4">
      <c r="A3501" s="116"/>
      <c r="E3501" s="74"/>
      <c r="F3501" s="74"/>
      <c r="G3501" s="74"/>
    </row>
    <row r="3502" spans="1:7" s="55" customFormat="1" ht="14.15" x14ac:dyDescent="0.4">
      <c r="A3502" s="116"/>
      <c r="E3502" s="74"/>
      <c r="F3502" s="74"/>
      <c r="G3502" s="74"/>
    </row>
    <row r="3503" spans="1:7" s="55" customFormat="1" ht="14.15" x14ac:dyDescent="0.4">
      <c r="A3503" s="116"/>
      <c r="E3503" s="74"/>
      <c r="F3503" s="74"/>
      <c r="G3503" s="74"/>
    </row>
    <row r="3504" spans="1:7" s="55" customFormat="1" ht="14.15" x14ac:dyDescent="0.4">
      <c r="A3504" s="116"/>
      <c r="E3504" s="74"/>
      <c r="F3504" s="74"/>
      <c r="G3504" s="74"/>
    </row>
    <row r="3505" spans="1:7" s="55" customFormat="1" ht="14.15" x14ac:dyDescent="0.4">
      <c r="A3505" s="116"/>
      <c r="E3505" s="74"/>
      <c r="F3505" s="74"/>
      <c r="G3505" s="74"/>
    </row>
    <row r="3506" spans="1:7" s="55" customFormat="1" ht="14.15" x14ac:dyDescent="0.4">
      <c r="A3506" s="116"/>
      <c r="E3506" s="74"/>
      <c r="F3506" s="74"/>
      <c r="G3506" s="74"/>
    </row>
    <row r="3507" spans="1:7" s="55" customFormat="1" ht="14.15" x14ac:dyDescent="0.4">
      <c r="A3507" s="116"/>
      <c r="E3507" s="74"/>
      <c r="F3507" s="74"/>
      <c r="G3507" s="74"/>
    </row>
    <row r="3508" spans="1:7" s="55" customFormat="1" ht="14.15" x14ac:dyDescent="0.4">
      <c r="A3508" s="116"/>
      <c r="E3508" s="74"/>
      <c r="F3508" s="74"/>
      <c r="G3508" s="74"/>
    </row>
    <row r="3509" spans="1:7" s="55" customFormat="1" ht="14.15" x14ac:dyDescent="0.4">
      <c r="A3509" s="116"/>
      <c r="E3509" s="74"/>
      <c r="F3509" s="74"/>
      <c r="G3509" s="74"/>
    </row>
    <row r="3510" spans="1:7" s="55" customFormat="1" ht="14.15" x14ac:dyDescent="0.4">
      <c r="A3510" s="116"/>
      <c r="E3510" s="74"/>
      <c r="F3510" s="74"/>
      <c r="G3510" s="74"/>
    </row>
    <row r="3511" spans="1:7" s="55" customFormat="1" ht="14.15" x14ac:dyDescent="0.4">
      <c r="A3511" s="116"/>
      <c r="E3511" s="74"/>
      <c r="F3511" s="74"/>
      <c r="G3511" s="74"/>
    </row>
    <row r="3512" spans="1:7" s="55" customFormat="1" ht="14.15" x14ac:dyDescent="0.4">
      <c r="A3512" s="116"/>
      <c r="E3512" s="74"/>
      <c r="F3512" s="74"/>
      <c r="G3512" s="74"/>
    </row>
    <row r="3513" spans="1:7" s="55" customFormat="1" ht="14.15" x14ac:dyDescent="0.4">
      <c r="A3513" s="116"/>
      <c r="E3513" s="74"/>
      <c r="F3513" s="74"/>
      <c r="G3513" s="74"/>
    </row>
    <row r="3514" spans="1:7" s="55" customFormat="1" ht="14.15" x14ac:dyDescent="0.4">
      <c r="A3514" s="116"/>
      <c r="E3514" s="74"/>
      <c r="F3514" s="74"/>
      <c r="G3514" s="74"/>
    </row>
    <row r="3515" spans="1:7" s="55" customFormat="1" ht="14.15" x14ac:dyDescent="0.4">
      <c r="A3515" s="116"/>
      <c r="E3515" s="74"/>
      <c r="F3515" s="74"/>
      <c r="G3515" s="74"/>
    </row>
    <row r="3516" spans="1:7" s="55" customFormat="1" ht="14.15" x14ac:dyDescent="0.4">
      <c r="A3516" s="116"/>
      <c r="E3516" s="74"/>
      <c r="F3516" s="74"/>
      <c r="G3516" s="74"/>
    </row>
    <row r="3517" spans="1:7" s="55" customFormat="1" ht="14.15" x14ac:dyDescent="0.4">
      <c r="A3517" s="116"/>
      <c r="E3517" s="74"/>
      <c r="F3517" s="74"/>
      <c r="G3517" s="74"/>
    </row>
    <row r="3518" spans="1:7" s="55" customFormat="1" ht="14.15" x14ac:dyDescent="0.4">
      <c r="A3518" s="116"/>
      <c r="E3518" s="74"/>
      <c r="F3518" s="74"/>
      <c r="G3518" s="74"/>
    </row>
    <row r="3519" spans="1:7" s="55" customFormat="1" ht="14.15" x14ac:dyDescent="0.4">
      <c r="A3519" s="116"/>
      <c r="E3519" s="74"/>
      <c r="F3519" s="74"/>
      <c r="G3519" s="74"/>
    </row>
    <row r="3520" spans="1:7" s="55" customFormat="1" ht="14.15" x14ac:dyDescent="0.4">
      <c r="A3520" s="116"/>
      <c r="E3520" s="74"/>
      <c r="F3520" s="74"/>
      <c r="G3520" s="74"/>
    </row>
    <row r="3521" spans="1:7" s="55" customFormat="1" ht="14.15" x14ac:dyDescent="0.4">
      <c r="A3521" s="116"/>
      <c r="E3521" s="74"/>
      <c r="F3521" s="74"/>
      <c r="G3521" s="74"/>
    </row>
    <row r="3522" spans="1:7" s="55" customFormat="1" ht="14.15" x14ac:dyDescent="0.4">
      <c r="A3522" s="116"/>
      <c r="E3522" s="74"/>
      <c r="F3522" s="74"/>
      <c r="G3522" s="74"/>
    </row>
    <row r="3523" spans="1:7" s="55" customFormat="1" ht="14.15" x14ac:dyDescent="0.4">
      <c r="A3523" s="116"/>
      <c r="E3523" s="74"/>
      <c r="F3523" s="74"/>
      <c r="G3523" s="74"/>
    </row>
    <row r="3524" spans="1:7" s="55" customFormat="1" ht="14.15" x14ac:dyDescent="0.4">
      <c r="A3524" s="116"/>
      <c r="E3524" s="74"/>
      <c r="F3524" s="74"/>
      <c r="G3524" s="74"/>
    </row>
    <row r="3525" spans="1:7" s="55" customFormat="1" ht="14.15" x14ac:dyDescent="0.4">
      <c r="A3525" s="116"/>
      <c r="E3525" s="74"/>
      <c r="F3525" s="74"/>
      <c r="G3525" s="74"/>
    </row>
    <row r="3526" spans="1:7" s="55" customFormat="1" ht="14.15" x14ac:dyDescent="0.4">
      <c r="A3526" s="116"/>
      <c r="E3526" s="74"/>
      <c r="F3526" s="74"/>
      <c r="G3526" s="74"/>
    </row>
    <row r="3527" spans="1:7" s="55" customFormat="1" ht="14.15" x14ac:dyDescent="0.4">
      <c r="A3527" s="116"/>
      <c r="E3527" s="74"/>
      <c r="F3527" s="74"/>
      <c r="G3527" s="74"/>
    </row>
    <row r="3528" spans="1:7" s="55" customFormat="1" ht="14.15" x14ac:dyDescent="0.4">
      <c r="A3528" s="116"/>
      <c r="E3528" s="74"/>
      <c r="F3528" s="74"/>
      <c r="G3528" s="74"/>
    </row>
    <row r="3529" spans="1:7" s="55" customFormat="1" ht="14.15" x14ac:dyDescent="0.4">
      <c r="A3529" s="116"/>
      <c r="E3529" s="74"/>
      <c r="F3529" s="74"/>
      <c r="G3529" s="74"/>
    </row>
    <row r="3530" spans="1:7" s="55" customFormat="1" ht="14.15" x14ac:dyDescent="0.4">
      <c r="A3530" s="116"/>
      <c r="E3530" s="74"/>
      <c r="F3530" s="74"/>
      <c r="G3530" s="74"/>
    </row>
    <row r="3531" spans="1:7" s="55" customFormat="1" ht="14.15" x14ac:dyDescent="0.4">
      <c r="A3531" s="116"/>
      <c r="E3531" s="74"/>
      <c r="F3531" s="74"/>
      <c r="G3531" s="74"/>
    </row>
    <row r="3532" spans="1:7" s="55" customFormat="1" ht="14.15" x14ac:dyDescent="0.4">
      <c r="A3532" s="116"/>
      <c r="E3532" s="74"/>
      <c r="F3532" s="74"/>
      <c r="G3532" s="74"/>
    </row>
    <row r="3533" spans="1:7" s="55" customFormat="1" ht="14.15" x14ac:dyDescent="0.4">
      <c r="A3533" s="116"/>
      <c r="E3533" s="74"/>
      <c r="F3533" s="74"/>
      <c r="G3533" s="74"/>
    </row>
    <row r="3534" spans="1:7" s="55" customFormat="1" ht="14.15" x14ac:dyDescent="0.4">
      <c r="A3534" s="116"/>
      <c r="E3534" s="74"/>
      <c r="F3534" s="74"/>
      <c r="G3534" s="74"/>
    </row>
    <row r="3535" spans="1:7" s="55" customFormat="1" ht="14.15" x14ac:dyDescent="0.4">
      <c r="A3535" s="116"/>
      <c r="E3535" s="74"/>
      <c r="F3535" s="74"/>
      <c r="G3535" s="74"/>
    </row>
    <row r="3536" spans="1:7" s="55" customFormat="1" ht="14.15" x14ac:dyDescent="0.4">
      <c r="A3536" s="116"/>
      <c r="E3536" s="74"/>
      <c r="F3536" s="74"/>
      <c r="G3536" s="74"/>
    </row>
    <row r="3537" spans="1:7" s="55" customFormat="1" ht="14.15" x14ac:dyDescent="0.4">
      <c r="A3537" s="116"/>
      <c r="E3537" s="74"/>
      <c r="F3537" s="74"/>
      <c r="G3537" s="74"/>
    </row>
    <row r="3538" spans="1:7" s="55" customFormat="1" ht="14.15" x14ac:dyDescent="0.4">
      <c r="A3538" s="116"/>
      <c r="E3538" s="74"/>
      <c r="F3538" s="74"/>
      <c r="G3538" s="74"/>
    </row>
    <row r="3539" spans="1:7" s="55" customFormat="1" ht="14.15" x14ac:dyDescent="0.4">
      <c r="A3539" s="116"/>
      <c r="E3539" s="74"/>
      <c r="F3539" s="74"/>
      <c r="G3539" s="74"/>
    </row>
    <row r="3540" spans="1:7" s="55" customFormat="1" ht="14.15" x14ac:dyDescent="0.4">
      <c r="A3540" s="116"/>
      <c r="E3540" s="74"/>
      <c r="F3540" s="74"/>
      <c r="G3540" s="74"/>
    </row>
    <row r="3541" spans="1:7" s="55" customFormat="1" ht="14.15" x14ac:dyDescent="0.4">
      <c r="A3541" s="116"/>
      <c r="E3541" s="74"/>
      <c r="F3541" s="74"/>
      <c r="G3541" s="74"/>
    </row>
    <row r="3542" spans="1:7" s="55" customFormat="1" ht="14.15" x14ac:dyDescent="0.4">
      <c r="A3542" s="116"/>
      <c r="E3542" s="74"/>
      <c r="F3542" s="74"/>
      <c r="G3542" s="74"/>
    </row>
    <row r="3543" spans="1:7" s="55" customFormat="1" ht="14.15" x14ac:dyDescent="0.4">
      <c r="A3543" s="116"/>
      <c r="E3543" s="74"/>
      <c r="F3543" s="74"/>
      <c r="G3543" s="74"/>
    </row>
    <row r="3544" spans="1:7" s="55" customFormat="1" ht="14.15" x14ac:dyDescent="0.4">
      <c r="A3544" s="116"/>
      <c r="E3544" s="74"/>
      <c r="F3544" s="74"/>
      <c r="G3544" s="74"/>
    </row>
    <row r="3545" spans="1:7" s="55" customFormat="1" ht="14.15" x14ac:dyDescent="0.4">
      <c r="A3545" s="116"/>
      <c r="E3545" s="74"/>
      <c r="F3545" s="74"/>
      <c r="G3545" s="74"/>
    </row>
    <row r="3546" spans="1:7" s="55" customFormat="1" ht="14.15" x14ac:dyDescent="0.4">
      <c r="A3546" s="116"/>
      <c r="E3546" s="74"/>
      <c r="F3546" s="74"/>
      <c r="G3546" s="74"/>
    </row>
    <row r="3547" spans="1:7" s="55" customFormat="1" ht="14.15" x14ac:dyDescent="0.4">
      <c r="A3547" s="116"/>
      <c r="E3547" s="74"/>
      <c r="F3547" s="74"/>
      <c r="G3547" s="74"/>
    </row>
    <row r="3548" spans="1:7" s="55" customFormat="1" ht="14.15" x14ac:dyDescent="0.4">
      <c r="A3548" s="116"/>
      <c r="E3548" s="74"/>
      <c r="F3548" s="74"/>
      <c r="G3548" s="74"/>
    </row>
    <row r="3549" spans="1:7" s="55" customFormat="1" ht="14.15" x14ac:dyDescent="0.4">
      <c r="A3549" s="116"/>
      <c r="E3549" s="74"/>
      <c r="F3549" s="74"/>
      <c r="G3549" s="74"/>
    </row>
    <row r="3550" spans="1:7" s="55" customFormat="1" ht="14.15" x14ac:dyDescent="0.4">
      <c r="A3550" s="116"/>
      <c r="E3550" s="74"/>
      <c r="F3550" s="74"/>
      <c r="G3550" s="74"/>
    </row>
    <row r="3551" spans="1:7" s="55" customFormat="1" ht="14.15" x14ac:dyDescent="0.4">
      <c r="A3551" s="116"/>
      <c r="E3551" s="74"/>
      <c r="F3551" s="74"/>
      <c r="G3551" s="74"/>
    </row>
    <row r="3552" spans="1:7" s="55" customFormat="1" ht="14.15" x14ac:dyDescent="0.4">
      <c r="A3552" s="116"/>
      <c r="E3552" s="74"/>
      <c r="F3552" s="74"/>
      <c r="G3552" s="74"/>
    </row>
    <row r="3553" spans="1:7" s="55" customFormat="1" ht="14.15" x14ac:dyDescent="0.4">
      <c r="A3553" s="116"/>
      <c r="E3553" s="74"/>
      <c r="F3553" s="74"/>
      <c r="G3553" s="74"/>
    </row>
    <row r="3554" spans="1:7" s="55" customFormat="1" ht="14.15" x14ac:dyDescent="0.4">
      <c r="A3554" s="116"/>
      <c r="E3554" s="74"/>
      <c r="F3554" s="74"/>
      <c r="G3554" s="74"/>
    </row>
    <row r="3555" spans="1:7" s="55" customFormat="1" ht="14.15" x14ac:dyDescent="0.4">
      <c r="A3555" s="116"/>
      <c r="E3555" s="74"/>
      <c r="F3555" s="74"/>
      <c r="G3555" s="74"/>
    </row>
    <row r="3556" spans="1:7" s="55" customFormat="1" ht="14.15" x14ac:dyDescent="0.4">
      <c r="A3556" s="116"/>
      <c r="E3556" s="74"/>
      <c r="F3556" s="74"/>
      <c r="G3556" s="74"/>
    </row>
    <row r="3557" spans="1:7" s="55" customFormat="1" ht="14.15" x14ac:dyDescent="0.4">
      <c r="A3557" s="116"/>
      <c r="E3557" s="74"/>
      <c r="F3557" s="74"/>
      <c r="G3557" s="74"/>
    </row>
    <row r="3558" spans="1:7" s="55" customFormat="1" ht="14.15" x14ac:dyDescent="0.4">
      <c r="A3558" s="116"/>
      <c r="E3558" s="74"/>
      <c r="F3558" s="74"/>
      <c r="G3558" s="74"/>
    </row>
    <row r="3559" spans="1:7" s="55" customFormat="1" ht="14.15" x14ac:dyDescent="0.4">
      <c r="A3559" s="116"/>
      <c r="E3559" s="74"/>
      <c r="F3559" s="74"/>
      <c r="G3559" s="74"/>
    </row>
    <row r="3560" spans="1:7" s="55" customFormat="1" ht="14.15" x14ac:dyDescent="0.4">
      <c r="A3560" s="116"/>
      <c r="E3560" s="74"/>
      <c r="F3560" s="74"/>
      <c r="G3560" s="74"/>
    </row>
    <row r="3561" spans="1:7" s="55" customFormat="1" ht="14.15" x14ac:dyDescent="0.4">
      <c r="A3561" s="116"/>
      <c r="E3561" s="74"/>
      <c r="F3561" s="74"/>
      <c r="G3561" s="74"/>
    </row>
    <row r="3562" spans="1:7" s="55" customFormat="1" ht="14.15" x14ac:dyDescent="0.4">
      <c r="A3562" s="116"/>
      <c r="E3562" s="74"/>
      <c r="F3562" s="74"/>
      <c r="G3562" s="74"/>
    </row>
    <row r="3563" spans="1:7" s="55" customFormat="1" ht="14.15" x14ac:dyDescent="0.4">
      <c r="A3563" s="116"/>
      <c r="E3563" s="74"/>
      <c r="F3563" s="74"/>
      <c r="G3563" s="74"/>
    </row>
    <row r="3564" spans="1:7" s="55" customFormat="1" ht="14.15" x14ac:dyDescent="0.4">
      <c r="A3564" s="116"/>
      <c r="E3564" s="74"/>
      <c r="F3564" s="74"/>
      <c r="G3564" s="74"/>
    </row>
    <row r="3565" spans="1:7" s="55" customFormat="1" ht="14.15" x14ac:dyDescent="0.4">
      <c r="A3565" s="116"/>
      <c r="E3565" s="74"/>
      <c r="F3565" s="74"/>
      <c r="G3565" s="74"/>
    </row>
    <row r="3566" spans="1:7" s="55" customFormat="1" ht="14.15" x14ac:dyDescent="0.4">
      <c r="A3566" s="116"/>
      <c r="E3566" s="74"/>
      <c r="F3566" s="74"/>
      <c r="G3566" s="74"/>
    </row>
    <row r="3567" spans="1:7" s="55" customFormat="1" ht="14.15" x14ac:dyDescent="0.4">
      <c r="A3567" s="116"/>
      <c r="E3567" s="74"/>
      <c r="F3567" s="74"/>
      <c r="G3567" s="74"/>
    </row>
    <row r="3568" spans="1:7" s="55" customFormat="1" ht="14.15" x14ac:dyDescent="0.4">
      <c r="A3568" s="116"/>
      <c r="E3568" s="74"/>
      <c r="F3568" s="74"/>
      <c r="G3568" s="74"/>
    </row>
    <row r="3569" spans="1:7" s="55" customFormat="1" ht="14.15" x14ac:dyDescent="0.4">
      <c r="A3569" s="116"/>
      <c r="E3569" s="74"/>
      <c r="F3569" s="74"/>
      <c r="G3569" s="74"/>
    </row>
    <row r="3570" spans="1:7" s="55" customFormat="1" ht="14.15" x14ac:dyDescent="0.4">
      <c r="A3570" s="116"/>
      <c r="E3570" s="74"/>
      <c r="F3570" s="74"/>
      <c r="G3570" s="74"/>
    </row>
    <row r="3571" spans="1:7" s="55" customFormat="1" ht="14.15" x14ac:dyDescent="0.4">
      <c r="A3571" s="116"/>
      <c r="E3571" s="74"/>
      <c r="F3571" s="74"/>
      <c r="G3571" s="74"/>
    </row>
    <row r="3572" spans="1:7" s="55" customFormat="1" ht="14.15" x14ac:dyDescent="0.4">
      <c r="A3572" s="116"/>
      <c r="E3572" s="74"/>
      <c r="F3572" s="74"/>
      <c r="G3572" s="74"/>
    </row>
    <row r="3573" spans="1:7" s="55" customFormat="1" ht="14.15" x14ac:dyDescent="0.4">
      <c r="A3573" s="116"/>
      <c r="E3573" s="74"/>
      <c r="F3573" s="74"/>
      <c r="G3573" s="74"/>
    </row>
    <row r="3574" spans="1:7" s="55" customFormat="1" ht="14.15" x14ac:dyDescent="0.4">
      <c r="A3574" s="116"/>
      <c r="E3574" s="74"/>
      <c r="F3574" s="74"/>
      <c r="G3574" s="74"/>
    </row>
    <row r="3575" spans="1:7" s="55" customFormat="1" ht="14.15" x14ac:dyDescent="0.4">
      <c r="A3575" s="116"/>
      <c r="E3575" s="74"/>
      <c r="F3575" s="74"/>
      <c r="G3575" s="74"/>
    </row>
    <row r="3576" spans="1:7" s="55" customFormat="1" ht="14.15" x14ac:dyDescent="0.4">
      <c r="A3576" s="116"/>
      <c r="E3576" s="74"/>
      <c r="F3576" s="74"/>
      <c r="G3576" s="74"/>
    </row>
    <row r="3577" spans="1:7" s="55" customFormat="1" ht="14.15" x14ac:dyDescent="0.4">
      <c r="A3577" s="116"/>
      <c r="E3577" s="74"/>
      <c r="F3577" s="74"/>
      <c r="G3577" s="74"/>
    </row>
    <row r="3578" spans="1:7" s="55" customFormat="1" ht="14.15" x14ac:dyDescent="0.4">
      <c r="A3578" s="116"/>
      <c r="E3578" s="74"/>
      <c r="F3578" s="74"/>
      <c r="G3578" s="74"/>
    </row>
    <row r="3579" spans="1:7" s="55" customFormat="1" ht="14.15" x14ac:dyDescent="0.4">
      <c r="A3579" s="116"/>
      <c r="E3579" s="74"/>
      <c r="F3579" s="74"/>
      <c r="G3579" s="74"/>
    </row>
    <row r="3580" spans="1:7" s="55" customFormat="1" ht="14.15" x14ac:dyDescent="0.4">
      <c r="A3580" s="116"/>
      <c r="E3580" s="74"/>
      <c r="F3580" s="74"/>
      <c r="G3580" s="74"/>
    </row>
    <row r="3581" spans="1:7" s="55" customFormat="1" ht="14.15" x14ac:dyDescent="0.4">
      <c r="A3581" s="116"/>
      <c r="E3581" s="74"/>
      <c r="F3581" s="74"/>
      <c r="G3581" s="74"/>
    </row>
    <row r="3582" spans="1:7" s="55" customFormat="1" ht="14.15" x14ac:dyDescent="0.4">
      <c r="A3582" s="116"/>
      <c r="E3582" s="74"/>
      <c r="F3582" s="74"/>
      <c r="G3582" s="74"/>
    </row>
    <row r="3583" spans="1:7" s="55" customFormat="1" ht="14.15" x14ac:dyDescent="0.4">
      <c r="A3583" s="116"/>
      <c r="E3583" s="74"/>
      <c r="F3583" s="74"/>
      <c r="G3583" s="74"/>
    </row>
    <row r="3584" spans="1:7" s="55" customFormat="1" ht="14.15" x14ac:dyDescent="0.4">
      <c r="A3584" s="116"/>
      <c r="E3584" s="74"/>
      <c r="F3584" s="74"/>
      <c r="G3584" s="74"/>
    </row>
    <row r="3585" spans="1:7" s="55" customFormat="1" ht="14.15" x14ac:dyDescent="0.4">
      <c r="A3585" s="116"/>
      <c r="E3585" s="74"/>
      <c r="F3585" s="74"/>
      <c r="G3585" s="74"/>
    </row>
    <row r="3586" spans="1:7" s="55" customFormat="1" ht="14.15" x14ac:dyDescent="0.4">
      <c r="A3586" s="116"/>
      <c r="E3586" s="74"/>
      <c r="F3586" s="74"/>
      <c r="G3586" s="74"/>
    </row>
    <row r="3587" spans="1:7" s="55" customFormat="1" ht="14.15" x14ac:dyDescent="0.4">
      <c r="A3587" s="116"/>
      <c r="E3587" s="74"/>
      <c r="F3587" s="74"/>
      <c r="G3587" s="74"/>
    </row>
    <row r="3588" spans="1:7" s="55" customFormat="1" ht="14.15" x14ac:dyDescent="0.4">
      <c r="A3588" s="116"/>
      <c r="E3588" s="74"/>
      <c r="F3588" s="74"/>
      <c r="G3588" s="74"/>
    </row>
    <row r="3589" spans="1:7" s="55" customFormat="1" ht="14.15" x14ac:dyDescent="0.4">
      <c r="A3589" s="116"/>
      <c r="E3589" s="74"/>
      <c r="F3589" s="74"/>
      <c r="G3589" s="74"/>
    </row>
    <row r="3590" spans="1:7" s="55" customFormat="1" ht="14.15" x14ac:dyDescent="0.4">
      <c r="A3590" s="116"/>
      <c r="E3590" s="74"/>
      <c r="F3590" s="74"/>
      <c r="G3590" s="74"/>
    </row>
    <row r="3591" spans="1:7" s="55" customFormat="1" ht="14.15" x14ac:dyDescent="0.4">
      <c r="A3591" s="116"/>
      <c r="E3591" s="74"/>
      <c r="F3591" s="74"/>
      <c r="G3591" s="74"/>
    </row>
    <row r="3592" spans="1:7" s="55" customFormat="1" ht="14.15" x14ac:dyDescent="0.4">
      <c r="A3592" s="116"/>
      <c r="E3592" s="74"/>
      <c r="F3592" s="74"/>
      <c r="G3592" s="74"/>
    </row>
    <row r="3593" spans="1:7" s="55" customFormat="1" ht="14.15" x14ac:dyDescent="0.4">
      <c r="A3593" s="116"/>
      <c r="E3593" s="74"/>
      <c r="F3593" s="74"/>
      <c r="G3593" s="74"/>
    </row>
    <row r="3594" spans="1:7" s="55" customFormat="1" ht="14.15" x14ac:dyDescent="0.4">
      <c r="A3594" s="116"/>
      <c r="E3594" s="74"/>
      <c r="F3594" s="74"/>
      <c r="G3594" s="74"/>
    </row>
    <row r="3595" spans="1:7" s="55" customFormat="1" ht="14.15" x14ac:dyDescent="0.4">
      <c r="A3595" s="116"/>
      <c r="E3595" s="74"/>
      <c r="F3595" s="74"/>
      <c r="G3595" s="74"/>
    </row>
    <row r="3596" spans="1:7" s="55" customFormat="1" ht="14.15" x14ac:dyDescent="0.4">
      <c r="A3596" s="116"/>
      <c r="E3596" s="74"/>
      <c r="F3596" s="74"/>
      <c r="G3596" s="74"/>
    </row>
    <row r="3597" spans="1:7" s="55" customFormat="1" ht="14.15" x14ac:dyDescent="0.4">
      <c r="A3597" s="116"/>
      <c r="E3597" s="74"/>
      <c r="F3597" s="74"/>
      <c r="G3597" s="74"/>
    </row>
    <row r="3598" spans="1:7" s="55" customFormat="1" ht="14.15" x14ac:dyDescent="0.4">
      <c r="A3598" s="116"/>
      <c r="E3598" s="74"/>
      <c r="F3598" s="74"/>
      <c r="G3598" s="74"/>
    </row>
    <row r="3599" spans="1:7" s="55" customFormat="1" ht="14.15" x14ac:dyDescent="0.4">
      <c r="A3599" s="116"/>
      <c r="E3599" s="74"/>
      <c r="F3599" s="74"/>
      <c r="G3599" s="74"/>
    </row>
    <row r="3600" spans="1:7" s="55" customFormat="1" ht="14.15" x14ac:dyDescent="0.4">
      <c r="A3600" s="116"/>
      <c r="E3600" s="74"/>
      <c r="F3600" s="74"/>
      <c r="G3600" s="74"/>
    </row>
    <row r="3601" spans="1:7" s="55" customFormat="1" ht="14.15" x14ac:dyDescent="0.4">
      <c r="A3601" s="116"/>
      <c r="E3601" s="74"/>
      <c r="F3601" s="74"/>
      <c r="G3601" s="74"/>
    </row>
    <row r="3602" spans="1:7" s="55" customFormat="1" ht="14.15" x14ac:dyDescent="0.4">
      <c r="A3602" s="116"/>
      <c r="E3602" s="74"/>
      <c r="F3602" s="74"/>
      <c r="G3602" s="74"/>
    </row>
    <row r="3603" spans="1:7" s="55" customFormat="1" ht="14.15" x14ac:dyDescent="0.4">
      <c r="A3603" s="116"/>
      <c r="E3603" s="74"/>
      <c r="F3603" s="74"/>
      <c r="G3603" s="74"/>
    </row>
    <row r="3604" spans="1:7" s="55" customFormat="1" ht="14.15" x14ac:dyDescent="0.4">
      <c r="A3604" s="116"/>
      <c r="E3604" s="74"/>
      <c r="F3604" s="74"/>
      <c r="G3604" s="74"/>
    </row>
    <row r="3605" spans="1:7" s="55" customFormat="1" ht="14.15" x14ac:dyDescent="0.4">
      <c r="A3605" s="116"/>
      <c r="E3605" s="74"/>
      <c r="F3605" s="74"/>
      <c r="G3605" s="74"/>
    </row>
    <row r="3606" spans="1:7" s="55" customFormat="1" ht="14.15" x14ac:dyDescent="0.4">
      <c r="A3606" s="116"/>
      <c r="E3606" s="74"/>
      <c r="F3606" s="74"/>
      <c r="G3606" s="74"/>
    </row>
    <row r="3607" spans="1:7" s="55" customFormat="1" ht="14.15" x14ac:dyDescent="0.4">
      <c r="A3607" s="116"/>
      <c r="E3607" s="74"/>
      <c r="F3607" s="74"/>
      <c r="G3607" s="74"/>
    </row>
    <row r="3608" spans="1:7" s="55" customFormat="1" ht="14.15" x14ac:dyDescent="0.4">
      <c r="A3608" s="116"/>
      <c r="E3608" s="74"/>
      <c r="F3608" s="74"/>
      <c r="G3608" s="74"/>
    </row>
    <row r="3609" spans="1:7" s="55" customFormat="1" ht="14.15" x14ac:dyDescent="0.4">
      <c r="A3609" s="116"/>
      <c r="E3609" s="74"/>
      <c r="F3609" s="74"/>
      <c r="G3609" s="74"/>
    </row>
    <row r="3610" spans="1:7" s="55" customFormat="1" ht="14.15" x14ac:dyDescent="0.4">
      <c r="A3610" s="116"/>
      <c r="E3610" s="74"/>
      <c r="F3610" s="74"/>
      <c r="G3610" s="74"/>
    </row>
    <row r="3611" spans="1:7" s="55" customFormat="1" ht="14.15" x14ac:dyDescent="0.4">
      <c r="A3611" s="116"/>
      <c r="E3611" s="74"/>
      <c r="F3611" s="74"/>
      <c r="G3611" s="74"/>
    </row>
    <row r="3612" spans="1:7" s="55" customFormat="1" ht="14.15" x14ac:dyDescent="0.4">
      <c r="A3612" s="116"/>
      <c r="E3612" s="74"/>
      <c r="F3612" s="74"/>
      <c r="G3612" s="74"/>
    </row>
    <row r="3613" spans="1:7" s="55" customFormat="1" ht="14.15" x14ac:dyDescent="0.4">
      <c r="A3613" s="116"/>
      <c r="E3613" s="74"/>
      <c r="F3613" s="74"/>
      <c r="G3613" s="74"/>
    </row>
    <row r="3614" spans="1:7" s="55" customFormat="1" ht="14.15" x14ac:dyDescent="0.4">
      <c r="A3614" s="116"/>
      <c r="E3614" s="74"/>
      <c r="F3614" s="74"/>
      <c r="G3614" s="74"/>
    </row>
    <row r="3615" spans="1:7" s="55" customFormat="1" ht="14.15" x14ac:dyDescent="0.4">
      <c r="A3615" s="116"/>
      <c r="E3615" s="74"/>
      <c r="F3615" s="74"/>
      <c r="G3615" s="74"/>
    </row>
    <row r="3616" spans="1:7" s="55" customFormat="1" ht="14.15" x14ac:dyDescent="0.4">
      <c r="A3616" s="116"/>
      <c r="E3616" s="74"/>
      <c r="F3616" s="74"/>
      <c r="G3616" s="74"/>
    </row>
    <row r="3617" spans="1:7" s="55" customFormat="1" ht="14.15" x14ac:dyDescent="0.4">
      <c r="A3617" s="116"/>
      <c r="E3617" s="74"/>
      <c r="F3617" s="74"/>
      <c r="G3617" s="74"/>
    </row>
    <row r="3618" spans="1:7" s="55" customFormat="1" ht="14.15" x14ac:dyDescent="0.4">
      <c r="A3618" s="116"/>
      <c r="E3618" s="74"/>
      <c r="F3618" s="74"/>
      <c r="G3618" s="74"/>
    </row>
    <row r="3619" spans="1:7" s="55" customFormat="1" ht="14.15" x14ac:dyDescent="0.4">
      <c r="A3619" s="116"/>
      <c r="E3619" s="74"/>
      <c r="F3619" s="74"/>
      <c r="G3619" s="74"/>
    </row>
    <row r="3620" spans="1:7" s="55" customFormat="1" ht="14.15" x14ac:dyDescent="0.4">
      <c r="A3620" s="116"/>
      <c r="E3620" s="74"/>
      <c r="F3620" s="74"/>
      <c r="G3620" s="74"/>
    </row>
    <row r="3621" spans="1:7" s="55" customFormat="1" ht="14.15" x14ac:dyDescent="0.4">
      <c r="A3621" s="116"/>
      <c r="E3621" s="74"/>
      <c r="F3621" s="74"/>
      <c r="G3621" s="74"/>
    </row>
    <row r="3622" spans="1:7" s="55" customFormat="1" ht="14.15" x14ac:dyDescent="0.4">
      <c r="A3622" s="116"/>
      <c r="E3622" s="74"/>
      <c r="F3622" s="74"/>
      <c r="G3622" s="74"/>
    </row>
    <row r="3623" spans="1:7" s="55" customFormat="1" ht="14.15" x14ac:dyDescent="0.4">
      <c r="A3623" s="116"/>
      <c r="E3623" s="74"/>
      <c r="F3623" s="74"/>
      <c r="G3623" s="74"/>
    </row>
    <row r="3624" spans="1:7" s="55" customFormat="1" ht="14.15" x14ac:dyDescent="0.4">
      <c r="A3624" s="116"/>
      <c r="E3624" s="74"/>
      <c r="F3624" s="74"/>
      <c r="G3624" s="74"/>
    </row>
    <row r="3625" spans="1:7" s="55" customFormat="1" ht="14.15" x14ac:dyDescent="0.4">
      <c r="A3625" s="116"/>
      <c r="E3625" s="74"/>
      <c r="F3625" s="74"/>
      <c r="G3625" s="74"/>
    </row>
    <row r="3626" spans="1:7" s="55" customFormat="1" ht="14.15" x14ac:dyDescent="0.4">
      <c r="A3626" s="116"/>
      <c r="E3626" s="74"/>
      <c r="F3626" s="74"/>
      <c r="G3626" s="74"/>
    </row>
    <row r="3627" spans="1:7" s="55" customFormat="1" ht="14.15" x14ac:dyDescent="0.4">
      <c r="A3627" s="116"/>
      <c r="E3627" s="74"/>
      <c r="F3627" s="74"/>
      <c r="G3627" s="74"/>
    </row>
    <row r="3628" spans="1:7" s="55" customFormat="1" ht="14.15" x14ac:dyDescent="0.4">
      <c r="A3628" s="116"/>
      <c r="E3628" s="74"/>
      <c r="F3628" s="74"/>
      <c r="G3628" s="74"/>
    </row>
    <row r="3629" spans="1:7" s="55" customFormat="1" ht="14.15" x14ac:dyDescent="0.4">
      <c r="A3629" s="116"/>
      <c r="E3629" s="74"/>
      <c r="F3629" s="74"/>
      <c r="G3629" s="74"/>
    </row>
    <row r="3630" spans="1:7" s="55" customFormat="1" ht="14.15" x14ac:dyDescent="0.4">
      <c r="A3630" s="116"/>
      <c r="E3630" s="74"/>
      <c r="F3630" s="74"/>
      <c r="G3630" s="74"/>
    </row>
    <row r="3631" spans="1:7" s="55" customFormat="1" ht="14.15" x14ac:dyDescent="0.4">
      <c r="A3631" s="116"/>
      <c r="E3631" s="74"/>
      <c r="F3631" s="74"/>
      <c r="G3631" s="74"/>
    </row>
    <row r="3632" spans="1:7" s="55" customFormat="1" ht="14.15" x14ac:dyDescent="0.4">
      <c r="A3632" s="116"/>
      <c r="E3632" s="74"/>
      <c r="F3632" s="74"/>
      <c r="G3632" s="74"/>
    </row>
    <row r="3633" spans="1:7" s="55" customFormat="1" ht="14.15" x14ac:dyDescent="0.4">
      <c r="A3633" s="116"/>
      <c r="E3633" s="74"/>
      <c r="F3633" s="74"/>
      <c r="G3633" s="74"/>
    </row>
    <row r="3634" spans="1:7" s="55" customFormat="1" ht="14.15" x14ac:dyDescent="0.4">
      <c r="A3634" s="116"/>
      <c r="E3634" s="74"/>
      <c r="F3634" s="74"/>
      <c r="G3634" s="74"/>
    </row>
    <row r="3635" spans="1:7" s="55" customFormat="1" ht="14.15" x14ac:dyDescent="0.4">
      <c r="A3635" s="116"/>
      <c r="E3635" s="74"/>
      <c r="F3635" s="74"/>
      <c r="G3635" s="74"/>
    </row>
    <row r="3636" spans="1:7" s="55" customFormat="1" ht="14.15" x14ac:dyDescent="0.4">
      <c r="A3636" s="116"/>
      <c r="E3636" s="74"/>
      <c r="F3636" s="74"/>
      <c r="G3636" s="74"/>
    </row>
    <row r="3637" spans="1:7" s="55" customFormat="1" ht="14.15" x14ac:dyDescent="0.4">
      <c r="A3637" s="116"/>
      <c r="E3637" s="74"/>
      <c r="F3637" s="74"/>
      <c r="G3637" s="74"/>
    </row>
    <row r="3638" spans="1:7" s="55" customFormat="1" ht="14.15" x14ac:dyDescent="0.4">
      <c r="A3638" s="116"/>
      <c r="E3638" s="74"/>
      <c r="F3638" s="74"/>
      <c r="G3638" s="74"/>
    </row>
    <row r="3639" spans="1:7" s="55" customFormat="1" ht="14.15" x14ac:dyDescent="0.4">
      <c r="A3639" s="116"/>
      <c r="E3639" s="74"/>
      <c r="F3639" s="74"/>
      <c r="G3639" s="74"/>
    </row>
    <row r="3640" spans="1:7" s="55" customFormat="1" ht="14.15" x14ac:dyDescent="0.4">
      <c r="A3640" s="116"/>
      <c r="E3640" s="74"/>
      <c r="F3640" s="74"/>
      <c r="G3640" s="74"/>
    </row>
    <row r="3641" spans="1:7" s="55" customFormat="1" ht="14.15" x14ac:dyDescent="0.4">
      <c r="A3641" s="116"/>
      <c r="E3641" s="74"/>
      <c r="F3641" s="74"/>
      <c r="G3641" s="74"/>
    </row>
    <row r="3642" spans="1:7" s="55" customFormat="1" ht="14.15" x14ac:dyDescent="0.4">
      <c r="A3642" s="116"/>
      <c r="E3642" s="74"/>
      <c r="F3642" s="74"/>
      <c r="G3642" s="74"/>
    </row>
    <row r="3643" spans="1:7" s="55" customFormat="1" ht="14.15" x14ac:dyDescent="0.4">
      <c r="A3643" s="116"/>
      <c r="E3643" s="74"/>
      <c r="F3643" s="74"/>
      <c r="G3643" s="74"/>
    </row>
    <row r="3644" spans="1:7" s="55" customFormat="1" ht="14.15" x14ac:dyDescent="0.4">
      <c r="A3644" s="116"/>
      <c r="E3644" s="74"/>
      <c r="F3644" s="74"/>
      <c r="G3644" s="74"/>
    </row>
    <row r="3645" spans="1:7" s="55" customFormat="1" ht="14.15" x14ac:dyDescent="0.4">
      <c r="A3645" s="116"/>
      <c r="E3645" s="74"/>
      <c r="F3645" s="74"/>
      <c r="G3645" s="74"/>
    </row>
    <row r="3646" spans="1:7" s="55" customFormat="1" ht="14.15" x14ac:dyDescent="0.4">
      <c r="A3646" s="116"/>
      <c r="E3646" s="74"/>
      <c r="F3646" s="74"/>
      <c r="G3646" s="74"/>
    </row>
    <row r="3647" spans="1:7" s="55" customFormat="1" ht="14.15" x14ac:dyDescent="0.4">
      <c r="A3647" s="116"/>
      <c r="E3647" s="74"/>
      <c r="F3647" s="74"/>
      <c r="G3647" s="74"/>
    </row>
    <row r="3648" spans="1:7" s="55" customFormat="1" ht="14.15" x14ac:dyDescent="0.4">
      <c r="A3648" s="116"/>
      <c r="E3648" s="74"/>
      <c r="F3648" s="74"/>
      <c r="G3648" s="74"/>
    </row>
    <row r="3649" spans="1:7" s="55" customFormat="1" ht="14.15" x14ac:dyDescent="0.4">
      <c r="A3649" s="116"/>
      <c r="E3649" s="74"/>
      <c r="F3649" s="74"/>
      <c r="G3649" s="74"/>
    </row>
    <row r="3650" spans="1:7" s="55" customFormat="1" ht="14.15" x14ac:dyDescent="0.4">
      <c r="A3650" s="116"/>
      <c r="E3650" s="74"/>
      <c r="F3650" s="74"/>
      <c r="G3650" s="74"/>
    </row>
    <row r="3651" spans="1:7" s="55" customFormat="1" ht="14.15" x14ac:dyDescent="0.4">
      <c r="A3651" s="116"/>
      <c r="E3651" s="74"/>
      <c r="F3651" s="74"/>
      <c r="G3651" s="74"/>
    </row>
    <row r="3652" spans="1:7" s="55" customFormat="1" ht="14.15" x14ac:dyDescent="0.4">
      <c r="A3652" s="116"/>
      <c r="E3652" s="74"/>
      <c r="F3652" s="74"/>
      <c r="G3652" s="74"/>
    </row>
    <row r="3653" spans="1:7" s="55" customFormat="1" ht="14.15" x14ac:dyDescent="0.4">
      <c r="A3653" s="116"/>
      <c r="E3653" s="74"/>
      <c r="F3653" s="74"/>
      <c r="G3653" s="74"/>
    </row>
    <row r="3654" spans="1:7" s="55" customFormat="1" ht="14.15" x14ac:dyDescent="0.4">
      <c r="A3654" s="116"/>
      <c r="E3654" s="74"/>
      <c r="F3654" s="74"/>
      <c r="G3654" s="74"/>
    </row>
    <row r="3655" spans="1:7" s="55" customFormat="1" ht="14.15" x14ac:dyDescent="0.4">
      <c r="A3655" s="116"/>
      <c r="E3655" s="74"/>
      <c r="F3655" s="74"/>
      <c r="G3655" s="74"/>
    </row>
    <row r="3656" spans="1:7" s="55" customFormat="1" ht="14.15" x14ac:dyDescent="0.4">
      <c r="A3656" s="116"/>
      <c r="E3656" s="74"/>
      <c r="F3656" s="74"/>
      <c r="G3656" s="74"/>
    </row>
    <row r="3657" spans="1:7" s="55" customFormat="1" ht="14.15" x14ac:dyDescent="0.4">
      <c r="A3657" s="116"/>
      <c r="E3657" s="74"/>
      <c r="F3657" s="74"/>
      <c r="G3657" s="74"/>
    </row>
    <row r="3658" spans="1:7" s="55" customFormat="1" ht="14.15" x14ac:dyDescent="0.4">
      <c r="A3658" s="116"/>
      <c r="E3658" s="74"/>
      <c r="F3658" s="74"/>
      <c r="G3658" s="74"/>
    </row>
    <row r="3659" spans="1:7" s="55" customFormat="1" ht="14.15" x14ac:dyDescent="0.4">
      <c r="A3659" s="116"/>
      <c r="E3659" s="74"/>
      <c r="F3659" s="74"/>
      <c r="G3659" s="74"/>
    </row>
    <row r="3660" spans="1:7" s="55" customFormat="1" ht="14.15" x14ac:dyDescent="0.4">
      <c r="A3660" s="116"/>
      <c r="E3660" s="74"/>
      <c r="F3660" s="74"/>
      <c r="G3660" s="74"/>
    </row>
    <row r="3661" spans="1:7" s="55" customFormat="1" ht="14.15" x14ac:dyDescent="0.4">
      <c r="A3661" s="116"/>
      <c r="E3661" s="74"/>
      <c r="F3661" s="74"/>
      <c r="G3661" s="74"/>
    </row>
    <row r="3662" spans="1:7" s="55" customFormat="1" ht="14.15" x14ac:dyDescent="0.4">
      <c r="A3662" s="116"/>
      <c r="E3662" s="74"/>
      <c r="F3662" s="74"/>
      <c r="G3662" s="74"/>
    </row>
    <row r="3663" spans="1:7" s="55" customFormat="1" ht="14.15" x14ac:dyDescent="0.4">
      <c r="A3663" s="116"/>
      <c r="E3663" s="74"/>
      <c r="F3663" s="74"/>
      <c r="G3663" s="74"/>
    </row>
    <row r="3664" spans="1:7" s="55" customFormat="1" ht="14.15" x14ac:dyDescent="0.4">
      <c r="A3664" s="116"/>
      <c r="E3664" s="74"/>
      <c r="F3664" s="74"/>
      <c r="G3664" s="74"/>
    </row>
    <row r="3665" spans="1:7" s="55" customFormat="1" ht="14.15" x14ac:dyDescent="0.4">
      <c r="A3665" s="116"/>
      <c r="E3665" s="74"/>
      <c r="F3665" s="74"/>
      <c r="G3665" s="74"/>
    </row>
    <row r="3666" spans="1:7" s="55" customFormat="1" ht="14.15" x14ac:dyDescent="0.4">
      <c r="A3666" s="116"/>
      <c r="E3666" s="74"/>
      <c r="F3666" s="74"/>
      <c r="G3666" s="74"/>
    </row>
    <row r="3667" spans="1:7" s="55" customFormat="1" ht="14.15" x14ac:dyDescent="0.4">
      <c r="A3667" s="116"/>
      <c r="E3667" s="74"/>
      <c r="F3667" s="74"/>
      <c r="G3667" s="74"/>
    </row>
    <row r="3668" spans="1:7" s="55" customFormat="1" ht="14.15" x14ac:dyDescent="0.4">
      <c r="A3668" s="116"/>
      <c r="E3668" s="74"/>
      <c r="F3668" s="74"/>
      <c r="G3668" s="74"/>
    </row>
    <row r="3669" spans="1:7" s="55" customFormat="1" ht="14.15" x14ac:dyDescent="0.4">
      <c r="A3669" s="116"/>
      <c r="E3669" s="74"/>
      <c r="F3669" s="74"/>
      <c r="G3669" s="74"/>
    </row>
    <row r="3670" spans="1:7" s="55" customFormat="1" ht="14.15" x14ac:dyDescent="0.4">
      <c r="A3670" s="116"/>
      <c r="E3670" s="74"/>
      <c r="F3670" s="74"/>
      <c r="G3670" s="74"/>
    </row>
    <row r="3671" spans="1:7" s="55" customFormat="1" ht="14.15" x14ac:dyDescent="0.4">
      <c r="A3671" s="116"/>
      <c r="E3671" s="74"/>
      <c r="F3671" s="74"/>
      <c r="G3671" s="74"/>
    </row>
    <row r="3672" spans="1:7" s="55" customFormat="1" ht="14.15" x14ac:dyDescent="0.4">
      <c r="A3672" s="116"/>
      <c r="E3672" s="74"/>
      <c r="F3672" s="74"/>
      <c r="G3672" s="74"/>
    </row>
    <row r="3673" spans="1:7" s="55" customFormat="1" ht="14.15" x14ac:dyDescent="0.4">
      <c r="A3673" s="116"/>
      <c r="E3673" s="74"/>
      <c r="F3673" s="74"/>
      <c r="G3673" s="74"/>
    </row>
    <row r="3674" spans="1:7" s="55" customFormat="1" ht="14.15" x14ac:dyDescent="0.4">
      <c r="A3674" s="116"/>
      <c r="E3674" s="74"/>
      <c r="F3674" s="74"/>
      <c r="G3674" s="74"/>
    </row>
    <row r="3675" spans="1:7" s="55" customFormat="1" ht="14.15" x14ac:dyDescent="0.4">
      <c r="A3675" s="116"/>
      <c r="E3675" s="74"/>
      <c r="F3675" s="74"/>
      <c r="G3675" s="74"/>
    </row>
    <row r="3676" spans="1:7" s="55" customFormat="1" ht="14.15" x14ac:dyDescent="0.4">
      <c r="A3676" s="116"/>
      <c r="E3676" s="74"/>
      <c r="F3676" s="74"/>
      <c r="G3676" s="74"/>
    </row>
    <row r="3677" spans="1:7" s="55" customFormat="1" ht="14.15" x14ac:dyDescent="0.4">
      <c r="A3677" s="116"/>
      <c r="E3677" s="74"/>
      <c r="F3677" s="74"/>
      <c r="G3677" s="74"/>
    </row>
    <row r="3678" spans="1:7" s="55" customFormat="1" ht="14.15" x14ac:dyDescent="0.4">
      <c r="A3678" s="116"/>
      <c r="E3678" s="74"/>
      <c r="F3678" s="74"/>
      <c r="G3678" s="74"/>
    </row>
    <row r="3679" spans="1:7" s="55" customFormat="1" ht="14.15" x14ac:dyDescent="0.4">
      <c r="A3679" s="116"/>
      <c r="E3679" s="74"/>
      <c r="F3679" s="74"/>
      <c r="G3679" s="74"/>
    </row>
    <row r="3680" spans="1:7" s="55" customFormat="1" ht="14.15" x14ac:dyDescent="0.4">
      <c r="A3680" s="116"/>
      <c r="E3680" s="74"/>
      <c r="F3680" s="74"/>
      <c r="G3680" s="74"/>
    </row>
    <row r="3681" spans="1:7" s="55" customFormat="1" ht="14.15" x14ac:dyDescent="0.4">
      <c r="A3681" s="116"/>
      <c r="E3681" s="74"/>
      <c r="F3681" s="74"/>
      <c r="G3681" s="74"/>
    </row>
    <row r="3682" spans="1:7" s="55" customFormat="1" ht="14.15" x14ac:dyDescent="0.4">
      <c r="A3682" s="116"/>
      <c r="E3682" s="74"/>
      <c r="F3682" s="74"/>
      <c r="G3682" s="74"/>
    </row>
    <row r="3683" spans="1:7" s="55" customFormat="1" ht="14.15" x14ac:dyDescent="0.4">
      <c r="A3683" s="116"/>
      <c r="E3683" s="74"/>
      <c r="F3683" s="74"/>
      <c r="G3683" s="74"/>
    </row>
    <row r="3684" spans="1:7" s="55" customFormat="1" ht="14.15" x14ac:dyDescent="0.4">
      <c r="A3684" s="116"/>
      <c r="E3684" s="74"/>
      <c r="F3684" s="74"/>
      <c r="G3684" s="74"/>
    </row>
    <row r="3685" spans="1:7" s="55" customFormat="1" ht="14.15" x14ac:dyDescent="0.4">
      <c r="A3685" s="116"/>
      <c r="E3685" s="74"/>
      <c r="F3685" s="74"/>
      <c r="G3685" s="74"/>
    </row>
    <row r="3686" spans="1:7" s="55" customFormat="1" ht="14.15" x14ac:dyDescent="0.4">
      <c r="A3686" s="116"/>
      <c r="E3686" s="74"/>
      <c r="F3686" s="74"/>
      <c r="G3686" s="74"/>
    </row>
    <row r="3687" spans="1:7" s="55" customFormat="1" ht="14.15" x14ac:dyDescent="0.4">
      <c r="A3687" s="116"/>
      <c r="E3687" s="74"/>
      <c r="F3687" s="74"/>
      <c r="G3687" s="74"/>
    </row>
    <row r="3688" spans="1:7" s="55" customFormat="1" ht="14.15" x14ac:dyDescent="0.4">
      <c r="A3688" s="116"/>
      <c r="E3688" s="74"/>
      <c r="F3688" s="74"/>
      <c r="G3688" s="74"/>
    </row>
    <row r="3689" spans="1:7" s="55" customFormat="1" ht="14.15" x14ac:dyDescent="0.4">
      <c r="A3689" s="116"/>
      <c r="E3689" s="74"/>
      <c r="F3689" s="74"/>
      <c r="G3689" s="74"/>
    </row>
    <row r="3690" spans="1:7" s="55" customFormat="1" ht="14.15" x14ac:dyDescent="0.4">
      <c r="A3690" s="116"/>
      <c r="E3690" s="74"/>
      <c r="F3690" s="74"/>
      <c r="G3690" s="74"/>
    </row>
    <row r="3691" spans="1:7" s="55" customFormat="1" ht="14.15" x14ac:dyDescent="0.4">
      <c r="A3691" s="116"/>
      <c r="E3691" s="74"/>
      <c r="F3691" s="74"/>
      <c r="G3691" s="74"/>
    </row>
    <row r="3692" spans="1:7" s="55" customFormat="1" ht="14.15" x14ac:dyDescent="0.4">
      <c r="A3692" s="116"/>
      <c r="E3692" s="74"/>
      <c r="F3692" s="74"/>
      <c r="G3692" s="74"/>
    </row>
    <row r="3693" spans="1:7" s="55" customFormat="1" ht="14.15" x14ac:dyDescent="0.4">
      <c r="A3693" s="116"/>
      <c r="E3693" s="74"/>
      <c r="F3693" s="74"/>
      <c r="G3693" s="74"/>
    </row>
    <row r="3694" spans="1:7" s="55" customFormat="1" ht="14.15" x14ac:dyDescent="0.4">
      <c r="A3694" s="116"/>
      <c r="E3694" s="74"/>
      <c r="F3694" s="74"/>
      <c r="G3694" s="74"/>
    </row>
    <row r="3695" spans="1:7" s="55" customFormat="1" ht="14.15" x14ac:dyDescent="0.4">
      <c r="A3695" s="116"/>
      <c r="E3695" s="74"/>
      <c r="F3695" s="74"/>
      <c r="G3695" s="74"/>
    </row>
    <row r="3696" spans="1:7" s="55" customFormat="1" ht="14.15" x14ac:dyDescent="0.4">
      <c r="A3696" s="116"/>
      <c r="E3696" s="74"/>
      <c r="F3696" s="74"/>
      <c r="G3696" s="74"/>
    </row>
    <row r="3697" spans="1:24" s="55" customFormat="1" ht="14.15" x14ac:dyDescent="0.4">
      <c r="A3697" s="116"/>
      <c r="E3697" s="74"/>
      <c r="F3697" s="74"/>
      <c r="G3697" s="74"/>
    </row>
    <row r="3698" spans="1:24" s="55" customFormat="1" x14ac:dyDescent="0.4">
      <c r="A3698" s="116"/>
      <c r="E3698" s="74"/>
      <c r="F3698" s="74"/>
      <c r="G3698" s="74"/>
      <c r="R3698" s="43"/>
      <c r="S3698" s="43"/>
      <c r="T3698" s="43"/>
    </row>
    <row r="3699" spans="1:24" s="55" customFormat="1" x14ac:dyDescent="0.4">
      <c r="A3699" s="116"/>
      <c r="E3699" s="74"/>
      <c r="F3699" s="74"/>
      <c r="G3699" s="74"/>
      <c r="R3699" s="43"/>
      <c r="S3699" s="43"/>
      <c r="T3699" s="43"/>
    </row>
    <row r="3700" spans="1:24" s="55" customFormat="1" x14ac:dyDescent="0.4">
      <c r="A3700" s="116"/>
      <c r="E3700" s="74"/>
      <c r="F3700" s="74"/>
      <c r="G3700" s="74"/>
      <c r="R3700" s="43"/>
      <c r="S3700" s="43"/>
      <c r="T3700" s="43"/>
    </row>
    <row r="3701" spans="1:24" s="55" customFormat="1" x14ac:dyDescent="0.4">
      <c r="A3701" s="116"/>
      <c r="E3701" s="74"/>
      <c r="F3701" s="74"/>
      <c r="G3701" s="74"/>
      <c r="R3701" s="43"/>
      <c r="S3701" s="43"/>
      <c r="T3701" s="43"/>
    </row>
    <row r="3702" spans="1:24" s="55" customFormat="1" x14ac:dyDescent="0.4">
      <c r="A3702" s="116"/>
      <c r="E3702" s="74"/>
      <c r="F3702" s="74"/>
      <c r="G3702" s="74"/>
      <c r="R3702" s="43"/>
      <c r="S3702" s="43"/>
      <c r="T3702" s="43"/>
    </row>
    <row r="3703" spans="1:24" s="55" customFormat="1" x14ac:dyDescent="0.4">
      <c r="A3703" s="116"/>
      <c r="E3703" s="74"/>
      <c r="F3703" s="74"/>
      <c r="G3703" s="74"/>
      <c r="R3703" s="43"/>
      <c r="S3703" s="43"/>
      <c r="T3703" s="43"/>
      <c r="U3703" s="43"/>
    </row>
    <row r="3704" spans="1:24" s="55" customFormat="1" x14ac:dyDescent="0.4">
      <c r="A3704" s="116"/>
      <c r="E3704" s="74"/>
      <c r="F3704" s="74"/>
      <c r="G3704" s="74"/>
      <c r="R3704" s="43"/>
      <c r="S3704" s="43"/>
      <c r="T3704" s="43"/>
      <c r="U3704" s="43"/>
    </row>
    <row r="3705" spans="1:24" s="55" customFormat="1" x14ac:dyDescent="0.4">
      <c r="A3705" s="116"/>
      <c r="E3705" s="74"/>
      <c r="F3705" s="74"/>
      <c r="G3705" s="74"/>
      <c r="R3705" s="43"/>
      <c r="S3705" s="43"/>
      <c r="T3705" s="43"/>
      <c r="U3705" s="43"/>
      <c r="V3705" s="43"/>
      <c r="W3705" s="43"/>
      <c r="X3705" s="43"/>
    </row>
    <row r="3706" spans="1:24" x14ac:dyDescent="0.4">
      <c r="B3706" s="55"/>
      <c r="C3706" s="55"/>
      <c r="D3706" s="55"/>
      <c r="E3706" s="74"/>
      <c r="F3706" s="74"/>
      <c r="G3706" s="74"/>
      <c r="H3706" s="55"/>
      <c r="I3706" s="55"/>
      <c r="J3706" s="55"/>
      <c r="K3706" s="55"/>
      <c r="L3706" s="55"/>
      <c r="M3706" s="55"/>
      <c r="N3706" s="55"/>
      <c r="O3706" s="55"/>
      <c r="P3706" s="55"/>
    </row>
    <row r="3707" spans="1:24" x14ac:dyDescent="0.4">
      <c r="B3707" s="55"/>
      <c r="C3707" s="55"/>
      <c r="D3707" s="55"/>
      <c r="E3707" s="74"/>
      <c r="F3707" s="74"/>
      <c r="G3707" s="74"/>
      <c r="H3707" s="55"/>
      <c r="I3707" s="55"/>
      <c r="J3707" s="55"/>
      <c r="K3707" s="55"/>
      <c r="L3707" s="55"/>
      <c r="M3707" s="55"/>
      <c r="N3707" s="55"/>
      <c r="O3707" s="55"/>
      <c r="P3707" s="55"/>
    </row>
    <row r="3708" spans="1:24" x14ac:dyDescent="0.4">
      <c r="B3708" s="55"/>
      <c r="C3708" s="55"/>
      <c r="D3708" s="55"/>
      <c r="E3708" s="74"/>
      <c r="F3708" s="74"/>
      <c r="G3708" s="74"/>
      <c r="H3708" s="55"/>
      <c r="I3708" s="55"/>
      <c r="J3708" s="55"/>
      <c r="K3708" s="55"/>
      <c r="L3708" s="55"/>
      <c r="M3708" s="55"/>
      <c r="N3708" s="55"/>
      <c r="O3708" s="55"/>
      <c r="P3708" s="55"/>
    </row>
  </sheetData>
  <mergeCells count="5">
    <mergeCell ref="B56:P56"/>
    <mergeCell ref="N2:P2"/>
    <mergeCell ref="K2:M2"/>
    <mergeCell ref="H2:I2"/>
    <mergeCell ref="D2:G2"/>
  </mergeCells>
  <printOptions horizontalCentered="1" verticalCentered="1"/>
  <pageMargins left="0.31496062992125984" right="0.51181102362204722" top="0.19685039370078741" bottom="0.15748031496062992" header="0.17" footer="0.15748031496062992"/>
  <pageSetup paperSize="9" scale="5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FF0000"/>
    <pageSetUpPr fitToPage="1"/>
  </sheetPr>
  <dimension ref="A1:AQ3713"/>
  <sheetViews>
    <sheetView topLeftCell="B1" workbookViewId="0">
      <selection activeCell="N11" sqref="N11"/>
    </sheetView>
  </sheetViews>
  <sheetFormatPr defaultRowHeight="15" x14ac:dyDescent="0.4"/>
  <cols>
    <col min="1" max="1" width="10.53515625" style="39" hidden="1" customWidth="1"/>
    <col min="2" max="2" width="22.53515625" style="43" customWidth="1"/>
    <col min="3" max="3" width="2.3828125" style="43" customWidth="1"/>
    <col min="4" max="4" width="11.3828125" style="43" customWidth="1"/>
    <col min="5" max="5" width="12.53515625" style="80" customWidth="1"/>
    <col min="6" max="6" width="12.3828125" style="80" customWidth="1"/>
    <col min="7" max="7" width="13.3828125" style="80" customWidth="1"/>
    <col min="8" max="8" width="16.53515625" style="43" bestFit="1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8" width="9.3828125" style="43"/>
    <col min="19" max="20" width="9.3828125" style="44"/>
    <col min="21" max="256" width="9.3828125" style="43"/>
    <col min="257" max="257" width="0" style="43" hidden="1" customWidth="1"/>
    <col min="258" max="258" width="22.53515625" style="43" customWidth="1"/>
    <col min="259" max="259" width="2.3828125" style="43" customWidth="1"/>
    <col min="260" max="260" width="11.3828125" style="43" customWidth="1"/>
    <col min="261" max="261" width="12.53515625" style="43" customWidth="1"/>
    <col min="262" max="262" width="12.3828125" style="43" customWidth="1"/>
    <col min="263" max="263" width="13.3828125" style="43" customWidth="1"/>
    <col min="264" max="264" width="16.53515625" style="43" bestFit="1" customWidth="1"/>
    <col min="265" max="266" width="12.3828125" style="43" customWidth="1"/>
    <col min="267" max="269" width="13.3828125" style="43" customWidth="1"/>
    <col min="270" max="270" width="13.53515625" style="43" customWidth="1"/>
    <col min="271" max="271" width="12.53515625" style="43" customWidth="1"/>
    <col min="272" max="272" width="11.3828125" style="43" customWidth="1"/>
    <col min="273" max="273" width="7.53515625" style="43" customWidth="1"/>
    <col min="274" max="512" width="9.3828125" style="43"/>
    <col min="513" max="513" width="0" style="43" hidden="1" customWidth="1"/>
    <col min="514" max="514" width="22.53515625" style="43" customWidth="1"/>
    <col min="515" max="515" width="2.3828125" style="43" customWidth="1"/>
    <col min="516" max="516" width="11.3828125" style="43" customWidth="1"/>
    <col min="517" max="517" width="12.53515625" style="43" customWidth="1"/>
    <col min="518" max="518" width="12.3828125" style="43" customWidth="1"/>
    <col min="519" max="519" width="13.3828125" style="43" customWidth="1"/>
    <col min="520" max="520" width="16.53515625" style="43" bestFit="1" customWidth="1"/>
    <col min="521" max="522" width="12.3828125" style="43" customWidth="1"/>
    <col min="523" max="525" width="13.3828125" style="43" customWidth="1"/>
    <col min="526" max="526" width="13.53515625" style="43" customWidth="1"/>
    <col min="527" max="527" width="12.53515625" style="43" customWidth="1"/>
    <col min="528" max="528" width="11.3828125" style="43" customWidth="1"/>
    <col min="529" max="529" width="7.53515625" style="43" customWidth="1"/>
    <col min="530" max="768" width="9.3828125" style="43"/>
    <col min="769" max="769" width="0" style="43" hidden="1" customWidth="1"/>
    <col min="770" max="770" width="22.53515625" style="43" customWidth="1"/>
    <col min="771" max="771" width="2.3828125" style="43" customWidth="1"/>
    <col min="772" max="772" width="11.3828125" style="43" customWidth="1"/>
    <col min="773" max="773" width="12.53515625" style="43" customWidth="1"/>
    <col min="774" max="774" width="12.3828125" style="43" customWidth="1"/>
    <col min="775" max="775" width="13.3828125" style="43" customWidth="1"/>
    <col min="776" max="776" width="16.53515625" style="43" bestFit="1" customWidth="1"/>
    <col min="777" max="778" width="12.3828125" style="43" customWidth="1"/>
    <col min="779" max="781" width="13.3828125" style="43" customWidth="1"/>
    <col min="782" max="782" width="13.53515625" style="43" customWidth="1"/>
    <col min="783" max="783" width="12.53515625" style="43" customWidth="1"/>
    <col min="784" max="784" width="11.3828125" style="43" customWidth="1"/>
    <col min="785" max="785" width="7.53515625" style="43" customWidth="1"/>
    <col min="786" max="1024" width="9.3828125" style="43"/>
    <col min="1025" max="1025" width="0" style="43" hidden="1" customWidth="1"/>
    <col min="1026" max="1026" width="22.53515625" style="43" customWidth="1"/>
    <col min="1027" max="1027" width="2.3828125" style="43" customWidth="1"/>
    <col min="1028" max="1028" width="11.3828125" style="43" customWidth="1"/>
    <col min="1029" max="1029" width="12.53515625" style="43" customWidth="1"/>
    <col min="1030" max="1030" width="12.3828125" style="43" customWidth="1"/>
    <col min="1031" max="1031" width="13.3828125" style="43" customWidth="1"/>
    <col min="1032" max="1032" width="16.53515625" style="43" bestFit="1" customWidth="1"/>
    <col min="1033" max="1034" width="12.3828125" style="43" customWidth="1"/>
    <col min="1035" max="1037" width="13.3828125" style="43" customWidth="1"/>
    <col min="1038" max="1038" width="13.53515625" style="43" customWidth="1"/>
    <col min="1039" max="1039" width="12.53515625" style="43" customWidth="1"/>
    <col min="1040" max="1040" width="11.3828125" style="43" customWidth="1"/>
    <col min="1041" max="1041" width="7.53515625" style="43" customWidth="1"/>
    <col min="1042" max="1280" width="9.3828125" style="43"/>
    <col min="1281" max="1281" width="0" style="43" hidden="1" customWidth="1"/>
    <col min="1282" max="1282" width="22.53515625" style="43" customWidth="1"/>
    <col min="1283" max="1283" width="2.3828125" style="43" customWidth="1"/>
    <col min="1284" max="1284" width="11.3828125" style="43" customWidth="1"/>
    <col min="1285" max="1285" width="12.53515625" style="43" customWidth="1"/>
    <col min="1286" max="1286" width="12.3828125" style="43" customWidth="1"/>
    <col min="1287" max="1287" width="13.3828125" style="43" customWidth="1"/>
    <col min="1288" max="1288" width="16.53515625" style="43" bestFit="1" customWidth="1"/>
    <col min="1289" max="1290" width="12.3828125" style="43" customWidth="1"/>
    <col min="1291" max="1293" width="13.3828125" style="43" customWidth="1"/>
    <col min="1294" max="1294" width="13.53515625" style="43" customWidth="1"/>
    <col min="1295" max="1295" width="12.53515625" style="43" customWidth="1"/>
    <col min="1296" max="1296" width="11.3828125" style="43" customWidth="1"/>
    <col min="1297" max="1297" width="7.53515625" style="43" customWidth="1"/>
    <col min="1298" max="1536" width="9.3828125" style="43"/>
    <col min="1537" max="1537" width="0" style="43" hidden="1" customWidth="1"/>
    <col min="1538" max="1538" width="22.53515625" style="43" customWidth="1"/>
    <col min="1539" max="1539" width="2.3828125" style="43" customWidth="1"/>
    <col min="1540" max="1540" width="11.3828125" style="43" customWidth="1"/>
    <col min="1541" max="1541" width="12.53515625" style="43" customWidth="1"/>
    <col min="1542" max="1542" width="12.3828125" style="43" customWidth="1"/>
    <col min="1543" max="1543" width="13.3828125" style="43" customWidth="1"/>
    <col min="1544" max="1544" width="16.53515625" style="43" bestFit="1" customWidth="1"/>
    <col min="1545" max="1546" width="12.3828125" style="43" customWidth="1"/>
    <col min="1547" max="1549" width="13.3828125" style="43" customWidth="1"/>
    <col min="1550" max="1550" width="13.53515625" style="43" customWidth="1"/>
    <col min="1551" max="1551" width="12.53515625" style="43" customWidth="1"/>
    <col min="1552" max="1552" width="11.3828125" style="43" customWidth="1"/>
    <col min="1553" max="1553" width="7.53515625" style="43" customWidth="1"/>
    <col min="1554" max="1792" width="9.3828125" style="43"/>
    <col min="1793" max="1793" width="0" style="43" hidden="1" customWidth="1"/>
    <col min="1794" max="1794" width="22.53515625" style="43" customWidth="1"/>
    <col min="1795" max="1795" width="2.3828125" style="43" customWidth="1"/>
    <col min="1796" max="1796" width="11.3828125" style="43" customWidth="1"/>
    <col min="1797" max="1797" width="12.53515625" style="43" customWidth="1"/>
    <col min="1798" max="1798" width="12.3828125" style="43" customWidth="1"/>
    <col min="1799" max="1799" width="13.3828125" style="43" customWidth="1"/>
    <col min="1800" max="1800" width="16.53515625" style="43" bestFit="1" customWidth="1"/>
    <col min="1801" max="1802" width="12.3828125" style="43" customWidth="1"/>
    <col min="1803" max="1805" width="13.3828125" style="43" customWidth="1"/>
    <col min="1806" max="1806" width="13.53515625" style="43" customWidth="1"/>
    <col min="1807" max="1807" width="12.53515625" style="43" customWidth="1"/>
    <col min="1808" max="1808" width="11.3828125" style="43" customWidth="1"/>
    <col min="1809" max="1809" width="7.53515625" style="43" customWidth="1"/>
    <col min="1810" max="2048" width="9.3828125" style="43"/>
    <col min="2049" max="2049" width="0" style="43" hidden="1" customWidth="1"/>
    <col min="2050" max="2050" width="22.53515625" style="43" customWidth="1"/>
    <col min="2051" max="2051" width="2.3828125" style="43" customWidth="1"/>
    <col min="2052" max="2052" width="11.3828125" style="43" customWidth="1"/>
    <col min="2053" max="2053" width="12.53515625" style="43" customWidth="1"/>
    <col min="2054" max="2054" width="12.3828125" style="43" customWidth="1"/>
    <col min="2055" max="2055" width="13.3828125" style="43" customWidth="1"/>
    <col min="2056" max="2056" width="16.53515625" style="43" bestFit="1" customWidth="1"/>
    <col min="2057" max="2058" width="12.3828125" style="43" customWidth="1"/>
    <col min="2059" max="2061" width="13.3828125" style="43" customWidth="1"/>
    <col min="2062" max="2062" width="13.53515625" style="43" customWidth="1"/>
    <col min="2063" max="2063" width="12.53515625" style="43" customWidth="1"/>
    <col min="2064" max="2064" width="11.3828125" style="43" customWidth="1"/>
    <col min="2065" max="2065" width="7.53515625" style="43" customWidth="1"/>
    <col min="2066" max="2304" width="9.3828125" style="43"/>
    <col min="2305" max="2305" width="0" style="43" hidden="1" customWidth="1"/>
    <col min="2306" max="2306" width="22.53515625" style="43" customWidth="1"/>
    <col min="2307" max="2307" width="2.3828125" style="43" customWidth="1"/>
    <col min="2308" max="2308" width="11.3828125" style="43" customWidth="1"/>
    <col min="2309" max="2309" width="12.53515625" style="43" customWidth="1"/>
    <col min="2310" max="2310" width="12.3828125" style="43" customWidth="1"/>
    <col min="2311" max="2311" width="13.3828125" style="43" customWidth="1"/>
    <col min="2312" max="2312" width="16.53515625" style="43" bestFit="1" customWidth="1"/>
    <col min="2313" max="2314" width="12.3828125" style="43" customWidth="1"/>
    <col min="2315" max="2317" width="13.3828125" style="43" customWidth="1"/>
    <col min="2318" max="2318" width="13.53515625" style="43" customWidth="1"/>
    <col min="2319" max="2319" width="12.53515625" style="43" customWidth="1"/>
    <col min="2320" max="2320" width="11.3828125" style="43" customWidth="1"/>
    <col min="2321" max="2321" width="7.53515625" style="43" customWidth="1"/>
    <col min="2322" max="2560" width="9.3828125" style="43"/>
    <col min="2561" max="2561" width="0" style="43" hidden="1" customWidth="1"/>
    <col min="2562" max="2562" width="22.53515625" style="43" customWidth="1"/>
    <col min="2563" max="2563" width="2.3828125" style="43" customWidth="1"/>
    <col min="2564" max="2564" width="11.3828125" style="43" customWidth="1"/>
    <col min="2565" max="2565" width="12.53515625" style="43" customWidth="1"/>
    <col min="2566" max="2566" width="12.3828125" style="43" customWidth="1"/>
    <col min="2567" max="2567" width="13.3828125" style="43" customWidth="1"/>
    <col min="2568" max="2568" width="16.53515625" style="43" bestFit="1" customWidth="1"/>
    <col min="2569" max="2570" width="12.3828125" style="43" customWidth="1"/>
    <col min="2571" max="2573" width="13.3828125" style="43" customWidth="1"/>
    <col min="2574" max="2574" width="13.53515625" style="43" customWidth="1"/>
    <col min="2575" max="2575" width="12.53515625" style="43" customWidth="1"/>
    <col min="2576" max="2576" width="11.3828125" style="43" customWidth="1"/>
    <col min="2577" max="2577" width="7.53515625" style="43" customWidth="1"/>
    <col min="2578" max="2816" width="9.3828125" style="43"/>
    <col min="2817" max="2817" width="0" style="43" hidden="1" customWidth="1"/>
    <col min="2818" max="2818" width="22.53515625" style="43" customWidth="1"/>
    <col min="2819" max="2819" width="2.3828125" style="43" customWidth="1"/>
    <col min="2820" max="2820" width="11.3828125" style="43" customWidth="1"/>
    <col min="2821" max="2821" width="12.53515625" style="43" customWidth="1"/>
    <col min="2822" max="2822" width="12.3828125" style="43" customWidth="1"/>
    <col min="2823" max="2823" width="13.3828125" style="43" customWidth="1"/>
    <col min="2824" max="2824" width="16.53515625" style="43" bestFit="1" customWidth="1"/>
    <col min="2825" max="2826" width="12.3828125" style="43" customWidth="1"/>
    <col min="2827" max="2829" width="13.3828125" style="43" customWidth="1"/>
    <col min="2830" max="2830" width="13.53515625" style="43" customWidth="1"/>
    <col min="2831" max="2831" width="12.53515625" style="43" customWidth="1"/>
    <col min="2832" max="2832" width="11.3828125" style="43" customWidth="1"/>
    <col min="2833" max="2833" width="7.53515625" style="43" customWidth="1"/>
    <col min="2834" max="3072" width="9.3828125" style="43"/>
    <col min="3073" max="3073" width="0" style="43" hidden="1" customWidth="1"/>
    <col min="3074" max="3074" width="22.53515625" style="43" customWidth="1"/>
    <col min="3075" max="3075" width="2.3828125" style="43" customWidth="1"/>
    <col min="3076" max="3076" width="11.3828125" style="43" customWidth="1"/>
    <col min="3077" max="3077" width="12.53515625" style="43" customWidth="1"/>
    <col min="3078" max="3078" width="12.3828125" style="43" customWidth="1"/>
    <col min="3079" max="3079" width="13.3828125" style="43" customWidth="1"/>
    <col min="3080" max="3080" width="16.53515625" style="43" bestFit="1" customWidth="1"/>
    <col min="3081" max="3082" width="12.3828125" style="43" customWidth="1"/>
    <col min="3083" max="3085" width="13.3828125" style="43" customWidth="1"/>
    <col min="3086" max="3086" width="13.53515625" style="43" customWidth="1"/>
    <col min="3087" max="3087" width="12.53515625" style="43" customWidth="1"/>
    <col min="3088" max="3088" width="11.3828125" style="43" customWidth="1"/>
    <col min="3089" max="3089" width="7.53515625" style="43" customWidth="1"/>
    <col min="3090" max="3328" width="9.3828125" style="43"/>
    <col min="3329" max="3329" width="0" style="43" hidden="1" customWidth="1"/>
    <col min="3330" max="3330" width="22.53515625" style="43" customWidth="1"/>
    <col min="3331" max="3331" width="2.3828125" style="43" customWidth="1"/>
    <col min="3332" max="3332" width="11.3828125" style="43" customWidth="1"/>
    <col min="3333" max="3333" width="12.53515625" style="43" customWidth="1"/>
    <col min="3334" max="3334" width="12.3828125" style="43" customWidth="1"/>
    <col min="3335" max="3335" width="13.3828125" style="43" customWidth="1"/>
    <col min="3336" max="3336" width="16.53515625" style="43" bestFit="1" customWidth="1"/>
    <col min="3337" max="3338" width="12.3828125" style="43" customWidth="1"/>
    <col min="3339" max="3341" width="13.3828125" style="43" customWidth="1"/>
    <col min="3342" max="3342" width="13.53515625" style="43" customWidth="1"/>
    <col min="3343" max="3343" width="12.53515625" style="43" customWidth="1"/>
    <col min="3344" max="3344" width="11.3828125" style="43" customWidth="1"/>
    <col min="3345" max="3345" width="7.53515625" style="43" customWidth="1"/>
    <col min="3346" max="3584" width="9.3828125" style="43"/>
    <col min="3585" max="3585" width="0" style="43" hidden="1" customWidth="1"/>
    <col min="3586" max="3586" width="22.53515625" style="43" customWidth="1"/>
    <col min="3587" max="3587" width="2.3828125" style="43" customWidth="1"/>
    <col min="3588" max="3588" width="11.3828125" style="43" customWidth="1"/>
    <col min="3589" max="3589" width="12.53515625" style="43" customWidth="1"/>
    <col min="3590" max="3590" width="12.3828125" style="43" customWidth="1"/>
    <col min="3591" max="3591" width="13.3828125" style="43" customWidth="1"/>
    <col min="3592" max="3592" width="16.53515625" style="43" bestFit="1" customWidth="1"/>
    <col min="3593" max="3594" width="12.3828125" style="43" customWidth="1"/>
    <col min="3595" max="3597" width="13.3828125" style="43" customWidth="1"/>
    <col min="3598" max="3598" width="13.53515625" style="43" customWidth="1"/>
    <col min="3599" max="3599" width="12.53515625" style="43" customWidth="1"/>
    <col min="3600" max="3600" width="11.3828125" style="43" customWidth="1"/>
    <col min="3601" max="3601" width="7.53515625" style="43" customWidth="1"/>
    <col min="3602" max="3840" width="9.3828125" style="43"/>
    <col min="3841" max="3841" width="0" style="43" hidden="1" customWidth="1"/>
    <col min="3842" max="3842" width="22.53515625" style="43" customWidth="1"/>
    <col min="3843" max="3843" width="2.3828125" style="43" customWidth="1"/>
    <col min="3844" max="3844" width="11.3828125" style="43" customWidth="1"/>
    <col min="3845" max="3845" width="12.53515625" style="43" customWidth="1"/>
    <col min="3846" max="3846" width="12.3828125" style="43" customWidth="1"/>
    <col min="3847" max="3847" width="13.3828125" style="43" customWidth="1"/>
    <col min="3848" max="3848" width="16.53515625" style="43" bestFit="1" customWidth="1"/>
    <col min="3849" max="3850" width="12.3828125" style="43" customWidth="1"/>
    <col min="3851" max="3853" width="13.3828125" style="43" customWidth="1"/>
    <col min="3854" max="3854" width="13.53515625" style="43" customWidth="1"/>
    <col min="3855" max="3855" width="12.53515625" style="43" customWidth="1"/>
    <col min="3856" max="3856" width="11.3828125" style="43" customWidth="1"/>
    <col min="3857" max="3857" width="7.53515625" style="43" customWidth="1"/>
    <col min="3858" max="4096" width="9.3828125" style="43"/>
    <col min="4097" max="4097" width="0" style="43" hidden="1" customWidth="1"/>
    <col min="4098" max="4098" width="22.53515625" style="43" customWidth="1"/>
    <col min="4099" max="4099" width="2.3828125" style="43" customWidth="1"/>
    <col min="4100" max="4100" width="11.3828125" style="43" customWidth="1"/>
    <col min="4101" max="4101" width="12.53515625" style="43" customWidth="1"/>
    <col min="4102" max="4102" width="12.3828125" style="43" customWidth="1"/>
    <col min="4103" max="4103" width="13.3828125" style="43" customWidth="1"/>
    <col min="4104" max="4104" width="16.53515625" style="43" bestFit="1" customWidth="1"/>
    <col min="4105" max="4106" width="12.3828125" style="43" customWidth="1"/>
    <col min="4107" max="4109" width="13.3828125" style="43" customWidth="1"/>
    <col min="4110" max="4110" width="13.53515625" style="43" customWidth="1"/>
    <col min="4111" max="4111" width="12.53515625" style="43" customWidth="1"/>
    <col min="4112" max="4112" width="11.3828125" style="43" customWidth="1"/>
    <col min="4113" max="4113" width="7.53515625" style="43" customWidth="1"/>
    <col min="4114" max="4352" width="9.3828125" style="43"/>
    <col min="4353" max="4353" width="0" style="43" hidden="1" customWidth="1"/>
    <col min="4354" max="4354" width="22.53515625" style="43" customWidth="1"/>
    <col min="4355" max="4355" width="2.3828125" style="43" customWidth="1"/>
    <col min="4356" max="4356" width="11.3828125" style="43" customWidth="1"/>
    <col min="4357" max="4357" width="12.53515625" style="43" customWidth="1"/>
    <col min="4358" max="4358" width="12.3828125" style="43" customWidth="1"/>
    <col min="4359" max="4359" width="13.3828125" style="43" customWidth="1"/>
    <col min="4360" max="4360" width="16.53515625" style="43" bestFit="1" customWidth="1"/>
    <col min="4361" max="4362" width="12.3828125" style="43" customWidth="1"/>
    <col min="4363" max="4365" width="13.3828125" style="43" customWidth="1"/>
    <col min="4366" max="4366" width="13.53515625" style="43" customWidth="1"/>
    <col min="4367" max="4367" width="12.53515625" style="43" customWidth="1"/>
    <col min="4368" max="4368" width="11.3828125" style="43" customWidth="1"/>
    <col min="4369" max="4369" width="7.53515625" style="43" customWidth="1"/>
    <col min="4370" max="4608" width="9.3828125" style="43"/>
    <col min="4609" max="4609" width="0" style="43" hidden="1" customWidth="1"/>
    <col min="4610" max="4610" width="22.53515625" style="43" customWidth="1"/>
    <col min="4611" max="4611" width="2.3828125" style="43" customWidth="1"/>
    <col min="4612" max="4612" width="11.3828125" style="43" customWidth="1"/>
    <col min="4613" max="4613" width="12.53515625" style="43" customWidth="1"/>
    <col min="4614" max="4614" width="12.3828125" style="43" customWidth="1"/>
    <col min="4615" max="4615" width="13.3828125" style="43" customWidth="1"/>
    <col min="4616" max="4616" width="16.53515625" style="43" bestFit="1" customWidth="1"/>
    <col min="4617" max="4618" width="12.3828125" style="43" customWidth="1"/>
    <col min="4619" max="4621" width="13.3828125" style="43" customWidth="1"/>
    <col min="4622" max="4622" width="13.53515625" style="43" customWidth="1"/>
    <col min="4623" max="4623" width="12.53515625" style="43" customWidth="1"/>
    <col min="4624" max="4624" width="11.3828125" style="43" customWidth="1"/>
    <col min="4625" max="4625" width="7.53515625" style="43" customWidth="1"/>
    <col min="4626" max="4864" width="9.3828125" style="43"/>
    <col min="4865" max="4865" width="0" style="43" hidden="1" customWidth="1"/>
    <col min="4866" max="4866" width="22.53515625" style="43" customWidth="1"/>
    <col min="4867" max="4867" width="2.3828125" style="43" customWidth="1"/>
    <col min="4868" max="4868" width="11.3828125" style="43" customWidth="1"/>
    <col min="4869" max="4869" width="12.53515625" style="43" customWidth="1"/>
    <col min="4870" max="4870" width="12.3828125" style="43" customWidth="1"/>
    <col min="4871" max="4871" width="13.3828125" style="43" customWidth="1"/>
    <col min="4872" max="4872" width="16.53515625" style="43" bestFit="1" customWidth="1"/>
    <col min="4873" max="4874" width="12.3828125" style="43" customWidth="1"/>
    <col min="4875" max="4877" width="13.3828125" style="43" customWidth="1"/>
    <col min="4878" max="4878" width="13.53515625" style="43" customWidth="1"/>
    <col min="4879" max="4879" width="12.53515625" style="43" customWidth="1"/>
    <col min="4880" max="4880" width="11.3828125" style="43" customWidth="1"/>
    <col min="4881" max="4881" width="7.53515625" style="43" customWidth="1"/>
    <col min="4882" max="5120" width="9.3828125" style="43"/>
    <col min="5121" max="5121" width="0" style="43" hidden="1" customWidth="1"/>
    <col min="5122" max="5122" width="22.53515625" style="43" customWidth="1"/>
    <col min="5123" max="5123" width="2.3828125" style="43" customWidth="1"/>
    <col min="5124" max="5124" width="11.3828125" style="43" customWidth="1"/>
    <col min="5125" max="5125" width="12.53515625" style="43" customWidth="1"/>
    <col min="5126" max="5126" width="12.3828125" style="43" customWidth="1"/>
    <col min="5127" max="5127" width="13.3828125" style="43" customWidth="1"/>
    <col min="5128" max="5128" width="16.53515625" style="43" bestFit="1" customWidth="1"/>
    <col min="5129" max="5130" width="12.3828125" style="43" customWidth="1"/>
    <col min="5131" max="5133" width="13.3828125" style="43" customWidth="1"/>
    <col min="5134" max="5134" width="13.53515625" style="43" customWidth="1"/>
    <col min="5135" max="5135" width="12.53515625" style="43" customWidth="1"/>
    <col min="5136" max="5136" width="11.3828125" style="43" customWidth="1"/>
    <col min="5137" max="5137" width="7.53515625" style="43" customWidth="1"/>
    <col min="5138" max="5376" width="9.3828125" style="43"/>
    <col min="5377" max="5377" width="0" style="43" hidden="1" customWidth="1"/>
    <col min="5378" max="5378" width="22.53515625" style="43" customWidth="1"/>
    <col min="5379" max="5379" width="2.3828125" style="43" customWidth="1"/>
    <col min="5380" max="5380" width="11.3828125" style="43" customWidth="1"/>
    <col min="5381" max="5381" width="12.53515625" style="43" customWidth="1"/>
    <col min="5382" max="5382" width="12.3828125" style="43" customWidth="1"/>
    <col min="5383" max="5383" width="13.3828125" style="43" customWidth="1"/>
    <col min="5384" max="5384" width="16.53515625" style="43" bestFit="1" customWidth="1"/>
    <col min="5385" max="5386" width="12.3828125" style="43" customWidth="1"/>
    <col min="5387" max="5389" width="13.3828125" style="43" customWidth="1"/>
    <col min="5390" max="5390" width="13.53515625" style="43" customWidth="1"/>
    <col min="5391" max="5391" width="12.53515625" style="43" customWidth="1"/>
    <col min="5392" max="5392" width="11.3828125" style="43" customWidth="1"/>
    <col min="5393" max="5393" width="7.53515625" style="43" customWidth="1"/>
    <col min="5394" max="5632" width="9.3828125" style="43"/>
    <col min="5633" max="5633" width="0" style="43" hidden="1" customWidth="1"/>
    <col min="5634" max="5634" width="22.53515625" style="43" customWidth="1"/>
    <col min="5635" max="5635" width="2.3828125" style="43" customWidth="1"/>
    <col min="5636" max="5636" width="11.3828125" style="43" customWidth="1"/>
    <col min="5637" max="5637" width="12.53515625" style="43" customWidth="1"/>
    <col min="5638" max="5638" width="12.3828125" style="43" customWidth="1"/>
    <col min="5639" max="5639" width="13.3828125" style="43" customWidth="1"/>
    <col min="5640" max="5640" width="16.53515625" style="43" bestFit="1" customWidth="1"/>
    <col min="5641" max="5642" width="12.3828125" style="43" customWidth="1"/>
    <col min="5643" max="5645" width="13.3828125" style="43" customWidth="1"/>
    <col min="5646" max="5646" width="13.53515625" style="43" customWidth="1"/>
    <col min="5647" max="5647" width="12.53515625" style="43" customWidth="1"/>
    <col min="5648" max="5648" width="11.3828125" style="43" customWidth="1"/>
    <col min="5649" max="5649" width="7.53515625" style="43" customWidth="1"/>
    <col min="5650" max="5888" width="9.3828125" style="43"/>
    <col min="5889" max="5889" width="0" style="43" hidden="1" customWidth="1"/>
    <col min="5890" max="5890" width="22.53515625" style="43" customWidth="1"/>
    <col min="5891" max="5891" width="2.3828125" style="43" customWidth="1"/>
    <col min="5892" max="5892" width="11.3828125" style="43" customWidth="1"/>
    <col min="5893" max="5893" width="12.53515625" style="43" customWidth="1"/>
    <col min="5894" max="5894" width="12.3828125" style="43" customWidth="1"/>
    <col min="5895" max="5895" width="13.3828125" style="43" customWidth="1"/>
    <col min="5896" max="5896" width="16.53515625" style="43" bestFit="1" customWidth="1"/>
    <col min="5897" max="5898" width="12.3828125" style="43" customWidth="1"/>
    <col min="5899" max="5901" width="13.3828125" style="43" customWidth="1"/>
    <col min="5902" max="5902" width="13.53515625" style="43" customWidth="1"/>
    <col min="5903" max="5903" width="12.53515625" style="43" customWidth="1"/>
    <col min="5904" max="5904" width="11.3828125" style="43" customWidth="1"/>
    <col min="5905" max="5905" width="7.53515625" style="43" customWidth="1"/>
    <col min="5906" max="6144" width="9.3828125" style="43"/>
    <col min="6145" max="6145" width="0" style="43" hidden="1" customWidth="1"/>
    <col min="6146" max="6146" width="22.53515625" style="43" customWidth="1"/>
    <col min="6147" max="6147" width="2.3828125" style="43" customWidth="1"/>
    <col min="6148" max="6148" width="11.3828125" style="43" customWidth="1"/>
    <col min="6149" max="6149" width="12.53515625" style="43" customWidth="1"/>
    <col min="6150" max="6150" width="12.3828125" style="43" customWidth="1"/>
    <col min="6151" max="6151" width="13.3828125" style="43" customWidth="1"/>
    <col min="6152" max="6152" width="16.53515625" style="43" bestFit="1" customWidth="1"/>
    <col min="6153" max="6154" width="12.3828125" style="43" customWidth="1"/>
    <col min="6155" max="6157" width="13.3828125" style="43" customWidth="1"/>
    <col min="6158" max="6158" width="13.53515625" style="43" customWidth="1"/>
    <col min="6159" max="6159" width="12.53515625" style="43" customWidth="1"/>
    <col min="6160" max="6160" width="11.3828125" style="43" customWidth="1"/>
    <col min="6161" max="6161" width="7.53515625" style="43" customWidth="1"/>
    <col min="6162" max="6400" width="9.3828125" style="43"/>
    <col min="6401" max="6401" width="0" style="43" hidden="1" customWidth="1"/>
    <col min="6402" max="6402" width="22.53515625" style="43" customWidth="1"/>
    <col min="6403" max="6403" width="2.3828125" style="43" customWidth="1"/>
    <col min="6404" max="6404" width="11.3828125" style="43" customWidth="1"/>
    <col min="6405" max="6405" width="12.53515625" style="43" customWidth="1"/>
    <col min="6406" max="6406" width="12.3828125" style="43" customWidth="1"/>
    <col min="6407" max="6407" width="13.3828125" style="43" customWidth="1"/>
    <col min="6408" max="6408" width="16.53515625" style="43" bestFit="1" customWidth="1"/>
    <col min="6409" max="6410" width="12.3828125" style="43" customWidth="1"/>
    <col min="6411" max="6413" width="13.3828125" style="43" customWidth="1"/>
    <col min="6414" max="6414" width="13.53515625" style="43" customWidth="1"/>
    <col min="6415" max="6415" width="12.53515625" style="43" customWidth="1"/>
    <col min="6416" max="6416" width="11.3828125" style="43" customWidth="1"/>
    <col min="6417" max="6417" width="7.53515625" style="43" customWidth="1"/>
    <col min="6418" max="6656" width="9.3828125" style="43"/>
    <col min="6657" max="6657" width="0" style="43" hidden="1" customWidth="1"/>
    <col min="6658" max="6658" width="22.53515625" style="43" customWidth="1"/>
    <col min="6659" max="6659" width="2.3828125" style="43" customWidth="1"/>
    <col min="6660" max="6660" width="11.3828125" style="43" customWidth="1"/>
    <col min="6661" max="6661" width="12.53515625" style="43" customWidth="1"/>
    <col min="6662" max="6662" width="12.3828125" style="43" customWidth="1"/>
    <col min="6663" max="6663" width="13.3828125" style="43" customWidth="1"/>
    <col min="6664" max="6664" width="16.53515625" style="43" bestFit="1" customWidth="1"/>
    <col min="6665" max="6666" width="12.3828125" style="43" customWidth="1"/>
    <col min="6667" max="6669" width="13.3828125" style="43" customWidth="1"/>
    <col min="6670" max="6670" width="13.53515625" style="43" customWidth="1"/>
    <col min="6671" max="6671" width="12.53515625" style="43" customWidth="1"/>
    <col min="6672" max="6672" width="11.3828125" style="43" customWidth="1"/>
    <col min="6673" max="6673" width="7.53515625" style="43" customWidth="1"/>
    <col min="6674" max="6912" width="9.3828125" style="43"/>
    <col min="6913" max="6913" width="0" style="43" hidden="1" customWidth="1"/>
    <col min="6914" max="6914" width="22.53515625" style="43" customWidth="1"/>
    <col min="6915" max="6915" width="2.3828125" style="43" customWidth="1"/>
    <col min="6916" max="6916" width="11.3828125" style="43" customWidth="1"/>
    <col min="6917" max="6917" width="12.53515625" style="43" customWidth="1"/>
    <col min="6918" max="6918" width="12.3828125" style="43" customWidth="1"/>
    <col min="6919" max="6919" width="13.3828125" style="43" customWidth="1"/>
    <col min="6920" max="6920" width="16.53515625" style="43" bestFit="1" customWidth="1"/>
    <col min="6921" max="6922" width="12.3828125" style="43" customWidth="1"/>
    <col min="6923" max="6925" width="13.3828125" style="43" customWidth="1"/>
    <col min="6926" max="6926" width="13.53515625" style="43" customWidth="1"/>
    <col min="6927" max="6927" width="12.53515625" style="43" customWidth="1"/>
    <col min="6928" max="6928" width="11.3828125" style="43" customWidth="1"/>
    <col min="6929" max="6929" width="7.53515625" style="43" customWidth="1"/>
    <col min="6930" max="7168" width="9.3828125" style="43"/>
    <col min="7169" max="7169" width="0" style="43" hidden="1" customWidth="1"/>
    <col min="7170" max="7170" width="22.53515625" style="43" customWidth="1"/>
    <col min="7171" max="7171" width="2.3828125" style="43" customWidth="1"/>
    <col min="7172" max="7172" width="11.3828125" style="43" customWidth="1"/>
    <col min="7173" max="7173" width="12.53515625" style="43" customWidth="1"/>
    <col min="7174" max="7174" width="12.3828125" style="43" customWidth="1"/>
    <col min="7175" max="7175" width="13.3828125" style="43" customWidth="1"/>
    <col min="7176" max="7176" width="16.53515625" style="43" bestFit="1" customWidth="1"/>
    <col min="7177" max="7178" width="12.3828125" style="43" customWidth="1"/>
    <col min="7179" max="7181" width="13.3828125" style="43" customWidth="1"/>
    <col min="7182" max="7182" width="13.53515625" style="43" customWidth="1"/>
    <col min="7183" max="7183" width="12.53515625" style="43" customWidth="1"/>
    <col min="7184" max="7184" width="11.3828125" style="43" customWidth="1"/>
    <col min="7185" max="7185" width="7.53515625" style="43" customWidth="1"/>
    <col min="7186" max="7424" width="9.3828125" style="43"/>
    <col min="7425" max="7425" width="0" style="43" hidden="1" customWidth="1"/>
    <col min="7426" max="7426" width="22.53515625" style="43" customWidth="1"/>
    <col min="7427" max="7427" width="2.3828125" style="43" customWidth="1"/>
    <col min="7428" max="7428" width="11.3828125" style="43" customWidth="1"/>
    <col min="7429" max="7429" width="12.53515625" style="43" customWidth="1"/>
    <col min="7430" max="7430" width="12.3828125" style="43" customWidth="1"/>
    <col min="7431" max="7431" width="13.3828125" style="43" customWidth="1"/>
    <col min="7432" max="7432" width="16.53515625" style="43" bestFit="1" customWidth="1"/>
    <col min="7433" max="7434" width="12.3828125" style="43" customWidth="1"/>
    <col min="7435" max="7437" width="13.3828125" style="43" customWidth="1"/>
    <col min="7438" max="7438" width="13.53515625" style="43" customWidth="1"/>
    <col min="7439" max="7439" width="12.53515625" style="43" customWidth="1"/>
    <col min="7440" max="7440" width="11.3828125" style="43" customWidth="1"/>
    <col min="7441" max="7441" width="7.53515625" style="43" customWidth="1"/>
    <col min="7442" max="7680" width="9.3828125" style="43"/>
    <col min="7681" max="7681" width="0" style="43" hidden="1" customWidth="1"/>
    <col min="7682" max="7682" width="22.53515625" style="43" customWidth="1"/>
    <col min="7683" max="7683" width="2.3828125" style="43" customWidth="1"/>
    <col min="7684" max="7684" width="11.3828125" style="43" customWidth="1"/>
    <col min="7685" max="7685" width="12.53515625" style="43" customWidth="1"/>
    <col min="7686" max="7686" width="12.3828125" style="43" customWidth="1"/>
    <col min="7687" max="7687" width="13.3828125" style="43" customWidth="1"/>
    <col min="7688" max="7688" width="16.53515625" style="43" bestFit="1" customWidth="1"/>
    <col min="7689" max="7690" width="12.3828125" style="43" customWidth="1"/>
    <col min="7691" max="7693" width="13.3828125" style="43" customWidth="1"/>
    <col min="7694" max="7694" width="13.53515625" style="43" customWidth="1"/>
    <col min="7695" max="7695" width="12.53515625" style="43" customWidth="1"/>
    <col min="7696" max="7696" width="11.3828125" style="43" customWidth="1"/>
    <col min="7697" max="7697" width="7.53515625" style="43" customWidth="1"/>
    <col min="7698" max="7936" width="9.3828125" style="43"/>
    <col min="7937" max="7937" width="0" style="43" hidden="1" customWidth="1"/>
    <col min="7938" max="7938" width="22.53515625" style="43" customWidth="1"/>
    <col min="7939" max="7939" width="2.3828125" style="43" customWidth="1"/>
    <col min="7940" max="7940" width="11.3828125" style="43" customWidth="1"/>
    <col min="7941" max="7941" width="12.53515625" style="43" customWidth="1"/>
    <col min="7942" max="7942" width="12.3828125" style="43" customWidth="1"/>
    <col min="7943" max="7943" width="13.3828125" style="43" customWidth="1"/>
    <col min="7944" max="7944" width="16.53515625" style="43" bestFit="1" customWidth="1"/>
    <col min="7945" max="7946" width="12.3828125" style="43" customWidth="1"/>
    <col min="7947" max="7949" width="13.3828125" style="43" customWidth="1"/>
    <col min="7950" max="7950" width="13.53515625" style="43" customWidth="1"/>
    <col min="7951" max="7951" width="12.53515625" style="43" customWidth="1"/>
    <col min="7952" max="7952" width="11.3828125" style="43" customWidth="1"/>
    <col min="7953" max="7953" width="7.53515625" style="43" customWidth="1"/>
    <col min="7954" max="8192" width="9.3828125" style="43"/>
    <col min="8193" max="8193" width="0" style="43" hidden="1" customWidth="1"/>
    <col min="8194" max="8194" width="22.53515625" style="43" customWidth="1"/>
    <col min="8195" max="8195" width="2.3828125" style="43" customWidth="1"/>
    <col min="8196" max="8196" width="11.3828125" style="43" customWidth="1"/>
    <col min="8197" max="8197" width="12.53515625" style="43" customWidth="1"/>
    <col min="8198" max="8198" width="12.3828125" style="43" customWidth="1"/>
    <col min="8199" max="8199" width="13.3828125" style="43" customWidth="1"/>
    <col min="8200" max="8200" width="16.53515625" style="43" bestFit="1" customWidth="1"/>
    <col min="8201" max="8202" width="12.3828125" style="43" customWidth="1"/>
    <col min="8203" max="8205" width="13.3828125" style="43" customWidth="1"/>
    <col min="8206" max="8206" width="13.53515625" style="43" customWidth="1"/>
    <col min="8207" max="8207" width="12.53515625" style="43" customWidth="1"/>
    <col min="8208" max="8208" width="11.3828125" style="43" customWidth="1"/>
    <col min="8209" max="8209" width="7.53515625" style="43" customWidth="1"/>
    <col min="8210" max="8448" width="9.3828125" style="43"/>
    <col min="8449" max="8449" width="0" style="43" hidden="1" customWidth="1"/>
    <col min="8450" max="8450" width="22.53515625" style="43" customWidth="1"/>
    <col min="8451" max="8451" width="2.3828125" style="43" customWidth="1"/>
    <col min="8452" max="8452" width="11.3828125" style="43" customWidth="1"/>
    <col min="8453" max="8453" width="12.53515625" style="43" customWidth="1"/>
    <col min="8454" max="8454" width="12.3828125" style="43" customWidth="1"/>
    <col min="8455" max="8455" width="13.3828125" style="43" customWidth="1"/>
    <col min="8456" max="8456" width="16.53515625" style="43" bestFit="1" customWidth="1"/>
    <col min="8457" max="8458" width="12.3828125" style="43" customWidth="1"/>
    <col min="8459" max="8461" width="13.3828125" style="43" customWidth="1"/>
    <col min="8462" max="8462" width="13.53515625" style="43" customWidth="1"/>
    <col min="8463" max="8463" width="12.53515625" style="43" customWidth="1"/>
    <col min="8464" max="8464" width="11.3828125" style="43" customWidth="1"/>
    <col min="8465" max="8465" width="7.53515625" style="43" customWidth="1"/>
    <col min="8466" max="8704" width="9.3828125" style="43"/>
    <col min="8705" max="8705" width="0" style="43" hidden="1" customWidth="1"/>
    <col min="8706" max="8706" width="22.53515625" style="43" customWidth="1"/>
    <col min="8707" max="8707" width="2.3828125" style="43" customWidth="1"/>
    <col min="8708" max="8708" width="11.3828125" style="43" customWidth="1"/>
    <col min="8709" max="8709" width="12.53515625" style="43" customWidth="1"/>
    <col min="8710" max="8710" width="12.3828125" style="43" customWidth="1"/>
    <col min="8711" max="8711" width="13.3828125" style="43" customWidth="1"/>
    <col min="8712" max="8712" width="16.53515625" style="43" bestFit="1" customWidth="1"/>
    <col min="8713" max="8714" width="12.3828125" style="43" customWidth="1"/>
    <col min="8715" max="8717" width="13.3828125" style="43" customWidth="1"/>
    <col min="8718" max="8718" width="13.53515625" style="43" customWidth="1"/>
    <col min="8719" max="8719" width="12.53515625" style="43" customWidth="1"/>
    <col min="8720" max="8720" width="11.3828125" style="43" customWidth="1"/>
    <col min="8721" max="8721" width="7.53515625" style="43" customWidth="1"/>
    <col min="8722" max="8960" width="9.3828125" style="43"/>
    <col min="8961" max="8961" width="0" style="43" hidden="1" customWidth="1"/>
    <col min="8962" max="8962" width="22.53515625" style="43" customWidth="1"/>
    <col min="8963" max="8963" width="2.3828125" style="43" customWidth="1"/>
    <col min="8964" max="8964" width="11.3828125" style="43" customWidth="1"/>
    <col min="8965" max="8965" width="12.53515625" style="43" customWidth="1"/>
    <col min="8966" max="8966" width="12.3828125" style="43" customWidth="1"/>
    <col min="8967" max="8967" width="13.3828125" style="43" customWidth="1"/>
    <col min="8968" max="8968" width="16.53515625" style="43" bestFit="1" customWidth="1"/>
    <col min="8969" max="8970" width="12.3828125" style="43" customWidth="1"/>
    <col min="8971" max="8973" width="13.3828125" style="43" customWidth="1"/>
    <col min="8974" max="8974" width="13.53515625" style="43" customWidth="1"/>
    <col min="8975" max="8975" width="12.53515625" style="43" customWidth="1"/>
    <col min="8976" max="8976" width="11.3828125" style="43" customWidth="1"/>
    <col min="8977" max="8977" width="7.53515625" style="43" customWidth="1"/>
    <col min="8978" max="9216" width="9.3828125" style="43"/>
    <col min="9217" max="9217" width="0" style="43" hidden="1" customWidth="1"/>
    <col min="9218" max="9218" width="22.53515625" style="43" customWidth="1"/>
    <col min="9219" max="9219" width="2.3828125" style="43" customWidth="1"/>
    <col min="9220" max="9220" width="11.3828125" style="43" customWidth="1"/>
    <col min="9221" max="9221" width="12.53515625" style="43" customWidth="1"/>
    <col min="9222" max="9222" width="12.3828125" style="43" customWidth="1"/>
    <col min="9223" max="9223" width="13.3828125" style="43" customWidth="1"/>
    <col min="9224" max="9224" width="16.53515625" style="43" bestFit="1" customWidth="1"/>
    <col min="9225" max="9226" width="12.3828125" style="43" customWidth="1"/>
    <col min="9227" max="9229" width="13.3828125" style="43" customWidth="1"/>
    <col min="9230" max="9230" width="13.53515625" style="43" customWidth="1"/>
    <col min="9231" max="9231" width="12.53515625" style="43" customWidth="1"/>
    <col min="9232" max="9232" width="11.3828125" style="43" customWidth="1"/>
    <col min="9233" max="9233" width="7.53515625" style="43" customWidth="1"/>
    <col min="9234" max="9472" width="9.3828125" style="43"/>
    <col min="9473" max="9473" width="0" style="43" hidden="1" customWidth="1"/>
    <col min="9474" max="9474" width="22.53515625" style="43" customWidth="1"/>
    <col min="9475" max="9475" width="2.3828125" style="43" customWidth="1"/>
    <col min="9476" max="9476" width="11.3828125" style="43" customWidth="1"/>
    <col min="9477" max="9477" width="12.53515625" style="43" customWidth="1"/>
    <col min="9478" max="9478" width="12.3828125" style="43" customWidth="1"/>
    <col min="9479" max="9479" width="13.3828125" style="43" customWidth="1"/>
    <col min="9480" max="9480" width="16.53515625" style="43" bestFit="1" customWidth="1"/>
    <col min="9481" max="9482" width="12.3828125" style="43" customWidth="1"/>
    <col min="9483" max="9485" width="13.3828125" style="43" customWidth="1"/>
    <col min="9486" max="9486" width="13.53515625" style="43" customWidth="1"/>
    <col min="9487" max="9487" width="12.53515625" style="43" customWidth="1"/>
    <col min="9488" max="9488" width="11.3828125" style="43" customWidth="1"/>
    <col min="9489" max="9489" width="7.53515625" style="43" customWidth="1"/>
    <col min="9490" max="9728" width="9.3828125" style="43"/>
    <col min="9729" max="9729" width="0" style="43" hidden="1" customWidth="1"/>
    <col min="9730" max="9730" width="22.53515625" style="43" customWidth="1"/>
    <col min="9731" max="9731" width="2.3828125" style="43" customWidth="1"/>
    <col min="9732" max="9732" width="11.3828125" style="43" customWidth="1"/>
    <col min="9733" max="9733" width="12.53515625" style="43" customWidth="1"/>
    <col min="9734" max="9734" width="12.3828125" style="43" customWidth="1"/>
    <col min="9735" max="9735" width="13.3828125" style="43" customWidth="1"/>
    <col min="9736" max="9736" width="16.53515625" style="43" bestFit="1" customWidth="1"/>
    <col min="9737" max="9738" width="12.3828125" style="43" customWidth="1"/>
    <col min="9739" max="9741" width="13.3828125" style="43" customWidth="1"/>
    <col min="9742" max="9742" width="13.53515625" style="43" customWidth="1"/>
    <col min="9743" max="9743" width="12.53515625" style="43" customWidth="1"/>
    <col min="9744" max="9744" width="11.3828125" style="43" customWidth="1"/>
    <col min="9745" max="9745" width="7.53515625" style="43" customWidth="1"/>
    <col min="9746" max="9984" width="9.3828125" style="43"/>
    <col min="9985" max="9985" width="0" style="43" hidden="1" customWidth="1"/>
    <col min="9986" max="9986" width="22.53515625" style="43" customWidth="1"/>
    <col min="9987" max="9987" width="2.3828125" style="43" customWidth="1"/>
    <col min="9988" max="9988" width="11.3828125" style="43" customWidth="1"/>
    <col min="9989" max="9989" width="12.53515625" style="43" customWidth="1"/>
    <col min="9990" max="9990" width="12.3828125" style="43" customWidth="1"/>
    <col min="9991" max="9991" width="13.3828125" style="43" customWidth="1"/>
    <col min="9992" max="9992" width="16.53515625" style="43" bestFit="1" customWidth="1"/>
    <col min="9993" max="9994" width="12.3828125" style="43" customWidth="1"/>
    <col min="9995" max="9997" width="13.3828125" style="43" customWidth="1"/>
    <col min="9998" max="9998" width="13.53515625" style="43" customWidth="1"/>
    <col min="9999" max="9999" width="12.53515625" style="43" customWidth="1"/>
    <col min="10000" max="10000" width="11.3828125" style="43" customWidth="1"/>
    <col min="10001" max="10001" width="7.53515625" style="43" customWidth="1"/>
    <col min="10002" max="10240" width="9.3828125" style="43"/>
    <col min="10241" max="10241" width="0" style="43" hidden="1" customWidth="1"/>
    <col min="10242" max="10242" width="22.53515625" style="43" customWidth="1"/>
    <col min="10243" max="10243" width="2.3828125" style="43" customWidth="1"/>
    <col min="10244" max="10244" width="11.3828125" style="43" customWidth="1"/>
    <col min="10245" max="10245" width="12.53515625" style="43" customWidth="1"/>
    <col min="10246" max="10246" width="12.3828125" style="43" customWidth="1"/>
    <col min="10247" max="10247" width="13.3828125" style="43" customWidth="1"/>
    <col min="10248" max="10248" width="16.53515625" style="43" bestFit="1" customWidth="1"/>
    <col min="10249" max="10250" width="12.3828125" style="43" customWidth="1"/>
    <col min="10251" max="10253" width="13.3828125" style="43" customWidth="1"/>
    <col min="10254" max="10254" width="13.53515625" style="43" customWidth="1"/>
    <col min="10255" max="10255" width="12.53515625" style="43" customWidth="1"/>
    <col min="10256" max="10256" width="11.3828125" style="43" customWidth="1"/>
    <col min="10257" max="10257" width="7.53515625" style="43" customWidth="1"/>
    <col min="10258" max="10496" width="9.3828125" style="43"/>
    <col min="10497" max="10497" width="0" style="43" hidden="1" customWidth="1"/>
    <col min="10498" max="10498" width="22.53515625" style="43" customWidth="1"/>
    <col min="10499" max="10499" width="2.3828125" style="43" customWidth="1"/>
    <col min="10500" max="10500" width="11.3828125" style="43" customWidth="1"/>
    <col min="10501" max="10501" width="12.53515625" style="43" customWidth="1"/>
    <col min="10502" max="10502" width="12.3828125" style="43" customWidth="1"/>
    <col min="10503" max="10503" width="13.3828125" style="43" customWidth="1"/>
    <col min="10504" max="10504" width="16.53515625" style="43" bestFit="1" customWidth="1"/>
    <col min="10505" max="10506" width="12.3828125" style="43" customWidth="1"/>
    <col min="10507" max="10509" width="13.3828125" style="43" customWidth="1"/>
    <col min="10510" max="10510" width="13.53515625" style="43" customWidth="1"/>
    <col min="10511" max="10511" width="12.53515625" style="43" customWidth="1"/>
    <col min="10512" max="10512" width="11.3828125" style="43" customWidth="1"/>
    <col min="10513" max="10513" width="7.53515625" style="43" customWidth="1"/>
    <col min="10514" max="10752" width="9.3828125" style="43"/>
    <col min="10753" max="10753" width="0" style="43" hidden="1" customWidth="1"/>
    <col min="10754" max="10754" width="22.53515625" style="43" customWidth="1"/>
    <col min="10755" max="10755" width="2.3828125" style="43" customWidth="1"/>
    <col min="10756" max="10756" width="11.3828125" style="43" customWidth="1"/>
    <col min="10757" max="10757" width="12.53515625" style="43" customWidth="1"/>
    <col min="10758" max="10758" width="12.3828125" style="43" customWidth="1"/>
    <col min="10759" max="10759" width="13.3828125" style="43" customWidth="1"/>
    <col min="10760" max="10760" width="16.53515625" style="43" bestFit="1" customWidth="1"/>
    <col min="10761" max="10762" width="12.3828125" style="43" customWidth="1"/>
    <col min="10763" max="10765" width="13.3828125" style="43" customWidth="1"/>
    <col min="10766" max="10766" width="13.53515625" style="43" customWidth="1"/>
    <col min="10767" max="10767" width="12.53515625" style="43" customWidth="1"/>
    <col min="10768" max="10768" width="11.3828125" style="43" customWidth="1"/>
    <col min="10769" max="10769" width="7.53515625" style="43" customWidth="1"/>
    <col min="10770" max="11008" width="9.3828125" style="43"/>
    <col min="11009" max="11009" width="0" style="43" hidden="1" customWidth="1"/>
    <col min="11010" max="11010" width="22.53515625" style="43" customWidth="1"/>
    <col min="11011" max="11011" width="2.3828125" style="43" customWidth="1"/>
    <col min="11012" max="11012" width="11.3828125" style="43" customWidth="1"/>
    <col min="11013" max="11013" width="12.53515625" style="43" customWidth="1"/>
    <col min="11014" max="11014" width="12.3828125" style="43" customWidth="1"/>
    <col min="11015" max="11015" width="13.3828125" style="43" customWidth="1"/>
    <col min="11016" max="11016" width="16.53515625" style="43" bestFit="1" customWidth="1"/>
    <col min="11017" max="11018" width="12.3828125" style="43" customWidth="1"/>
    <col min="11019" max="11021" width="13.3828125" style="43" customWidth="1"/>
    <col min="11022" max="11022" width="13.53515625" style="43" customWidth="1"/>
    <col min="11023" max="11023" width="12.53515625" style="43" customWidth="1"/>
    <col min="11024" max="11024" width="11.3828125" style="43" customWidth="1"/>
    <col min="11025" max="11025" width="7.53515625" style="43" customWidth="1"/>
    <col min="11026" max="11264" width="9.3828125" style="43"/>
    <col min="11265" max="11265" width="0" style="43" hidden="1" customWidth="1"/>
    <col min="11266" max="11266" width="22.53515625" style="43" customWidth="1"/>
    <col min="11267" max="11267" width="2.3828125" style="43" customWidth="1"/>
    <col min="11268" max="11268" width="11.3828125" style="43" customWidth="1"/>
    <col min="11269" max="11269" width="12.53515625" style="43" customWidth="1"/>
    <col min="11270" max="11270" width="12.3828125" style="43" customWidth="1"/>
    <col min="11271" max="11271" width="13.3828125" style="43" customWidth="1"/>
    <col min="11272" max="11272" width="16.53515625" style="43" bestFit="1" customWidth="1"/>
    <col min="11273" max="11274" width="12.3828125" style="43" customWidth="1"/>
    <col min="11275" max="11277" width="13.3828125" style="43" customWidth="1"/>
    <col min="11278" max="11278" width="13.53515625" style="43" customWidth="1"/>
    <col min="11279" max="11279" width="12.53515625" style="43" customWidth="1"/>
    <col min="11280" max="11280" width="11.3828125" style="43" customWidth="1"/>
    <col min="11281" max="11281" width="7.53515625" style="43" customWidth="1"/>
    <col min="11282" max="11520" width="9.3828125" style="43"/>
    <col min="11521" max="11521" width="0" style="43" hidden="1" customWidth="1"/>
    <col min="11522" max="11522" width="22.53515625" style="43" customWidth="1"/>
    <col min="11523" max="11523" width="2.3828125" style="43" customWidth="1"/>
    <col min="11524" max="11524" width="11.3828125" style="43" customWidth="1"/>
    <col min="11525" max="11525" width="12.53515625" style="43" customWidth="1"/>
    <col min="11526" max="11526" width="12.3828125" style="43" customWidth="1"/>
    <col min="11527" max="11527" width="13.3828125" style="43" customWidth="1"/>
    <col min="11528" max="11528" width="16.53515625" style="43" bestFit="1" customWidth="1"/>
    <col min="11529" max="11530" width="12.3828125" style="43" customWidth="1"/>
    <col min="11531" max="11533" width="13.3828125" style="43" customWidth="1"/>
    <col min="11534" max="11534" width="13.53515625" style="43" customWidth="1"/>
    <col min="11535" max="11535" width="12.53515625" style="43" customWidth="1"/>
    <col min="11536" max="11536" width="11.3828125" style="43" customWidth="1"/>
    <col min="11537" max="11537" width="7.53515625" style="43" customWidth="1"/>
    <col min="11538" max="11776" width="9.3828125" style="43"/>
    <col min="11777" max="11777" width="0" style="43" hidden="1" customWidth="1"/>
    <col min="11778" max="11778" width="22.53515625" style="43" customWidth="1"/>
    <col min="11779" max="11779" width="2.3828125" style="43" customWidth="1"/>
    <col min="11780" max="11780" width="11.3828125" style="43" customWidth="1"/>
    <col min="11781" max="11781" width="12.53515625" style="43" customWidth="1"/>
    <col min="11782" max="11782" width="12.3828125" style="43" customWidth="1"/>
    <col min="11783" max="11783" width="13.3828125" style="43" customWidth="1"/>
    <col min="11784" max="11784" width="16.53515625" style="43" bestFit="1" customWidth="1"/>
    <col min="11785" max="11786" width="12.3828125" style="43" customWidth="1"/>
    <col min="11787" max="11789" width="13.3828125" style="43" customWidth="1"/>
    <col min="11790" max="11790" width="13.53515625" style="43" customWidth="1"/>
    <col min="11791" max="11791" width="12.53515625" style="43" customWidth="1"/>
    <col min="11792" max="11792" width="11.3828125" style="43" customWidth="1"/>
    <col min="11793" max="11793" width="7.53515625" style="43" customWidth="1"/>
    <col min="11794" max="12032" width="9.3828125" style="43"/>
    <col min="12033" max="12033" width="0" style="43" hidden="1" customWidth="1"/>
    <col min="12034" max="12034" width="22.53515625" style="43" customWidth="1"/>
    <col min="12035" max="12035" width="2.3828125" style="43" customWidth="1"/>
    <col min="12036" max="12036" width="11.3828125" style="43" customWidth="1"/>
    <col min="12037" max="12037" width="12.53515625" style="43" customWidth="1"/>
    <col min="12038" max="12038" width="12.3828125" style="43" customWidth="1"/>
    <col min="12039" max="12039" width="13.3828125" style="43" customWidth="1"/>
    <col min="12040" max="12040" width="16.53515625" style="43" bestFit="1" customWidth="1"/>
    <col min="12041" max="12042" width="12.3828125" style="43" customWidth="1"/>
    <col min="12043" max="12045" width="13.3828125" style="43" customWidth="1"/>
    <col min="12046" max="12046" width="13.53515625" style="43" customWidth="1"/>
    <col min="12047" max="12047" width="12.53515625" style="43" customWidth="1"/>
    <col min="12048" max="12048" width="11.3828125" style="43" customWidth="1"/>
    <col min="12049" max="12049" width="7.53515625" style="43" customWidth="1"/>
    <col min="12050" max="12288" width="9.3828125" style="43"/>
    <col min="12289" max="12289" width="0" style="43" hidden="1" customWidth="1"/>
    <col min="12290" max="12290" width="22.53515625" style="43" customWidth="1"/>
    <col min="12291" max="12291" width="2.3828125" style="43" customWidth="1"/>
    <col min="12292" max="12292" width="11.3828125" style="43" customWidth="1"/>
    <col min="12293" max="12293" width="12.53515625" style="43" customWidth="1"/>
    <col min="12294" max="12294" width="12.3828125" style="43" customWidth="1"/>
    <col min="12295" max="12295" width="13.3828125" style="43" customWidth="1"/>
    <col min="12296" max="12296" width="16.53515625" style="43" bestFit="1" customWidth="1"/>
    <col min="12297" max="12298" width="12.3828125" style="43" customWidth="1"/>
    <col min="12299" max="12301" width="13.3828125" style="43" customWidth="1"/>
    <col min="12302" max="12302" width="13.53515625" style="43" customWidth="1"/>
    <col min="12303" max="12303" width="12.53515625" style="43" customWidth="1"/>
    <col min="12304" max="12304" width="11.3828125" style="43" customWidth="1"/>
    <col min="12305" max="12305" width="7.53515625" style="43" customWidth="1"/>
    <col min="12306" max="12544" width="9.3828125" style="43"/>
    <col min="12545" max="12545" width="0" style="43" hidden="1" customWidth="1"/>
    <col min="12546" max="12546" width="22.53515625" style="43" customWidth="1"/>
    <col min="12547" max="12547" width="2.3828125" style="43" customWidth="1"/>
    <col min="12548" max="12548" width="11.3828125" style="43" customWidth="1"/>
    <col min="12549" max="12549" width="12.53515625" style="43" customWidth="1"/>
    <col min="12550" max="12550" width="12.3828125" style="43" customWidth="1"/>
    <col min="12551" max="12551" width="13.3828125" style="43" customWidth="1"/>
    <col min="12552" max="12552" width="16.53515625" style="43" bestFit="1" customWidth="1"/>
    <col min="12553" max="12554" width="12.3828125" style="43" customWidth="1"/>
    <col min="12555" max="12557" width="13.3828125" style="43" customWidth="1"/>
    <col min="12558" max="12558" width="13.53515625" style="43" customWidth="1"/>
    <col min="12559" max="12559" width="12.53515625" style="43" customWidth="1"/>
    <col min="12560" max="12560" width="11.3828125" style="43" customWidth="1"/>
    <col min="12561" max="12561" width="7.53515625" style="43" customWidth="1"/>
    <col min="12562" max="12800" width="9.3828125" style="43"/>
    <col min="12801" max="12801" width="0" style="43" hidden="1" customWidth="1"/>
    <col min="12802" max="12802" width="22.53515625" style="43" customWidth="1"/>
    <col min="12803" max="12803" width="2.3828125" style="43" customWidth="1"/>
    <col min="12804" max="12804" width="11.3828125" style="43" customWidth="1"/>
    <col min="12805" max="12805" width="12.53515625" style="43" customWidth="1"/>
    <col min="12806" max="12806" width="12.3828125" style="43" customWidth="1"/>
    <col min="12807" max="12807" width="13.3828125" style="43" customWidth="1"/>
    <col min="12808" max="12808" width="16.53515625" style="43" bestFit="1" customWidth="1"/>
    <col min="12809" max="12810" width="12.3828125" style="43" customWidth="1"/>
    <col min="12811" max="12813" width="13.3828125" style="43" customWidth="1"/>
    <col min="12814" max="12814" width="13.53515625" style="43" customWidth="1"/>
    <col min="12815" max="12815" width="12.53515625" style="43" customWidth="1"/>
    <col min="12816" max="12816" width="11.3828125" style="43" customWidth="1"/>
    <col min="12817" max="12817" width="7.53515625" style="43" customWidth="1"/>
    <col min="12818" max="13056" width="9.3828125" style="43"/>
    <col min="13057" max="13057" width="0" style="43" hidden="1" customWidth="1"/>
    <col min="13058" max="13058" width="22.53515625" style="43" customWidth="1"/>
    <col min="13059" max="13059" width="2.3828125" style="43" customWidth="1"/>
    <col min="13060" max="13060" width="11.3828125" style="43" customWidth="1"/>
    <col min="13061" max="13061" width="12.53515625" style="43" customWidth="1"/>
    <col min="13062" max="13062" width="12.3828125" style="43" customWidth="1"/>
    <col min="13063" max="13063" width="13.3828125" style="43" customWidth="1"/>
    <col min="13064" max="13064" width="16.53515625" style="43" bestFit="1" customWidth="1"/>
    <col min="13065" max="13066" width="12.3828125" style="43" customWidth="1"/>
    <col min="13067" max="13069" width="13.3828125" style="43" customWidth="1"/>
    <col min="13070" max="13070" width="13.53515625" style="43" customWidth="1"/>
    <col min="13071" max="13071" width="12.53515625" style="43" customWidth="1"/>
    <col min="13072" max="13072" width="11.3828125" style="43" customWidth="1"/>
    <col min="13073" max="13073" width="7.53515625" style="43" customWidth="1"/>
    <col min="13074" max="13312" width="9.3828125" style="43"/>
    <col min="13313" max="13313" width="0" style="43" hidden="1" customWidth="1"/>
    <col min="13314" max="13314" width="22.53515625" style="43" customWidth="1"/>
    <col min="13315" max="13315" width="2.3828125" style="43" customWidth="1"/>
    <col min="13316" max="13316" width="11.3828125" style="43" customWidth="1"/>
    <col min="13317" max="13317" width="12.53515625" style="43" customWidth="1"/>
    <col min="13318" max="13318" width="12.3828125" style="43" customWidth="1"/>
    <col min="13319" max="13319" width="13.3828125" style="43" customWidth="1"/>
    <col min="13320" max="13320" width="16.53515625" style="43" bestFit="1" customWidth="1"/>
    <col min="13321" max="13322" width="12.3828125" style="43" customWidth="1"/>
    <col min="13323" max="13325" width="13.3828125" style="43" customWidth="1"/>
    <col min="13326" max="13326" width="13.53515625" style="43" customWidth="1"/>
    <col min="13327" max="13327" width="12.53515625" style="43" customWidth="1"/>
    <col min="13328" max="13328" width="11.3828125" style="43" customWidth="1"/>
    <col min="13329" max="13329" width="7.53515625" style="43" customWidth="1"/>
    <col min="13330" max="13568" width="9.3828125" style="43"/>
    <col min="13569" max="13569" width="0" style="43" hidden="1" customWidth="1"/>
    <col min="13570" max="13570" width="22.53515625" style="43" customWidth="1"/>
    <col min="13571" max="13571" width="2.3828125" style="43" customWidth="1"/>
    <col min="13572" max="13572" width="11.3828125" style="43" customWidth="1"/>
    <col min="13573" max="13573" width="12.53515625" style="43" customWidth="1"/>
    <col min="13574" max="13574" width="12.3828125" style="43" customWidth="1"/>
    <col min="13575" max="13575" width="13.3828125" style="43" customWidth="1"/>
    <col min="13576" max="13576" width="16.53515625" style="43" bestFit="1" customWidth="1"/>
    <col min="13577" max="13578" width="12.3828125" style="43" customWidth="1"/>
    <col min="13579" max="13581" width="13.3828125" style="43" customWidth="1"/>
    <col min="13582" max="13582" width="13.53515625" style="43" customWidth="1"/>
    <col min="13583" max="13583" width="12.53515625" style="43" customWidth="1"/>
    <col min="13584" max="13584" width="11.3828125" style="43" customWidth="1"/>
    <col min="13585" max="13585" width="7.53515625" style="43" customWidth="1"/>
    <col min="13586" max="13824" width="9.3828125" style="43"/>
    <col min="13825" max="13825" width="0" style="43" hidden="1" customWidth="1"/>
    <col min="13826" max="13826" width="22.53515625" style="43" customWidth="1"/>
    <col min="13827" max="13827" width="2.3828125" style="43" customWidth="1"/>
    <col min="13828" max="13828" width="11.3828125" style="43" customWidth="1"/>
    <col min="13829" max="13829" width="12.53515625" style="43" customWidth="1"/>
    <col min="13830" max="13830" width="12.3828125" style="43" customWidth="1"/>
    <col min="13831" max="13831" width="13.3828125" style="43" customWidth="1"/>
    <col min="13832" max="13832" width="16.53515625" style="43" bestFit="1" customWidth="1"/>
    <col min="13833" max="13834" width="12.3828125" style="43" customWidth="1"/>
    <col min="13835" max="13837" width="13.3828125" style="43" customWidth="1"/>
    <col min="13838" max="13838" width="13.53515625" style="43" customWidth="1"/>
    <col min="13839" max="13839" width="12.53515625" style="43" customWidth="1"/>
    <col min="13840" max="13840" width="11.3828125" style="43" customWidth="1"/>
    <col min="13841" max="13841" width="7.53515625" style="43" customWidth="1"/>
    <col min="13842" max="14080" width="9.3828125" style="43"/>
    <col min="14081" max="14081" width="0" style="43" hidden="1" customWidth="1"/>
    <col min="14082" max="14082" width="22.53515625" style="43" customWidth="1"/>
    <col min="14083" max="14083" width="2.3828125" style="43" customWidth="1"/>
    <col min="14084" max="14084" width="11.3828125" style="43" customWidth="1"/>
    <col min="14085" max="14085" width="12.53515625" style="43" customWidth="1"/>
    <col min="14086" max="14086" width="12.3828125" style="43" customWidth="1"/>
    <col min="14087" max="14087" width="13.3828125" style="43" customWidth="1"/>
    <col min="14088" max="14088" width="16.53515625" style="43" bestFit="1" customWidth="1"/>
    <col min="14089" max="14090" width="12.3828125" style="43" customWidth="1"/>
    <col min="14091" max="14093" width="13.3828125" style="43" customWidth="1"/>
    <col min="14094" max="14094" width="13.53515625" style="43" customWidth="1"/>
    <col min="14095" max="14095" width="12.53515625" style="43" customWidth="1"/>
    <col min="14096" max="14096" width="11.3828125" style="43" customWidth="1"/>
    <col min="14097" max="14097" width="7.53515625" style="43" customWidth="1"/>
    <col min="14098" max="14336" width="9.3828125" style="43"/>
    <col min="14337" max="14337" width="0" style="43" hidden="1" customWidth="1"/>
    <col min="14338" max="14338" width="22.53515625" style="43" customWidth="1"/>
    <col min="14339" max="14339" width="2.3828125" style="43" customWidth="1"/>
    <col min="14340" max="14340" width="11.3828125" style="43" customWidth="1"/>
    <col min="14341" max="14341" width="12.53515625" style="43" customWidth="1"/>
    <col min="14342" max="14342" width="12.3828125" style="43" customWidth="1"/>
    <col min="14343" max="14343" width="13.3828125" style="43" customWidth="1"/>
    <col min="14344" max="14344" width="16.53515625" style="43" bestFit="1" customWidth="1"/>
    <col min="14345" max="14346" width="12.3828125" style="43" customWidth="1"/>
    <col min="14347" max="14349" width="13.3828125" style="43" customWidth="1"/>
    <col min="14350" max="14350" width="13.53515625" style="43" customWidth="1"/>
    <col min="14351" max="14351" width="12.53515625" style="43" customWidth="1"/>
    <col min="14352" max="14352" width="11.3828125" style="43" customWidth="1"/>
    <col min="14353" max="14353" width="7.53515625" style="43" customWidth="1"/>
    <col min="14354" max="14592" width="9.3828125" style="43"/>
    <col min="14593" max="14593" width="0" style="43" hidden="1" customWidth="1"/>
    <col min="14594" max="14594" width="22.53515625" style="43" customWidth="1"/>
    <col min="14595" max="14595" width="2.3828125" style="43" customWidth="1"/>
    <col min="14596" max="14596" width="11.3828125" style="43" customWidth="1"/>
    <col min="14597" max="14597" width="12.53515625" style="43" customWidth="1"/>
    <col min="14598" max="14598" width="12.3828125" style="43" customWidth="1"/>
    <col min="14599" max="14599" width="13.3828125" style="43" customWidth="1"/>
    <col min="14600" max="14600" width="16.53515625" style="43" bestFit="1" customWidth="1"/>
    <col min="14601" max="14602" width="12.3828125" style="43" customWidth="1"/>
    <col min="14603" max="14605" width="13.3828125" style="43" customWidth="1"/>
    <col min="14606" max="14606" width="13.53515625" style="43" customWidth="1"/>
    <col min="14607" max="14607" width="12.53515625" style="43" customWidth="1"/>
    <col min="14608" max="14608" width="11.3828125" style="43" customWidth="1"/>
    <col min="14609" max="14609" width="7.53515625" style="43" customWidth="1"/>
    <col min="14610" max="14848" width="9.3828125" style="43"/>
    <col min="14849" max="14849" width="0" style="43" hidden="1" customWidth="1"/>
    <col min="14850" max="14850" width="22.53515625" style="43" customWidth="1"/>
    <col min="14851" max="14851" width="2.3828125" style="43" customWidth="1"/>
    <col min="14852" max="14852" width="11.3828125" style="43" customWidth="1"/>
    <col min="14853" max="14853" width="12.53515625" style="43" customWidth="1"/>
    <col min="14854" max="14854" width="12.3828125" style="43" customWidth="1"/>
    <col min="14855" max="14855" width="13.3828125" style="43" customWidth="1"/>
    <col min="14856" max="14856" width="16.53515625" style="43" bestFit="1" customWidth="1"/>
    <col min="14857" max="14858" width="12.3828125" style="43" customWidth="1"/>
    <col min="14859" max="14861" width="13.3828125" style="43" customWidth="1"/>
    <col min="14862" max="14862" width="13.53515625" style="43" customWidth="1"/>
    <col min="14863" max="14863" width="12.53515625" style="43" customWidth="1"/>
    <col min="14864" max="14864" width="11.3828125" style="43" customWidth="1"/>
    <col min="14865" max="14865" width="7.53515625" style="43" customWidth="1"/>
    <col min="14866" max="15104" width="9.3828125" style="43"/>
    <col min="15105" max="15105" width="0" style="43" hidden="1" customWidth="1"/>
    <col min="15106" max="15106" width="22.53515625" style="43" customWidth="1"/>
    <col min="15107" max="15107" width="2.3828125" style="43" customWidth="1"/>
    <col min="15108" max="15108" width="11.3828125" style="43" customWidth="1"/>
    <col min="15109" max="15109" width="12.53515625" style="43" customWidth="1"/>
    <col min="15110" max="15110" width="12.3828125" style="43" customWidth="1"/>
    <col min="15111" max="15111" width="13.3828125" style="43" customWidth="1"/>
    <col min="15112" max="15112" width="16.53515625" style="43" bestFit="1" customWidth="1"/>
    <col min="15113" max="15114" width="12.3828125" style="43" customWidth="1"/>
    <col min="15115" max="15117" width="13.3828125" style="43" customWidth="1"/>
    <col min="15118" max="15118" width="13.53515625" style="43" customWidth="1"/>
    <col min="15119" max="15119" width="12.53515625" style="43" customWidth="1"/>
    <col min="15120" max="15120" width="11.3828125" style="43" customWidth="1"/>
    <col min="15121" max="15121" width="7.53515625" style="43" customWidth="1"/>
    <col min="15122" max="15360" width="9.3828125" style="43"/>
    <col min="15361" max="15361" width="0" style="43" hidden="1" customWidth="1"/>
    <col min="15362" max="15362" width="22.53515625" style="43" customWidth="1"/>
    <col min="15363" max="15363" width="2.3828125" style="43" customWidth="1"/>
    <col min="15364" max="15364" width="11.3828125" style="43" customWidth="1"/>
    <col min="15365" max="15365" width="12.53515625" style="43" customWidth="1"/>
    <col min="15366" max="15366" width="12.3828125" style="43" customWidth="1"/>
    <col min="15367" max="15367" width="13.3828125" style="43" customWidth="1"/>
    <col min="15368" max="15368" width="16.53515625" style="43" bestFit="1" customWidth="1"/>
    <col min="15369" max="15370" width="12.3828125" style="43" customWidth="1"/>
    <col min="15371" max="15373" width="13.3828125" style="43" customWidth="1"/>
    <col min="15374" max="15374" width="13.53515625" style="43" customWidth="1"/>
    <col min="15375" max="15375" width="12.53515625" style="43" customWidth="1"/>
    <col min="15376" max="15376" width="11.3828125" style="43" customWidth="1"/>
    <col min="15377" max="15377" width="7.53515625" style="43" customWidth="1"/>
    <col min="15378" max="15616" width="9.3828125" style="43"/>
    <col min="15617" max="15617" width="0" style="43" hidden="1" customWidth="1"/>
    <col min="15618" max="15618" width="22.53515625" style="43" customWidth="1"/>
    <col min="15619" max="15619" width="2.3828125" style="43" customWidth="1"/>
    <col min="15620" max="15620" width="11.3828125" style="43" customWidth="1"/>
    <col min="15621" max="15621" width="12.53515625" style="43" customWidth="1"/>
    <col min="15622" max="15622" width="12.3828125" style="43" customWidth="1"/>
    <col min="15623" max="15623" width="13.3828125" style="43" customWidth="1"/>
    <col min="15624" max="15624" width="16.53515625" style="43" bestFit="1" customWidth="1"/>
    <col min="15625" max="15626" width="12.3828125" style="43" customWidth="1"/>
    <col min="15627" max="15629" width="13.3828125" style="43" customWidth="1"/>
    <col min="15630" max="15630" width="13.53515625" style="43" customWidth="1"/>
    <col min="15631" max="15631" width="12.53515625" style="43" customWidth="1"/>
    <col min="15632" max="15632" width="11.3828125" style="43" customWidth="1"/>
    <col min="15633" max="15633" width="7.53515625" style="43" customWidth="1"/>
    <col min="15634" max="15872" width="9.3828125" style="43"/>
    <col min="15873" max="15873" width="0" style="43" hidden="1" customWidth="1"/>
    <col min="15874" max="15874" width="22.53515625" style="43" customWidth="1"/>
    <col min="15875" max="15875" width="2.3828125" style="43" customWidth="1"/>
    <col min="15876" max="15876" width="11.3828125" style="43" customWidth="1"/>
    <col min="15877" max="15877" width="12.53515625" style="43" customWidth="1"/>
    <col min="15878" max="15878" width="12.3828125" style="43" customWidth="1"/>
    <col min="15879" max="15879" width="13.3828125" style="43" customWidth="1"/>
    <col min="15880" max="15880" width="16.53515625" style="43" bestFit="1" customWidth="1"/>
    <col min="15881" max="15882" width="12.3828125" style="43" customWidth="1"/>
    <col min="15883" max="15885" width="13.3828125" style="43" customWidth="1"/>
    <col min="15886" max="15886" width="13.53515625" style="43" customWidth="1"/>
    <col min="15887" max="15887" width="12.53515625" style="43" customWidth="1"/>
    <col min="15888" max="15888" width="11.3828125" style="43" customWidth="1"/>
    <col min="15889" max="15889" width="7.53515625" style="43" customWidth="1"/>
    <col min="15890" max="16128" width="9.3828125" style="43"/>
    <col min="16129" max="16129" width="0" style="43" hidden="1" customWidth="1"/>
    <col min="16130" max="16130" width="22.53515625" style="43" customWidth="1"/>
    <col min="16131" max="16131" width="2.3828125" style="43" customWidth="1"/>
    <col min="16132" max="16132" width="11.3828125" style="43" customWidth="1"/>
    <col min="16133" max="16133" width="12.53515625" style="43" customWidth="1"/>
    <col min="16134" max="16134" width="12.3828125" style="43" customWidth="1"/>
    <col min="16135" max="16135" width="13.3828125" style="43" customWidth="1"/>
    <col min="16136" max="16136" width="16.53515625" style="43" bestFit="1" customWidth="1"/>
    <col min="16137" max="16138" width="12.3828125" style="43" customWidth="1"/>
    <col min="16139" max="16141" width="13.3828125" style="43" customWidth="1"/>
    <col min="16142" max="16142" width="13.53515625" style="43" customWidth="1"/>
    <col min="16143" max="16143" width="12.53515625" style="43" customWidth="1"/>
    <col min="16144" max="16144" width="11.3828125" style="43" customWidth="1"/>
    <col min="16145" max="16145" width="7.53515625" style="43" customWidth="1"/>
    <col min="16146" max="16384" width="9.3828125" style="43"/>
  </cols>
  <sheetData>
    <row r="1" spans="1:43" ht="24.75" customHeight="1" x14ac:dyDescent="0.4">
      <c r="B1" s="40" t="s">
        <v>166</v>
      </c>
      <c r="C1" s="41"/>
      <c r="D1" s="41"/>
      <c r="E1" s="42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</row>
    <row r="2" spans="1:43" s="48" customFormat="1" ht="34.5" customHeight="1" x14ac:dyDescent="0.4">
      <c r="A2" s="39"/>
      <c r="B2" s="45"/>
      <c r="C2" s="46"/>
      <c r="D2" s="328" t="s">
        <v>78</v>
      </c>
      <c r="E2" s="328"/>
      <c r="F2" s="328"/>
      <c r="G2" s="328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  <c r="S2" s="49"/>
      <c r="T2" s="49"/>
    </row>
    <row r="3" spans="1:43" s="48" customFormat="1" ht="56.6" x14ac:dyDescent="0.4">
      <c r="A3" s="39"/>
      <c r="B3" s="45"/>
      <c r="C3" s="50"/>
      <c r="D3" s="51" t="s">
        <v>8</v>
      </c>
      <c r="E3" s="51" t="s">
        <v>9</v>
      </c>
      <c r="F3" s="51" t="s">
        <v>10</v>
      </c>
      <c r="G3" s="51" t="s">
        <v>80</v>
      </c>
      <c r="H3" s="51" t="s">
        <v>8</v>
      </c>
      <c r="I3" s="51" t="s">
        <v>9</v>
      </c>
      <c r="J3" s="51" t="s">
        <v>167</v>
      </c>
      <c r="K3" s="52" t="s">
        <v>12</v>
      </c>
      <c r="L3" s="51" t="s">
        <v>168</v>
      </c>
      <c r="M3" s="51" t="s">
        <v>169</v>
      </c>
      <c r="N3" s="51" t="s">
        <v>170</v>
      </c>
      <c r="O3" s="51" t="s">
        <v>16</v>
      </c>
      <c r="P3" s="51" t="s">
        <v>17</v>
      </c>
    </row>
    <row r="4" spans="1:43" s="53" customFormat="1" ht="25.5" customHeight="1" x14ac:dyDescent="0.4">
      <c r="A4" s="39"/>
      <c r="B4" s="53" t="s">
        <v>18</v>
      </c>
      <c r="C4" s="54"/>
      <c r="D4" s="53">
        <f t="shared" ref="D4:P4" si="0">SUM(D6:D43,D45:D51)</f>
        <v>25251.014999999999</v>
      </c>
      <c r="E4" s="53">
        <f t="shared" si="0"/>
        <v>12791.01</v>
      </c>
      <c r="F4" s="53">
        <f t="shared" si="0"/>
        <v>1137.625</v>
      </c>
      <c r="G4" s="53">
        <f t="shared" si="0"/>
        <v>7854.9</v>
      </c>
      <c r="H4" s="53">
        <f t="shared" si="0"/>
        <v>485</v>
      </c>
      <c r="I4" s="53">
        <f t="shared" si="0"/>
        <v>742</v>
      </c>
      <c r="J4" s="53">
        <f t="shared" si="0"/>
        <v>182</v>
      </c>
      <c r="K4" s="53">
        <f t="shared" si="0"/>
        <v>1993</v>
      </c>
      <c r="L4" s="53">
        <f t="shared" si="0"/>
        <v>130</v>
      </c>
      <c r="M4" s="53">
        <f t="shared" si="0"/>
        <v>1281</v>
      </c>
      <c r="N4" s="53">
        <f t="shared" si="0"/>
        <v>4950</v>
      </c>
      <c r="O4" s="53">
        <f t="shared" si="0"/>
        <v>349</v>
      </c>
      <c r="P4" s="53">
        <f t="shared" si="0"/>
        <v>249</v>
      </c>
      <c r="R4" s="55"/>
      <c r="S4" s="49"/>
      <c r="T4" s="49"/>
      <c r="U4" s="48"/>
      <c r="V4" s="55"/>
      <c r="W4" s="56"/>
      <c r="X4" s="55"/>
      <c r="Y4" s="48"/>
      <c r="Z4" s="48"/>
      <c r="AA4" s="48"/>
      <c r="AB4" s="56"/>
      <c r="AC4" s="56"/>
      <c r="AD4" s="56"/>
      <c r="AE4" s="55"/>
      <c r="AF4" s="48"/>
      <c r="AG4" s="48"/>
      <c r="AH4" s="48"/>
      <c r="AI4" s="55"/>
      <c r="AJ4" s="56"/>
      <c r="AK4" s="56"/>
      <c r="AL4" s="56"/>
      <c r="AM4" s="55"/>
      <c r="AN4" s="55"/>
      <c r="AO4" s="55"/>
      <c r="AP4" s="55"/>
      <c r="AQ4" s="55"/>
    </row>
    <row r="5" spans="1:43" s="60" customFormat="1" ht="25.5" customHeight="1" x14ac:dyDescent="0.4">
      <c r="A5" s="57"/>
      <c r="B5" s="53" t="s">
        <v>20</v>
      </c>
      <c r="C5" s="58"/>
      <c r="D5" s="59">
        <f t="shared" ref="D5:P5" si="1">SUM(D6:D43)</f>
        <v>14005.64</v>
      </c>
      <c r="E5" s="59">
        <f t="shared" si="1"/>
        <v>12419.01</v>
      </c>
      <c r="F5" s="59">
        <f t="shared" si="1"/>
        <v>825</v>
      </c>
      <c r="G5" s="59">
        <f t="shared" si="1"/>
        <v>5042.8999999999996</v>
      </c>
      <c r="H5" s="59">
        <f t="shared" si="1"/>
        <v>227</v>
      </c>
      <c r="I5" s="59">
        <f t="shared" si="1"/>
        <v>727</v>
      </c>
      <c r="J5" s="59">
        <f t="shared" si="1"/>
        <v>163</v>
      </c>
      <c r="K5" s="59">
        <f t="shared" si="1"/>
        <v>1584</v>
      </c>
      <c r="L5" s="59">
        <f t="shared" si="1"/>
        <v>95</v>
      </c>
      <c r="M5" s="59">
        <f t="shared" si="1"/>
        <v>971</v>
      </c>
      <c r="N5" s="59">
        <f t="shared" si="1"/>
        <v>4056</v>
      </c>
      <c r="O5" s="59">
        <f t="shared" si="1"/>
        <v>238</v>
      </c>
      <c r="P5" s="59">
        <f t="shared" si="1"/>
        <v>158</v>
      </c>
      <c r="R5" s="55"/>
      <c r="S5" s="61"/>
      <c r="T5" s="61"/>
      <c r="U5" s="48"/>
      <c r="V5" s="55"/>
      <c r="W5" s="56"/>
      <c r="X5" s="55"/>
      <c r="Y5" s="55"/>
      <c r="Z5" s="55"/>
      <c r="AA5" s="55"/>
      <c r="AB5" s="56"/>
      <c r="AC5" s="56"/>
      <c r="AD5" s="56"/>
      <c r="AE5" s="55"/>
      <c r="AF5" s="55"/>
      <c r="AG5" s="55"/>
      <c r="AH5" s="55"/>
      <c r="AI5" s="55"/>
      <c r="AJ5" s="56"/>
      <c r="AK5" s="56"/>
      <c r="AL5" s="56"/>
      <c r="AN5" s="55"/>
      <c r="AO5" s="55"/>
      <c r="AP5" s="55"/>
      <c r="AQ5" s="55"/>
    </row>
    <row r="6" spans="1:43" s="62" customFormat="1" ht="14.25" customHeight="1" x14ac:dyDescent="0.4">
      <c r="A6" s="39">
        <v>51</v>
      </c>
      <c r="B6" s="62" t="s">
        <v>21</v>
      </c>
      <c r="C6" s="63"/>
      <c r="D6" s="64">
        <v>559</v>
      </c>
      <c r="E6" s="64">
        <v>233</v>
      </c>
      <c r="F6" s="64">
        <v>35</v>
      </c>
      <c r="G6" s="64">
        <v>126</v>
      </c>
      <c r="H6" s="64">
        <v>7</v>
      </c>
      <c r="I6" s="64">
        <v>12</v>
      </c>
      <c r="J6" s="64">
        <v>6</v>
      </c>
      <c r="K6" s="64">
        <v>31</v>
      </c>
      <c r="L6" s="64">
        <v>4</v>
      </c>
      <c r="M6" s="64">
        <v>15</v>
      </c>
      <c r="N6" s="64">
        <v>72</v>
      </c>
      <c r="O6" s="64">
        <v>8</v>
      </c>
      <c r="P6" s="64">
        <v>3</v>
      </c>
      <c r="R6" s="55"/>
      <c r="S6" s="61"/>
      <c r="T6" s="61"/>
      <c r="U6" s="48"/>
      <c r="V6" s="55"/>
      <c r="W6" s="65"/>
      <c r="X6" s="55"/>
      <c r="Y6" s="55"/>
      <c r="Z6" s="55"/>
      <c r="AA6" s="55"/>
      <c r="AB6" s="56"/>
      <c r="AC6" s="56"/>
      <c r="AD6" s="56"/>
      <c r="AE6" s="55"/>
      <c r="AF6" s="55"/>
      <c r="AG6" s="55"/>
      <c r="AH6" s="55"/>
      <c r="AI6" s="55"/>
      <c r="AJ6" s="56"/>
      <c r="AK6" s="56"/>
      <c r="AL6" s="56"/>
      <c r="AN6" s="55"/>
      <c r="AO6" s="55"/>
      <c r="AP6" s="55"/>
      <c r="AQ6" s="55"/>
    </row>
    <row r="7" spans="1:43" s="62" customFormat="1" ht="14.25" customHeight="1" x14ac:dyDescent="0.4">
      <c r="A7" s="39">
        <v>52</v>
      </c>
      <c r="B7" s="62" t="s">
        <v>22</v>
      </c>
      <c r="C7" s="63"/>
      <c r="D7" s="64">
        <v>284</v>
      </c>
      <c r="E7" s="64">
        <v>146</v>
      </c>
      <c r="F7" s="64">
        <v>24</v>
      </c>
      <c r="G7" s="64">
        <v>140</v>
      </c>
      <c r="H7" s="64">
        <v>3</v>
      </c>
      <c r="I7" s="64">
        <v>8</v>
      </c>
      <c r="J7" s="64">
        <v>3</v>
      </c>
      <c r="K7" s="64">
        <v>22</v>
      </c>
      <c r="L7" s="64">
        <v>2</v>
      </c>
      <c r="M7" s="64">
        <v>19</v>
      </c>
      <c r="N7" s="64">
        <v>47</v>
      </c>
      <c r="O7" s="64">
        <v>4</v>
      </c>
      <c r="P7" s="64">
        <v>2</v>
      </c>
      <c r="R7" s="55"/>
      <c r="S7" s="61"/>
      <c r="T7" s="61"/>
      <c r="U7" s="48"/>
      <c r="V7" s="55"/>
      <c r="W7" s="56"/>
      <c r="X7" s="55"/>
      <c r="Y7" s="55"/>
      <c r="Z7" s="55"/>
      <c r="AA7" s="55"/>
      <c r="AB7" s="56"/>
      <c r="AC7" s="56"/>
      <c r="AD7" s="56"/>
      <c r="AE7" s="55"/>
      <c r="AF7" s="55"/>
      <c r="AG7" s="55"/>
      <c r="AH7" s="55"/>
      <c r="AI7" s="55"/>
      <c r="AJ7" s="56"/>
      <c r="AK7" s="56"/>
      <c r="AL7" s="56"/>
      <c r="AN7" s="55"/>
      <c r="AO7" s="55"/>
      <c r="AP7" s="55"/>
      <c r="AQ7" s="55"/>
    </row>
    <row r="8" spans="1:43" s="62" customFormat="1" ht="14.25" customHeight="1" x14ac:dyDescent="0.4">
      <c r="A8" s="39">
        <v>86</v>
      </c>
      <c r="B8" s="62" t="s">
        <v>23</v>
      </c>
      <c r="C8" s="63"/>
      <c r="D8" s="64">
        <v>381</v>
      </c>
      <c r="E8" s="64">
        <v>73</v>
      </c>
      <c r="F8" s="64">
        <v>34</v>
      </c>
      <c r="G8" s="64">
        <v>136</v>
      </c>
      <c r="H8" s="64">
        <v>11</v>
      </c>
      <c r="I8" s="64">
        <v>6</v>
      </c>
      <c r="J8" s="64">
        <v>1</v>
      </c>
      <c r="K8" s="64">
        <v>21</v>
      </c>
      <c r="L8" s="64">
        <v>1</v>
      </c>
      <c r="M8" s="64">
        <v>10</v>
      </c>
      <c r="N8" s="64">
        <v>81</v>
      </c>
      <c r="O8" s="64">
        <v>5</v>
      </c>
      <c r="P8" s="64">
        <v>3</v>
      </c>
      <c r="R8" s="55"/>
      <c r="S8" s="61"/>
      <c r="T8" s="61"/>
      <c r="U8" s="48"/>
      <c r="V8" s="55"/>
      <c r="W8" s="56"/>
      <c r="X8" s="55"/>
      <c r="Y8" s="55"/>
      <c r="Z8" s="55"/>
      <c r="AA8" s="55"/>
      <c r="AB8" s="56"/>
      <c r="AC8" s="56"/>
      <c r="AD8" s="56"/>
      <c r="AE8" s="55"/>
      <c r="AF8" s="55"/>
      <c r="AG8" s="55"/>
      <c r="AH8" s="55"/>
      <c r="AI8" s="55"/>
      <c r="AJ8" s="56"/>
      <c r="AK8" s="56"/>
      <c r="AL8" s="56"/>
      <c r="AN8" s="55"/>
      <c r="AO8" s="55"/>
      <c r="AP8" s="55"/>
      <c r="AQ8" s="55"/>
    </row>
    <row r="9" spans="1:43" s="62" customFormat="1" ht="14.25" customHeight="1" x14ac:dyDescent="0.4">
      <c r="A9" s="39">
        <v>53</v>
      </c>
      <c r="B9" s="62" t="s">
        <v>24</v>
      </c>
      <c r="C9" s="63"/>
      <c r="D9" s="64">
        <v>286</v>
      </c>
      <c r="E9" s="64">
        <v>162</v>
      </c>
      <c r="F9" s="64">
        <v>17</v>
      </c>
      <c r="G9" s="64">
        <v>100</v>
      </c>
      <c r="H9" s="64">
        <v>10</v>
      </c>
      <c r="I9" s="64">
        <v>10</v>
      </c>
      <c r="J9" s="64">
        <v>0</v>
      </c>
      <c r="K9" s="64">
        <v>30</v>
      </c>
      <c r="L9" s="64">
        <v>2</v>
      </c>
      <c r="M9" s="64">
        <v>15</v>
      </c>
      <c r="N9" s="64">
        <v>89</v>
      </c>
      <c r="O9" s="64">
        <v>4</v>
      </c>
      <c r="P9" s="64">
        <v>4</v>
      </c>
      <c r="R9" s="55"/>
      <c r="S9" s="61"/>
      <c r="T9" s="61"/>
      <c r="U9" s="48"/>
      <c r="V9" s="55"/>
      <c r="W9" s="56"/>
      <c r="X9" s="55"/>
      <c r="Y9" s="55"/>
      <c r="Z9" s="55"/>
      <c r="AA9" s="55"/>
      <c r="AB9" s="56"/>
      <c r="AC9" s="56"/>
      <c r="AD9" s="56"/>
      <c r="AE9" s="55"/>
      <c r="AF9" s="55"/>
      <c r="AG9" s="55"/>
      <c r="AH9" s="55"/>
      <c r="AI9" s="55"/>
      <c r="AJ9" s="56"/>
      <c r="AK9" s="56"/>
      <c r="AL9" s="56"/>
      <c r="AN9" s="55"/>
      <c r="AO9" s="55"/>
      <c r="AP9" s="55"/>
      <c r="AQ9" s="55"/>
    </row>
    <row r="10" spans="1:43" s="62" customFormat="1" ht="14.25" customHeight="1" x14ac:dyDescent="0.4">
      <c r="A10" s="39">
        <v>54</v>
      </c>
      <c r="B10" s="62" t="s">
        <v>25</v>
      </c>
      <c r="C10" s="63"/>
      <c r="D10" s="64">
        <v>236</v>
      </c>
      <c r="E10" s="64">
        <v>243</v>
      </c>
      <c r="F10" s="64">
        <v>40</v>
      </c>
      <c r="G10" s="64">
        <v>115</v>
      </c>
      <c r="H10" s="64">
        <v>3</v>
      </c>
      <c r="I10" s="64">
        <v>20</v>
      </c>
      <c r="J10" s="64">
        <v>4</v>
      </c>
      <c r="K10" s="64">
        <v>36</v>
      </c>
      <c r="L10" s="64">
        <v>2</v>
      </c>
      <c r="M10" s="64">
        <v>17</v>
      </c>
      <c r="N10" s="64">
        <v>112</v>
      </c>
      <c r="O10" s="64">
        <v>3</v>
      </c>
      <c r="P10" s="64">
        <v>4</v>
      </c>
      <c r="R10" s="55"/>
      <c r="S10" s="61"/>
      <c r="T10" s="61"/>
      <c r="U10" s="48"/>
      <c r="V10" s="55"/>
      <c r="W10" s="56"/>
      <c r="X10" s="55"/>
      <c r="Y10" s="55"/>
      <c r="Z10" s="55"/>
      <c r="AA10" s="55"/>
      <c r="AB10" s="56"/>
      <c r="AC10" s="56"/>
      <c r="AD10" s="56"/>
      <c r="AE10" s="55"/>
      <c r="AF10" s="55"/>
      <c r="AG10" s="55"/>
      <c r="AH10" s="55"/>
      <c r="AI10" s="55"/>
      <c r="AJ10" s="56"/>
      <c r="AK10" s="56"/>
      <c r="AL10" s="56"/>
      <c r="AN10" s="55"/>
      <c r="AO10" s="55"/>
      <c r="AP10" s="55"/>
      <c r="AQ10" s="55"/>
    </row>
    <row r="11" spans="1:43" s="62" customFormat="1" ht="14.25" customHeight="1" x14ac:dyDescent="0.4">
      <c r="A11" s="39">
        <v>55</v>
      </c>
      <c r="B11" s="62" t="s">
        <v>26</v>
      </c>
      <c r="C11" s="63"/>
      <c r="D11" s="64">
        <v>430</v>
      </c>
      <c r="E11" s="64">
        <v>227</v>
      </c>
      <c r="F11" s="64">
        <v>0</v>
      </c>
      <c r="G11" s="64">
        <v>226</v>
      </c>
      <c r="H11" s="64">
        <v>6</v>
      </c>
      <c r="I11" s="64">
        <v>10</v>
      </c>
      <c r="J11" s="64">
        <v>8</v>
      </c>
      <c r="K11" s="64">
        <v>32</v>
      </c>
      <c r="L11" s="64">
        <v>3</v>
      </c>
      <c r="M11" s="64">
        <v>34</v>
      </c>
      <c r="N11" s="64">
        <v>116</v>
      </c>
      <c r="O11" s="64">
        <v>7</v>
      </c>
      <c r="P11" s="64">
        <v>3</v>
      </c>
      <c r="R11" s="55"/>
      <c r="S11" s="61"/>
      <c r="T11" s="61"/>
      <c r="U11" s="48"/>
      <c r="V11" s="55"/>
      <c r="W11" s="56"/>
      <c r="X11" s="55"/>
      <c r="Y11" s="55"/>
      <c r="Z11" s="55"/>
      <c r="AA11" s="55"/>
      <c r="AB11" s="56"/>
      <c r="AC11" s="56"/>
      <c r="AD11" s="56"/>
      <c r="AE11" s="55"/>
      <c r="AF11" s="55"/>
      <c r="AG11" s="55"/>
      <c r="AH11" s="55"/>
      <c r="AI11" s="55"/>
      <c r="AJ11" s="56"/>
      <c r="AK11" s="56"/>
      <c r="AL11" s="56"/>
      <c r="AN11" s="55"/>
      <c r="AO11" s="55"/>
      <c r="AP11" s="55"/>
      <c r="AQ11" s="55"/>
    </row>
    <row r="12" spans="1:43" s="62" customFormat="1" ht="14.25" customHeight="1" x14ac:dyDescent="0.4">
      <c r="A12" s="39">
        <v>56</v>
      </c>
      <c r="B12" s="62" t="s">
        <v>27</v>
      </c>
      <c r="C12" s="63"/>
      <c r="D12" s="64">
        <v>395</v>
      </c>
      <c r="E12" s="64">
        <v>87</v>
      </c>
      <c r="F12" s="64">
        <v>23</v>
      </c>
      <c r="G12" s="64">
        <v>107</v>
      </c>
      <c r="H12" s="64">
        <v>9</v>
      </c>
      <c r="I12" s="64">
        <v>6</v>
      </c>
      <c r="J12" s="64">
        <v>0</v>
      </c>
      <c r="K12" s="64">
        <v>21</v>
      </c>
      <c r="L12" s="64">
        <v>1</v>
      </c>
      <c r="M12" s="64">
        <v>16</v>
      </c>
      <c r="N12" s="64">
        <v>61</v>
      </c>
      <c r="O12" s="64">
        <v>6</v>
      </c>
      <c r="P12" s="64">
        <v>2</v>
      </c>
      <c r="R12" s="55"/>
      <c r="S12" s="61"/>
      <c r="T12" s="61"/>
      <c r="U12" s="48"/>
      <c r="V12" s="55"/>
      <c r="W12" s="56"/>
      <c r="X12" s="55"/>
      <c r="Y12" s="55"/>
      <c r="Z12" s="55"/>
      <c r="AA12" s="55"/>
      <c r="AB12" s="56"/>
      <c r="AC12" s="56"/>
      <c r="AD12" s="56"/>
      <c r="AE12" s="55"/>
      <c r="AF12" s="55"/>
      <c r="AG12" s="55"/>
      <c r="AH12" s="55"/>
      <c r="AI12" s="55"/>
      <c r="AJ12" s="56"/>
      <c r="AK12" s="56"/>
      <c r="AL12" s="56"/>
      <c r="AN12" s="55"/>
      <c r="AO12" s="55"/>
      <c r="AP12" s="55"/>
      <c r="AQ12" s="55"/>
    </row>
    <row r="13" spans="1:43" s="62" customFormat="1" ht="14.25" customHeight="1" x14ac:dyDescent="0.4">
      <c r="A13" s="39">
        <v>57</v>
      </c>
      <c r="B13" s="62" t="s">
        <v>28</v>
      </c>
      <c r="C13" s="63"/>
      <c r="D13" s="64">
        <v>200</v>
      </c>
      <c r="E13" s="64">
        <v>424</v>
      </c>
      <c r="F13" s="64">
        <v>21</v>
      </c>
      <c r="G13" s="64">
        <v>105</v>
      </c>
      <c r="H13" s="64">
        <v>2</v>
      </c>
      <c r="I13" s="64">
        <v>24</v>
      </c>
      <c r="J13" s="64">
        <v>5</v>
      </c>
      <c r="K13" s="64">
        <v>42</v>
      </c>
      <c r="L13" s="64">
        <v>2</v>
      </c>
      <c r="M13" s="64">
        <v>56</v>
      </c>
      <c r="N13" s="64">
        <v>108</v>
      </c>
      <c r="O13" s="64">
        <v>7</v>
      </c>
      <c r="P13" s="64">
        <v>4</v>
      </c>
      <c r="R13" s="55"/>
      <c r="S13" s="61"/>
      <c r="T13" s="61"/>
      <c r="U13" s="48"/>
      <c r="V13" s="55"/>
      <c r="W13" s="56"/>
      <c r="X13" s="55"/>
      <c r="Y13" s="55"/>
      <c r="Z13" s="55"/>
      <c r="AA13" s="55"/>
      <c r="AB13" s="56"/>
      <c r="AC13" s="56"/>
      <c r="AD13" s="56"/>
      <c r="AE13" s="55"/>
      <c r="AF13" s="55"/>
      <c r="AG13" s="55"/>
      <c r="AH13" s="55"/>
      <c r="AI13" s="55"/>
      <c r="AJ13" s="56"/>
      <c r="AK13" s="56"/>
      <c r="AL13" s="56"/>
      <c r="AN13" s="55"/>
      <c r="AO13" s="55"/>
      <c r="AP13" s="55"/>
      <c r="AQ13" s="55"/>
    </row>
    <row r="14" spans="1:43" s="62" customFormat="1" ht="14.25" customHeight="1" x14ac:dyDescent="0.4">
      <c r="A14" s="39">
        <v>59</v>
      </c>
      <c r="B14" s="62" t="s">
        <v>29</v>
      </c>
      <c r="C14" s="63"/>
      <c r="D14" s="64">
        <v>200</v>
      </c>
      <c r="E14" s="64">
        <v>393</v>
      </c>
      <c r="F14" s="64">
        <v>0</v>
      </c>
      <c r="G14" s="64">
        <v>60</v>
      </c>
      <c r="H14" s="64">
        <v>7</v>
      </c>
      <c r="I14" s="64">
        <v>31</v>
      </c>
      <c r="J14" s="64">
        <v>0</v>
      </c>
      <c r="K14" s="64">
        <v>45</v>
      </c>
      <c r="L14" s="64">
        <v>2</v>
      </c>
      <c r="M14" s="64">
        <v>21</v>
      </c>
      <c r="N14" s="64">
        <v>101</v>
      </c>
      <c r="O14" s="64">
        <v>5</v>
      </c>
      <c r="P14" s="64">
        <v>5</v>
      </c>
      <c r="R14" s="55"/>
      <c r="S14" s="61"/>
      <c r="T14" s="61"/>
      <c r="U14" s="48"/>
      <c r="V14" s="55"/>
      <c r="W14" s="56"/>
      <c r="X14" s="55"/>
      <c r="Y14" s="55"/>
      <c r="Z14" s="55"/>
      <c r="AA14" s="55"/>
      <c r="AB14" s="56"/>
      <c r="AC14" s="56"/>
      <c r="AD14" s="56"/>
      <c r="AE14" s="55"/>
      <c r="AF14" s="55"/>
      <c r="AG14" s="55"/>
      <c r="AH14" s="55"/>
      <c r="AI14" s="55"/>
      <c r="AJ14" s="56"/>
      <c r="AK14" s="56"/>
      <c r="AL14" s="56"/>
      <c r="AN14" s="55"/>
      <c r="AO14" s="55"/>
      <c r="AP14" s="55"/>
      <c r="AQ14" s="55"/>
    </row>
    <row r="15" spans="1:43" s="62" customFormat="1" ht="14.25" customHeight="1" x14ac:dyDescent="0.4">
      <c r="A15" s="39">
        <v>60</v>
      </c>
      <c r="B15" s="62" t="s">
        <v>30</v>
      </c>
      <c r="C15" s="63"/>
      <c r="D15" s="64">
        <v>355</v>
      </c>
      <c r="E15" s="64">
        <v>320</v>
      </c>
      <c r="F15" s="64">
        <v>24</v>
      </c>
      <c r="G15" s="64">
        <v>161</v>
      </c>
      <c r="H15" s="64">
        <v>4</v>
      </c>
      <c r="I15" s="64">
        <v>19</v>
      </c>
      <c r="J15" s="64">
        <v>8</v>
      </c>
      <c r="K15" s="64">
        <v>41</v>
      </c>
      <c r="L15" s="64">
        <v>3</v>
      </c>
      <c r="M15" s="64">
        <v>16</v>
      </c>
      <c r="N15" s="64">
        <v>167</v>
      </c>
      <c r="O15" s="64">
        <v>5</v>
      </c>
      <c r="P15" s="64">
        <v>4</v>
      </c>
      <c r="R15" s="55"/>
      <c r="S15" s="61"/>
      <c r="T15" s="61"/>
      <c r="U15" s="48"/>
      <c r="V15" s="55"/>
      <c r="W15" s="56"/>
      <c r="X15" s="55"/>
      <c r="Y15" s="55"/>
      <c r="Z15" s="55"/>
      <c r="AA15" s="55"/>
      <c r="AB15" s="56"/>
      <c r="AC15" s="56"/>
      <c r="AD15" s="56"/>
      <c r="AE15" s="55"/>
      <c r="AF15" s="55"/>
      <c r="AG15" s="55"/>
      <c r="AH15" s="55"/>
      <c r="AI15" s="55"/>
      <c r="AJ15" s="56"/>
      <c r="AK15" s="56"/>
      <c r="AL15" s="56"/>
      <c r="AN15" s="55"/>
      <c r="AO15" s="55"/>
      <c r="AP15" s="55"/>
      <c r="AQ15" s="55"/>
    </row>
    <row r="16" spans="1:43" s="62" customFormat="1" ht="14.25" customHeight="1" x14ac:dyDescent="0.4">
      <c r="A16" s="39">
        <v>61</v>
      </c>
      <c r="B16" s="62" t="s">
        <v>31</v>
      </c>
      <c r="C16" s="63"/>
      <c r="D16" s="64">
        <v>624</v>
      </c>
      <c r="E16" s="64">
        <v>1209</v>
      </c>
      <c r="F16" s="64">
        <v>42</v>
      </c>
      <c r="G16" s="64">
        <v>273</v>
      </c>
      <c r="H16" s="64">
        <v>3</v>
      </c>
      <c r="I16" s="64">
        <v>70</v>
      </c>
      <c r="J16" s="64">
        <v>9</v>
      </c>
      <c r="K16" s="64">
        <v>121</v>
      </c>
      <c r="L16" s="64">
        <v>7</v>
      </c>
      <c r="M16" s="64">
        <v>44</v>
      </c>
      <c r="N16" s="64">
        <v>320</v>
      </c>
      <c r="O16" s="64">
        <v>17</v>
      </c>
      <c r="P16" s="64">
        <v>15</v>
      </c>
      <c r="R16" s="55"/>
      <c r="S16" s="61"/>
      <c r="T16" s="61"/>
      <c r="U16" s="48"/>
      <c r="V16" s="55"/>
      <c r="W16" s="56"/>
      <c r="X16" s="55"/>
      <c r="Y16" s="55"/>
      <c r="Z16" s="55"/>
      <c r="AA16" s="55"/>
      <c r="AB16" s="56"/>
      <c r="AC16" s="56"/>
      <c r="AD16" s="56"/>
      <c r="AE16" s="55"/>
      <c r="AF16" s="55"/>
      <c r="AG16" s="55"/>
      <c r="AH16" s="55"/>
      <c r="AI16" s="55"/>
      <c r="AJ16" s="56"/>
      <c r="AK16" s="56"/>
      <c r="AL16" s="56"/>
      <c r="AN16" s="55"/>
      <c r="AO16" s="55"/>
      <c r="AP16" s="55"/>
      <c r="AQ16" s="55"/>
    </row>
    <row r="17" spans="1:43" s="62" customFormat="1" ht="14.25" customHeight="1" x14ac:dyDescent="0.4">
      <c r="A17" s="39">
        <v>62</v>
      </c>
      <c r="B17" s="170" t="s">
        <v>32</v>
      </c>
      <c r="C17" s="171"/>
      <c r="D17" s="172">
        <f>D64+D65</f>
        <v>439</v>
      </c>
      <c r="E17" s="172">
        <f t="shared" ref="E17:P17" si="2">E64+E65</f>
        <v>660</v>
      </c>
      <c r="F17" s="172">
        <f t="shared" si="2"/>
        <v>49</v>
      </c>
      <c r="G17" s="172">
        <f t="shared" si="2"/>
        <v>252</v>
      </c>
      <c r="H17" s="172">
        <f t="shared" si="2"/>
        <v>6</v>
      </c>
      <c r="I17" s="172">
        <f t="shared" si="2"/>
        <v>37</v>
      </c>
      <c r="J17" s="172">
        <f t="shared" si="2"/>
        <v>7</v>
      </c>
      <c r="K17" s="172">
        <f t="shared" si="2"/>
        <v>74</v>
      </c>
      <c r="L17" s="172">
        <f t="shared" si="2"/>
        <v>4</v>
      </c>
      <c r="M17" s="172">
        <f t="shared" si="2"/>
        <v>52</v>
      </c>
      <c r="N17" s="172">
        <f t="shared" si="2"/>
        <v>230</v>
      </c>
      <c r="O17" s="172">
        <f t="shared" si="2"/>
        <v>9</v>
      </c>
      <c r="P17" s="172">
        <f t="shared" si="2"/>
        <v>6</v>
      </c>
      <c r="R17" s="55"/>
      <c r="S17" s="61"/>
      <c r="T17" s="61"/>
      <c r="U17" s="48"/>
      <c r="V17" s="55"/>
      <c r="W17" s="56"/>
      <c r="X17" s="55"/>
      <c r="Y17" s="55"/>
      <c r="Z17" s="55"/>
      <c r="AA17" s="55"/>
      <c r="AB17" s="56"/>
      <c r="AC17" s="56"/>
      <c r="AD17" s="56"/>
      <c r="AE17" s="55"/>
      <c r="AF17" s="55"/>
      <c r="AG17" s="55"/>
      <c r="AH17" s="55"/>
      <c r="AI17" s="55"/>
      <c r="AJ17" s="56"/>
      <c r="AK17" s="56"/>
      <c r="AL17" s="56"/>
      <c r="AN17" s="55"/>
      <c r="AO17" s="55"/>
      <c r="AP17" s="55"/>
      <c r="AQ17" s="55"/>
    </row>
    <row r="18" spans="1:43" s="62" customFormat="1" ht="14.25" customHeight="1" x14ac:dyDescent="0.4">
      <c r="A18" s="39">
        <v>58</v>
      </c>
      <c r="B18" s="62" t="s">
        <v>33</v>
      </c>
      <c r="C18" s="63"/>
      <c r="D18" s="64">
        <v>341</v>
      </c>
      <c r="E18" s="64">
        <v>185</v>
      </c>
      <c r="F18" s="64">
        <v>27</v>
      </c>
      <c r="G18" s="64">
        <v>78</v>
      </c>
      <c r="H18" s="64">
        <v>2</v>
      </c>
      <c r="I18" s="64">
        <v>6</v>
      </c>
      <c r="J18" s="64">
        <v>7</v>
      </c>
      <c r="K18" s="64">
        <v>27</v>
      </c>
      <c r="L18" s="64">
        <v>2</v>
      </c>
      <c r="M18" s="64">
        <v>12</v>
      </c>
      <c r="N18" s="64">
        <v>93</v>
      </c>
      <c r="O18" s="64">
        <v>5</v>
      </c>
      <c r="P18" s="64">
        <v>2</v>
      </c>
      <c r="R18" s="55"/>
      <c r="S18" s="61"/>
      <c r="T18" s="61"/>
      <c r="U18" s="48"/>
      <c r="V18" s="55"/>
      <c r="W18" s="56"/>
      <c r="X18" s="55"/>
      <c r="Y18" s="55"/>
      <c r="Z18" s="55"/>
      <c r="AA18" s="55"/>
      <c r="AB18" s="56"/>
      <c r="AC18" s="56"/>
      <c r="AD18" s="56"/>
      <c r="AE18" s="55"/>
      <c r="AF18" s="55"/>
      <c r="AG18" s="55"/>
      <c r="AH18" s="55"/>
      <c r="AI18" s="55"/>
      <c r="AJ18" s="56"/>
      <c r="AK18" s="56"/>
      <c r="AL18" s="56"/>
      <c r="AN18" s="55"/>
      <c r="AO18" s="55"/>
      <c r="AP18" s="55"/>
      <c r="AQ18" s="55"/>
    </row>
    <row r="19" spans="1:43" s="62" customFormat="1" ht="14.25" customHeight="1" x14ac:dyDescent="0.4">
      <c r="A19" s="39">
        <v>63</v>
      </c>
      <c r="B19" s="62" t="s">
        <v>34</v>
      </c>
      <c r="C19" s="63"/>
      <c r="D19" s="64">
        <v>384</v>
      </c>
      <c r="E19" s="64">
        <v>283</v>
      </c>
      <c r="F19" s="64">
        <v>44</v>
      </c>
      <c r="G19" s="64">
        <v>148</v>
      </c>
      <c r="H19" s="64">
        <v>6</v>
      </c>
      <c r="I19" s="64">
        <v>12</v>
      </c>
      <c r="J19" s="64">
        <v>6</v>
      </c>
      <c r="K19" s="64">
        <v>38</v>
      </c>
      <c r="L19" s="64">
        <v>3</v>
      </c>
      <c r="M19" s="64">
        <v>5</v>
      </c>
      <c r="N19" s="64">
        <v>123</v>
      </c>
      <c r="O19" s="64">
        <v>6</v>
      </c>
      <c r="P19" s="64">
        <v>3</v>
      </c>
      <c r="R19" s="55"/>
      <c r="S19" s="61"/>
      <c r="T19" s="61"/>
      <c r="U19" s="48"/>
      <c r="V19" s="55"/>
      <c r="W19" s="56"/>
      <c r="X19" s="55"/>
      <c r="Y19" s="55"/>
      <c r="Z19" s="55"/>
      <c r="AA19" s="55"/>
      <c r="AB19" s="56"/>
      <c r="AC19" s="56"/>
      <c r="AD19" s="56"/>
      <c r="AE19" s="55"/>
      <c r="AF19" s="55"/>
      <c r="AG19" s="55"/>
      <c r="AH19" s="55"/>
      <c r="AI19" s="55"/>
      <c r="AJ19" s="56"/>
      <c r="AK19" s="56"/>
      <c r="AL19" s="56"/>
      <c r="AN19" s="55"/>
      <c r="AO19" s="55"/>
      <c r="AP19" s="55"/>
      <c r="AQ19" s="55"/>
    </row>
    <row r="20" spans="1:43" s="62" customFormat="1" ht="14.25" customHeight="1" x14ac:dyDescent="0.4">
      <c r="A20" s="39">
        <v>64</v>
      </c>
      <c r="B20" s="62" t="s">
        <v>35</v>
      </c>
      <c r="C20" s="63"/>
      <c r="D20" s="64">
        <v>759</v>
      </c>
      <c r="E20" s="64">
        <v>490</v>
      </c>
      <c r="F20" s="64">
        <v>37</v>
      </c>
      <c r="G20" s="64">
        <v>284</v>
      </c>
      <c r="H20" s="64">
        <v>17</v>
      </c>
      <c r="I20" s="64">
        <v>32</v>
      </c>
      <c r="J20" s="64">
        <v>1</v>
      </c>
      <c r="K20" s="64">
        <v>74</v>
      </c>
      <c r="L20" s="64">
        <v>5</v>
      </c>
      <c r="M20" s="64">
        <v>36</v>
      </c>
      <c r="N20" s="64">
        <v>194</v>
      </c>
      <c r="O20" s="64">
        <v>13</v>
      </c>
      <c r="P20" s="64">
        <v>7</v>
      </c>
      <c r="R20" s="55"/>
      <c r="S20" s="61"/>
      <c r="T20" s="61"/>
      <c r="U20" s="48"/>
      <c r="V20" s="55"/>
      <c r="W20" s="56"/>
      <c r="X20" s="55"/>
      <c r="Y20" s="55"/>
      <c r="Z20" s="55"/>
      <c r="AA20" s="55"/>
      <c r="AB20" s="56"/>
      <c r="AC20" s="56"/>
      <c r="AD20" s="56"/>
      <c r="AE20" s="55"/>
      <c r="AF20" s="55"/>
      <c r="AG20" s="55"/>
      <c r="AH20" s="55"/>
      <c r="AI20" s="55"/>
      <c r="AJ20" s="56"/>
      <c r="AK20" s="56"/>
      <c r="AL20" s="56"/>
      <c r="AN20" s="55"/>
      <c r="AO20" s="55"/>
      <c r="AP20" s="55"/>
      <c r="AQ20" s="55"/>
    </row>
    <row r="21" spans="1:43" s="62" customFormat="1" ht="14.25" customHeight="1" x14ac:dyDescent="0.4">
      <c r="A21" s="39">
        <v>65</v>
      </c>
      <c r="B21" s="62" t="s">
        <v>36</v>
      </c>
      <c r="C21" s="63"/>
      <c r="D21" s="64">
        <v>198</v>
      </c>
      <c r="E21" s="64">
        <v>244</v>
      </c>
      <c r="F21" s="64">
        <v>20</v>
      </c>
      <c r="G21" s="64">
        <v>51</v>
      </c>
      <c r="H21" s="64">
        <v>2</v>
      </c>
      <c r="I21" s="64">
        <v>16</v>
      </c>
      <c r="J21" s="64">
        <v>4</v>
      </c>
      <c r="K21" s="64">
        <v>55</v>
      </c>
      <c r="L21" s="64">
        <v>2</v>
      </c>
      <c r="M21" s="64">
        <v>16</v>
      </c>
      <c r="N21" s="64">
        <v>78</v>
      </c>
      <c r="O21" s="64">
        <v>6</v>
      </c>
      <c r="P21" s="64">
        <v>1</v>
      </c>
      <c r="R21" s="55"/>
      <c r="S21" s="61"/>
      <c r="T21" s="61"/>
      <c r="U21" s="48"/>
      <c r="V21" s="55"/>
      <c r="W21" s="56"/>
      <c r="X21" s="55"/>
      <c r="Y21" s="55"/>
      <c r="Z21" s="55"/>
      <c r="AA21" s="55"/>
      <c r="AB21" s="56"/>
      <c r="AC21" s="56"/>
      <c r="AD21" s="56"/>
      <c r="AE21" s="55"/>
      <c r="AF21" s="55"/>
      <c r="AG21" s="55"/>
      <c r="AH21" s="55"/>
      <c r="AI21" s="55"/>
      <c r="AJ21" s="56"/>
      <c r="AK21" s="56"/>
      <c r="AL21" s="56"/>
      <c r="AN21" s="55"/>
      <c r="AO21" s="55"/>
      <c r="AP21" s="55"/>
      <c r="AQ21" s="55"/>
    </row>
    <row r="22" spans="1:43" s="62" customFormat="1" ht="14.25" customHeight="1" x14ac:dyDescent="0.4">
      <c r="A22" s="39">
        <v>67</v>
      </c>
      <c r="B22" s="62" t="s">
        <v>171</v>
      </c>
      <c r="C22" s="63"/>
      <c r="D22" s="64">
        <v>733</v>
      </c>
      <c r="E22" s="64">
        <v>785</v>
      </c>
      <c r="F22" s="64">
        <v>40</v>
      </c>
      <c r="G22" s="64">
        <v>314</v>
      </c>
      <c r="H22" s="66">
        <v>13</v>
      </c>
      <c r="I22" s="66">
        <v>38</v>
      </c>
      <c r="J22" s="66">
        <v>0</v>
      </c>
      <c r="K22" s="66">
        <v>76</v>
      </c>
      <c r="L22" s="66">
        <v>0</v>
      </c>
      <c r="M22" s="66">
        <v>64</v>
      </c>
      <c r="N22" s="66">
        <v>136</v>
      </c>
      <c r="O22" s="66">
        <v>12</v>
      </c>
      <c r="P22" s="66">
        <v>10</v>
      </c>
      <c r="R22" s="55"/>
      <c r="S22" s="61"/>
      <c r="T22" s="61"/>
      <c r="U22" s="48"/>
      <c r="V22" s="55"/>
      <c r="W22" s="56"/>
      <c r="X22" s="55"/>
      <c r="Y22" s="55"/>
      <c r="Z22" s="55"/>
      <c r="AA22" s="55"/>
      <c r="AB22" s="56"/>
      <c r="AC22" s="56"/>
      <c r="AD22" s="56"/>
      <c r="AE22" s="55"/>
      <c r="AF22" s="55"/>
      <c r="AG22" s="55"/>
      <c r="AH22" s="55"/>
      <c r="AI22" s="55"/>
      <c r="AJ22" s="56"/>
      <c r="AK22" s="56"/>
      <c r="AL22" s="56"/>
      <c r="AN22" s="55"/>
      <c r="AO22" s="55"/>
      <c r="AP22" s="55"/>
      <c r="AQ22" s="55"/>
    </row>
    <row r="23" spans="1:43" s="62" customFormat="1" ht="14.25" customHeight="1" x14ac:dyDescent="0.4">
      <c r="A23" s="39">
        <v>68</v>
      </c>
      <c r="B23" s="67" t="s">
        <v>172</v>
      </c>
      <c r="C23" s="63"/>
      <c r="D23" s="64">
        <v>287</v>
      </c>
      <c r="E23" s="64">
        <v>380</v>
      </c>
      <c r="F23" s="64">
        <v>23</v>
      </c>
      <c r="G23" s="64">
        <v>103</v>
      </c>
      <c r="H23" s="66">
        <v>8</v>
      </c>
      <c r="I23" s="66">
        <v>19</v>
      </c>
      <c r="J23" s="66">
        <v>0</v>
      </c>
      <c r="K23" s="64">
        <v>41</v>
      </c>
      <c r="L23" s="64">
        <v>2</v>
      </c>
      <c r="M23" s="64">
        <v>32</v>
      </c>
      <c r="N23" s="64">
        <v>88</v>
      </c>
      <c r="O23" s="64">
        <v>6</v>
      </c>
      <c r="P23" s="64">
        <v>3</v>
      </c>
      <c r="R23" s="55"/>
      <c r="S23" s="61"/>
      <c r="T23" s="61"/>
      <c r="U23" s="48"/>
      <c r="V23" s="55"/>
      <c r="W23" s="56"/>
      <c r="X23" s="55"/>
      <c r="Y23" s="55"/>
      <c r="Z23" s="55"/>
      <c r="AA23" s="55"/>
      <c r="AB23" s="56"/>
      <c r="AC23" s="56"/>
      <c r="AD23" s="56"/>
      <c r="AE23" s="55"/>
      <c r="AF23" s="55"/>
      <c r="AG23" s="55"/>
      <c r="AH23" s="55"/>
      <c r="AI23" s="55"/>
      <c r="AJ23" s="56"/>
      <c r="AK23" s="56"/>
      <c r="AL23" s="56"/>
      <c r="AN23" s="55"/>
      <c r="AO23" s="55"/>
      <c r="AP23" s="55"/>
      <c r="AQ23" s="55"/>
    </row>
    <row r="24" spans="1:43" s="62" customFormat="1" ht="14.25" customHeight="1" x14ac:dyDescent="0.4">
      <c r="A24" s="39">
        <v>69</v>
      </c>
      <c r="B24" s="62" t="s">
        <v>39</v>
      </c>
      <c r="C24" s="63"/>
      <c r="D24" s="64">
        <v>515.64</v>
      </c>
      <c r="E24" s="64">
        <v>189.3</v>
      </c>
      <c r="F24" s="64">
        <v>26</v>
      </c>
      <c r="G24" s="64">
        <v>169.5</v>
      </c>
      <c r="H24" s="64">
        <v>10</v>
      </c>
      <c r="I24" s="64">
        <v>13</v>
      </c>
      <c r="J24" s="64">
        <v>6</v>
      </c>
      <c r="K24" s="64">
        <v>40</v>
      </c>
      <c r="L24" s="64">
        <v>2</v>
      </c>
      <c r="M24" s="64">
        <v>11</v>
      </c>
      <c r="N24" s="64">
        <v>117</v>
      </c>
      <c r="O24" s="64">
        <v>6</v>
      </c>
      <c r="P24" s="64">
        <v>8</v>
      </c>
      <c r="R24" s="55"/>
      <c r="S24" s="61"/>
      <c r="T24" s="61"/>
      <c r="U24" s="48"/>
      <c r="V24" s="55"/>
      <c r="W24" s="56"/>
      <c r="X24" s="55"/>
      <c r="Y24" s="55"/>
      <c r="Z24" s="55"/>
      <c r="AA24" s="55"/>
      <c r="AB24" s="56"/>
      <c r="AC24" s="56"/>
      <c r="AD24" s="56"/>
      <c r="AE24" s="55"/>
      <c r="AF24" s="55"/>
      <c r="AG24" s="55"/>
      <c r="AH24" s="55"/>
      <c r="AI24" s="55"/>
      <c r="AJ24" s="56"/>
      <c r="AK24" s="56"/>
      <c r="AL24" s="56"/>
      <c r="AN24" s="55"/>
      <c r="AO24" s="55"/>
      <c r="AP24" s="55"/>
      <c r="AQ24" s="55"/>
    </row>
    <row r="25" spans="1:43" s="62" customFormat="1" ht="14.25" customHeight="1" x14ac:dyDescent="0.4">
      <c r="A25" s="39">
        <v>70</v>
      </c>
      <c r="B25" s="62" t="s">
        <v>40</v>
      </c>
      <c r="C25" s="63"/>
      <c r="D25" s="64">
        <v>537</v>
      </c>
      <c r="E25" s="64">
        <v>347</v>
      </c>
      <c r="F25" s="64">
        <v>29</v>
      </c>
      <c r="G25" s="64">
        <v>262</v>
      </c>
      <c r="H25" s="64">
        <v>8</v>
      </c>
      <c r="I25" s="64">
        <v>18</v>
      </c>
      <c r="J25" s="64">
        <v>3</v>
      </c>
      <c r="K25" s="64">
        <v>48</v>
      </c>
      <c r="L25" s="64">
        <v>4</v>
      </c>
      <c r="M25" s="64">
        <v>29</v>
      </c>
      <c r="N25" s="64">
        <v>170</v>
      </c>
      <c r="O25" s="64">
        <v>9</v>
      </c>
      <c r="P25" s="64">
        <v>2</v>
      </c>
      <c r="R25" s="55"/>
      <c r="S25" s="61"/>
      <c r="T25" s="61"/>
      <c r="U25" s="48"/>
      <c r="V25" s="55"/>
      <c r="W25" s="56"/>
      <c r="X25" s="55"/>
      <c r="Y25" s="55"/>
      <c r="Z25" s="55"/>
      <c r="AA25" s="55"/>
      <c r="AB25" s="56"/>
      <c r="AC25" s="56"/>
      <c r="AD25" s="56"/>
      <c r="AE25" s="55"/>
      <c r="AF25" s="55"/>
      <c r="AG25" s="55"/>
      <c r="AH25" s="55"/>
      <c r="AI25" s="55"/>
      <c r="AJ25" s="56"/>
      <c r="AK25" s="56"/>
      <c r="AL25" s="56"/>
      <c r="AN25" s="55"/>
      <c r="AO25" s="55"/>
      <c r="AP25" s="55"/>
      <c r="AQ25" s="55"/>
    </row>
    <row r="26" spans="1:43" s="62" customFormat="1" ht="14.25" customHeight="1" x14ac:dyDescent="0.4">
      <c r="A26" s="39">
        <v>71</v>
      </c>
      <c r="B26" s="39" t="s">
        <v>41</v>
      </c>
      <c r="C26" s="63"/>
      <c r="D26" s="64">
        <v>75</v>
      </c>
      <c r="E26" s="64">
        <v>108.71000000000001</v>
      </c>
      <c r="F26" s="64">
        <v>0</v>
      </c>
      <c r="G26" s="64">
        <v>22.4</v>
      </c>
      <c r="H26" s="64">
        <v>1</v>
      </c>
      <c r="I26" s="64">
        <v>8</v>
      </c>
      <c r="J26" s="64">
        <v>1</v>
      </c>
      <c r="K26" s="64">
        <v>13</v>
      </c>
      <c r="L26" s="64">
        <v>2</v>
      </c>
      <c r="M26" s="64">
        <v>23</v>
      </c>
      <c r="N26" s="64">
        <v>16</v>
      </c>
      <c r="O26" s="64">
        <v>2</v>
      </c>
      <c r="P26" s="64">
        <v>0</v>
      </c>
      <c r="R26" s="55"/>
      <c r="S26" s="61"/>
      <c r="T26" s="61"/>
      <c r="U26" s="48"/>
      <c r="V26" s="55"/>
      <c r="W26" s="56"/>
      <c r="X26" s="55"/>
      <c r="Y26" s="55"/>
      <c r="Z26" s="55"/>
      <c r="AA26" s="55"/>
      <c r="AB26" s="56"/>
      <c r="AC26" s="56"/>
      <c r="AD26" s="56"/>
      <c r="AE26" s="55"/>
      <c r="AF26" s="55"/>
      <c r="AG26" s="55"/>
      <c r="AH26" s="55"/>
      <c r="AI26" s="55"/>
      <c r="AJ26" s="56"/>
      <c r="AK26" s="56"/>
      <c r="AL26" s="56"/>
      <c r="AN26" s="55"/>
      <c r="AO26" s="55"/>
      <c r="AP26" s="55"/>
      <c r="AQ26" s="55"/>
    </row>
    <row r="27" spans="1:43" s="62" customFormat="1" ht="14.25" customHeight="1" x14ac:dyDescent="0.4">
      <c r="A27" s="39">
        <v>73</v>
      </c>
      <c r="B27" s="62" t="s">
        <v>42</v>
      </c>
      <c r="C27" s="63"/>
      <c r="D27" s="64">
        <v>754</v>
      </c>
      <c r="E27" s="64">
        <v>512</v>
      </c>
      <c r="F27" s="64">
        <v>34</v>
      </c>
      <c r="G27" s="64">
        <v>217</v>
      </c>
      <c r="H27" s="64">
        <v>13</v>
      </c>
      <c r="I27" s="64">
        <v>34</v>
      </c>
      <c r="J27" s="64">
        <v>10</v>
      </c>
      <c r="K27" s="64">
        <v>90</v>
      </c>
      <c r="L27" s="64">
        <v>6</v>
      </c>
      <c r="M27" s="64">
        <v>38</v>
      </c>
      <c r="N27" s="64">
        <v>274</v>
      </c>
      <c r="O27" s="64">
        <v>12</v>
      </c>
      <c r="P27" s="64">
        <v>7</v>
      </c>
      <c r="R27" s="55"/>
      <c r="S27" s="61"/>
      <c r="T27" s="61"/>
      <c r="U27" s="48"/>
      <c r="V27" s="55"/>
      <c r="W27" s="56"/>
      <c r="X27" s="55"/>
      <c r="Y27" s="55"/>
      <c r="Z27" s="55"/>
      <c r="AA27" s="55"/>
      <c r="AB27" s="56"/>
      <c r="AC27" s="56"/>
      <c r="AD27" s="56"/>
      <c r="AE27" s="55"/>
      <c r="AF27" s="55"/>
      <c r="AG27" s="55"/>
      <c r="AH27" s="55"/>
      <c r="AI27" s="55"/>
      <c r="AJ27" s="56"/>
      <c r="AK27" s="56"/>
      <c r="AL27" s="56"/>
      <c r="AN27" s="55"/>
      <c r="AO27" s="55"/>
      <c r="AP27" s="55"/>
      <c r="AQ27" s="55"/>
    </row>
    <row r="28" spans="1:43" s="62" customFormat="1" ht="14.25" customHeight="1" x14ac:dyDescent="0.4">
      <c r="A28" s="39">
        <v>74</v>
      </c>
      <c r="B28" s="62" t="s">
        <v>43</v>
      </c>
      <c r="C28" s="63"/>
      <c r="D28" s="64">
        <v>667</v>
      </c>
      <c r="E28" s="64">
        <v>401</v>
      </c>
      <c r="F28" s="64">
        <v>0</v>
      </c>
      <c r="G28" s="64">
        <v>193</v>
      </c>
      <c r="H28" s="64">
        <v>11</v>
      </c>
      <c r="I28" s="64">
        <v>18</v>
      </c>
      <c r="J28" s="64">
        <v>11</v>
      </c>
      <c r="K28" s="64">
        <v>60</v>
      </c>
      <c r="L28" s="64">
        <v>4</v>
      </c>
      <c r="M28" s="64">
        <v>33</v>
      </c>
      <c r="N28" s="64">
        <v>89</v>
      </c>
      <c r="O28" s="64">
        <v>7</v>
      </c>
      <c r="P28" s="64">
        <v>6</v>
      </c>
      <c r="R28" s="55"/>
      <c r="S28" s="61"/>
      <c r="T28" s="61"/>
      <c r="U28" s="48"/>
      <c r="V28" s="55"/>
      <c r="W28" s="56"/>
      <c r="X28" s="55"/>
      <c r="Y28" s="55"/>
      <c r="Z28" s="55"/>
      <c r="AA28" s="55"/>
      <c r="AB28" s="56"/>
      <c r="AC28" s="56"/>
      <c r="AD28" s="56"/>
      <c r="AE28" s="55"/>
      <c r="AF28" s="55"/>
      <c r="AG28" s="55"/>
      <c r="AH28" s="55"/>
      <c r="AI28" s="55"/>
      <c r="AJ28" s="56"/>
      <c r="AK28" s="56"/>
      <c r="AL28" s="56"/>
      <c r="AN28" s="55"/>
      <c r="AO28" s="55"/>
      <c r="AP28" s="55"/>
      <c r="AQ28" s="55"/>
    </row>
    <row r="29" spans="1:43" s="62" customFormat="1" ht="14.25" customHeight="1" x14ac:dyDescent="0.4">
      <c r="A29" s="39">
        <v>75</v>
      </c>
      <c r="B29" s="62" t="s">
        <v>44</v>
      </c>
      <c r="C29" s="63"/>
      <c r="D29" s="64">
        <v>407</v>
      </c>
      <c r="E29" s="64">
        <v>227</v>
      </c>
      <c r="F29" s="64">
        <v>26</v>
      </c>
      <c r="G29" s="64">
        <v>158</v>
      </c>
      <c r="H29" s="64">
        <v>6</v>
      </c>
      <c r="I29" s="64">
        <v>8</v>
      </c>
      <c r="J29" s="64">
        <v>6</v>
      </c>
      <c r="K29" s="64">
        <v>30</v>
      </c>
      <c r="L29" s="64">
        <v>3</v>
      </c>
      <c r="M29" s="64">
        <v>11</v>
      </c>
      <c r="N29" s="64">
        <v>111</v>
      </c>
      <c r="O29" s="64">
        <v>3</v>
      </c>
      <c r="P29" s="64">
        <v>5</v>
      </c>
      <c r="R29" s="55"/>
      <c r="S29" s="61"/>
      <c r="T29" s="61"/>
      <c r="U29" s="48"/>
      <c r="V29" s="55"/>
      <c r="W29" s="56"/>
      <c r="X29" s="55"/>
      <c r="Y29" s="55"/>
      <c r="Z29" s="55"/>
      <c r="AA29" s="55"/>
      <c r="AB29" s="56"/>
      <c r="AC29" s="56"/>
      <c r="AD29" s="56"/>
      <c r="AE29" s="55"/>
      <c r="AF29" s="55"/>
      <c r="AG29" s="55"/>
      <c r="AH29" s="55"/>
      <c r="AI29" s="55"/>
      <c r="AJ29" s="56"/>
      <c r="AK29" s="56"/>
      <c r="AL29" s="56"/>
      <c r="AN29" s="55"/>
      <c r="AO29" s="55"/>
      <c r="AP29" s="55"/>
      <c r="AQ29" s="55"/>
    </row>
    <row r="30" spans="1:43" s="62" customFormat="1" ht="14.25" customHeight="1" x14ac:dyDescent="0.4">
      <c r="A30" s="39">
        <v>76</v>
      </c>
      <c r="B30" s="62" t="s">
        <v>45</v>
      </c>
      <c r="C30" s="63"/>
      <c r="D30" s="64">
        <v>221</v>
      </c>
      <c r="E30" s="64">
        <v>458</v>
      </c>
      <c r="F30" s="64">
        <v>17</v>
      </c>
      <c r="G30" s="64">
        <v>71</v>
      </c>
      <c r="H30" s="64">
        <v>0</v>
      </c>
      <c r="I30" s="64">
        <v>29</v>
      </c>
      <c r="J30" s="64">
        <v>9</v>
      </c>
      <c r="K30" s="64">
        <v>48</v>
      </c>
      <c r="L30" s="64">
        <v>2</v>
      </c>
      <c r="M30" s="64">
        <v>59</v>
      </c>
      <c r="N30" s="64">
        <v>107</v>
      </c>
      <c r="O30" s="64">
        <v>5</v>
      </c>
      <c r="P30" s="64">
        <v>3</v>
      </c>
      <c r="R30" s="55"/>
      <c r="S30" s="61"/>
      <c r="T30" s="61"/>
      <c r="U30" s="48"/>
      <c r="V30" s="55"/>
      <c r="W30" s="56"/>
      <c r="X30" s="55"/>
      <c r="Y30" s="55"/>
      <c r="Z30" s="55"/>
      <c r="AA30" s="55"/>
      <c r="AB30" s="56"/>
      <c r="AC30" s="56"/>
      <c r="AD30" s="56"/>
      <c r="AE30" s="55"/>
      <c r="AF30" s="55"/>
      <c r="AG30" s="55"/>
      <c r="AH30" s="55"/>
      <c r="AI30" s="55"/>
      <c r="AJ30" s="56"/>
      <c r="AK30" s="56"/>
      <c r="AL30" s="56"/>
      <c r="AN30" s="55"/>
      <c r="AO30" s="55"/>
      <c r="AP30" s="55"/>
      <c r="AQ30" s="55"/>
    </row>
    <row r="31" spans="1:43" s="62" customFormat="1" ht="14.25" customHeight="1" x14ac:dyDescent="0.4">
      <c r="A31" s="39">
        <v>79</v>
      </c>
      <c r="B31" s="62" t="s">
        <v>46</v>
      </c>
      <c r="C31" s="63"/>
      <c r="D31" s="64">
        <v>271</v>
      </c>
      <c r="E31" s="64">
        <v>494</v>
      </c>
      <c r="F31" s="64">
        <v>21</v>
      </c>
      <c r="G31" s="64">
        <v>101</v>
      </c>
      <c r="H31" s="64">
        <v>3</v>
      </c>
      <c r="I31" s="64">
        <v>34</v>
      </c>
      <c r="J31" s="64">
        <v>5</v>
      </c>
      <c r="K31" s="64">
        <v>45</v>
      </c>
      <c r="L31" s="64">
        <v>3</v>
      </c>
      <c r="M31" s="64">
        <v>47</v>
      </c>
      <c r="N31" s="64">
        <v>44</v>
      </c>
      <c r="O31" s="64">
        <v>9</v>
      </c>
      <c r="P31" s="64">
        <v>4</v>
      </c>
      <c r="R31" s="55"/>
      <c r="S31" s="61"/>
      <c r="T31" s="61"/>
      <c r="U31" s="48"/>
      <c r="V31" s="55"/>
      <c r="W31" s="56"/>
      <c r="X31" s="55"/>
      <c r="Y31" s="55"/>
      <c r="Z31" s="55"/>
      <c r="AA31" s="55"/>
      <c r="AB31" s="56"/>
      <c r="AC31" s="56"/>
      <c r="AD31" s="56"/>
      <c r="AE31" s="55"/>
      <c r="AF31" s="55"/>
      <c r="AG31" s="55"/>
      <c r="AH31" s="55"/>
      <c r="AI31" s="55"/>
      <c r="AJ31" s="56"/>
      <c r="AK31" s="56"/>
      <c r="AL31" s="56"/>
      <c r="AN31" s="55"/>
      <c r="AO31" s="55"/>
      <c r="AP31" s="55"/>
      <c r="AQ31" s="55"/>
    </row>
    <row r="32" spans="1:43" s="62" customFormat="1" ht="14.25" customHeight="1" x14ac:dyDescent="0.4">
      <c r="A32" s="39">
        <v>80</v>
      </c>
      <c r="B32" s="62" t="s">
        <v>47</v>
      </c>
      <c r="C32" s="63"/>
      <c r="D32" s="64">
        <v>316</v>
      </c>
      <c r="E32" s="64">
        <v>368</v>
      </c>
      <c r="F32" s="64">
        <v>23</v>
      </c>
      <c r="G32" s="64">
        <v>105</v>
      </c>
      <c r="H32" s="64">
        <v>5</v>
      </c>
      <c r="I32" s="64">
        <v>24</v>
      </c>
      <c r="J32" s="64">
        <v>7</v>
      </c>
      <c r="K32" s="64">
        <v>46</v>
      </c>
      <c r="L32" s="64">
        <v>3</v>
      </c>
      <c r="M32" s="64">
        <v>31</v>
      </c>
      <c r="N32" s="64">
        <v>97</v>
      </c>
      <c r="O32" s="64">
        <v>3</v>
      </c>
      <c r="P32" s="64">
        <v>4</v>
      </c>
      <c r="R32" s="55"/>
      <c r="S32" s="61"/>
      <c r="T32" s="61"/>
      <c r="U32" s="48"/>
      <c r="V32" s="55"/>
      <c r="W32" s="56"/>
      <c r="X32" s="55"/>
      <c r="Y32" s="55"/>
      <c r="Z32" s="55"/>
      <c r="AA32" s="55"/>
      <c r="AB32" s="56"/>
      <c r="AC32" s="56"/>
      <c r="AD32" s="56"/>
      <c r="AE32" s="55"/>
      <c r="AF32" s="55"/>
      <c r="AG32" s="55"/>
      <c r="AH32" s="55"/>
      <c r="AI32" s="55"/>
      <c r="AJ32" s="56"/>
      <c r="AK32" s="56"/>
      <c r="AL32" s="56"/>
      <c r="AN32" s="55"/>
      <c r="AO32" s="55"/>
      <c r="AP32" s="55"/>
      <c r="AQ32" s="55"/>
    </row>
    <row r="33" spans="1:43" s="62" customFormat="1" ht="14.25" customHeight="1" x14ac:dyDescent="0.4">
      <c r="A33" s="39">
        <v>81</v>
      </c>
      <c r="B33" s="62" t="s">
        <v>48</v>
      </c>
      <c r="C33" s="63"/>
      <c r="D33" s="64">
        <v>260</v>
      </c>
      <c r="E33" s="64">
        <v>237</v>
      </c>
      <c r="F33" s="64">
        <v>19</v>
      </c>
      <c r="G33" s="64">
        <v>62</v>
      </c>
      <c r="H33" s="64">
        <v>6</v>
      </c>
      <c r="I33" s="64">
        <v>14</v>
      </c>
      <c r="J33" s="64">
        <v>2</v>
      </c>
      <c r="K33" s="64">
        <v>26</v>
      </c>
      <c r="L33" s="64">
        <v>2</v>
      </c>
      <c r="M33" s="64">
        <v>21</v>
      </c>
      <c r="N33" s="64">
        <v>86</v>
      </c>
      <c r="O33" s="64">
        <v>4</v>
      </c>
      <c r="P33" s="64">
        <v>3</v>
      </c>
      <c r="R33" s="55"/>
      <c r="S33" s="61"/>
      <c r="T33" s="61"/>
      <c r="U33" s="48"/>
      <c r="V33" s="55"/>
      <c r="W33" s="56"/>
      <c r="X33" s="55"/>
      <c r="Y33" s="55"/>
      <c r="Z33" s="55"/>
      <c r="AA33" s="55"/>
      <c r="AB33" s="56"/>
      <c r="AC33" s="56"/>
      <c r="AD33" s="56"/>
      <c r="AE33" s="55"/>
      <c r="AF33" s="55"/>
      <c r="AG33" s="55"/>
      <c r="AH33" s="55"/>
      <c r="AI33" s="55"/>
      <c r="AJ33" s="56"/>
      <c r="AK33" s="56"/>
      <c r="AL33" s="56"/>
      <c r="AN33" s="55"/>
      <c r="AO33" s="55"/>
      <c r="AP33" s="55"/>
      <c r="AQ33" s="55"/>
    </row>
    <row r="34" spans="1:43" s="62" customFormat="1" ht="14.25" customHeight="1" x14ac:dyDescent="0.4">
      <c r="A34" s="39">
        <v>83</v>
      </c>
      <c r="B34" s="62" t="s">
        <v>49</v>
      </c>
      <c r="C34" s="63"/>
      <c r="D34" s="64">
        <v>142</v>
      </c>
      <c r="E34" s="64">
        <v>192</v>
      </c>
      <c r="F34" s="64">
        <v>17</v>
      </c>
      <c r="G34" s="64">
        <v>44</v>
      </c>
      <c r="H34" s="64">
        <v>0</v>
      </c>
      <c r="I34" s="64">
        <v>12</v>
      </c>
      <c r="J34" s="64">
        <v>4</v>
      </c>
      <c r="K34" s="64">
        <v>24</v>
      </c>
      <c r="L34" s="64">
        <v>0</v>
      </c>
      <c r="M34" s="64">
        <v>26</v>
      </c>
      <c r="N34" s="64">
        <v>26</v>
      </c>
      <c r="O34" s="64">
        <v>3</v>
      </c>
      <c r="P34" s="64">
        <v>3</v>
      </c>
      <c r="R34" s="55"/>
      <c r="S34" s="61"/>
      <c r="T34" s="61"/>
      <c r="U34" s="48"/>
      <c r="V34" s="55"/>
      <c r="W34" s="56"/>
      <c r="X34" s="55"/>
      <c r="Y34" s="55"/>
      <c r="Z34" s="55"/>
      <c r="AA34" s="55"/>
      <c r="AB34" s="56"/>
      <c r="AC34" s="56"/>
      <c r="AD34" s="56"/>
      <c r="AE34" s="55"/>
      <c r="AF34" s="55"/>
      <c r="AG34" s="55"/>
      <c r="AH34" s="55"/>
      <c r="AI34" s="55"/>
      <c r="AJ34" s="56"/>
      <c r="AK34" s="56"/>
      <c r="AL34" s="56"/>
      <c r="AN34" s="55"/>
      <c r="AO34" s="55"/>
      <c r="AP34" s="55"/>
      <c r="AQ34" s="55"/>
    </row>
    <row r="35" spans="1:43" s="62" customFormat="1" ht="14.25" customHeight="1" x14ac:dyDescent="0.4">
      <c r="A35" s="39">
        <v>84</v>
      </c>
      <c r="B35" s="67" t="s">
        <v>173</v>
      </c>
      <c r="C35" s="63"/>
      <c r="D35" s="64">
        <v>524</v>
      </c>
      <c r="E35" s="64">
        <v>243</v>
      </c>
      <c r="F35" s="64">
        <v>29</v>
      </c>
      <c r="G35" s="64">
        <v>177</v>
      </c>
      <c r="H35" s="66">
        <v>13</v>
      </c>
      <c r="I35" s="66">
        <v>11</v>
      </c>
      <c r="J35" s="66">
        <v>0</v>
      </c>
      <c r="K35" s="213">
        <v>30</v>
      </c>
      <c r="L35" s="213">
        <v>2</v>
      </c>
      <c r="M35" s="213">
        <v>16</v>
      </c>
      <c r="N35" s="213">
        <v>97</v>
      </c>
      <c r="O35" s="213">
        <v>8</v>
      </c>
      <c r="P35" s="213">
        <v>4</v>
      </c>
      <c r="Q35" s="62" t="s">
        <v>174</v>
      </c>
      <c r="R35" s="55"/>
      <c r="S35" s="61"/>
      <c r="T35" s="61"/>
      <c r="U35" s="48"/>
      <c r="V35" s="55"/>
      <c r="W35" s="56"/>
      <c r="X35" s="55"/>
      <c r="Y35" s="55"/>
      <c r="Z35" s="55"/>
      <c r="AA35" s="55"/>
      <c r="AB35" s="56"/>
      <c r="AC35" s="56"/>
      <c r="AD35" s="56"/>
      <c r="AE35" s="55"/>
      <c r="AF35" s="55"/>
      <c r="AG35" s="55"/>
      <c r="AH35" s="55"/>
      <c r="AI35" s="55"/>
      <c r="AJ35" s="56"/>
      <c r="AK35" s="56"/>
      <c r="AL35" s="56"/>
      <c r="AN35" s="55"/>
      <c r="AO35" s="55"/>
      <c r="AP35" s="55"/>
      <c r="AQ35" s="55"/>
    </row>
    <row r="36" spans="1:43" s="62" customFormat="1" ht="14.25" customHeight="1" x14ac:dyDescent="0.4">
      <c r="A36" s="39">
        <v>85</v>
      </c>
      <c r="B36" s="62" t="s">
        <v>51</v>
      </c>
      <c r="C36" s="63"/>
      <c r="D36" s="64">
        <v>237</v>
      </c>
      <c r="E36" s="64">
        <v>337</v>
      </c>
      <c r="F36" s="64">
        <v>20</v>
      </c>
      <c r="G36" s="64">
        <v>74</v>
      </c>
      <c r="H36" s="64">
        <v>0</v>
      </c>
      <c r="I36" s="64">
        <v>18</v>
      </c>
      <c r="J36" s="64">
        <v>6</v>
      </c>
      <c r="K36" s="64">
        <v>35</v>
      </c>
      <c r="L36" s="64">
        <v>2</v>
      </c>
      <c r="M36" s="64">
        <v>8</v>
      </c>
      <c r="N36" s="64">
        <v>105</v>
      </c>
      <c r="O36" s="64">
        <v>5</v>
      </c>
      <c r="P36" s="64">
        <v>4</v>
      </c>
      <c r="R36" s="55"/>
      <c r="S36" s="61"/>
      <c r="T36" s="61"/>
      <c r="U36" s="48"/>
      <c r="V36" s="55"/>
      <c r="W36" s="56"/>
      <c r="X36" s="55"/>
      <c r="Y36" s="55"/>
      <c r="Z36" s="55"/>
      <c r="AA36" s="55"/>
      <c r="AB36" s="56"/>
      <c r="AC36" s="56"/>
      <c r="AD36" s="56"/>
      <c r="AE36" s="55"/>
      <c r="AF36" s="55"/>
      <c r="AG36" s="55"/>
      <c r="AH36" s="55"/>
      <c r="AI36" s="55"/>
      <c r="AJ36" s="56"/>
      <c r="AK36" s="56"/>
      <c r="AL36" s="56"/>
      <c r="AN36" s="55"/>
      <c r="AO36" s="55"/>
      <c r="AP36" s="55"/>
      <c r="AQ36" s="55"/>
    </row>
    <row r="37" spans="1:43" s="62" customFormat="1" ht="14.25" customHeight="1" x14ac:dyDescent="0.4">
      <c r="A37" s="39">
        <v>87</v>
      </c>
      <c r="B37" s="62" t="s">
        <v>52</v>
      </c>
      <c r="C37" s="63"/>
      <c r="D37" s="64">
        <v>167</v>
      </c>
      <c r="E37" s="64">
        <v>327</v>
      </c>
      <c r="F37" s="64">
        <v>19</v>
      </c>
      <c r="G37" s="64">
        <v>74</v>
      </c>
      <c r="H37" s="64">
        <v>1</v>
      </c>
      <c r="I37" s="64">
        <v>23</v>
      </c>
      <c r="J37" s="64">
        <v>2</v>
      </c>
      <c r="K37" s="64">
        <v>28</v>
      </c>
      <c r="L37" s="64">
        <v>2</v>
      </c>
      <c r="M37" s="64">
        <v>26</v>
      </c>
      <c r="N37" s="64">
        <v>55</v>
      </c>
      <c r="O37" s="64">
        <v>5</v>
      </c>
      <c r="P37" s="64">
        <v>2</v>
      </c>
      <c r="R37" s="55"/>
      <c r="S37" s="61"/>
      <c r="T37" s="61"/>
      <c r="U37" s="48"/>
      <c r="V37" s="55"/>
      <c r="W37" s="65"/>
      <c r="X37" s="55"/>
      <c r="Y37" s="55"/>
      <c r="Z37" s="55"/>
      <c r="AA37" s="55"/>
      <c r="AB37" s="56"/>
      <c r="AC37" s="56"/>
      <c r="AD37" s="56"/>
      <c r="AE37" s="55"/>
      <c r="AF37" s="55"/>
      <c r="AG37" s="55"/>
      <c r="AH37" s="55"/>
      <c r="AI37" s="55"/>
      <c r="AJ37" s="56"/>
      <c r="AK37" s="56"/>
      <c r="AL37" s="56"/>
      <c r="AN37" s="55"/>
      <c r="AO37" s="55"/>
      <c r="AP37" s="55"/>
      <c r="AQ37" s="55"/>
    </row>
    <row r="38" spans="1:43" s="62" customFormat="1" ht="14.25" customHeight="1" x14ac:dyDescent="0.4">
      <c r="A38" s="39">
        <v>90</v>
      </c>
      <c r="B38" s="62" t="s">
        <v>53</v>
      </c>
      <c r="C38" s="63"/>
      <c r="D38" s="64">
        <v>409</v>
      </c>
      <c r="E38" s="64">
        <v>441</v>
      </c>
      <c r="F38" s="64">
        <v>0</v>
      </c>
      <c r="G38" s="64">
        <v>197</v>
      </c>
      <c r="H38" s="64">
        <v>8</v>
      </c>
      <c r="I38" s="64">
        <v>23</v>
      </c>
      <c r="J38" s="64">
        <v>2</v>
      </c>
      <c r="K38" s="64">
        <v>42</v>
      </c>
      <c r="L38" s="64">
        <v>3</v>
      </c>
      <c r="M38" s="64">
        <v>21</v>
      </c>
      <c r="N38" s="64">
        <v>112</v>
      </c>
      <c r="O38" s="64">
        <v>8</v>
      </c>
      <c r="P38" s="64">
        <v>5</v>
      </c>
      <c r="R38" s="55"/>
      <c r="S38" s="61"/>
      <c r="T38" s="61"/>
      <c r="U38" s="48"/>
      <c r="V38" s="55"/>
      <c r="W38" s="56"/>
      <c r="X38" s="55"/>
      <c r="Y38" s="55"/>
      <c r="Z38" s="55"/>
      <c r="AA38" s="55"/>
      <c r="AB38" s="56"/>
      <c r="AC38" s="56"/>
      <c r="AD38" s="56"/>
      <c r="AE38" s="55"/>
      <c r="AF38" s="55"/>
      <c r="AG38" s="55"/>
      <c r="AH38" s="55"/>
      <c r="AI38" s="55"/>
      <c r="AJ38" s="56"/>
      <c r="AK38" s="56"/>
      <c r="AL38" s="56"/>
      <c r="AN38" s="55"/>
      <c r="AO38" s="55"/>
      <c r="AP38" s="55"/>
      <c r="AQ38" s="55"/>
    </row>
    <row r="39" spans="1:43" s="62" customFormat="1" ht="14.25" customHeight="1" x14ac:dyDescent="0.4">
      <c r="A39" s="39">
        <v>91</v>
      </c>
      <c r="B39" s="62" t="s">
        <v>54</v>
      </c>
      <c r="C39" s="63"/>
      <c r="D39" s="64">
        <v>269</v>
      </c>
      <c r="E39" s="64">
        <v>435</v>
      </c>
      <c r="F39" s="64">
        <v>0</v>
      </c>
      <c r="G39" s="64">
        <v>73</v>
      </c>
      <c r="H39" s="64">
        <v>0</v>
      </c>
      <c r="I39" s="64">
        <v>29</v>
      </c>
      <c r="J39" s="64">
        <v>6</v>
      </c>
      <c r="K39" s="64">
        <v>47</v>
      </c>
      <c r="L39" s="64">
        <v>2</v>
      </c>
      <c r="M39" s="64">
        <v>22</v>
      </c>
      <c r="N39" s="64">
        <v>82</v>
      </c>
      <c r="O39" s="64">
        <v>4</v>
      </c>
      <c r="P39" s="64">
        <v>3</v>
      </c>
      <c r="R39" s="55"/>
      <c r="S39" s="61"/>
      <c r="T39" s="61"/>
      <c r="U39" s="48"/>
      <c r="V39" s="55"/>
      <c r="W39" s="56"/>
      <c r="X39" s="55"/>
      <c r="Y39" s="55"/>
      <c r="Z39" s="55"/>
      <c r="AA39" s="55"/>
      <c r="AB39" s="56"/>
      <c r="AC39" s="56"/>
      <c r="AD39" s="56"/>
      <c r="AE39" s="55"/>
      <c r="AF39" s="55"/>
      <c r="AG39" s="55"/>
      <c r="AH39" s="55"/>
      <c r="AI39" s="55"/>
      <c r="AJ39" s="56"/>
      <c r="AK39" s="56"/>
      <c r="AL39" s="56"/>
      <c r="AN39" s="55"/>
      <c r="AO39" s="55"/>
      <c r="AP39" s="55"/>
      <c r="AQ39" s="55"/>
    </row>
    <row r="40" spans="1:43" s="62" customFormat="1" ht="14.25" customHeight="1" x14ac:dyDescent="0.4">
      <c r="A40" s="39">
        <v>92</v>
      </c>
      <c r="B40" s="62" t="s">
        <v>55</v>
      </c>
      <c r="C40" s="63"/>
      <c r="D40" s="64">
        <v>553</v>
      </c>
      <c r="E40" s="64">
        <v>100</v>
      </c>
      <c r="F40" s="64">
        <v>27</v>
      </c>
      <c r="G40" s="64">
        <v>76</v>
      </c>
      <c r="H40" s="64">
        <v>18</v>
      </c>
      <c r="I40" s="64">
        <v>7</v>
      </c>
      <c r="J40" s="64">
        <v>1</v>
      </c>
      <c r="K40" s="64">
        <v>35</v>
      </c>
      <c r="L40" s="64">
        <v>2</v>
      </c>
      <c r="M40" s="64">
        <v>27</v>
      </c>
      <c r="N40" s="64">
        <v>104</v>
      </c>
      <c r="O40" s="64">
        <v>7</v>
      </c>
      <c r="P40" s="64">
        <v>4</v>
      </c>
      <c r="R40" s="55"/>
      <c r="S40" s="61"/>
      <c r="T40" s="61"/>
      <c r="U40" s="48"/>
      <c r="V40" s="55"/>
      <c r="W40" s="56"/>
      <c r="X40" s="55"/>
      <c r="Y40" s="55"/>
      <c r="Z40" s="55"/>
      <c r="AA40" s="55"/>
      <c r="AB40" s="56"/>
      <c r="AC40" s="56"/>
      <c r="AD40" s="56"/>
      <c r="AE40" s="55"/>
      <c r="AF40" s="55"/>
      <c r="AG40" s="55"/>
      <c r="AH40" s="55"/>
      <c r="AI40" s="55"/>
      <c r="AJ40" s="56"/>
      <c r="AK40" s="56"/>
      <c r="AL40" s="56"/>
      <c r="AN40" s="55"/>
      <c r="AO40" s="55"/>
      <c r="AP40" s="55"/>
      <c r="AQ40" s="55"/>
    </row>
    <row r="41" spans="1:43" s="62" customFormat="1" ht="14.25" customHeight="1" x14ac:dyDescent="0.4">
      <c r="A41" s="39">
        <v>94</v>
      </c>
      <c r="B41" s="62" t="s">
        <v>56</v>
      </c>
      <c r="C41" s="63"/>
      <c r="D41" s="64">
        <v>251</v>
      </c>
      <c r="E41" s="64">
        <v>126</v>
      </c>
      <c r="F41" s="64">
        <v>18</v>
      </c>
      <c r="G41" s="64">
        <v>73</v>
      </c>
      <c r="H41" s="64">
        <v>4</v>
      </c>
      <c r="I41" s="64">
        <v>9</v>
      </c>
      <c r="J41" s="64">
        <v>3</v>
      </c>
      <c r="K41" s="64">
        <v>23</v>
      </c>
      <c r="L41" s="64">
        <v>2</v>
      </c>
      <c r="M41" s="64">
        <v>15</v>
      </c>
      <c r="N41" s="64">
        <v>38</v>
      </c>
      <c r="O41" s="64">
        <v>4</v>
      </c>
      <c r="P41" s="64">
        <v>4</v>
      </c>
      <c r="R41" s="55"/>
      <c r="S41" s="61"/>
      <c r="T41" s="61"/>
      <c r="U41" s="48"/>
      <c r="V41" s="55"/>
      <c r="W41" s="56"/>
      <c r="X41" s="55"/>
      <c r="Y41" s="55"/>
      <c r="Z41" s="55"/>
      <c r="AA41" s="55"/>
      <c r="AB41" s="56"/>
      <c r="AC41" s="56"/>
      <c r="AD41" s="56"/>
      <c r="AE41" s="55"/>
      <c r="AF41" s="55"/>
      <c r="AG41" s="55"/>
      <c r="AH41" s="55"/>
      <c r="AI41" s="55"/>
      <c r="AJ41" s="56"/>
      <c r="AK41" s="56"/>
      <c r="AL41" s="56"/>
      <c r="AN41" s="55"/>
      <c r="AO41" s="55"/>
      <c r="AP41" s="55"/>
      <c r="AQ41" s="55"/>
    </row>
    <row r="42" spans="1:43" s="62" customFormat="1" ht="14.25" customHeight="1" x14ac:dyDescent="0.4">
      <c r="A42" s="39">
        <v>96</v>
      </c>
      <c r="B42" s="62" t="s">
        <v>57</v>
      </c>
      <c r="C42" s="63"/>
      <c r="D42" s="64">
        <v>327</v>
      </c>
      <c r="E42" s="64">
        <v>295</v>
      </c>
      <c r="F42" s="64">
        <v>0</v>
      </c>
      <c r="G42" s="64">
        <v>112</v>
      </c>
      <c r="H42" s="64">
        <v>0</v>
      </c>
      <c r="I42" s="64">
        <v>14</v>
      </c>
      <c r="J42" s="64">
        <v>10</v>
      </c>
      <c r="K42" s="64">
        <v>40</v>
      </c>
      <c r="L42" s="64">
        <v>2</v>
      </c>
      <c r="M42" s="64">
        <v>27</v>
      </c>
      <c r="N42" s="64">
        <v>107</v>
      </c>
      <c r="O42" s="64">
        <v>5</v>
      </c>
      <c r="P42" s="64">
        <v>6</v>
      </c>
      <c r="R42" s="55"/>
      <c r="S42" s="61"/>
      <c r="T42" s="61"/>
      <c r="U42" s="48"/>
      <c r="V42" s="55"/>
      <c r="W42" s="56"/>
      <c r="X42" s="55"/>
      <c r="Y42" s="55"/>
      <c r="Z42" s="55"/>
      <c r="AA42" s="55"/>
      <c r="AB42" s="56"/>
      <c r="AC42" s="56"/>
      <c r="AD42" s="56"/>
      <c r="AE42" s="55"/>
      <c r="AF42" s="55"/>
      <c r="AG42" s="55"/>
      <c r="AH42" s="55"/>
      <c r="AI42" s="55"/>
      <c r="AJ42" s="56"/>
      <c r="AK42" s="56"/>
      <c r="AL42" s="56"/>
      <c r="AN42" s="55"/>
      <c r="AO42" s="55"/>
      <c r="AP42" s="55"/>
      <c r="AQ42" s="55"/>
    </row>
    <row r="43" spans="1:43" s="62" customFormat="1" ht="14.25" customHeight="1" x14ac:dyDescent="0.4">
      <c r="A43" s="39">
        <v>72</v>
      </c>
      <c r="B43" s="68" t="s">
        <v>175</v>
      </c>
      <c r="C43" s="63"/>
      <c r="D43" s="64">
        <v>12</v>
      </c>
      <c r="E43" s="64">
        <v>37</v>
      </c>
      <c r="F43" s="64">
        <v>0</v>
      </c>
      <c r="G43" s="64">
        <v>3</v>
      </c>
      <c r="H43" s="66">
        <v>1</v>
      </c>
      <c r="I43" s="66">
        <v>5</v>
      </c>
      <c r="J43" s="66">
        <v>0</v>
      </c>
      <c r="K43" s="66">
        <v>7</v>
      </c>
      <c r="L43" s="66">
        <v>0</v>
      </c>
      <c r="M43" s="66">
        <v>0</v>
      </c>
      <c r="N43" s="66">
        <v>3</v>
      </c>
      <c r="O43" s="66">
        <v>1</v>
      </c>
      <c r="P43" s="66">
        <v>0</v>
      </c>
      <c r="R43" s="55"/>
      <c r="S43" s="61"/>
      <c r="T43" s="61"/>
      <c r="U43" s="48"/>
      <c r="V43" s="55"/>
      <c r="W43" s="56"/>
      <c r="X43" s="55"/>
      <c r="Y43" s="55"/>
      <c r="Z43" s="55"/>
      <c r="AA43" s="55"/>
      <c r="AB43" s="56"/>
      <c r="AC43" s="56"/>
      <c r="AD43" s="56"/>
      <c r="AE43" s="55"/>
      <c r="AF43" s="55"/>
      <c r="AG43" s="55"/>
      <c r="AH43" s="55"/>
      <c r="AI43" s="55"/>
      <c r="AJ43" s="56"/>
      <c r="AK43" s="56"/>
      <c r="AL43" s="56"/>
      <c r="AN43" s="55"/>
      <c r="AO43" s="55"/>
      <c r="AP43" s="55"/>
      <c r="AQ43" s="55"/>
    </row>
    <row r="44" spans="1:43" s="53" customFormat="1" ht="14.25" customHeight="1" x14ac:dyDescent="0.4">
      <c r="A44" s="57"/>
      <c r="B44" s="53" t="s">
        <v>59</v>
      </c>
      <c r="C44" s="59"/>
      <c r="D44" s="59">
        <f>SUM(D45:D51)</f>
        <v>11245.375</v>
      </c>
      <c r="E44" s="59">
        <f t="shared" ref="E44:P44" si="3">SUM(E45:E51)</f>
        <v>372</v>
      </c>
      <c r="F44" s="59">
        <f t="shared" si="3"/>
        <v>312.625</v>
      </c>
      <c r="G44" s="59">
        <f t="shared" si="3"/>
        <v>2812</v>
      </c>
      <c r="H44" s="59">
        <f t="shared" si="3"/>
        <v>258</v>
      </c>
      <c r="I44" s="59">
        <f t="shared" si="3"/>
        <v>15</v>
      </c>
      <c r="J44" s="59">
        <f t="shared" si="3"/>
        <v>19</v>
      </c>
      <c r="K44" s="59">
        <f t="shared" si="3"/>
        <v>409</v>
      </c>
      <c r="L44" s="59">
        <f t="shared" si="3"/>
        <v>35</v>
      </c>
      <c r="M44" s="59">
        <f t="shared" si="3"/>
        <v>310</v>
      </c>
      <c r="N44" s="59">
        <f t="shared" si="3"/>
        <v>894</v>
      </c>
      <c r="O44" s="59">
        <f t="shared" si="3"/>
        <v>111</v>
      </c>
      <c r="P44" s="59">
        <f t="shared" si="3"/>
        <v>91</v>
      </c>
      <c r="R44" s="55"/>
      <c r="S44" s="61"/>
      <c r="T44" s="61"/>
      <c r="U44" s="48"/>
      <c r="V44" s="55"/>
      <c r="W44" s="56"/>
      <c r="X44" s="55"/>
      <c r="Y44" s="55"/>
      <c r="Z44" s="55"/>
      <c r="AA44" s="55"/>
      <c r="AB44" s="56"/>
      <c r="AC44" s="56"/>
      <c r="AD44" s="56"/>
      <c r="AE44" s="55"/>
      <c r="AF44" s="55"/>
      <c r="AG44" s="55"/>
      <c r="AH44" s="55"/>
      <c r="AI44" s="55"/>
      <c r="AJ44" s="56"/>
      <c r="AK44" s="56"/>
      <c r="AL44" s="56"/>
      <c r="AN44" s="55"/>
      <c r="AO44" s="55"/>
      <c r="AP44" s="55"/>
      <c r="AQ44" s="55"/>
    </row>
    <row r="45" spans="1:43" s="62" customFormat="1" ht="14.25" customHeight="1" x14ac:dyDescent="0.4">
      <c r="A45" s="39">
        <v>66</v>
      </c>
      <c r="B45" s="62" t="s">
        <v>60</v>
      </c>
      <c r="C45" s="63"/>
      <c r="D45" s="64">
        <v>1419</v>
      </c>
      <c r="E45" s="64">
        <v>31</v>
      </c>
      <c r="F45" s="64">
        <v>0</v>
      </c>
      <c r="G45" s="64">
        <v>541</v>
      </c>
      <c r="H45" s="64">
        <v>35</v>
      </c>
      <c r="I45" s="64">
        <v>1</v>
      </c>
      <c r="J45" s="64">
        <v>5</v>
      </c>
      <c r="K45" s="64">
        <v>64</v>
      </c>
      <c r="L45" s="64">
        <v>7</v>
      </c>
      <c r="M45" s="64">
        <v>22</v>
      </c>
      <c r="N45" s="64">
        <v>162</v>
      </c>
      <c r="O45" s="64">
        <v>14</v>
      </c>
      <c r="P45" s="64">
        <v>9</v>
      </c>
      <c r="R45" s="55"/>
      <c r="S45" s="61"/>
      <c r="T45" s="61"/>
      <c r="U45" s="48"/>
      <c r="V45" s="55"/>
      <c r="W45" s="56"/>
      <c r="X45" s="55"/>
      <c r="Y45" s="55"/>
      <c r="Z45" s="55"/>
      <c r="AA45" s="55"/>
      <c r="AB45" s="56"/>
      <c r="AC45" s="56"/>
      <c r="AD45" s="56"/>
      <c r="AE45" s="55"/>
      <c r="AF45" s="55"/>
      <c r="AG45" s="55"/>
      <c r="AH45" s="55"/>
      <c r="AI45" s="55"/>
      <c r="AJ45" s="56"/>
      <c r="AK45" s="56"/>
      <c r="AL45" s="56"/>
      <c r="AN45" s="55"/>
      <c r="AO45" s="55"/>
      <c r="AP45" s="55"/>
      <c r="AQ45" s="55"/>
    </row>
    <row r="46" spans="1:43" s="62" customFormat="1" ht="14.25" customHeight="1" x14ac:dyDescent="0.4">
      <c r="A46" s="39">
        <v>78</v>
      </c>
      <c r="B46" s="62" t="s">
        <v>61</v>
      </c>
      <c r="C46" s="63"/>
      <c r="D46" s="64">
        <v>717</v>
      </c>
      <c r="E46" s="64">
        <v>88</v>
      </c>
      <c r="F46" s="64">
        <v>36</v>
      </c>
      <c r="G46" s="64">
        <v>349</v>
      </c>
      <c r="H46" s="64">
        <v>21</v>
      </c>
      <c r="I46" s="64">
        <v>0</v>
      </c>
      <c r="J46" s="64">
        <v>5</v>
      </c>
      <c r="K46" s="64">
        <v>29</v>
      </c>
      <c r="L46" s="64">
        <v>4</v>
      </c>
      <c r="M46" s="64">
        <v>23</v>
      </c>
      <c r="N46" s="64">
        <v>1</v>
      </c>
      <c r="O46" s="64">
        <v>9</v>
      </c>
      <c r="P46" s="64">
        <v>6</v>
      </c>
      <c r="R46" s="55"/>
      <c r="S46" s="61"/>
      <c r="T46" s="61"/>
      <c r="U46" s="48"/>
      <c r="V46" s="55"/>
      <c r="W46" s="56"/>
      <c r="X46" s="55"/>
      <c r="Y46" s="55"/>
      <c r="Z46" s="55"/>
      <c r="AA46" s="55"/>
      <c r="AB46" s="56"/>
      <c r="AC46" s="56"/>
      <c r="AD46" s="56"/>
      <c r="AE46" s="55"/>
      <c r="AF46" s="55"/>
      <c r="AG46" s="55"/>
      <c r="AH46" s="55"/>
      <c r="AI46" s="55"/>
      <c r="AJ46" s="56"/>
      <c r="AK46" s="56"/>
      <c r="AL46" s="56"/>
      <c r="AN46" s="55"/>
      <c r="AO46" s="55"/>
      <c r="AP46" s="55"/>
      <c r="AQ46" s="55"/>
    </row>
    <row r="47" spans="1:43" s="62" customFormat="1" ht="14.25" customHeight="1" x14ac:dyDescent="0.4">
      <c r="A47" s="39">
        <v>89</v>
      </c>
      <c r="B47" s="62" t="s">
        <v>62</v>
      </c>
      <c r="C47" s="63"/>
      <c r="D47" s="64">
        <v>624</v>
      </c>
      <c r="E47" s="64">
        <v>95</v>
      </c>
      <c r="F47" s="64">
        <v>35</v>
      </c>
      <c r="G47" s="64">
        <v>206</v>
      </c>
      <c r="H47" s="64">
        <v>15</v>
      </c>
      <c r="I47" s="64">
        <v>5</v>
      </c>
      <c r="J47" s="64">
        <v>2</v>
      </c>
      <c r="K47" s="64">
        <v>28</v>
      </c>
      <c r="L47" s="64">
        <v>2</v>
      </c>
      <c r="M47" s="64">
        <v>10</v>
      </c>
      <c r="N47" s="64">
        <v>145</v>
      </c>
      <c r="O47" s="64">
        <v>2</v>
      </c>
      <c r="P47" s="64">
        <v>8</v>
      </c>
      <c r="R47" s="55"/>
      <c r="S47" s="61"/>
      <c r="T47" s="61"/>
      <c r="U47" s="48"/>
      <c r="V47" s="55"/>
      <c r="W47" s="56"/>
      <c r="X47" s="55"/>
      <c r="Y47" s="55"/>
      <c r="Z47" s="55"/>
      <c r="AA47" s="55"/>
      <c r="AB47" s="56"/>
      <c r="AC47" s="56"/>
      <c r="AD47" s="56"/>
      <c r="AE47" s="55"/>
      <c r="AF47" s="55"/>
      <c r="AG47" s="55"/>
      <c r="AH47" s="55"/>
      <c r="AI47" s="55"/>
      <c r="AJ47" s="56"/>
      <c r="AK47" s="56"/>
      <c r="AL47" s="56"/>
      <c r="AN47" s="55"/>
      <c r="AO47" s="55"/>
      <c r="AP47" s="55"/>
      <c r="AQ47" s="55"/>
    </row>
    <row r="48" spans="1:43" s="62" customFormat="1" ht="14.25" customHeight="1" x14ac:dyDescent="0.4">
      <c r="A48" s="39">
        <v>93</v>
      </c>
      <c r="B48" s="62" t="s">
        <v>63</v>
      </c>
      <c r="C48" s="63"/>
      <c r="D48" s="64">
        <v>688.375</v>
      </c>
      <c r="E48" s="64">
        <v>12</v>
      </c>
      <c r="F48" s="64">
        <v>30.625</v>
      </c>
      <c r="G48" s="64">
        <v>191</v>
      </c>
      <c r="H48" s="64">
        <v>16</v>
      </c>
      <c r="I48" s="64">
        <v>1</v>
      </c>
      <c r="J48" s="64">
        <v>0</v>
      </c>
      <c r="K48" s="64">
        <v>28</v>
      </c>
      <c r="L48" s="64">
        <v>3</v>
      </c>
      <c r="M48" s="64">
        <v>18</v>
      </c>
      <c r="N48" s="64">
        <v>97</v>
      </c>
      <c r="O48" s="64">
        <v>6</v>
      </c>
      <c r="P48" s="64">
        <v>10</v>
      </c>
      <c r="R48" s="55"/>
      <c r="S48" s="61"/>
      <c r="T48" s="61"/>
      <c r="U48" s="48"/>
      <c r="V48" s="55"/>
      <c r="W48" s="56"/>
      <c r="X48" s="55"/>
      <c r="Y48" s="55"/>
      <c r="Z48" s="55"/>
      <c r="AA48" s="55"/>
      <c r="AB48" s="56"/>
      <c r="AC48" s="56"/>
      <c r="AD48" s="56"/>
      <c r="AE48" s="55"/>
      <c r="AF48" s="55"/>
      <c r="AG48" s="55"/>
      <c r="AH48" s="55"/>
      <c r="AI48" s="55"/>
      <c r="AJ48" s="56"/>
      <c r="AK48" s="56"/>
      <c r="AL48" s="56"/>
      <c r="AN48" s="55"/>
      <c r="AO48" s="55"/>
      <c r="AP48" s="55"/>
      <c r="AQ48" s="55"/>
    </row>
    <row r="49" spans="1:43" s="62" customFormat="1" ht="14.25" customHeight="1" x14ac:dyDescent="0.4">
      <c r="A49" s="39">
        <v>95</v>
      </c>
      <c r="B49" s="62" t="s">
        <v>64</v>
      </c>
      <c r="C49" s="63"/>
      <c r="D49" s="64">
        <v>1575</v>
      </c>
      <c r="E49" s="64">
        <v>6</v>
      </c>
      <c r="F49" s="64">
        <v>61</v>
      </c>
      <c r="G49" s="64">
        <v>474</v>
      </c>
      <c r="H49" s="64">
        <v>38</v>
      </c>
      <c r="I49" s="64">
        <v>0</v>
      </c>
      <c r="J49" s="64">
        <v>0</v>
      </c>
      <c r="K49" s="64">
        <v>41</v>
      </c>
      <c r="L49" s="64">
        <v>4</v>
      </c>
      <c r="M49" s="64">
        <v>37</v>
      </c>
      <c r="N49" s="64">
        <v>103</v>
      </c>
      <c r="O49" s="64">
        <v>18</v>
      </c>
      <c r="P49" s="64">
        <v>10</v>
      </c>
      <c r="R49" s="55"/>
      <c r="S49" s="61"/>
      <c r="T49" s="61"/>
      <c r="U49" s="48"/>
      <c r="V49" s="55"/>
      <c r="W49" s="56"/>
      <c r="X49" s="55"/>
      <c r="Y49" s="55"/>
      <c r="Z49" s="55"/>
      <c r="AA49" s="55"/>
      <c r="AB49" s="56"/>
      <c r="AC49" s="56"/>
      <c r="AD49" s="56"/>
      <c r="AE49" s="55"/>
      <c r="AF49" s="55"/>
      <c r="AG49" s="55"/>
      <c r="AH49" s="55"/>
      <c r="AI49" s="55"/>
      <c r="AJ49" s="56"/>
      <c r="AK49" s="56"/>
      <c r="AL49" s="56"/>
      <c r="AN49" s="55"/>
      <c r="AO49" s="55"/>
      <c r="AP49" s="55"/>
      <c r="AQ49" s="55"/>
    </row>
    <row r="50" spans="1:43" s="62" customFormat="1" ht="14.25" customHeight="1" x14ac:dyDescent="0.4">
      <c r="A50" s="39">
        <v>97</v>
      </c>
      <c r="B50" s="62" t="s">
        <v>65</v>
      </c>
      <c r="C50" s="63"/>
      <c r="D50" s="64">
        <v>1147</v>
      </c>
      <c r="E50" s="64">
        <v>140</v>
      </c>
      <c r="F50" s="64">
        <v>41</v>
      </c>
      <c r="G50" s="64">
        <v>263</v>
      </c>
      <c r="H50" s="64">
        <v>30</v>
      </c>
      <c r="I50" s="64">
        <v>8</v>
      </c>
      <c r="J50" s="64">
        <v>7</v>
      </c>
      <c r="K50" s="64">
        <v>64</v>
      </c>
      <c r="L50" s="64">
        <v>4</v>
      </c>
      <c r="M50" s="64">
        <v>23</v>
      </c>
      <c r="N50" s="64">
        <v>333</v>
      </c>
      <c r="O50" s="64">
        <v>13</v>
      </c>
      <c r="P50" s="64">
        <v>11</v>
      </c>
      <c r="R50" s="55"/>
      <c r="S50" s="61"/>
      <c r="T50" s="61"/>
      <c r="U50" s="48"/>
      <c r="V50" s="55"/>
      <c r="W50" s="56"/>
      <c r="X50" s="55"/>
      <c r="Y50" s="55"/>
      <c r="Z50" s="55"/>
      <c r="AA50" s="55"/>
      <c r="AB50" s="56"/>
      <c r="AC50" s="56"/>
      <c r="AD50" s="56"/>
      <c r="AE50" s="55"/>
      <c r="AF50" s="55"/>
      <c r="AG50" s="55"/>
      <c r="AH50" s="55"/>
      <c r="AI50" s="55"/>
      <c r="AJ50" s="56"/>
      <c r="AK50" s="56"/>
      <c r="AL50" s="56"/>
      <c r="AN50" s="55"/>
      <c r="AO50" s="55"/>
      <c r="AP50" s="55"/>
      <c r="AQ50" s="55"/>
    </row>
    <row r="51" spans="1:43" s="62" customFormat="1" ht="14.25" customHeight="1" x14ac:dyDescent="0.4">
      <c r="A51" s="69">
        <v>77</v>
      </c>
      <c r="B51" s="70" t="s">
        <v>66</v>
      </c>
      <c r="C51" s="71"/>
      <c r="D51" s="72">
        <v>5075</v>
      </c>
      <c r="E51" s="72">
        <v>0</v>
      </c>
      <c r="F51" s="72">
        <v>109</v>
      </c>
      <c r="G51" s="72">
        <v>788</v>
      </c>
      <c r="H51" s="72">
        <v>103</v>
      </c>
      <c r="I51" s="72">
        <v>0</v>
      </c>
      <c r="J51" s="72">
        <v>0</v>
      </c>
      <c r="K51" s="72">
        <v>155</v>
      </c>
      <c r="L51" s="72">
        <v>11</v>
      </c>
      <c r="M51" s="72">
        <v>177</v>
      </c>
      <c r="N51" s="72">
        <v>53</v>
      </c>
      <c r="O51" s="72">
        <v>49</v>
      </c>
      <c r="P51" s="72">
        <v>37</v>
      </c>
      <c r="R51" s="55"/>
      <c r="S51" s="61"/>
      <c r="T51" s="61"/>
      <c r="U51" s="48"/>
      <c r="V51" s="55"/>
      <c r="W51" s="56"/>
      <c r="X51" s="55"/>
      <c r="Y51" s="55"/>
      <c r="Z51" s="55"/>
      <c r="AA51" s="55"/>
      <c r="AB51" s="56"/>
      <c r="AC51" s="56"/>
      <c r="AD51" s="56"/>
      <c r="AE51" s="55"/>
      <c r="AF51" s="55"/>
      <c r="AG51" s="55"/>
      <c r="AH51" s="55"/>
      <c r="AI51" s="55"/>
      <c r="AJ51" s="56"/>
      <c r="AK51" s="56"/>
      <c r="AL51" s="56"/>
      <c r="AN51" s="55"/>
      <c r="AO51" s="55"/>
      <c r="AP51" s="55"/>
      <c r="AQ51" s="55"/>
    </row>
    <row r="52" spans="1:43" s="55" customFormat="1" ht="6" customHeight="1" x14ac:dyDescent="0.4">
      <c r="A52" s="39"/>
      <c r="D52" s="73"/>
      <c r="E52" s="74"/>
      <c r="F52" s="74"/>
      <c r="G52" s="74"/>
      <c r="S52" s="75"/>
      <c r="T52" s="75"/>
      <c r="U52" s="62"/>
      <c r="V52" s="62"/>
      <c r="W52" s="62"/>
      <c r="X52" s="62"/>
      <c r="Y52" s="62"/>
      <c r="Z52" s="62"/>
      <c r="AB52" s="56"/>
      <c r="AC52" s="56"/>
      <c r="AD52" s="56"/>
    </row>
    <row r="53" spans="1:43" s="62" customFormat="1" ht="14.15" x14ac:dyDescent="0.4">
      <c r="A53" s="39"/>
      <c r="B53" s="62" t="s">
        <v>176</v>
      </c>
      <c r="D53" s="76"/>
      <c r="E53" s="76"/>
      <c r="F53" s="64"/>
      <c r="G53" s="64"/>
      <c r="R53" s="55"/>
      <c r="S53" s="61"/>
      <c r="T53" s="75"/>
    </row>
    <row r="54" spans="1:43" s="62" customFormat="1" ht="14.15" x14ac:dyDescent="0.4">
      <c r="A54" s="39"/>
      <c r="B54" s="62" t="s">
        <v>177</v>
      </c>
      <c r="D54" s="76"/>
      <c r="E54" s="76"/>
      <c r="F54" s="64"/>
      <c r="G54" s="64"/>
      <c r="R54" s="55"/>
      <c r="S54" s="61"/>
      <c r="T54" s="75"/>
    </row>
    <row r="55" spans="1:43" s="62" customFormat="1" ht="24" customHeight="1" x14ac:dyDescent="0.4">
      <c r="A55" s="39"/>
      <c r="B55" s="326" t="s">
        <v>178</v>
      </c>
      <c r="C55" s="326"/>
      <c r="D55" s="326"/>
      <c r="E55" s="326"/>
      <c r="F55" s="326"/>
      <c r="G55" s="326"/>
      <c r="H55" s="326"/>
      <c r="I55" s="326"/>
      <c r="J55" s="326"/>
      <c r="K55" s="326"/>
      <c r="L55" s="326"/>
      <c r="M55" s="326"/>
      <c r="N55" s="326"/>
      <c r="O55" s="326"/>
      <c r="P55" s="326"/>
      <c r="R55" s="55"/>
      <c r="S55" s="61"/>
      <c r="T55" s="75"/>
    </row>
    <row r="56" spans="1:43" s="62" customFormat="1" ht="14.15" x14ac:dyDescent="0.4">
      <c r="A56" s="39"/>
      <c r="B56" s="62" t="s">
        <v>179</v>
      </c>
      <c r="D56" s="76"/>
      <c r="E56" s="76"/>
      <c r="F56" s="64"/>
      <c r="G56" s="64"/>
      <c r="R56" s="55"/>
      <c r="S56" s="61"/>
      <c r="T56" s="75"/>
    </row>
    <row r="57" spans="1:43" s="62" customFormat="1" ht="14.15" x14ac:dyDescent="0.4">
      <c r="A57" s="39"/>
      <c r="D57" s="76"/>
      <c r="E57" s="76"/>
      <c r="F57" s="64"/>
      <c r="G57" s="64"/>
      <c r="R57" s="55"/>
      <c r="S57" s="61"/>
      <c r="T57" s="75"/>
    </row>
    <row r="58" spans="1:43" s="62" customFormat="1" ht="14.15" x14ac:dyDescent="0.4">
      <c r="A58" s="39"/>
      <c r="B58" s="77" t="s">
        <v>180</v>
      </c>
      <c r="D58" s="76"/>
      <c r="E58" s="76"/>
      <c r="F58" s="64"/>
      <c r="G58" s="64"/>
      <c r="R58" s="55"/>
      <c r="S58" s="61"/>
      <c r="T58" s="75"/>
    </row>
    <row r="59" spans="1:43" s="62" customFormat="1" ht="14.15" x14ac:dyDescent="0.4">
      <c r="A59" s="39"/>
      <c r="B59" s="62" t="s">
        <v>181</v>
      </c>
      <c r="D59" s="76"/>
      <c r="E59" s="76"/>
      <c r="F59" s="64"/>
      <c r="G59" s="64"/>
      <c r="R59" s="55"/>
      <c r="S59" s="61"/>
      <c r="T59" s="75"/>
    </row>
    <row r="60" spans="1:43" s="62" customFormat="1" ht="14.15" x14ac:dyDescent="0.4">
      <c r="A60" s="39"/>
      <c r="D60" s="76"/>
      <c r="E60" s="76"/>
      <c r="F60" s="64"/>
      <c r="G60" s="64"/>
      <c r="R60" s="55"/>
      <c r="S60" s="61"/>
      <c r="T60" s="75"/>
    </row>
    <row r="61" spans="1:43" s="62" customFormat="1" ht="14.15" x14ac:dyDescent="0.4">
      <c r="A61" s="39"/>
      <c r="B61" s="62" t="s">
        <v>182</v>
      </c>
      <c r="D61" s="76"/>
      <c r="E61" s="76"/>
      <c r="F61" s="64"/>
      <c r="G61" s="64"/>
      <c r="R61" s="55"/>
      <c r="S61" s="61"/>
      <c r="T61" s="75"/>
    </row>
    <row r="62" spans="1:43" s="62" customFormat="1" ht="14.15" x14ac:dyDescent="0.4">
      <c r="A62" s="39"/>
      <c r="D62" s="76"/>
      <c r="E62" s="76"/>
      <c r="F62" s="64"/>
      <c r="G62" s="64"/>
      <c r="R62" s="55"/>
      <c r="S62" s="61"/>
      <c r="T62" s="75"/>
    </row>
    <row r="63" spans="1:43" s="62" customFormat="1" ht="15" customHeight="1" x14ac:dyDescent="0.4">
      <c r="A63" s="39"/>
      <c r="B63" s="78"/>
      <c r="D63" s="76"/>
      <c r="E63" s="76"/>
      <c r="F63" s="64"/>
      <c r="G63" s="64"/>
      <c r="R63" s="55"/>
      <c r="S63" s="61"/>
      <c r="T63" s="75"/>
    </row>
    <row r="64" spans="1:43" s="62" customFormat="1" ht="15" customHeight="1" x14ac:dyDescent="0.4">
      <c r="A64" s="39"/>
      <c r="B64" s="170" t="s">
        <v>75</v>
      </c>
      <c r="C64" s="171"/>
      <c r="D64" s="172">
        <v>251</v>
      </c>
      <c r="E64" s="172">
        <v>344</v>
      </c>
      <c r="F64" s="172">
        <v>27</v>
      </c>
      <c r="G64" s="172">
        <v>144</v>
      </c>
      <c r="H64" s="172">
        <v>6</v>
      </c>
      <c r="I64" s="172">
        <v>19</v>
      </c>
      <c r="J64" s="172">
        <v>1</v>
      </c>
      <c r="K64" s="172">
        <v>40</v>
      </c>
      <c r="L64" s="172">
        <v>2</v>
      </c>
      <c r="M64" s="172">
        <v>32</v>
      </c>
      <c r="N64" s="172">
        <v>103</v>
      </c>
      <c r="O64" s="172">
        <v>4</v>
      </c>
      <c r="P64" s="172">
        <v>4</v>
      </c>
      <c r="R64" s="55"/>
      <c r="S64" s="61"/>
      <c r="T64" s="75"/>
    </row>
    <row r="65" spans="1:26" s="62" customFormat="1" ht="14.15" x14ac:dyDescent="0.4">
      <c r="A65" s="39"/>
      <c r="B65" s="170" t="s">
        <v>76</v>
      </c>
      <c r="C65" s="171"/>
      <c r="D65" s="172">
        <v>188</v>
      </c>
      <c r="E65" s="172">
        <v>316</v>
      </c>
      <c r="F65" s="172">
        <v>22</v>
      </c>
      <c r="G65" s="172">
        <v>108</v>
      </c>
      <c r="H65" s="172">
        <v>0</v>
      </c>
      <c r="I65" s="172">
        <v>18</v>
      </c>
      <c r="J65" s="172">
        <v>6</v>
      </c>
      <c r="K65" s="172">
        <v>34</v>
      </c>
      <c r="L65" s="172">
        <v>2</v>
      </c>
      <c r="M65" s="172">
        <v>20</v>
      </c>
      <c r="N65" s="172">
        <v>127</v>
      </c>
      <c r="O65" s="172">
        <v>5</v>
      </c>
      <c r="P65" s="172">
        <v>2</v>
      </c>
      <c r="R65" s="55"/>
      <c r="S65" s="61"/>
      <c r="T65" s="61"/>
      <c r="U65" s="55"/>
      <c r="V65" s="55"/>
      <c r="W65" s="55"/>
      <c r="X65" s="55"/>
      <c r="Y65" s="55"/>
      <c r="Z65" s="55"/>
    </row>
    <row r="66" spans="1:26" s="55" customFormat="1" ht="14.15" x14ac:dyDescent="0.4">
      <c r="A66" s="39"/>
      <c r="D66" s="79"/>
      <c r="E66" s="74"/>
      <c r="F66" s="74"/>
      <c r="G66" s="74"/>
      <c r="S66" s="61"/>
      <c r="T66" s="61"/>
    </row>
    <row r="67" spans="1:26" s="55" customFormat="1" ht="14.15" x14ac:dyDescent="0.4">
      <c r="A67" s="39"/>
      <c r="D67" s="73"/>
      <c r="E67" s="74"/>
      <c r="F67" s="74"/>
      <c r="G67" s="74"/>
      <c r="S67" s="61"/>
      <c r="T67" s="61"/>
    </row>
    <row r="68" spans="1:26" s="55" customFormat="1" ht="14.15" x14ac:dyDescent="0.4">
      <c r="A68" s="39"/>
      <c r="D68" s="73"/>
      <c r="E68" s="74"/>
      <c r="F68" s="74"/>
      <c r="G68" s="74"/>
      <c r="S68" s="61"/>
      <c r="T68" s="61"/>
    </row>
    <row r="69" spans="1:26" s="55" customFormat="1" ht="14.15" x14ac:dyDescent="0.4">
      <c r="A69" s="39"/>
      <c r="D69" s="73"/>
      <c r="E69" s="74"/>
      <c r="F69" s="74"/>
      <c r="G69" s="74"/>
      <c r="S69" s="61"/>
      <c r="T69" s="61"/>
    </row>
    <row r="70" spans="1:26" s="55" customFormat="1" ht="14.15" x14ac:dyDescent="0.4">
      <c r="A70" s="39"/>
      <c r="D70" s="73"/>
      <c r="E70" s="74"/>
      <c r="F70" s="74"/>
      <c r="G70" s="74"/>
      <c r="S70" s="61"/>
      <c r="T70" s="61"/>
    </row>
    <row r="71" spans="1:26" s="55" customFormat="1" ht="14.15" x14ac:dyDescent="0.4">
      <c r="A71" s="39"/>
      <c r="D71" s="73"/>
      <c r="E71" s="74"/>
      <c r="F71" s="74"/>
      <c r="G71" s="74"/>
      <c r="S71" s="61"/>
      <c r="T71" s="61"/>
    </row>
    <row r="72" spans="1:26" s="55" customFormat="1" ht="14.15" x14ac:dyDescent="0.4">
      <c r="A72" s="39"/>
      <c r="D72" s="73"/>
      <c r="E72" s="74"/>
      <c r="F72" s="74"/>
      <c r="G72" s="74"/>
      <c r="S72" s="61"/>
      <c r="T72" s="61"/>
    </row>
    <row r="73" spans="1:26" s="55" customFormat="1" ht="14.15" x14ac:dyDescent="0.4">
      <c r="A73" s="39"/>
      <c r="E73" s="74"/>
      <c r="F73" s="74"/>
      <c r="G73" s="74"/>
      <c r="S73" s="61"/>
      <c r="T73" s="61"/>
    </row>
    <row r="74" spans="1:26" s="55" customFormat="1" ht="14.15" x14ac:dyDescent="0.4">
      <c r="A74" s="39"/>
      <c r="E74" s="74"/>
      <c r="F74" s="74"/>
      <c r="G74" s="74"/>
      <c r="S74" s="61"/>
      <c r="T74" s="61"/>
    </row>
    <row r="75" spans="1:26" s="55" customFormat="1" ht="14.15" x14ac:dyDescent="0.4">
      <c r="A75" s="39"/>
      <c r="E75" s="74"/>
      <c r="F75" s="74"/>
      <c r="G75" s="74"/>
      <c r="S75" s="61"/>
      <c r="T75" s="61"/>
    </row>
    <row r="76" spans="1:26" s="55" customFormat="1" ht="14.15" x14ac:dyDescent="0.4">
      <c r="A76" s="39"/>
      <c r="E76" s="74"/>
      <c r="F76" s="74"/>
      <c r="G76" s="74"/>
      <c r="S76" s="61"/>
      <c r="T76" s="61"/>
    </row>
    <row r="77" spans="1:26" s="55" customFormat="1" ht="14.15" x14ac:dyDescent="0.4">
      <c r="A77" s="39"/>
      <c r="E77" s="74"/>
      <c r="F77" s="74"/>
      <c r="G77" s="74"/>
      <c r="S77" s="61"/>
      <c r="T77" s="61"/>
    </row>
    <row r="78" spans="1:26" s="55" customFormat="1" ht="14.15" x14ac:dyDescent="0.4">
      <c r="A78" s="39"/>
      <c r="E78" s="74"/>
      <c r="F78" s="74"/>
      <c r="G78" s="74"/>
      <c r="S78" s="61"/>
      <c r="T78" s="61"/>
    </row>
    <row r="79" spans="1:26" s="55" customFormat="1" ht="14.15" x14ac:dyDescent="0.4">
      <c r="A79" s="39"/>
      <c r="E79" s="74"/>
      <c r="F79" s="74"/>
      <c r="G79" s="74"/>
      <c r="S79" s="61"/>
      <c r="T79" s="61"/>
    </row>
    <row r="80" spans="1:26" s="55" customFormat="1" ht="14.15" x14ac:dyDescent="0.4">
      <c r="A80" s="39"/>
      <c r="E80" s="74"/>
      <c r="F80" s="74"/>
      <c r="G80" s="74"/>
      <c r="S80" s="61"/>
      <c r="T80" s="61"/>
    </row>
    <row r="81" spans="1:20" s="55" customFormat="1" ht="14.15" x14ac:dyDescent="0.4">
      <c r="A81" s="39"/>
      <c r="E81" s="74"/>
      <c r="F81" s="74"/>
      <c r="G81" s="74"/>
      <c r="S81" s="61"/>
      <c r="T81" s="61"/>
    </row>
    <row r="82" spans="1:20" s="55" customFormat="1" ht="14.15" x14ac:dyDescent="0.4">
      <c r="A82" s="39"/>
      <c r="E82" s="74"/>
      <c r="F82" s="74"/>
      <c r="G82" s="74"/>
      <c r="S82" s="61"/>
      <c r="T82" s="61"/>
    </row>
    <row r="83" spans="1:20" s="55" customFormat="1" ht="14.15" x14ac:dyDescent="0.4">
      <c r="A83" s="39"/>
      <c r="E83" s="74"/>
      <c r="F83" s="74"/>
      <c r="G83" s="74"/>
      <c r="S83" s="61"/>
      <c r="T83" s="61"/>
    </row>
    <row r="84" spans="1:20" s="55" customFormat="1" ht="14.15" x14ac:dyDescent="0.4">
      <c r="A84" s="39"/>
      <c r="E84" s="74"/>
      <c r="F84" s="74"/>
      <c r="G84" s="74"/>
      <c r="S84" s="61"/>
      <c r="T84" s="61"/>
    </row>
    <row r="85" spans="1:20" s="55" customFormat="1" ht="14.15" x14ac:dyDescent="0.4">
      <c r="A85" s="39"/>
      <c r="E85" s="74"/>
      <c r="F85" s="74"/>
      <c r="G85" s="74"/>
      <c r="S85" s="61"/>
      <c r="T85" s="61"/>
    </row>
    <row r="86" spans="1:20" s="55" customFormat="1" ht="14.15" x14ac:dyDescent="0.4">
      <c r="A86" s="39"/>
      <c r="E86" s="74"/>
      <c r="F86" s="74"/>
      <c r="G86" s="74"/>
      <c r="S86" s="61"/>
      <c r="T86" s="61"/>
    </row>
    <row r="87" spans="1:20" s="55" customFormat="1" ht="14.15" x14ac:dyDescent="0.4">
      <c r="A87" s="39"/>
      <c r="E87" s="74"/>
      <c r="F87" s="74"/>
      <c r="G87" s="74"/>
      <c r="S87" s="61"/>
      <c r="T87" s="61"/>
    </row>
    <row r="88" spans="1:20" s="55" customFormat="1" ht="14.15" x14ac:dyDescent="0.4">
      <c r="A88" s="39"/>
      <c r="E88" s="74"/>
      <c r="F88" s="74"/>
      <c r="G88" s="74"/>
      <c r="S88" s="61"/>
      <c r="T88" s="61"/>
    </row>
    <row r="89" spans="1:20" s="55" customFormat="1" ht="14.15" x14ac:dyDescent="0.4">
      <c r="A89" s="39"/>
      <c r="E89" s="74"/>
      <c r="F89" s="74"/>
      <c r="G89" s="74"/>
      <c r="S89" s="61"/>
      <c r="T89" s="61"/>
    </row>
    <row r="90" spans="1:20" s="55" customFormat="1" ht="14.15" x14ac:dyDescent="0.4">
      <c r="A90" s="39"/>
      <c r="E90" s="74"/>
      <c r="F90" s="74"/>
      <c r="G90" s="74"/>
      <c r="S90" s="61"/>
      <c r="T90" s="61"/>
    </row>
    <row r="91" spans="1:20" s="55" customFormat="1" ht="14.15" x14ac:dyDescent="0.4">
      <c r="A91" s="39"/>
      <c r="E91" s="74"/>
      <c r="F91" s="74"/>
      <c r="G91" s="74"/>
      <c r="S91" s="61"/>
      <c r="T91" s="61"/>
    </row>
    <row r="92" spans="1:20" s="55" customFormat="1" ht="14.15" x14ac:dyDescent="0.4">
      <c r="A92" s="39"/>
      <c r="E92" s="74"/>
      <c r="F92" s="74"/>
      <c r="G92" s="74"/>
      <c r="S92" s="61"/>
      <c r="T92" s="61"/>
    </row>
    <row r="93" spans="1:20" s="55" customFormat="1" ht="14.15" x14ac:dyDescent="0.4">
      <c r="A93" s="39"/>
      <c r="E93" s="74"/>
      <c r="F93" s="74"/>
      <c r="G93" s="74"/>
      <c r="S93" s="61"/>
      <c r="T93" s="61"/>
    </row>
    <row r="94" spans="1:20" s="55" customFormat="1" ht="14.15" x14ac:dyDescent="0.4">
      <c r="A94" s="39"/>
      <c r="E94" s="74"/>
      <c r="F94" s="74"/>
      <c r="G94" s="74"/>
      <c r="S94" s="61"/>
      <c r="T94" s="61"/>
    </row>
    <row r="95" spans="1:20" s="55" customFormat="1" ht="14.15" x14ac:dyDescent="0.4">
      <c r="A95" s="39"/>
      <c r="E95" s="74"/>
      <c r="F95" s="74"/>
      <c r="G95" s="74"/>
      <c r="S95" s="61"/>
      <c r="T95" s="61"/>
    </row>
    <row r="96" spans="1:20" s="55" customFormat="1" ht="14.15" x14ac:dyDescent="0.4">
      <c r="A96" s="39"/>
      <c r="E96" s="74"/>
      <c r="F96" s="74"/>
      <c r="G96" s="74"/>
      <c r="S96" s="61"/>
      <c r="T96" s="61"/>
    </row>
    <row r="97" spans="1:20" s="55" customFormat="1" ht="14.15" x14ac:dyDescent="0.4">
      <c r="A97" s="39"/>
      <c r="E97" s="74"/>
      <c r="F97" s="74"/>
      <c r="G97" s="74"/>
      <c r="S97" s="61"/>
      <c r="T97" s="61"/>
    </row>
    <row r="98" spans="1:20" s="55" customFormat="1" ht="14.15" x14ac:dyDescent="0.4">
      <c r="A98" s="39"/>
      <c r="E98" s="74"/>
      <c r="F98" s="74"/>
      <c r="G98" s="74"/>
      <c r="S98" s="61"/>
      <c r="T98" s="61"/>
    </row>
    <row r="99" spans="1:20" s="55" customFormat="1" ht="14.15" x14ac:dyDescent="0.4">
      <c r="A99" s="39"/>
      <c r="E99" s="74"/>
      <c r="F99" s="74"/>
      <c r="G99" s="74"/>
      <c r="S99" s="61"/>
      <c r="T99" s="61"/>
    </row>
    <row r="100" spans="1:20" s="55" customFormat="1" ht="14.15" x14ac:dyDescent="0.4">
      <c r="A100" s="39"/>
      <c r="E100" s="74"/>
      <c r="F100" s="74"/>
      <c r="G100" s="74"/>
      <c r="S100" s="61"/>
      <c r="T100" s="61"/>
    </row>
    <row r="101" spans="1:20" s="55" customFormat="1" ht="14.15" x14ac:dyDescent="0.4">
      <c r="A101" s="39"/>
      <c r="E101" s="74"/>
      <c r="F101" s="74"/>
      <c r="G101" s="74"/>
      <c r="S101" s="61"/>
      <c r="T101" s="61"/>
    </row>
    <row r="102" spans="1:20" s="55" customFormat="1" ht="14.15" x14ac:dyDescent="0.4">
      <c r="A102" s="39"/>
      <c r="E102" s="74"/>
      <c r="F102" s="74"/>
      <c r="G102" s="74"/>
      <c r="S102" s="61"/>
      <c r="T102" s="61"/>
    </row>
    <row r="103" spans="1:20" s="55" customFormat="1" ht="14.15" x14ac:dyDescent="0.4">
      <c r="A103" s="39"/>
      <c r="E103" s="74"/>
      <c r="F103" s="74"/>
      <c r="G103" s="74"/>
      <c r="S103" s="61"/>
      <c r="T103" s="61"/>
    </row>
    <row r="104" spans="1:20" s="55" customFormat="1" ht="14.15" x14ac:dyDescent="0.4">
      <c r="A104" s="39"/>
      <c r="E104" s="74"/>
      <c r="F104" s="74"/>
      <c r="G104" s="74"/>
      <c r="S104" s="61"/>
      <c r="T104" s="61"/>
    </row>
    <row r="105" spans="1:20" s="55" customFormat="1" ht="14.15" x14ac:dyDescent="0.4">
      <c r="A105" s="39"/>
      <c r="E105" s="74"/>
      <c r="F105" s="74"/>
      <c r="G105" s="74"/>
      <c r="S105" s="61"/>
      <c r="T105" s="61"/>
    </row>
    <row r="106" spans="1:20" s="55" customFormat="1" ht="14.15" x14ac:dyDescent="0.4">
      <c r="A106" s="39"/>
      <c r="E106" s="74"/>
      <c r="F106" s="74"/>
      <c r="G106" s="74"/>
      <c r="S106" s="61"/>
      <c r="T106" s="61"/>
    </row>
    <row r="107" spans="1:20" s="55" customFormat="1" ht="14.15" x14ac:dyDescent="0.4">
      <c r="A107" s="39"/>
      <c r="E107" s="74"/>
      <c r="F107" s="74"/>
      <c r="G107" s="74"/>
      <c r="S107" s="61"/>
      <c r="T107" s="61"/>
    </row>
    <row r="108" spans="1:20" s="55" customFormat="1" ht="14.15" x14ac:dyDescent="0.4">
      <c r="A108" s="39"/>
      <c r="E108" s="74"/>
      <c r="F108" s="74"/>
      <c r="G108" s="74"/>
      <c r="S108" s="61"/>
      <c r="T108" s="61"/>
    </row>
    <row r="109" spans="1:20" s="55" customFormat="1" ht="14.15" x14ac:dyDescent="0.4">
      <c r="A109" s="39"/>
      <c r="E109" s="74"/>
      <c r="F109" s="74"/>
      <c r="G109" s="74"/>
      <c r="S109" s="61"/>
      <c r="T109" s="61"/>
    </row>
    <row r="110" spans="1:20" s="55" customFormat="1" ht="14.15" x14ac:dyDescent="0.4">
      <c r="A110" s="39"/>
      <c r="E110" s="74"/>
      <c r="F110" s="74"/>
      <c r="G110" s="74"/>
      <c r="S110" s="61"/>
      <c r="T110" s="61"/>
    </row>
    <row r="111" spans="1:20" s="55" customFormat="1" ht="14.15" x14ac:dyDescent="0.4">
      <c r="A111" s="39"/>
      <c r="E111" s="74"/>
      <c r="F111" s="74"/>
      <c r="G111" s="74"/>
      <c r="S111" s="61"/>
      <c r="T111" s="61"/>
    </row>
    <row r="112" spans="1:20" s="55" customFormat="1" ht="14.15" x14ac:dyDescent="0.4">
      <c r="A112" s="39"/>
      <c r="E112" s="74"/>
      <c r="F112" s="74"/>
      <c r="G112" s="74"/>
      <c r="S112" s="61"/>
      <c r="T112" s="61"/>
    </row>
    <row r="113" spans="1:20" s="55" customFormat="1" ht="14.15" x14ac:dyDescent="0.4">
      <c r="A113" s="39"/>
      <c r="E113" s="74"/>
      <c r="F113" s="74"/>
      <c r="G113" s="74"/>
      <c r="S113" s="61"/>
      <c r="T113" s="61"/>
    </row>
    <row r="114" spans="1:20" s="55" customFormat="1" ht="14.15" x14ac:dyDescent="0.4">
      <c r="A114" s="39"/>
      <c r="E114" s="74"/>
      <c r="F114" s="74"/>
      <c r="G114" s="74"/>
      <c r="S114" s="61"/>
      <c r="T114" s="61"/>
    </row>
    <row r="115" spans="1:20" s="55" customFormat="1" ht="14.15" x14ac:dyDescent="0.4">
      <c r="A115" s="39"/>
      <c r="E115" s="74"/>
      <c r="F115" s="74"/>
      <c r="G115" s="74"/>
      <c r="S115" s="61"/>
      <c r="T115" s="61"/>
    </row>
    <row r="116" spans="1:20" s="55" customFormat="1" ht="14.15" x14ac:dyDescent="0.4">
      <c r="A116" s="39"/>
      <c r="E116" s="74"/>
      <c r="F116" s="74"/>
      <c r="G116" s="74"/>
      <c r="S116" s="61"/>
      <c r="T116" s="61"/>
    </row>
    <row r="117" spans="1:20" s="55" customFormat="1" ht="14.15" x14ac:dyDescent="0.4">
      <c r="A117" s="39"/>
      <c r="E117" s="74"/>
      <c r="F117" s="74"/>
      <c r="G117" s="74"/>
      <c r="S117" s="61"/>
      <c r="T117" s="61"/>
    </row>
    <row r="118" spans="1:20" s="55" customFormat="1" ht="14.15" x14ac:dyDescent="0.4">
      <c r="A118" s="39"/>
      <c r="E118" s="74"/>
      <c r="F118" s="74"/>
      <c r="G118" s="74"/>
      <c r="S118" s="61"/>
      <c r="T118" s="61"/>
    </row>
    <row r="119" spans="1:20" s="55" customFormat="1" ht="14.15" x14ac:dyDescent="0.4">
      <c r="A119" s="39"/>
      <c r="E119" s="74"/>
      <c r="F119" s="74"/>
      <c r="G119" s="74"/>
      <c r="S119" s="61"/>
      <c r="T119" s="61"/>
    </row>
    <row r="120" spans="1:20" s="55" customFormat="1" ht="14.15" x14ac:dyDescent="0.4">
      <c r="A120" s="39"/>
      <c r="E120" s="74"/>
      <c r="F120" s="74"/>
      <c r="G120" s="74"/>
      <c r="S120" s="61"/>
      <c r="T120" s="61"/>
    </row>
    <row r="121" spans="1:20" s="55" customFormat="1" ht="14.15" x14ac:dyDescent="0.4">
      <c r="A121" s="39"/>
      <c r="E121" s="74"/>
      <c r="F121" s="74"/>
      <c r="G121" s="74"/>
      <c r="S121" s="61"/>
      <c r="T121" s="61"/>
    </row>
    <row r="122" spans="1:20" s="55" customFormat="1" ht="14.15" x14ac:dyDescent="0.4">
      <c r="A122" s="39"/>
      <c r="E122" s="74"/>
      <c r="F122" s="74"/>
      <c r="G122" s="74"/>
      <c r="S122" s="61"/>
      <c r="T122" s="61"/>
    </row>
    <row r="123" spans="1:20" s="55" customFormat="1" ht="14.15" x14ac:dyDescent="0.4">
      <c r="A123" s="39"/>
      <c r="E123" s="74"/>
      <c r="F123" s="74"/>
      <c r="G123" s="74"/>
      <c r="S123" s="61"/>
      <c r="T123" s="61"/>
    </row>
    <row r="124" spans="1:20" s="55" customFormat="1" ht="14.15" x14ac:dyDescent="0.4">
      <c r="A124" s="39"/>
      <c r="E124" s="74"/>
      <c r="F124" s="74"/>
      <c r="G124" s="74"/>
      <c r="S124" s="61"/>
      <c r="T124" s="61"/>
    </row>
    <row r="125" spans="1:20" s="55" customFormat="1" ht="14.15" x14ac:dyDescent="0.4">
      <c r="A125" s="39"/>
      <c r="E125" s="74"/>
      <c r="F125" s="74"/>
      <c r="G125" s="74"/>
      <c r="S125" s="61"/>
      <c r="T125" s="61"/>
    </row>
    <row r="126" spans="1:20" s="55" customFormat="1" ht="14.15" x14ac:dyDescent="0.4">
      <c r="A126" s="39"/>
      <c r="E126" s="74"/>
      <c r="F126" s="74"/>
      <c r="G126" s="74"/>
      <c r="S126" s="61"/>
      <c r="T126" s="61"/>
    </row>
    <row r="127" spans="1:20" s="55" customFormat="1" ht="14.15" x14ac:dyDescent="0.4">
      <c r="A127" s="39"/>
      <c r="E127" s="74"/>
      <c r="F127" s="74"/>
      <c r="G127" s="74"/>
      <c r="S127" s="61"/>
      <c r="T127" s="61"/>
    </row>
    <row r="128" spans="1:20" s="55" customFormat="1" ht="14.15" x14ac:dyDescent="0.4">
      <c r="A128" s="39"/>
      <c r="E128" s="74"/>
      <c r="F128" s="74"/>
      <c r="G128" s="74"/>
      <c r="S128" s="61"/>
      <c r="T128" s="61"/>
    </row>
    <row r="129" spans="1:20" s="55" customFormat="1" ht="14.15" x14ac:dyDescent="0.4">
      <c r="A129" s="39"/>
      <c r="E129" s="74"/>
      <c r="F129" s="74"/>
      <c r="G129" s="74"/>
      <c r="S129" s="61"/>
      <c r="T129" s="61"/>
    </row>
    <row r="130" spans="1:20" s="55" customFormat="1" ht="14.15" x14ac:dyDescent="0.4">
      <c r="A130" s="39"/>
      <c r="E130" s="74"/>
      <c r="F130" s="74"/>
      <c r="G130" s="74"/>
      <c r="S130" s="61"/>
      <c r="T130" s="61"/>
    </row>
    <row r="131" spans="1:20" s="55" customFormat="1" ht="14.15" x14ac:dyDescent="0.4">
      <c r="A131" s="39"/>
      <c r="E131" s="74"/>
      <c r="F131" s="74"/>
      <c r="G131" s="74"/>
      <c r="S131" s="61"/>
      <c r="T131" s="61"/>
    </row>
    <row r="132" spans="1:20" s="55" customFormat="1" ht="14.15" x14ac:dyDescent="0.4">
      <c r="A132" s="39"/>
      <c r="E132" s="74"/>
      <c r="F132" s="74"/>
      <c r="G132" s="74"/>
      <c r="S132" s="61"/>
      <c r="T132" s="61"/>
    </row>
    <row r="133" spans="1:20" s="55" customFormat="1" ht="14.15" x14ac:dyDescent="0.4">
      <c r="A133" s="39"/>
      <c r="E133" s="74"/>
      <c r="F133" s="74"/>
      <c r="G133" s="74"/>
      <c r="S133" s="61"/>
      <c r="T133" s="61"/>
    </row>
    <row r="134" spans="1:20" s="55" customFormat="1" ht="14.15" x14ac:dyDescent="0.4">
      <c r="A134" s="39"/>
      <c r="E134" s="74"/>
      <c r="F134" s="74"/>
      <c r="G134" s="74"/>
      <c r="S134" s="61"/>
      <c r="T134" s="61"/>
    </row>
    <row r="135" spans="1:20" s="55" customFormat="1" ht="14.15" x14ac:dyDescent="0.4">
      <c r="A135" s="39"/>
      <c r="E135" s="74"/>
      <c r="F135" s="74"/>
      <c r="G135" s="74"/>
      <c r="S135" s="61"/>
      <c r="T135" s="61"/>
    </row>
    <row r="136" spans="1:20" s="55" customFormat="1" ht="14.15" x14ac:dyDescent="0.4">
      <c r="A136" s="39"/>
      <c r="E136" s="74"/>
      <c r="F136" s="74"/>
      <c r="G136" s="74"/>
      <c r="S136" s="61"/>
      <c r="T136" s="61"/>
    </row>
    <row r="137" spans="1:20" s="55" customFormat="1" ht="14.15" x14ac:dyDescent="0.4">
      <c r="A137" s="39"/>
      <c r="E137" s="74"/>
      <c r="F137" s="74"/>
      <c r="G137" s="74"/>
      <c r="S137" s="61"/>
      <c r="T137" s="61"/>
    </row>
    <row r="138" spans="1:20" s="55" customFormat="1" ht="14.15" x14ac:dyDescent="0.4">
      <c r="A138" s="39"/>
      <c r="E138" s="74"/>
      <c r="F138" s="74"/>
      <c r="G138" s="74"/>
      <c r="S138" s="61"/>
      <c r="T138" s="61"/>
    </row>
    <row r="139" spans="1:20" s="55" customFormat="1" ht="14.15" x14ac:dyDescent="0.4">
      <c r="A139" s="39"/>
      <c r="E139" s="74"/>
      <c r="F139" s="74"/>
      <c r="G139" s="74"/>
      <c r="S139" s="61"/>
      <c r="T139" s="61"/>
    </row>
    <row r="140" spans="1:20" s="55" customFormat="1" ht="14.15" x14ac:dyDescent="0.4">
      <c r="A140" s="39"/>
      <c r="E140" s="74"/>
      <c r="F140" s="74"/>
      <c r="G140" s="74"/>
      <c r="S140" s="61"/>
      <c r="T140" s="61"/>
    </row>
    <row r="141" spans="1:20" s="55" customFormat="1" ht="14.15" x14ac:dyDescent="0.4">
      <c r="A141" s="39"/>
      <c r="E141" s="74"/>
      <c r="F141" s="74"/>
      <c r="G141" s="74"/>
      <c r="S141" s="61"/>
      <c r="T141" s="61"/>
    </row>
    <row r="142" spans="1:20" s="55" customFormat="1" ht="14.15" x14ac:dyDescent="0.4">
      <c r="A142" s="39"/>
      <c r="E142" s="74"/>
      <c r="F142" s="74"/>
      <c r="G142" s="74"/>
      <c r="S142" s="61"/>
      <c r="T142" s="61"/>
    </row>
    <row r="143" spans="1:20" s="55" customFormat="1" ht="14.15" x14ac:dyDescent="0.4">
      <c r="A143" s="39"/>
      <c r="E143" s="74"/>
      <c r="F143" s="74"/>
      <c r="G143" s="74"/>
      <c r="S143" s="61"/>
      <c r="T143" s="61"/>
    </row>
    <row r="144" spans="1:20" s="55" customFormat="1" ht="14.15" x14ac:dyDescent="0.4">
      <c r="A144" s="39"/>
      <c r="E144" s="74"/>
      <c r="F144" s="74"/>
      <c r="G144" s="74"/>
      <c r="S144" s="61"/>
      <c r="T144" s="61"/>
    </row>
    <row r="145" spans="1:20" s="55" customFormat="1" ht="14.15" x14ac:dyDescent="0.4">
      <c r="A145" s="39"/>
      <c r="E145" s="74"/>
      <c r="F145" s="74"/>
      <c r="G145" s="74"/>
      <c r="S145" s="61"/>
      <c r="T145" s="61"/>
    </row>
    <row r="146" spans="1:20" s="55" customFormat="1" ht="14.15" x14ac:dyDescent="0.4">
      <c r="A146" s="39"/>
      <c r="E146" s="74"/>
      <c r="F146" s="74"/>
      <c r="G146" s="74"/>
      <c r="S146" s="61"/>
      <c r="T146" s="61"/>
    </row>
    <row r="147" spans="1:20" s="55" customFormat="1" ht="14.15" x14ac:dyDescent="0.4">
      <c r="A147" s="39"/>
      <c r="E147" s="74"/>
      <c r="F147" s="74"/>
      <c r="G147" s="74"/>
      <c r="S147" s="61"/>
      <c r="T147" s="61"/>
    </row>
    <row r="148" spans="1:20" s="55" customFormat="1" ht="14.15" x14ac:dyDescent="0.4">
      <c r="A148" s="39"/>
      <c r="E148" s="74"/>
      <c r="F148" s="74"/>
      <c r="G148" s="74"/>
      <c r="S148" s="61"/>
      <c r="T148" s="61"/>
    </row>
    <row r="149" spans="1:20" s="55" customFormat="1" ht="14.15" x14ac:dyDescent="0.4">
      <c r="A149" s="39"/>
      <c r="E149" s="74"/>
      <c r="F149" s="74"/>
      <c r="G149" s="74"/>
      <c r="S149" s="61"/>
      <c r="T149" s="61"/>
    </row>
    <row r="150" spans="1:20" s="55" customFormat="1" ht="14.15" x14ac:dyDescent="0.4">
      <c r="A150" s="39"/>
      <c r="E150" s="74"/>
      <c r="F150" s="74"/>
      <c r="G150" s="74"/>
      <c r="S150" s="61"/>
      <c r="T150" s="61"/>
    </row>
    <row r="151" spans="1:20" s="55" customFormat="1" ht="14.15" x14ac:dyDescent="0.4">
      <c r="A151" s="39"/>
      <c r="E151" s="74"/>
      <c r="F151" s="74"/>
      <c r="G151" s="74"/>
      <c r="S151" s="61"/>
      <c r="T151" s="61"/>
    </row>
    <row r="152" spans="1:20" s="55" customFormat="1" ht="14.15" x14ac:dyDescent="0.4">
      <c r="A152" s="39"/>
      <c r="E152" s="74"/>
      <c r="F152" s="74"/>
      <c r="G152" s="74"/>
      <c r="S152" s="61"/>
      <c r="T152" s="61"/>
    </row>
    <row r="153" spans="1:20" s="55" customFormat="1" ht="14.15" x14ac:dyDescent="0.4">
      <c r="A153" s="39"/>
      <c r="E153" s="74"/>
      <c r="F153" s="74"/>
      <c r="G153" s="74"/>
      <c r="S153" s="61"/>
      <c r="T153" s="61"/>
    </row>
    <row r="154" spans="1:20" s="55" customFormat="1" ht="14.15" x14ac:dyDescent="0.4">
      <c r="A154" s="39"/>
      <c r="E154" s="74"/>
      <c r="F154" s="74"/>
      <c r="G154" s="74"/>
      <c r="S154" s="61"/>
      <c r="T154" s="61"/>
    </row>
    <row r="155" spans="1:20" s="55" customFormat="1" ht="14.15" x14ac:dyDescent="0.4">
      <c r="A155" s="39"/>
      <c r="E155" s="74"/>
      <c r="F155" s="74"/>
      <c r="G155" s="74"/>
      <c r="S155" s="61"/>
      <c r="T155" s="61"/>
    </row>
    <row r="156" spans="1:20" s="55" customFormat="1" ht="14.15" x14ac:dyDescent="0.4">
      <c r="A156" s="39"/>
      <c r="E156" s="74"/>
      <c r="F156" s="74"/>
      <c r="G156" s="74"/>
      <c r="S156" s="61"/>
      <c r="T156" s="61"/>
    </row>
    <row r="157" spans="1:20" s="55" customFormat="1" ht="14.15" x14ac:dyDescent="0.4">
      <c r="A157" s="39"/>
      <c r="E157" s="74"/>
      <c r="F157" s="74"/>
      <c r="G157" s="74"/>
      <c r="S157" s="61"/>
      <c r="T157" s="61"/>
    </row>
    <row r="158" spans="1:20" s="55" customFormat="1" ht="14.15" x14ac:dyDescent="0.4">
      <c r="A158" s="39"/>
      <c r="E158" s="74"/>
      <c r="F158" s="74"/>
      <c r="G158" s="74"/>
      <c r="S158" s="61"/>
      <c r="T158" s="61"/>
    </row>
    <row r="159" spans="1:20" s="55" customFormat="1" ht="14.15" x14ac:dyDescent="0.4">
      <c r="A159" s="39"/>
      <c r="E159" s="74"/>
      <c r="F159" s="74"/>
      <c r="G159" s="74"/>
      <c r="S159" s="61"/>
      <c r="T159" s="61"/>
    </row>
    <row r="160" spans="1:20" s="55" customFormat="1" ht="14.15" x14ac:dyDescent="0.4">
      <c r="A160" s="39"/>
      <c r="E160" s="74"/>
      <c r="F160" s="74"/>
      <c r="G160" s="74"/>
      <c r="S160" s="61"/>
      <c r="T160" s="61"/>
    </row>
    <row r="161" spans="1:20" s="55" customFormat="1" ht="14.15" x14ac:dyDescent="0.4">
      <c r="A161" s="39"/>
      <c r="E161" s="74"/>
      <c r="F161" s="74"/>
      <c r="G161" s="74"/>
      <c r="S161" s="61"/>
      <c r="T161" s="61"/>
    </row>
    <row r="162" spans="1:20" s="55" customFormat="1" ht="14.15" x14ac:dyDescent="0.4">
      <c r="A162" s="39"/>
      <c r="E162" s="74"/>
      <c r="F162" s="74"/>
      <c r="G162" s="74"/>
      <c r="S162" s="61"/>
      <c r="T162" s="61"/>
    </row>
    <row r="163" spans="1:20" s="55" customFormat="1" ht="14.15" x14ac:dyDescent="0.4">
      <c r="A163" s="39"/>
      <c r="E163" s="74"/>
      <c r="F163" s="74"/>
      <c r="G163" s="74"/>
      <c r="S163" s="61"/>
      <c r="T163" s="61"/>
    </row>
    <row r="164" spans="1:20" s="55" customFormat="1" ht="14.15" x14ac:dyDescent="0.4">
      <c r="A164" s="39"/>
      <c r="E164" s="74"/>
      <c r="F164" s="74"/>
      <c r="G164" s="74"/>
      <c r="S164" s="61"/>
      <c r="T164" s="61"/>
    </row>
    <row r="165" spans="1:20" s="55" customFormat="1" ht="14.15" x14ac:dyDescent="0.4">
      <c r="A165" s="39"/>
      <c r="E165" s="74"/>
      <c r="F165" s="74"/>
      <c r="G165" s="74"/>
      <c r="S165" s="61"/>
      <c r="T165" s="61"/>
    </row>
    <row r="166" spans="1:20" s="55" customFormat="1" ht="14.15" x14ac:dyDescent="0.4">
      <c r="A166" s="39"/>
      <c r="E166" s="74"/>
      <c r="F166" s="74"/>
      <c r="G166" s="74"/>
      <c r="S166" s="61"/>
      <c r="T166" s="61"/>
    </row>
    <row r="167" spans="1:20" s="55" customFormat="1" ht="14.15" x14ac:dyDescent="0.4">
      <c r="A167" s="39"/>
      <c r="E167" s="74"/>
      <c r="F167" s="74"/>
      <c r="G167" s="74"/>
      <c r="S167" s="61"/>
      <c r="T167" s="61"/>
    </row>
    <row r="168" spans="1:20" s="55" customFormat="1" ht="14.15" x14ac:dyDescent="0.4">
      <c r="A168" s="39"/>
      <c r="E168" s="74"/>
      <c r="F168" s="74"/>
      <c r="G168" s="74"/>
      <c r="S168" s="61"/>
      <c r="T168" s="61"/>
    </row>
    <row r="169" spans="1:20" s="55" customFormat="1" ht="14.15" x14ac:dyDescent="0.4">
      <c r="A169" s="39"/>
      <c r="E169" s="74"/>
      <c r="F169" s="74"/>
      <c r="G169" s="74"/>
      <c r="S169" s="61"/>
      <c r="T169" s="61"/>
    </row>
    <row r="170" spans="1:20" s="55" customFormat="1" ht="14.15" x14ac:dyDescent="0.4">
      <c r="A170" s="39"/>
      <c r="E170" s="74"/>
      <c r="F170" s="74"/>
      <c r="G170" s="74"/>
      <c r="S170" s="61"/>
      <c r="T170" s="61"/>
    </row>
    <row r="171" spans="1:20" s="55" customFormat="1" ht="14.15" x14ac:dyDescent="0.4">
      <c r="A171" s="39"/>
      <c r="E171" s="74"/>
      <c r="F171" s="74"/>
      <c r="G171" s="74"/>
      <c r="S171" s="61"/>
      <c r="T171" s="61"/>
    </row>
    <row r="172" spans="1:20" s="55" customFormat="1" ht="14.15" x14ac:dyDescent="0.4">
      <c r="A172" s="39"/>
      <c r="E172" s="74"/>
      <c r="F172" s="74"/>
      <c r="G172" s="74"/>
      <c r="S172" s="61"/>
      <c r="T172" s="61"/>
    </row>
    <row r="173" spans="1:20" s="55" customFormat="1" ht="14.15" x14ac:dyDescent="0.4">
      <c r="A173" s="39"/>
      <c r="E173" s="74"/>
      <c r="F173" s="74"/>
      <c r="G173" s="74"/>
      <c r="S173" s="61"/>
      <c r="T173" s="61"/>
    </row>
    <row r="174" spans="1:20" s="55" customFormat="1" ht="14.15" x14ac:dyDescent="0.4">
      <c r="A174" s="39"/>
      <c r="E174" s="74"/>
      <c r="F174" s="74"/>
      <c r="G174" s="74"/>
      <c r="S174" s="61"/>
      <c r="T174" s="61"/>
    </row>
    <row r="175" spans="1:20" s="55" customFormat="1" ht="14.15" x14ac:dyDescent="0.4">
      <c r="A175" s="39"/>
      <c r="E175" s="74"/>
      <c r="F175" s="74"/>
      <c r="G175" s="74"/>
      <c r="S175" s="61"/>
      <c r="T175" s="61"/>
    </row>
    <row r="176" spans="1:20" s="55" customFormat="1" ht="14.15" x14ac:dyDescent="0.4">
      <c r="A176" s="39"/>
      <c r="E176" s="74"/>
      <c r="F176" s="74"/>
      <c r="G176" s="74"/>
      <c r="S176" s="61"/>
      <c r="T176" s="61"/>
    </row>
    <row r="177" spans="1:20" s="55" customFormat="1" ht="14.15" x14ac:dyDescent="0.4">
      <c r="A177" s="39"/>
      <c r="E177" s="74"/>
      <c r="F177" s="74"/>
      <c r="G177" s="74"/>
      <c r="S177" s="61"/>
      <c r="T177" s="61"/>
    </row>
    <row r="178" spans="1:20" s="55" customFormat="1" ht="14.15" x14ac:dyDescent="0.4">
      <c r="A178" s="39"/>
      <c r="E178" s="74"/>
      <c r="F178" s="74"/>
      <c r="G178" s="74"/>
      <c r="S178" s="61"/>
      <c r="T178" s="61"/>
    </row>
    <row r="179" spans="1:20" s="55" customFormat="1" ht="14.15" x14ac:dyDescent="0.4">
      <c r="A179" s="39"/>
      <c r="E179" s="74"/>
      <c r="F179" s="74"/>
      <c r="G179" s="74"/>
      <c r="S179" s="61"/>
      <c r="T179" s="61"/>
    </row>
    <row r="180" spans="1:20" s="55" customFormat="1" ht="14.15" x14ac:dyDescent="0.4">
      <c r="A180" s="39"/>
      <c r="E180" s="74"/>
      <c r="F180" s="74"/>
      <c r="G180" s="74"/>
      <c r="S180" s="61"/>
      <c r="T180" s="61"/>
    </row>
    <row r="181" spans="1:20" s="55" customFormat="1" ht="14.15" x14ac:dyDescent="0.4">
      <c r="A181" s="39"/>
      <c r="E181" s="74"/>
      <c r="F181" s="74"/>
      <c r="G181" s="74"/>
      <c r="S181" s="61"/>
      <c r="T181" s="61"/>
    </row>
    <row r="182" spans="1:20" s="55" customFormat="1" ht="14.15" x14ac:dyDescent="0.4">
      <c r="A182" s="39"/>
      <c r="E182" s="74"/>
      <c r="F182" s="74"/>
      <c r="G182" s="74"/>
      <c r="S182" s="61"/>
      <c r="T182" s="61"/>
    </row>
    <row r="183" spans="1:20" s="55" customFormat="1" ht="14.15" x14ac:dyDescent="0.4">
      <c r="A183" s="39"/>
      <c r="E183" s="74"/>
      <c r="F183" s="74"/>
      <c r="G183" s="74"/>
      <c r="S183" s="61"/>
      <c r="T183" s="61"/>
    </row>
    <row r="184" spans="1:20" s="55" customFormat="1" ht="14.15" x14ac:dyDescent="0.4">
      <c r="A184" s="39"/>
      <c r="E184" s="74"/>
      <c r="F184" s="74"/>
      <c r="G184" s="74"/>
      <c r="S184" s="61"/>
      <c r="T184" s="61"/>
    </row>
    <row r="185" spans="1:20" s="55" customFormat="1" ht="14.15" x14ac:dyDescent="0.4">
      <c r="A185" s="39"/>
      <c r="E185" s="74"/>
      <c r="F185" s="74"/>
      <c r="G185" s="74"/>
      <c r="S185" s="61"/>
      <c r="T185" s="61"/>
    </row>
    <row r="186" spans="1:20" s="55" customFormat="1" ht="14.15" x14ac:dyDescent="0.4">
      <c r="A186" s="39"/>
      <c r="E186" s="74"/>
      <c r="F186" s="74"/>
      <c r="G186" s="74"/>
      <c r="S186" s="61"/>
      <c r="T186" s="61"/>
    </row>
    <row r="187" spans="1:20" s="55" customFormat="1" ht="14.15" x14ac:dyDescent="0.4">
      <c r="A187" s="39"/>
      <c r="E187" s="74"/>
      <c r="F187" s="74"/>
      <c r="G187" s="74"/>
      <c r="S187" s="61"/>
      <c r="T187" s="61"/>
    </row>
    <row r="188" spans="1:20" s="55" customFormat="1" ht="14.15" x14ac:dyDescent="0.4">
      <c r="A188" s="39"/>
      <c r="E188" s="74"/>
      <c r="F188" s="74"/>
      <c r="G188" s="74"/>
      <c r="S188" s="61"/>
      <c r="T188" s="61"/>
    </row>
    <row r="189" spans="1:20" s="55" customFormat="1" ht="14.15" x14ac:dyDescent="0.4">
      <c r="A189" s="39"/>
      <c r="E189" s="74"/>
      <c r="F189" s="74"/>
      <c r="G189" s="74"/>
      <c r="S189" s="61"/>
      <c r="T189" s="61"/>
    </row>
    <row r="190" spans="1:20" s="55" customFormat="1" ht="14.15" x14ac:dyDescent="0.4">
      <c r="A190" s="39"/>
      <c r="E190" s="74"/>
      <c r="F190" s="74"/>
      <c r="G190" s="74"/>
      <c r="S190" s="61"/>
      <c r="T190" s="61"/>
    </row>
    <row r="191" spans="1:20" s="55" customFormat="1" ht="14.15" x14ac:dyDescent="0.4">
      <c r="A191" s="39"/>
      <c r="E191" s="74"/>
      <c r="F191" s="74"/>
      <c r="G191" s="74"/>
      <c r="S191" s="61"/>
      <c r="T191" s="61"/>
    </row>
    <row r="192" spans="1:20" s="55" customFormat="1" ht="14.15" x14ac:dyDescent="0.4">
      <c r="A192" s="39"/>
      <c r="E192" s="74"/>
      <c r="F192" s="74"/>
      <c r="G192" s="74"/>
      <c r="S192" s="61"/>
      <c r="T192" s="61"/>
    </row>
    <row r="193" spans="1:20" s="55" customFormat="1" ht="14.15" x14ac:dyDescent="0.4">
      <c r="A193" s="39"/>
      <c r="E193" s="74"/>
      <c r="F193" s="74"/>
      <c r="G193" s="74"/>
      <c r="S193" s="61"/>
      <c r="T193" s="61"/>
    </row>
    <row r="194" spans="1:20" s="55" customFormat="1" ht="14.15" x14ac:dyDescent="0.4">
      <c r="A194" s="39"/>
      <c r="E194" s="74"/>
      <c r="F194" s="74"/>
      <c r="G194" s="74"/>
      <c r="S194" s="61"/>
      <c r="T194" s="61"/>
    </row>
    <row r="195" spans="1:20" s="55" customFormat="1" ht="14.15" x14ac:dyDescent="0.4">
      <c r="A195" s="39"/>
      <c r="E195" s="74"/>
      <c r="F195" s="74"/>
      <c r="G195" s="74"/>
      <c r="S195" s="61"/>
      <c r="T195" s="61"/>
    </row>
    <row r="196" spans="1:20" s="55" customFormat="1" ht="14.15" x14ac:dyDescent="0.4">
      <c r="A196" s="39"/>
      <c r="E196" s="74"/>
      <c r="F196" s="74"/>
      <c r="G196" s="74"/>
      <c r="S196" s="61"/>
      <c r="T196" s="61"/>
    </row>
    <row r="197" spans="1:20" s="55" customFormat="1" ht="14.15" x14ac:dyDescent="0.4">
      <c r="A197" s="39"/>
      <c r="E197" s="74"/>
      <c r="F197" s="74"/>
      <c r="G197" s="74"/>
      <c r="S197" s="61"/>
      <c r="T197" s="61"/>
    </row>
    <row r="198" spans="1:20" s="55" customFormat="1" ht="14.15" x14ac:dyDescent="0.4">
      <c r="A198" s="39"/>
      <c r="E198" s="74"/>
      <c r="F198" s="74"/>
      <c r="G198" s="74"/>
      <c r="S198" s="61"/>
      <c r="T198" s="61"/>
    </row>
    <row r="199" spans="1:20" s="55" customFormat="1" ht="14.15" x14ac:dyDescent="0.4">
      <c r="A199" s="39"/>
      <c r="E199" s="74"/>
      <c r="F199" s="74"/>
      <c r="G199" s="74"/>
      <c r="S199" s="61"/>
      <c r="T199" s="61"/>
    </row>
    <row r="200" spans="1:20" s="55" customFormat="1" ht="14.15" x14ac:dyDescent="0.4">
      <c r="A200" s="39"/>
      <c r="E200" s="74"/>
      <c r="F200" s="74"/>
      <c r="G200" s="74"/>
      <c r="S200" s="61"/>
      <c r="T200" s="61"/>
    </row>
    <row r="201" spans="1:20" s="55" customFormat="1" ht="14.15" x14ac:dyDescent="0.4">
      <c r="A201" s="39"/>
      <c r="E201" s="74"/>
      <c r="F201" s="74"/>
      <c r="G201" s="74"/>
      <c r="S201" s="61"/>
      <c r="T201" s="61"/>
    </row>
    <row r="202" spans="1:20" s="55" customFormat="1" ht="14.15" x14ac:dyDescent="0.4">
      <c r="A202" s="39"/>
      <c r="E202" s="74"/>
      <c r="F202" s="74"/>
      <c r="G202" s="74"/>
      <c r="S202" s="61"/>
      <c r="T202" s="61"/>
    </row>
    <row r="203" spans="1:20" s="55" customFormat="1" ht="14.15" x14ac:dyDescent="0.4">
      <c r="A203" s="39"/>
      <c r="E203" s="74"/>
      <c r="F203" s="74"/>
      <c r="G203" s="74"/>
      <c r="S203" s="61"/>
      <c r="T203" s="61"/>
    </row>
    <row r="204" spans="1:20" s="55" customFormat="1" ht="14.15" x14ac:dyDescent="0.4">
      <c r="A204" s="39"/>
      <c r="E204" s="74"/>
      <c r="F204" s="74"/>
      <c r="G204" s="74"/>
      <c r="S204" s="61"/>
      <c r="T204" s="61"/>
    </row>
    <row r="205" spans="1:20" s="55" customFormat="1" ht="14.15" x14ac:dyDescent="0.4">
      <c r="A205" s="39"/>
      <c r="E205" s="74"/>
      <c r="F205" s="74"/>
      <c r="G205" s="74"/>
      <c r="S205" s="61"/>
      <c r="T205" s="61"/>
    </row>
    <row r="206" spans="1:20" s="55" customFormat="1" ht="14.15" x14ac:dyDescent="0.4">
      <c r="A206" s="39"/>
      <c r="E206" s="74"/>
      <c r="F206" s="74"/>
      <c r="G206" s="74"/>
      <c r="S206" s="61"/>
      <c r="T206" s="61"/>
    </row>
    <row r="207" spans="1:20" s="55" customFormat="1" ht="14.15" x14ac:dyDescent="0.4">
      <c r="A207" s="39"/>
      <c r="E207" s="74"/>
      <c r="F207" s="74"/>
      <c r="G207" s="74"/>
      <c r="S207" s="61"/>
      <c r="T207" s="61"/>
    </row>
    <row r="208" spans="1:20" s="55" customFormat="1" ht="14.15" x14ac:dyDescent="0.4">
      <c r="A208" s="39"/>
      <c r="E208" s="74"/>
      <c r="F208" s="74"/>
      <c r="G208" s="74"/>
      <c r="S208" s="61"/>
      <c r="T208" s="61"/>
    </row>
    <row r="209" spans="1:20" s="55" customFormat="1" ht="14.15" x14ac:dyDescent="0.4">
      <c r="A209" s="39"/>
      <c r="E209" s="74"/>
      <c r="F209" s="74"/>
      <c r="G209" s="74"/>
      <c r="S209" s="61"/>
      <c r="T209" s="61"/>
    </row>
    <row r="210" spans="1:20" s="55" customFormat="1" ht="14.15" x14ac:dyDescent="0.4">
      <c r="A210" s="39"/>
      <c r="E210" s="74"/>
      <c r="F210" s="74"/>
      <c r="G210" s="74"/>
      <c r="S210" s="61"/>
      <c r="T210" s="61"/>
    </row>
    <row r="211" spans="1:20" s="55" customFormat="1" ht="14.15" x14ac:dyDescent="0.4">
      <c r="A211" s="39"/>
      <c r="E211" s="74"/>
      <c r="F211" s="74"/>
      <c r="G211" s="74"/>
      <c r="S211" s="61"/>
      <c r="T211" s="61"/>
    </row>
    <row r="212" spans="1:20" s="55" customFormat="1" ht="14.15" x14ac:dyDescent="0.4">
      <c r="A212" s="39"/>
      <c r="E212" s="74"/>
      <c r="F212" s="74"/>
      <c r="G212" s="74"/>
      <c r="S212" s="61"/>
      <c r="T212" s="61"/>
    </row>
    <row r="213" spans="1:20" s="55" customFormat="1" ht="14.15" x14ac:dyDescent="0.4">
      <c r="A213" s="39"/>
      <c r="E213" s="74"/>
      <c r="F213" s="74"/>
      <c r="G213" s="74"/>
      <c r="S213" s="61"/>
      <c r="T213" s="61"/>
    </row>
    <row r="214" spans="1:20" s="55" customFormat="1" ht="14.15" x14ac:dyDescent="0.4">
      <c r="A214" s="39"/>
      <c r="E214" s="74"/>
      <c r="F214" s="74"/>
      <c r="G214" s="74"/>
      <c r="S214" s="61"/>
      <c r="T214" s="61"/>
    </row>
    <row r="215" spans="1:20" s="55" customFormat="1" ht="14.15" x14ac:dyDescent="0.4">
      <c r="A215" s="39"/>
      <c r="E215" s="74"/>
      <c r="F215" s="74"/>
      <c r="G215" s="74"/>
      <c r="S215" s="61"/>
      <c r="T215" s="61"/>
    </row>
    <row r="216" spans="1:20" s="55" customFormat="1" ht="14.15" x14ac:dyDescent="0.4">
      <c r="A216" s="39"/>
      <c r="E216" s="74"/>
      <c r="F216" s="74"/>
      <c r="G216" s="74"/>
      <c r="S216" s="61"/>
      <c r="T216" s="61"/>
    </row>
    <row r="217" spans="1:20" s="55" customFormat="1" ht="14.15" x14ac:dyDescent="0.4">
      <c r="A217" s="39"/>
      <c r="E217" s="74"/>
      <c r="F217" s="74"/>
      <c r="G217" s="74"/>
      <c r="S217" s="61"/>
      <c r="T217" s="61"/>
    </row>
    <row r="218" spans="1:20" s="55" customFormat="1" ht="14.15" x14ac:dyDescent="0.4">
      <c r="A218" s="39"/>
      <c r="E218" s="74"/>
      <c r="F218" s="74"/>
      <c r="G218" s="74"/>
      <c r="S218" s="61"/>
      <c r="T218" s="61"/>
    </row>
    <row r="219" spans="1:20" s="55" customFormat="1" ht="14.15" x14ac:dyDescent="0.4">
      <c r="A219" s="39"/>
      <c r="E219" s="74"/>
      <c r="F219" s="74"/>
      <c r="G219" s="74"/>
      <c r="S219" s="61"/>
      <c r="T219" s="61"/>
    </row>
    <row r="220" spans="1:20" s="55" customFormat="1" ht="14.15" x14ac:dyDescent="0.4">
      <c r="A220" s="39"/>
      <c r="E220" s="74"/>
      <c r="F220" s="74"/>
      <c r="G220" s="74"/>
      <c r="S220" s="61"/>
      <c r="T220" s="61"/>
    </row>
    <row r="221" spans="1:20" s="55" customFormat="1" ht="14.15" x14ac:dyDescent="0.4">
      <c r="A221" s="39"/>
      <c r="E221" s="74"/>
      <c r="F221" s="74"/>
      <c r="G221" s="74"/>
      <c r="S221" s="61"/>
      <c r="T221" s="61"/>
    </row>
    <row r="222" spans="1:20" s="55" customFormat="1" ht="14.15" x14ac:dyDescent="0.4">
      <c r="A222" s="39"/>
      <c r="E222" s="74"/>
      <c r="F222" s="74"/>
      <c r="G222" s="74"/>
      <c r="S222" s="61"/>
      <c r="T222" s="61"/>
    </row>
    <row r="223" spans="1:20" s="55" customFormat="1" ht="14.15" x14ac:dyDescent="0.4">
      <c r="A223" s="39"/>
      <c r="E223" s="74"/>
      <c r="F223" s="74"/>
      <c r="G223" s="74"/>
      <c r="S223" s="61"/>
      <c r="T223" s="61"/>
    </row>
    <row r="224" spans="1:20" s="55" customFormat="1" ht="14.15" x14ac:dyDescent="0.4">
      <c r="A224" s="39"/>
      <c r="E224" s="74"/>
      <c r="F224" s="74"/>
      <c r="G224" s="74"/>
      <c r="S224" s="61"/>
      <c r="T224" s="61"/>
    </row>
    <row r="225" spans="1:20" s="55" customFormat="1" ht="14.15" x14ac:dyDescent="0.4">
      <c r="A225" s="39"/>
      <c r="E225" s="74"/>
      <c r="F225" s="74"/>
      <c r="G225" s="74"/>
      <c r="S225" s="61"/>
      <c r="T225" s="61"/>
    </row>
    <row r="226" spans="1:20" s="55" customFormat="1" ht="14.15" x14ac:dyDescent="0.4">
      <c r="A226" s="39"/>
      <c r="E226" s="74"/>
      <c r="F226" s="74"/>
      <c r="G226" s="74"/>
      <c r="S226" s="61"/>
      <c r="T226" s="61"/>
    </row>
    <row r="227" spans="1:20" s="55" customFormat="1" ht="14.15" x14ac:dyDescent="0.4">
      <c r="A227" s="39"/>
      <c r="E227" s="74"/>
      <c r="F227" s="74"/>
      <c r="G227" s="74"/>
      <c r="S227" s="61"/>
      <c r="T227" s="61"/>
    </row>
    <row r="228" spans="1:20" s="55" customFormat="1" ht="14.15" x14ac:dyDescent="0.4">
      <c r="A228" s="39"/>
      <c r="E228" s="74"/>
      <c r="F228" s="74"/>
      <c r="G228" s="74"/>
      <c r="S228" s="61"/>
      <c r="T228" s="61"/>
    </row>
    <row r="229" spans="1:20" s="55" customFormat="1" ht="14.15" x14ac:dyDescent="0.4">
      <c r="A229" s="39"/>
      <c r="E229" s="74"/>
      <c r="F229" s="74"/>
      <c r="G229" s="74"/>
      <c r="S229" s="61"/>
      <c r="T229" s="61"/>
    </row>
    <row r="230" spans="1:20" s="55" customFormat="1" ht="14.15" x14ac:dyDescent="0.4">
      <c r="A230" s="39"/>
      <c r="E230" s="74"/>
      <c r="F230" s="74"/>
      <c r="G230" s="74"/>
      <c r="S230" s="61"/>
      <c r="T230" s="61"/>
    </row>
    <row r="231" spans="1:20" s="55" customFormat="1" ht="14.15" x14ac:dyDescent="0.4">
      <c r="A231" s="39"/>
      <c r="E231" s="74"/>
      <c r="F231" s="74"/>
      <c r="G231" s="74"/>
      <c r="S231" s="61"/>
      <c r="T231" s="61"/>
    </row>
    <row r="232" spans="1:20" s="55" customFormat="1" ht="14.15" x14ac:dyDescent="0.4">
      <c r="A232" s="39"/>
      <c r="E232" s="74"/>
      <c r="F232" s="74"/>
      <c r="G232" s="74"/>
      <c r="S232" s="61"/>
      <c r="T232" s="61"/>
    </row>
    <row r="233" spans="1:20" s="55" customFormat="1" ht="14.15" x14ac:dyDescent="0.4">
      <c r="A233" s="39"/>
      <c r="E233" s="74"/>
      <c r="F233" s="74"/>
      <c r="G233" s="74"/>
      <c r="S233" s="61"/>
      <c r="T233" s="61"/>
    </row>
    <row r="234" spans="1:20" s="55" customFormat="1" ht="14.15" x14ac:dyDescent="0.4">
      <c r="A234" s="39"/>
      <c r="E234" s="74"/>
      <c r="F234" s="74"/>
      <c r="G234" s="74"/>
      <c r="S234" s="61"/>
      <c r="T234" s="61"/>
    </row>
    <row r="235" spans="1:20" s="55" customFormat="1" ht="14.15" x14ac:dyDescent="0.4">
      <c r="A235" s="39"/>
      <c r="E235" s="74"/>
      <c r="F235" s="74"/>
      <c r="G235" s="74"/>
      <c r="S235" s="61"/>
      <c r="T235" s="61"/>
    </row>
    <row r="236" spans="1:20" s="55" customFormat="1" ht="14.15" x14ac:dyDescent="0.4">
      <c r="A236" s="39"/>
      <c r="E236" s="74"/>
      <c r="F236" s="74"/>
      <c r="G236" s="74"/>
      <c r="S236" s="61"/>
      <c r="T236" s="61"/>
    </row>
    <row r="237" spans="1:20" s="55" customFormat="1" ht="14.15" x14ac:dyDescent="0.4">
      <c r="A237" s="39"/>
      <c r="E237" s="74"/>
      <c r="F237" s="74"/>
      <c r="G237" s="74"/>
      <c r="S237" s="61"/>
      <c r="T237" s="61"/>
    </row>
    <row r="238" spans="1:20" s="55" customFormat="1" ht="14.15" x14ac:dyDescent="0.4">
      <c r="A238" s="39"/>
      <c r="E238" s="74"/>
      <c r="F238" s="74"/>
      <c r="G238" s="74"/>
      <c r="S238" s="61"/>
      <c r="T238" s="61"/>
    </row>
    <row r="239" spans="1:20" s="55" customFormat="1" ht="14.15" x14ac:dyDescent="0.4">
      <c r="A239" s="39"/>
      <c r="E239" s="74"/>
      <c r="F239" s="74"/>
      <c r="G239" s="74"/>
      <c r="S239" s="61"/>
      <c r="T239" s="61"/>
    </row>
    <row r="240" spans="1:20" s="55" customFormat="1" ht="14.15" x14ac:dyDescent="0.4">
      <c r="A240" s="39"/>
      <c r="E240" s="74"/>
      <c r="F240" s="74"/>
      <c r="G240" s="74"/>
      <c r="S240" s="61"/>
      <c r="T240" s="61"/>
    </row>
    <row r="241" spans="1:20" s="55" customFormat="1" ht="14.15" x14ac:dyDescent="0.4">
      <c r="A241" s="39"/>
      <c r="E241" s="74"/>
      <c r="F241" s="74"/>
      <c r="G241" s="74"/>
      <c r="S241" s="61"/>
      <c r="T241" s="61"/>
    </row>
    <row r="242" spans="1:20" s="55" customFormat="1" ht="14.15" x14ac:dyDescent="0.4">
      <c r="A242" s="39"/>
      <c r="E242" s="74"/>
      <c r="F242" s="74"/>
      <c r="G242" s="74"/>
      <c r="S242" s="61"/>
      <c r="T242" s="61"/>
    </row>
    <row r="243" spans="1:20" s="55" customFormat="1" ht="14.15" x14ac:dyDescent="0.4">
      <c r="A243" s="39"/>
      <c r="E243" s="74"/>
      <c r="F243" s="74"/>
      <c r="G243" s="74"/>
      <c r="S243" s="61"/>
      <c r="T243" s="61"/>
    </row>
    <row r="244" spans="1:20" s="55" customFormat="1" ht="14.15" x14ac:dyDescent="0.4">
      <c r="A244" s="39"/>
      <c r="E244" s="74"/>
      <c r="F244" s="74"/>
      <c r="G244" s="74"/>
      <c r="S244" s="61"/>
      <c r="T244" s="61"/>
    </row>
    <row r="245" spans="1:20" s="55" customFormat="1" ht="14.15" x14ac:dyDescent="0.4">
      <c r="A245" s="39"/>
      <c r="E245" s="74"/>
      <c r="F245" s="74"/>
      <c r="G245" s="74"/>
      <c r="S245" s="61"/>
      <c r="T245" s="61"/>
    </row>
    <row r="246" spans="1:20" s="55" customFormat="1" ht="14.15" x14ac:dyDescent="0.4">
      <c r="A246" s="39"/>
      <c r="E246" s="74"/>
      <c r="F246" s="74"/>
      <c r="G246" s="74"/>
      <c r="S246" s="61"/>
      <c r="T246" s="61"/>
    </row>
    <row r="247" spans="1:20" s="55" customFormat="1" ht="14.15" x14ac:dyDescent="0.4">
      <c r="A247" s="39"/>
      <c r="E247" s="74"/>
      <c r="F247" s="74"/>
      <c r="G247" s="74"/>
      <c r="S247" s="61"/>
      <c r="T247" s="61"/>
    </row>
    <row r="248" spans="1:20" s="55" customFormat="1" ht="14.15" x14ac:dyDescent="0.4">
      <c r="A248" s="39"/>
      <c r="E248" s="74"/>
      <c r="F248" s="74"/>
      <c r="G248" s="74"/>
      <c r="S248" s="61"/>
      <c r="T248" s="61"/>
    </row>
    <row r="249" spans="1:20" s="55" customFormat="1" ht="14.15" x14ac:dyDescent="0.4">
      <c r="A249" s="39"/>
      <c r="E249" s="74"/>
      <c r="F249" s="74"/>
      <c r="G249" s="74"/>
      <c r="S249" s="61"/>
      <c r="T249" s="61"/>
    </row>
    <row r="250" spans="1:20" s="55" customFormat="1" ht="14.15" x14ac:dyDescent="0.4">
      <c r="A250" s="39"/>
      <c r="E250" s="74"/>
      <c r="F250" s="74"/>
      <c r="G250" s="74"/>
      <c r="S250" s="61"/>
      <c r="T250" s="61"/>
    </row>
    <row r="251" spans="1:20" s="55" customFormat="1" ht="14.15" x14ac:dyDescent="0.4">
      <c r="A251" s="39"/>
      <c r="E251" s="74"/>
      <c r="F251" s="74"/>
      <c r="G251" s="74"/>
      <c r="S251" s="61"/>
      <c r="T251" s="61"/>
    </row>
    <row r="252" spans="1:20" s="55" customFormat="1" ht="14.15" x14ac:dyDescent="0.4">
      <c r="A252" s="39"/>
      <c r="E252" s="74"/>
      <c r="F252" s="74"/>
      <c r="G252" s="74"/>
      <c r="S252" s="61"/>
      <c r="T252" s="61"/>
    </row>
    <row r="253" spans="1:20" s="55" customFormat="1" ht="14.15" x14ac:dyDescent="0.4">
      <c r="A253" s="39"/>
      <c r="E253" s="74"/>
      <c r="F253" s="74"/>
      <c r="G253" s="74"/>
      <c r="S253" s="61"/>
      <c r="T253" s="61"/>
    </row>
    <row r="254" spans="1:20" s="55" customFormat="1" ht="14.15" x14ac:dyDescent="0.4">
      <c r="A254" s="39"/>
      <c r="E254" s="74"/>
      <c r="F254" s="74"/>
      <c r="G254" s="74"/>
      <c r="S254" s="61"/>
      <c r="T254" s="61"/>
    </row>
    <row r="255" spans="1:20" s="55" customFormat="1" ht="14.15" x14ac:dyDescent="0.4">
      <c r="A255" s="39"/>
      <c r="E255" s="74"/>
      <c r="F255" s="74"/>
      <c r="G255" s="74"/>
      <c r="S255" s="61"/>
      <c r="T255" s="61"/>
    </row>
    <row r="256" spans="1:20" s="55" customFormat="1" ht="14.15" x14ac:dyDescent="0.4">
      <c r="A256" s="39"/>
      <c r="E256" s="74"/>
      <c r="F256" s="74"/>
      <c r="G256" s="74"/>
      <c r="S256" s="61"/>
      <c r="T256" s="61"/>
    </row>
    <row r="257" spans="1:20" s="55" customFormat="1" ht="14.15" x14ac:dyDescent="0.4">
      <c r="A257" s="39"/>
      <c r="E257" s="74"/>
      <c r="F257" s="74"/>
      <c r="G257" s="74"/>
      <c r="S257" s="61"/>
      <c r="T257" s="61"/>
    </row>
    <row r="258" spans="1:20" s="55" customFormat="1" ht="14.15" x14ac:dyDescent="0.4">
      <c r="A258" s="39"/>
      <c r="E258" s="74"/>
      <c r="F258" s="74"/>
      <c r="G258" s="74"/>
      <c r="S258" s="61"/>
      <c r="T258" s="61"/>
    </row>
    <row r="259" spans="1:20" s="55" customFormat="1" ht="14.15" x14ac:dyDescent="0.4">
      <c r="A259" s="39"/>
      <c r="E259" s="74"/>
      <c r="F259" s="74"/>
      <c r="G259" s="74"/>
      <c r="S259" s="61"/>
      <c r="T259" s="61"/>
    </row>
    <row r="260" spans="1:20" s="55" customFormat="1" ht="14.15" x14ac:dyDescent="0.4">
      <c r="A260" s="39"/>
      <c r="E260" s="74"/>
      <c r="F260" s="74"/>
      <c r="G260" s="74"/>
      <c r="S260" s="61"/>
      <c r="T260" s="61"/>
    </row>
    <row r="261" spans="1:20" s="55" customFormat="1" ht="14.15" x14ac:dyDescent="0.4">
      <c r="A261" s="39"/>
      <c r="E261" s="74"/>
      <c r="F261" s="74"/>
      <c r="G261" s="74"/>
      <c r="S261" s="61"/>
      <c r="T261" s="61"/>
    </row>
    <row r="262" spans="1:20" s="55" customFormat="1" ht="14.15" x14ac:dyDescent="0.4">
      <c r="A262" s="39"/>
      <c r="E262" s="74"/>
      <c r="F262" s="74"/>
      <c r="G262" s="74"/>
      <c r="S262" s="61"/>
      <c r="T262" s="61"/>
    </row>
    <row r="263" spans="1:20" s="55" customFormat="1" ht="14.15" x14ac:dyDescent="0.4">
      <c r="A263" s="39"/>
      <c r="E263" s="74"/>
      <c r="F263" s="74"/>
      <c r="G263" s="74"/>
      <c r="S263" s="61"/>
      <c r="T263" s="61"/>
    </row>
    <row r="264" spans="1:20" s="55" customFormat="1" ht="14.15" x14ac:dyDescent="0.4">
      <c r="A264" s="39"/>
      <c r="E264" s="74"/>
      <c r="F264" s="74"/>
      <c r="G264" s="74"/>
      <c r="S264" s="61"/>
      <c r="T264" s="61"/>
    </row>
    <row r="265" spans="1:20" s="55" customFormat="1" ht="14.15" x14ac:dyDescent="0.4">
      <c r="A265" s="39"/>
      <c r="E265" s="74"/>
      <c r="F265" s="74"/>
      <c r="G265" s="74"/>
      <c r="S265" s="61"/>
      <c r="T265" s="61"/>
    </row>
    <row r="266" spans="1:20" s="55" customFormat="1" ht="14.15" x14ac:dyDescent="0.4">
      <c r="A266" s="39"/>
      <c r="E266" s="74"/>
      <c r="F266" s="74"/>
      <c r="G266" s="74"/>
      <c r="S266" s="61"/>
      <c r="T266" s="61"/>
    </row>
    <row r="267" spans="1:20" s="55" customFormat="1" ht="14.15" x14ac:dyDescent="0.4">
      <c r="A267" s="39"/>
      <c r="E267" s="74"/>
      <c r="F267" s="74"/>
      <c r="G267" s="74"/>
      <c r="S267" s="61"/>
      <c r="T267" s="61"/>
    </row>
    <row r="268" spans="1:20" s="55" customFormat="1" ht="14.15" x14ac:dyDescent="0.4">
      <c r="A268" s="39"/>
      <c r="E268" s="74"/>
      <c r="F268" s="74"/>
      <c r="G268" s="74"/>
      <c r="S268" s="61"/>
      <c r="T268" s="61"/>
    </row>
    <row r="269" spans="1:20" s="55" customFormat="1" ht="14.15" x14ac:dyDescent="0.4">
      <c r="A269" s="39"/>
      <c r="E269" s="74"/>
      <c r="F269" s="74"/>
      <c r="G269" s="74"/>
      <c r="S269" s="61"/>
      <c r="T269" s="61"/>
    </row>
    <row r="270" spans="1:20" s="55" customFormat="1" ht="14.15" x14ac:dyDescent="0.4">
      <c r="A270" s="39"/>
      <c r="E270" s="74"/>
      <c r="F270" s="74"/>
      <c r="G270" s="74"/>
      <c r="S270" s="61"/>
      <c r="T270" s="61"/>
    </row>
    <row r="271" spans="1:20" s="55" customFormat="1" ht="14.15" x14ac:dyDescent="0.4">
      <c r="A271" s="39"/>
      <c r="E271" s="74"/>
      <c r="F271" s="74"/>
      <c r="G271" s="74"/>
      <c r="S271" s="61"/>
      <c r="T271" s="61"/>
    </row>
    <row r="272" spans="1:20" s="55" customFormat="1" ht="14.15" x14ac:dyDescent="0.4">
      <c r="A272" s="39"/>
      <c r="E272" s="74"/>
      <c r="F272" s="74"/>
      <c r="G272" s="74"/>
      <c r="S272" s="61"/>
      <c r="T272" s="61"/>
    </row>
    <row r="273" spans="1:20" s="55" customFormat="1" ht="14.15" x14ac:dyDescent="0.4">
      <c r="A273" s="39"/>
      <c r="E273" s="74"/>
      <c r="F273" s="74"/>
      <c r="G273" s="74"/>
      <c r="S273" s="61"/>
      <c r="T273" s="61"/>
    </row>
    <row r="274" spans="1:20" s="55" customFormat="1" ht="14.15" x14ac:dyDescent="0.4">
      <c r="A274" s="39"/>
      <c r="E274" s="74"/>
      <c r="F274" s="74"/>
      <c r="G274" s="74"/>
      <c r="S274" s="61"/>
      <c r="T274" s="61"/>
    </row>
    <row r="275" spans="1:20" s="55" customFormat="1" ht="14.15" x14ac:dyDescent="0.4">
      <c r="A275" s="39"/>
      <c r="E275" s="74"/>
      <c r="F275" s="74"/>
      <c r="G275" s="74"/>
      <c r="S275" s="61"/>
      <c r="T275" s="61"/>
    </row>
    <row r="276" spans="1:20" s="55" customFormat="1" ht="14.15" x14ac:dyDescent="0.4">
      <c r="A276" s="39"/>
      <c r="E276" s="74"/>
      <c r="F276" s="74"/>
      <c r="G276" s="74"/>
      <c r="S276" s="61"/>
      <c r="T276" s="61"/>
    </row>
    <row r="277" spans="1:20" s="55" customFormat="1" ht="14.15" x14ac:dyDescent="0.4">
      <c r="A277" s="39"/>
      <c r="E277" s="74"/>
      <c r="F277" s="74"/>
      <c r="G277" s="74"/>
      <c r="S277" s="61"/>
      <c r="T277" s="61"/>
    </row>
    <row r="278" spans="1:20" s="55" customFormat="1" ht="14.15" x14ac:dyDescent="0.4">
      <c r="A278" s="39"/>
      <c r="E278" s="74"/>
      <c r="F278" s="74"/>
      <c r="G278" s="74"/>
      <c r="S278" s="61"/>
      <c r="T278" s="61"/>
    </row>
    <row r="279" spans="1:20" s="55" customFormat="1" ht="14.15" x14ac:dyDescent="0.4">
      <c r="A279" s="39"/>
      <c r="E279" s="74"/>
      <c r="F279" s="74"/>
      <c r="G279" s="74"/>
      <c r="S279" s="61"/>
      <c r="T279" s="61"/>
    </row>
    <row r="280" spans="1:20" s="55" customFormat="1" ht="14.15" x14ac:dyDescent="0.4">
      <c r="A280" s="39"/>
      <c r="E280" s="74"/>
      <c r="F280" s="74"/>
      <c r="G280" s="74"/>
      <c r="S280" s="61"/>
      <c r="T280" s="61"/>
    </row>
    <row r="281" spans="1:20" s="55" customFormat="1" ht="14.15" x14ac:dyDescent="0.4">
      <c r="A281" s="39"/>
      <c r="E281" s="74"/>
      <c r="F281" s="74"/>
      <c r="G281" s="74"/>
      <c r="S281" s="61"/>
      <c r="T281" s="61"/>
    </row>
    <row r="282" spans="1:20" s="55" customFormat="1" ht="14.15" x14ac:dyDescent="0.4">
      <c r="A282" s="39"/>
      <c r="E282" s="74"/>
      <c r="F282" s="74"/>
      <c r="G282" s="74"/>
      <c r="S282" s="61"/>
      <c r="T282" s="61"/>
    </row>
    <row r="283" spans="1:20" s="55" customFormat="1" ht="14.15" x14ac:dyDescent="0.4">
      <c r="A283" s="39"/>
      <c r="E283" s="74"/>
      <c r="F283" s="74"/>
      <c r="G283" s="74"/>
      <c r="S283" s="61"/>
      <c r="T283" s="61"/>
    </row>
    <row r="284" spans="1:20" s="55" customFormat="1" ht="14.15" x14ac:dyDescent="0.4">
      <c r="A284" s="39"/>
      <c r="E284" s="74"/>
      <c r="F284" s="74"/>
      <c r="G284" s="74"/>
      <c r="S284" s="61"/>
      <c r="T284" s="61"/>
    </row>
    <row r="285" spans="1:20" s="55" customFormat="1" ht="14.15" x14ac:dyDescent="0.4">
      <c r="A285" s="39"/>
      <c r="E285" s="74"/>
      <c r="F285" s="74"/>
      <c r="G285" s="74"/>
      <c r="S285" s="61"/>
      <c r="T285" s="61"/>
    </row>
    <row r="286" spans="1:20" s="55" customFormat="1" ht="14.15" x14ac:dyDescent="0.4">
      <c r="A286" s="39"/>
      <c r="E286" s="74"/>
      <c r="F286" s="74"/>
      <c r="G286" s="74"/>
      <c r="S286" s="61"/>
      <c r="T286" s="61"/>
    </row>
    <row r="287" spans="1:20" s="55" customFormat="1" ht="14.15" x14ac:dyDescent="0.4">
      <c r="A287" s="39"/>
      <c r="E287" s="74"/>
      <c r="F287" s="74"/>
      <c r="G287" s="74"/>
      <c r="S287" s="61"/>
      <c r="T287" s="61"/>
    </row>
    <row r="288" spans="1:20" s="55" customFormat="1" ht="14.15" x14ac:dyDescent="0.4">
      <c r="A288" s="39"/>
      <c r="E288" s="74"/>
      <c r="F288" s="74"/>
      <c r="G288" s="74"/>
      <c r="S288" s="61"/>
      <c r="T288" s="61"/>
    </row>
    <row r="289" spans="1:20" s="55" customFormat="1" ht="14.15" x14ac:dyDescent="0.4">
      <c r="A289" s="39"/>
      <c r="E289" s="74"/>
      <c r="F289" s="74"/>
      <c r="G289" s="74"/>
      <c r="S289" s="61"/>
      <c r="T289" s="61"/>
    </row>
    <row r="290" spans="1:20" s="55" customFormat="1" ht="14.15" x14ac:dyDescent="0.4">
      <c r="A290" s="39"/>
      <c r="E290" s="74"/>
      <c r="F290" s="74"/>
      <c r="G290" s="74"/>
      <c r="S290" s="61"/>
      <c r="T290" s="61"/>
    </row>
    <row r="291" spans="1:20" s="55" customFormat="1" ht="14.15" x14ac:dyDescent="0.4">
      <c r="A291" s="39"/>
      <c r="E291" s="74"/>
      <c r="F291" s="74"/>
      <c r="G291" s="74"/>
      <c r="S291" s="61"/>
      <c r="T291" s="61"/>
    </row>
    <row r="292" spans="1:20" s="55" customFormat="1" ht="14.15" x14ac:dyDescent="0.4">
      <c r="A292" s="39"/>
      <c r="E292" s="74"/>
      <c r="F292" s="74"/>
      <c r="G292" s="74"/>
      <c r="S292" s="61"/>
      <c r="T292" s="61"/>
    </row>
    <row r="293" spans="1:20" s="55" customFormat="1" ht="14.15" x14ac:dyDescent="0.4">
      <c r="A293" s="39"/>
      <c r="E293" s="74"/>
      <c r="F293" s="74"/>
      <c r="G293" s="74"/>
      <c r="S293" s="61"/>
      <c r="T293" s="61"/>
    </row>
    <row r="294" spans="1:20" s="55" customFormat="1" ht="14.15" x14ac:dyDescent="0.4">
      <c r="A294" s="39"/>
      <c r="E294" s="74"/>
      <c r="F294" s="74"/>
      <c r="G294" s="74"/>
      <c r="S294" s="61"/>
      <c r="T294" s="61"/>
    </row>
    <row r="295" spans="1:20" s="55" customFormat="1" ht="14.15" x14ac:dyDescent="0.4">
      <c r="A295" s="39"/>
      <c r="E295" s="74"/>
      <c r="F295" s="74"/>
      <c r="G295" s="74"/>
      <c r="S295" s="61"/>
      <c r="T295" s="61"/>
    </row>
    <row r="296" spans="1:20" s="55" customFormat="1" ht="14.15" x14ac:dyDescent="0.4">
      <c r="A296" s="39"/>
      <c r="E296" s="74"/>
      <c r="F296" s="74"/>
      <c r="G296" s="74"/>
      <c r="S296" s="61"/>
      <c r="T296" s="61"/>
    </row>
    <row r="297" spans="1:20" s="55" customFormat="1" ht="14.15" x14ac:dyDescent="0.4">
      <c r="A297" s="39"/>
      <c r="E297" s="74"/>
      <c r="F297" s="74"/>
      <c r="G297" s="74"/>
      <c r="S297" s="61"/>
      <c r="T297" s="61"/>
    </row>
    <row r="298" spans="1:20" s="55" customFormat="1" ht="14.15" x14ac:dyDescent="0.4">
      <c r="A298" s="39"/>
      <c r="E298" s="74"/>
      <c r="F298" s="74"/>
      <c r="G298" s="74"/>
      <c r="S298" s="61"/>
      <c r="T298" s="61"/>
    </row>
    <row r="299" spans="1:20" s="55" customFormat="1" ht="14.15" x14ac:dyDescent="0.4">
      <c r="A299" s="39"/>
      <c r="E299" s="74"/>
      <c r="F299" s="74"/>
      <c r="G299" s="74"/>
      <c r="S299" s="61"/>
      <c r="T299" s="61"/>
    </row>
    <row r="300" spans="1:20" s="55" customFormat="1" ht="14.15" x14ac:dyDescent="0.4">
      <c r="A300" s="39"/>
      <c r="E300" s="74"/>
      <c r="F300" s="74"/>
      <c r="G300" s="74"/>
      <c r="S300" s="61"/>
      <c r="T300" s="61"/>
    </row>
    <row r="301" spans="1:20" s="55" customFormat="1" ht="14.15" x14ac:dyDescent="0.4">
      <c r="A301" s="39"/>
      <c r="E301" s="74"/>
      <c r="F301" s="74"/>
      <c r="G301" s="74"/>
      <c r="S301" s="61"/>
      <c r="T301" s="61"/>
    </row>
    <row r="302" spans="1:20" s="55" customFormat="1" ht="14.15" x14ac:dyDescent="0.4">
      <c r="A302" s="39"/>
      <c r="E302" s="74"/>
      <c r="F302" s="74"/>
      <c r="G302" s="74"/>
      <c r="S302" s="61"/>
      <c r="T302" s="61"/>
    </row>
    <row r="303" spans="1:20" s="55" customFormat="1" ht="14.15" x14ac:dyDescent="0.4">
      <c r="A303" s="39"/>
      <c r="E303" s="74"/>
      <c r="F303" s="74"/>
      <c r="G303" s="74"/>
      <c r="S303" s="61"/>
      <c r="T303" s="61"/>
    </row>
    <row r="304" spans="1:20" s="55" customFormat="1" ht="14.15" x14ac:dyDescent="0.4">
      <c r="A304" s="39"/>
      <c r="E304" s="74"/>
      <c r="F304" s="74"/>
      <c r="G304" s="74"/>
      <c r="S304" s="61"/>
      <c r="T304" s="61"/>
    </row>
    <row r="305" spans="1:20" s="55" customFormat="1" ht="14.15" x14ac:dyDescent="0.4">
      <c r="A305" s="39"/>
      <c r="E305" s="74"/>
      <c r="F305" s="74"/>
      <c r="G305" s="74"/>
      <c r="S305" s="61"/>
      <c r="T305" s="61"/>
    </row>
    <row r="306" spans="1:20" s="55" customFormat="1" ht="14.15" x14ac:dyDescent="0.4">
      <c r="A306" s="39"/>
      <c r="E306" s="74"/>
      <c r="F306" s="74"/>
      <c r="G306" s="74"/>
      <c r="S306" s="61"/>
      <c r="T306" s="61"/>
    </row>
    <row r="307" spans="1:20" s="55" customFormat="1" ht="14.15" x14ac:dyDescent="0.4">
      <c r="A307" s="39"/>
      <c r="E307" s="74"/>
      <c r="F307" s="74"/>
      <c r="G307" s="74"/>
      <c r="S307" s="61"/>
      <c r="T307" s="61"/>
    </row>
    <row r="308" spans="1:20" s="55" customFormat="1" ht="14.15" x14ac:dyDescent="0.4">
      <c r="A308" s="39"/>
      <c r="E308" s="74"/>
      <c r="F308" s="74"/>
      <c r="G308" s="74"/>
      <c r="S308" s="61"/>
      <c r="T308" s="61"/>
    </row>
    <row r="309" spans="1:20" s="55" customFormat="1" ht="14.15" x14ac:dyDescent="0.4">
      <c r="A309" s="39"/>
      <c r="E309" s="74"/>
      <c r="F309" s="74"/>
      <c r="G309" s="74"/>
      <c r="S309" s="61"/>
      <c r="T309" s="61"/>
    </row>
    <row r="310" spans="1:20" s="55" customFormat="1" ht="14.15" x14ac:dyDescent="0.4">
      <c r="A310" s="39"/>
      <c r="E310" s="74"/>
      <c r="F310" s="74"/>
      <c r="G310" s="74"/>
      <c r="S310" s="61"/>
      <c r="T310" s="61"/>
    </row>
    <row r="311" spans="1:20" s="55" customFormat="1" ht="14.15" x14ac:dyDescent="0.4">
      <c r="A311" s="39"/>
      <c r="E311" s="74"/>
      <c r="F311" s="74"/>
      <c r="G311" s="74"/>
      <c r="S311" s="61"/>
      <c r="T311" s="61"/>
    </row>
    <row r="312" spans="1:20" s="55" customFormat="1" ht="14.15" x14ac:dyDescent="0.4">
      <c r="A312" s="39"/>
      <c r="E312" s="74"/>
      <c r="F312" s="74"/>
      <c r="G312" s="74"/>
      <c r="S312" s="61"/>
      <c r="T312" s="61"/>
    </row>
    <row r="313" spans="1:20" s="55" customFormat="1" ht="14.15" x14ac:dyDescent="0.4">
      <c r="A313" s="39"/>
      <c r="E313" s="74"/>
      <c r="F313" s="74"/>
      <c r="G313" s="74"/>
      <c r="S313" s="61"/>
      <c r="T313" s="61"/>
    </row>
    <row r="314" spans="1:20" s="55" customFormat="1" ht="14.15" x14ac:dyDescent="0.4">
      <c r="A314" s="39"/>
      <c r="E314" s="74"/>
      <c r="F314" s="74"/>
      <c r="G314" s="74"/>
      <c r="S314" s="61"/>
      <c r="T314" s="61"/>
    </row>
    <row r="315" spans="1:20" s="55" customFormat="1" ht="14.15" x14ac:dyDescent="0.4">
      <c r="A315" s="39"/>
      <c r="E315" s="74"/>
      <c r="F315" s="74"/>
      <c r="G315" s="74"/>
      <c r="S315" s="61"/>
      <c r="T315" s="61"/>
    </row>
    <row r="316" spans="1:20" s="55" customFormat="1" ht="14.15" x14ac:dyDescent="0.4">
      <c r="A316" s="39"/>
      <c r="E316" s="74"/>
      <c r="F316" s="74"/>
      <c r="G316" s="74"/>
      <c r="S316" s="61"/>
      <c r="T316" s="61"/>
    </row>
    <row r="317" spans="1:20" s="55" customFormat="1" ht="14.15" x14ac:dyDescent="0.4">
      <c r="A317" s="39"/>
      <c r="E317" s="74"/>
      <c r="F317" s="74"/>
      <c r="G317" s="74"/>
      <c r="S317" s="61"/>
      <c r="T317" s="61"/>
    </row>
    <row r="318" spans="1:20" s="55" customFormat="1" ht="14.15" x14ac:dyDescent="0.4">
      <c r="A318" s="39"/>
      <c r="E318" s="74"/>
      <c r="F318" s="74"/>
      <c r="G318" s="74"/>
      <c r="S318" s="61"/>
      <c r="T318" s="61"/>
    </row>
    <row r="319" spans="1:20" s="55" customFormat="1" ht="14.15" x14ac:dyDescent="0.4">
      <c r="A319" s="39"/>
      <c r="E319" s="74"/>
      <c r="F319" s="74"/>
      <c r="G319" s="74"/>
      <c r="S319" s="61"/>
      <c r="T319" s="61"/>
    </row>
    <row r="320" spans="1:20" s="55" customFormat="1" ht="14.15" x14ac:dyDescent="0.4">
      <c r="A320" s="39"/>
      <c r="E320" s="74"/>
      <c r="F320" s="74"/>
      <c r="G320" s="74"/>
      <c r="S320" s="61"/>
      <c r="T320" s="61"/>
    </row>
    <row r="321" spans="1:20" s="55" customFormat="1" ht="14.15" x14ac:dyDescent="0.4">
      <c r="A321" s="39"/>
      <c r="E321" s="74"/>
      <c r="F321" s="74"/>
      <c r="G321" s="74"/>
      <c r="S321" s="61"/>
      <c r="T321" s="61"/>
    </row>
    <row r="322" spans="1:20" s="55" customFormat="1" ht="14.15" x14ac:dyDescent="0.4">
      <c r="A322" s="39"/>
      <c r="E322" s="74"/>
      <c r="F322" s="74"/>
      <c r="G322" s="74"/>
      <c r="S322" s="61"/>
      <c r="T322" s="61"/>
    </row>
    <row r="323" spans="1:20" s="55" customFormat="1" ht="14.15" x14ac:dyDescent="0.4">
      <c r="A323" s="39"/>
      <c r="E323" s="74"/>
      <c r="F323" s="74"/>
      <c r="G323" s="74"/>
      <c r="S323" s="61"/>
      <c r="T323" s="61"/>
    </row>
    <row r="324" spans="1:20" s="55" customFormat="1" ht="14.15" x14ac:dyDescent="0.4">
      <c r="A324" s="39"/>
      <c r="E324" s="74"/>
      <c r="F324" s="74"/>
      <c r="G324" s="74"/>
      <c r="S324" s="61"/>
      <c r="T324" s="61"/>
    </row>
    <row r="325" spans="1:20" s="55" customFormat="1" ht="14.15" x14ac:dyDescent="0.4">
      <c r="A325" s="39"/>
      <c r="E325" s="74"/>
      <c r="F325" s="74"/>
      <c r="G325" s="74"/>
      <c r="S325" s="61"/>
      <c r="T325" s="61"/>
    </row>
    <row r="326" spans="1:20" s="55" customFormat="1" ht="14.15" x14ac:dyDescent="0.4">
      <c r="A326" s="39"/>
      <c r="E326" s="74"/>
      <c r="F326" s="74"/>
      <c r="G326" s="74"/>
      <c r="S326" s="61"/>
      <c r="T326" s="61"/>
    </row>
    <row r="327" spans="1:20" s="55" customFormat="1" ht="14.15" x14ac:dyDescent="0.4">
      <c r="A327" s="39"/>
      <c r="E327" s="74"/>
      <c r="F327" s="74"/>
      <c r="G327" s="74"/>
      <c r="S327" s="61"/>
      <c r="T327" s="61"/>
    </row>
    <row r="328" spans="1:20" s="55" customFormat="1" ht="14.15" x14ac:dyDescent="0.4">
      <c r="A328" s="39"/>
      <c r="E328" s="74"/>
      <c r="F328" s="74"/>
      <c r="G328" s="74"/>
      <c r="S328" s="61"/>
      <c r="T328" s="61"/>
    </row>
    <row r="329" spans="1:20" s="55" customFormat="1" ht="14.15" x14ac:dyDescent="0.4">
      <c r="A329" s="39"/>
      <c r="E329" s="74"/>
      <c r="F329" s="74"/>
      <c r="G329" s="74"/>
      <c r="S329" s="61"/>
      <c r="T329" s="61"/>
    </row>
    <row r="330" spans="1:20" s="55" customFormat="1" ht="14.15" x14ac:dyDescent="0.4">
      <c r="A330" s="39"/>
      <c r="E330" s="74"/>
      <c r="F330" s="74"/>
      <c r="G330" s="74"/>
      <c r="S330" s="61"/>
      <c r="T330" s="61"/>
    </row>
    <row r="331" spans="1:20" s="55" customFormat="1" ht="14.15" x14ac:dyDescent="0.4">
      <c r="A331" s="39"/>
      <c r="E331" s="74"/>
      <c r="F331" s="74"/>
      <c r="G331" s="74"/>
      <c r="S331" s="61"/>
      <c r="T331" s="61"/>
    </row>
    <row r="332" spans="1:20" s="55" customFormat="1" ht="14.15" x14ac:dyDescent="0.4">
      <c r="A332" s="39"/>
      <c r="E332" s="74"/>
      <c r="F332" s="74"/>
      <c r="G332" s="74"/>
      <c r="S332" s="61"/>
      <c r="T332" s="61"/>
    </row>
    <row r="333" spans="1:20" s="55" customFormat="1" ht="14.15" x14ac:dyDescent="0.4">
      <c r="A333" s="39"/>
      <c r="E333" s="74"/>
      <c r="F333" s="74"/>
      <c r="G333" s="74"/>
      <c r="S333" s="61"/>
      <c r="T333" s="61"/>
    </row>
    <row r="334" spans="1:20" s="55" customFormat="1" ht="14.15" x14ac:dyDescent="0.4">
      <c r="A334" s="39"/>
      <c r="E334" s="74"/>
      <c r="F334" s="74"/>
      <c r="G334" s="74"/>
      <c r="S334" s="61"/>
      <c r="T334" s="61"/>
    </row>
    <row r="335" spans="1:20" s="55" customFormat="1" ht="14.15" x14ac:dyDescent="0.4">
      <c r="A335" s="39"/>
      <c r="E335" s="74"/>
      <c r="F335" s="74"/>
      <c r="G335" s="74"/>
      <c r="S335" s="61"/>
      <c r="T335" s="61"/>
    </row>
    <row r="336" spans="1:20" s="55" customFormat="1" ht="14.15" x14ac:dyDescent="0.4">
      <c r="A336" s="39"/>
      <c r="E336" s="74"/>
      <c r="F336" s="74"/>
      <c r="G336" s="74"/>
      <c r="S336" s="61"/>
      <c r="T336" s="61"/>
    </row>
    <row r="337" spans="1:20" s="55" customFormat="1" ht="14.15" x14ac:dyDescent="0.4">
      <c r="A337" s="39"/>
      <c r="E337" s="74"/>
      <c r="F337" s="74"/>
      <c r="G337" s="74"/>
      <c r="S337" s="61"/>
      <c r="T337" s="61"/>
    </row>
    <row r="338" spans="1:20" s="55" customFormat="1" ht="14.15" x14ac:dyDescent="0.4">
      <c r="A338" s="39"/>
      <c r="E338" s="74"/>
      <c r="F338" s="74"/>
      <c r="G338" s="74"/>
      <c r="S338" s="61"/>
      <c r="T338" s="61"/>
    </row>
    <row r="339" spans="1:20" s="55" customFormat="1" ht="14.15" x14ac:dyDescent="0.4">
      <c r="A339" s="39"/>
      <c r="E339" s="74"/>
      <c r="F339" s="74"/>
      <c r="G339" s="74"/>
      <c r="S339" s="61"/>
      <c r="T339" s="61"/>
    </row>
    <row r="340" spans="1:20" s="55" customFormat="1" ht="14.15" x14ac:dyDescent="0.4">
      <c r="A340" s="39"/>
      <c r="E340" s="74"/>
      <c r="F340" s="74"/>
      <c r="G340" s="74"/>
      <c r="S340" s="61"/>
      <c r="T340" s="61"/>
    </row>
    <row r="341" spans="1:20" s="55" customFormat="1" ht="14.15" x14ac:dyDescent="0.4">
      <c r="A341" s="39"/>
      <c r="E341" s="74"/>
      <c r="F341" s="74"/>
      <c r="G341" s="74"/>
      <c r="S341" s="61"/>
      <c r="T341" s="61"/>
    </row>
    <row r="342" spans="1:20" s="55" customFormat="1" ht="14.15" x14ac:dyDescent="0.4">
      <c r="A342" s="39"/>
      <c r="E342" s="74"/>
      <c r="F342" s="74"/>
      <c r="G342" s="74"/>
      <c r="S342" s="61"/>
      <c r="T342" s="61"/>
    </row>
    <row r="343" spans="1:20" s="55" customFormat="1" ht="14.15" x14ac:dyDescent="0.4">
      <c r="A343" s="39"/>
      <c r="E343" s="74"/>
      <c r="F343" s="74"/>
      <c r="G343" s="74"/>
      <c r="S343" s="61"/>
      <c r="T343" s="61"/>
    </row>
    <row r="344" spans="1:20" s="55" customFormat="1" ht="14.15" x14ac:dyDescent="0.4">
      <c r="A344" s="39"/>
      <c r="E344" s="74"/>
      <c r="F344" s="74"/>
      <c r="G344" s="74"/>
      <c r="S344" s="61"/>
      <c r="T344" s="61"/>
    </row>
    <row r="345" spans="1:20" s="55" customFormat="1" ht="14.15" x14ac:dyDescent="0.4">
      <c r="A345" s="39"/>
      <c r="E345" s="74"/>
      <c r="F345" s="74"/>
      <c r="G345" s="74"/>
      <c r="S345" s="61"/>
      <c r="T345" s="61"/>
    </row>
    <row r="346" spans="1:20" s="55" customFormat="1" ht="14.15" x14ac:dyDescent="0.4">
      <c r="A346" s="39"/>
      <c r="E346" s="74"/>
      <c r="F346" s="74"/>
      <c r="G346" s="74"/>
      <c r="S346" s="61"/>
      <c r="T346" s="61"/>
    </row>
    <row r="347" spans="1:20" s="55" customFormat="1" ht="14.15" x14ac:dyDescent="0.4">
      <c r="A347" s="39"/>
      <c r="E347" s="74"/>
      <c r="F347" s="74"/>
      <c r="G347" s="74"/>
      <c r="S347" s="61"/>
      <c r="T347" s="61"/>
    </row>
    <row r="348" spans="1:20" s="55" customFormat="1" ht="14.15" x14ac:dyDescent="0.4">
      <c r="A348" s="39"/>
      <c r="E348" s="74"/>
      <c r="F348" s="74"/>
      <c r="G348" s="74"/>
      <c r="S348" s="61"/>
      <c r="T348" s="61"/>
    </row>
    <row r="349" spans="1:20" s="55" customFormat="1" ht="14.15" x14ac:dyDescent="0.4">
      <c r="A349" s="39"/>
      <c r="E349" s="74"/>
      <c r="F349" s="74"/>
      <c r="G349" s="74"/>
      <c r="S349" s="61"/>
      <c r="T349" s="61"/>
    </row>
    <row r="350" spans="1:20" s="55" customFormat="1" ht="14.15" x14ac:dyDescent="0.4">
      <c r="A350" s="39"/>
      <c r="E350" s="74"/>
      <c r="F350" s="74"/>
      <c r="G350" s="74"/>
      <c r="S350" s="61"/>
      <c r="T350" s="61"/>
    </row>
    <row r="351" spans="1:20" s="55" customFormat="1" ht="14.15" x14ac:dyDescent="0.4">
      <c r="A351" s="39"/>
      <c r="E351" s="74"/>
      <c r="F351" s="74"/>
      <c r="G351" s="74"/>
      <c r="S351" s="61"/>
      <c r="T351" s="61"/>
    </row>
    <row r="352" spans="1:20" s="55" customFormat="1" ht="14.15" x14ac:dyDescent="0.4">
      <c r="A352" s="39"/>
      <c r="E352" s="74"/>
      <c r="F352" s="74"/>
      <c r="G352" s="74"/>
      <c r="S352" s="61"/>
      <c r="T352" s="61"/>
    </row>
    <row r="353" spans="1:20" s="55" customFormat="1" ht="14.15" x14ac:dyDescent="0.4">
      <c r="A353" s="39"/>
      <c r="E353" s="74"/>
      <c r="F353" s="74"/>
      <c r="G353" s="74"/>
      <c r="S353" s="61"/>
      <c r="T353" s="61"/>
    </row>
    <row r="354" spans="1:20" s="55" customFormat="1" ht="14.15" x14ac:dyDescent="0.4">
      <c r="A354" s="39"/>
      <c r="E354" s="74"/>
      <c r="F354" s="74"/>
      <c r="G354" s="74"/>
      <c r="S354" s="61"/>
      <c r="T354" s="61"/>
    </row>
    <row r="355" spans="1:20" s="55" customFormat="1" ht="14.15" x14ac:dyDescent="0.4">
      <c r="A355" s="39"/>
      <c r="E355" s="74"/>
      <c r="F355" s="74"/>
      <c r="G355" s="74"/>
      <c r="S355" s="61"/>
      <c r="T355" s="61"/>
    </row>
    <row r="356" spans="1:20" s="55" customFormat="1" ht="14.15" x14ac:dyDescent="0.4">
      <c r="A356" s="39"/>
      <c r="E356" s="74"/>
      <c r="F356" s="74"/>
      <c r="G356" s="74"/>
      <c r="S356" s="61"/>
      <c r="T356" s="61"/>
    </row>
    <row r="357" spans="1:20" s="55" customFormat="1" ht="14.15" x14ac:dyDescent="0.4">
      <c r="A357" s="39"/>
      <c r="E357" s="74"/>
      <c r="F357" s="74"/>
      <c r="G357" s="74"/>
      <c r="S357" s="61"/>
      <c r="T357" s="61"/>
    </row>
    <row r="358" spans="1:20" s="55" customFormat="1" ht="14.15" x14ac:dyDescent="0.4">
      <c r="A358" s="39"/>
      <c r="E358" s="74"/>
      <c r="F358" s="74"/>
      <c r="G358" s="74"/>
      <c r="S358" s="61"/>
      <c r="T358" s="61"/>
    </row>
    <row r="359" spans="1:20" s="55" customFormat="1" ht="14.15" x14ac:dyDescent="0.4">
      <c r="A359" s="39"/>
      <c r="E359" s="74"/>
      <c r="F359" s="74"/>
      <c r="G359" s="74"/>
      <c r="S359" s="61"/>
      <c r="T359" s="61"/>
    </row>
    <row r="360" spans="1:20" s="55" customFormat="1" ht="14.15" x14ac:dyDescent="0.4">
      <c r="A360" s="39"/>
      <c r="E360" s="74"/>
      <c r="F360" s="74"/>
      <c r="G360" s="74"/>
      <c r="S360" s="61"/>
      <c r="T360" s="61"/>
    </row>
    <row r="361" spans="1:20" s="55" customFormat="1" ht="14.15" x14ac:dyDescent="0.4">
      <c r="A361" s="39"/>
      <c r="E361" s="74"/>
      <c r="F361" s="74"/>
      <c r="G361" s="74"/>
      <c r="S361" s="61"/>
      <c r="T361" s="61"/>
    </row>
    <row r="362" spans="1:20" s="55" customFormat="1" ht="14.15" x14ac:dyDescent="0.4">
      <c r="A362" s="39"/>
      <c r="E362" s="74"/>
      <c r="F362" s="74"/>
      <c r="G362" s="74"/>
      <c r="S362" s="61"/>
      <c r="T362" s="61"/>
    </row>
    <row r="363" spans="1:20" s="55" customFormat="1" ht="14.15" x14ac:dyDescent="0.4">
      <c r="A363" s="39"/>
      <c r="E363" s="74"/>
      <c r="F363" s="74"/>
      <c r="G363" s="74"/>
      <c r="S363" s="61"/>
      <c r="T363" s="61"/>
    </row>
    <row r="364" spans="1:20" s="55" customFormat="1" ht="14.15" x14ac:dyDescent="0.4">
      <c r="A364" s="39"/>
      <c r="E364" s="74"/>
      <c r="F364" s="74"/>
      <c r="G364" s="74"/>
      <c r="S364" s="61"/>
      <c r="T364" s="61"/>
    </row>
    <row r="365" spans="1:20" s="55" customFormat="1" ht="14.15" x14ac:dyDescent="0.4">
      <c r="A365" s="39"/>
      <c r="E365" s="74"/>
      <c r="F365" s="74"/>
      <c r="G365" s="74"/>
      <c r="S365" s="61"/>
      <c r="T365" s="61"/>
    </row>
    <row r="366" spans="1:20" s="55" customFormat="1" ht="14.15" x14ac:dyDescent="0.4">
      <c r="A366" s="39"/>
      <c r="E366" s="74"/>
      <c r="F366" s="74"/>
      <c r="G366" s="74"/>
      <c r="S366" s="61"/>
      <c r="T366" s="61"/>
    </row>
    <row r="367" spans="1:20" s="55" customFormat="1" ht="14.15" x14ac:dyDescent="0.4">
      <c r="A367" s="39"/>
      <c r="E367" s="74"/>
      <c r="F367" s="74"/>
      <c r="G367" s="74"/>
      <c r="S367" s="61"/>
      <c r="T367" s="61"/>
    </row>
    <row r="368" spans="1:20" s="55" customFormat="1" ht="14.15" x14ac:dyDescent="0.4">
      <c r="A368" s="39"/>
      <c r="E368" s="74"/>
      <c r="F368" s="74"/>
      <c r="G368" s="74"/>
      <c r="S368" s="61"/>
      <c r="T368" s="61"/>
    </row>
    <row r="369" spans="1:20" s="55" customFormat="1" ht="14.15" x14ac:dyDescent="0.4">
      <c r="A369" s="39"/>
      <c r="E369" s="74"/>
      <c r="F369" s="74"/>
      <c r="G369" s="74"/>
      <c r="S369" s="61"/>
      <c r="T369" s="61"/>
    </row>
    <row r="370" spans="1:20" s="55" customFormat="1" ht="14.15" x14ac:dyDescent="0.4">
      <c r="A370" s="39"/>
      <c r="E370" s="74"/>
      <c r="F370" s="74"/>
      <c r="G370" s="74"/>
      <c r="S370" s="61"/>
      <c r="T370" s="61"/>
    </row>
    <row r="371" spans="1:20" s="55" customFormat="1" ht="14.15" x14ac:dyDescent="0.4">
      <c r="A371" s="39"/>
      <c r="E371" s="74"/>
      <c r="F371" s="74"/>
      <c r="G371" s="74"/>
      <c r="S371" s="61"/>
      <c r="T371" s="61"/>
    </row>
    <row r="372" spans="1:20" s="55" customFormat="1" ht="14.15" x14ac:dyDescent="0.4">
      <c r="A372" s="39"/>
      <c r="E372" s="74"/>
      <c r="F372" s="74"/>
      <c r="G372" s="74"/>
      <c r="S372" s="61"/>
      <c r="T372" s="61"/>
    </row>
    <row r="373" spans="1:20" s="55" customFormat="1" ht="14.15" x14ac:dyDescent="0.4">
      <c r="A373" s="39"/>
      <c r="E373" s="74"/>
      <c r="F373" s="74"/>
      <c r="G373" s="74"/>
      <c r="S373" s="61"/>
      <c r="T373" s="61"/>
    </row>
    <row r="374" spans="1:20" s="55" customFormat="1" ht="14.15" x14ac:dyDescent="0.4">
      <c r="A374" s="39"/>
      <c r="E374" s="74"/>
      <c r="F374" s="74"/>
      <c r="G374" s="74"/>
      <c r="S374" s="61"/>
      <c r="T374" s="61"/>
    </row>
    <row r="375" spans="1:20" s="55" customFormat="1" ht="14.15" x14ac:dyDescent="0.4">
      <c r="A375" s="39"/>
      <c r="E375" s="74"/>
      <c r="F375" s="74"/>
      <c r="G375" s="74"/>
      <c r="S375" s="61"/>
      <c r="T375" s="61"/>
    </row>
    <row r="376" spans="1:20" s="55" customFormat="1" ht="14.15" x14ac:dyDescent="0.4">
      <c r="A376" s="39"/>
      <c r="E376" s="74"/>
      <c r="F376" s="74"/>
      <c r="G376" s="74"/>
      <c r="S376" s="61"/>
      <c r="T376" s="61"/>
    </row>
    <row r="377" spans="1:20" s="55" customFormat="1" ht="14.15" x14ac:dyDescent="0.4">
      <c r="A377" s="39"/>
      <c r="E377" s="74"/>
      <c r="F377" s="74"/>
      <c r="G377" s="74"/>
      <c r="S377" s="61"/>
      <c r="T377" s="61"/>
    </row>
    <row r="378" spans="1:20" s="55" customFormat="1" ht="14.15" x14ac:dyDescent="0.4">
      <c r="A378" s="39"/>
      <c r="E378" s="74"/>
      <c r="F378" s="74"/>
      <c r="G378" s="74"/>
      <c r="S378" s="61"/>
      <c r="T378" s="61"/>
    </row>
    <row r="379" spans="1:20" s="55" customFormat="1" ht="14.15" x14ac:dyDescent="0.4">
      <c r="A379" s="39"/>
      <c r="E379" s="74"/>
      <c r="F379" s="74"/>
      <c r="G379" s="74"/>
      <c r="S379" s="61"/>
      <c r="T379" s="61"/>
    </row>
    <row r="380" spans="1:20" s="55" customFormat="1" ht="14.15" x14ac:dyDescent="0.4">
      <c r="A380" s="39"/>
      <c r="E380" s="74"/>
      <c r="F380" s="74"/>
      <c r="G380" s="74"/>
      <c r="S380" s="61"/>
      <c r="T380" s="61"/>
    </row>
    <row r="381" spans="1:20" s="55" customFormat="1" ht="14.15" x14ac:dyDescent="0.4">
      <c r="A381" s="39"/>
      <c r="E381" s="74"/>
      <c r="F381" s="74"/>
      <c r="G381" s="74"/>
      <c r="S381" s="61"/>
      <c r="T381" s="61"/>
    </row>
    <row r="382" spans="1:20" s="55" customFormat="1" ht="14.15" x14ac:dyDescent="0.4">
      <c r="A382" s="39"/>
      <c r="E382" s="74"/>
      <c r="F382" s="74"/>
      <c r="G382" s="74"/>
      <c r="S382" s="61"/>
      <c r="T382" s="61"/>
    </row>
    <row r="383" spans="1:20" s="55" customFormat="1" ht="14.15" x14ac:dyDescent="0.4">
      <c r="A383" s="39"/>
      <c r="E383" s="74"/>
      <c r="F383" s="74"/>
      <c r="G383" s="74"/>
      <c r="S383" s="61"/>
      <c r="T383" s="61"/>
    </row>
    <row r="384" spans="1:20" s="55" customFormat="1" ht="14.15" x14ac:dyDescent="0.4">
      <c r="A384" s="39"/>
      <c r="E384" s="74"/>
      <c r="F384" s="74"/>
      <c r="G384" s="74"/>
      <c r="S384" s="61"/>
      <c r="T384" s="61"/>
    </row>
    <row r="385" spans="1:20" s="55" customFormat="1" ht="14.15" x14ac:dyDescent="0.4">
      <c r="A385" s="39"/>
      <c r="E385" s="74"/>
      <c r="F385" s="74"/>
      <c r="G385" s="74"/>
      <c r="S385" s="61"/>
      <c r="T385" s="61"/>
    </row>
    <row r="386" spans="1:20" s="55" customFormat="1" ht="14.15" x14ac:dyDescent="0.4">
      <c r="A386" s="39"/>
      <c r="E386" s="74"/>
      <c r="F386" s="74"/>
      <c r="G386" s="74"/>
      <c r="S386" s="61"/>
      <c r="T386" s="61"/>
    </row>
    <row r="387" spans="1:20" s="55" customFormat="1" ht="14.15" x14ac:dyDescent="0.4">
      <c r="A387" s="39"/>
      <c r="E387" s="74"/>
      <c r="F387" s="74"/>
      <c r="G387" s="74"/>
      <c r="S387" s="61"/>
      <c r="T387" s="61"/>
    </row>
    <row r="388" spans="1:20" s="55" customFormat="1" ht="14.15" x14ac:dyDescent="0.4">
      <c r="A388" s="39"/>
      <c r="E388" s="74"/>
      <c r="F388" s="74"/>
      <c r="G388" s="74"/>
      <c r="S388" s="61"/>
      <c r="T388" s="61"/>
    </row>
    <row r="389" spans="1:20" s="55" customFormat="1" ht="14.15" x14ac:dyDescent="0.4">
      <c r="A389" s="39"/>
      <c r="E389" s="74"/>
      <c r="F389" s="74"/>
      <c r="G389" s="74"/>
      <c r="S389" s="61"/>
      <c r="T389" s="61"/>
    </row>
    <row r="390" spans="1:20" s="55" customFormat="1" ht="14.15" x14ac:dyDescent="0.4">
      <c r="A390" s="39"/>
      <c r="E390" s="74"/>
      <c r="F390" s="74"/>
      <c r="G390" s="74"/>
      <c r="S390" s="61"/>
      <c r="T390" s="61"/>
    </row>
    <row r="391" spans="1:20" s="55" customFormat="1" ht="14.15" x14ac:dyDescent="0.4">
      <c r="A391" s="39"/>
      <c r="E391" s="74"/>
      <c r="F391" s="74"/>
      <c r="G391" s="74"/>
      <c r="S391" s="61"/>
      <c r="T391" s="61"/>
    </row>
    <row r="392" spans="1:20" s="55" customFormat="1" ht="14.15" x14ac:dyDescent="0.4">
      <c r="A392" s="39"/>
      <c r="E392" s="74"/>
      <c r="F392" s="74"/>
      <c r="G392" s="74"/>
      <c r="S392" s="61"/>
      <c r="T392" s="61"/>
    </row>
    <row r="393" spans="1:20" s="55" customFormat="1" ht="14.15" x14ac:dyDescent="0.4">
      <c r="A393" s="39"/>
      <c r="E393" s="74"/>
      <c r="F393" s="74"/>
      <c r="G393" s="74"/>
      <c r="S393" s="61"/>
      <c r="T393" s="61"/>
    </row>
    <row r="394" spans="1:20" s="55" customFormat="1" ht="14.15" x14ac:dyDescent="0.4">
      <c r="A394" s="39"/>
      <c r="E394" s="74"/>
      <c r="F394" s="74"/>
      <c r="G394" s="74"/>
      <c r="S394" s="61"/>
      <c r="T394" s="61"/>
    </row>
    <row r="395" spans="1:20" s="55" customFormat="1" ht="14.15" x14ac:dyDescent="0.4">
      <c r="A395" s="39"/>
      <c r="E395" s="74"/>
      <c r="F395" s="74"/>
      <c r="G395" s="74"/>
      <c r="S395" s="61"/>
      <c r="T395" s="61"/>
    </row>
    <row r="396" spans="1:20" s="55" customFormat="1" ht="14.15" x14ac:dyDescent="0.4">
      <c r="A396" s="39"/>
      <c r="E396" s="74"/>
      <c r="F396" s="74"/>
      <c r="G396" s="74"/>
      <c r="S396" s="61"/>
      <c r="T396" s="61"/>
    </row>
    <row r="397" spans="1:20" s="55" customFormat="1" ht="14.15" x14ac:dyDescent="0.4">
      <c r="A397" s="39"/>
      <c r="E397" s="74"/>
      <c r="F397" s="74"/>
      <c r="G397" s="74"/>
      <c r="S397" s="61"/>
      <c r="T397" s="61"/>
    </row>
    <row r="398" spans="1:20" s="55" customFormat="1" ht="14.15" x14ac:dyDescent="0.4">
      <c r="A398" s="39"/>
      <c r="E398" s="74"/>
      <c r="F398" s="74"/>
      <c r="G398" s="74"/>
      <c r="S398" s="61"/>
      <c r="T398" s="61"/>
    </row>
    <row r="399" spans="1:20" s="55" customFormat="1" ht="14.15" x14ac:dyDescent="0.4">
      <c r="A399" s="39"/>
      <c r="E399" s="74"/>
      <c r="F399" s="74"/>
      <c r="G399" s="74"/>
      <c r="S399" s="61"/>
      <c r="T399" s="61"/>
    </row>
    <row r="400" spans="1:20" s="55" customFormat="1" ht="14.15" x14ac:dyDescent="0.4">
      <c r="A400" s="39"/>
      <c r="E400" s="74"/>
      <c r="F400" s="74"/>
      <c r="G400" s="74"/>
      <c r="S400" s="61"/>
      <c r="T400" s="61"/>
    </row>
    <row r="401" spans="1:20" s="55" customFormat="1" ht="14.15" x14ac:dyDescent="0.4">
      <c r="A401" s="39"/>
      <c r="E401" s="74"/>
      <c r="F401" s="74"/>
      <c r="G401" s="74"/>
      <c r="S401" s="61"/>
      <c r="T401" s="61"/>
    </row>
    <row r="402" spans="1:20" s="55" customFormat="1" ht="14.15" x14ac:dyDescent="0.4">
      <c r="A402" s="39"/>
      <c r="E402" s="74"/>
      <c r="F402" s="74"/>
      <c r="G402" s="74"/>
      <c r="S402" s="61"/>
      <c r="T402" s="61"/>
    </row>
    <row r="403" spans="1:20" s="55" customFormat="1" ht="14.15" x14ac:dyDescent="0.4">
      <c r="A403" s="39"/>
      <c r="E403" s="74"/>
      <c r="F403" s="74"/>
      <c r="G403" s="74"/>
      <c r="S403" s="61"/>
      <c r="T403" s="61"/>
    </row>
    <row r="404" spans="1:20" s="55" customFormat="1" ht="14.15" x14ac:dyDescent="0.4">
      <c r="A404" s="39"/>
      <c r="E404" s="74"/>
      <c r="F404" s="74"/>
      <c r="G404" s="74"/>
      <c r="S404" s="61"/>
      <c r="T404" s="61"/>
    </row>
    <row r="405" spans="1:20" s="55" customFormat="1" ht="14.15" x14ac:dyDescent="0.4">
      <c r="A405" s="39"/>
      <c r="E405" s="74"/>
      <c r="F405" s="74"/>
      <c r="G405" s="74"/>
      <c r="S405" s="61"/>
      <c r="T405" s="61"/>
    </row>
    <row r="406" spans="1:20" s="55" customFormat="1" ht="14.15" x14ac:dyDescent="0.4">
      <c r="A406" s="39"/>
      <c r="E406" s="74"/>
      <c r="F406" s="74"/>
      <c r="G406" s="74"/>
      <c r="S406" s="61"/>
      <c r="T406" s="61"/>
    </row>
    <row r="407" spans="1:20" s="55" customFormat="1" ht="14.15" x14ac:dyDescent="0.4">
      <c r="A407" s="39"/>
      <c r="E407" s="74"/>
      <c r="F407" s="74"/>
      <c r="G407" s="74"/>
      <c r="S407" s="61"/>
      <c r="T407" s="61"/>
    </row>
    <row r="408" spans="1:20" s="55" customFormat="1" ht="14.15" x14ac:dyDescent="0.4">
      <c r="A408" s="39"/>
      <c r="E408" s="74"/>
      <c r="F408" s="74"/>
      <c r="G408" s="74"/>
      <c r="S408" s="61"/>
      <c r="T408" s="61"/>
    </row>
    <row r="409" spans="1:20" s="55" customFormat="1" ht="14.15" x14ac:dyDescent="0.4">
      <c r="A409" s="39"/>
      <c r="E409" s="74"/>
      <c r="F409" s="74"/>
      <c r="G409" s="74"/>
      <c r="S409" s="61"/>
      <c r="T409" s="61"/>
    </row>
    <row r="410" spans="1:20" s="55" customFormat="1" ht="14.15" x14ac:dyDescent="0.4">
      <c r="A410" s="39"/>
      <c r="E410" s="74"/>
      <c r="F410" s="74"/>
      <c r="G410" s="74"/>
      <c r="S410" s="61"/>
      <c r="T410" s="61"/>
    </row>
    <row r="411" spans="1:20" s="55" customFormat="1" ht="14.15" x14ac:dyDescent="0.4">
      <c r="A411" s="39"/>
      <c r="E411" s="74"/>
      <c r="F411" s="74"/>
      <c r="G411" s="74"/>
      <c r="S411" s="61"/>
      <c r="T411" s="61"/>
    </row>
    <row r="412" spans="1:20" s="55" customFormat="1" ht="14.15" x14ac:dyDescent="0.4">
      <c r="A412" s="39"/>
      <c r="E412" s="74"/>
      <c r="F412" s="74"/>
      <c r="G412" s="74"/>
      <c r="S412" s="61"/>
      <c r="T412" s="61"/>
    </row>
    <row r="413" spans="1:20" s="55" customFormat="1" ht="14.15" x14ac:dyDescent="0.4">
      <c r="A413" s="39"/>
      <c r="E413" s="74"/>
      <c r="F413" s="74"/>
      <c r="G413" s="74"/>
      <c r="S413" s="61"/>
      <c r="T413" s="61"/>
    </row>
    <row r="414" spans="1:20" s="55" customFormat="1" ht="14.15" x14ac:dyDescent="0.4">
      <c r="A414" s="39"/>
      <c r="E414" s="74"/>
      <c r="F414" s="74"/>
      <c r="G414" s="74"/>
      <c r="S414" s="61"/>
      <c r="T414" s="61"/>
    </row>
    <row r="415" spans="1:20" s="55" customFormat="1" ht="14.15" x14ac:dyDescent="0.4">
      <c r="A415" s="39"/>
      <c r="E415" s="74"/>
      <c r="F415" s="74"/>
      <c r="G415" s="74"/>
      <c r="S415" s="61"/>
      <c r="T415" s="61"/>
    </row>
    <row r="416" spans="1:20" s="55" customFormat="1" ht="14.15" x14ac:dyDescent="0.4">
      <c r="A416" s="39"/>
      <c r="E416" s="74"/>
      <c r="F416" s="74"/>
      <c r="G416" s="74"/>
      <c r="S416" s="61"/>
      <c r="T416" s="61"/>
    </row>
    <row r="417" spans="1:20" s="55" customFormat="1" ht="14.15" x14ac:dyDescent="0.4">
      <c r="A417" s="39"/>
      <c r="E417" s="74"/>
      <c r="F417" s="74"/>
      <c r="G417" s="74"/>
      <c r="S417" s="61"/>
      <c r="T417" s="61"/>
    </row>
    <row r="418" spans="1:20" s="55" customFormat="1" ht="14.15" x14ac:dyDescent="0.4">
      <c r="A418" s="39"/>
      <c r="E418" s="74"/>
      <c r="F418" s="74"/>
      <c r="G418" s="74"/>
      <c r="S418" s="61"/>
      <c r="T418" s="61"/>
    </row>
    <row r="419" spans="1:20" s="55" customFormat="1" ht="14.15" x14ac:dyDescent="0.4">
      <c r="A419" s="39"/>
      <c r="E419" s="74"/>
      <c r="F419" s="74"/>
      <c r="G419" s="74"/>
      <c r="S419" s="61"/>
      <c r="T419" s="61"/>
    </row>
    <row r="420" spans="1:20" s="55" customFormat="1" ht="14.15" x14ac:dyDescent="0.4">
      <c r="A420" s="39"/>
      <c r="E420" s="74"/>
      <c r="F420" s="74"/>
      <c r="G420" s="74"/>
      <c r="S420" s="61"/>
      <c r="T420" s="61"/>
    </row>
    <row r="421" spans="1:20" s="55" customFormat="1" ht="14.15" x14ac:dyDescent="0.4">
      <c r="A421" s="39"/>
      <c r="E421" s="74"/>
      <c r="F421" s="74"/>
      <c r="G421" s="74"/>
      <c r="S421" s="61"/>
      <c r="T421" s="61"/>
    </row>
    <row r="422" spans="1:20" s="55" customFormat="1" ht="14.15" x14ac:dyDescent="0.4">
      <c r="A422" s="39"/>
      <c r="E422" s="74"/>
      <c r="F422" s="74"/>
      <c r="G422" s="74"/>
      <c r="S422" s="61"/>
      <c r="T422" s="61"/>
    </row>
    <row r="423" spans="1:20" s="55" customFormat="1" ht="14.15" x14ac:dyDescent="0.4">
      <c r="A423" s="39"/>
      <c r="E423" s="74"/>
      <c r="F423" s="74"/>
      <c r="G423" s="74"/>
      <c r="S423" s="61"/>
      <c r="T423" s="61"/>
    </row>
    <row r="424" spans="1:20" s="55" customFormat="1" ht="14.15" x14ac:dyDescent="0.4">
      <c r="A424" s="39"/>
      <c r="E424" s="74"/>
      <c r="F424" s="74"/>
      <c r="G424" s="74"/>
      <c r="S424" s="61"/>
      <c r="T424" s="61"/>
    </row>
    <row r="425" spans="1:20" s="55" customFormat="1" ht="14.15" x14ac:dyDescent="0.4">
      <c r="A425" s="39"/>
      <c r="E425" s="74"/>
      <c r="F425" s="74"/>
      <c r="G425" s="74"/>
      <c r="S425" s="61"/>
      <c r="T425" s="61"/>
    </row>
    <row r="426" spans="1:20" s="55" customFormat="1" ht="14.15" x14ac:dyDescent="0.4">
      <c r="A426" s="39"/>
      <c r="E426" s="74"/>
      <c r="F426" s="74"/>
      <c r="G426" s="74"/>
      <c r="S426" s="61"/>
      <c r="T426" s="61"/>
    </row>
    <row r="427" spans="1:20" s="55" customFormat="1" ht="14.15" x14ac:dyDescent="0.4">
      <c r="A427" s="39"/>
      <c r="E427" s="74"/>
      <c r="F427" s="74"/>
      <c r="G427" s="74"/>
      <c r="S427" s="61"/>
      <c r="T427" s="61"/>
    </row>
    <row r="428" spans="1:20" s="55" customFormat="1" ht="14.15" x14ac:dyDescent="0.4">
      <c r="A428" s="39"/>
      <c r="E428" s="74"/>
      <c r="F428" s="74"/>
      <c r="G428" s="74"/>
      <c r="S428" s="61"/>
      <c r="T428" s="61"/>
    </row>
    <row r="429" spans="1:20" s="55" customFormat="1" ht="14.15" x14ac:dyDescent="0.4">
      <c r="A429" s="39"/>
      <c r="E429" s="74"/>
      <c r="F429" s="74"/>
      <c r="G429" s="74"/>
      <c r="S429" s="61"/>
      <c r="T429" s="61"/>
    </row>
    <row r="430" spans="1:20" s="55" customFormat="1" ht="14.15" x14ac:dyDescent="0.4">
      <c r="A430" s="39"/>
      <c r="E430" s="74"/>
      <c r="F430" s="74"/>
      <c r="G430" s="74"/>
      <c r="S430" s="61"/>
      <c r="T430" s="61"/>
    </row>
    <row r="431" spans="1:20" s="55" customFormat="1" ht="14.15" x14ac:dyDescent="0.4">
      <c r="A431" s="39"/>
      <c r="E431" s="74"/>
      <c r="F431" s="74"/>
      <c r="G431" s="74"/>
      <c r="S431" s="61"/>
      <c r="T431" s="61"/>
    </row>
    <row r="432" spans="1:20" s="55" customFormat="1" ht="14.15" x14ac:dyDescent="0.4">
      <c r="A432" s="39"/>
      <c r="E432" s="74"/>
      <c r="F432" s="74"/>
      <c r="G432" s="74"/>
      <c r="S432" s="61"/>
      <c r="T432" s="61"/>
    </row>
    <row r="433" spans="1:20" s="55" customFormat="1" ht="14.15" x14ac:dyDescent="0.4">
      <c r="A433" s="39"/>
      <c r="E433" s="74"/>
      <c r="F433" s="74"/>
      <c r="G433" s="74"/>
      <c r="S433" s="61"/>
      <c r="T433" s="61"/>
    </row>
    <row r="434" spans="1:20" s="55" customFormat="1" ht="14.15" x14ac:dyDescent="0.4">
      <c r="A434" s="39"/>
      <c r="E434" s="74"/>
      <c r="F434" s="74"/>
      <c r="G434" s="74"/>
      <c r="S434" s="61"/>
      <c r="T434" s="61"/>
    </row>
    <row r="435" spans="1:20" s="55" customFormat="1" ht="14.15" x14ac:dyDescent="0.4">
      <c r="A435" s="39"/>
      <c r="E435" s="74"/>
      <c r="F435" s="74"/>
      <c r="G435" s="74"/>
      <c r="S435" s="61"/>
      <c r="T435" s="61"/>
    </row>
    <row r="436" spans="1:20" s="55" customFormat="1" ht="14.15" x14ac:dyDescent="0.4">
      <c r="A436" s="39"/>
      <c r="E436" s="74"/>
      <c r="F436" s="74"/>
      <c r="G436" s="74"/>
      <c r="S436" s="61"/>
      <c r="T436" s="61"/>
    </row>
    <row r="437" spans="1:20" s="55" customFormat="1" ht="14.15" x14ac:dyDescent="0.4">
      <c r="A437" s="39"/>
      <c r="E437" s="74"/>
      <c r="F437" s="74"/>
      <c r="G437" s="74"/>
      <c r="S437" s="61"/>
      <c r="T437" s="61"/>
    </row>
    <row r="438" spans="1:20" s="55" customFormat="1" ht="14.15" x14ac:dyDescent="0.4">
      <c r="A438" s="39"/>
      <c r="E438" s="74"/>
      <c r="F438" s="74"/>
      <c r="G438" s="74"/>
      <c r="S438" s="61"/>
      <c r="T438" s="61"/>
    </row>
    <row r="439" spans="1:20" s="55" customFormat="1" ht="14.15" x14ac:dyDescent="0.4">
      <c r="A439" s="39"/>
      <c r="E439" s="74"/>
      <c r="F439" s="74"/>
      <c r="G439" s="74"/>
      <c r="S439" s="61"/>
      <c r="T439" s="61"/>
    </row>
    <row r="440" spans="1:20" s="55" customFormat="1" ht="14.15" x14ac:dyDescent="0.4">
      <c r="A440" s="39"/>
      <c r="E440" s="74"/>
      <c r="F440" s="74"/>
      <c r="G440" s="74"/>
      <c r="S440" s="61"/>
      <c r="T440" s="61"/>
    </row>
    <row r="441" spans="1:20" s="55" customFormat="1" ht="14.15" x14ac:dyDescent="0.4">
      <c r="A441" s="39"/>
      <c r="E441" s="74"/>
      <c r="F441" s="74"/>
      <c r="G441" s="74"/>
      <c r="S441" s="61"/>
      <c r="T441" s="61"/>
    </row>
    <row r="442" spans="1:20" s="55" customFormat="1" ht="14.15" x14ac:dyDescent="0.4">
      <c r="A442" s="39"/>
      <c r="E442" s="74"/>
      <c r="F442" s="74"/>
      <c r="G442" s="74"/>
      <c r="S442" s="61"/>
      <c r="T442" s="61"/>
    </row>
    <row r="443" spans="1:20" s="55" customFormat="1" ht="14.15" x14ac:dyDescent="0.4">
      <c r="A443" s="39"/>
      <c r="E443" s="74"/>
      <c r="F443" s="74"/>
      <c r="G443" s="74"/>
      <c r="S443" s="61"/>
      <c r="T443" s="61"/>
    </row>
    <row r="444" spans="1:20" s="55" customFormat="1" ht="14.15" x14ac:dyDescent="0.4">
      <c r="A444" s="39"/>
      <c r="E444" s="74"/>
      <c r="F444" s="74"/>
      <c r="G444" s="74"/>
      <c r="S444" s="61"/>
      <c r="T444" s="61"/>
    </row>
    <row r="445" spans="1:20" s="55" customFormat="1" ht="14.15" x14ac:dyDescent="0.4">
      <c r="A445" s="39"/>
      <c r="E445" s="74"/>
      <c r="F445" s="74"/>
      <c r="G445" s="74"/>
      <c r="S445" s="61"/>
      <c r="T445" s="61"/>
    </row>
    <row r="446" spans="1:20" s="55" customFormat="1" ht="14.15" x14ac:dyDescent="0.4">
      <c r="A446" s="39"/>
      <c r="E446" s="74"/>
      <c r="F446" s="74"/>
      <c r="G446" s="74"/>
      <c r="S446" s="61"/>
      <c r="T446" s="61"/>
    </row>
    <row r="447" spans="1:20" s="55" customFormat="1" ht="14.15" x14ac:dyDescent="0.4">
      <c r="A447" s="39"/>
      <c r="E447" s="74"/>
      <c r="F447" s="74"/>
      <c r="G447" s="74"/>
      <c r="S447" s="61"/>
      <c r="T447" s="61"/>
    </row>
    <row r="448" spans="1:20" s="55" customFormat="1" ht="14.15" x14ac:dyDescent="0.4">
      <c r="A448" s="39"/>
      <c r="E448" s="74"/>
      <c r="F448" s="74"/>
      <c r="G448" s="74"/>
      <c r="S448" s="61"/>
      <c r="T448" s="61"/>
    </row>
    <row r="449" spans="1:20" s="55" customFormat="1" ht="14.15" x14ac:dyDescent="0.4">
      <c r="A449" s="39"/>
      <c r="E449" s="74"/>
      <c r="F449" s="74"/>
      <c r="G449" s="74"/>
      <c r="S449" s="61"/>
      <c r="T449" s="61"/>
    </row>
    <row r="450" spans="1:20" s="55" customFormat="1" ht="14.15" x14ac:dyDescent="0.4">
      <c r="A450" s="39"/>
      <c r="E450" s="74"/>
      <c r="F450" s="74"/>
      <c r="G450" s="74"/>
      <c r="S450" s="61"/>
      <c r="T450" s="61"/>
    </row>
    <row r="451" spans="1:20" s="55" customFormat="1" ht="14.15" x14ac:dyDescent="0.4">
      <c r="A451" s="39"/>
      <c r="E451" s="74"/>
      <c r="F451" s="74"/>
      <c r="G451" s="74"/>
      <c r="S451" s="61"/>
      <c r="T451" s="61"/>
    </row>
    <row r="452" spans="1:20" s="55" customFormat="1" ht="14.15" x14ac:dyDescent="0.4">
      <c r="A452" s="39"/>
      <c r="E452" s="74"/>
      <c r="F452" s="74"/>
      <c r="G452" s="74"/>
      <c r="S452" s="61"/>
      <c r="T452" s="61"/>
    </row>
    <row r="453" spans="1:20" s="55" customFormat="1" ht="14.15" x14ac:dyDescent="0.4">
      <c r="A453" s="39"/>
      <c r="E453" s="74"/>
      <c r="F453" s="74"/>
      <c r="G453" s="74"/>
      <c r="S453" s="61"/>
      <c r="T453" s="61"/>
    </row>
    <row r="454" spans="1:20" s="55" customFormat="1" ht="14.15" x14ac:dyDescent="0.4">
      <c r="A454" s="39"/>
      <c r="E454" s="74"/>
      <c r="F454" s="74"/>
      <c r="G454" s="74"/>
      <c r="S454" s="61"/>
      <c r="T454" s="61"/>
    </row>
    <row r="455" spans="1:20" s="55" customFormat="1" ht="14.15" x14ac:dyDescent="0.4">
      <c r="A455" s="39"/>
      <c r="E455" s="74"/>
      <c r="F455" s="74"/>
      <c r="G455" s="74"/>
      <c r="S455" s="61"/>
      <c r="T455" s="61"/>
    </row>
    <row r="456" spans="1:20" s="55" customFormat="1" ht="14.15" x14ac:dyDescent="0.4">
      <c r="A456" s="39"/>
      <c r="E456" s="74"/>
      <c r="F456" s="74"/>
      <c r="G456" s="74"/>
      <c r="S456" s="61"/>
      <c r="T456" s="61"/>
    </row>
    <row r="457" spans="1:20" s="55" customFormat="1" ht="14.15" x14ac:dyDescent="0.4">
      <c r="A457" s="39"/>
      <c r="E457" s="74"/>
      <c r="F457" s="74"/>
      <c r="G457" s="74"/>
      <c r="S457" s="61"/>
      <c r="T457" s="61"/>
    </row>
    <row r="458" spans="1:20" s="55" customFormat="1" ht="14.15" x14ac:dyDescent="0.4">
      <c r="A458" s="39"/>
      <c r="E458" s="74"/>
      <c r="F458" s="74"/>
      <c r="G458" s="74"/>
      <c r="S458" s="61"/>
      <c r="T458" s="61"/>
    </row>
    <row r="459" spans="1:20" s="55" customFormat="1" ht="14.15" x14ac:dyDescent="0.4">
      <c r="A459" s="39"/>
      <c r="E459" s="74"/>
      <c r="F459" s="74"/>
      <c r="G459" s="74"/>
      <c r="S459" s="61"/>
      <c r="T459" s="61"/>
    </row>
    <row r="460" spans="1:20" s="55" customFormat="1" ht="14.15" x14ac:dyDescent="0.4">
      <c r="A460" s="39"/>
      <c r="E460" s="74"/>
      <c r="F460" s="74"/>
      <c r="G460" s="74"/>
      <c r="S460" s="61"/>
      <c r="T460" s="61"/>
    </row>
    <row r="461" spans="1:20" s="55" customFormat="1" ht="14.15" x14ac:dyDescent="0.4">
      <c r="A461" s="39"/>
      <c r="E461" s="74"/>
      <c r="F461" s="74"/>
      <c r="G461" s="74"/>
      <c r="S461" s="61"/>
      <c r="T461" s="61"/>
    </row>
    <row r="462" spans="1:20" s="55" customFormat="1" ht="14.15" x14ac:dyDescent="0.4">
      <c r="A462" s="39"/>
      <c r="E462" s="74"/>
      <c r="F462" s="74"/>
      <c r="G462" s="74"/>
      <c r="S462" s="61"/>
      <c r="T462" s="61"/>
    </row>
    <row r="463" spans="1:20" s="55" customFormat="1" ht="14.15" x14ac:dyDescent="0.4">
      <c r="A463" s="39"/>
      <c r="E463" s="74"/>
      <c r="F463" s="74"/>
      <c r="G463" s="74"/>
      <c r="S463" s="61"/>
      <c r="T463" s="61"/>
    </row>
    <row r="464" spans="1:20" s="55" customFormat="1" ht="14.15" x14ac:dyDescent="0.4">
      <c r="A464" s="39"/>
      <c r="E464" s="74"/>
      <c r="F464" s="74"/>
      <c r="G464" s="74"/>
      <c r="S464" s="61"/>
      <c r="T464" s="61"/>
    </row>
    <row r="465" spans="1:20" s="55" customFormat="1" ht="14.15" x14ac:dyDescent="0.4">
      <c r="A465" s="39"/>
      <c r="E465" s="74"/>
      <c r="F465" s="74"/>
      <c r="G465" s="74"/>
      <c r="S465" s="61"/>
      <c r="T465" s="61"/>
    </row>
    <row r="466" spans="1:20" s="55" customFormat="1" ht="14.15" x14ac:dyDescent="0.4">
      <c r="A466" s="39"/>
      <c r="E466" s="74"/>
      <c r="F466" s="74"/>
      <c r="G466" s="74"/>
      <c r="S466" s="61"/>
      <c r="T466" s="61"/>
    </row>
    <row r="467" spans="1:20" s="55" customFormat="1" ht="14.15" x14ac:dyDescent="0.4">
      <c r="A467" s="39"/>
      <c r="E467" s="74"/>
      <c r="F467" s="74"/>
      <c r="G467" s="74"/>
      <c r="S467" s="61"/>
      <c r="T467" s="61"/>
    </row>
    <row r="468" spans="1:20" s="55" customFormat="1" ht="14.15" x14ac:dyDescent="0.4">
      <c r="A468" s="39"/>
      <c r="E468" s="74"/>
      <c r="F468" s="74"/>
      <c r="G468" s="74"/>
      <c r="S468" s="61"/>
      <c r="T468" s="61"/>
    </row>
    <row r="469" spans="1:20" s="55" customFormat="1" ht="14.15" x14ac:dyDescent="0.4">
      <c r="A469" s="39"/>
      <c r="E469" s="74"/>
      <c r="F469" s="74"/>
      <c r="G469" s="74"/>
      <c r="S469" s="61"/>
      <c r="T469" s="61"/>
    </row>
    <row r="470" spans="1:20" s="55" customFormat="1" ht="14.15" x14ac:dyDescent="0.4">
      <c r="A470" s="39"/>
      <c r="E470" s="74"/>
      <c r="F470" s="74"/>
      <c r="G470" s="74"/>
      <c r="S470" s="61"/>
      <c r="T470" s="61"/>
    </row>
    <row r="471" spans="1:20" s="55" customFormat="1" ht="14.15" x14ac:dyDescent="0.4">
      <c r="A471" s="39"/>
      <c r="E471" s="74"/>
      <c r="F471" s="74"/>
      <c r="G471" s="74"/>
      <c r="S471" s="61"/>
      <c r="T471" s="61"/>
    </row>
    <row r="472" spans="1:20" s="55" customFormat="1" ht="14.15" x14ac:dyDescent="0.4">
      <c r="A472" s="39"/>
      <c r="E472" s="74"/>
      <c r="F472" s="74"/>
      <c r="G472" s="74"/>
      <c r="S472" s="61"/>
      <c r="T472" s="61"/>
    </row>
    <row r="473" spans="1:20" s="55" customFormat="1" ht="14.15" x14ac:dyDescent="0.4">
      <c r="A473" s="39"/>
      <c r="E473" s="74"/>
      <c r="F473" s="74"/>
      <c r="G473" s="74"/>
      <c r="S473" s="61"/>
      <c r="T473" s="61"/>
    </row>
    <row r="474" spans="1:20" s="55" customFormat="1" ht="14.15" x14ac:dyDescent="0.4">
      <c r="A474" s="39"/>
      <c r="E474" s="74"/>
      <c r="F474" s="74"/>
      <c r="G474" s="74"/>
      <c r="S474" s="61"/>
      <c r="T474" s="61"/>
    </row>
    <row r="475" spans="1:20" s="55" customFormat="1" ht="14.15" x14ac:dyDescent="0.4">
      <c r="A475" s="39"/>
      <c r="E475" s="74"/>
      <c r="F475" s="74"/>
      <c r="G475" s="74"/>
      <c r="S475" s="61"/>
      <c r="T475" s="61"/>
    </row>
    <row r="476" spans="1:20" s="55" customFormat="1" ht="14.15" x14ac:dyDescent="0.4">
      <c r="A476" s="39"/>
      <c r="E476" s="74"/>
      <c r="F476" s="74"/>
      <c r="G476" s="74"/>
      <c r="S476" s="61"/>
      <c r="T476" s="61"/>
    </row>
    <row r="477" spans="1:20" s="55" customFormat="1" ht="14.15" x14ac:dyDescent="0.4">
      <c r="A477" s="39"/>
      <c r="E477" s="74"/>
      <c r="F477" s="74"/>
      <c r="G477" s="74"/>
      <c r="S477" s="61"/>
      <c r="T477" s="61"/>
    </row>
    <row r="478" spans="1:20" s="55" customFormat="1" ht="14.15" x14ac:dyDescent="0.4">
      <c r="A478" s="39"/>
      <c r="E478" s="74"/>
      <c r="F478" s="74"/>
      <c r="G478" s="74"/>
      <c r="S478" s="61"/>
      <c r="T478" s="61"/>
    </row>
    <row r="479" spans="1:20" s="55" customFormat="1" ht="14.15" x14ac:dyDescent="0.4">
      <c r="A479" s="39"/>
      <c r="E479" s="74"/>
      <c r="F479" s="74"/>
      <c r="G479" s="74"/>
      <c r="S479" s="61"/>
      <c r="T479" s="61"/>
    </row>
    <row r="480" spans="1:20" s="55" customFormat="1" ht="14.15" x14ac:dyDescent="0.4">
      <c r="A480" s="39"/>
      <c r="E480" s="74"/>
      <c r="F480" s="74"/>
      <c r="G480" s="74"/>
      <c r="S480" s="61"/>
      <c r="T480" s="61"/>
    </row>
    <row r="481" spans="1:20" s="55" customFormat="1" ht="14.15" x14ac:dyDescent="0.4">
      <c r="A481" s="39"/>
      <c r="E481" s="74"/>
      <c r="F481" s="74"/>
      <c r="G481" s="74"/>
      <c r="S481" s="61"/>
      <c r="T481" s="61"/>
    </row>
    <row r="482" spans="1:20" s="55" customFormat="1" ht="14.15" x14ac:dyDescent="0.4">
      <c r="A482" s="39"/>
      <c r="E482" s="74"/>
      <c r="F482" s="74"/>
      <c r="G482" s="74"/>
      <c r="S482" s="61"/>
      <c r="T482" s="61"/>
    </row>
    <row r="483" spans="1:20" s="55" customFormat="1" ht="14.15" x14ac:dyDescent="0.4">
      <c r="A483" s="39"/>
      <c r="E483" s="74"/>
      <c r="F483" s="74"/>
      <c r="G483" s="74"/>
      <c r="S483" s="61"/>
      <c r="T483" s="61"/>
    </row>
    <row r="484" spans="1:20" s="55" customFormat="1" ht="14.15" x14ac:dyDescent="0.4">
      <c r="A484" s="39"/>
      <c r="E484" s="74"/>
      <c r="F484" s="74"/>
      <c r="G484" s="74"/>
      <c r="S484" s="61"/>
      <c r="T484" s="61"/>
    </row>
    <row r="485" spans="1:20" s="55" customFormat="1" ht="14.15" x14ac:dyDescent="0.4">
      <c r="A485" s="39"/>
      <c r="E485" s="74"/>
      <c r="F485" s="74"/>
      <c r="G485" s="74"/>
      <c r="S485" s="61"/>
      <c r="T485" s="61"/>
    </row>
    <row r="486" spans="1:20" s="55" customFormat="1" ht="14.15" x14ac:dyDescent="0.4">
      <c r="A486" s="39"/>
      <c r="E486" s="74"/>
      <c r="F486" s="74"/>
      <c r="G486" s="74"/>
      <c r="S486" s="61"/>
      <c r="T486" s="61"/>
    </row>
    <row r="487" spans="1:20" s="55" customFormat="1" ht="14.15" x14ac:dyDescent="0.4">
      <c r="A487" s="39"/>
      <c r="E487" s="74"/>
      <c r="F487" s="74"/>
      <c r="G487" s="74"/>
      <c r="S487" s="61"/>
      <c r="T487" s="61"/>
    </row>
    <row r="488" spans="1:20" s="55" customFormat="1" ht="14.15" x14ac:dyDescent="0.4">
      <c r="A488" s="39"/>
      <c r="E488" s="74"/>
      <c r="F488" s="74"/>
      <c r="G488" s="74"/>
      <c r="S488" s="61"/>
      <c r="T488" s="61"/>
    </row>
    <row r="489" spans="1:20" s="55" customFormat="1" ht="14.15" x14ac:dyDescent="0.4">
      <c r="A489" s="39"/>
      <c r="E489" s="74"/>
      <c r="F489" s="74"/>
      <c r="G489" s="74"/>
      <c r="S489" s="61"/>
      <c r="T489" s="61"/>
    </row>
    <row r="490" spans="1:20" s="55" customFormat="1" ht="14.15" x14ac:dyDescent="0.4">
      <c r="A490" s="39"/>
      <c r="E490" s="74"/>
      <c r="F490" s="74"/>
      <c r="G490" s="74"/>
      <c r="S490" s="61"/>
      <c r="T490" s="61"/>
    </row>
    <row r="491" spans="1:20" s="55" customFormat="1" ht="14.15" x14ac:dyDescent="0.4">
      <c r="A491" s="39"/>
      <c r="E491" s="74"/>
      <c r="F491" s="74"/>
      <c r="G491" s="74"/>
      <c r="S491" s="61"/>
      <c r="T491" s="61"/>
    </row>
    <row r="492" spans="1:20" s="55" customFormat="1" ht="14.15" x14ac:dyDescent="0.4">
      <c r="A492" s="39"/>
      <c r="E492" s="74"/>
      <c r="F492" s="74"/>
      <c r="G492" s="74"/>
      <c r="S492" s="61"/>
      <c r="T492" s="61"/>
    </row>
    <row r="493" spans="1:20" s="55" customFormat="1" ht="14.15" x14ac:dyDescent="0.4">
      <c r="A493" s="39"/>
      <c r="E493" s="74"/>
      <c r="F493" s="74"/>
      <c r="G493" s="74"/>
      <c r="S493" s="61"/>
      <c r="T493" s="61"/>
    </row>
    <row r="494" spans="1:20" s="55" customFormat="1" ht="14.15" x14ac:dyDescent="0.4">
      <c r="A494" s="39"/>
      <c r="E494" s="74"/>
      <c r="F494" s="74"/>
      <c r="G494" s="74"/>
      <c r="S494" s="61"/>
      <c r="T494" s="61"/>
    </row>
    <row r="495" spans="1:20" s="55" customFormat="1" ht="14.15" x14ac:dyDescent="0.4">
      <c r="A495" s="39"/>
      <c r="E495" s="74"/>
      <c r="F495" s="74"/>
      <c r="G495" s="74"/>
      <c r="S495" s="61"/>
      <c r="T495" s="61"/>
    </row>
    <row r="496" spans="1:20" s="55" customFormat="1" ht="14.15" x14ac:dyDescent="0.4">
      <c r="A496" s="39"/>
      <c r="E496" s="74"/>
      <c r="F496" s="74"/>
      <c r="G496" s="74"/>
      <c r="S496" s="61"/>
      <c r="T496" s="61"/>
    </row>
    <row r="497" spans="1:20" s="55" customFormat="1" ht="14.15" x14ac:dyDescent="0.4">
      <c r="A497" s="39"/>
      <c r="E497" s="74"/>
      <c r="F497" s="74"/>
      <c r="G497" s="74"/>
      <c r="S497" s="61"/>
      <c r="T497" s="61"/>
    </row>
    <row r="498" spans="1:20" s="55" customFormat="1" ht="14.15" x14ac:dyDescent="0.4">
      <c r="A498" s="39"/>
      <c r="E498" s="74"/>
      <c r="F498" s="74"/>
      <c r="G498" s="74"/>
      <c r="S498" s="61"/>
      <c r="T498" s="61"/>
    </row>
    <row r="499" spans="1:20" s="55" customFormat="1" ht="14.15" x14ac:dyDescent="0.4">
      <c r="A499" s="39"/>
      <c r="E499" s="74"/>
      <c r="F499" s="74"/>
      <c r="G499" s="74"/>
      <c r="S499" s="61"/>
      <c r="T499" s="61"/>
    </row>
    <row r="500" spans="1:20" s="55" customFormat="1" ht="14.15" x14ac:dyDescent="0.4">
      <c r="A500" s="39"/>
      <c r="E500" s="74"/>
      <c r="F500" s="74"/>
      <c r="G500" s="74"/>
      <c r="S500" s="61"/>
      <c r="T500" s="61"/>
    </row>
    <row r="501" spans="1:20" s="55" customFormat="1" ht="14.15" x14ac:dyDescent="0.4">
      <c r="A501" s="39"/>
      <c r="E501" s="74"/>
      <c r="F501" s="74"/>
      <c r="G501" s="74"/>
      <c r="S501" s="61"/>
      <c r="T501" s="61"/>
    </row>
    <row r="502" spans="1:20" s="55" customFormat="1" ht="14.15" x14ac:dyDescent="0.4">
      <c r="A502" s="39"/>
      <c r="E502" s="74"/>
      <c r="F502" s="74"/>
      <c r="G502" s="74"/>
      <c r="S502" s="61"/>
      <c r="T502" s="61"/>
    </row>
    <row r="503" spans="1:20" s="55" customFormat="1" ht="14.15" x14ac:dyDescent="0.4">
      <c r="A503" s="39"/>
      <c r="E503" s="74"/>
      <c r="F503" s="74"/>
      <c r="G503" s="74"/>
      <c r="S503" s="61"/>
      <c r="T503" s="61"/>
    </row>
    <row r="504" spans="1:20" s="55" customFormat="1" ht="14.15" x14ac:dyDescent="0.4">
      <c r="A504" s="39"/>
      <c r="E504" s="74"/>
      <c r="F504" s="74"/>
      <c r="G504" s="74"/>
      <c r="S504" s="61"/>
      <c r="T504" s="61"/>
    </row>
    <row r="505" spans="1:20" s="55" customFormat="1" ht="14.15" x14ac:dyDescent="0.4">
      <c r="A505" s="39"/>
      <c r="E505" s="74"/>
      <c r="F505" s="74"/>
      <c r="G505" s="74"/>
      <c r="S505" s="61"/>
      <c r="T505" s="61"/>
    </row>
    <row r="506" spans="1:20" s="55" customFormat="1" ht="14.15" x14ac:dyDescent="0.4">
      <c r="A506" s="39"/>
      <c r="E506" s="74"/>
      <c r="F506" s="74"/>
      <c r="G506" s="74"/>
      <c r="S506" s="61"/>
      <c r="T506" s="61"/>
    </row>
    <row r="507" spans="1:20" s="55" customFormat="1" ht="14.15" x14ac:dyDescent="0.4">
      <c r="A507" s="39"/>
      <c r="E507" s="74"/>
      <c r="F507" s="74"/>
      <c r="G507" s="74"/>
      <c r="S507" s="61"/>
      <c r="T507" s="61"/>
    </row>
    <row r="508" spans="1:20" s="55" customFormat="1" ht="14.15" x14ac:dyDescent="0.4">
      <c r="A508" s="39"/>
      <c r="E508" s="74"/>
      <c r="F508" s="74"/>
      <c r="G508" s="74"/>
      <c r="S508" s="61"/>
      <c r="T508" s="61"/>
    </row>
    <row r="509" spans="1:20" s="55" customFormat="1" ht="14.15" x14ac:dyDescent="0.4">
      <c r="A509" s="39"/>
      <c r="E509" s="74"/>
      <c r="F509" s="74"/>
      <c r="G509" s="74"/>
      <c r="S509" s="61"/>
      <c r="T509" s="61"/>
    </row>
    <row r="510" spans="1:20" s="55" customFormat="1" ht="14.15" x14ac:dyDescent="0.4">
      <c r="A510" s="39"/>
      <c r="E510" s="74"/>
      <c r="F510" s="74"/>
      <c r="G510" s="74"/>
      <c r="S510" s="61"/>
      <c r="T510" s="61"/>
    </row>
    <row r="511" spans="1:20" s="55" customFormat="1" ht="14.15" x14ac:dyDescent="0.4">
      <c r="A511" s="39"/>
      <c r="E511" s="74"/>
      <c r="F511" s="74"/>
      <c r="G511" s="74"/>
      <c r="S511" s="61"/>
      <c r="T511" s="61"/>
    </row>
    <row r="512" spans="1:20" s="55" customFormat="1" ht="14.15" x14ac:dyDescent="0.4">
      <c r="A512" s="39"/>
      <c r="E512" s="74"/>
      <c r="F512" s="74"/>
      <c r="G512" s="74"/>
      <c r="S512" s="61"/>
      <c r="T512" s="61"/>
    </row>
    <row r="513" spans="1:20" s="55" customFormat="1" ht="14.15" x14ac:dyDescent="0.4">
      <c r="A513" s="39"/>
      <c r="E513" s="74"/>
      <c r="F513" s="74"/>
      <c r="G513" s="74"/>
      <c r="S513" s="61"/>
      <c r="T513" s="61"/>
    </row>
    <row r="514" spans="1:20" s="55" customFormat="1" ht="14.15" x14ac:dyDescent="0.4">
      <c r="A514" s="39"/>
      <c r="E514" s="74"/>
      <c r="F514" s="74"/>
      <c r="G514" s="74"/>
      <c r="S514" s="61"/>
      <c r="T514" s="61"/>
    </row>
    <row r="515" spans="1:20" s="55" customFormat="1" ht="14.15" x14ac:dyDescent="0.4">
      <c r="A515" s="39"/>
      <c r="E515" s="74"/>
      <c r="F515" s="74"/>
      <c r="G515" s="74"/>
      <c r="S515" s="61"/>
      <c r="T515" s="61"/>
    </row>
    <row r="516" spans="1:20" s="55" customFormat="1" ht="14.15" x14ac:dyDescent="0.4">
      <c r="A516" s="39"/>
      <c r="E516" s="74"/>
      <c r="F516" s="74"/>
      <c r="G516" s="74"/>
      <c r="S516" s="61"/>
      <c r="T516" s="61"/>
    </row>
    <row r="517" spans="1:20" s="55" customFormat="1" ht="14.15" x14ac:dyDescent="0.4">
      <c r="A517" s="39"/>
      <c r="E517" s="74"/>
      <c r="F517" s="74"/>
      <c r="G517" s="74"/>
      <c r="S517" s="61"/>
      <c r="T517" s="61"/>
    </row>
    <row r="518" spans="1:20" s="55" customFormat="1" ht="14.15" x14ac:dyDescent="0.4">
      <c r="A518" s="39"/>
      <c r="E518" s="74"/>
      <c r="F518" s="74"/>
      <c r="G518" s="74"/>
      <c r="S518" s="61"/>
      <c r="T518" s="61"/>
    </row>
    <row r="519" spans="1:20" s="55" customFormat="1" ht="14.15" x14ac:dyDescent="0.4">
      <c r="A519" s="39"/>
      <c r="E519" s="74"/>
      <c r="F519" s="74"/>
      <c r="G519" s="74"/>
      <c r="S519" s="61"/>
      <c r="T519" s="61"/>
    </row>
    <row r="520" spans="1:20" s="55" customFormat="1" ht="14.15" x14ac:dyDescent="0.4">
      <c r="A520" s="39"/>
      <c r="E520" s="74"/>
      <c r="F520" s="74"/>
      <c r="G520" s="74"/>
      <c r="S520" s="61"/>
      <c r="T520" s="61"/>
    </row>
    <row r="521" spans="1:20" s="55" customFormat="1" ht="14.15" x14ac:dyDescent="0.4">
      <c r="A521" s="39"/>
      <c r="E521" s="74"/>
      <c r="F521" s="74"/>
      <c r="G521" s="74"/>
      <c r="S521" s="61"/>
      <c r="T521" s="61"/>
    </row>
    <row r="522" spans="1:20" s="55" customFormat="1" ht="14.15" x14ac:dyDescent="0.4">
      <c r="A522" s="39"/>
      <c r="E522" s="74"/>
      <c r="F522" s="74"/>
      <c r="G522" s="74"/>
      <c r="S522" s="61"/>
      <c r="T522" s="61"/>
    </row>
    <row r="523" spans="1:20" s="55" customFormat="1" ht="14.15" x14ac:dyDescent="0.4">
      <c r="A523" s="39"/>
      <c r="E523" s="74"/>
      <c r="F523" s="74"/>
      <c r="G523" s="74"/>
      <c r="S523" s="61"/>
      <c r="T523" s="61"/>
    </row>
    <row r="524" spans="1:20" s="55" customFormat="1" ht="14.15" x14ac:dyDescent="0.4">
      <c r="A524" s="39"/>
      <c r="E524" s="74"/>
      <c r="F524" s="74"/>
      <c r="G524" s="74"/>
      <c r="S524" s="61"/>
      <c r="T524" s="61"/>
    </row>
    <row r="525" spans="1:20" s="55" customFormat="1" ht="14.15" x14ac:dyDescent="0.4">
      <c r="A525" s="39"/>
      <c r="E525" s="74"/>
      <c r="F525" s="74"/>
      <c r="G525" s="74"/>
      <c r="S525" s="61"/>
      <c r="T525" s="61"/>
    </row>
    <row r="526" spans="1:20" s="55" customFormat="1" ht="14.15" x14ac:dyDescent="0.4">
      <c r="A526" s="39"/>
      <c r="E526" s="74"/>
      <c r="F526" s="74"/>
      <c r="G526" s="74"/>
      <c r="S526" s="61"/>
      <c r="T526" s="61"/>
    </row>
    <row r="527" spans="1:20" s="55" customFormat="1" ht="14.15" x14ac:dyDescent="0.4">
      <c r="A527" s="39"/>
      <c r="E527" s="74"/>
      <c r="F527" s="74"/>
      <c r="G527" s="74"/>
      <c r="S527" s="61"/>
      <c r="T527" s="61"/>
    </row>
    <row r="528" spans="1:20" s="55" customFormat="1" ht="14.15" x14ac:dyDescent="0.4">
      <c r="A528" s="39"/>
      <c r="E528" s="74"/>
      <c r="F528" s="74"/>
      <c r="G528" s="74"/>
      <c r="S528" s="61"/>
      <c r="T528" s="61"/>
    </row>
    <row r="529" spans="1:20" s="55" customFormat="1" ht="14.15" x14ac:dyDescent="0.4">
      <c r="A529" s="39"/>
      <c r="E529" s="74"/>
      <c r="F529" s="74"/>
      <c r="G529" s="74"/>
      <c r="S529" s="61"/>
      <c r="T529" s="61"/>
    </row>
    <row r="530" spans="1:20" s="55" customFormat="1" ht="14.15" x14ac:dyDescent="0.4">
      <c r="A530" s="39"/>
      <c r="E530" s="74"/>
      <c r="F530" s="74"/>
      <c r="G530" s="74"/>
      <c r="S530" s="61"/>
      <c r="T530" s="61"/>
    </row>
    <row r="531" spans="1:20" s="55" customFormat="1" ht="14.15" x14ac:dyDescent="0.4">
      <c r="A531" s="39"/>
      <c r="E531" s="74"/>
      <c r="F531" s="74"/>
      <c r="G531" s="74"/>
      <c r="S531" s="61"/>
      <c r="T531" s="61"/>
    </row>
    <row r="532" spans="1:20" s="55" customFormat="1" ht="14.15" x14ac:dyDescent="0.4">
      <c r="A532" s="39"/>
      <c r="E532" s="74"/>
      <c r="F532" s="74"/>
      <c r="G532" s="74"/>
      <c r="S532" s="61"/>
      <c r="T532" s="61"/>
    </row>
    <row r="533" spans="1:20" s="55" customFormat="1" ht="14.15" x14ac:dyDescent="0.4">
      <c r="A533" s="39"/>
      <c r="E533" s="74"/>
      <c r="F533" s="74"/>
      <c r="G533" s="74"/>
      <c r="S533" s="61"/>
      <c r="T533" s="61"/>
    </row>
    <row r="534" spans="1:20" s="55" customFormat="1" ht="14.15" x14ac:dyDescent="0.4">
      <c r="A534" s="39"/>
      <c r="E534" s="74"/>
      <c r="F534" s="74"/>
      <c r="G534" s="74"/>
      <c r="S534" s="61"/>
      <c r="T534" s="61"/>
    </row>
    <row r="535" spans="1:20" s="55" customFormat="1" ht="14.15" x14ac:dyDescent="0.4">
      <c r="A535" s="39"/>
      <c r="E535" s="74"/>
      <c r="F535" s="74"/>
      <c r="G535" s="74"/>
      <c r="S535" s="61"/>
      <c r="T535" s="61"/>
    </row>
    <row r="536" spans="1:20" s="55" customFormat="1" ht="14.15" x14ac:dyDescent="0.4">
      <c r="A536" s="39"/>
      <c r="E536" s="74"/>
      <c r="F536" s="74"/>
      <c r="G536" s="74"/>
      <c r="S536" s="61"/>
      <c r="T536" s="61"/>
    </row>
    <row r="537" spans="1:20" s="55" customFormat="1" ht="14.15" x14ac:dyDescent="0.4">
      <c r="A537" s="39"/>
      <c r="E537" s="74"/>
      <c r="F537" s="74"/>
      <c r="G537" s="74"/>
      <c r="S537" s="61"/>
      <c r="T537" s="61"/>
    </row>
    <row r="538" spans="1:20" s="55" customFormat="1" ht="14.15" x14ac:dyDescent="0.4">
      <c r="A538" s="39"/>
      <c r="E538" s="74"/>
      <c r="F538" s="74"/>
      <c r="G538" s="74"/>
      <c r="S538" s="61"/>
      <c r="T538" s="61"/>
    </row>
    <row r="539" spans="1:20" s="55" customFormat="1" ht="14.15" x14ac:dyDescent="0.4">
      <c r="A539" s="39"/>
      <c r="E539" s="74"/>
      <c r="F539" s="74"/>
      <c r="G539" s="74"/>
      <c r="S539" s="61"/>
      <c r="T539" s="61"/>
    </row>
    <row r="540" spans="1:20" s="55" customFormat="1" ht="14.15" x14ac:dyDescent="0.4">
      <c r="A540" s="39"/>
      <c r="E540" s="74"/>
      <c r="F540" s="74"/>
      <c r="G540" s="74"/>
      <c r="S540" s="61"/>
      <c r="T540" s="61"/>
    </row>
    <row r="541" spans="1:20" s="55" customFormat="1" ht="14.15" x14ac:dyDescent="0.4">
      <c r="A541" s="39"/>
      <c r="E541" s="74"/>
      <c r="F541" s="74"/>
      <c r="G541" s="74"/>
      <c r="S541" s="61"/>
      <c r="T541" s="61"/>
    </row>
    <row r="542" spans="1:20" s="55" customFormat="1" ht="14.15" x14ac:dyDescent="0.4">
      <c r="A542" s="39"/>
      <c r="E542" s="74"/>
      <c r="F542" s="74"/>
      <c r="G542" s="74"/>
      <c r="S542" s="61"/>
      <c r="T542" s="61"/>
    </row>
    <row r="543" spans="1:20" s="55" customFormat="1" ht="14.15" x14ac:dyDescent="0.4">
      <c r="A543" s="39"/>
      <c r="E543" s="74"/>
      <c r="F543" s="74"/>
      <c r="G543" s="74"/>
      <c r="S543" s="61"/>
      <c r="T543" s="61"/>
    </row>
    <row r="544" spans="1:20" s="55" customFormat="1" ht="14.15" x14ac:dyDescent="0.4">
      <c r="A544" s="39"/>
      <c r="E544" s="74"/>
      <c r="F544" s="74"/>
      <c r="G544" s="74"/>
      <c r="S544" s="61"/>
      <c r="T544" s="61"/>
    </row>
    <row r="545" spans="1:20" s="55" customFormat="1" ht="14.15" x14ac:dyDescent="0.4">
      <c r="A545" s="39"/>
      <c r="E545" s="74"/>
      <c r="F545" s="74"/>
      <c r="G545" s="74"/>
      <c r="S545" s="61"/>
      <c r="T545" s="61"/>
    </row>
    <row r="546" spans="1:20" s="55" customFormat="1" ht="14.15" x14ac:dyDescent="0.4">
      <c r="A546" s="39"/>
      <c r="E546" s="74"/>
      <c r="F546" s="74"/>
      <c r="G546" s="74"/>
      <c r="S546" s="61"/>
      <c r="T546" s="61"/>
    </row>
    <row r="547" spans="1:20" s="55" customFormat="1" ht="14.15" x14ac:dyDescent="0.4">
      <c r="A547" s="39"/>
      <c r="E547" s="74"/>
      <c r="F547" s="74"/>
      <c r="G547" s="74"/>
      <c r="S547" s="61"/>
      <c r="T547" s="61"/>
    </row>
    <row r="548" spans="1:20" s="55" customFormat="1" ht="14.15" x14ac:dyDescent="0.4">
      <c r="A548" s="39"/>
      <c r="E548" s="74"/>
      <c r="F548" s="74"/>
      <c r="G548" s="74"/>
      <c r="S548" s="61"/>
      <c r="T548" s="61"/>
    </row>
    <row r="549" spans="1:20" s="55" customFormat="1" ht="14.15" x14ac:dyDescent="0.4">
      <c r="A549" s="39"/>
      <c r="E549" s="74"/>
      <c r="F549" s="74"/>
      <c r="G549" s="74"/>
      <c r="S549" s="61"/>
      <c r="T549" s="61"/>
    </row>
    <row r="550" spans="1:20" s="55" customFormat="1" ht="14.15" x14ac:dyDescent="0.4">
      <c r="A550" s="39"/>
      <c r="E550" s="74"/>
      <c r="F550" s="74"/>
      <c r="G550" s="74"/>
      <c r="S550" s="61"/>
      <c r="T550" s="61"/>
    </row>
    <row r="551" spans="1:20" s="55" customFormat="1" ht="14.15" x14ac:dyDescent="0.4">
      <c r="A551" s="39"/>
      <c r="E551" s="74"/>
      <c r="F551" s="74"/>
      <c r="G551" s="74"/>
      <c r="S551" s="61"/>
      <c r="T551" s="61"/>
    </row>
    <row r="552" spans="1:20" s="55" customFormat="1" ht="14.15" x14ac:dyDescent="0.4">
      <c r="A552" s="39"/>
      <c r="E552" s="74"/>
      <c r="F552" s="74"/>
      <c r="G552" s="74"/>
      <c r="S552" s="61"/>
      <c r="T552" s="61"/>
    </row>
    <row r="553" spans="1:20" s="55" customFormat="1" ht="14.15" x14ac:dyDescent="0.4">
      <c r="A553" s="39"/>
      <c r="E553" s="74"/>
      <c r="F553" s="74"/>
      <c r="G553" s="74"/>
      <c r="S553" s="61"/>
      <c r="T553" s="61"/>
    </row>
    <row r="554" spans="1:20" s="55" customFormat="1" ht="14.15" x14ac:dyDescent="0.4">
      <c r="A554" s="39"/>
      <c r="E554" s="74"/>
      <c r="F554" s="74"/>
      <c r="G554" s="74"/>
      <c r="S554" s="61"/>
      <c r="T554" s="61"/>
    </row>
    <row r="555" spans="1:20" s="55" customFormat="1" ht="14.15" x14ac:dyDescent="0.4">
      <c r="A555" s="39"/>
      <c r="E555" s="74"/>
      <c r="F555" s="74"/>
      <c r="G555" s="74"/>
      <c r="S555" s="61"/>
      <c r="T555" s="61"/>
    </row>
    <row r="556" spans="1:20" s="55" customFormat="1" ht="14.15" x14ac:dyDescent="0.4">
      <c r="A556" s="39"/>
      <c r="E556" s="74"/>
      <c r="F556" s="74"/>
      <c r="G556" s="74"/>
      <c r="S556" s="61"/>
      <c r="T556" s="61"/>
    </row>
    <row r="557" spans="1:20" s="55" customFormat="1" ht="14.15" x14ac:dyDescent="0.4">
      <c r="A557" s="39"/>
      <c r="E557" s="74"/>
      <c r="F557" s="74"/>
      <c r="G557" s="74"/>
      <c r="S557" s="61"/>
      <c r="T557" s="61"/>
    </row>
    <row r="558" spans="1:20" s="55" customFormat="1" ht="14.15" x14ac:dyDescent="0.4">
      <c r="A558" s="39"/>
      <c r="E558" s="74"/>
      <c r="F558" s="74"/>
      <c r="G558" s="74"/>
      <c r="S558" s="61"/>
      <c r="T558" s="61"/>
    </row>
    <row r="559" spans="1:20" s="55" customFormat="1" ht="14.15" x14ac:dyDescent="0.4">
      <c r="A559" s="39"/>
      <c r="E559" s="74"/>
      <c r="F559" s="74"/>
      <c r="G559" s="74"/>
      <c r="S559" s="61"/>
      <c r="T559" s="61"/>
    </row>
    <row r="560" spans="1:20" s="55" customFormat="1" ht="14.15" x14ac:dyDescent="0.4">
      <c r="A560" s="39"/>
      <c r="E560" s="74"/>
      <c r="F560" s="74"/>
      <c r="G560" s="74"/>
      <c r="S560" s="61"/>
      <c r="T560" s="61"/>
    </row>
    <row r="561" spans="1:20" s="55" customFormat="1" ht="14.15" x14ac:dyDescent="0.4">
      <c r="A561" s="39"/>
      <c r="E561" s="74"/>
      <c r="F561" s="74"/>
      <c r="G561" s="74"/>
      <c r="S561" s="61"/>
      <c r="T561" s="61"/>
    </row>
    <row r="562" spans="1:20" s="55" customFormat="1" ht="14.15" x14ac:dyDescent="0.4">
      <c r="A562" s="39"/>
      <c r="E562" s="74"/>
      <c r="F562" s="74"/>
      <c r="G562" s="74"/>
      <c r="S562" s="61"/>
      <c r="T562" s="61"/>
    </row>
    <row r="563" spans="1:20" s="55" customFormat="1" ht="14.15" x14ac:dyDescent="0.4">
      <c r="A563" s="39"/>
      <c r="E563" s="74"/>
      <c r="F563" s="74"/>
      <c r="G563" s="74"/>
      <c r="S563" s="61"/>
      <c r="T563" s="61"/>
    </row>
    <row r="564" spans="1:20" s="55" customFormat="1" ht="14.15" x14ac:dyDescent="0.4">
      <c r="A564" s="39"/>
      <c r="E564" s="74"/>
      <c r="F564" s="74"/>
      <c r="G564" s="74"/>
      <c r="S564" s="61"/>
      <c r="T564" s="61"/>
    </row>
    <row r="565" spans="1:20" s="55" customFormat="1" ht="14.15" x14ac:dyDescent="0.4">
      <c r="A565" s="39"/>
      <c r="E565" s="74"/>
      <c r="F565" s="74"/>
      <c r="G565" s="74"/>
      <c r="S565" s="61"/>
      <c r="T565" s="61"/>
    </row>
    <row r="566" spans="1:20" s="55" customFormat="1" ht="14.15" x14ac:dyDescent="0.4">
      <c r="A566" s="39"/>
      <c r="E566" s="74"/>
      <c r="F566" s="74"/>
      <c r="G566" s="74"/>
      <c r="S566" s="61"/>
      <c r="T566" s="61"/>
    </row>
    <row r="567" spans="1:20" s="55" customFormat="1" ht="14.15" x14ac:dyDescent="0.4">
      <c r="A567" s="39"/>
      <c r="E567" s="74"/>
      <c r="F567" s="74"/>
      <c r="G567" s="74"/>
      <c r="S567" s="61"/>
      <c r="T567" s="61"/>
    </row>
    <row r="568" spans="1:20" s="55" customFormat="1" ht="14.15" x14ac:dyDescent="0.4">
      <c r="A568" s="39"/>
      <c r="E568" s="74"/>
      <c r="F568" s="74"/>
      <c r="G568" s="74"/>
      <c r="S568" s="61"/>
      <c r="T568" s="61"/>
    </row>
    <row r="569" spans="1:20" s="55" customFormat="1" ht="14.15" x14ac:dyDescent="0.4">
      <c r="A569" s="39"/>
      <c r="E569" s="74"/>
      <c r="F569" s="74"/>
      <c r="G569" s="74"/>
      <c r="S569" s="61"/>
      <c r="T569" s="61"/>
    </row>
    <row r="570" spans="1:20" s="55" customFormat="1" ht="14.15" x14ac:dyDescent="0.4">
      <c r="A570" s="39"/>
      <c r="E570" s="74"/>
      <c r="F570" s="74"/>
      <c r="G570" s="74"/>
      <c r="S570" s="61"/>
      <c r="T570" s="61"/>
    </row>
    <row r="571" spans="1:20" s="55" customFormat="1" ht="14.15" x14ac:dyDescent="0.4">
      <c r="A571" s="39"/>
      <c r="E571" s="74"/>
      <c r="F571" s="74"/>
      <c r="G571" s="74"/>
      <c r="S571" s="61"/>
      <c r="T571" s="61"/>
    </row>
    <row r="572" spans="1:20" s="55" customFormat="1" ht="14.15" x14ac:dyDescent="0.4">
      <c r="A572" s="39"/>
      <c r="E572" s="74"/>
      <c r="F572" s="74"/>
      <c r="G572" s="74"/>
      <c r="S572" s="61"/>
      <c r="T572" s="61"/>
    </row>
    <row r="573" spans="1:20" s="55" customFormat="1" ht="14.15" x14ac:dyDescent="0.4">
      <c r="A573" s="39"/>
      <c r="E573" s="74"/>
      <c r="F573" s="74"/>
      <c r="G573" s="74"/>
      <c r="S573" s="61"/>
      <c r="T573" s="61"/>
    </row>
    <row r="574" spans="1:20" s="55" customFormat="1" ht="14.15" x14ac:dyDescent="0.4">
      <c r="A574" s="39"/>
      <c r="E574" s="74"/>
      <c r="F574" s="74"/>
      <c r="G574" s="74"/>
      <c r="S574" s="61"/>
      <c r="T574" s="61"/>
    </row>
    <row r="575" spans="1:20" s="55" customFormat="1" ht="14.15" x14ac:dyDescent="0.4">
      <c r="A575" s="39"/>
      <c r="E575" s="74"/>
      <c r="F575" s="74"/>
      <c r="G575" s="74"/>
      <c r="S575" s="61"/>
      <c r="T575" s="61"/>
    </row>
    <row r="576" spans="1:20" s="55" customFormat="1" ht="14.15" x14ac:dyDescent="0.4">
      <c r="A576" s="39"/>
      <c r="E576" s="74"/>
      <c r="F576" s="74"/>
      <c r="G576" s="74"/>
      <c r="S576" s="61"/>
      <c r="T576" s="61"/>
    </row>
    <row r="577" spans="1:20" s="55" customFormat="1" ht="14.15" x14ac:dyDescent="0.4">
      <c r="A577" s="39"/>
      <c r="E577" s="74"/>
      <c r="F577" s="74"/>
      <c r="G577" s="74"/>
      <c r="S577" s="61"/>
      <c r="T577" s="61"/>
    </row>
    <row r="578" spans="1:20" s="55" customFormat="1" ht="14.15" x14ac:dyDescent="0.4">
      <c r="A578" s="39"/>
      <c r="E578" s="74"/>
      <c r="F578" s="74"/>
      <c r="G578" s="74"/>
      <c r="S578" s="61"/>
      <c r="T578" s="61"/>
    </row>
    <row r="579" spans="1:20" s="55" customFormat="1" ht="14.15" x14ac:dyDescent="0.4">
      <c r="A579" s="39"/>
      <c r="E579" s="74"/>
      <c r="F579" s="74"/>
      <c r="G579" s="74"/>
      <c r="S579" s="61"/>
      <c r="T579" s="61"/>
    </row>
    <row r="580" spans="1:20" s="55" customFormat="1" ht="14.15" x14ac:dyDescent="0.4">
      <c r="A580" s="39"/>
      <c r="E580" s="74"/>
      <c r="F580" s="74"/>
      <c r="G580" s="74"/>
      <c r="S580" s="61"/>
      <c r="T580" s="61"/>
    </row>
    <row r="581" spans="1:20" s="55" customFormat="1" ht="14.15" x14ac:dyDescent="0.4">
      <c r="A581" s="39"/>
      <c r="E581" s="74"/>
      <c r="F581" s="74"/>
      <c r="G581" s="74"/>
      <c r="S581" s="61"/>
      <c r="T581" s="61"/>
    </row>
    <row r="582" spans="1:20" s="55" customFormat="1" ht="14.15" x14ac:dyDescent="0.4">
      <c r="A582" s="39"/>
      <c r="E582" s="74"/>
      <c r="F582" s="74"/>
      <c r="G582" s="74"/>
      <c r="S582" s="61"/>
      <c r="T582" s="61"/>
    </row>
    <row r="583" spans="1:20" s="55" customFormat="1" ht="14.15" x14ac:dyDescent="0.4">
      <c r="A583" s="39"/>
      <c r="E583" s="74"/>
      <c r="F583" s="74"/>
      <c r="G583" s="74"/>
      <c r="S583" s="61"/>
      <c r="T583" s="61"/>
    </row>
    <row r="584" spans="1:20" s="55" customFormat="1" ht="14.15" x14ac:dyDescent="0.4">
      <c r="A584" s="39"/>
      <c r="E584" s="74"/>
      <c r="F584" s="74"/>
      <c r="G584" s="74"/>
      <c r="S584" s="61"/>
      <c r="T584" s="61"/>
    </row>
    <row r="585" spans="1:20" s="55" customFormat="1" ht="14.15" x14ac:dyDescent="0.4">
      <c r="A585" s="39"/>
      <c r="E585" s="74"/>
      <c r="F585" s="74"/>
      <c r="G585" s="74"/>
      <c r="S585" s="61"/>
      <c r="T585" s="61"/>
    </row>
    <row r="586" spans="1:20" s="55" customFormat="1" ht="14.15" x14ac:dyDescent="0.4">
      <c r="A586" s="39"/>
      <c r="E586" s="74"/>
      <c r="F586" s="74"/>
      <c r="G586" s="74"/>
      <c r="S586" s="61"/>
      <c r="T586" s="61"/>
    </row>
    <row r="587" spans="1:20" s="55" customFormat="1" ht="14.15" x14ac:dyDescent="0.4">
      <c r="A587" s="39"/>
      <c r="E587" s="74"/>
      <c r="F587" s="74"/>
      <c r="G587" s="74"/>
      <c r="S587" s="61"/>
      <c r="T587" s="61"/>
    </row>
    <row r="588" spans="1:20" s="55" customFormat="1" ht="14.15" x14ac:dyDescent="0.4">
      <c r="A588" s="39"/>
      <c r="E588" s="74"/>
      <c r="F588" s="74"/>
      <c r="G588" s="74"/>
      <c r="S588" s="61"/>
      <c r="T588" s="61"/>
    </row>
    <row r="589" spans="1:20" s="55" customFormat="1" ht="14.15" x14ac:dyDescent="0.4">
      <c r="A589" s="39"/>
      <c r="E589" s="74"/>
      <c r="F589" s="74"/>
      <c r="G589" s="74"/>
      <c r="S589" s="61"/>
      <c r="T589" s="61"/>
    </row>
    <row r="590" spans="1:20" s="55" customFormat="1" ht="14.15" x14ac:dyDescent="0.4">
      <c r="A590" s="39"/>
      <c r="E590" s="74"/>
      <c r="F590" s="74"/>
      <c r="G590" s="74"/>
      <c r="S590" s="61"/>
      <c r="T590" s="61"/>
    </row>
    <row r="591" spans="1:20" s="55" customFormat="1" ht="14.15" x14ac:dyDescent="0.4">
      <c r="A591" s="39"/>
      <c r="E591" s="74"/>
      <c r="F591" s="74"/>
      <c r="G591" s="74"/>
      <c r="S591" s="61"/>
      <c r="T591" s="61"/>
    </row>
    <row r="592" spans="1:20" s="55" customFormat="1" ht="14.15" x14ac:dyDescent="0.4">
      <c r="A592" s="39"/>
      <c r="E592" s="74"/>
      <c r="F592" s="74"/>
      <c r="G592" s="74"/>
      <c r="S592" s="61"/>
      <c r="T592" s="61"/>
    </row>
    <row r="593" spans="1:20" s="55" customFormat="1" ht="14.15" x14ac:dyDescent="0.4">
      <c r="A593" s="39"/>
      <c r="E593" s="74"/>
      <c r="F593" s="74"/>
      <c r="G593" s="74"/>
      <c r="S593" s="61"/>
      <c r="T593" s="61"/>
    </row>
    <row r="594" spans="1:20" s="55" customFormat="1" ht="14.15" x14ac:dyDescent="0.4">
      <c r="A594" s="39"/>
      <c r="E594" s="74"/>
      <c r="F594" s="74"/>
      <c r="G594" s="74"/>
      <c r="S594" s="61"/>
      <c r="T594" s="61"/>
    </row>
    <row r="595" spans="1:20" s="55" customFormat="1" ht="14.15" x14ac:dyDescent="0.4">
      <c r="A595" s="39"/>
      <c r="E595" s="74"/>
      <c r="F595" s="74"/>
      <c r="G595" s="74"/>
      <c r="S595" s="61"/>
      <c r="T595" s="61"/>
    </row>
    <row r="596" spans="1:20" s="55" customFormat="1" ht="14.15" x14ac:dyDescent="0.4">
      <c r="A596" s="39"/>
      <c r="E596" s="74"/>
      <c r="F596" s="74"/>
      <c r="G596" s="74"/>
      <c r="S596" s="61"/>
      <c r="T596" s="61"/>
    </row>
    <row r="597" spans="1:20" s="55" customFormat="1" ht="14.15" x14ac:dyDescent="0.4">
      <c r="A597" s="39"/>
      <c r="E597" s="74"/>
      <c r="F597" s="74"/>
      <c r="G597" s="74"/>
      <c r="S597" s="61"/>
      <c r="T597" s="61"/>
    </row>
    <row r="598" spans="1:20" s="55" customFormat="1" ht="14.15" x14ac:dyDescent="0.4">
      <c r="A598" s="39"/>
      <c r="E598" s="74"/>
      <c r="F598" s="74"/>
      <c r="G598" s="74"/>
      <c r="S598" s="61"/>
      <c r="T598" s="61"/>
    </row>
    <row r="599" spans="1:20" s="55" customFormat="1" ht="14.15" x14ac:dyDescent="0.4">
      <c r="A599" s="39"/>
      <c r="E599" s="74"/>
      <c r="F599" s="74"/>
      <c r="G599" s="74"/>
      <c r="S599" s="61"/>
      <c r="T599" s="61"/>
    </row>
    <row r="600" spans="1:20" s="55" customFormat="1" ht="14.15" x14ac:dyDescent="0.4">
      <c r="A600" s="39"/>
      <c r="E600" s="74"/>
      <c r="F600" s="74"/>
      <c r="G600" s="74"/>
      <c r="S600" s="61"/>
      <c r="T600" s="61"/>
    </row>
    <row r="601" spans="1:20" s="55" customFormat="1" ht="14.15" x14ac:dyDescent="0.4">
      <c r="A601" s="39"/>
      <c r="E601" s="74"/>
      <c r="F601" s="74"/>
      <c r="G601" s="74"/>
      <c r="S601" s="61"/>
      <c r="T601" s="61"/>
    </row>
    <row r="602" spans="1:20" s="55" customFormat="1" ht="14.15" x14ac:dyDescent="0.4">
      <c r="A602" s="39"/>
      <c r="E602" s="74"/>
      <c r="F602" s="74"/>
      <c r="G602" s="74"/>
      <c r="S602" s="61"/>
      <c r="T602" s="61"/>
    </row>
    <row r="603" spans="1:20" s="55" customFormat="1" ht="14.15" x14ac:dyDescent="0.4">
      <c r="A603" s="39"/>
      <c r="E603" s="74"/>
      <c r="F603" s="74"/>
      <c r="G603" s="74"/>
      <c r="S603" s="61"/>
      <c r="T603" s="61"/>
    </row>
    <row r="604" spans="1:20" s="55" customFormat="1" ht="14.15" x14ac:dyDescent="0.4">
      <c r="A604" s="39"/>
      <c r="E604" s="74"/>
      <c r="F604" s="74"/>
      <c r="G604" s="74"/>
      <c r="S604" s="61"/>
      <c r="T604" s="61"/>
    </row>
    <row r="605" spans="1:20" s="55" customFormat="1" ht="14.15" x14ac:dyDescent="0.4">
      <c r="A605" s="39"/>
      <c r="E605" s="74"/>
      <c r="F605" s="74"/>
      <c r="G605" s="74"/>
      <c r="S605" s="61"/>
      <c r="T605" s="61"/>
    </row>
    <row r="606" spans="1:20" s="55" customFormat="1" ht="14.15" x14ac:dyDescent="0.4">
      <c r="A606" s="39"/>
      <c r="E606" s="74"/>
      <c r="F606" s="74"/>
      <c r="G606" s="74"/>
      <c r="S606" s="61"/>
      <c r="T606" s="61"/>
    </row>
    <row r="607" spans="1:20" s="55" customFormat="1" ht="14.15" x14ac:dyDescent="0.4">
      <c r="A607" s="39"/>
      <c r="E607" s="74"/>
      <c r="F607" s="74"/>
      <c r="G607" s="74"/>
      <c r="S607" s="61"/>
      <c r="T607" s="61"/>
    </row>
    <row r="608" spans="1:20" s="55" customFormat="1" ht="14.15" x14ac:dyDescent="0.4">
      <c r="A608" s="39"/>
      <c r="E608" s="74"/>
      <c r="F608" s="74"/>
      <c r="G608" s="74"/>
      <c r="S608" s="61"/>
      <c r="T608" s="61"/>
    </row>
    <row r="609" spans="1:20" s="55" customFormat="1" ht="14.15" x14ac:dyDescent="0.4">
      <c r="A609" s="39"/>
      <c r="E609" s="74"/>
      <c r="F609" s="74"/>
      <c r="G609" s="74"/>
      <c r="S609" s="61"/>
      <c r="T609" s="61"/>
    </row>
    <row r="610" spans="1:20" s="55" customFormat="1" ht="14.15" x14ac:dyDescent="0.4">
      <c r="A610" s="39"/>
      <c r="E610" s="74"/>
      <c r="F610" s="74"/>
      <c r="G610" s="74"/>
      <c r="S610" s="61"/>
      <c r="T610" s="61"/>
    </row>
    <row r="611" spans="1:20" s="55" customFormat="1" ht="14.15" x14ac:dyDescent="0.4">
      <c r="A611" s="39"/>
      <c r="E611" s="74"/>
      <c r="F611" s="74"/>
      <c r="G611" s="74"/>
      <c r="S611" s="61"/>
      <c r="T611" s="61"/>
    </row>
    <row r="612" spans="1:20" s="55" customFormat="1" ht="14.15" x14ac:dyDescent="0.4">
      <c r="A612" s="39"/>
      <c r="E612" s="74"/>
      <c r="F612" s="74"/>
      <c r="G612" s="74"/>
      <c r="S612" s="61"/>
      <c r="T612" s="61"/>
    </row>
    <row r="613" spans="1:20" s="55" customFormat="1" ht="14.15" x14ac:dyDescent="0.4">
      <c r="A613" s="39"/>
      <c r="E613" s="74"/>
      <c r="F613" s="74"/>
      <c r="G613" s="74"/>
      <c r="S613" s="61"/>
      <c r="T613" s="61"/>
    </row>
    <row r="614" spans="1:20" s="55" customFormat="1" ht="14.15" x14ac:dyDescent="0.4">
      <c r="A614" s="39"/>
      <c r="E614" s="74"/>
      <c r="F614" s="74"/>
      <c r="G614" s="74"/>
      <c r="S614" s="61"/>
      <c r="T614" s="61"/>
    </row>
    <row r="615" spans="1:20" s="55" customFormat="1" ht="14.15" x14ac:dyDescent="0.4">
      <c r="A615" s="39"/>
      <c r="E615" s="74"/>
      <c r="F615" s="74"/>
      <c r="G615" s="74"/>
      <c r="S615" s="61"/>
      <c r="T615" s="61"/>
    </row>
    <row r="616" spans="1:20" s="55" customFormat="1" ht="14.15" x14ac:dyDescent="0.4">
      <c r="A616" s="39"/>
      <c r="E616" s="74"/>
      <c r="F616" s="74"/>
      <c r="G616" s="74"/>
      <c r="S616" s="61"/>
      <c r="T616" s="61"/>
    </row>
    <row r="617" spans="1:20" s="55" customFormat="1" ht="14.15" x14ac:dyDescent="0.4">
      <c r="A617" s="39"/>
      <c r="E617" s="74"/>
      <c r="F617" s="74"/>
      <c r="G617" s="74"/>
      <c r="S617" s="61"/>
      <c r="T617" s="61"/>
    </row>
    <row r="618" spans="1:20" s="55" customFormat="1" ht="14.15" x14ac:dyDescent="0.4">
      <c r="A618" s="39"/>
      <c r="E618" s="74"/>
      <c r="F618" s="74"/>
      <c r="G618" s="74"/>
      <c r="S618" s="61"/>
      <c r="T618" s="61"/>
    </row>
    <row r="619" spans="1:20" s="55" customFormat="1" ht="14.15" x14ac:dyDescent="0.4">
      <c r="A619" s="39"/>
      <c r="E619" s="74"/>
      <c r="F619" s="74"/>
      <c r="G619" s="74"/>
      <c r="S619" s="61"/>
      <c r="T619" s="61"/>
    </row>
    <row r="620" spans="1:20" s="55" customFormat="1" ht="14.15" x14ac:dyDescent="0.4">
      <c r="A620" s="39"/>
      <c r="E620" s="74"/>
      <c r="F620" s="74"/>
      <c r="G620" s="74"/>
      <c r="S620" s="61"/>
      <c r="T620" s="61"/>
    </row>
    <row r="621" spans="1:20" s="55" customFormat="1" ht="14.15" x14ac:dyDescent="0.4">
      <c r="A621" s="39"/>
      <c r="E621" s="74"/>
      <c r="F621" s="74"/>
      <c r="G621" s="74"/>
      <c r="S621" s="61"/>
      <c r="T621" s="61"/>
    </row>
    <row r="622" spans="1:20" s="55" customFormat="1" ht="14.15" x14ac:dyDescent="0.4">
      <c r="A622" s="39"/>
      <c r="E622" s="74"/>
      <c r="F622" s="74"/>
      <c r="G622" s="74"/>
      <c r="S622" s="61"/>
      <c r="T622" s="61"/>
    </row>
    <row r="623" spans="1:20" s="55" customFormat="1" ht="14.15" x14ac:dyDescent="0.4">
      <c r="A623" s="39"/>
      <c r="E623" s="74"/>
      <c r="F623" s="74"/>
      <c r="G623" s="74"/>
      <c r="S623" s="61"/>
      <c r="T623" s="61"/>
    </row>
    <row r="624" spans="1:20" s="55" customFormat="1" ht="14.15" x14ac:dyDescent="0.4">
      <c r="A624" s="39"/>
      <c r="E624" s="74"/>
      <c r="F624" s="74"/>
      <c r="G624" s="74"/>
      <c r="S624" s="61"/>
      <c r="T624" s="61"/>
    </row>
    <row r="625" spans="1:20" s="55" customFormat="1" ht="14.15" x14ac:dyDescent="0.4">
      <c r="A625" s="39"/>
      <c r="E625" s="74"/>
      <c r="F625" s="74"/>
      <c r="G625" s="74"/>
      <c r="S625" s="61"/>
      <c r="T625" s="61"/>
    </row>
    <row r="626" spans="1:20" s="55" customFormat="1" ht="14.15" x14ac:dyDescent="0.4">
      <c r="A626" s="39"/>
      <c r="E626" s="74"/>
      <c r="F626" s="74"/>
      <c r="G626" s="74"/>
      <c r="S626" s="61"/>
      <c r="T626" s="61"/>
    </row>
    <row r="627" spans="1:20" s="55" customFormat="1" ht="14.15" x14ac:dyDescent="0.4">
      <c r="A627" s="39"/>
      <c r="E627" s="74"/>
      <c r="F627" s="74"/>
      <c r="G627" s="74"/>
      <c r="S627" s="61"/>
      <c r="T627" s="61"/>
    </row>
    <row r="628" spans="1:20" s="55" customFormat="1" ht="14.15" x14ac:dyDescent="0.4">
      <c r="A628" s="39"/>
      <c r="E628" s="74"/>
      <c r="F628" s="74"/>
      <c r="G628" s="74"/>
      <c r="S628" s="61"/>
      <c r="T628" s="61"/>
    </row>
    <row r="629" spans="1:20" s="55" customFormat="1" ht="14.15" x14ac:dyDescent="0.4">
      <c r="A629" s="39"/>
      <c r="E629" s="74"/>
      <c r="F629" s="74"/>
      <c r="G629" s="74"/>
      <c r="S629" s="61"/>
      <c r="T629" s="61"/>
    </row>
    <row r="630" spans="1:20" s="55" customFormat="1" ht="14.15" x14ac:dyDescent="0.4">
      <c r="A630" s="39"/>
      <c r="E630" s="74"/>
      <c r="F630" s="74"/>
      <c r="G630" s="74"/>
      <c r="S630" s="61"/>
      <c r="T630" s="61"/>
    </row>
    <row r="631" spans="1:20" s="55" customFormat="1" ht="14.15" x14ac:dyDescent="0.4">
      <c r="A631" s="39"/>
      <c r="E631" s="74"/>
      <c r="F631" s="74"/>
      <c r="G631" s="74"/>
      <c r="S631" s="61"/>
      <c r="T631" s="61"/>
    </row>
    <row r="632" spans="1:20" s="55" customFormat="1" ht="14.15" x14ac:dyDescent="0.4">
      <c r="A632" s="39"/>
      <c r="E632" s="74"/>
      <c r="F632" s="74"/>
      <c r="G632" s="74"/>
      <c r="S632" s="61"/>
      <c r="T632" s="61"/>
    </row>
    <row r="633" spans="1:20" s="55" customFormat="1" ht="14.15" x14ac:dyDescent="0.4">
      <c r="A633" s="39"/>
      <c r="E633" s="74"/>
      <c r="F633" s="74"/>
      <c r="G633" s="74"/>
      <c r="S633" s="61"/>
      <c r="T633" s="61"/>
    </row>
    <row r="634" spans="1:20" s="55" customFormat="1" ht="14.15" x14ac:dyDescent="0.4">
      <c r="A634" s="39"/>
      <c r="E634" s="74"/>
      <c r="F634" s="74"/>
      <c r="G634" s="74"/>
      <c r="S634" s="61"/>
      <c r="T634" s="61"/>
    </row>
    <row r="635" spans="1:20" s="55" customFormat="1" ht="14.15" x14ac:dyDescent="0.4">
      <c r="A635" s="39"/>
      <c r="E635" s="74"/>
      <c r="F635" s="74"/>
      <c r="G635" s="74"/>
      <c r="S635" s="61"/>
      <c r="T635" s="61"/>
    </row>
    <row r="636" spans="1:20" s="55" customFormat="1" ht="14.15" x14ac:dyDescent="0.4">
      <c r="A636" s="39"/>
      <c r="E636" s="74"/>
      <c r="F636" s="74"/>
      <c r="G636" s="74"/>
      <c r="S636" s="61"/>
      <c r="T636" s="61"/>
    </row>
    <row r="637" spans="1:20" s="55" customFormat="1" ht="14.15" x14ac:dyDescent="0.4">
      <c r="A637" s="39"/>
      <c r="E637" s="74"/>
      <c r="F637" s="74"/>
      <c r="G637" s="74"/>
      <c r="S637" s="61"/>
      <c r="T637" s="61"/>
    </row>
    <row r="638" spans="1:20" s="55" customFormat="1" ht="14.15" x14ac:dyDescent="0.4">
      <c r="A638" s="39"/>
      <c r="E638" s="74"/>
      <c r="F638" s="74"/>
      <c r="G638" s="74"/>
      <c r="S638" s="61"/>
      <c r="T638" s="61"/>
    </row>
    <row r="639" spans="1:20" s="55" customFormat="1" ht="14.15" x14ac:dyDescent="0.4">
      <c r="A639" s="39"/>
      <c r="E639" s="74"/>
      <c r="F639" s="74"/>
      <c r="G639" s="74"/>
      <c r="S639" s="61"/>
      <c r="T639" s="61"/>
    </row>
    <row r="640" spans="1:20" s="55" customFormat="1" ht="14.15" x14ac:dyDescent="0.4">
      <c r="A640" s="39"/>
      <c r="E640" s="74"/>
      <c r="F640" s="74"/>
      <c r="G640" s="74"/>
      <c r="S640" s="61"/>
      <c r="T640" s="61"/>
    </row>
    <row r="641" spans="1:20" s="55" customFormat="1" ht="14.15" x14ac:dyDescent="0.4">
      <c r="A641" s="39"/>
      <c r="E641" s="74"/>
      <c r="F641" s="74"/>
      <c r="G641" s="74"/>
      <c r="S641" s="61"/>
      <c r="T641" s="61"/>
    </row>
    <row r="642" spans="1:20" s="55" customFormat="1" ht="14.15" x14ac:dyDescent="0.4">
      <c r="A642" s="39"/>
      <c r="E642" s="74"/>
      <c r="F642" s="74"/>
      <c r="G642" s="74"/>
      <c r="S642" s="61"/>
      <c r="T642" s="61"/>
    </row>
    <row r="643" spans="1:20" s="55" customFormat="1" ht="14.15" x14ac:dyDescent="0.4">
      <c r="A643" s="39"/>
      <c r="E643" s="74"/>
      <c r="F643" s="74"/>
      <c r="G643" s="74"/>
      <c r="S643" s="61"/>
      <c r="T643" s="61"/>
    </row>
    <row r="644" spans="1:20" s="55" customFormat="1" ht="14.15" x14ac:dyDescent="0.4">
      <c r="A644" s="39"/>
      <c r="E644" s="74"/>
      <c r="F644" s="74"/>
      <c r="G644" s="74"/>
      <c r="S644" s="61"/>
      <c r="T644" s="61"/>
    </row>
    <row r="645" spans="1:20" s="55" customFormat="1" ht="14.15" x14ac:dyDescent="0.4">
      <c r="A645" s="39"/>
      <c r="E645" s="74"/>
      <c r="F645" s="74"/>
      <c r="G645" s="74"/>
      <c r="S645" s="61"/>
      <c r="T645" s="61"/>
    </row>
    <row r="646" spans="1:20" s="55" customFormat="1" ht="14.15" x14ac:dyDescent="0.4">
      <c r="A646" s="39"/>
      <c r="E646" s="74"/>
      <c r="F646" s="74"/>
      <c r="G646" s="74"/>
      <c r="S646" s="61"/>
      <c r="T646" s="61"/>
    </row>
    <row r="647" spans="1:20" s="55" customFormat="1" ht="14.15" x14ac:dyDescent="0.4">
      <c r="A647" s="39"/>
      <c r="E647" s="74"/>
      <c r="F647" s="74"/>
      <c r="G647" s="74"/>
      <c r="S647" s="61"/>
      <c r="T647" s="61"/>
    </row>
    <row r="648" spans="1:20" s="55" customFormat="1" ht="14.15" x14ac:dyDescent="0.4">
      <c r="A648" s="39"/>
      <c r="E648" s="74"/>
      <c r="F648" s="74"/>
      <c r="G648" s="74"/>
      <c r="S648" s="61"/>
      <c r="T648" s="61"/>
    </row>
    <row r="649" spans="1:20" s="55" customFormat="1" ht="14.15" x14ac:dyDescent="0.4">
      <c r="A649" s="39"/>
      <c r="E649" s="74"/>
      <c r="F649" s="74"/>
      <c r="G649" s="74"/>
      <c r="S649" s="61"/>
      <c r="T649" s="61"/>
    </row>
    <row r="650" spans="1:20" s="55" customFormat="1" ht="14.15" x14ac:dyDescent="0.4">
      <c r="A650" s="39"/>
      <c r="E650" s="74"/>
      <c r="F650" s="74"/>
      <c r="G650" s="74"/>
      <c r="S650" s="61"/>
      <c r="T650" s="61"/>
    </row>
    <row r="651" spans="1:20" s="55" customFormat="1" ht="14.15" x14ac:dyDescent="0.4">
      <c r="A651" s="39"/>
      <c r="E651" s="74"/>
      <c r="F651" s="74"/>
      <c r="G651" s="74"/>
      <c r="S651" s="61"/>
      <c r="T651" s="61"/>
    </row>
    <row r="652" spans="1:20" s="55" customFormat="1" ht="14.15" x14ac:dyDescent="0.4">
      <c r="A652" s="39"/>
      <c r="E652" s="74"/>
      <c r="F652" s="74"/>
      <c r="G652" s="74"/>
      <c r="S652" s="61"/>
      <c r="T652" s="61"/>
    </row>
    <row r="653" spans="1:20" s="55" customFormat="1" ht="14.15" x14ac:dyDescent="0.4">
      <c r="A653" s="39"/>
      <c r="E653" s="74"/>
      <c r="F653" s="74"/>
      <c r="G653" s="74"/>
      <c r="S653" s="61"/>
      <c r="T653" s="61"/>
    </row>
    <row r="654" spans="1:20" s="55" customFormat="1" ht="14.15" x14ac:dyDescent="0.4">
      <c r="A654" s="39"/>
      <c r="E654" s="74"/>
      <c r="F654" s="74"/>
      <c r="G654" s="74"/>
      <c r="S654" s="61"/>
      <c r="T654" s="61"/>
    </row>
    <row r="655" spans="1:20" s="55" customFormat="1" ht="14.15" x14ac:dyDescent="0.4">
      <c r="A655" s="39"/>
      <c r="E655" s="74"/>
      <c r="F655" s="74"/>
      <c r="G655" s="74"/>
      <c r="S655" s="61"/>
      <c r="T655" s="61"/>
    </row>
    <row r="656" spans="1:20" s="55" customFormat="1" ht="14.15" x14ac:dyDescent="0.4">
      <c r="A656" s="39"/>
      <c r="E656" s="74"/>
      <c r="F656" s="74"/>
      <c r="G656" s="74"/>
      <c r="S656" s="61"/>
      <c r="T656" s="61"/>
    </row>
    <row r="657" spans="1:20" s="55" customFormat="1" ht="14.15" x14ac:dyDescent="0.4">
      <c r="A657" s="39"/>
      <c r="E657" s="74"/>
      <c r="F657" s="74"/>
      <c r="G657" s="74"/>
      <c r="S657" s="61"/>
      <c r="T657" s="61"/>
    </row>
    <row r="658" spans="1:20" s="55" customFormat="1" ht="14.15" x14ac:dyDescent="0.4">
      <c r="A658" s="39"/>
      <c r="E658" s="74"/>
      <c r="F658" s="74"/>
      <c r="G658" s="74"/>
      <c r="S658" s="61"/>
      <c r="T658" s="61"/>
    </row>
    <row r="659" spans="1:20" s="55" customFormat="1" ht="14.15" x14ac:dyDescent="0.4">
      <c r="A659" s="39"/>
      <c r="E659" s="74"/>
      <c r="F659" s="74"/>
      <c r="G659" s="74"/>
      <c r="S659" s="61"/>
      <c r="T659" s="61"/>
    </row>
    <row r="660" spans="1:20" s="55" customFormat="1" ht="14.15" x14ac:dyDescent="0.4">
      <c r="A660" s="39"/>
      <c r="E660" s="74"/>
      <c r="F660" s="74"/>
      <c r="G660" s="74"/>
      <c r="S660" s="61"/>
      <c r="T660" s="61"/>
    </row>
    <row r="661" spans="1:20" s="55" customFormat="1" ht="14.15" x14ac:dyDescent="0.4">
      <c r="A661" s="39"/>
      <c r="E661" s="74"/>
      <c r="F661" s="74"/>
      <c r="G661" s="74"/>
      <c r="S661" s="61"/>
      <c r="T661" s="61"/>
    </row>
    <row r="662" spans="1:20" s="55" customFormat="1" ht="14.15" x14ac:dyDescent="0.4">
      <c r="A662" s="39"/>
      <c r="E662" s="74"/>
      <c r="F662" s="74"/>
      <c r="G662" s="74"/>
      <c r="S662" s="61"/>
      <c r="T662" s="61"/>
    </row>
    <row r="663" spans="1:20" s="55" customFormat="1" ht="14.15" x14ac:dyDescent="0.4">
      <c r="A663" s="39"/>
      <c r="E663" s="74"/>
      <c r="F663" s="74"/>
      <c r="G663" s="74"/>
      <c r="S663" s="61"/>
      <c r="T663" s="61"/>
    </row>
    <row r="664" spans="1:20" s="55" customFormat="1" ht="14.15" x14ac:dyDescent="0.4">
      <c r="A664" s="39"/>
      <c r="E664" s="74"/>
      <c r="F664" s="74"/>
      <c r="G664" s="74"/>
      <c r="S664" s="61"/>
      <c r="T664" s="61"/>
    </row>
    <row r="665" spans="1:20" s="55" customFormat="1" ht="14.15" x14ac:dyDescent="0.4">
      <c r="A665" s="39"/>
      <c r="E665" s="74"/>
      <c r="F665" s="74"/>
      <c r="G665" s="74"/>
      <c r="S665" s="61"/>
      <c r="T665" s="61"/>
    </row>
    <row r="666" spans="1:20" s="55" customFormat="1" ht="14.15" x14ac:dyDescent="0.4">
      <c r="A666" s="39"/>
      <c r="E666" s="74"/>
      <c r="F666" s="74"/>
      <c r="G666" s="74"/>
      <c r="S666" s="61"/>
      <c r="T666" s="61"/>
    </row>
    <row r="667" spans="1:20" s="55" customFormat="1" ht="14.15" x14ac:dyDescent="0.4">
      <c r="A667" s="39"/>
      <c r="E667" s="74"/>
      <c r="F667" s="74"/>
      <c r="G667" s="74"/>
      <c r="S667" s="61"/>
      <c r="T667" s="61"/>
    </row>
    <row r="668" spans="1:20" s="55" customFormat="1" ht="14.15" x14ac:dyDescent="0.4">
      <c r="A668" s="39"/>
      <c r="E668" s="74"/>
      <c r="F668" s="74"/>
      <c r="G668" s="74"/>
      <c r="S668" s="61"/>
      <c r="T668" s="61"/>
    </row>
    <row r="669" spans="1:20" s="55" customFormat="1" ht="14.15" x14ac:dyDescent="0.4">
      <c r="A669" s="39"/>
      <c r="E669" s="74"/>
      <c r="F669" s="74"/>
      <c r="G669" s="74"/>
      <c r="S669" s="61"/>
      <c r="T669" s="61"/>
    </row>
    <row r="670" spans="1:20" s="55" customFormat="1" ht="14.15" x14ac:dyDescent="0.4">
      <c r="A670" s="39"/>
      <c r="E670" s="74"/>
      <c r="F670" s="74"/>
      <c r="G670" s="74"/>
      <c r="S670" s="61"/>
      <c r="T670" s="61"/>
    </row>
    <row r="671" spans="1:20" s="55" customFormat="1" ht="14.15" x14ac:dyDescent="0.4">
      <c r="A671" s="39"/>
      <c r="E671" s="74"/>
      <c r="F671" s="74"/>
      <c r="G671" s="74"/>
      <c r="S671" s="61"/>
      <c r="T671" s="61"/>
    </row>
    <row r="672" spans="1:20" s="55" customFormat="1" ht="14.15" x14ac:dyDescent="0.4">
      <c r="A672" s="39"/>
      <c r="E672" s="74"/>
      <c r="F672" s="74"/>
      <c r="G672" s="74"/>
      <c r="S672" s="61"/>
      <c r="T672" s="61"/>
    </row>
    <row r="673" spans="1:20" s="55" customFormat="1" ht="14.15" x14ac:dyDescent="0.4">
      <c r="A673" s="39"/>
      <c r="E673" s="74"/>
      <c r="F673" s="74"/>
      <c r="G673" s="74"/>
      <c r="S673" s="61"/>
      <c r="T673" s="61"/>
    </row>
    <row r="674" spans="1:20" s="55" customFormat="1" ht="14.15" x14ac:dyDescent="0.4">
      <c r="A674" s="39"/>
      <c r="E674" s="74"/>
      <c r="F674" s="74"/>
      <c r="G674" s="74"/>
      <c r="S674" s="61"/>
      <c r="T674" s="61"/>
    </row>
    <row r="675" spans="1:20" s="55" customFormat="1" ht="14.15" x14ac:dyDescent="0.4">
      <c r="A675" s="39"/>
      <c r="E675" s="74"/>
      <c r="F675" s="74"/>
      <c r="G675" s="74"/>
      <c r="S675" s="61"/>
      <c r="T675" s="61"/>
    </row>
    <row r="676" spans="1:20" s="55" customFormat="1" ht="14.15" x14ac:dyDescent="0.4">
      <c r="A676" s="39"/>
      <c r="E676" s="74"/>
      <c r="F676" s="74"/>
      <c r="G676" s="74"/>
      <c r="S676" s="61"/>
      <c r="T676" s="61"/>
    </row>
    <row r="677" spans="1:20" s="55" customFormat="1" ht="14.15" x14ac:dyDescent="0.4">
      <c r="A677" s="39"/>
      <c r="E677" s="74"/>
      <c r="F677" s="74"/>
      <c r="G677" s="74"/>
      <c r="S677" s="61"/>
      <c r="T677" s="61"/>
    </row>
    <row r="678" spans="1:20" s="55" customFormat="1" ht="14.15" x14ac:dyDescent="0.4">
      <c r="A678" s="39"/>
      <c r="E678" s="74"/>
      <c r="F678" s="74"/>
      <c r="G678" s="74"/>
      <c r="S678" s="61"/>
      <c r="T678" s="61"/>
    </row>
    <row r="679" spans="1:20" s="55" customFormat="1" ht="14.15" x14ac:dyDescent="0.4">
      <c r="A679" s="39"/>
      <c r="E679" s="74"/>
      <c r="F679" s="74"/>
      <c r="G679" s="74"/>
      <c r="S679" s="61"/>
      <c r="T679" s="61"/>
    </row>
    <row r="680" spans="1:20" s="55" customFormat="1" ht="14.15" x14ac:dyDescent="0.4">
      <c r="A680" s="39"/>
      <c r="E680" s="74"/>
      <c r="F680" s="74"/>
      <c r="G680" s="74"/>
      <c r="S680" s="61"/>
      <c r="T680" s="61"/>
    </row>
    <row r="681" spans="1:20" s="55" customFormat="1" ht="14.15" x14ac:dyDescent="0.4">
      <c r="A681" s="39"/>
      <c r="E681" s="74"/>
      <c r="F681" s="74"/>
      <c r="G681" s="74"/>
      <c r="S681" s="61"/>
      <c r="T681" s="61"/>
    </row>
    <row r="682" spans="1:20" s="55" customFormat="1" ht="14.15" x14ac:dyDescent="0.4">
      <c r="A682" s="39"/>
      <c r="E682" s="74"/>
      <c r="F682" s="74"/>
      <c r="G682" s="74"/>
      <c r="S682" s="61"/>
      <c r="T682" s="61"/>
    </row>
    <row r="683" spans="1:20" s="55" customFormat="1" ht="14.15" x14ac:dyDescent="0.4">
      <c r="A683" s="39"/>
      <c r="E683" s="74"/>
      <c r="F683" s="74"/>
      <c r="G683" s="74"/>
      <c r="S683" s="61"/>
      <c r="T683" s="61"/>
    </row>
    <row r="684" spans="1:20" s="55" customFormat="1" ht="14.15" x14ac:dyDescent="0.4">
      <c r="A684" s="39"/>
      <c r="E684" s="74"/>
      <c r="F684" s="74"/>
      <c r="G684" s="74"/>
      <c r="S684" s="61"/>
      <c r="T684" s="61"/>
    </row>
    <row r="685" spans="1:20" s="55" customFormat="1" ht="14.15" x14ac:dyDescent="0.4">
      <c r="A685" s="39"/>
      <c r="E685" s="74"/>
      <c r="F685" s="74"/>
      <c r="G685" s="74"/>
      <c r="S685" s="61"/>
      <c r="T685" s="61"/>
    </row>
    <row r="686" spans="1:20" s="55" customFormat="1" ht="14.15" x14ac:dyDescent="0.4">
      <c r="A686" s="39"/>
      <c r="E686" s="74"/>
      <c r="F686" s="74"/>
      <c r="G686" s="74"/>
      <c r="S686" s="61"/>
      <c r="T686" s="61"/>
    </row>
    <row r="687" spans="1:20" s="55" customFormat="1" ht="14.15" x14ac:dyDescent="0.4">
      <c r="A687" s="39"/>
      <c r="E687" s="74"/>
      <c r="F687" s="74"/>
      <c r="G687" s="74"/>
      <c r="S687" s="61"/>
      <c r="T687" s="61"/>
    </row>
    <row r="688" spans="1:20" s="55" customFormat="1" ht="14.15" x14ac:dyDescent="0.4">
      <c r="A688" s="39"/>
      <c r="E688" s="74"/>
      <c r="F688" s="74"/>
      <c r="G688" s="74"/>
      <c r="S688" s="61"/>
      <c r="T688" s="61"/>
    </row>
    <row r="689" spans="1:20" s="55" customFormat="1" ht="14.15" x14ac:dyDescent="0.4">
      <c r="A689" s="39"/>
      <c r="E689" s="74"/>
      <c r="F689" s="74"/>
      <c r="G689" s="74"/>
      <c r="S689" s="61"/>
      <c r="T689" s="61"/>
    </row>
    <row r="690" spans="1:20" s="55" customFormat="1" ht="14.15" x14ac:dyDescent="0.4">
      <c r="A690" s="39"/>
      <c r="E690" s="74"/>
      <c r="F690" s="74"/>
      <c r="G690" s="74"/>
      <c r="S690" s="61"/>
      <c r="T690" s="61"/>
    </row>
    <row r="691" spans="1:20" s="55" customFormat="1" ht="14.15" x14ac:dyDescent="0.4">
      <c r="A691" s="39"/>
      <c r="E691" s="74"/>
      <c r="F691" s="74"/>
      <c r="G691" s="74"/>
      <c r="S691" s="61"/>
      <c r="T691" s="61"/>
    </row>
    <row r="692" spans="1:20" s="55" customFormat="1" ht="14.15" x14ac:dyDescent="0.4">
      <c r="A692" s="39"/>
      <c r="E692" s="74"/>
      <c r="F692" s="74"/>
      <c r="G692" s="74"/>
      <c r="S692" s="61"/>
      <c r="T692" s="61"/>
    </row>
    <row r="693" spans="1:20" s="55" customFormat="1" ht="14.15" x14ac:dyDescent="0.4">
      <c r="A693" s="39"/>
      <c r="E693" s="74"/>
      <c r="F693" s="74"/>
      <c r="G693" s="74"/>
      <c r="S693" s="61"/>
      <c r="T693" s="61"/>
    </row>
    <row r="694" spans="1:20" s="55" customFormat="1" ht="14.15" x14ac:dyDescent="0.4">
      <c r="A694" s="39"/>
      <c r="E694" s="74"/>
      <c r="F694" s="74"/>
      <c r="G694" s="74"/>
      <c r="S694" s="61"/>
      <c r="T694" s="61"/>
    </row>
    <row r="695" spans="1:20" s="55" customFormat="1" ht="14.15" x14ac:dyDescent="0.4">
      <c r="A695" s="39"/>
      <c r="E695" s="74"/>
      <c r="F695" s="74"/>
      <c r="G695" s="74"/>
      <c r="S695" s="61"/>
      <c r="T695" s="61"/>
    </row>
    <row r="696" spans="1:20" s="55" customFormat="1" ht="14.15" x14ac:dyDescent="0.4">
      <c r="A696" s="39"/>
      <c r="E696" s="74"/>
      <c r="F696" s="74"/>
      <c r="G696" s="74"/>
      <c r="S696" s="61"/>
      <c r="T696" s="61"/>
    </row>
    <row r="697" spans="1:20" s="55" customFormat="1" ht="14.15" x14ac:dyDescent="0.4">
      <c r="A697" s="39"/>
      <c r="E697" s="74"/>
      <c r="F697" s="74"/>
      <c r="G697" s="74"/>
      <c r="S697" s="61"/>
      <c r="T697" s="61"/>
    </row>
    <row r="698" spans="1:20" s="55" customFormat="1" ht="14.15" x14ac:dyDescent="0.4">
      <c r="A698" s="39"/>
      <c r="E698" s="74"/>
      <c r="F698" s="74"/>
      <c r="G698" s="74"/>
      <c r="S698" s="61"/>
      <c r="T698" s="61"/>
    </row>
    <row r="699" spans="1:20" s="55" customFormat="1" ht="14.15" x14ac:dyDescent="0.4">
      <c r="A699" s="39"/>
      <c r="E699" s="74"/>
      <c r="F699" s="74"/>
      <c r="G699" s="74"/>
      <c r="S699" s="61"/>
      <c r="T699" s="61"/>
    </row>
    <row r="700" spans="1:20" s="55" customFormat="1" ht="14.15" x14ac:dyDescent="0.4">
      <c r="A700" s="39"/>
      <c r="E700" s="74"/>
      <c r="F700" s="74"/>
      <c r="G700" s="74"/>
      <c r="S700" s="61"/>
      <c r="T700" s="61"/>
    </row>
    <row r="701" spans="1:20" s="55" customFormat="1" ht="14.15" x14ac:dyDescent="0.4">
      <c r="A701" s="39"/>
      <c r="E701" s="74"/>
      <c r="F701" s="74"/>
      <c r="G701" s="74"/>
      <c r="S701" s="61"/>
      <c r="T701" s="61"/>
    </row>
    <row r="702" spans="1:20" s="55" customFormat="1" ht="14.15" x14ac:dyDescent="0.4">
      <c r="A702" s="39"/>
      <c r="E702" s="74"/>
      <c r="F702" s="74"/>
      <c r="G702" s="74"/>
      <c r="S702" s="61"/>
      <c r="T702" s="61"/>
    </row>
    <row r="703" spans="1:20" s="55" customFormat="1" ht="14.15" x14ac:dyDescent="0.4">
      <c r="A703" s="39"/>
      <c r="E703" s="74"/>
      <c r="F703" s="74"/>
      <c r="G703" s="74"/>
      <c r="S703" s="61"/>
      <c r="T703" s="61"/>
    </row>
    <row r="704" spans="1:20" s="55" customFormat="1" ht="14.15" x14ac:dyDescent="0.4">
      <c r="A704" s="39"/>
      <c r="E704" s="74"/>
      <c r="F704" s="74"/>
      <c r="G704" s="74"/>
      <c r="S704" s="61"/>
      <c r="T704" s="61"/>
    </row>
    <row r="705" spans="1:20" s="55" customFormat="1" ht="14.15" x14ac:dyDescent="0.4">
      <c r="A705" s="39"/>
      <c r="E705" s="74"/>
      <c r="F705" s="74"/>
      <c r="G705" s="74"/>
      <c r="S705" s="61"/>
      <c r="T705" s="61"/>
    </row>
    <row r="706" spans="1:20" s="55" customFormat="1" ht="14.15" x14ac:dyDescent="0.4">
      <c r="A706" s="39"/>
      <c r="E706" s="74"/>
      <c r="F706" s="74"/>
      <c r="G706" s="74"/>
      <c r="S706" s="61"/>
      <c r="T706" s="61"/>
    </row>
    <row r="707" spans="1:20" s="55" customFormat="1" ht="14.15" x14ac:dyDescent="0.4">
      <c r="A707" s="39"/>
      <c r="E707" s="74"/>
      <c r="F707" s="74"/>
      <c r="G707" s="74"/>
      <c r="S707" s="61"/>
      <c r="T707" s="61"/>
    </row>
    <row r="708" spans="1:20" s="55" customFormat="1" ht="14.15" x14ac:dyDescent="0.4">
      <c r="A708" s="39"/>
      <c r="E708" s="74"/>
      <c r="F708" s="74"/>
      <c r="G708" s="74"/>
      <c r="S708" s="61"/>
      <c r="T708" s="61"/>
    </row>
    <row r="709" spans="1:20" s="55" customFormat="1" ht="14.15" x14ac:dyDescent="0.4">
      <c r="A709" s="39"/>
      <c r="E709" s="74"/>
      <c r="F709" s="74"/>
      <c r="G709" s="74"/>
      <c r="S709" s="61"/>
      <c r="T709" s="61"/>
    </row>
    <row r="710" spans="1:20" s="55" customFormat="1" ht="14.15" x14ac:dyDescent="0.4">
      <c r="A710" s="39"/>
      <c r="E710" s="74"/>
      <c r="F710" s="74"/>
      <c r="G710" s="74"/>
      <c r="S710" s="61"/>
      <c r="T710" s="61"/>
    </row>
    <row r="711" spans="1:20" s="55" customFormat="1" ht="14.15" x14ac:dyDescent="0.4">
      <c r="A711" s="39"/>
      <c r="E711" s="74"/>
      <c r="F711" s="74"/>
      <c r="G711" s="74"/>
      <c r="S711" s="61"/>
      <c r="T711" s="61"/>
    </row>
    <row r="712" spans="1:20" s="55" customFormat="1" ht="14.15" x14ac:dyDescent="0.4">
      <c r="A712" s="39"/>
      <c r="E712" s="74"/>
      <c r="F712" s="74"/>
      <c r="G712" s="74"/>
      <c r="S712" s="61"/>
      <c r="T712" s="61"/>
    </row>
    <row r="713" spans="1:20" s="55" customFormat="1" ht="14.15" x14ac:dyDescent="0.4">
      <c r="A713" s="39"/>
      <c r="E713" s="74"/>
      <c r="F713" s="74"/>
      <c r="G713" s="74"/>
      <c r="S713" s="61"/>
      <c r="T713" s="61"/>
    </row>
    <row r="714" spans="1:20" s="55" customFormat="1" ht="14.15" x14ac:dyDescent="0.4">
      <c r="A714" s="39"/>
      <c r="E714" s="74"/>
      <c r="F714" s="74"/>
      <c r="G714" s="74"/>
      <c r="S714" s="61"/>
      <c r="T714" s="61"/>
    </row>
    <row r="715" spans="1:20" s="55" customFormat="1" ht="14.15" x14ac:dyDescent="0.4">
      <c r="A715" s="39"/>
      <c r="E715" s="74"/>
      <c r="F715" s="74"/>
      <c r="G715" s="74"/>
      <c r="S715" s="61"/>
      <c r="T715" s="61"/>
    </row>
    <row r="716" spans="1:20" s="55" customFormat="1" ht="14.15" x14ac:dyDescent="0.4">
      <c r="A716" s="39"/>
      <c r="E716" s="74"/>
      <c r="F716" s="74"/>
      <c r="G716" s="74"/>
      <c r="S716" s="61"/>
      <c r="T716" s="61"/>
    </row>
    <row r="717" spans="1:20" s="55" customFormat="1" ht="14.15" x14ac:dyDescent="0.4">
      <c r="A717" s="39"/>
      <c r="E717" s="74"/>
      <c r="F717" s="74"/>
      <c r="G717" s="74"/>
      <c r="S717" s="61"/>
      <c r="T717" s="61"/>
    </row>
    <row r="718" spans="1:20" s="55" customFormat="1" ht="14.15" x14ac:dyDescent="0.4">
      <c r="A718" s="39"/>
      <c r="E718" s="74"/>
      <c r="F718" s="74"/>
      <c r="G718" s="74"/>
      <c r="S718" s="61"/>
      <c r="T718" s="61"/>
    </row>
    <row r="719" spans="1:20" s="55" customFormat="1" ht="14.15" x14ac:dyDescent="0.4">
      <c r="A719" s="39"/>
      <c r="E719" s="74"/>
      <c r="F719" s="74"/>
      <c r="G719" s="74"/>
      <c r="S719" s="61"/>
      <c r="T719" s="61"/>
    </row>
    <row r="720" spans="1:20" s="55" customFormat="1" ht="14.15" x14ac:dyDescent="0.4">
      <c r="A720" s="39"/>
      <c r="E720" s="74"/>
      <c r="F720" s="74"/>
      <c r="G720" s="74"/>
      <c r="S720" s="61"/>
      <c r="T720" s="61"/>
    </row>
    <row r="721" spans="1:20" s="55" customFormat="1" ht="14.15" x14ac:dyDescent="0.4">
      <c r="A721" s="39"/>
      <c r="E721" s="74"/>
      <c r="F721" s="74"/>
      <c r="G721" s="74"/>
      <c r="S721" s="61"/>
      <c r="T721" s="61"/>
    </row>
    <row r="722" spans="1:20" s="55" customFormat="1" ht="14.15" x14ac:dyDescent="0.4">
      <c r="A722" s="39"/>
      <c r="E722" s="74"/>
      <c r="F722" s="74"/>
      <c r="G722" s="74"/>
      <c r="S722" s="61"/>
      <c r="T722" s="61"/>
    </row>
    <row r="723" spans="1:20" s="55" customFormat="1" ht="14.15" x14ac:dyDescent="0.4">
      <c r="A723" s="39"/>
      <c r="E723" s="74"/>
      <c r="F723" s="74"/>
      <c r="G723" s="74"/>
      <c r="S723" s="61"/>
      <c r="T723" s="61"/>
    </row>
    <row r="724" spans="1:20" s="55" customFormat="1" ht="14.15" x14ac:dyDescent="0.4">
      <c r="A724" s="39"/>
      <c r="E724" s="74"/>
      <c r="F724" s="74"/>
      <c r="G724" s="74"/>
      <c r="S724" s="61"/>
      <c r="T724" s="61"/>
    </row>
    <row r="725" spans="1:20" s="55" customFormat="1" ht="14.15" x14ac:dyDescent="0.4">
      <c r="A725" s="39"/>
      <c r="E725" s="74"/>
      <c r="F725" s="74"/>
      <c r="G725" s="74"/>
      <c r="S725" s="61"/>
      <c r="T725" s="61"/>
    </row>
    <row r="726" spans="1:20" s="55" customFormat="1" ht="14.15" x14ac:dyDescent="0.4">
      <c r="A726" s="39"/>
      <c r="E726" s="74"/>
      <c r="F726" s="74"/>
      <c r="G726" s="74"/>
      <c r="S726" s="61"/>
      <c r="T726" s="61"/>
    </row>
    <row r="727" spans="1:20" s="55" customFormat="1" ht="14.15" x14ac:dyDescent="0.4">
      <c r="A727" s="39"/>
      <c r="E727" s="74"/>
      <c r="F727" s="74"/>
      <c r="G727" s="74"/>
      <c r="S727" s="61"/>
      <c r="T727" s="61"/>
    </row>
    <row r="728" spans="1:20" s="55" customFormat="1" ht="14.15" x14ac:dyDescent="0.4">
      <c r="A728" s="39"/>
      <c r="E728" s="74"/>
      <c r="F728" s="74"/>
      <c r="G728" s="74"/>
      <c r="S728" s="61"/>
      <c r="T728" s="61"/>
    </row>
    <row r="729" spans="1:20" s="55" customFormat="1" ht="14.15" x14ac:dyDescent="0.4">
      <c r="A729" s="39"/>
      <c r="E729" s="74"/>
      <c r="F729" s="74"/>
      <c r="G729" s="74"/>
      <c r="S729" s="61"/>
      <c r="T729" s="61"/>
    </row>
    <row r="730" spans="1:20" s="55" customFormat="1" ht="14.15" x14ac:dyDescent="0.4">
      <c r="A730" s="39"/>
      <c r="E730" s="74"/>
      <c r="F730" s="74"/>
      <c r="G730" s="74"/>
      <c r="S730" s="61"/>
      <c r="T730" s="61"/>
    </row>
    <row r="731" spans="1:20" s="55" customFormat="1" ht="14.15" x14ac:dyDescent="0.4">
      <c r="A731" s="39"/>
      <c r="E731" s="74"/>
      <c r="F731" s="74"/>
      <c r="G731" s="74"/>
      <c r="S731" s="61"/>
      <c r="T731" s="61"/>
    </row>
    <row r="732" spans="1:20" s="55" customFormat="1" ht="14.15" x14ac:dyDescent="0.4">
      <c r="A732" s="39"/>
      <c r="E732" s="74"/>
      <c r="F732" s="74"/>
      <c r="G732" s="74"/>
      <c r="S732" s="61"/>
      <c r="T732" s="61"/>
    </row>
    <row r="733" spans="1:20" s="55" customFormat="1" ht="14.15" x14ac:dyDescent="0.4">
      <c r="A733" s="39"/>
      <c r="E733" s="74"/>
      <c r="F733" s="74"/>
      <c r="G733" s="74"/>
      <c r="S733" s="61"/>
      <c r="T733" s="61"/>
    </row>
    <row r="734" spans="1:20" s="55" customFormat="1" ht="14.15" x14ac:dyDescent="0.4">
      <c r="A734" s="39"/>
      <c r="E734" s="74"/>
      <c r="F734" s="74"/>
      <c r="G734" s="74"/>
      <c r="S734" s="61"/>
      <c r="T734" s="61"/>
    </row>
    <row r="735" spans="1:20" s="55" customFormat="1" ht="14.15" x14ac:dyDescent="0.4">
      <c r="A735" s="39"/>
      <c r="E735" s="74"/>
      <c r="F735" s="74"/>
      <c r="G735" s="74"/>
      <c r="S735" s="61"/>
      <c r="T735" s="61"/>
    </row>
    <row r="736" spans="1:20" s="55" customFormat="1" ht="14.15" x14ac:dyDescent="0.4">
      <c r="A736" s="39"/>
      <c r="E736" s="74"/>
      <c r="F736" s="74"/>
      <c r="G736" s="74"/>
      <c r="S736" s="61"/>
      <c r="T736" s="61"/>
    </row>
    <row r="737" spans="1:20" s="55" customFormat="1" ht="14.15" x14ac:dyDescent="0.4">
      <c r="A737" s="39"/>
      <c r="E737" s="74"/>
      <c r="F737" s="74"/>
      <c r="G737" s="74"/>
      <c r="S737" s="61"/>
      <c r="T737" s="61"/>
    </row>
    <row r="738" spans="1:20" s="55" customFormat="1" ht="14.15" x14ac:dyDescent="0.4">
      <c r="A738" s="39"/>
      <c r="E738" s="74"/>
      <c r="F738" s="74"/>
      <c r="G738" s="74"/>
      <c r="S738" s="61"/>
      <c r="T738" s="61"/>
    </row>
    <row r="739" spans="1:20" s="55" customFormat="1" ht="14.15" x14ac:dyDescent="0.4">
      <c r="A739" s="39"/>
      <c r="E739" s="74"/>
      <c r="F739" s="74"/>
      <c r="G739" s="74"/>
      <c r="S739" s="61"/>
      <c r="T739" s="61"/>
    </row>
    <row r="740" spans="1:20" s="55" customFormat="1" ht="14.15" x14ac:dyDescent="0.4">
      <c r="A740" s="39"/>
      <c r="E740" s="74"/>
      <c r="F740" s="74"/>
      <c r="G740" s="74"/>
      <c r="S740" s="61"/>
      <c r="T740" s="61"/>
    </row>
    <row r="741" spans="1:20" s="55" customFormat="1" ht="14.15" x14ac:dyDescent="0.4">
      <c r="A741" s="39"/>
      <c r="E741" s="74"/>
      <c r="F741" s="74"/>
      <c r="G741" s="74"/>
      <c r="S741" s="61"/>
      <c r="T741" s="61"/>
    </row>
    <row r="742" spans="1:20" s="55" customFormat="1" ht="14.15" x14ac:dyDescent="0.4">
      <c r="A742" s="39"/>
      <c r="E742" s="74"/>
      <c r="F742" s="74"/>
      <c r="G742" s="74"/>
      <c r="S742" s="61"/>
      <c r="T742" s="61"/>
    </row>
    <row r="743" spans="1:20" s="55" customFormat="1" ht="14.15" x14ac:dyDescent="0.4">
      <c r="A743" s="39"/>
      <c r="E743" s="74"/>
      <c r="F743" s="74"/>
      <c r="G743" s="74"/>
      <c r="S743" s="61"/>
      <c r="T743" s="61"/>
    </row>
    <row r="744" spans="1:20" s="55" customFormat="1" ht="14.15" x14ac:dyDescent="0.4">
      <c r="A744" s="39"/>
      <c r="E744" s="74"/>
      <c r="F744" s="74"/>
      <c r="G744" s="74"/>
      <c r="S744" s="61"/>
      <c r="T744" s="61"/>
    </row>
    <row r="745" spans="1:20" s="55" customFormat="1" ht="14.15" x14ac:dyDescent="0.4">
      <c r="A745" s="39"/>
      <c r="E745" s="74"/>
      <c r="F745" s="74"/>
      <c r="G745" s="74"/>
      <c r="S745" s="61"/>
      <c r="T745" s="61"/>
    </row>
    <row r="746" spans="1:20" s="55" customFormat="1" ht="14.15" x14ac:dyDescent="0.4">
      <c r="A746" s="39"/>
      <c r="E746" s="74"/>
      <c r="F746" s="74"/>
      <c r="G746" s="74"/>
      <c r="S746" s="61"/>
      <c r="T746" s="61"/>
    </row>
    <row r="747" spans="1:20" s="55" customFormat="1" ht="14.15" x14ac:dyDescent="0.4">
      <c r="A747" s="39"/>
      <c r="E747" s="74"/>
      <c r="F747" s="74"/>
      <c r="G747" s="74"/>
      <c r="S747" s="61"/>
      <c r="T747" s="61"/>
    </row>
    <row r="748" spans="1:20" s="55" customFormat="1" ht="14.15" x14ac:dyDescent="0.4">
      <c r="A748" s="39"/>
      <c r="E748" s="74"/>
      <c r="F748" s="74"/>
      <c r="G748" s="74"/>
      <c r="S748" s="61"/>
      <c r="T748" s="61"/>
    </row>
    <row r="749" spans="1:20" s="55" customFormat="1" ht="14.15" x14ac:dyDescent="0.4">
      <c r="A749" s="39"/>
      <c r="E749" s="74"/>
      <c r="F749" s="74"/>
      <c r="G749" s="74"/>
      <c r="S749" s="61"/>
      <c r="T749" s="61"/>
    </row>
    <row r="750" spans="1:20" s="55" customFormat="1" ht="14.15" x14ac:dyDescent="0.4">
      <c r="A750" s="39"/>
      <c r="E750" s="74"/>
      <c r="F750" s="74"/>
      <c r="G750" s="74"/>
      <c r="S750" s="61"/>
      <c r="T750" s="61"/>
    </row>
    <row r="751" spans="1:20" s="55" customFormat="1" ht="14.15" x14ac:dyDescent="0.4">
      <c r="A751" s="39"/>
      <c r="E751" s="74"/>
      <c r="F751" s="74"/>
      <c r="G751" s="74"/>
      <c r="S751" s="61"/>
      <c r="T751" s="61"/>
    </row>
    <row r="752" spans="1:20" s="55" customFormat="1" ht="14.15" x14ac:dyDescent="0.4">
      <c r="A752" s="39"/>
      <c r="E752" s="74"/>
      <c r="F752" s="74"/>
      <c r="G752" s="74"/>
      <c r="S752" s="61"/>
      <c r="T752" s="61"/>
    </row>
    <row r="753" spans="1:20" s="55" customFormat="1" ht="14.15" x14ac:dyDescent="0.4">
      <c r="A753" s="39"/>
      <c r="E753" s="74"/>
      <c r="F753" s="74"/>
      <c r="G753" s="74"/>
      <c r="S753" s="61"/>
      <c r="T753" s="61"/>
    </row>
    <row r="754" spans="1:20" s="55" customFormat="1" ht="14.15" x14ac:dyDescent="0.4">
      <c r="A754" s="39"/>
      <c r="E754" s="74"/>
      <c r="F754" s="74"/>
      <c r="G754" s="74"/>
      <c r="S754" s="61"/>
      <c r="T754" s="61"/>
    </row>
    <row r="755" spans="1:20" s="55" customFormat="1" ht="14.15" x14ac:dyDescent="0.4">
      <c r="A755" s="39"/>
      <c r="E755" s="74"/>
      <c r="F755" s="74"/>
      <c r="G755" s="74"/>
      <c r="S755" s="61"/>
      <c r="T755" s="61"/>
    </row>
    <row r="756" spans="1:20" s="55" customFormat="1" ht="14.15" x14ac:dyDescent="0.4">
      <c r="A756" s="39"/>
      <c r="E756" s="74"/>
      <c r="F756" s="74"/>
      <c r="G756" s="74"/>
      <c r="S756" s="61"/>
      <c r="T756" s="61"/>
    </row>
    <row r="757" spans="1:20" s="55" customFormat="1" ht="14.15" x14ac:dyDescent="0.4">
      <c r="A757" s="39"/>
      <c r="E757" s="74"/>
      <c r="F757" s="74"/>
      <c r="G757" s="74"/>
      <c r="S757" s="61"/>
      <c r="T757" s="61"/>
    </row>
    <row r="758" spans="1:20" s="55" customFormat="1" ht="14.15" x14ac:dyDescent="0.4">
      <c r="A758" s="39"/>
      <c r="E758" s="74"/>
      <c r="F758" s="74"/>
      <c r="G758" s="74"/>
      <c r="S758" s="61"/>
      <c r="T758" s="61"/>
    </row>
    <row r="759" spans="1:20" s="55" customFormat="1" ht="14.15" x14ac:dyDescent="0.4">
      <c r="A759" s="39"/>
      <c r="E759" s="74"/>
      <c r="F759" s="74"/>
      <c r="G759" s="74"/>
      <c r="S759" s="61"/>
      <c r="T759" s="61"/>
    </row>
    <row r="760" spans="1:20" s="55" customFormat="1" ht="14.15" x14ac:dyDescent="0.4">
      <c r="A760" s="39"/>
      <c r="E760" s="74"/>
      <c r="F760" s="74"/>
      <c r="G760" s="74"/>
      <c r="S760" s="61"/>
      <c r="T760" s="61"/>
    </row>
    <row r="761" spans="1:20" s="55" customFormat="1" ht="14.15" x14ac:dyDescent="0.4">
      <c r="A761" s="39"/>
      <c r="E761" s="74"/>
      <c r="F761" s="74"/>
      <c r="G761" s="74"/>
      <c r="S761" s="61"/>
      <c r="T761" s="61"/>
    </row>
    <row r="762" spans="1:20" s="55" customFormat="1" ht="14.15" x14ac:dyDescent="0.4">
      <c r="A762" s="39"/>
      <c r="E762" s="74"/>
      <c r="F762" s="74"/>
      <c r="G762" s="74"/>
      <c r="S762" s="61"/>
      <c r="T762" s="61"/>
    </row>
    <row r="763" spans="1:20" s="55" customFormat="1" ht="14.15" x14ac:dyDescent="0.4">
      <c r="A763" s="39"/>
      <c r="E763" s="74"/>
      <c r="F763" s="74"/>
      <c r="G763" s="74"/>
      <c r="S763" s="61"/>
      <c r="T763" s="61"/>
    </row>
    <row r="764" spans="1:20" s="55" customFormat="1" ht="14.15" x14ac:dyDescent="0.4">
      <c r="A764" s="39"/>
      <c r="E764" s="74"/>
      <c r="F764" s="74"/>
      <c r="G764" s="74"/>
      <c r="S764" s="61"/>
      <c r="T764" s="61"/>
    </row>
    <row r="765" spans="1:20" s="55" customFormat="1" ht="14.15" x14ac:dyDescent="0.4">
      <c r="A765" s="39"/>
      <c r="E765" s="74"/>
      <c r="F765" s="74"/>
      <c r="G765" s="74"/>
      <c r="S765" s="61"/>
      <c r="T765" s="61"/>
    </row>
    <row r="766" spans="1:20" s="55" customFormat="1" ht="14.15" x14ac:dyDescent="0.4">
      <c r="A766" s="39"/>
      <c r="E766" s="74"/>
      <c r="F766" s="74"/>
      <c r="G766" s="74"/>
      <c r="S766" s="61"/>
      <c r="T766" s="61"/>
    </row>
    <row r="767" spans="1:20" s="55" customFormat="1" ht="14.15" x14ac:dyDescent="0.4">
      <c r="A767" s="39"/>
      <c r="E767" s="74"/>
      <c r="F767" s="74"/>
      <c r="G767" s="74"/>
      <c r="S767" s="61"/>
      <c r="T767" s="61"/>
    </row>
    <row r="768" spans="1:20" s="55" customFormat="1" ht="14.15" x14ac:dyDescent="0.4">
      <c r="A768" s="39"/>
      <c r="E768" s="74"/>
      <c r="F768" s="74"/>
      <c r="G768" s="74"/>
      <c r="S768" s="61"/>
      <c r="T768" s="61"/>
    </row>
    <row r="769" spans="1:20" s="55" customFormat="1" ht="14.15" x14ac:dyDescent="0.4">
      <c r="A769" s="39"/>
      <c r="E769" s="74"/>
      <c r="F769" s="74"/>
      <c r="G769" s="74"/>
      <c r="S769" s="61"/>
      <c r="T769" s="61"/>
    </row>
    <row r="770" spans="1:20" s="55" customFormat="1" ht="14.15" x14ac:dyDescent="0.4">
      <c r="A770" s="39"/>
      <c r="E770" s="74"/>
      <c r="F770" s="74"/>
      <c r="G770" s="74"/>
      <c r="S770" s="61"/>
      <c r="T770" s="61"/>
    </row>
    <row r="771" spans="1:20" s="55" customFormat="1" ht="14.15" x14ac:dyDescent="0.4">
      <c r="A771" s="39"/>
      <c r="E771" s="74"/>
      <c r="F771" s="74"/>
      <c r="G771" s="74"/>
      <c r="S771" s="61"/>
      <c r="T771" s="61"/>
    </row>
    <row r="772" spans="1:20" s="55" customFormat="1" ht="14.15" x14ac:dyDescent="0.4">
      <c r="A772" s="39"/>
      <c r="E772" s="74"/>
      <c r="F772" s="74"/>
      <c r="G772" s="74"/>
      <c r="S772" s="61"/>
      <c r="T772" s="61"/>
    </row>
    <row r="773" spans="1:20" s="55" customFormat="1" ht="14.15" x14ac:dyDescent="0.4">
      <c r="A773" s="39"/>
      <c r="E773" s="74"/>
      <c r="F773" s="74"/>
      <c r="G773" s="74"/>
      <c r="S773" s="61"/>
      <c r="T773" s="61"/>
    </row>
    <row r="774" spans="1:20" s="55" customFormat="1" ht="14.15" x14ac:dyDescent="0.4">
      <c r="A774" s="39"/>
      <c r="E774" s="74"/>
      <c r="F774" s="74"/>
      <c r="G774" s="74"/>
      <c r="S774" s="61"/>
      <c r="T774" s="61"/>
    </row>
    <row r="775" spans="1:20" s="55" customFormat="1" ht="14.15" x14ac:dyDescent="0.4">
      <c r="A775" s="39"/>
      <c r="E775" s="74"/>
      <c r="F775" s="74"/>
      <c r="G775" s="74"/>
      <c r="S775" s="61"/>
      <c r="T775" s="61"/>
    </row>
    <row r="776" spans="1:20" s="55" customFormat="1" ht="14.15" x14ac:dyDescent="0.4">
      <c r="A776" s="39"/>
      <c r="E776" s="74"/>
      <c r="F776" s="74"/>
      <c r="G776" s="74"/>
      <c r="S776" s="61"/>
      <c r="T776" s="61"/>
    </row>
    <row r="777" spans="1:20" s="55" customFormat="1" ht="14.15" x14ac:dyDescent="0.4">
      <c r="A777" s="39"/>
      <c r="E777" s="74"/>
      <c r="F777" s="74"/>
      <c r="G777" s="74"/>
      <c r="S777" s="61"/>
      <c r="T777" s="61"/>
    </row>
    <row r="778" spans="1:20" s="55" customFormat="1" ht="14.15" x14ac:dyDescent="0.4">
      <c r="A778" s="39"/>
      <c r="E778" s="74"/>
      <c r="F778" s="74"/>
      <c r="G778" s="74"/>
      <c r="S778" s="61"/>
      <c r="T778" s="61"/>
    </row>
    <row r="779" spans="1:20" s="55" customFormat="1" ht="14.15" x14ac:dyDescent="0.4">
      <c r="A779" s="39"/>
      <c r="E779" s="74"/>
      <c r="F779" s="74"/>
      <c r="G779" s="74"/>
      <c r="S779" s="61"/>
      <c r="T779" s="61"/>
    </row>
    <row r="780" spans="1:20" s="55" customFormat="1" ht="14.15" x14ac:dyDescent="0.4">
      <c r="A780" s="39"/>
      <c r="E780" s="74"/>
      <c r="F780" s="74"/>
      <c r="G780" s="74"/>
      <c r="S780" s="61"/>
      <c r="T780" s="61"/>
    </row>
    <row r="781" spans="1:20" s="55" customFormat="1" ht="14.15" x14ac:dyDescent="0.4">
      <c r="A781" s="39"/>
      <c r="E781" s="74"/>
      <c r="F781" s="74"/>
      <c r="G781" s="74"/>
      <c r="S781" s="61"/>
      <c r="T781" s="61"/>
    </row>
    <row r="782" spans="1:20" s="55" customFormat="1" ht="14.15" x14ac:dyDescent="0.4">
      <c r="A782" s="39"/>
      <c r="E782" s="74"/>
      <c r="F782" s="74"/>
      <c r="G782" s="74"/>
      <c r="S782" s="61"/>
      <c r="T782" s="61"/>
    </row>
    <row r="783" spans="1:20" s="55" customFormat="1" ht="14.15" x14ac:dyDescent="0.4">
      <c r="A783" s="39"/>
      <c r="E783" s="74"/>
      <c r="F783" s="74"/>
      <c r="G783" s="74"/>
      <c r="S783" s="61"/>
      <c r="T783" s="61"/>
    </row>
    <row r="784" spans="1:20" s="55" customFormat="1" ht="14.15" x14ac:dyDescent="0.4">
      <c r="A784" s="39"/>
      <c r="E784" s="74"/>
      <c r="F784" s="74"/>
      <c r="G784" s="74"/>
      <c r="S784" s="61"/>
      <c r="T784" s="61"/>
    </row>
    <row r="785" spans="1:20" s="55" customFormat="1" ht="14.15" x14ac:dyDescent="0.4">
      <c r="A785" s="39"/>
      <c r="E785" s="74"/>
      <c r="F785" s="74"/>
      <c r="G785" s="74"/>
      <c r="S785" s="61"/>
      <c r="T785" s="61"/>
    </row>
    <row r="786" spans="1:20" s="55" customFormat="1" ht="14.15" x14ac:dyDescent="0.4">
      <c r="A786" s="39"/>
      <c r="E786" s="74"/>
      <c r="F786" s="74"/>
      <c r="G786" s="74"/>
      <c r="S786" s="61"/>
      <c r="T786" s="61"/>
    </row>
    <row r="787" spans="1:20" s="55" customFormat="1" ht="14.15" x14ac:dyDescent="0.4">
      <c r="A787" s="39"/>
      <c r="E787" s="74"/>
      <c r="F787" s="74"/>
      <c r="G787" s="74"/>
      <c r="S787" s="61"/>
      <c r="T787" s="61"/>
    </row>
    <row r="788" spans="1:20" s="55" customFormat="1" ht="14.15" x14ac:dyDescent="0.4">
      <c r="A788" s="39"/>
      <c r="E788" s="74"/>
      <c r="F788" s="74"/>
      <c r="G788" s="74"/>
      <c r="S788" s="61"/>
      <c r="T788" s="61"/>
    </row>
    <row r="789" spans="1:20" s="55" customFormat="1" ht="14.15" x14ac:dyDescent="0.4">
      <c r="A789" s="39"/>
      <c r="E789" s="74"/>
      <c r="F789" s="74"/>
      <c r="G789" s="74"/>
      <c r="S789" s="61"/>
      <c r="T789" s="61"/>
    </row>
    <row r="790" spans="1:20" s="55" customFormat="1" ht="14.15" x14ac:dyDescent="0.4">
      <c r="A790" s="39"/>
      <c r="E790" s="74"/>
      <c r="F790" s="74"/>
      <c r="G790" s="74"/>
      <c r="S790" s="61"/>
      <c r="T790" s="61"/>
    </row>
    <row r="791" spans="1:20" s="55" customFormat="1" ht="14.15" x14ac:dyDescent="0.4">
      <c r="A791" s="39"/>
      <c r="E791" s="74"/>
      <c r="F791" s="74"/>
      <c r="G791" s="74"/>
      <c r="S791" s="61"/>
      <c r="T791" s="61"/>
    </row>
    <row r="792" spans="1:20" s="55" customFormat="1" ht="14.15" x14ac:dyDescent="0.4">
      <c r="A792" s="39"/>
      <c r="E792" s="74"/>
      <c r="F792" s="74"/>
      <c r="G792" s="74"/>
      <c r="S792" s="61"/>
      <c r="T792" s="61"/>
    </row>
    <row r="793" spans="1:20" s="55" customFormat="1" ht="14.15" x14ac:dyDescent="0.4">
      <c r="A793" s="39"/>
      <c r="E793" s="74"/>
      <c r="F793" s="74"/>
      <c r="G793" s="74"/>
      <c r="S793" s="61"/>
      <c r="T793" s="61"/>
    </row>
    <row r="794" spans="1:20" s="55" customFormat="1" ht="14.15" x14ac:dyDescent="0.4">
      <c r="A794" s="39"/>
      <c r="E794" s="74"/>
      <c r="F794" s="74"/>
      <c r="G794" s="74"/>
      <c r="S794" s="61"/>
      <c r="T794" s="61"/>
    </row>
    <row r="795" spans="1:20" s="55" customFormat="1" ht="14.15" x14ac:dyDescent="0.4">
      <c r="A795" s="39"/>
      <c r="E795" s="74"/>
      <c r="F795" s="74"/>
      <c r="G795" s="74"/>
      <c r="S795" s="61"/>
      <c r="T795" s="61"/>
    </row>
    <row r="796" spans="1:20" s="55" customFormat="1" ht="14.15" x14ac:dyDescent="0.4">
      <c r="A796" s="39"/>
      <c r="E796" s="74"/>
      <c r="F796" s="74"/>
      <c r="G796" s="74"/>
      <c r="S796" s="61"/>
      <c r="T796" s="61"/>
    </row>
    <row r="797" spans="1:20" s="55" customFormat="1" ht="14.15" x14ac:dyDescent="0.4">
      <c r="A797" s="39"/>
      <c r="E797" s="74"/>
      <c r="F797" s="74"/>
      <c r="G797" s="74"/>
      <c r="S797" s="61"/>
      <c r="T797" s="61"/>
    </row>
    <row r="798" spans="1:20" s="55" customFormat="1" ht="14.15" x14ac:dyDescent="0.4">
      <c r="A798" s="39"/>
      <c r="E798" s="74"/>
      <c r="F798" s="74"/>
      <c r="G798" s="74"/>
      <c r="S798" s="61"/>
      <c r="T798" s="61"/>
    </row>
    <row r="799" spans="1:20" s="55" customFormat="1" ht="14.15" x14ac:dyDescent="0.4">
      <c r="A799" s="39"/>
      <c r="E799" s="74"/>
      <c r="F799" s="74"/>
      <c r="G799" s="74"/>
      <c r="S799" s="61"/>
      <c r="T799" s="61"/>
    </row>
    <row r="800" spans="1:20" s="55" customFormat="1" ht="14.15" x14ac:dyDescent="0.4">
      <c r="A800" s="39"/>
      <c r="E800" s="74"/>
      <c r="F800" s="74"/>
      <c r="G800" s="74"/>
      <c r="S800" s="61"/>
      <c r="T800" s="61"/>
    </row>
    <row r="801" spans="1:20" s="55" customFormat="1" ht="14.15" x14ac:dyDescent="0.4">
      <c r="A801" s="39"/>
      <c r="E801" s="74"/>
      <c r="F801" s="74"/>
      <c r="G801" s="74"/>
      <c r="S801" s="61"/>
      <c r="T801" s="61"/>
    </row>
    <row r="802" spans="1:20" s="55" customFormat="1" ht="14.15" x14ac:dyDescent="0.4">
      <c r="A802" s="39"/>
      <c r="E802" s="74"/>
      <c r="F802" s="74"/>
      <c r="G802" s="74"/>
      <c r="S802" s="61"/>
      <c r="T802" s="61"/>
    </row>
    <row r="803" spans="1:20" s="55" customFormat="1" ht="14.15" x14ac:dyDescent="0.4">
      <c r="A803" s="39"/>
      <c r="E803" s="74"/>
      <c r="F803" s="74"/>
      <c r="G803" s="74"/>
      <c r="S803" s="61"/>
      <c r="T803" s="61"/>
    </row>
    <row r="804" spans="1:20" s="55" customFormat="1" ht="14.15" x14ac:dyDescent="0.4">
      <c r="A804" s="39"/>
      <c r="E804" s="74"/>
      <c r="F804" s="74"/>
      <c r="G804" s="74"/>
      <c r="S804" s="61"/>
      <c r="T804" s="61"/>
    </row>
    <row r="805" spans="1:20" s="55" customFormat="1" ht="14.15" x14ac:dyDescent="0.4">
      <c r="A805" s="39"/>
      <c r="E805" s="74"/>
      <c r="F805" s="74"/>
      <c r="G805" s="74"/>
      <c r="S805" s="61"/>
      <c r="T805" s="61"/>
    </row>
    <row r="806" spans="1:20" s="55" customFormat="1" ht="14.15" x14ac:dyDescent="0.4">
      <c r="A806" s="39"/>
      <c r="E806" s="74"/>
      <c r="F806" s="74"/>
      <c r="G806" s="74"/>
      <c r="S806" s="61"/>
      <c r="T806" s="61"/>
    </row>
    <row r="807" spans="1:20" s="55" customFormat="1" ht="14.15" x14ac:dyDescent="0.4">
      <c r="A807" s="39"/>
      <c r="E807" s="74"/>
      <c r="F807" s="74"/>
      <c r="G807" s="74"/>
      <c r="S807" s="61"/>
      <c r="T807" s="61"/>
    </row>
    <row r="808" spans="1:20" s="55" customFormat="1" ht="14.15" x14ac:dyDescent="0.4">
      <c r="A808" s="39"/>
      <c r="E808" s="74"/>
      <c r="F808" s="74"/>
      <c r="G808" s="74"/>
      <c r="S808" s="61"/>
      <c r="T808" s="61"/>
    </row>
    <row r="809" spans="1:20" s="55" customFormat="1" ht="14.15" x14ac:dyDescent="0.4">
      <c r="A809" s="39"/>
      <c r="E809" s="74"/>
      <c r="F809" s="74"/>
      <c r="G809" s="74"/>
      <c r="S809" s="61"/>
      <c r="T809" s="61"/>
    </row>
    <row r="810" spans="1:20" s="55" customFormat="1" ht="14.15" x14ac:dyDescent="0.4">
      <c r="A810" s="39"/>
      <c r="E810" s="74"/>
      <c r="F810" s="74"/>
      <c r="G810" s="74"/>
      <c r="S810" s="61"/>
      <c r="T810" s="61"/>
    </row>
    <row r="811" spans="1:20" s="55" customFormat="1" ht="14.15" x14ac:dyDescent="0.4">
      <c r="A811" s="39"/>
      <c r="E811" s="74"/>
      <c r="F811" s="74"/>
      <c r="G811" s="74"/>
      <c r="S811" s="61"/>
      <c r="T811" s="61"/>
    </row>
    <row r="812" spans="1:20" s="55" customFormat="1" ht="14.15" x14ac:dyDescent="0.4">
      <c r="A812" s="39"/>
      <c r="E812" s="74"/>
      <c r="F812" s="74"/>
      <c r="G812" s="74"/>
      <c r="S812" s="61"/>
      <c r="T812" s="61"/>
    </row>
    <row r="813" spans="1:20" s="55" customFormat="1" ht="14.15" x14ac:dyDescent="0.4">
      <c r="A813" s="39"/>
      <c r="E813" s="74"/>
      <c r="F813" s="74"/>
      <c r="G813" s="74"/>
      <c r="S813" s="61"/>
      <c r="T813" s="61"/>
    </row>
    <row r="814" spans="1:20" s="55" customFormat="1" ht="14.15" x14ac:dyDescent="0.4">
      <c r="A814" s="39"/>
      <c r="E814" s="74"/>
      <c r="F814" s="74"/>
      <c r="G814" s="74"/>
      <c r="S814" s="61"/>
      <c r="T814" s="61"/>
    </row>
    <row r="815" spans="1:20" s="55" customFormat="1" ht="14.15" x14ac:dyDescent="0.4">
      <c r="A815" s="39"/>
      <c r="E815" s="74"/>
      <c r="F815" s="74"/>
      <c r="G815" s="74"/>
      <c r="S815" s="61"/>
      <c r="T815" s="61"/>
    </row>
    <row r="816" spans="1:20" s="55" customFormat="1" ht="14.15" x14ac:dyDescent="0.4">
      <c r="A816" s="39"/>
      <c r="E816" s="74"/>
      <c r="F816" s="74"/>
      <c r="G816" s="74"/>
      <c r="S816" s="61"/>
      <c r="T816" s="61"/>
    </row>
    <row r="817" spans="1:20" s="55" customFormat="1" ht="14.15" x14ac:dyDescent="0.4">
      <c r="A817" s="39"/>
      <c r="E817" s="74"/>
      <c r="F817" s="74"/>
      <c r="G817" s="74"/>
      <c r="S817" s="61"/>
      <c r="T817" s="61"/>
    </row>
    <row r="818" spans="1:20" s="55" customFormat="1" ht="14.15" x14ac:dyDescent="0.4">
      <c r="A818" s="39"/>
      <c r="E818" s="74"/>
      <c r="F818" s="74"/>
      <c r="G818" s="74"/>
      <c r="S818" s="61"/>
      <c r="T818" s="61"/>
    </row>
    <row r="819" spans="1:20" s="55" customFormat="1" ht="14.15" x14ac:dyDescent="0.4">
      <c r="A819" s="39"/>
      <c r="E819" s="74"/>
      <c r="F819" s="74"/>
      <c r="G819" s="74"/>
      <c r="S819" s="61"/>
      <c r="T819" s="61"/>
    </row>
    <row r="820" spans="1:20" s="55" customFormat="1" ht="14.15" x14ac:dyDescent="0.4">
      <c r="A820" s="39"/>
      <c r="E820" s="74"/>
      <c r="F820" s="74"/>
      <c r="G820" s="74"/>
      <c r="S820" s="61"/>
      <c r="T820" s="61"/>
    </row>
    <row r="821" spans="1:20" s="55" customFormat="1" ht="14.15" x14ac:dyDescent="0.4">
      <c r="A821" s="39"/>
      <c r="E821" s="74"/>
      <c r="F821" s="74"/>
      <c r="G821" s="74"/>
      <c r="S821" s="61"/>
      <c r="T821" s="61"/>
    </row>
    <row r="822" spans="1:20" s="55" customFormat="1" ht="14.15" x14ac:dyDescent="0.4">
      <c r="A822" s="39"/>
      <c r="E822" s="74"/>
      <c r="F822" s="74"/>
      <c r="G822" s="74"/>
      <c r="S822" s="61"/>
      <c r="T822" s="61"/>
    </row>
    <row r="823" spans="1:20" s="55" customFormat="1" ht="14.15" x14ac:dyDescent="0.4">
      <c r="A823" s="39"/>
      <c r="E823" s="74"/>
      <c r="F823" s="74"/>
      <c r="G823" s="74"/>
      <c r="S823" s="61"/>
      <c r="T823" s="61"/>
    </row>
    <row r="824" spans="1:20" s="55" customFormat="1" ht="14.15" x14ac:dyDescent="0.4">
      <c r="A824" s="39"/>
      <c r="E824" s="74"/>
      <c r="F824" s="74"/>
      <c r="G824" s="74"/>
      <c r="S824" s="61"/>
      <c r="T824" s="61"/>
    </row>
    <row r="825" spans="1:20" s="55" customFormat="1" ht="14.15" x14ac:dyDescent="0.4">
      <c r="A825" s="39"/>
      <c r="E825" s="74"/>
      <c r="F825" s="74"/>
      <c r="G825" s="74"/>
      <c r="S825" s="61"/>
      <c r="T825" s="61"/>
    </row>
    <row r="826" spans="1:20" s="55" customFormat="1" ht="14.15" x14ac:dyDescent="0.4">
      <c r="A826" s="39"/>
      <c r="E826" s="74"/>
      <c r="F826" s="74"/>
      <c r="G826" s="74"/>
      <c r="S826" s="61"/>
      <c r="T826" s="61"/>
    </row>
    <row r="827" spans="1:20" s="55" customFormat="1" ht="14.15" x14ac:dyDescent="0.4">
      <c r="A827" s="39"/>
      <c r="E827" s="74"/>
      <c r="F827" s="74"/>
      <c r="G827" s="74"/>
      <c r="S827" s="61"/>
      <c r="T827" s="61"/>
    </row>
    <row r="828" spans="1:20" s="55" customFormat="1" ht="14.15" x14ac:dyDescent="0.4">
      <c r="A828" s="39"/>
      <c r="E828" s="74"/>
      <c r="F828" s="74"/>
      <c r="G828" s="74"/>
      <c r="S828" s="61"/>
      <c r="T828" s="61"/>
    </row>
    <row r="829" spans="1:20" s="55" customFormat="1" ht="14.15" x14ac:dyDescent="0.4">
      <c r="A829" s="39"/>
      <c r="E829" s="74"/>
      <c r="F829" s="74"/>
      <c r="G829" s="74"/>
      <c r="S829" s="61"/>
      <c r="T829" s="61"/>
    </row>
    <row r="830" spans="1:20" s="55" customFormat="1" ht="14.15" x14ac:dyDescent="0.4">
      <c r="A830" s="39"/>
      <c r="E830" s="74"/>
      <c r="F830" s="74"/>
      <c r="G830" s="74"/>
      <c r="S830" s="61"/>
      <c r="T830" s="61"/>
    </row>
    <row r="831" spans="1:20" s="55" customFormat="1" ht="14.15" x14ac:dyDescent="0.4">
      <c r="A831" s="39"/>
      <c r="E831" s="74"/>
      <c r="F831" s="74"/>
      <c r="G831" s="74"/>
      <c r="S831" s="61"/>
      <c r="T831" s="61"/>
    </row>
    <row r="832" spans="1:20" s="55" customFormat="1" ht="14.15" x14ac:dyDescent="0.4">
      <c r="A832" s="39"/>
      <c r="E832" s="74"/>
      <c r="F832" s="74"/>
      <c r="G832" s="74"/>
      <c r="S832" s="61"/>
      <c r="T832" s="61"/>
    </row>
    <row r="833" spans="1:20" s="55" customFormat="1" ht="14.15" x14ac:dyDescent="0.4">
      <c r="A833" s="39"/>
      <c r="E833" s="74"/>
      <c r="F833" s="74"/>
      <c r="G833" s="74"/>
      <c r="S833" s="61"/>
      <c r="T833" s="61"/>
    </row>
    <row r="834" spans="1:20" s="55" customFormat="1" ht="14.15" x14ac:dyDescent="0.4">
      <c r="A834" s="39"/>
      <c r="E834" s="74"/>
      <c r="F834" s="74"/>
      <c r="G834" s="74"/>
      <c r="S834" s="61"/>
      <c r="T834" s="61"/>
    </row>
    <row r="835" spans="1:20" s="55" customFormat="1" ht="14.15" x14ac:dyDescent="0.4">
      <c r="A835" s="39"/>
      <c r="E835" s="74"/>
      <c r="F835" s="74"/>
      <c r="G835" s="74"/>
      <c r="S835" s="61"/>
      <c r="T835" s="61"/>
    </row>
    <row r="836" spans="1:20" s="55" customFormat="1" ht="14.15" x14ac:dyDescent="0.4">
      <c r="A836" s="39"/>
      <c r="E836" s="74"/>
      <c r="F836" s="74"/>
      <c r="G836" s="74"/>
      <c r="S836" s="61"/>
      <c r="T836" s="61"/>
    </row>
    <row r="837" spans="1:20" s="55" customFormat="1" ht="14.15" x14ac:dyDescent="0.4">
      <c r="A837" s="39"/>
      <c r="E837" s="74"/>
      <c r="F837" s="74"/>
      <c r="G837" s="74"/>
      <c r="S837" s="61"/>
      <c r="T837" s="61"/>
    </row>
    <row r="838" spans="1:20" s="55" customFormat="1" ht="14.15" x14ac:dyDescent="0.4">
      <c r="A838" s="39"/>
      <c r="E838" s="74"/>
      <c r="F838" s="74"/>
      <c r="G838" s="74"/>
      <c r="S838" s="61"/>
      <c r="T838" s="61"/>
    </row>
    <row r="839" spans="1:20" s="55" customFormat="1" ht="14.15" x14ac:dyDescent="0.4">
      <c r="A839" s="39"/>
      <c r="E839" s="74"/>
      <c r="F839" s="74"/>
      <c r="G839" s="74"/>
      <c r="S839" s="61"/>
      <c r="T839" s="61"/>
    </row>
    <row r="840" spans="1:20" s="55" customFormat="1" ht="14.15" x14ac:dyDescent="0.4">
      <c r="A840" s="39"/>
      <c r="E840" s="74"/>
      <c r="F840" s="74"/>
      <c r="G840" s="74"/>
      <c r="S840" s="61"/>
      <c r="T840" s="61"/>
    </row>
    <row r="841" spans="1:20" s="55" customFormat="1" ht="14.15" x14ac:dyDescent="0.4">
      <c r="A841" s="39"/>
      <c r="E841" s="74"/>
      <c r="F841" s="74"/>
      <c r="G841" s="74"/>
      <c r="S841" s="61"/>
      <c r="T841" s="61"/>
    </row>
    <row r="842" spans="1:20" s="55" customFormat="1" ht="14.15" x14ac:dyDescent="0.4">
      <c r="A842" s="39"/>
      <c r="E842" s="74"/>
      <c r="F842" s="74"/>
      <c r="G842" s="74"/>
      <c r="S842" s="61"/>
      <c r="T842" s="61"/>
    </row>
    <row r="843" spans="1:20" s="55" customFormat="1" ht="14.15" x14ac:dyDescent="0.4">
      <c r="A843" s="39"/>
      <c r="E843" s="74"/>
      <c r="F843" s="74"/>
      <c r="G843" s="74"/>
      <c r="S843" s="61"/>
      <c r="T843" s="61"/>
    </row>
    <row r="844" spans="1:20" s="55" customFormat="1" ht="14.15" x14ac:dyDescent="0.4">
      <c r="A844" s="39"/>
      <c r="E844" s="74"/>
      <c r="F844" s="74"/>
      <c r="G844" s="74"/>
      <c r="S844" s="61"/>
      <c r="T844" s="61"/>
    </row>
    <row r="845" spans="1:20" s="55" customFormat="1" ht="14.15" x14ac:dyDescent="0.4">
      <c r="A845" s="39"/>
      <c r="E845" s="74"/>
      <c r="F845" s="74"/>
      <c r="G845" s="74"/>
      <c r="S845" s="61"/>
      <c r="T845" s="61"/>
    </row>
    <row r="846" spans="1:20" s="55" customFormat="1" ht="14.15" x14ac:dyDescent="0.4">
      <c r="A846" s="39"/>
      <c r="E846" s="74"/>
      <c r="F846" s="74"/>
      <c r="G846" s="74"/>
      <c r="S846" s="61"/>
      <c r="T846" s="61"/>
    </row>
    <row r="847" spans="1:20" s="55" customFormat="1" ht="14.15" x14ac:dyDescent="0.4">
      <c r="A847" s="39"/>
      <c r="E847" s="74"/>
      <c r="F847" s="74"/>
      <c r="G847" s="74"/>
      <c r="S847" s="61"/>
      <c r="T847" s="61"/>
    </row>
    <row r="848" spans="1:20" s="55" customFormat="1" ht="14.15" x14ac:dyDescent="0.4">
      <c r="A848" s="39"/>
      <c r="E848" s="74"/>
      <c r="F848" s="74"/>
      <c r="G848" s="74"/>
      <c r="S848" s="61"/>
      <c r="T848" s="61"/>
    </row>
    <row r="849" spans="1:20" s="55" customFormat="1" ht="14.15" x14ac:dyDescent="0.4">
      <c r="A849" s="39"/>
      <c r="E849" s="74"/>
      <c r="F849" s="74"/>
      <c r="G849" s="74"/>
      <c r="S849" s="61"/>
      <c r="T849" s="61"/>
    </row>
    <row r="850" spans="1:20" s="55" customFormat="1" ht="14.15" x14ac:dyDescent="0.4">
      <c r="A850" s="39"/>
      <c r="E850" s="74"/>
      <c r="F850" s="74"/>
      <c r="G850" s="74"/>
      <c r="S850" s="61"/>
      <c r="T850" s="61"/>
    </row>
    <row r="851" spans="1:20" s="55" customFormat="1" ht="14.15" x14ac:dyDescent="0.4">
      <c r="A851" s="39"/>
      <c r="E851" s="74"/>
      <c r="F851" s="74"/>
      <c r="G851" s="74"/>
      <c r="S851" s="61"/>
      <c r="T851" s="61"/>
    </row>
    <row r="852" spans="1:20" s="55" customFormat="1" ht="14.15" x14ac:dyDescent="0.4">
      <c r="A852" s="39"/>
      <c r="E852" s="74"/>
      <c r="F852" s="74"/>
      <c r="G852" s="74"/>
      <c r="S852" s="61"/>
      <c r="T852" s="61"/>
    </row>
    <row r="853" spans="1:20" s="55" customFormat="1" ht="14.15" x14ac:dyDescent="0.4">
      <c r="A853" s="39"/>
      <c r="E853" s="74"/>
      <c r="F853" s="74"/>
      <c r="G853" s="74"/>
      <c r="S853" s="61"/>
      <c r="T853" s="61"/>
    </row>
    <row r="854" spans="1:20" s="55" customFormat="1" ht="14.15" x14ac:dyDescent="0.4">
      <c r="A854" s="39"/>
      <c r="E854" s="74"/>
      <c r="F854" s="74"/>
      <c r="G854" s="74"/>
      <c r="S854" s="61"/>
      <c r="T854" s="61"/>
    </row>
    <row r="855" spans="1:20" s="55" customFormat="1" ht="14.15" x14ac:dyDescent="0.4">
      <c r="A855" s="39"/>
      <c r="E855" s="74"/>
      <c r="F855" s="74"/>
      <c r="G855" s="74"/>
      <c r="S855" s="61"/>
      <c r="T855" s="61"/>
    </row>
    <row r="856" spans="1:20" s="55" customFormat="1" ht="14.15" x14ac:dyDescent="0.4">
      <c r="A856" s="39"/>
      <c r="E856" s="74"/>
      <c r="F856" s="74"/>
      <c r="G856" s="74"/>
      <c r="S856" s="61"/>
      <c r="T856" s="61"/>
    </row>
    <row r="857" spans="1:20" s="55" customFormat="1" ht="14.15" x14ac:dyDescent="0.4">
      <c r="A857" s="39"/>
      <c r="E857" s="74"/>
      <c r="F857" s="74"/>
      <c r="G857" s="74"/>
      <c r="S857" s="61"/>
      <c r="T857" s="61"/>
    </row>
    <row r="858" spans="1:20" s="55" customFormat="1" ht="14.15" x14ac:dyDescent="0.4">
      <c r="A858" s="39"/>
      <c r="E858" s="74"/>
      <c r="F858" s="74"/>
      <c r="G858" s="74"/>
      <c r="S858" s="61"/>
      <c r="T858" s="61"/>
    </row>
    <row r="859" spans="1:20" s="55" customFormat="1" ht="14.15" x14ac:dyDescent="0.4">
      <c r="A859" s="39"/>
      <c r="E859" s="74"/>
      <c r="F859" s="74"/>
      <c r="G859" s="74"/>
      <c r="S859" s="61"/>
      <c r="T859" s="61"/>
    </row>
    <row r="860" spans="1:20" s="55" customFormat="1" ht="14.15" x14ac:dyDescent="0.4">
      <c r="A860" s="39"/>
      <c r="E860" s="74"/>
      <c r="F860" s="74"/>
      <c r="G860" s="74"/>
      <c r="S860" s="61"/>
      <c r="T860" s="61"/>
    </row>
    <row r="861" spans="1:20" s="55" customFormat="1" ht="14.15" x14ac:dyDescent="0.4">
      <c r="A861" s="39"/>
      <c r="E861" s="74"/>
      <c r="F861" s="74"/>
      <c r="G861" s="74"/>
      <c r="S861" s="61"/>
      <c r="T861" s="61"/>
    </row>
    <row r="862" spans="1:20" s="55" customFormat="1" ht="14.15" x14ac:dyDescent="0.4">
      <c r="A862" s="39"/>
      <c r="E862" s="74"/>
      <c r="F862" s="74"/>
      <c r="G862" s="74"/>
      <c r="S862" s="61"/>
      <c r="T862" s="61"/>
    </row>
    <row r="863" spans="1:20" s="55" customFormat="1" ht="14.15" x14ac:dyDescent="0.4">
      <c r="A863" s="39"/>
      <c r="E863" s="74"/>
      <c r="F863" s="74"/>
      <c r="G863" s="74"/>
      <c r="S863" s="61"/>
      <c r="T863" s="61"/>
    </row>
    <row r="864" spans="1:20" s="55" customFormat="1" ht="14.15" x14ac:dyDescent="0.4">
      <c r="A864" s="39"/>
      <c r="E864" s="74"/>
      <c r="F864" s="74"/>
      <c r="G864" s="74"/>
      <c r="S864" s="61"/>
      <c r="T864" s="61"/>
    </row>
    <row r="865" spans="1:20" s="55" customFormat="1" ht="14.15" x14ac:dyDescent="0.4">
      <c r="A865" s="39"/>
      <c r="E865" s="74"/>
      <c r="F865" s="74"/>
      <c r="G865" s="74"/>
      <c r="S865" s="61"/>
      <c r="T865" s="61"/>
    </row>
    <row r="866" spans="1:20" s="55" customFormat="1" ht="14.15" x14ac:dyDescent="0.4">
      <c r="A866" s="39"/>
      <c r="E866" s="74"/>
      <c r="F866" s="74"/>
      <c r="G866" s="74"/>
      <c r="S866" s="61"/>
      <c r="T866" s="61"/>
    </row>
    <row r="867" spans="1:20" s="55" customFormat="1" ht="14.15" x14ac:dyDescent="0.4">
      <c r="A867" s="39"/>
      <c r="E867" s="74"/>
      <c r="F867" s="74"/>
      <c r="G867" s="74"/>
      <c r="S867" s="61"/>
      <c r="T867" s="61"/>
    </row>
    <row r="868" spans="1:20" s="55" customFormat="1" ht="14.15" x14ac:dyDescent="0.4">
      <c r="A868" s="39"/>
      <c r="E868" s="74"/>
      <c r="F868" s="74"/>
      <c r="G868" s="74"/>
      <c r="S868" s="61"/>
      <c r="T868" s="61"/>
    </row>
    <row r="869" spans="1:20" s="55" customFormat="1" ht="14.15" x14ac:dyDescent="0.4">
      <c r="A869" s="39"/>
      <c r="E869" s="74"/>
      <c r="F869" s="74"/>
      <c r="G869" s="74"/>
      <c r="S869" s="61"/>
      <c r="T869" s="61"/>
    </row>
    <row r="870" spans="1:20" s="55" customFormat="1" ht="14.15" x14ac:dyDescent="0.4">
      <c r="A870" s="39"/>
      <c r="E870" s="74"/>
      <c r="F870" s="74"/>
      <c r="G870" s="74"/>
      <c r="S870" s="61"/>
      <c r="T870" s="61"/>
    </row>
    <row r="871" spans="1:20" s="55" customFormat="1" ht="14.15" x14ac:dyDescent="0.4">
      <c r="A871" s="39"/>
      <c r="E871" s="74"/>
      <c r="F871" s="74"/>
      <c r="G871" s="74"/>
      <c r="S871" s="61"/>
      <c r="T871" s="61"/>
    </row>
    <row r="872" spans="1:20" s="55" customFormat="1" ht="14.15" x14ac:dyDescent="0.4">
      <c r="A872" s="39"/>
      <c r="E872" s="74"/>
      <c r="F872" s="74"/>
      <c r="G872" s="74"/>
      <c r="S872" s="61"/>
      <c r="T872" s="61"/>
    </row>
    <row r="873" spans="1:20" s="55" customFormat="1" ht="14.15" x14ac:dyDescent="0.4">
      <c r="A873" s="39"/>
      <c r="E873" s="74"/>
      <c r="F873" s="74"/>
      <c r="G873" s="74"/>
      <c r="S873" s="61"/>
      <c r="T873" s="61"/>
    </row>
    <row r="874" spans="1:20" s="55" customFormat="1" ht="14.15" x14ac:dyDescent="0.4">
      <c r="A874" s="39"/>
      <c r="E874" s="74"/>
      <c r="F874" s="74"/>
      <c r="G874" s="74"/>
      <c r="S874" s="61"/>
      <c r="T874" s="61"/>
    </row>
    <row r="875" spans="1:20" s="55" customFormat="1" ht="14.15" x14ac:dyDescent="0.4">
      <c r="A875" s="39"/>
      <c r="E875" s="74"/>
      <c r="F875" s="74"/>
      <c r="G875" s="74"/>
      <c r="S875" s="61"/>
      <c r="T875" s="61"/>
    </row>
    <row r="876" spans="1:20" s="55" customFormat="1" ht="14.15" x14ac:dyDescent="0.4">
      <c r="A876" s="39"/>
      <c r="E876" s="74"/>
      <c r="F876" s="74"/>
      <c r="G876" s="74"/>
      <c r="S876" s="61"/>
      <c r="T876" s="61"/>
    </row>
    <row r="877" spans="1:20" s="55" customFormat="1" ht="14.15" x14ac:dyDescent="0.4">
      <c r="A877" s="39"/>
      <c r="E877" s="74"/>
      <c r="F877" s="74"/>
      <c r="G877" s="74"/>
      <c r="S877" s="61"/>
      <c r="T877" s="61"/>
    </row>
    <row r="878" spans="1:20" s="55" customFormat="1" ht="14.15" x14ac:dyDescent="0.4">
      <c r="A878" s="39"/>
      <c r="E878" s="74"/>
      <c r="F878" s="74"/>
      <c r="G878" s="74"/>
      <c r="S878" s="61"/>
      <c r="T878" s="61"/>
    </row>
    <row r="879" spans="1:20" s="55" customFormat="1" ht="14.15" x14ac:dyDescent="0.4">
      <c r="A879" s="39"/>
      <c r="E879" s="74"/>
      <c r="F879" s="74"/>
      <c r="G879" s="74"/>
      <c r="S879" s="61"/>
      <c r="T879" s="61"/>
    </row>
    <row r="880" spans="1:20" s="55" customFormat="1" ht="14.15" x14ac:dyDescent="0.4">
      <c r="A880" s="39"/>
      <c r="E880" s="74"/>
      <c r="F880" s="74"/>
      <c r="G880" s="74"/>
      <c r="S880" s="61"/>
      <c r="T880" s="61"/>
    </row>
    <row r="881" spans="1:20" s="55" customFormat="1" ht="14.15" x14ac:dyDescent="0.4">
      <c r="A881" s="39"/>
      <c r="E881" s="74"/>
      <c r="F881" s="74"/>
      <c r="G881" s="74"/>
      <c r="S881" s="61"/>
      <c r="T881" s="61"/>
    </row>
    <row r="882" spans="1:20" s="55" customFormat="1" ht="14.15" x14ac:dyDescent="0.4">
      <c r="A882" s="39"/>
      <c r="E882" s="74"/>
      <c r="F882" s="74"/>
      <c r="G882" s="74"/>
      <c r="S882" s="61"/>
      <c r="T882" s="61"/>
    </row>
    <row r="883" spans="1:20" s="55" customFormat="1" ht="14.15" x14ac:dyDescent="0.4">
      <c r="A883" s="39"/>
      <c r="E883" s="74"/>
      <c r="F883" s="74"/>
      <c r="G883" s="74"/>
      <c r="S883" s="61"/>
      <c r="T883" s="61"/>
    </row>
    <row r="884" spans="1:20" s="55" customFormat="1" ht="14.15" x14ac:dyDescent="0.4">
      <c r="A884" s="39"/>
      <c r="E884" s="74"/>
      <c r="F884" s="74"/>
      <c r="G884" s="74"/>
      <c r="S884" s="61"/>
      <c r="T884" s="61"/>
    </row>
    <row r="885" spans="1:20" s="55" customFormat="1" ht="14.15" x14ac:dyDescent="0.4">
      <c r="A885" s="39"/>
      <c r="E885" s="74"/>
      <c r="F885" s="74"/>
      <c r="G885" s="74"/>
      <c r="S885" s="61"/>
      <c r="T885" s="61"/>
    </row>
    <row r="886" spans="1:20" s="55" customFormat="1" ht="14.15" x14ac:dyDescent="0.4">
      <c r="A886" s="39"/>
      <c r="E886" s="74"/>
      <c r="F886" s="74"/>
      <c r="G886" s="74"/>
      <c r="S886" s="61"/>
      <c r="T886" s="61"/>
    </row>
    <row r="887" spans="1:20" s="55" customFormat="1" ht="14.15" x14ac:dyDescent="0.4">
      <c r="A887" s="39"/>
      <c r="E887" s="74"/>
      <c r="F887" s="74"/>
      <c r="G887" s="74"/>
      <c r="S887" s="61"/>
      <c r="T887" s="61"/>
    </row>
    <row r="888" spans="1:20" s="55" customFormat="1" ht="14.15" x14ac:dyDescent="0.4">
      <c r="A888" s="39"/>
      <c r="E888" s="74"/>
      <c r="F888" s="74"/>
      <c r="G888" s="74"/>
      <c r="S888" s="61"/>
      <c r="T888" s="61"/>
    </row>
    <row r="889" spans="1:20" s="55" customFormat="1" ht="14.15" x14ac:dyDescent="0.4">
      <c r="A889" s="39"/>
      <c r="E889" s="74"/>
      <c r="F889" s="74"/>
      <c r="G889" s="74"/>
      <c r="S889" s="61"/>
      <c r="T889" s="61"/>
    </row>
    <row r="890" spans="1:20" s="55" customFormat="1" ht="14.15" x14ac:dyDescent="0.4">
      <c r="A890" s="39"/>
      <c r="E890" s="74"/>
      <c r="F890" s="74"/>
      <c r="G890" s="74"/>
      <c r="S890" s="61"/>
      <c r="T890" s="61"/>
    </row>
    <row r="891" spans="1:20" s="55" customFormat="1" ht="14.15" x14ac:dyDescent="0.4">
      <c r="A891" s="39"/>
      <c r="E891" s="74"/>
      <c r="F891" s="74"/>
      <c r="G891" s="74"/>
      <c r="S891" s="61"/>
      <c r="T891" s="61"/>
    </row>
    <row r="892" spans="1:20" s="55" customFormat="1" ht="14.15" x14ac:dyDescent="0.4">
      <c r="A892" s="39"/>
      <c r="E892" s="74"/>
      <c r="F892" s="74"/>
      <c r="G892" s="74"/>
      <c r="S892" s="61"/>
      <c r="T892" s="61"/>
    </row>
    <row r="893" spans="1:20" s="55" customFormat="1" ht="14.15" x14ac:dyDescent="0.4">
      <c r="A893" s="39"/>
      <c r="E893" s="74"/>
      <c r="F893" s="74"/>
      <c r="G893" s="74"/>
      <c r="S893" s="61"/>
      <c r="T893" s="61"/>
    </row>
    <row r="894" spans="1:20" s="55" customFormat="1" ht="14.15" x14ac:dyDescent="0.4">
      <c r="A894" s="39"/>
      <c r="E894" s="74"/>
      <c r="F894" s="74"/>
      <c r="G894" s="74"/>
      <c r="S894" s="61"/>
      <c r="T894" s="61"/>
    </row>
    <row r="895" spans="1:20" s="55" customFormat="1" ht="14.15" x14ac:dyDescent="0.4">
      <c r="A895" s="39"/>
      <c r="E895" s="74"/>
      <c r="F895" s="74"/>
      <c r="G895" s="74"/>
      <c r="S895" s="61"/>
      <c r="T895" s="61"/>
    </row>
    <row r="896" spans="1:20" s="55" customFormat="1" ht="14.15" x14ac:dyDescent="0.4">
      <c r="A896" s="39"/>
      <c r="E896" s="74"/>
      <c r="F896" s="74"/>
      <c r="G896" s="74"/>
      <c r="S896" s="61"/>
      <c r="T896" s="61"/>
    </row>
    <row r="897" spans="1:20" s="55" customFormat="1" ht="14.15" x14ac:dyDescent="0.4">
      <c r="A897" s="39"/>
      <c r="E897" s="74"/>
      <c r="F897" s="74"/>
      <c r="G897" s="74"/>
      <c r="S897" s="61"/>
      <c r="T897" s="61"/>
    </row>
    <row r="898" spans="1:20" s="55" customFormat="1" ht="14.15" x14ac:dyDescent="0.4">
      <c r="A898" s="39"/>
      <c r="E898" s="74"/>
      <c r="F898" s="74"/>
      <c r="G898" s="74"/>
      <c r="S898" s="61"/>
      <c r="T898" s="61"/>
    </row>
    <row r="899" spans="1:20" s="55" customFormat="1" ht="14.15" x14ac:dyDescent="0.4">
      <c r="A899" s="39"/>
      <c r="E899" s="74"/>
      <c r="F899" s="74"/>
      <c r="G899" s="74"/>
      <c r="S899" s="61"/>
      <c r="T899" s="61"/>
    </row>
    <row r="900" spans="1:20" s="55" customFormat="1" ht="14.15" x14ac:dyDescent="0.4">
      <c r="A900" s="39"/>
      <c r="E900" s="74"/>
      <c r="F900" s="74"/>
      <c r="G900" s="74"/>
      <c r="S900" s="61"/>
      <c r="T900" s="61"/>
    </row>
    <row r="901" spans="1:20" s="55" customFormat="1" ht="14.15" x14ac:dyDescent="0.4">
      <c r="A901" s="39"/>
      <c r="E901" s="74"/>
      <c r="F901" s="74"/>
      <c r="G901" s="74"/>
      <c r="S901" s="61"/>
      <c r="T901" s="61"/>
    </row>
    <row r="902" spans="1:20" s="55" customFormat="1" ht="14.15" x14ac:dyDescent="0.4">
      <c r="A902" s="39"/>
      <c r="E902" s="74"/>
      <c r="F902" s="74"/>
      <c r="G902" s="74"/>
      <c r="S902" s="61"/>
      <c r="T902" s="61"/>
    </row>
    <row r="903" spans="1:20" s="55" customFormat="1" ht="14.15" x14ac:dyDescent="0.4">
      <c r="A903" s="39"/>
      <c r="E903" s="74"/>
      <c r="F903" s="74"/>
      <c r="G903" s="74"/>
      <c r="S903" s="61"/>
      <c r="T903" s="61"/>
    </row>
    <row r="904" spans="1:20" s="55" customFormat="1" ht="14.15" x14ac:dyDescent="0.4">
      <c r="A904" s="39"/>
      <c r="E904" s="74"/>
      <c r="F904" s="74"/>
      <c r="G904" s="74"/>
      <c r="S904" s="61"/>
      <c r="T904" s="61"/>
    </row>
    <row r="905" spans="1:20" s="55" customFormat="1" ht="14.15" x14ac:dyDescent="0.4">
      <c r="A905" s="39"/>
      <c r="E905" s="74"/>
      <c r="F905" s="74"/>
      <c r="G905" s="74"/>
      <c r="S905" s="61"/>
      <c r="T905" s="61"/>
    </row>
    <row r="906" spans="1:20" s="55" customFormat="1" ht="14.15" x14ac:dyDescent="0.4">
      <c r="A906" s="39"/>
      <c r="E906" s="74"/>
      <c r="F906" s="74"/>
      <c r="G906" s="74"/>
      <c r="S906" s="61"/>
      <c r="T906" s="61"/>
    </row>
    <row r="907" spans="1:20" s="55" customFormat="1" ht="14.15" x14ac:dyDescent="0.4">
      <c r="A907" s="39"/>
      <c r="E907" s="74"/>
      <c r="F907" s="74"/>
      <c r="G907" s="74"/>
      <c r="S907" s="61"/>
      <c r="T907" s="61"/>
    </row>
    <row r="908" spans="1:20" s="55" customFormat="1" ht="14.15" x14ac:dyDescent="0.4">
      <c r="A908" s="39"/>
      <c r="E908" s="74"/>
      <c r="F908" s="74"/>
      <c r="G908" s="74"/>
      <c r="S908" s="61"/>
      <c r="T908" s="61"/>
    </row>
    <row r="909" spans="1:20" s="55" customFormat="1" ht="14.15" x14ac:dyDescent="0.4">
      <c r="A909" s="39"/>
      <c r="E909" s="74"/>
      <c r="F909" s="74"/>
      <c r="G909" s="74"/>
      <c r="S909" s="61"/>
      <c r="T909" s="61"/>
    </row>
    <row r="910" spans="1:20" s="55" customFormat="1" ht="14.15" x14ac:dyDescent="0.4">
      <c r="A910" s="39"/>
      <c r="E910" s="74"/>
      <c r="F910" s="74"/>
      <c r="G910" s="74"/>
      <c r="S910" s="61"/>
      <c r="T910" s="61"/>
    </row>
    <row r="911" spans="1:20" s="55" customFormat="1" ht="14.15" x14ac:dyDescent="0.4">
      <c r="A911" s="39"/>
      <c r="E911" s="74"/>
      <c r="F911" s="74"/>
      <c r="G911" s="74"/>
      <c r="S911" s="61"/>
      <c r="T911" s="61"/>
    </row>
    <row r="912" spans="1:20" s="55" customFormat="1" ht="14.15" x14ac:dyDescent="0.4">
      <c r="A912" s="39"/>
      <c r="E912" s="74"/>
      <c r="F912" s="74"/>
      <c r="G912" s="74"/>
      <c r="S912" s="61"/>
      <c r="T912" s="61"/>
    </row>
    <row r="913" spans="1:20" s="55" customFormat="1" ht="14.15" x14ac:dyDescent="0.4">
      <c r="A913" s="39"/>
      <c r="E913" s="74"/>
      <c r="F913" s="74"/>
      <c r="G913" s="74"/>
      <c r="S913" s="61"/>
      <c r="T913" s="61"/>
    </row>
    <row r="914" spans="1:20" s="55" customFormat="1" ht="14.15" x14ac:dyDescent="0.4">
      <c r="A914" s="39"/>
      <c r="E914" s="74"/>
      <c r="F914" s="74"/>
      <c r="G914" s="74"/>
      <c r="S914" s="61"/>
      <c r="T914" s="61"/>
    </row>
    <row r="915" spans="1:20" s="55" customFormat="1" ht="14.15" x14ac:dyDescent="0.4">
      <c r="A915" s="39"/>
      <c r="E915" s="74"/>
      <c r="F915" s="74"/>
      <c r="G915" s="74"/>
      <c r="S915" s="61"/>
      <c r="T915" s="61"/>
    </row>
    <row r="916" spans="1:20" s="55" customFormat="1" ht="14.15" x14ac:dyDescent="0.4">
      <c r="A916" s="39"/>
      <c r="E916" s="74"/>
      <c r="F916" s="74"/>
      <c r="G916" s="74"/>
      <c r="S916" s="61"/>
      <c r="T916" s="61"/>
    </row>
    <row r="917" spans="1:20" s="55" customFormat="1" ht="14.15" x14ac:dyDescent="0.4">
      <c r="A917" s="39"/>
      <c r="E917" s="74"/>
      <c r="F917" s="74"/>
      <c r="G917" s="74"/>
      <c r="S917" s="61"/>
      <c r="T917" s="61"/>
    </row>
    <row r="918" spans="1:20" s="55" customFormat="1" ht="14.15" x14ac:dyDescent="0.4">
      <c r="A918" s="39"/>
      <c r="E918" s="74"/>
      <c r="F918" s="74"/>
      <c r="G918" s="74"/>
      <c r="S918" s="61"/>
      <c r="T918" s="61"/>
    </row>
    <row r="919" spans="1:20" s="55" customFormat="1" ht="14.15" x14ac:dyDescent="0.4">
      <c r="A919" s="39"/>
      <c r="E919" s="74"/>
      <c r="F919" s="74"/>
      <c r="G919" s="74"/>
      <c r="S919" s="61"/>
      <c r="T919" s="61"/>
    </row>
    <row r="920" spans="1:20" s="55" customFormat="1" ht="14.15" x14ac:dyDescent="0.4">
      <c r="A920" s="39"/>
      <c r="E920" s="74"/>
      <c r="F920" s="74"/>
      <c r="G920" s="74"/>
      <c r="S920" s="61"/>
      <c r="T920" s="61"/>
    </row>
    <row r="921" spans="1:20" s="55" customFormat="1" ht="14.15" x14ac:dyDescent="0.4">
      <c r="A921" s="39"/>
      <c r="E921" s="74"/>
      <c r="F921" s="74"/>
      <c r="G921" s="74"/>
      <c r="S921" s="61"/>
      <c r="T921" s="61"/>
    </row>
    <row r="922" spans="1:20" s="55" customFormat="1" ht="14.15" x14ac:dyDescent="0.4">
      <c r="A922" s="39"/>
      <c r="E922" s="74"/>
      <c r="F922" s="74"/>
      <c r="G922" s="74"/>
      <c r="S922" s="61"/>
      <c r="T922" s="61"/>
    </row>
    <row r="923" spans="1:20" s="55" customFormat="1" ht="14.15" x14ac:dyDescent="0.4">
      <c r="A923" s="39"/>
      <c r="E923" s="74"/>
      <c r="F923" s="74"/>
      <c r="G923" s="74"/>
      <c r="S923" s="61"/>
      <c r="T923" s="61"/>
    </row>
    <row r="924" spans="1:20" s="55" customFormat="1" ht="14.15" x14ac:dyDescent="0.4">
      <c r="A924" s="39"/>
      <c r="E924" s="74"/>
      <c r="F924" s="74"/>
      <c r="G924" s="74"/>
      <c r="S924" s="61"/>
      <c r="T924" s="61"/>
    </row>
    <row r="925" spans="1:20" s="55" customFormat="1" ht="14.15" x14ac:dyDescent="0.4">
      <c r="A925" s="39"/>
      <c r="E925" s="74"/>
      <c r="F925" s="74"/>
      <c r="G925" s="74"/>
      <c r="S925" s="61"/>
      <c r="T925" s="61"/>
    </row>
    <row r="926" spans="1:20" s="55" customFormat="1" ht="14.15" x14ac:dyDescent="0.4">
      <c r="A926" s="39"/>
      <c r="E926" s="74"/>
      <c r="F926" s="74"/>
      <c r="G926" s="74"/>
      <c r="S926" s="61"/>
      <c r="T926" s="61"/>
    </row>
    <row r="927" spans="1:20" s="55" customFormat="1" ht="14.15" x14ac:dyDescent="0.4">
      <c r="A927" s="39"/>
      <c r="E927" s="74"/>
      <c r="F927" s="74"/>
      <c r="G927" s="74"/>
      <c r="S927" s="61"/>
      <c r="T927" s="61"/>
    </row>
    <row r="928" spans="1:20" s="55" customFormat="1" ht="14.15" x14ac:dyDescent="0.4">
      <c r="A928" s="39"/>
      <c r="E928" s="74"/>
      <c r="F928" s="74"/>
      <c r="G928" s="74"/>
      <c r="S928" s="61"/>
      <c r="T928" s="61"/>
    </row>
    <row r="929" spans="1:20" s="55" customFormat="1" ht="14.15" x14ac:dyDescent="0.4">
      <c r="A929" s="39"/>
      <c r="E929" s="74"/>
      <c r="F929" s="74"/>
      <c r="G929" s="74"/>
      <c r="S929" s="61"/>
      <c r="T929" s="61"/>
    </row>
    <row r="930" spans="1:20" s="55" customFormat="1" ht="14.15" x14ac:dyDescent="0.4">
      <c r="A930" s="39"/>
      <c r="E930" s="74"/>
      <c r="F930" s="74"/>
      <c r="G930" s="74"/>
      <c r="S930" s="61"/>
      <c r="T930" s="61"/>
    </row>
    <row r="931" spans="1:20" s="55" customFormat="1" ht="14.15" x14ac:dyDescent="0.4">
      <c r="A931" s="39"/>
      <c r="E931" s="74"/>
      <c r="F931" s="74"/>
      <c r="G931" s="74"/>
      <c r="S931" s="61"/>
      <c r="T931" s="61"/>
    </row>
    <row r="932" spans="1:20" s="55" customFormat="1" ht="14.15" x14ac:dyDescent="0.4">
      <c r="A932" s="39"/>
      <c r="E932" s="74"/>
      <c r="F932" s="74"/>
      <c r="G932" s="74"/>
      <c r="S932" s="61"/>
      <c r="T932" s="61"/>
    </row>
    <row r="933" spans="1:20" s="55" customFormat="1" ht="14.15" x14ac:dyDescent="0.4">
      <c r="A933" s="39"/>
      <c r="E933" s="74"/>
      <c r="F933" s="74"/>
      <c r="G933" s="74"/>
      <c r="S933" s="61"/>
      <c r="T933" s="61"/>
    </row>
    <row r="934" spans="1:20" s="55" customFormat="1" ht="14.15" x14ac:dyDescent="0.4">
      <c r="A934" s="39"/>
      <c r="E934" s="74"/>
      <c r="F934" s="74"/>
      <c r="G934" s="74"/>
      <c r="S934" s="61"/>
      <c r="T934" s="61"/>
    </row>
    <row r="935" spans="1:20" s="55" customFormat="1" ht="14.15" x14ac:dyDescent="0.4">
      <c r="A935" s="39"/>
      <c r="E935" s="74"/>
      <c r="F935" s="74"/>
      <c r="G935" s="74"/>
      <c r="S935" s="61"/>
      <c r="T935" s="61"/>
    </row>
    <row r="936" spans="1:20" s="55" customFormat="1" ht="14.15" x14ac:dyDescent="0.4">
      <c r="A936" s="39"/>
      <c r="E936" s="74"/>
      <c r="F936" s="74"/>
      <c r="G936" s="74"/>
      <c r="S936" s="61"/>
      <c r="T936" s="61"/>
    </row>
    <row r="937" spans="1:20" s="55" customFormat="1" ht="14.15" x14ac:dyDescent="0.4">
      <c r="A937" s="39"/>
      <c r="E937" s="74"/>
      <c r="F937" s="74"/>
      <c r="G937" s="74"/>
      <c r="S937" s="61"/>
      <c r="T937" s="61"/>
    </row>
    <row r="938" spans="1:20" s="55" customFormat="1" ht="14.15" x14ac:dyDescent="0.4">
      <c r="A938" s="39"/>
      <c r="E938" s="74"/>
      <c r="F938" s="74"/>
      <c r="G938" s="74"/>
      <c r="S938" s="61"/>
      <c r="T938" s="61"/>
    </row>
    <row r="939" spans="1:20" s="55" customFormat="1" ht="14.15" x14ac:dyDescent="0.4">
      <c r="A939" s="39"/>
      <c r="E939" s="74"/>
      <c r="F939" s="74"/>
      <c r="G939" s="74"/>
      <c r="S939" s="61"/>
      <c r="T939" s="61"/>
    </row>
    <row r="940" spans="1:20" s="55" customFormat="1" ht="14.15" x14ac:dyDescent="0.4">
      <c r="A940" s="39"/>
      <c r="E940" s="74"/>
      <c r="F940" s="74"/>
      <c r="G940" s="74"/>
      <c r="S940" s="61"/>
      <c r="T940" s="61"/>
    </row>
    <row r="941" spans="1:20" s="55" customFormat="1" ht="14.15" x14ac:dyDescent="0.4">
      <c r="A941" s="39"/>
      <c r="E941" s="74"/>
      <c r="F941" s="74"/>
      <c r="G941" s="74"/>
      <c r="S941" s="61"/>
      <c r="T941" s="61"/>
    </row>
    <row r="942" spans="1:20" s="55" customFormat="1" ht="14.15" x14ac:dyDescent="0.4">
      <c r="A942" s="39"/>
      <c r="E942" s="74"/>
      <c r="F942" s="74"/>
      <c r="G942" s="74"/>
      <c r="S942" s="61"/>
      <c r="T942" s="61"/>
    </row>
    <row r="943" spans="1:20" s="55" customFormat="1" ht="14.15" x14ac:dyDescent="0.4">
      <c r="A943" s="39"/>
      <c r="E943" s="74"/>
      <c r="F943" s="74"/>
      <c r="G943" s="74"/>
      <c r="S943" s="61"/>
      <c r="T943" s="61"/>
    </row>
    <row r="944" spans="1:20" s="55" customFormat="1" ht="14.15" x14ac:dyDescent="0.4">
      <c r="A944" s="39"/>
      <c r="E944" s="74"/>
      <c r="F944" s="74"/>
      <c r="G944" s="74"/>
      <c r="S944" s="61"/>
      <c r="T944" s="61"/>
    </row>
    <row r="945" spans="1:20" s="55" customFormat="1" ht="14.15" x14ac:dyDescent="0.4">
      <c r="A945" s="39"/>
      <c r="E945" s="74"/>
      <c r="F945" s="74"/>
      <c r="G945" s="74"/>
      <c r="S945" s="61"/>
      <c r="T945" s="61"/>
    </row>
    <row r="946" spans="1:20" s="55" customFormat="1" ht="14.15" x14ac:dyDescent="0.4">
      <c r="A946" s="39"/>
      <c r="E946" s="74"/>
      <c r="F946" s="74"/>
      <c r="G946" s="74"/>
      <c r="S946" s="61"/>
      <c r="T946" s="61"/>
    </row>
    <row r="947" spans="1:20" s="55" customFormat="1" ht="14.15" x14ac:dyDescent="0.4">
      <c r="A947" s="39"/>
      <c r="E947" s="74"/>
      <c r="F947" s="74"/>
      <c r="G947" s="74"/>
      <c r="S947" s="61"/>
      <c r="T947" s="61"/>
    </row>
    <row r="948" spans="1:20" s="55" customFormat="1" ht="14.15" x14ac:dyDescent="0.4">
      <c r="A948" s="39"/>
      <c r="E948" s="74"/>
      <c r="F948" s="74"/>
      <c r="G948" s="74"/>
      <c r="S948" s="61"/>
      <c r="T948" s="61"/>
    </row>
    <row r="949" spans="1:20" s="55" customFormat="1" ht="14.15" x14ac:dyDescent="0.4">
      <c r="A949" s="39"/>
      <c r="E949" s="74"/>
      <c r="F949" s="74"/>
      <c r="G949" s="74"/>
      <c r="S949" s="61"/>
      <c r="T949" s="61"/>
    </row>
    <row r="950" spans="1:20" s="55" customFormat="1" ht="14.15" x14ac:dyDescent="0.4">
      <c r="A950" s="39"/>
      <c r="E950" s="74"/>
      <c r="F950" s="74"/>
      <c r="G950" s="74"/>
      <c r="S950" s="61"/>
      <c r="T950" s="61"/>
    </row>
    <row r="951" spans="1:20" s="55" customFormat="1" ht="14.15" x14ac:dyDescent="0.4">
      <c r="A951" s="39"/>
      <c r="E951" s="74"/>
      <c r="F951" s="74"/>
      <c r="G951" s="74"/>
      <c r="S951" s="61"/>
      <c r="T951" s="61"/>
    </row>
    <row r="952" spans="1:20" s="55" customFormat="1" ht="14.15" x14ac:dyDescent="0.4">
      <c r="A952" s="39"/>
      <c r="E952" s="74"/>
      <c r="F952" s="74"/>
      <c r="G952" s="74"/>
      <c r="S952" s="61"/>
      <c r="T952" s="61"/>
    </row>
    <row r="953" spans="1:20" s="55" customFormat="1" ht="14.15" x14ac:dyDescent="0.4">
      <c r="A953" s="39"/>
      <c r="E953" s="74"/>
      <c r="F953" s="74"/>
      <c r="G953" s="74"/>
      <c r="S953" s="61"/>
      <c r="T953" s="61"/>
    </row>
    <row r="954" spans="1:20" s="55" customFormat="1" ht="14.15" x14ac:dyDescent="0.4">
      <c r="A954" s="39"/>
      <c r="E954" s="74"/>
      <c r="F954" s="74"/>
      <c r="G954" s="74"/>
      <c r="S954" s="61"/>
      <c r="T954" s="61"/>
    </row>
    <row r="955" spans="1:20" s="55" customFormat="1" ht="14.15" x14ac:dyDescent="0.4">
      <c r="A955" s="39"/>
      <c r="E955" s="74"/>
      <c r="F955" s="74"/>
      <c r="G955" s="74"/>
      <c r="S955" s="61"/>
      <c r="T955" s="61"/>
    </row>
    <row r="956" spans="1:20" s="55" customFormat="1" ht="14.15" x14ac:dyDescent="0.4">
      <c r="A956" s="39"/>
      <c r="E956" s="74"/>
      <c r="F956" s="74"/>
      <c r="G956" s="74"/>
      <c r="S956" s="61"/>
      <c r="T956" s="61"/>
    </row>
    <row r="957" spans="1:20" s="55" customFormat="1" ht="14.15" x14ac:dyDescent="0.4">
      <c r="A957" s="39"/>
      <c r="E957" s="74"/>
      <c r="F957" s="74"/>
      <c r="G957" s="74"/>
      <c r="S957" s="61"/>
      <c r="T957" s="61"/>
    </row>
    <row r="958" spans="1:20" s="55" customFormat="1" ht="14.15" x14ac:dyDescent="0.4">
      <c r="A958" s="39"/>
      <c r="E958" s="74"/>
      <c r="F958" s="74"/>
      <c r="G958" s="74"/>
      <c r="S958" s="61"/>
      <c r="T958" s="61"/>
    </row>
    <row r="959" spans="1:20" s="55" customFormat="1" ht="14.15" x14ac:dyDescent="0.4">
      <c r="A959" s="39"/>
      <c r="E959" s="74"/>
      <c r="F959" s="74"/>
      <c r="G959" s="74"/>
      <c r="S959" s="61"/>
      <c r="T959" s="61"/>
    </row>
    <row r="960" spans="1:20" s="55" customFormat="1" ht="14.15" x14ac:dyDescent="0.4">
      <c r="A960" s="39"/>
      <c r="E960" s="74"/>
      <c r="F960" s="74"/>
      <c r="G960" s="74"/>
      <c r="S960" s="61"/>
      <c r="T960" s="61"/>
    </row>
    <row r="961" spans="1:20" s="55" customFormat="1" ht="14.15" x14ac:dyDescent="0.4">
      <c r="A961" s="39"/>
      <c r="E961" s="74"/>
      <c r="F961" s="74"/>
      <c r="G961" s="74"/>
      <c r="S961" s="61"/>
      <c r="T961" s="61"/>
    </row>
    <row r="962" spans="1:20" s="55" customFormat="1" ht="14.15" x14ac:dyDescent="0.4">
      <c r="A962" s="39"/>
      <c r="E962" s="74"/>
      <c r="F962" s="74"/>
      <c r="G962" s="74"/>
      <c r="S962" s="61"/>
      <c r="T962" s="61"/>
    </row>
    <row r="963" spans="1:20" s="55" customFormat="1" ht="14.15" x14ac:dyDescent="0.4">
      <c r="A963" s="39"/>
      <c r="E963" s="74"/>
      <c r="F963" s="74"/>
      <c r="G963" s="74"/>
      <c r="S963" s="61"/>
      <c r="T963" s="61"/>
    </row>
    <row r="964" spans="1:20" s="55" customFormat="1" ht="14.15" x14ac:dyDescent="0.4">
      <c r="A964" s="39"/>
      <c r="E964" s="74"/>
      <c r="F964" s="74"/>
      <c r="G964" s="74"/>
      <c r="S964" s="61"/>
      <c r="T964" s="61"/>
    </row>
    <row r="965" spans="1:20" s="55" customFormat="1" ht="14.15" x14ac:dyDescent="0.4">
      <c r="A965" s="39"/>
      <c r="E965" s="74"/>
      <c r="F965" s="74"/>
      <c r="G965" s="74"/>
      <c r="S965" s="61"/>
      <c r="T965" s="61"/>
    </row>
    <row r="966" spans="1:20" s="55" customFormat="1" ht="14.15" x14ac:dyDescent="0.4">
      <c r="A966" s="39"/>
      <c r="E966" s="74"/>
      <c r="F966" s="74"/>
      <c r="G966" s="74"/>
      <c r="S966" s="61"/>
      <c r="T966" s="61"/>
    </row>
    <row r="967" spans="1:20" s="55" customFormat="1" ht="14.15" x14ac:dyDescent="0.4">
      <c r="A967" s="39"/>
      <c r="E967" s="74"/>
      <c r="F967" s="74"/>
      <c r="G967" s="74"/>
      <c r="S967" s="61"/>
      <c r="T967" s="61"/>
    </row>
    <row r="968" spans="1:20" s="55" customFormat="1" ht="14.15" x14ac:dyDescent="0.4">
      <c r="A968" s="39"/>
      <c r="E968" s="74"/>
      <c r="F968" s="74"/>
      <c r="G968" s="74"/>
      <c r="S968" s="61"/>
      <c r="T968" s="61"/>
    </row>
    <row r="969" spans="1:20" s="55" customFormat="1" ht="14.15" x14ac:dyDescent="0.4">
      <c r="A969" s="39"/>
      <c r="E969" s="74"/>
      <c r="F969" s="74"/>
      <c r="G969" s="74"/>
      <c r="S969" s="61"/>
      <c r="T969" s="61"/>
    </row>
    <row r="970" spans="1:20" s="55" customFormat="1" ht="14.15" x14ac:dyDescent="0.4">
      <c r="A970" s="39"/>
      <c r="E970" s="74"/>
      <c r="F970" s="74"/>
      <c r="G970" s="74"/>
      <c r="S970" s="61"/>
      <c r="T970" s="61"/>
    </row>
    <row r="971" spans="1:20" s="55" customFormat="1" ht="14.15" x14ac:dyDescent="0.4">
      <c r="A971" s="39"/>
      <c r="E971" s="74"/>
      <c r="F971" s="74"/>
      <c r="G971" s="74"/>
      <c r="S971" s="61"/>
      <c r="T971" s="61"/>
    </row>
    <row r="972" spans="1:20" s="55" customFormat="1" ht="14.15" x14ac:dyDescent="0.4">
      <c r="A972" s="39"/>
      <c r="E972" s="74"/>
      <c r="F972" s="74"/>
      <c r="G972" s="74"/>
      <c r="S972" s="61"/>
      <c r="T972" s="61"/>
    </row>
    <row r="973" spans="1:20" s="55" customFormat="1" ht="14.15" x14ac:dyDescent="0.4">
      <c r="A973" s="39"/>
      <c r="E973" s="74"/>
      <c r="F973" s="74"/>
      <c r="G973" s="74"/>
      <c r="S973" s="61"/>
      <c r="T973" s="61"/>
    </row>
    <row r="974" spans="1:20" s="55" customFormat="1" ht="14.15" x14ac:dyDescent="0.4">
      <c r="A974" s="39"/>
      <c r="E974" s="74"/>
      <c r="F974" s="74"/>
      <c r="G974" s="74"/>
      <c r="S974" s="61"/>
      <c r="T974" s="61"/>
    </row>
    <row r="975" spans="1:20" s="55" customFormat="1" ht="14.15" x14ac:dyDescent="0.4">
      <c r="A975" s="39"/>
      <c r="E975" s="74"/>
      <c r="F975" s="74"/>
      <c r="G975" s="74"/>
      <c r="S975" s="61"/>
      <c r="T975" s="61"/>
    </row>
    <row r="976" spans="1:20" s="55" customFormat="1" ht="14.15" x14ac:dyDescent="0.4">
      <c r="A976" s="39"/>
      <c r="E976" s="74"/>
      <c r="F976" s="74"/>
      <c r="G976" s="74"/>
      <c r="S976" s="61"/>
      <c r="T976" s="61"/>
    </row>
    <row r="977" spans="1:20" s="55" customFormat="1" ht="14.15" x14ac:dyDescent="0.4">
      <c r="A977" s="39"/>
      <c r="E977" s="74"/>
      <c r="F977" s="74"/>
      <c r="G977" s="74"/>
      <c r="S977" s="61"/>
      <c r="T977" s="61"/>
    </row>
    <row r="978" spans="1:20" s="55" customFormat="1" ht="14.15" x14ac:dyDescent="0.4">
      <c r="A978" s="39"/>
      <c r="E978" s="74"/>
      <c r="F978" s="74"/>
      <c r="G978" s="74"/>
      <c r="S978" s="61"/>
      <c r="T978" s="61"/>
    </row>
    <row r="979" spans="1:20" s="55" customFormat="1" ht="14.15" x14ac:dyDescent="0.4">
      <c r="A979" s="39"/>
      <c r="E979" s="74"/>
      <c r="F979" s="74"/>
      <c r="G979" s="74"/>
      <c r="S979" s="61"/>
      <c r="T979" s="61"/>
    </row>
    <row r="980" spans="1:20" s="55" customFormat="1" ht="14.15" x14ac:dyDescent="0.4">
      <c r="A980" s="39"/>
      <c r="E980" s="74"/>
      <c r="F980" s="74"/>
      <c r="G980" s="74"/>
      <c r="S980" s="61"/>
      <c r="T980" s="61"/>
    </row>
    <row r="981" spans="1:20" s="55" customFormat="1" ht="14.15" x14ac:dyDescent="0.4">
      <c r="A981" s="39"/>
      <c r="E981" s="74"/>
      <c r="F981" s="74"/>
      <c r="G981" s="74"/>
      <c r="S981" s="61"/>
      <c r="T981" s="61"/>
    </row>
    <row r="982" spans="1:20" s="55" customFormat="1" ht="14.15" x14ac:dyDescent="0.4">
      <c r="A982" s="39"/>
      <c r="E982" s="74"/>
      <c r="F982" s="74"/>
      <c r="G982" s="74"/>
      <c r="S982" s="61"/>
      <c r="T982" s="61"/>
    </row>
    <row r="983" spans="1:20" s="55" customFormat="1" ht="14.15" x14ac:dyDescent="0.4">
      <c r="A983" s="39"/>
      <c r="E983" s="74"/>
      <c r="F983" s="74"/>
      <c r="G983" s="74"/>
      <c r="S983" s="61"/>
      <c r="T983" s="61"/>
    </row>
    <row r="984" spans="1:20" s="55" customFormat="1" ht="14.15" x14ac:dyDescent="0.4">
      <c r="A984" s="39"/>
      <c r="E984" s="74"/>
      <c r="F984" s="74"/>
      <c r="G984" s="74"/>
      <c r="S984" s="61"/>
      <c r="T984" s="61"/>
    </row>
    <row r="985" spans="1:20" s="55" customFormat="1" ht="14.15" x14ac:dyDescent="0.4">
      <c r="A985" s="39"/>
      <c r="E985" s="74"/>
      <c r="F985" s="74"/>
      <c r="G985" s="74"/>
      <c r="S985" s="61"/>
      <c r="T985" s="61"/>
    </row>
    <row r="986" spans="1:20" s="55" customFormat="1" ht="14.15" x14ac:dyDescent="0.4">
      <c r="A986" s="39"/>
      <c r="E986" s="74"/>
      <c r="F986" s="74"/>
      <c r="G986" s="74"/>
      <c r="S986" s="61"/>
      <c r="T986" s="61"/>
    </row>
    <row r="987" spans="1:20" s="55" customFormat="1" ht="14.15" x14ac:dyDescent="0.4">
      <c r="A987" s="39"/>
      <c r="E987" s="74"/>
      <c r="F987" s="74"/>
      <c r="G987" s="74"/>
      <c r="S987" s="61"/>
      <c r="T987" s="61"/>
    </row>
    <row r="988" spans="1:20" s="55" customFormat="1" ht="14.15" x14ac:dyDescent="0.4">
      <c r="A988" s="39"/>
      <c r="E988" s="74"/>
      <c r="F988" s="74"/>
      <c r="G988" s="74"/>
      <c r="S988" s="61"/>
      <c r="T988" s="61"/>
    </row>
    <row r="989" spans="1:20" s="55" customFormat="1" ht="14.15" x14ac:dyDescent="0.4">
      <c r="A989" s="39"/>
      <c r="E989" s="74"/>
      <c r="F989" s="74"/>
      <c r="G989" s="74"/>
      <c r="S989" s="61"/>
      <c r="T989" s="61"/>
    </row>
    <row r="990" spans="1:20" s="55" customFormat="1" ht="14.15" x14ac:dyDescent="0.4">
      <c r="A990" s="39"/>
      <c r="E990" s="74"/>
      <c r="F990" s="74"/>
      <c r="G990" s="74"/>
      <c r="S990" s="61"/>
      <c r="T990" s="61"/>
    </row>
    <row r="991" spans="1:20" s="55" customFormat="1" ht="14.15" x14ac:dyDescent="0.4">
      <c r="A991" s="39"/>
      <c r="E991" s="74"/>
      <c r="F991" s="74"/>
      <c r="G991" s="74"/>
      <c r="S991" s="61"/>
      <c r="T991" s="61"/>
    </row>
    <row r="992" spans="1:20" s="55" customFormat="1" ht="14.15" x14ac:dyDescent="0.4">
      <c r="A992" s="39"/>
      <c r="E992" s="74"/>
      <c r="F992" s="74"/>
      <c r="G992" s="74"/>
      <c r="S992" s="61"/>
      <c r="T992" s="61"/>
    </row>
    <row r="993" spans="1:20" s="55" customFormat="1" ht="14.15" x14ac:dyDescent="0.4">
      <c r="A993" s="39"/>
      <c r="E993" s="74"/>
      <c r="F993" s="74"/>
      <c r="G993" s="74"/>
      <c r="S993" s="61"/>
      <c r="T993" s="61"/>
    </row>
    <row r="994" spans="1:20" s="55" customFormat="1" ht="14.15" x14ac:dyDescent="0.4">
      <c r="A994" s="39"/>
      <c r="E994" s="74"/>
      <c r="F994" s="74"/>
      <c r="G994" s="74"/>
      <c r="S994" s="61"/>
      <c r="T994" s="61"/>
    </row>
    <row r="995" spans="1:20" s="55" customFormat="1" ht="14.15" x14ac:dyDescent="0.4">
      <c r="A995" s="39"/>
      <c r="E995" s="74"/>
      <c r="F995" s="74"/>
      <c r="G995" s="74"/>
      <c r="S995" s="61"/>
      <c r="T995" s="61"/>
    </row>
    <row r="996" spans="1:20" s="55" customFormat="1" ht="14.15" x14ac:dyDescent="0.4">
      <c r="A996" s="39"/>
      <c r="E996" s="74"/>
      <c r="F996" s="74"/>
      <c r="G996" s="74"/>
      <c r="S996" s="61"/>
      <c r="T996" s="61"/>
    </row>
    <row r="997" spans="1:20" s="55" customFormat="1" ht="14.15" x14ac:dyDescent="0.4">
      <c r="A997" s="39"/>
      <c r="E997" s="74"/>
      <c r="F997" s="74"/>
      <c r="G997" s="74"/>
      <c r="S997" s="61"/>
      <c r="T997" s="61"/>
    </row>
    <row r="998" spans="1:20" s="55" customFormat="1" ht="14.15" x14ac:dyDescent="0.4">
      <c r="A998" s="39"/>
      <c r="E998" s="74"/>
      <c r="F998" s="74"/>
      <c r="G998" s="74"/>
      <c r="S998" s="61"/>
      <c r="T998" s="61"/>
    </row>
    <row r="999" spans="1:20" s="55" customFormat="1" ht="14.15" x14ac:dyDescent="0.4">
      <c r="A999" s="39"/>
      <c r="E999" s="74"/>
      <c r="F999" s="74"/>
      <c r="G999" s="74"/>
      <c r="S999" s="61"/>
      <c r="T999" s="61"/>
    </row>
    <row r="1000" spans="1:20" s="55" customFormat="1" ht="14.15" x14ac:dyDescent="0.4">
      <c r="A1000" s="39"/>
      <c r="E1000" s="74"/>
      <c r="F1000" s="74"/>
      <c r="G1000" s="74"/>
      <c r="S1000" s="61"/>
      <c r="T1000" s="61"/>
    </row>
    <row r="1001" spans="1:20" s="55" customFormat="1" ht="14.15" x14ac:dyDescent="0.4">
      <c r="A1001" s="39"/>
      <c r="E1001" s="74"/>
      <c r="F1001" s="74"/>
      <c r="G1001" s="74"/>
      <c r="S1001" s="61"/>
      <c r="T1001" s="61"/>
    </row>
    <row r="1002" spans="1:20" s="55" customFormat="1" ht="14.15" x14ac:dyDescent="0.4">
      <c r="A1002" s="39"/>
      <c r="E1002" s="74"/>
      <c r="F1002" s="74"/>
      <c r="G1002" s="74"/>
      <c r="S1002" s="61"/>
      <c r="T1002" s="61"/>
    </row>
    <row r="1003" spans="1:20" s="55" customFormat="1" ht="14.15" x14ac:dyDescent="0.4">
      <c r="A1003" s="39"/>
      <c r="E1003" s="74"/>
      <c r="F1003" s="74"/>
      <c r="G1003" s="74"/>
      <c r="S1003" s="61"/>
      <c r="T1003" s="61"/>
    </row>
    <row r="1004" spans="1:20" s="55" customFormat="1" ht="14.15" x14ac:dyDescent="0.4">
      <c r="A1004" s="39"/>
      <c r="E1004" s="74"/>
      <c r="F1004" s="74"/>
      <c r="G1004" s="74"/>
      <c r="S1004" s="61"/>
      <c r="T1004" s="61"/>
    </row>
    <row r="1005" spans="1:20" s="55" customFormat="1" ht="14.15" x14ac:dyDescent="0.4">
      <c r="A1005" s="39"/>
      <c r="E1005" s="74"/>
      <c r="F1005" s="74"/>
      <c r="G1005" s="74"/>
      <c r="S1005" s="61"/>
      <c r="T1005" s="61"/>
    </row>
    <row r="1006" spans="1:20" s="55" customFormat="1" ht="14.15" x14ac:dyDescent="0.4">
      <c r="A1006" s="39"/>
      <c r="E1006" s="74"/>
      <c r="F1006" s="74"/>
      <c r="G1006" s="74"/>
      <c r="S1006" s="61"/>
      <c r="T1006" s="61"/>
    </row>
    <row r="1007" spans="1:20" s="55" customFormat="1" ht="14.15" x14ac:dyDescent="0.4">
      <c r="A1007" s="39"/>
      <c r="E1007" s="74"/>
      <c r="F1007" s="74"/>
      <c r="G1007" s="74"/>
      <c r="S1007" s="61"/>
      <c r="T1007" s="61"/>
    </row>
    <row r="1008" spans="1:20" s="55" customFormat="1" ht="14.15" x14ac:dyDescent="0.4">
      <c r="A1008" s="39"/>
      <c r="E1008" s="74"/>
      <c r="F1008" s="74"/>
      <c r="G1008" s="74"/>
      <c r="S1008" s="61"/>
      <c r="T1008" s="61"/>
    </row>
    <row r="1009" spans="1:20" s="55" customFormat="1" ht="14.15" x14ac:dyDescent="0.4">
      <c r="A1009" s="39"/>
      <c r="E1009" s="74"/>
      <c r="F1009" s="74"/>
      <c r="G1009" s="74"/>
      <c r="S1009" s="61"/>
      <c r="T1009" s="61"/>
    </row>
    <row r="1010" spans="1:20" s="55" customFormat="1" ht="14.15" x14ac:dyDescent="0.4">
      <c r="A1010" s="39"/>
      <c r="E1010" s="74"/>
      <c r="F1010" s="74"/>
      <c r="G1010" s="74"/>
      <c r="S1010" s="61"/>
      <c r="T1010" s="61"/>
    </row>
    <row r="1011" spans="1:20" s="55" customFormat="1" ht="14.15" x14ac:dyDescent="0.4">
      <c r="A1011" s="39"/>
      <c r="E1011" s="74"/>
      <c r="F1011" s="74"/>
      <c r="G1011" s="74"/>
      <c r="S1011" s="61"/>
      <c r="T1011" s="61"/>
    </row>
    <row r="1012" spans="1:20" s="55" customFormat="1" ht="14.15" x14ac:dyDescent="0.4">
      <c r="A1012" s="39"/>
      <c r="E1012" s="74"/>
      <c r="F1012" s="74"/>
      <c r="G1012" s="74"/>
      <c r="S1012" s="61"/>
      <c r="T1012" s="61"/>
    </row>
    <row r="1013" spans="1:20" s="55" customFormat="1" ht="14.15" x14ac:dyDescent="0.4">
      <c r="A1013" s="39"/>
      <c r="E1013" s="74"/>
      <c r="F1013" s="74"/>
      <c r="G1013" s="74"/>
      <c r="S1013" s="61"/>
      <c r="T1013" s="61"/>
    </row>
    <row r="1014" spans="1:20" s="55" customFormat="1" ht="14.15" x14ac:dyDescent="0.4">
      <c r="A1014" s="39"/>
      <c r="E1014" s="74"/>
      <c r="F1014" s="74"/>
      <c r="G1014" s="74"/>
      <c r="S1014" s="61"/>
      <c r="T1014" s="61"/>
    </row>
    <row r="1015" spans="1:20" s="55" customFormat="1" ht="14.15" x14ac:dyDescent="0.4">
      <c r="A1015" s="39"/>
      <c r="E1015" s="74"/>
      <c r="F1015" s="74"/>
      <c r="G1015" s="74"/>
      <c r="S1015" s="61"/>
      <c r="T1015" s="61"/>
    </row>
    <row r="1016" spans="1:20" s="55" customFormat="1" ht="14.15" x14ac:dyDescent="0.4">
      <c r="A1016" s="39"/>
      <c r="E1016" s="74"/>
      <c r="F1016" s="74"/>
      <c r="G1016" s="74"/>
      <c r="S1016" s="61"/>
      <c r="T1016" s="61"/>
    </row>
    <row r="1017" spans="1:20" s="55" customFormat="1" ht="14.15" x14ac:dyDescent="0.4">
      <c r="A1017" s="39"/>
      <c r="E1017" s="74"/>
      <c r="F1017" s="74"/>
      <c r="G1017" s="74"/>
      <c r="S1017" s="61"/>
      <c r="T1017" s="61"/>
    </row>
    <row r="1018" spans="1:20" s="55" customFormat="1" ht="14.15" x14ac:dyDescent="0.4">
      <c r="A1018" s="39"/>
      <c r="E1018" s="74"/>
      <c r="F1018" s="74"/>
      <c r="G1018" s="74"/>
      <c r="S1018" s="61"/>
      <c r="T1018" s="61"/>
    </row>
    <row r="1019" spans="1:20" s="55" customFormat="1" ht="14.15" x14ac:dyDescent="0.4">
      <c r="A1019" s="39"/>
      <c r="E1019" s="74"/>
      <c r="F1019" s="74"/>
      <c r="G1019" s="74"/>
      <c r="S1019" s="61"/>
      <c r="T1019" s="61"/>
    </row>
    <row r="1020" spans="1:20" s="55" customFormat="1" ht="14.15" x14ac:dyDescent="0.4">
      <c r="A1020" s="39"/>
      <c r="E1020" s="74"/>
      <c r="F1020" s="74"/>
      <c r="G1020" s="74"/>
      <c r="S1020" s="61"/>
      <c r="T1020" s="61"/>
    </row>
    <row r="1021" spans="1:20" s="55" customFormat="1" ht="14.15" x14ac:dyDescent="0.4">
      <c r="A1021" s="39"/>
      <c r="E1021" s="74"/>
      <c r="F1021" s="74"/>
      <c r="G1021" s="74"/>
      <c r="S1021" s="61"/>
      <c r="T1021" s="61"/>
    </row>
    <row r="1022" spans="1:20" s="55" customFormat="1" ht="14.15" x14ac:dyDescent="0.4">
      <c r="A1022" s="39"/>
      <c r="E1022" s="74"/>
      <c r="F1022" s="74"/>
      <c r="G1022" s="74"/>
      <c r="S1022" s="61"/>
      <c r="T1022" s="61"/>
    </row>
    <row r="1023" spans="1:20" s="55" customFormat="1" ht="14.15" x14ac:dyDescent="0.4">
      <c r="A1023" s="39"/>
      <c r="E1023" s="74"/>
      <c r="F1023" s="74"/>
      <c r="G1023" s="74"/>
      <c r="S1023" s="61"/>
      <c r="T1023" s="61"/>
    </row>
    <row r="1024" spans="1:20" s="55" customFormat="1" ht="14.15" x14ac:dyDescent="0.4">
      <c r="A1024" s="39"/>
      <c r="E1024" s="74"/>
      <c r="F1024" s="74"/>
      <c r="G1024" s="74"/>
      <c r="S1024" s="61"/>
      <c r="T1024" s="61"/>
    </row>
    <row r="1025" spans="1:20" s="55" customFormat="1" ht="14.15" x14ac:dyDescent="0.4">
      <c r="A1025" s="39"/>
      <c r="E1025" s="74"/>
      <c r="F1025" s="74"/>
      <c r="G1025" s="74"/>
      <c r="S1025" s="61"/>
      <c r="T1025" s="61"/>
    </row>
    <row r="1026" spans="1:20" s="55" customFormat="1" ht="14.15" x14ac:dyDescent="0.4">
      <c r="A1026" s="39"/>
      <c r="E1026" s="74"/>
      <c r="F1026" s="74"/>
      <c r="G1026" s="74"/>
      <c r="S1026" s="61"/>
      <c r="T1026" s="61"/>
    </row>
    <row r="1027" spans="1:20" s="55" customFormat="1" ht="14.15" x14ac:dyDescent="0.4">
      <c r="A1027" s="39"/>
      <c r="E1027" s="74"/>
      <c r="F1027" s="74"/>
      <c r="G1027" s="74"/>
      <c r="S1027" s="61"/>
      <c r="T1027" s="61"/>
    </row>
    <row r="1028" spans="1:20" s="55" customFormat="1" ht="14.15" x14ac:dyDescent="0.4">
      <c r="A1028" s="39"/>
      <c r="E1028" s="74"/>
      <c r="F1028" s="74"/>
      <c r="G1028" s="74"/>
      <c r="S1028" s="61"/>
      <c r="T1028" s="61"/>
    </row>
    <row r="1029" spans="1:20" s="55" customFormat="1" ht="14.15" x14ac:dyDescent="0.4">
      <c r="A1029" s="39"/>
      <c r="E1029" s="74"/>
      <c r="F1029" s="74"/>
      <c r="G1029" s="74"/>
      <c r="S1029" s="61"/>
      <c r="T1029" s="61"/>
    </row>
    <row r="1030" spans="1:20" s="55" customFormat="1" ht="14.15" x14ac:dyDescent="0.4">
      <c r="A1030" s="39"/>
      <c r="E1030" s="74"/>
      <c r="F1030" s="74"/>
      <c r="G1030" s="74"/>
      <c r="S1030" s="61"/>
      <c r="T1030" s="61"/>
    </row>
    <row r="1031" spans="1:20" s="55" customFormat="1" ht="14.15" x14ac:dyDescent="0.4">
      <c r="A1031" s="39"/>
      <c r="E1031" s="74"/>
      <c r="F1031" s="74"/>
      <c r="G1031" s="74"/>
      <c r="S1031" s="61"/>
      <c r="T1031" s="61"/>
    </row>
    <row r="1032" spans="1:20" s="55" customFormat="1" ht="14.15" x14ac:dyDescent="0.4">
      <c r="A1032" s="39"/>
      <c r="E1032" s="74"/>
      <c r="F1032" s="74"/>
      <c r="G1032" s="74"/>
      <c r="S1032" s="61"/>
      <c r="T1032" s="61"/>
    </row>
    <row r="1033" spans="1:20" s="55" customFormat="1" ht="14.15" x14ac:dyDescent="0.4">
      <c r="A1033" s="39"/>
      <c r="E1033" s="74"/>
      <c r="F1033" s="74"/>
      <c r="G1033" s="74"/>
      <c r="S1033" s="61"/>
      <c r="T1033" s="61"/>
    </row>
    <row r="1034" spans="1:20" s="55" customFormat="1" ht="14.15" x14ac:dyDescent="0.4">
      <c r="A1034" s="39"/>
      <c r="E1034" s="74"/>
      <c r="F1034" s="74"/>
      <c r="G1034" s="74"/>
      <c r="S1034" s="61"/>
      <c r="T1034" s="61"/>
    </row>
    <row r="1035" spans="1:20" s="55" customFormat="1" ht="14.15" x14ac:dyDescent="0.4">
      <c r="A1035" s="39"/>
      <c r="E1035" s="74"/>
      <c r="F1035" s="74"/>
      <c r="G1035" s="74"/>
      <c r="S1035" s="61"/>
      <c r="T1035" s="61"/>
    </row>
    <row r="1036" spans="1:20" s="55" customFormat="1" ht="14.15" x14ac:dyDescent="0.4">
      <c r="A1036" s="39"/>
      <c r="E1036" s="74"/>
      <c r="F1036" s="74"/>
      <c r="G1036" s="74"/>
      <c r="S1036" s="61"/>
      <c r="T1036" s="61"/>
    </row>
    <row r="1037" spans="1:20" s="55" customFormat="1" ht="14.15" x14ac:dyDescent="0.4">
      <c r="A1037" s="39"/>
      <c r="E1037" s="74"/>
      <c r="F1037" s="74"/>
      <c r="G1037" s="74"/>
      <c r="S1037" s="61"/>
      <c r="T1037" s="61"/>
    </row>
    <row r="1038" spans="1:20" s="55" customFormat="1" ht="14.15" x14ac:dyDescent="0.4">
      <c r="A1038" s="39"/>
      <c r="E1038" s="74"/>
      <c r="F1038" s="74"/>
      <c r="G1038" s="74"/>
      <c r="S1038" s="61"/>
      <c r="T1038" s="61"/>
    </row>
    <row r="1039" spans="1:20" s="55" customFormat="1" ht="14.15" x14ac:dyDescent="0.4">
      <c r="A1039" s="39"/>
      <c r="E1039" s="74"/>
      <c r="F1039" s="74"/>
      <c r="G1039" s="74"/>
      <c r="S1039" s="61"/>
      <c r="T1039" s="61"/>
    </row>
    <row r="1040" spans="1:20" s="55" customFormat="1" ht="14.15" x14ac:dyDescent="0.4">
      <c r="A1040" s="39"/>
      <c r="E1040" s="74"/>
      <c r="F1040" s="74"/>
      <c r="G1040" s="74"/>
      <c r="S1040" s="61"/>
      <c r="T1040" s="61"/>
    </row>
    <row r="1041" spans="1:20" s="55" customFormat="1" ht="14.15" x14ac:dyDescent="0.4">
      <c r="A1041" s="39"/>
      <c r="E1041" s="74"/>
      <c r="F1041" s="74"/>
      <c r="G1041" s="74"/>
      <c r="S1041" s="61"/>
      <c r="T1041" s="61"/>
    </row>
    <row r="1042" spans="1:20" s="55" customFormat="1" ht="14.15" x14ac:dyDescent="0.4">
      <c r="A1042" s="39"/>
      <c r="E1042" s="74"/>
      <c r="F1042" s="74"/>
      <c r="G1042" s="74"/>
      <c r="S1042" s="61"/>
      <c r="T1042" s="61"/>
    </row>
    <row r="1043" spans="1:20" s="55" customFormat="1" ht="14.15" x14ac:dyDescent="0.4">
      <c r="A1043" s="39"/>
      <c r="E1043" s="74"/>
      <c r="F1043" s="74"/>
      <c r="G1043" s="74"/>
      <c r="S1043" s="61"/>
      <c r="T1043" s="61"/>
    </row>
    <row r="1044" spans="1:20" s="55" customFormat="1" ht="14.15" x14ac:dyDescent="0.4">
      <c r="A1044" s="39"/>
      <c r="E1044" s="74"/>
      <c r="F1044" s="74"/>
      <c r="G1044" s="74"/>
      <c r="S1044" s="61"/>
      <c r="T1044" s="61"/>
    </row>
    <row r="1045" spans="1:20" s="55" customFormat="1" ht="14.15" x14ac:dyDescent="0.4">
      <c r="A1045" s="39"/>
      <c r="E1045" s="74"/>
      <c r="F1045" s="74"/>
      <c r="G1045" s="74"/>
      <c r="S1045" s="61"/>
      <c r="T1045" s="61"/>
    </row>
    <row r="1046" spans="1:20" s="55" customFormat="1" ht="14.15" x14ac:dyDescent="0.4">
      <c r="A1046" s="39"/>
      <c r="E1046" s="74"/>
      <c r="F1046" s="74"/>
      <c r="G1046" s="74"/>
      <c r="S1046" s="61"/>
      <c r="T1046" s="61"/>
    </row>
    <row r="1047" spans="1:20" s="55" customFormat="1" ht="14.15" x14ac:dyDescent="0.4">
      <c r="A1047" s="39"/>
      <c r="E1047" s="74"/>
      <c r="F1047" s="74"/>
      <c r="G1047" s="74"/>
      <c r="S1047" s="61"/>
      <c r="T1047" s="61"/>
    </row>
    <row r="1048" spans="1:20" s="55" customFormat="1" ht="14.15" x14ac:dyDescent="0.4">
      <c r="A1048" s="39"/>
      <c r="E1048" s="74"/>
      <c r="F1048" s="74"/>
      <c r="G1048" s="74"/>
      <c r="S1048" s="61"/>
      <c r="T1048" s="61"/>
    </row>
    <row r="1049" spans="1:20" s="55" customFormat="1" ht="14.15" x14ac:dyDescent="0.4">
      <c r="A1049" s="39"/>
      <c r="E1049" s="74"/>
      <c r="F1049" s="74"/>
      <c r="G1049" s="74"/>
      <c r="S1049" s="61"/>
      <c r="T1049" s="61"/>
    </row>
    <row r="1050" spans="1:20" s="55" customFormat="1" ht="14.15" x14ac:dyDescent="0.4">
      <c r="A1050" s="39"/>
      <c r="E1050" s="74"/>
      <c r="F1050" s="74"/>
      <c r="G1050" s="74"/>
      <c r="S1050" s="61"/>
      <c r="T1050" s="61"/>
    </row>
    <row r="1051" spans="1:20" s="55" customFormat="1" ht="14.15" x14ac:dyDescent="0.4">
      <c r="A1051" s="39"/>
      <c r="E1051" s="74"/>
      <c r="F1051" s="74"/>
      <c r="G1051" s="74"/>
      <c r="S1051" s="61"/>
      <c r="T1051" s="61"/>
    </row>
    <row r="1052" spans="1:20" s="55" customFormat="1" ht="14.15" x14ac:dyDescent="0.4">
      <c r="A1052" s="39"/>
      <c r="E1052" s="74"/>
      <c r="F1052" s="74"/>
      <c r="G1052" s="74"/>
      <c r="S1052" s="61"/>
      <c r="T1052" s="61"/>
    </row>
    <row r="1053" spans="1:20" s="55" customFormat="1" ht="14.15" x14ac:dyDescent="0.4">
      <c r="A1053" s="39"/>
      <c r="E1053" s="74"/>
      <c r="F1053" s="74"/>
      <c r="G1053" s="74"/>
      <c r="S1053" s="61"/>
      <c r="T1053" s="61"/>
    </row>
    <row r="1054" spans="1:20" s="55" customFormat="1" ht="14.15" x14ac:dyDescent="0.4">
      <c r="A1054" s="39"/>
      <c r="E1054" s="74"/>
      <c r="F1054" s="74"/>
      <c r="G1054" s="74"/>
      <c r="S1054" s="61"/>
      <c r="T1054" s="61"/>
    </row>
    <row r="1055" spans="1:20" s="55" customFormat="1" ht="14.15" x14ac:dyDescent="0.4">
      <c r="A1055" s="39"/>
      <c r="E1055" s="74"/>
      <c r="F1055" s="74"/>
      <c r="G1055" s="74"/>
      <c r="S1055" s="61"/>
      <c r="T1055" s="61"/>
    </row>
    <row r="1056" spans="1:20" s="55" customFormat="1" ht="14.15" x14ac:dyDescent="0.4">
      <c r="A1056" s="39"/>
      <c r="E1056" s="74"/>
      <c r="F1056" s="74"/>
      <c r="G1056" s="74"/>
      <c r="S1056" s="61"/>
      <c r="T1056" s="61"/>
    </row>
    <row r="1057" spans="1:20" s="55" customFormat="1" ht="14.15" x14ac:dyDescent="0.4">
      <c r="A1057" s="39"/>
      <c r="E1057" s="74"/>
      <c r="F1057" s="74"/>
      <c r="G1057" s="74"/>
      <c r="S1057" s="61"/>
      <c r="T1057" s="61"/>
    </row>
    <row r="1058" spans="1:20" s="55" customFormat="1" ht="14.15" x14ac:dyDescent="0.4">
      <c r="A1058" s="39"/>
      <c r="E1058" s="74"/>
      <c r="F1058" s="74"/>
      <c r="G1058" s="74"/>
      <c r="S1058" s="61"/>
      <c r="T1058" s="61"/>
    </row>
    <row r="1059" spans="1:20" s="55" customFormat="1" ht="14.15" x14ac:dyDescent="0.4">
      <c r="A1059" s="39"/>
      <c r="E1059" s="74"/>
      <c r="F1059" s="74"/>
      <c r="G1059" s="74"/>
      <c r="S1059" s="61"/>
      <c r="T1059" s="61"/>
    </row>
    <row r="1060" spans="1:20" s="55" customFormat="1" ht="14.15" x14ac:dyDescent="0.4">
      <c r="A1060" s="39"/>
      <c r="E1060" s="74"/>
      <c r="F1060" s="74"/>
      <c r="G1060" s="74"/>
      <c r="S1060" s="61"/>
      <c r="T1060" s="61"/>
    </row>
    <row r="1061" spans="1:20" s="55" customFormat="1" ht="14.15" x14ac:dyDescent="0.4">
      <c r="A1061" s="39"/>
      <c r="E1061" s="74"/>
      <c r="F1061" s="74"/>
      <c r="G1061" s="74"/>
      <c r="S1061" s="61"/>
      <c r="T1061" s="61"/>
    </row>
    <row r="1062" spans="1:20" s="55" customFormat="1" ht="14.15" x14ac:dyDescent="0.4">
      <c r="A1062" s="39"/>
      <c r="E1062" s="74"/>
      <c r="F1062" s="74"/>
      <c r="G1062" s="74"/>
      <c r="S1062" s="61"/>
      <c r="T1062" s="61"/>
    </row>
    <row r="1063" spans="1:20" s="55" customFormat="1" ht="14.15" x14ac:dyDescent="0.4">
      <c r="A1063" s="39"/>
      <c r="E1063" s="74"/>
      <c r="F1063" s="74"/>
      <c r="G1063" s="74"/>
      <c r="S1063" s="61"/>
      <c r="T1063" s="61"/>
    </row>
    <row r="1064" spans="1:20" s="55" customFormat="1" ht="14.15" x14ac:dyDescent="0.4">
      <c r="A1064" s="39"/>
      <c r="E1064" s="74"/>
      <c r="F1064" s="74"/>
      <c r="G1064" s="74"/>
      <c r="S1064" s="61"/>
      <c r="T1064" s="61"/>
    </row>
    <row r="1065" spans="1:20" s="55" customFormat="1" ht="14.15" x14ac:dyDescent="0.4">
      <c r="A1065" s="39"/>
      <c r="E1065" s="74"/>
      <c r="F1065" s="74"/>
      <c r="G1065" s="74"/>
      <c r="S1065" s="61"/>
      <c r="T1065" s="61"/>
    </row>
    <row r="1066" spans="1:20" s="55" customFormat="1" ht="14.15" x14ac:dyDescent="0.4">
      <c r="A1066" s="39"/>
      <c r="E1066" s="74"/>
      <c r="F1066" s="74"/>
      <c r="G1066" s="74"/>
      <c r="S1066" s="61"/>
      <c r="T1066" s="61"/>
    </row>
    <row r="1067" spans="1:20" s="55" customFormat="1" ht="14.15" x14ac:dyDescent="0.4">
      <c r="A1067" s="39"/>
      <c r="E1067" s="74"/>
      <c r="F1067" s="74"/>
      <c r="G1067" s="74"/>
      <c r="S1067" s="61"/>
      <c r="T1067" s="61"/>
    </row>
    <row r="1068" spans="1:20" s="55" customFormat="1" ht="14.15" x14ac:dyDescent="0.4">
      <c r="A1068" s="39"/>
      <c r="E1068" s="74"/>
      <c r="F1068" s="74"/>
      <c r="G1068" s="74"/>
      <c r="S1068" s="61"/>
      <c r="T1068" s="61"/>
    </row>
    <row r="1069" spans="1:20" s="55" customFormat="1" ht="14.15" x14ac:dyDescent="0.4">
      <c r="A1069" s="39"/>
      <c r="E1069" s="74"/>
      <c r="F1069" s="74"/>
      <c r="G1069" s="74"/>
      <c r="S1069" s="61"/>
      <c r="T1069" s="61"/>
    </row>
    <row r="1070" spans="1:20" s="55" customFormat="1" ht="14.15" x14ac:dyDescent="0.4">
      <c r="A1070" s="39"/>
      <c r="E1070" s="74"/>
      <c r="F1070" s="74"/>
      <c r="G1070" s="74"/>
      <c r="S1070" s="61"/>
      <c r="T1070" s="61"/>
    </row>
    <row r="1071" spans="1:20" s="55" customFormat="1" ht="14.15" x14ac:dyDescent="0.4">
      <c r="A1071" s="39"/>
      <c r="E1071" s="74"/>
      <c r="F1071" s="74"/>
      <c r="G1071" s="74"/>
      <c r="S1071" s="61"/>
      <c r="T1071" s="61"/>
    </row>
    <row r="1072" spans="1:20" s="55" customFormat="1" ht="14.15" x14ac:dyDescent="0.4">
      <c r="A1072" s="39"/>
      <c r="E1072" s="74"/>
      <c r="F1072" s="74"/>
      <c r="G1072" s="74"/>
      <c r="S1072" s="61"/>
      <c r="T1072" s="61"/>
    </row>
    <row r="1073" spans="1:20" s="55" customFormat="1" ht="14.15" x14ac:dyDescent="0.4">
      <c r="A1073" s="39"/>
      <c r="E1073" s="74"/>
      <c r="F1073" s="74"/>
      <c r="G1073" s="74"/>
      <c r="S1073" s="61"/>
      <c r="T1073" s="61"/>
    </row>
    <row r="1074" spans="1:20" s="55" customFormat="1" ht="14.15" x14ac:dyDescent="0.4">
      <c r="A1074" s="39"/>
      <c r="E1074" s="74"/>
      <c r="F1074" s="74"/>
      <c r="G1074" s="74"/>
      <c r="S1074" s="61"/>
      <c r="T1074" s="61"/>
    </row>
    <row r="1075" spans="1:20" s="55" customFormat="1" ht="14.15" x14ac:dyDescent="0.4">
      <c r="A1075" s="39"/>
      <c r="E1075" s="74"/>
      <c r="F1075" s="74"/>
      <c r="G1075" s="74"/>
      <c r="S1075" s="61"/>
      <c r="T1075" s="61"/>
    </row>
    <row r="1076" spans="1:20" s="55" customFormat="1" ht="14.15" x14ac:dyDescent="0.4">
      <c r="A1076" s="39"/>
      <c r="E1076" s="74"/>
      <c r="F1076" s="74"/>
      <c r="G1076" s="74"/>
      <c r="S1076" s="61"/>
      <c r="T1076" s="61"/>
    </row>
    <row r="1077" spans="1:20" s="55" customFormat="1" ht="14.15" x14ac:dyDescent="0.4">
      <c r="A1077" s="39"/>
      <c r="E1077" s="74"/>
      <c r="F1077" s="74"/>
      <c r="G1077" s="74"/>
      <c r="S1077" s="61"/>
      <c r="T1077" s="61"/>
    </row>
    <row r="1078" spans="1:20" s="55" customFormat="1" ht="14.15" x14ac:dyDescent="0.4">
      <c r="A1078" s="39"/>
      <c r="E1078" s="74"/>
      <c r="F1078" s="74"/>
      <c r="G1078" s="74"/>
      <c r="S1078" s="61"/>
      <c r="T1078" s="61"/>
    </row>
    <row r="1079" spans="1:20" s="55" customFormat="1" ht="14.15" x14ac:dyDescent="0.4">
      <c r="A1079" s="39"/>
      <c r="E1079" s="74"/>
      <c r="F1079" s="74"/>
      <c r="G1079" s="74"/>
      <c r="S1079" s="61"/>
      <c r="T1079" s="61"/>
    </row>
    <row r="1080" spans="1:20" s="55" customFormat="1" ht="14.15" x14ac:dyDescent="0.4">
      <c r="A1080" s="39"/>
      <c r="E1080" s="74"/>
      <c r="F1080" s="74"/>
      <c r="G1080" s="74"/>
      <c r="S1080" s="61"/>
      <c r="T1080" s="61"/>
    </row>
    <row r="1081" spans="1:20" s="55" customFormat="1" ht="14.15" x14ac:dyDescent="0.4">
      <c r="A1081" s="39"/>
      <c r="E1081" s="74"/>
      <c r="F1081" s="74"/>
      <c r="G1081" s="74"/>
      <c r="S1081" s="61"/>
      <c r="T1081" s="61"/>
    </row>
    <row r="1082" spans="1:20" s="55" customFormat="1" ht="14.15" x14ac:dyDescent="0.4">
      <c r="A1082" s="39"/>
      <c r="E1082" s="74"/>
      <c r="F1082" s="74"/>
      <c r="G1082" s="74"/>
      <c r="S1082" s="61"/>
      <c r="T1082" s="61"/>
    </row>
    <row r="1083" spans="1:20" s="55" customFormat="1" ht="14.15" x14ac:dyDescent="0.4">
      <c r="A1083" s="39"/>
      <c r="E1083" s="74"/>
      <c r="F1083" s="74"/>
      <c r="G1083" s="74"/>
      <c r="S1083" s="61"/>
      <c r="T1083" s="61"/>
    </row>
    <row r="1084" spans="1:20" s="55" customFormat="1" ht="14.15" x14ac:dyDescent="0.4">
      <c r="A1084" s="39"/>
      <c r="E1084" s="74"/>
      <c r="F1084" s="74"/>
      <c r="G1084" s="74"/>
      <c r="S1084" s="61"/>
      <c r="T1084" s="61"/>
    </row>
    <row r="1085" spans="1:20" s="55" customFormat="1" ht="14.15" x14ac:dyDescent="0.4">
      <c r="A1085" s="39"/>
      <c r="E1085" s="74"/>
      <c r="F1085" s="74"/>
      <c r="G1085" s="74"/>
      <c r="S1085" s="61"/>
      <c r="T1085" s="61"/>
    </row>
    <row r="1086" spans="1:20" s="55" customFormat="1" ht="14.15" x14ac:dyDescent="0.4">
      <c r="A1086" s="39"/>
      <c r="E1086" s="74"/>
      <c r="F1086" s="74"/>
      <c r="G1086" s="74"/>
      <c r="S1086" s="61"/>
      <c r="T1086" s="61"/>
    </row>
    <row r="1087" spans="1:20" s="55" customFormat="1" ht="14.15" x14ac:dyDescent="0.4">
      <c r="A1087" s="39"/>
      <c r="E1087" s="74"/>
      <c r="F1087" s="74"/>
      <c r="G1087" s="74"/>
      <c r="S1087" s="61"/>
      <c r="T1087" s="61"/>
    </row>
    <row r="1088" spans="1:20" s="55" customFormat="1" ht="14.15" x14ac:dyDescent="0.4">
      <c r="A1088" s="39"/>
      <c r="E1088" s="74"/>
      <c r="F1088" s="74"/>
      <c r="G1088" s="74"/>
      <c r="S1088" s="61"/>
      <c r="T1088" s="61"/>
    </row>
    <row r="1089" spans="1:20" s="55" customFormat="1" ht="14.15" x14ac:dyDescent="0.4">
      <c r="A1089" s="39"/>
      <c r="E1089" s="74"/>
      <c r="F1089" s="74"/>
      <c r="G1089" s="74"/>
      <c r="S1089" s="61"/>
      <c r="T1089" s="61"/>
    </row>
    <row r="1090" spans="1:20" s="55" customFormat="1" ht="14.15" x14ac:dyDescent="0.4">
      <c r="A1090" s="39"/>
      <c r="E1090" s="74"/>
      <c r="F1090" s="74"/>
      <c r="G1090" s="74"/>
      <c r="S1090" s="61"/>
      <c r="T1090" s="61"/>
    </row>
    <row r="1091" spans="1:20" s="55" customFormat="1" ht="14.15" x14ac:dyDescent="0.4">
      <c r="A1091" s="39"/>
      <c r="E1091" s="74"/>
      <c r="F1091" s="74"/>
      <c r="G1091" s="74"/>
      <c r="S1091" s="61"/>
      <c r="T1091" s="61"/>
    </row>
    <row r="1092" spans="1:20" s="55" customFormat="1" ht="14.15" x14ac:dyDescent="0.4">
      <c r="A1092" s="39"/>
      <c r="E1092" s="74"/>
      <c r="F1092" s="74"/>
      <c r="G1092" s="74"/>
      <c r="S1092" s="61"/>
      <c r="T1092" s="61"/>
    </row>
    <row r="1093" spans="1:20" s="55" customFormat="1" ht="14.15" x14ac:dyDescent="0.4">
      <c r="A1093" s="39"/>
      <c r="E1093" s="74"/>
      <c r="F1093" s="74"/>
      <c r="G1093" s="74"/>
      <c r="S1093" s="61"/>
      <c r="T1093" s="61"/>
    </row>
    <row r="1094" spans="1:20" s="55" customFormat="1" ht="14.15" x14ac:dyDescent="0.4">
      <c r="A1094" s="39"/>
      <c r="E1094" s="74"/>
      <c r="F1094" s="74"/>
      <c r="G1094" s="74"/>
      <c r="S1094" s="61"/>
      <c r="T1094" s="61"/>
    </row>
    <row r="1095" spans="1:20" s="55" customFormat="1" ht="14.15" x14ac:dyDescent="0.4">
      <c r="A1095" s="39"/>
      <c r="E1095" s="74"/>
      <c r="F1095" s="74"/>
      <c r="G1095" s="74"/>
      <c r="S1095" s="61"/>
      <c r="T1095" s="61"/>
    </row>
    <row r="1096" spans="1:20" s="55" customFormat="1" ht="14.15" x14ac:dyDescent="0.4">
      <c r="A1096" s="39"/>
      <c r="E1096" s="74"/>
      <c r="F1096" s="74"/>
      <c r="G1096" s="74"/>
      <c r="S1096" s="61"/>
      <c r="T1096" s="61"/>
    </row>
    <row r="1097" spans="1:20" s="55" customFormat="1" ht="14.15" x14ac:dyDescent="0.4">
      <c r="A1097" s="39"/>
      <c r="E1097" s="74"/>
      <c r="F1097" s="74"/>
      <c r="G1097" s="74"/>
      <c r="S1097" s="61"/>
      <c r="T1097" s="61"/>
    </row>
    <row r="1098" spans="1:20" s="55" customFormat="1" ht="14.15" x14ac:dyDescent="0.4">
      <c r="A1098" s="39"/>
      <c r="E1098" s="74"/>
      <c r="F1098" s="74"/>
      <c r="G1098" s="74"/>
      <c r="S1098" s="61"/>
      <c r="T1098" s="61"/>
    </row>
    <row r="1099" spans="1:20" s="55" customFormat="1" ht="14.15" x14ac:dyDescent="0.4">
      <c r="A1099" s="39"/>
      <c r="E1099" s="74"/>
      <c r="F1099" s="74"/>
      <c r="G1099" s="74"/>
      <c r="S1099" s="61"/>
      <c r="T1099" s="61"/>
    </row>
    <row r="1100" spans="1:20" s="55" customFormat="1" ht="14.15" x14ac:dyDescent="0.4">
      <c r="A1100" s="39"/>
      <c r="E1100" s="74"/>
      <c r="F1100" s="74"/>
      <c r="G1100" s="74"/>
      <c r="S1100" s="61"/>
      <c r="T1100" s="61"/>
    </row>
    <row r="1101" spans="1:20" s="55" customFormat="1" ht="14.15" x14ac:dyDescent="0.4">
      <c r="A1101" s="39"/>
      <c r="E1101" s="74"/>
      <c r="F1101" s="74"/>
      <c r="G1101" s="74"/>
      <c r="S1101" s="61"/>
      <c r="T1101" s="61"/>
    </row>
    <row r="1102" spans="1:20" s="55" customFormat="1" ht="14.15" x14ac:dyDescent="0.4">
      <c r="A1102" s="39"/>
      <c r="E1102" s="74"/>
      <c r="F1102" s="74"/>
      <c r="G1102" s="74"/>
      <c r="S1102" s="61"/>
      <c r="T1102" s="61"/>
    </row>
    <row r="1103" spans="1:20" s="55" customFormat="1" ht="14.15" x14ac:dyDescent="0.4">
      <c r="A1103" s="39"/>
      <c r="E1103" s="74"/>
      <c r="F1103" s="74"/>
      <c r="G1103" s="74"/>
      <c r="S1103" s="61"/>
      <c r="T1103" s="61"/>
    </row>
    <row r="1104" spans="1:20" s="55" customFormat="1" ht="14.15" x14ac:dyDescent="0.4">
      <c r="A1104" s="39"/>
      <c r="E1104" s="74"/>
      <c r="F1104" s="74"/>
      <c r="G1104" s="74"/>
      <c r="S1104" s="61"/>
      <c r="T1104" s="61"/>
    </row>
    <row r="1105" spans="1:20" s="55" customFormat="1" ht="14.15" x14ac:dyDescent="0.4">
      <c r="A1105" s="39"/>
      <c r="E1105" s="74"/>
      <c r="F1105" s="74"/>
      <c r="G1105" s="74"/>
      <c r="S1105" s="61"/>
      <c r="T1105" s="61"/>
    </row>
    <row r="1106" spans="1:20" s="55" customFormat="1" ht="14.15" x14ac:dyDescent="0.4">
      <c r="A1106" s="39"/>
      <c r="E1106" s="74"/>
      <c r="F1106" s="74"/>
      <c r="G1106" s="74"/>
      <c r="S1106" s="61"/>
      <c r="T1106" s="61"/>
    </row>
    <row r="1107" spans="1:20" s="55" customFormat="1" ht="14.15" x14ac:dyDescent="0.4">
      <c r="A1107" s="39"/>
      <c r="E1107" s="74"/>
      <c r="F1107" s="74"/>
      <c r="G1107" s="74"/>
      <c r="S1107" s="61"/>
      <c r="T1107" s="61"/>
    </row>
    <row r="1108" spans="1:20" s="55" customFormat="1" ht="14.15" x14ac:dyDescent="0.4">
      <c r="A1108" s="39"/>
      <c r="E1108" s="74"/>
      <c r="F1108" s="74"/>
      <c r="G1108" s="74"/>
      <c r="S1108" s="61"/>
      <c r="T1108" s="61"/>
    </row>
    <row r="1109" spans="1:20" s="55" customFormat="1" ht="14.15" x14ac:dyDescent="0.4">
      <c r="A1109" s="39"/>
      <c r="E1109" s="74"/>
      <c r="F1109" s="74"/>
      <c r="G1109" s="74"/>
      <c r="S1109" s="61"/>
      <c r="T1109" s="61"/>
    </row>
    <row r="1110" spans="1:20" s="55" customFormat="1" ht="14.15" x14ac:dyDescent="0.4">
      <c r="A1110" s="39"/>
      <c r="E1110" s="74"/>
      <c r="F1110" s="74"/>
      <c r="G1110" s="74"/>
      <c r="S1110" s="61"/>
      <c r="T1110" s="61"/>
    </row>
    <row r="1111" spans="1:20" s="55" customFormat="1" ht="14.15" x14ac:dyDescent="0.4">
      <c r="A1111" s="39"/>
      <c r="E1111" s="74"/>
      <c r="F1111" s="74"/>
      <c r="G1111" s="74"/>
      <c r="S1111" s="61"/>
      <c r="T1111" s="61"/>
    </row>
    <row r="1112" spans="1:20" s="55" customFormat="1" ht="14.15" x14ac:dyDescent="0.4">
      <c r="A1112" s="39"/>
      <c r="E1112" s="74"/>
      <c r="F1112" s="74"/>
      <c r="G1112" s="74"/>
      <c r="S1112" s="61"/>
      <c r="T1112" s="61"/>
    </row>
    <row r="1113" spans="1:20" s="55" customFormat="1" ht="14.15" x14ac:dyDescent="0.4">
      <c r="A1113" s="39"/>
      <c r="E1113" s="74"/>
      <c r="F1113" s="74"/>
      <c r="G1113" s="74"/>
      <c r="S1113" s="61"/>
      <c r="T1113" s="61"/>
    </row>
    <row r="1114" spans="1:20" s="55" customFormat="1" ht="14.15" x14ac:dyDescent="0.4">
      <c r="A1114" s="39"/>
      <c r="E1114" s="74"/>
      <c r="F1114" s="74"/>
      <c r="G1114" s="74"/>
      <c r="S1114" s="61"/>
      <c r="T1114" s="61"/>
    </row>
    <row r="1115" spans="1:20" s="55" customFormat="1" ht="14.15" x14ac:dyDescent="0.4">
      <c r="A1115" s="39"/>
      <c r="E1115" s="74"/>
      <c r="F1115" s="74"/>
      <c r="G1115" s="74"/>
      <c r="S1115" s="61"/>
      <c r="T1115" s="61"/>
    </row>
    <row r="1116" spans="1:20" s="55" customFormat="1" ht="14.15" x14ac:dyDescent="0.4">
      <c r="A1116" s="39"/>
      <c r="E1116" s="74"/>
      <c r="F1116" s="74"/>
      <c r="G1116" s="74"/>
      <c r="S1116" s="61"/>
      <c r="T1116" s="61"/>
    </row>
    <row r="1117" spans="1:20" s="55" customFormat="1" ht="14.15" x14ac:dyDescent="0.4">
      <c r="A1117" s="39"/>
      <c r="E1117" s="74"/>
      <c r="F1117" s="74"/>
      <c r="G1117" s="74"/>
      <c r="S1117" s="61"/>
      <c r="T1117" s="61"/>
    </row>
    <row r="1118" spans="1:20" s="55" customFormat="1" ht="14.15" x14ac:dyDescent="0.4">
      <c r="A1118" s="39"/>
      <c r="E1118" s="74"/>
      <c r="F1118" s="74"/>
      <c r="G1118" s="74"/>
      <c r="S1118" s="61"/>
      <c r="T1118" s="61"/>
    </row>
    <row r="1119" spans="1:20" s="55" customFormat="1" ht="14.15" x14ac:dyDescent="0.4">
      <c r="A1119" s="39"/>
      <c r="E1119" s="74"/>
      <c r="F1119" s="74"/>
      <c r="G1119" s="74"/>
      <c r="S1119" s="61"/>
      <c r="T1119" s="61"/>
    </row>
    <row r="1120" spans="1:20" s="55" customFormat="1" ht="14.15" x14ac:dyDescent="0.4">
      <c r="A1120" s="39"/>
      <c r="E1120" s="74"/>
      <c r="F1120" s="74"/>
      <c r="G1120" s="74"/>
      <c r="S1120" s="61"/>
      <c r="T1120" s="61"/>
    </row>
    <row r="1121" spans="1:20" s="55" customFormat="1" ht="14.15" x14ac:dyDescent="0.4">
      <c r="A1121" s="39"/>
      <c r="E1121" s="74"/>
      <c r="F1121" s="74"/>
      <c r="G1121" s="74"/>
      <c r="S1121" s="61"/>
      <c r="T1121" s="61"/>
    </row>
    <row r="1122" spans="1:20" s="55" customFormat="1" ht="14.15" x14ac:dyDescent="0.4">
      <c r="A1122" s="39"/>
      <c r="E1122" s="74"/>
      <c r="F1122" s="74"/>
      <c r="G1122" s="74"/>
      <c r="S1122" s="61"/>
      <c r="T1122" s="61"/>
    </row>
    <row r="1123" spans="1:20" s="55" customFormat="1" ht="14.15" x14ac:dyDescent="0.4">
      <c r="A1123" s="39"/>
      <c r="E1123" s="74"/>
      <c r="F1123" s="74"/>
      <c r="G1123" s="74"/>
      <c r="S1123" s="61"/>
      <c r="T1123" s="61"/>
    </row>
    <row r="1124" spans="1:20" s="55" customFormat="1" ht="14.15" x14ac:dyDescent="0.4">
      <c r="A1124" s="39"/>
      <c r="E1124" s="74"/>
      <c r="F1124" s="74"/>
      <c r="G1124" s="74"/>
      <c r="S1124" s="61"/>
      <c r="T1124" s="61"/>
    </row>
    <row r="1125" spans="1:20" s="55" customFormat="1" ht="14.15" x14ac:dyDescent="0.4">
      <c r="A1125" s="39"/>
      <c r="E1125" s="74"/>
      <c r="F1125" s="74"/>
      <c r="G1125" s="74"/>
      <c r="S1125" s="61"/>
      <c r="T1125" s="61"/>
    </row>
    <row r="1126" spans="1:20" s="55" customFormat="1" ht="14.15" x14ac:dyDescent="0.4">
      <c r="A1126" s="39"/>
      <c r="E1126" s="74"/>
      <c r="F1126" s="74"/>
      <c r="G1126" s="74"/>
      <c r="S1126" s="61"/>
      <c r="T1126" s="61"/>
    </row>
    <row r="1127" spans="1:20" s="55" customFormat="1" ht="14.15" x14ac:dyDescent="0.4">
      <c r="A1127" s="39"/>
      <c r="E1127" s="74"/>
      <c r="F1127" s="74"/>
      <c r="G1127" s="74"/>
      <c r="S1127" s="61"/>
      <c r="T1127" s="61"/>
    </row>
    <row r="1128" spans="1:20" s="55" customFormat="1" ht="14.15" x14ac:dyDescent="0.4">
      <c r="A1128" s="39"/>
      <c r="E1128" s="74"/>
      <c r="F1128" s="74"/>
      <c r="G1128" s="74"/>
      <c r="S1128" s="61"/>
      <c r="T1128" s="61"/>
    </row>
    <row r="1129" spans="1:20" s="55" customFormat="1" ht="14.15" x14ac:dyDescent="0.4">
      <c r="A1129" s="39"/>
      <c r="E1129" s="74"/>
      <c r="F1129" s="74"/>
      <c r="G1129" s="74"/>
      <c r="S1129" s="61"/>
      <c r="T1129" s="61"/>
    </row>
    <row r="1130" spans="1:20" s="55" customFormat="1" ht="14.15" x14ac:dyDescent="0.4">
      <c r="A1130" s="39"/>
      <c r="E1130" s="74"/>
      <c r="F1130" s="74"/>
      <c r="G1130" s="74"/>
      <c r="S1130" s="61"/>
      <c r="T1130" s="61"/>
    </row>
    <row r="1131" spans="1:20" s="55" customFormat="1" ht="14.15" x14ac:dyDescent="0.4">
      <c r="A1131" s="39"/>
      <c r="E1131" s="74"/>
      <c r="F1131" s="74"/>
      <c r="G1131" s="74"/>
      <c r="S1131" s="61"/>
      <c r="T1131" s="61"/>
    </row>
    <row r="1132" spans="1:20" s="55" customFormat="1" ht="14.15" x14ac:dyDescent="0.4">
      <c r="A1132" s="39"/>
      <c r="E1132" s="74"/>
      <c r="F1132" s="74"/>
      <c r="G1132" s="74"/>
      <c r="S1132" s="61"/>
      <c r="T1132" s="61"/>
    </row>
    <row r="1133" spans="1:20" s="55" customFormat="1" ht="14.15" x14ac:dyDescent="0.4">
      <c r="A1133" s="39"/>
      <c r="E1133" s="74"/>
      <c r="F1133" s="74"/>
      <c r="G1133" s="74"/>
      <c r="S1133" s="61"/>
      <c r="T1133" s="61"/>
    </row>
    <row r="1134" spans="1:20" s="55" customFormat="1" ht="14.15" x14ac:dyDescent="0.4">
      <c r="A1134" s="39"/>
      <c r="E1134" s="74"/>
      <c r="F1134" s="74"/>
      <c r="G1134" s="74"/>
      <c r="S1134" s="61"/>
      <c r="T1134" s="61"/>
    </row>
    <row r="1135" spans="1:20" s="55" customFormat="1" ht="14.15" x14ac:dyDescent="0.4">
      <c r="A1135" s="39"/>
      <c r="E1135" s="74"/>
      <c r="F1135" s="74"/>
      <c r="G1135" s="74"/>
      <c r="S1135" s="61"/>
      <c r="T1135" s="61"/>
    </row>
    <row r="1136" spans="1:20" s="55" customFormat="1" ht="14.15" x14ac:dyDescent="0.4">
      <c r="A1136" s="39"/>
      <c r="E1136" s="74"/>
      <c r="F1136" s="74"/>
      <c r="G1136" s="74"/>
      <c r="S1136" s="61"/>
      <c r="T1136" s="61"/>
    </row>
    <row r="1137" spans="1:20" s="55" customFormat="1" ht="14.15" x14ac:dyDescent="0.4">
      <c r="A1137" s="39"/>
      <c r="E1137" s="74"/>
      <c r="F1137" s="74"/>
      <c r="G1137" s="74"/>
      <c r="S1137" s="61"/>
      <c r="T1137" s="61"/>
    </row>
    <row r="1138" spans="1:20" s="55" customFormat="1" ht="14.15" x14ac:dyDescent="0.4">
      <c r="A1138" s="39"/>
      <c r="E1138" s="74"/>
      <c r="F1138" s="74"/>
      <c r="G1138" s="74"/>
      <c r="S1138" s="61"/>
      <c r="T1138" s="61"/>
    </row>
    <row r="1139" spans="1:20" s="55" customFormat="1" ht="14.15" x14ac:dyDescent="0.4">
      <c r="A1139" s="39"/>
      <c r="E1139" s="74"/>
      <c r="F1139" s="74"/>
      <c r="G1139" s="74"/>
      <c r="S1139" s="61"/>
      <c r="T1139" s="61"/>
    </row>
    <row r="1140" spans="1:20" s="55" customFormat="1" ht="14.15" x14ac:dyDescent="0.4">
      <c r="A1140" s="39"/>
      <c r="E1140" s="74"/>
      <c r="F1140" s="74"/>
      <c r="G1140" s="74"/>
      <c r="S1140" s="61"/>
      <c r="T1140" s="61"/>
    </row>
    <row r="1141" spans="1:20" s="55" customFormat="1" ht="14.15" x14ac:dyDescent="0.4">
      <c r="A1141" s="39"/>
      <c r="E1141" s="74"/>
      <c r="F1141" s="74"/>
      <c r="G1141" s="74"/>
      <c r="S1141" s="61"/>
      <c r="T1141" s="61"/>
    </row>
    <row r="1142" spans="1:20" s="55" customFormat="1" ht="14.15" x14ac:dyDescent="0.4">
      <c r="A1142" s="39"/>
      <c r="E1142" s="74"/>
      <c r="F1142" s="74"/>
      <c r="G1142" s="74"/>
      <c r="S1142" s="61"/>
      <c r="T1142" s="61"/>
    </row>
    <row r="1143" spans="1:20" s="55" customFormat="1" ht="14.15" x14ac:dyDescent="0.4">
      <c r="A1143" s="39"/>
      <c r="E1143" s="74"/>
      <c r="F1143" s="74"/>
      <c r="G1143" s="74"/>
      <c r="S1143" s="61"/>
      <c r="T1143" s="61"/>
    </row>
    <row r="1144" spans="1:20" s="55" customFormat="1" ht="14.15" x14ac:dyDescent="0.4">
      <c r="A1144" s="39"/>
      <c r="E1144" s="74"/>
      <c r="F1144" s="74"/>
      <c r="G1144" s="74"/>
      <c r="S1144" s="61"/>
      <c r="T1144" s="61"/>
    </row>
    <row r="1145" spans="1:20" s="55" customFormat="1" ht="14.15" x14ac:dyDescent="0.4">
      <c r="A1145" s="39"/>
      <c r="E1145" s="74"/>
      <c r="F1145" s="74"/>
      <c r="G1145" s="74"/>
      <c r="S1145" s="61"/>
      <c r="T1145" s="61"/>
    </row>
    <row r="1146" spans="1:20" s="55" customFormat="1" ht="14.15" x14ac:dyDescent="0.4">
      <c r="A1146" s="39"/>
      <c r="E1146" s="74"/>
      <c r="F1146" s="74"/>
      <c r="G1146" s="74"/>
      <c r="S1146" s="61"/>
      <c r="T1146" s="61"/>
    </row>
    <row r="1147" spans="1:20" s="55" customFormat="1" ht="14.15" x14ac:dyDescent="0.4">
      <c r="A1147" s="39"/>
      <c r="E1147" s="74"/>
      <c r="F1147" s="74"/>
      <c r="G1147" s="74"/>
      <c r="S1147" s="61"/>
      <c r="T1147" s="61"/>
    </row>
    <row r="1148" spans="1:20" s="55" customFormat="1" ht="14.15" x14ac:dyDescent="0.4">
      <c r="A1148" s="39"/>
      <c r="E1148" s="74"/>
      <c r="F1148" s="74"/>
      <c r="G1148" s="74"/>
      <c r="S1148" s="61"/>
      <c r="T1148" s="61"/>
    </row>
    <row r="1149" spans="1:20" s="55" customFormat="1" ht="14.15" x14ac:dyDescent="0.4">
      <c r="A1149" s="39"/>
      <c r="E1149" s="74"/>
      <c r="F1149" s="74"/>
      <c r="G1149" s="74"/>
      <c r="S1149" s="61"/>
      <c r="T1149" s="61"/>
    </row>
    <row r="1150" spans="1:20" s="55" customFormat="1" ht="14.15" x14ac:dyDescent="0.4">
      <c r="A1150" s="39"/>
      <c r="E1150" s="74"/>
      <c r="F1150" s="74"/>
      <c r="G1150" s="74"/>
      <c r="S1150" s="61"/>
      <c r="T1150" s="61"/>
    </row>
    <row r="1151" spans="1:20" s="55" customFormat="1" ht="14.15" x14ac:dyDescent="0.4">
      <c r="A1151" s="39"/>
      <c r="E1151" s="74"/>
      <c r="F1151" s="74"/>
      <c r="G1151" s="74"/>
      <c r="S1151" s="61"/>
      <c r="T1151" s="61"/>
    </row>
    <row r="1152" spans="1:20" s="55" customFormat="1" ht="14.15" x14ac:dyDescent="0.4">
      <c r="A1152" s="39"/>
      <c r="E1152" s="74"/>
      <c r="F1152" s="74"/>
      <c r="G1152" s="74"/>
      <c r="S1152" s="61"/>
      <c r="T1152" s="61"/>
    </row>
    <row r="1153" spans="1:20" s="55" customFormat="1" ht="14.15" x14ac:dyDescent="0.4">
      <c r="A1153" s="39"/>
      <c r="E1153" s="74"/>
      <c r="F1153" s="74"/>
      <c r="G1153" s="74"/>
      <c r="S1153" s="61"/>
      <c r="T1153" s="61"/>
    </row>
    <row r="1154" spans="1:20" s="55" customFormat="1" ht="14.15" x14ac:dyDescent="0.4">
      <c r="A1154" s="39"/>
      <c r="E1154" s="74"/>
      <c r="F1154" s="74"/>
      <c r="G1154" s="74"/>
      <c r="S1154" s="61"/>
      <c r="T1154" s="61"/>
    </row>
    <row r="1155" spans="1:20" s="55" customFormat="1" ht="14.15" x14ac:dyDescent="0.4">
      <c r="A1155" s="39"/>
      <c r="E1155" s="74"/>
      <c r="F1155" s="74"/>
      <c r="G1155" s="74"/>
      <c r="S1155" s="61"/>
      <c r="T1155" s="61"/>
    </row>
    <row r="1156" spans="1:20" s="55" customFormat="1" ht="14.15" x14ac:dyDescent="0.4">
      <c r="A1156" s="39"/>
      <c r="E1156" s="74"/>
      <c r="F1156" s="74"/>
      <c r="G1156" s="74"/>
      <c r="S1156" s="61"/>
      <c r="T1156" s="61"/>
    </row>
    <row r="1157" spans="1:20" s="55" customFormat="1" ht="14.15" x14ac:dyDescent="0.4">
      <c r="A1157" s="39"/>
      <c r="E1157" s="74"/>
      <c r="F1157" s="74"/>
      <c r="G1157" s="74"/>
      <c r="S1157" s="61"/>
      <c r="T1157" s="61"/>
    </row>
    <row r="1158" spans="1:20" s="55" customFormat="1" ht="14.15" x14ac:dyDescent="0.4">
      <c r="A1158" s="39"/>
      <c r="E1158" s="74"/>
      <c r="F1158" s="74"/>
      <c r="G1158" s="74"/>
      <c r="S1158" s="61"/>
      <c r="T1158" s="61"/>
    </row>
    <row r="1159" spans="1:20" s="55" customFormat="1" ht="14.15" x14ac:dyDescent="0.4">
      <c r="A1159" s="39"/>
      <c r="E1159" s="74"/>
      <c r="F1159" s="74"/>
      <c r="G1159" s="74"/>
      <c r="S1159" s="61"/>
      <c r="T1159" s="61"/>
    </row>
    <row r="1160" spans="1:20" s="55" customFormat="1" ht="14.15" x14ac:dyDescent="0.4">
      <c r="A1160" s="39"/>
      <c r="E1160" s="74"/>
      <c r="F1160" s="74"/>
      <c r="G1160" s="74"/>
      <c r="S1160" s="61"/>
      <c r="T1160" s="61"/>
    </row>
    <row r="1161" spans="1:20" s="55" customFormat="1" ht="14.15" x14ac:dyDescent="0.4">
      <c r="A1161" s="39"/>
      <c r="E1161" s="74"/>
      <c r="F1161" s="74"/>
      <c r="G1161" s="74"/>
      <c r="S1161" s="61"/>
      <c r="T1161" s="61"/>
    </row>
    <row r="1162" spans="1:20" s="55" customFormat="1" ht="14.15" x14ac:dyDescent="0.4">
      <c r="A1162" s="39"/>
      <c r="E1162" s="74"/>
      <c r="F1162" s="74"/>
      <c r="G1162" s="74"/>
      <c r="S1162" s="61"/>
      <c r="T1162" s="61"/>
    </row>
    <row r="1163" spans="1:20" s="55" customFormat="1" ht="14.15" x14ac:dyDescent="0.4">
      <c r="A1163" s="39"/>
      <c r="E1163" s="74"/>
      <c r="F1163" s="74"/>
      <c r="G1163" s="74"/>
      <c r="S1163" s="61"/>
      <c r="T1163" s="61"/>
    </row>
    <row r="1164" spans="1:20" s="55" customFormat="1" ht="14.15" x14ac:dyDescent="0.4">
      <c r="A1164" s="39"/>
      <c r="E1164" s="74"/>
      <c r="F1164" s="74"/>
      <c r="G1164" s="74"/>
      <c r="S1164" s="61"/>
      <c r="T1164" s="61"/>
    </row>
    <row r="1165" spans="1:20" s="55" customFormat="1" ht="14.15" x14ac:dyDescent="0.4">
      <c r="A1165" s="39"/>
      <c r="E1165" s="74"/>
      <c r="F1165" s="74"/>
      <c r="G1165" s="74"/>
      <c r="S1165" s="61"/>
      <c r="T1165" s="61"/>
    </row>
    <row r="1166" spans="1:20" s="55" customFormat="1" ht="14.15" x14ac:dyDescent="0.4">
      <c r="A1166" s="39"/>
      <c r="E1166" s="74"/>
      <c r="F1166" s="74"/>
      <c r="G1166" s="74"/>
      <c r="S1166" s="61"/>
      <c r="T1166" s="61"/>
    </row>
    <row r="1167" spans="1:20" s="55" customFormat="1" ht="14.15" x14ac:dyDescent="0.4">
      <c r="A1167" s="39"/>
      <c r="E1167" s="74"/>
      <c r="F1167" s="74"/>
      <c r="G1167" s="74"/>
      <c r="S1167" s="61"/>
      <c r="T1167" s="61"/>
    </row>
    <row r="1168" spans="1:20" s="55" customFormat="1" ht="14.15" x14ac:dyDescent="0.4">
      <c r="A1168" s="39"/>
      <c r="E1168" s="74"/>
      <c r="F1168" s="74"/>
      <c r="G1168" s="74"/>
      <c r="S1168" s="61"/>
      <c r="T1168" s="61"/>
    </row>
    <row r="1169" spans="1:20" s="55" customFormat="1" ht="14.15" x14ac:dyDescent="0.4">
      <c r="A1169" s="39"/>
      <c r="E1169" s="74"/>
      <c r="F1169" s="74"/>
      <c r="G1169" s="74"/>
      <c r="S1169" s="61"/>
      <c r="T1169" s="61"/>
    </row>
    <row r="1170" spans="1:20" s="55" customFormat="1" ht="14.15" x14ac:dyDescent="0.4">
      <c r="A1170" s="39"/>
      <c r="E1170" s="74"/>
      <c r="F1170" s="74"/>
      <c r="G1170" s="74"/>
      <c r="S1170" s="61"/>
      <c r="T1170" s="61"/>
    </row>
    <row r="1171" spans="1:20" s="55" customFormat="1" ht="14.15" x14ac:dyDescent="0.4">
      <c r="A1171" s="39"/>
      <c r="E1171" s="74"/>
      <c r="F1171" s="74"/>
      <c r="G1171" s="74"/>
      <c r="S1171" s="61"/>
      <c r="T1171" s="61"/>
    </row>
    <row r="1172" spans="1:20" s="55" customFormat="1" ht="14.15" x14ac:dyDescent="0.4">
      <c r="A1172" s="39"/>
      <c r="E1172" s="74"/>
      <c r="F1172" s="74"/>
      <c r="G1172" s="74"/>
      <c r="S1172" s="61"/>
      <c r="T1172" s="61"/>
    </row>
    <row r="1173" spans="1:20" s="55" customFormat="1" ht="14.15" x14ac:dyDescent="0.4">
      <c r="A1173" s="39"/>
      <c r="E1173" s="74"/>
      <c r="F1173" s="74"/>
      <c r="G1173" s="74"/>
      <c r="S1173" s="61"/>
      <c r="T1173" s="61"/>
    </row>
    <row r="1174" spans="1:20" s="55" customFormat="1" ht="14.15" x14ac:dyDescent="0.4">
      <c r="A1174" s="39"/>
      <c r="E1174" s="74"/>
      <c r="F1174" s="74"/>
      <c r="G1174" s="74"/>
      <c r="S1174" s="61"/>
      <c r="T1174" s="61"/>
    </row>
    <row r="1175" spans="1:20" s="55" customFormat="1" ht="14.15" x14ac:dyDescent="0.4">
      <c r="A1175" s="39"/>
      <c r="E1175" s="74"/>
      <c r="F1175" s="74"/>
      <c r="G1175" s="74"/>
      <c r="S1175" s="61"/>
      <c r="T1175" s="61"/>
    </row>
    <row r="1176" spans="1:20" s="55" customFormat="1" ht="14.15" x14ac:dyDescent="0.4">
      <c r="A1176" s="39"/>
      <c r="E1176" s="74"/>
      <c r="F1176" s="74"/>
      <c r="G1176" s="74"/>
      <c r="S1176" s="61"/>
      <c r="T1176" s="61"/>
    </row>
    <row r="1177" spans="1:20" s="55" customFormat="1" ht="14.15" x14ac:dyDescent="0.4">
      <c r="A1177" s="39"/>
      <c r="E1177" s="74"/>
      <c r="F1177" s="74"/>
      <c r="G1177" s="74"/>
      <c r="S1177" s="61"/>
      <c r="T1177" s="61"/>
    </row>
    <row r="1178" spans="1:20" s="55" customFormat="1" ht="14.15" x14ac:dyDescent="0.4">
      <c r="A1178" s="39"/>
      <c r="E1178" s="74"/>
      <c r="F1178" s="74"/>
      <c r="G1178" s="74"/>
      <c r="S1178" s="61"/>
      <c r="T1178" s="61"/>
    </row>
    <row r="1179" spans="1:20" s="55" customFormat="1" ht="14.15" x14ac:dyDescent="0.4">
      <c r="A1179" s="39"/>
      <c r="E1179" s="74"/>
      <c r="F1179" s="74"/>
      <c r="G1179" s="74"/>
      <c r="S1179" s="61"/>
      <c r="T1179" s="61"/>
    </row>
    <row r="1180" spans="1:20" s="55" customFormat="1" ht="14.15" x14ac:dyDescent="0.4">
      <c r="A1180" s="39"/>
      <c r="E1180" s="74"/>
      <c r="F1180" s="74"/>
      <c r="G1180" s="74"/>
      <c r="S1180" s="61"/>
      <c r="T1180" s="61"/>
    </row>
    <row r="1181" spans="1:20" s="55" customFormat="1" ht="14.15" x14ac:dyDescent="0.4">
      <c r="A1181" s="39"/>
      <c r="E1181" s="74"/>
      <c r="F1181" s="74"/>
      <c r="G1181" s="74"/>
      <c r="S1181" s="61"/>
      <c r="T1181" s="61"/>
    </row>
    <row r="1182" spans="1:20" s="55" customFormat="1" ht="14.15" x14ac:dyDescent="0.4">
      <c r="A1182" s="39"/>
      <c r="E1182" s="74"/>
      <c r="F1182" s="74"/>
      <c r="G1182" s="74"/>
      <c r="S1182" s="61"/>
      <c r="T1182" s="61"/>
    </row>
    <row r="1183" spans="1:20" s="55" customFormat="1" ht="14.15" x14ac:dyDescent="0.4">
      <c r="A1183" s="39"/>
      <c r="E1183" s="74"/>
      <c r="F1183" s="74"/>
      <c r="G1183" s="74"/>
      <c r="S1183" s="61"/>
      <c r="T1183" s="61"/>
    </row>
    <row r="1184" spans="1:20" s="55" customFormat="1" ht="14.15" x14ac:dyDescent="0.4">
      <c r="A1184" s="39"/>
      <c r="E1184" s="74"/>
      <c r="F1184" s="74"/>
      <c r="G1184" s="74"/>
      <c r="S1184" s="61"/>
      <c r="T1184" s="61"/>
    </row>
    <row r="1185" spans="1:20" s="55" customFormat="1" ht="14.15" x14ac:dyDescent="0.4">
      <c r="A1185" s="39"/>
      <c r="E1185" s="74"/>
      <c r="F1185" s="74"/>
      <c r="G1185" s="74"/>
      <c r="S1185" s="61"/>
      <c r="T1185" s="61"/>
    </row>
    <row r="1186" spans="1:20" s="55" customFormat="1" ht="14.15" x14ac:dyDescent="0.4">
      <c r="A1186" s="39"/>
      <c r="E1186" s="74"/>
      <c r="F1186" s="74"/>
      <c r="G1186" s="74"/>
      <c r="S1186" s="61"/>
      <c r="T1186" s="61"/>
    </row>
    <row r="1187" spans="1:20" s="55" customFormat="1" ht="14.15" x14ac:dyDescent="0.4">
      <c r="A1187" s="39"/>
      <c r="E1187" s="74"/>
      <c r="F1187" s="74"/>
      <c r="G1187" s="74"/>
      <c r="S1187" s="61"/>
      <c r="T1187" s="61"/>
    </row>
    <row r="1188" spans="1:20" s="55" customFormat="1" ht="14.15" x14ac:dyDescent="0.4">
      <c r="A1188" s="39"/>
      <c r="E1188" s="74"/>
      <c r="F1188" s="74"/>
      <c r="G1188" s="74"/>
      <c r="S1188" s="61"/>
      <c r="T1188" s="61"/>
    </row>
    <row r="1189" spans="1:20" s="55" customFormat="1" ht="14.15" x14ac:dyDescent="0.4">
      <c r="A1189" s="39"/>
      <c r="E1189" s="74"/>
      <c r="F1189" s="74"/>
      <c r="G1189" s="74"/>
      <c r="S1189" s="61"/>
      <c r="T1189" s="61"/>
    </row>
    <row r="1190" spans="1:20" s="55" customFormat="1" ht="14.15" x14ac:dyDescent="0.4">
      <c r="A1190" s="39"/>
      <c r="E1190" s="74"/>
      <c r="F1190" s="74"/>
      <c r="G1190" s="74"/>
      <c r="S1190" s="61"/>
      <c r="T1190" s="61"/>
    </row>
    <row r="1191" spans="1:20" s="55" customFormat="1" ht="14.15" x14ac:dyDescent="0.4">
      <c r="A1191" s="39"/>
      <c r="E1191" s="74"/>
      <c r="F1191" s="74"/>
      <c r="G1191" s="74"/>
      <c r="S1191" s="61"/>
      <c r="T1191" s="61"/>
    </row>
    <row r="1192" spans="1:20" s="55" customFormat="1" ht="14.15" x14ac:dyDescent="0.4">
      <c r="A1192" s="39"/>
      <c r="E1192" s="74"/>
      <c r="F1192" s="74"/>
      <c r="G1192" s="74"/>
      <c r="S1192" s="61"/>
      <c r="T1192" s="61"/>
    </row>
    <row r="1193" spans="1:20" s="55" customFormat="1" ht="14.15" x14ac:dyDescent="0.4">
      <c r="A1193" s="39"/>
      <c r="E1193" s="74"/>
      <c r="F1193" s="74"/>
      <c r="G1193" s="74"/>
      <c r="S1193" s="61"/>
      <c r="T1193" s="61"/>
    </row>
    <row r="1194" spans="1:20" s="55" customFormat="1" ht="14.15" x14ac:dyDescent="0.4">
      <c r="A1194" s="39"/>
      <c r="E1194" s="74"/>
      <c r="F1194" s="74"/>
      <c r="G1194" s="74"/>
      <c r="S1194" s="61"/>
      <c r="T1194" s="61"/>
    </row>
    <row r="1195" spans="1:20" s="55" customFormat="1" ht="14.15" x14ac:dyDescent="0.4">
      <c r="A1195" s="39"/>
      <c r="E1195" s="74"/>
      <c r="F1195" s="74"/>
      <c r="G1195" s="74"/>
      <c r="S1195" s="61"/>
      <c r="T1195" s="61"/>
    </row>
    <row r="1196" spans="1:20" s="55" customFormat="1" ht="14.15" x14ac:dyDescent="0.4">
      <c r="A1196" s="39"/>
      <c r="E1196" s="74"/>
      <c r="F1196" s="74"/>
      <c r="G1196" s="74"/>
      <c r="S1196" s="61"/>
      <c r="T1196" s="61"/>
    </row>
    <row r="1197" spans="1:20" s="55" customFormat="1" ht="14.15" x14ac:dyDescent="0.4">
      <c r="A1197" s="39"/>
      <c r="E1197" s="74"/>
      <c r="F1197" s="74"/>
      <c r="G1197" s="74"/>
      <c r="S1197" s="61"/>
      <c r="T1197" s="61"/>
    </row>
    <row r="1198" spans="1:20" s="55" customFormat="1" ht="14.15" x14ac:dyDescent="0.4">
      <c r="A1198" s="39"/>
      <c r="E1198" s="74"/>
      <c r="F1198" s="74"/>
      <c r="G1198" s="74"/>
      <c r="S1198" s="61"/>
      <c r="T1198" s="61"/>
    </row>
    <row r="1199" spans="1:20" s="55" customFormat="1" ht="14.15" x14ac:dyDescent="0.4">
      <c r="A1199" s="39"/>
      <c r="E1199" s="74"/>
      <c r="F1199" s="74"/>
      <c r="G1199" s="74"/>
      <c r="S1199" s="61"/>
      <c r="T1199" s="61"/>
    </row>
    <row r="1200" spans="1:20" s="55" customFormat="1" ht="14.15" x14ac:dyDescent="0.4">
      <c r="A1200" s="39"/>
      <c r="E1200" s="74"/>
      <c r="F1200" s="74"/>
      <c r="G1200" s="74"/>
      <c r="S1200" s="61"/>
      <c r="T1200" s="61"/>
    </row>
    <row r="1201" spans="1:20" s="55" customFormat="1" ht="14.15" x14ac:dyDescent="0.4">
      <c r="A1201" s="39"/>
      <c r="E1201" s="74"/>
      <c r="F1201" s="74"/>
      <c r="G1201" s="74"/>
      <c r="S1201" s="61"/>
      <c r="T1201" s="61"/>
    </row>
    <row r="1202" spans="1:20" s="55" customFormat="1" ht="14.15" x14ac:dyDescent="0.4">
      <c r="A1202" s="39"/>
      <c r="E1202" s="74"/>
      <c r="F1202" s="74"/>
      <c r="G1202" s="74"/>
      <c r="S1202" s="61"/>
      <c r="T1202" s="61"/>
    </row>
    <row r="1203" spans="1:20" s="55" customFormat="1" ht="14.15" x14ac:dyDescent="0.4">
      <c r="A1203" s="39"/>
      <c r="E1203" s="74"/>
      <c r="F1203" s="74"/>
      <c r="G1203" s="74"/>
      <c r="S1203" s="61"/>
      <c r="T1203" s="61"/>
    </row>
    <row r="1204" spans="1:20" s="55" customFormat="1" ht="14.15" x14ac:dyDescent="0.4">
      <c r="A1204" s="39"/>
      <c r="E1204" s="74"/>
      <c r="F1204" s="74"/>
      <c r="G1204" s="74"/>
      <c r="S1204" s="61"/>
      <c r="T1204" s="61"/>
    </row>
    <row r="1205" spans="1:20" s="55" customFormat="1" ht="14.15" x14ac:dyDescent="0.4">
      <c r="A1205" s="39"/>
      <c r="E1205" s="74"/>
      <c r="F1205" s="74"/>
      <c r="G1205" s="74"/>
      <c r="S1205" s="61"/>
      <c r="T1205" s="61"/>
    </row>
    <row r="1206" spans="1:20" s="55" customFormat="1" ht="14.15" x14ac:dyDescent="0.4">
      <c r="A1206" s="39"/>
      <c r="E1206" s="74"/>
      <c r="F1206" s="74"/>
      <c r="G1206" s="74"/>
      <c r="S1206" s="61"/>
      <c r="T1206" s="61"/>
    </row>
    <row r="1207" spans="1:20" s="55" customFormat="1" ht="14.15" x14ac:dyDescent="0.4">
      <c r="A1207" s="39"/>
      <c r="E1207" s="74"/>
      <c r="F1207" s="74"/>
      <c r="G1207" s="74"/>
      <c r="S1207" s="61"/>
      <c r="T1207" s="61"/>
    </row>
    <row r="1208" spans="1:20" s="55" customFormat="1" ht="14.15" x14ac:dyDescent="0.4">
      <c r="A1208" s="39"/>
      <c r="E1208" s="74"/>
      <c r="F1208" s="74"/>
      <c r="G1208" s="74"/>
      <c r="S1208" s="61"/>
      <c r="T1208" s="61"/>
    </row>
    <row r="1209" spans="1:20" s="55" customFormat="1" ht="14.15" x14ac:dyDescent="0.4">
      <c r="A1209" s="39"/>
      <c r="E1209" s="74"/>
      <c r="F1209" s="74"/>
      <c r="G1209" s="74"/>
      <c r="S1209" s="61"/>
      <c r="T1209" s="61"/>
    </row>
    <row r="1210" spans="1:20" s="55" customFormat="1" ht="14.15" x14ac:dyDescent="0.4">
      <c r="A1210" s="39"/>
      <c r="E1210" s="74"/>
      <c r="F1210" s="74"/>
      <c r="G1210" s="74"/>
      <c r="S1210" s="61"/>
      <c r="T1210" s="61"/>
    </row>
    <row r="1211" spans="1:20" s="55" customFormat="1" ht="14.15" x14ac:dyDescent="0.4">
      <c r="A1211" s="39"/>
      <c r="E1211" s="74"/>
      <c r="F1211" s="74"/>
      <c r="G1211" s="74"/>
      <c r="S1211" s="61"/>
      <c r="T1211" s="61"/>
    </row>
    <row r="1212" spans="1:20" s="55" customFormat="1" ht="14.15" x14ac:dyDescent="0.4">
      <c r="A1212" s="39"/>
      <c r="E1212" s="74"/>
      <c r="F1212" s="74"/>
      <c r="G1212" s="74"/>
      <c r="S1212" s="61"/>
      <c r="T1212" s="61"/>
    </row>
    <row r="1213" spans="1:20" s="55" customFormat="1" ht="14.15" x14ac:dyDescent="0.4">
      <c r="A1213" s="39"/>
      <c r="E1213" s="74"/>
      <c r="F1213" s="74"/>
      <c r="G1213" s="74"/>
      <c r="S1213" s="61"/>
      <c r="T1213" s="61"/>
    </row>
    <row r="1214" spans="1:20" s="55" customFormat="1" ht="14.15" x14ac:dyDescent="0.4">
      <c r="A1214" s="39"/>
      <c r="E1214" s="74"/>
      <c r="F1214" s="74"/>
      <c r="G1214" s="74"/>
      <c r="S1214" s="61"/>
      <c r="T1214" s="61"/>
    </row>
    <row r="1215" spans="1:20" s="55" customFormat="1" ht="14.15" x14ac:dyDescent="0.4">
      <c r="A1215" s="39"/>
      <c r="E1215" s="74"/>
      <c r="F1215" s="74"/>
      <c r="G1215" s="74"/>
      <c r="S1215" s="61"/>
      <c r="T1215" s="61"/>
    </row>
    <row r="1216" spans="1:20" s="55" customFormat="1" ht="14.15" x14ac:dyDescent="0.4">
      <c r="A1216" s="39"/>
      <c r="E1216" s="74"/>
      <c r="F1216" s="74"/>
      <c r="G1216" s="74"/>
      <c r="S1216" s="61"/>
      <c r="T1216" s="61"/>
    </row>
    <row r="1217" spans="1:20" s="55" customFormat="1" ht="14.15" x14ac:dyDescent="0.4">
      <c r="A1217" s="39"/>
      <c r="E1217" s="74"/>
      <c r="F1217" s="74"/>
      <c r="G1217" s="74"/>
      <c r="S1217" s="61"/>
      <c r="T1217" s="61"/>
    </row>
    <row r="1218" spans="1:20" s="55" customFormat="1" ht="14.15" x14ac:dyDescent="0.4">
      <c r="A1218" s="39"/>
      <c r="E1218" s="74"/>
      <c r="F1218" s="74"/>
      <c r="G1218" s="74"/>
      <c r="S1218" s="61"/>
      <c r="T1218" s="61"/>
    </row>
    <row r="1219" spans="1:20" s="55" customFormat="1" ht="14.15" x14ac:dyDescent="0.4">
      <c r="A1219" s="39"/>
      <c r="E1219" s="74"/>
      <c r="F1219" s="74"/>
      <c r="G1219" s="74"/>
      <c r="S1219" s="61"/>
      <c r="T1219" s="61"/>
    </row>
    <row r="1220" spans="1:20" s="55" customFormat="1" ht="14.15" x14ac:dyDescent="0.4">
      <c r="A1220" s="39"/>
      <c r="E1220" s="74"/>
      <c r="F1220" s="74"/>
      <c r="G1220" s="74"/>
      <c r="S1220" s="61"/>
      <c r="T1220" s="61"/>
    </row>
    <row r="1221" spans="1:20" s="55" customFormat="1" ht="14.15" x14ac:dyDescent="0.4">
      <c r="A1221" s="39"/>
      <c r="E1221" s="74"/>
      <c r="F1221" s="74"/>
      <c r="G1221" s="74"/>
      <c r="S1221" s="61"/>
      <c r="T1221" s="61"/>
    </row>
    <row r="1222" spans="1:20" s="55" customFormat="1" ht="14.15" x14ac:dyDescent="0.4">
      <c r="A1222" s="39"/>
      <c r="E1222" s="74"/>
      <c r="F1222" s="74"/>
      <c r="G1222" s="74"/>
      <c r="S1222" s="61"/>
      <c r="T1222" s="61"/>
    </row>
    <row r="1223" spans="1:20" s="55" customFormat="1" ht="14.15" x14ac:dyDescent="0.4">
      <c r="A1223" s="39"/>
      <c r="E1223" s="74"/>
      <c r="F1223" s="74"/>
      <c r="G1223" s="74"/>
      <c r="S1223" s="61"/>
      <c r="T1223" s="61"/>
    </row>
    <row r="1224" spans="1:20" s="55" customFormat="1" ht="14.15" x14ac:dyDescent="0.4">
      <c r="A1224" s="39"/>
      <c r="E1224" s="74"/>
      <c r="F1224" s="74"/>
      <c r="G1224" s="74"/>
      <c r="S1224" s="61"/>
      <c r="T1224" s="61"/>
    </row>
    <row r="1225" spans="1:20" s="55" customFormat="1" ht="14.15" x14ac:dyDescent="0.4">
      <c r="A1225" s="39"/>
      <c r="E1225" s="74"/>
      <c r="F1225" s="74"/>
      <c r="G1225" s="74"/>
      <c r="S1225" s="61"/>
      <c r="T1225" s="61"/>
    </row>
    <row r="1226" spans="1:20" s="55" customFormat="1" ht="14.15" x14ac:dyDescent="0.4">
      <c r="A1226" s="39"/>
      <c r="E1226" s="74"/>
      <c r="F1226" s="74"/>
      <c r="G1226" s="74"/>
      <c r="S1226" s="61"/>
      <c r="T1226" s="61"/>
    </row>
    <row r="1227" spans="1:20" s="55" customFormat="1" ht="14.15" x14ac:dyDescent="0.4">
      <c r="A1227" s="39"/>
      <c r="E1227" s="74"/>
      <c r="F1227" s="74"/>
      <c r="G1227" s="74"/>
      <c r="S1227" s="61"/>
      <c r="T1227" s="61"/>
    </row>
    <row r="1228" spans="1:20" s="55" customFormat="1" ht="14.15" x14ac:dyDescent="0.4">
      <c r="A1228" s="39"/>
      <c r="E1228" s="74"/>
      <c r="F1228" s="74"/>
      <c r="G1228" s="74"/>
      <c r="S1228" s="61"/>
      <c r="T1228" s="61"/>
    </row>
    <row r="1229" spans="1:20" s="55" customFormat="1" ht="14.15" x14ac:dyDescent="0.4">
      <c r="A1229" s="39"/>
      <c r="E1229" s="74"/>
      <c r="F1229" s="74"/>
      <c r="G1229" s="74"/>
      <c r="S1229" s="61"/>
      <c r="T1229" s="61"/>
    </row>
    <row r="1230" spans="1:20" s="55" customFormat="1" ht="14.15" x14ac:dyDescent="0.4">
      <c r="A1230" s="39"/>
      <c r="E1230" s="74"/>
      <c r="F1230" s="74"/>
      <c r="G1230" s="74"/>
      <c r="S1230" s="61"/>
      <c r="T1230" s="61"/>
    </row>
    <row r="1231" spans="1:20" s="55" customFormat="1" ht="14.15" x14ac:dyDescent="0.4">
      <c r="A1231" s="39"/>
      <c r="E1231" s="74"/>
      <c r="F1231" s="74"/>
      <c r="G1231" s="74"/>
      <c r="S1231" s="61"/>
      <c r="T1231" s="61"/>
    </row>
    <row r="1232" spans="1:20" s="55" customFormat="1" ht="14.15" x14ac:dyDescent="0.4">
      <c r="A1232" s="39"/>
      <c r="E1232" s="74"/>
      <c r="F1232" s="74"/>
      <c r="G1232" s="74"/>
      <c r="S1232" s="61"/>
      <c r="T1232" s="61"/>
    </row>
    <row r="1233" spans="1:20" s="55" customFormat="1" ht="14.15" x14ac:dyDescent="0.4">
      <c r="A1233" s="39"/>
      <c r="E1233" s="74"/>
      <c r="F1233" s="74"/>
      <c r="G1233" s="74"/>
      <c r="S1233" s="61"/>
      <c r="T1233" s="61"/>
    </row>
    <row r="1234" spans="1:20" s="55" customFormat="1" ht="14.15" x14ac:dyDescent="0.4">
      <c r="A1234" s="39"/>
      <c r="E1234" s="74"/>
      <c r="F1234" s="74"/>
      <c r="G1234" s="74"/>
      <c r="S1234" s="61"/>
      <c r="T1234" s="61"/>
    </row>
    <row r="1235" spans="1:20" s="55" customFormat="1" ht="14.15" x14ac:dyDescent="0.4">
      <c r="A1235" s="39"/>
      <c r="E1235" s="74"/>
      <c r="F1235" s="74"/>
      <c r="G1235" s="74"/>
      <c r="S1235" s="61"/>
      <c r="T1235" s="61"/>
    </row>
    <row r="1236" spans="1:20" s="55" customFormat="1" ht="14.15" x14ac:dyDescent="0.4">
      <c r="A1236" s="39"/>
      <c r="E1236" s="74"/>
      <c r="F1236" s="74"/>
      <c r="G1236" s="74"/>
      <c r="S1236" s="61"/>
      <c r="T1236" s="61"/>
    </row>
    <row r="1237" spans="1:20" s="55" customFormat="1" ht="14.15" x14ac:dyDescent="0.4">
      <c r="A1237" s="39"/>
      <c r="E1237" s="74"/>
      <c r="F1237" s="74"/>
      <c r="G1237" s="74"/>
      <c r="S1237" s="61"/>
      <c r="T1237" s="61"/>
    </row>
    <row r="1238" spans="1:20" s="55" customFormat="1" ht="14.15" x14ac:dyDescent="0.4">
      <c r="A1238" s="39"/>
      <c r="E1238" s="74"/>
      <c r="F1238" s="74"/>
      <c r="G1238" s="74"/>
      <c r="S1238" s="61"/>
      <c r="T1238" s="61"/>
    </row>
    <row r="1239" spans="1:20" s="55" customFormat="1" ht="14.15" x14ac:dyDescent="0.4">
      <c r="A1239" s="39"/>
      <c r="E1239" s="74"/>
      <c r="F1239" s="74"/>
      <c r="G1239" s="74"/>
      <c r="S1239" s="61"/>
      <c r="T1239" s="61"/>
    </row>
    <row r="1240" spans="1:20" s="55" customFormat="1" ht="14.15" x14ac:dyDescent="0.4">
      <c r="A1240" s="39"/>
      <c r="E1240" s="74"/>
      <c r="F1240" s="74"/>
      <c r="G1240" s="74"/>
      <c r="S1240" s="61"/>
      <c r="T1240" s="61"/>
    </row>
    <row r="1241" spans="1:20" s="55" customFormat="1" ht="14.15" x14ac:dyDescent="0.4">
      <c r="A1241" s="39"/>
      <c r="E1241" s="74"/>
      <c r="F1241" s="74"/>
      <c r="G1241" s="74"/>
      <c r="S1241" s="61"/>
      <c r="T1241" s="61"/>
    </row>
    <row r="1242" spans="1:20" s="55" customFormat="1" ht="14.15" x14ac:dyDescent="0.4">
      <c r="A1242" s="39"/>
      <c r="E1242" s="74"/>
      <c r="F1242" s="74"/>
      <c r="G1242" s="74"/>
      <c r="S1242" s="61"/>
      <c r="T1242" s="61"/>
    </row>
    <row r="1243" spans="1:20" s="55" customFormat="1" ht="14.15" x14ac:dyDescent="0.4">
      <c r="A1243" s="39"/>
      <c r="E1243" s="74"/>
      <c r="F1243" s="74"/>
      <c r="G1243" s="74"/>
      <c r="S1243" s="61"/>
      <c r="T1243" s="61"/>
    </row>
    <row r="1244" spans="1:20" s="55" customFormat="1" ht="14.15" x14ac:dyDescent="0.4">
      <c r="A1244" s="39"/>
      <c r="E1244" s="74"/>
      <c r="F1244" s="74"/>
      <c r="G1244" s="74"/>
      <c r="S1244" s="61"/>
      <c r="T1244" s="61"/>
    </row>
    <row r="1245" spans="1:20" s="55" customFormat="1" ht="14.15" x14ac:dyDescent="0.4">
      <c r="A1245" s="39"/>
      <c r="E1245" s="74"/>
      <c r="F1245" s="74"/>
      <c r="G1245" s="74"/>
      <c r="S1245" s="61"/>
      <c r="T1245" s="61"/>
    </row>
    <row r="1246" spans="1:20" s="55" customFormat="1" ht="14.15" x14ac:dyDescent="0.4">
      <c r="A1246" s="39"/>
      <c r="E1246" s="74"/>
      <c r="F1246" s="74"/>
      <c r="G1246" s="74"/>
      <c r="S1246" s="61"/>
      <c r="T1246" s="61"/>
    </row>
    <row r="1247" spans="1:20" s="55" customFormat="1" ht="14.15" x14ac:dyDescent="0.4">
      <c r="A1247" s="39"/>
      <c r="E1247" s="74"/>
      <c r="F1247" s="74"/>
      <c r="G1247" s="74"/>
      <c r="S1247" s="61"/>
      <c r="T1247" s="61"/>
    </row>
    <row r="1248" spans="1:20" s="55" customFormat="1" ht="14.15" x14ac:dyDescent="0.4">
      <c r="A1248" s="39"/>
      <c r="E1248" s="74"/>
      <c r="F1248" s="74"/>
      <c r="G1248" s="74"/>
      <c r="S1248" s="61"/>
      <c r="T1248" s="61"/>
    </row>
    <row r="1249" spans="1:20" s="55" customFormat="1" ht="14.15" x14ac:dyDescent="0.4">
      <c r="A1249" s="39"/>
      <c r="E1249" s="74"/>
      <c r="F1249" s="74"/>
      <c r="G1249" s="74"/>
      <c r="S1249" s="61"/>
      <c r="T1249" s="61"/>
    </row>
    <row r="1250" spans="1:20" s="55" customFormat="1" ht="14.15" x14ac:dyDescent="0.4">
      <c r="A1250" s="39"/>
      <c r="E1250" s="74"/>
      <c r="F1250" s="74"/>
      <c r="G1250" s="74"/>
      <c r="S1250" s="61"/>
      <c r="T1250" s="61"/>
    </row>
    <row r="1251" spans="1:20" s="55" customFormat="1" ht="14.15" x14ac:dyDescent="0.4">
      <c r="A1251" s="39"/>
      <c r="E1251" s="74"/>
      <c r="F1251" s="74"/>
      <c r="G1251" s="74"/>
      <c r="S1251" s="61"/>
      <c r="T1251" s="61"/>
    </row>
    <row r="1252" spans="1:20" s="55" customFormat="1" ht="14.15" x14ac:dyDescent="0.4">
      <c r="A1252" s="39"/>
      <c r="E1252" s="74"/>
      <c r="F1252" s="74"/>
      <c r="G1252" s="74"/>
      <c r="S1252" s="61"/>
      <c r="T1252" s="61"/>
    </row>
    <row r="1253" spans="1:20" s="55" customFormat="1" ht="14.15" x14ac:dyDescent="0.4">
      <c r="A1253" s="39"/>
      <c r="E1253" s="74"/>
      <c r="F1253" s="74"/>
      <c r="G1253" s="74"/>
      <c r="S1253" s="61"/>
      <c r="T1253" s="61"/>
    </row>
    <row r="1254" spans="1:20" s="55" customFormat="1" ht="14.15" x14ac:dyDescent="0.4">
      <c r="A1254" s="39"/>
      <c r="E1254" s="74"/>
      <c r="F1254" s="74"/>
      <c r="G1254" s="74"/>
      <c r="S1254" s="61"/>
      <c r="T1254" s="61"/>
    </row>
    <row r="1255" spans="1:20" s="55" customFormat="1" ht="14.15" x14ac:dyDescent="0.4">
      <c r="A1255" s="39"/>
      <c r="E1255" s="74"/>
      <c r="F1255" s="74"/>
      <c r="G1255" s="74"/>
      <c r="S1255" s="61"/>
      <c r="T1255" s="61"/>
    </row>
    <row r="1256" spans="1:20" s="55" customFormat="1" ht="14.15" x14ac:dyDescent="0.4">
      <c r="A1256" s="39"/>
      <c r="E1256" s="74"/>
      <c r="F1256" s="74"/>
      <c r="G1256" s="74"/>
      <c r="S1256" s="61"/>
      <c r="T1256" s="61"/>
    </row>
    <row r="1257" spans="1:20" s="55" customFormat="1" ht="14.15" x14ac:dyDescent="0.4">
      <c r="A1257" s="39"/>
      <c r="E1257" s="74"/>
      <c r="F1257" s="74"/>
      <c r="G1257" s="74"/>
      <c r="S1257" s="61"/>
      <c r="T1257" s="61"/>
    </row>
    <row r="1258" spans="1:20" s="55" customFormat="1" ht="14.15" x14ac:dyDescent="0.4">
      <c r="A1258" s="39"/>
      <c r="E1258" s="74"/>
      <c r="F1258" s="74"/>
      <c r="G1258" s="74"/>
      <c r="S1258" s="61"/>
      <c r="T1258" s="61"/>
    </row>
    <row r="1259" spans="1:20" s="55" customFormat="1" ht="14.15" x14ac:dyDescent="0.4">
      <c r="A1259" s="39"/>
      <c r="E1259" s="74"/>
      <c r="F1259" s="74"/>
      <c r="G1259" s="74"/>
      <c r="S1259" s="61"/>
      <c r="T1259" s="61"/>
    </row>
    <row r="1260" spans="1:20" s="55" customFormat="1" ht="14.15" x14ac:dyDescent="0.4">
      <c r="A1260" s="39"/>
      <c r="E1260" s="74"/>
      <c r="F1260" s="74"/>
      <c r="G1260" s="74"/>
      <c r="S1260" s="61"/>
      <c r="T1260" s="61"/>
    </row>
    <row r="1261" spans="1:20" s="55" customFormat="1" ht="14.15" x14ac:dyDescent="0.4">
      <c r="A1261" s="39"/>
      <c r="E1261" s="74"/>
      <c r="F1261" s="74"/>
      <c r="G1261" s="74"/>
      <c r="S1261" s="61"/>
      <c r="T1261" s="61"/>
    </row>
    <row r="1262" spans="1:20" s="55" customFormat="1" ht="14.15" x14ac:dyDescent="0.4">
      <c r="A1262" s="39"/>
      <c r="E1262" s="74"/>
      <c r="F1262" s="74"/>
      <c r="G1262" s="74"/>
      <c r="S1262" s="61"/>
      <c r="T1262" s="61"/>
    </row>
    <row r="1263" spans="1:20" s="55" customFormat="1" ht="14.15" x14ac:dyDescent="0.4">
      <c r="A1263" s="39"/>
      <c r="E1263" s="74"/>
      <c r="F1263" s="74"/>
      <c r="G1263" s="74"/>
      <c r="S1263" s="61"/>
      <c r="T1263" s="61"/>
    </row>
    <row r="1264" spans="1:20" s="55" customFormat="1" ht="14.15" x14ac:dyDescent="0.4">
      <c r="A1264" s="39"/>
      <c r="E1264" s="74"/>
      <c r="F1264" s="74"/>
      <c r="G1264" s="74"/>
      <c r="S1264" s="61"/>
      <c r="T1264" s="61"/>
    </row>
    <row r="1265" spans="1:20" s="55" customFormat="1" ht="14.15" x14ac:dyDescent="0.4">
      <c r="A1265" s="39"/>
      <c r="E1265" s="74"/>
      <c r="F1265" s="74"/>
      <c r="G1265" s="74"/>
      <c r="S1265" s="61"/>
      <c r="T1265" s="61"/>
    </row>
    <row r="1266" spans="1:20" s="55" customFormat="1" ht="14.15" x14ac:dyDescent="0.4">
      <c r="A1266" s="39"/>
      <c r="E1266" s="74"/>
      <c r="F1266" s="74"/>
      <c r="G1266" s="74"/>
      <c r="S1266" s="61"/>
      <c r="T1266" s="61"/>
    </row>
    <row r="1267" spans="1:20" s="55" customFormat="1" ht="14.15" x14ac:dyDescent="0.4">
      <c r="A1267" s="39"/>
      <c r="E1267" s="74"/>
      <c r="F1267" s="74"/>
      <c r="G1267" s="74"/>
      <c r="S1267" s="61"/>
      <c r="T1267" s="61"/>
    </row>
    <row r="1268" spans="1:20" s="55" customFormat="1" ht="14.15" x14ac:dyDescent="0.4">
      <c r="A1268" s="39"/>
      <c r="E1268" s="74"/>
      <c r="F1268" s="74"/>
      <c r="G1268" s="74"/>
      <c r="S1268" s="61"/>
      <c r="T1268" s="61"/>
    </row>
    <row r="1269" spans="1:20" s="55" customFormat="1" ht="14.15" x14ac:dyDescent="0.4">
      <c r="A1269" s="39"/>
      <c r="E1269" s="74"/>
      <c r="F1269" s="74"/>
      <c r="G1269" s="74"/>
      <c r="S1269" s="61"/>
      <c r="T1269" s="61"/>
    </row>
    <row r="1270" spans="1:20" s="55" customFormat="1" ht="14.15" x14ac:dyDescent="0.4">
      <c r="A1270" s="39"/>
      <c r="E1270" s="74"/>
      <c r="F1270" s="74"/>
      <c r="G1270" s="74"/>
      <c r="S1270" s="61"/>
      <c r="T1270" s="61"/>
    </row>
    <row r="1271" spans="1:20" s="55" customFormat="1" ht="14.15" x14ac:dyDescent="0.4">
      <c r="A1271" s="39"/>
      <c r="E1271" s="74"/>
      <c r="F1271" s="74"/>
      <c r="G1271" s="74"/>
      <c r="S1271" s="61"/>
      <c r="T1271" s="61"/>
    </row>
    <row r="1272" spans="1:20" s="55" customFormat="1" ht="14.15" x14ac:dyDescent="0.4">
      <c r="A1272" s="39"/>
      <c r="E1272" s="74"/>
      <c r="F1272" s="74"/>
      <c r="G1272" s="74"/>
      <c r="S1272" s="61"/>
      <c r="T1272" s="61"/>
    </row>
    <row r="1273" spans="1:20" s="55" customFormat="1" ht="14.15" x14ac:dyDescent="0.4">
      <c r="A1273" s="39"/>
      <c r="E1273" s="74"/>
      <c r="F1273" s="74"/>
      <c r="G1273" s="74"/>
      <c r="S1273" s="61"/>
      <c r="T1273" s="61"/>
    </row>
    <row r="1274" spans="1:20" s="55" customFormat="1" ht="14.15" x14ac:dyDescent="0.4">
      <c r="A1274" s="39"/>
      <c r="E1274" s="74"/>
      <c r="F1274" s="74"/>
      <c r="G1274" s="74"/>
      <c r="S1274" s="61"/>
      <c r="T1274" s="61"/>
    </row>
    <row r="1275" spans="1:20" s="55" customFormat="1" ht="14.15" x14ac:dyDescent="0.4">
      <c r="A1275" s="39"/>
      <c r="E1275" s="74"/>
      <c r="F1275" s="74"/>
      <c r="G1275" s="74"/>
      <c r="S1275" s="61"/>
      <c r="T1275" s="61"/>
    </row>
    <row r="1276" spans="1:20" s="55" customFormat="1" ht="14.15" x14ac:dyDescent="0.4">
      <c r="A1276" s="39"/>
      <c r="E1276" s="74"/>
      <c r="F1276" s="74"/>
      <c r="G1276" s="74"/>
      <c r="S1276" s="61"/>
      <c r="T1276" s="61"/>
    </row>
    <row r="1277" spans="1:20" s="55" customFormat="1" ht="14.15" x14ac:dyDescent="0.4">
      <c r="A1277" s="39"/>
      <c r="E1277" s="74"/>
      <c r="F1277" s="74"/>
      <c r="G1277" s="74"/>
      <c r="S1277" s="61"/>
      <c r="T1277" s="61"/>
    </row>
    <row r="1278" spans="1:20" s="55" customFormat="1" ht="14.15" x14ac:dyDescent="0.4">
      <c r="A1278" s="39"/>
      <c r="E1278" s="74"/>
      <c r="F1278" s="74"/>
      <c r="G1278" s="74"/>
      <c r="S1278" s="61"/>
      <c r="T1278" s="61"/>
    </row>
    <row r="1279" spans="1:20" s="55" customFormat="1" ht="14.15" x14ac:dyDescent="0.4">
      <c r="A1279" s="39"/>
      <c r="E1279" s="74"/>
      <c r="F1279" s="74"/>
      <c r="G1279" s="74"/>
      <c r="S1279" s="61"/>
      <c r="T1279" s="61"/>
    </row>
    <row r="1280" spans="1:20" s="55" customFormat="1" ht="14.15" x14ac:dyDescent="0.4">
      <c r="A1280" s="39"/>
      <c r="E1280" s="74"/>
      <c r="F1280" s="74"/>
      <c r="G1280" s="74"/>
      <c r="S1280" s="61"/>
      <c r="T1280" s="61"/>
    </row>
    <row r="1281" spans="1:20" s="55" customFormat="1" ht="14.15" x14ac:dyDescent="0.4">
      <c r="A1281" s="39"/>
      <c r="E1281" s="74"/>
      <c r="F1281" s="74"/>
      <c r="G1281" s="74"/>
      <c r="S1281" s="61"/>
      <c r="T1281" s="61"/>
    </row>
    <row r="1282" spans="1:20" s="55" customFormat="1" ht="14.15" x14ac:dyDescent="0.4">
      <c r="A1282" s="39"/>
      <c r="E1282" s="74"/>
      <c r="F1282" s="74"/>
      <c r="G1282" s="74"/>
      <c r="S1282" s="61"/>
      <c r="T1282" s="61"/>
    </row>
    <row r="1283" spans="1:20" s="55" customFormat="1" ht="14.15" x14ac:dyDescent="0.4">
      <c r="A1283" s="39"/>
      <c r="E1283" s="74"/>
      <c r="F1283" s="74"/>
      <c r="G1283" s="74"/>
      <c r="S1283" s="61"/>
      <c r="T1283" s="61"/>
    </row>
    <row r="1284" spans="1:20" s="55" customFormat="1" ht="14.15" x14ac:dyDescent="0.4">
      <c r="A1284" s="39"/>
      <c r="E1284" s="74"/>
      <c r="F1284" s="74"/>
      <c r="G1284" s="74"/>
      <c r="S1284" s="61"/>
      <c r="T1284" s="61"/>
    </row>
    <row r="1285" spans="1:20" s="55" customFormat="1" ht="14.15" x14ac:dyDescent="0.4">
      <c r="A1285" s="39"/>
      <c r="E1285" s="74"/>
      <c r="F1285" s="74"/>
      <c r="G1285" s="74"/>
      <c r="S1285" s="61"/>
      <c r="T1285" s="61"/>
    </row>
    <row r="1286" spans="1:20" s="55" customFormat="1" ht="14.15" x14ac:dyDescent="0.4">
      <c r="A1286" s="39"/>
      <c r="E1286" s="74"/>
      <c r="F1286" s="74"/>
      <c r="G1286" s="74"/>
      <c r="S1286" s="61"/>
      <c r="T1286" s="61"/>
    </row>
    <row r="1287" spans="1:20" s="55" customFormat="1" ht="14.15" x14ac:dyDescent="0.4">
      <c r="A1287" s="39"/>
      <c r="E1287" s="74"/>
      <c r="F1287" s="74"/>
      <c r="G1287" s="74"/>
      <c r="S1287" s="61"/>
      <c r="T1287" s="61"/>
    </row>
    <row r="1288" spans="1:20" s="55" customFormat="1" ht="14.15" x14ac:dyDescent="0.4">
      <c r="A1288" s="39"/>
      <c r="E1288" s="74"/>
      <c r="F1288" s="74"/>
      <c r="G1288" s="74"/>
      <c r="S1288" s="61"/>
      <c r="T1288" s="61"/>
    </row>
    <row r="1289" spans="1:20" s="55" customFormat="1" ht="14.15" x14ac:dyDescent="0.4">
      <c r="A1289" s="39"/>
      <c r="E1289" s="74"/>
      <c r="F1289" s="74"/>
      <c r="G1289" s="74"/>
      <c r="S1289" s="61"/>
      <c r="T1289" s="61"/>
    </row>
    <row r="1290" spans="1:20" s="55" customFormat="1" ht="14.15" x14ac:dyDescent="0.4">
      <c r="A1290" s="39"/>
      <c r="E1290" s="74"/>
      <c r="F1290" s="74"/>
      <c r="G1290" s="74"/>
      <c r="S1290" s="61"/>
      <c r="T1290" s="61"/>
    </row>
    <row r="1291" spans="1:20" s="55" customFormat="1" ht="14.15" x14ac:dyDescent="0.4">
      <c r="A1291" s="39"/>
      <c r="E1291" s="74"/>
      <c r="F1291" s="74"/>
      <c r="G1291" s="74"/>
      <c r="S1291" s="61"/>
      <c r="T1291" s="61"/>
    </row>
    <row r="1292" spans="1:20" s="55" customFormat="1" ht="14.15" x14ac:dyDescent="0.4">
      <c r="A1292" s="39"/>
      <c r="E1292" s="74"/>
      <c r="F1292" s="74"/>
      <c r="G1292" s="74"/>
      <c r="S1292" s="61"/>
      <c r="T1292" s="61"/>
    </row>
    <row r="1293" spans="1:20" s="55" customFormat="1" ht="14.15" x14ac:dyDescent="0.4">
      <c r="A1293" s="39"/>
      <c r="E1293" s="74"/>
      <c r="F1293" s="74"/>
      <c r="G1293" s="74"/>
      <c r="S1293" s="61"/>
      <c r="T1293" s="61"/>
    </row>
    <row r="1294" spans="1:20" s="55" customFormat="1" ht="14.15" x14ac:dyDescent="0.4">
      <c r="A1294" s="39"/>
      <c r="E1294" s="74"/>
      <c r="F1294" s="74"/>
      <c r="G1294" s="74"/>
      <c r="S1294" s="61"/>
      <c r="T1294" s="61"/>
    </row>
    <row r="1295" spans="1:20" s="55" customFormat="1" ht="14.15" x14ac:dyDescent="0.4">
      <c r="A1295" s="39"/>
      <c r="E1295" s="74"/>
      <c r="F1295" s="74"/>
      <c r="G1295" s="74"/>
      <c r="S1295" s="61"/>
      <c r="T1295" s="61"/>
    </row>
    <row r="1296" spans="1:20" s="55" customFormat="1" ht="14.15" x14ac:dyDescent="0.4">
      <c r="A1296" s="39"/>
      <c r="E1296" s="74"/>
      <c r="F1296" s="74"/>
      <c r="G1296" s="74"/>
      <c r="S1296" s="61"/>
      <c r="T1296" s="61"/>
    </row>
    <row r="1297" spans="1:20" s="55" customFormat="1" ht="14.15" x14ac:dyDescent="0.4">
      <c r="A1297" s="39"/>
      <c r="E1297" s="74"/>
      <c r="F1297" s="74"/>
      <c r="G1297" s="74"/>
      <c r="S1297" s="61"/>
      <c r="T1297" s="61"/>
    </row>
    <row r="1298" spans="1:20" s="55" customFormat="1" ht="14.15" x14ac:dyDescent="0.4">
      <c r="A1298" s="39"/>
      <c r="E1298" s="74"/>
      <c r="F1298" s="74"/>
      <c r="G1298" s="74"/>
      <c r="S1298" s="61"/>
      <c r="T1298" s="61"/>
    </row>
    <row r="1299" spans="1:20" s="55" customFormat="1" ht="14.15" x14ac:dyDescent="0.4">
      <c r="A1299" s="39"/>
      <c r="E1299" s="74"/>
      <c r="F1299" s="74"/>
      <c r="G1299" s="74"/>
      <c r="S1299" s="61"/>
      <c r="T1299" s="61"/>
    </row>
    <row r="1300" spans="1:20" s="55" customFormat="1" ht="14.15" x14ac:dyDescent="0.4">
      <c r="A1300" s="39"/>
      <c r="E1300" s="74"/>
      <c r="F1300" s="74"/>
      <c r="G1300" s="74"/>
      <c r="S1300" s="61"/>
      <c r="T1300" s="61"/>
    </row>
    <row r="1301" spans="1:20" s="55" customFormat="1" ht="14.15" x14ac:dyDescent="0.4">
      <c r="A1301" s="39"/>
      <c r="E1301" s="74"/>
      <c r="F1301" s="74"/>
      <c r="G1301" s="74"/>
      <c r="S1301" s="61"/>
      <c r="T1301" s="61"/>
    </row>
    <row r="1302" spans="1:20" s="55" customFormat="1" ht="14.15" x14ac:dyDescent="0.4">
      <c r="A1302" s="39"/>
      <c r="E1302" s="74"/>
      <c r="F1302" s="74"/>
      <c r="G1302" s="74"/>
      <c r="S1302" s="61"/>
      <c r="T1302" s="61"/>
    </row>
    <row r="1303" spans="1:20" s="55" customFormat="1" ht="14.15" x14ac:dyDescent="0.4">
      <c r="A1303" s="39"/>
      <c r="E1303" s="74"/>
      <c r="F1303" s="74"/>
      <c r="G1303" s="74"/>
      <c r="S1303" s="61"/>
      <c r="T1303" s="61"/>
    </row>
    <row r="1304" spans="1:20" s="55" customFormat="1" ht="14.15" x14ac:dyDescent="0.4">
      <c r="A1304" s="39"/>
      <c r="E1304" s="74"/>
      <c r="F1304" s="74"/>
      <c r="G1304" s="74"/>
      <c r="S1304" s="61"/>
      <c r="T1304" s="61"/>
    </row>
    <row r="1305" spans="1:20" s="55" customFormat="1" ht="14.15" x14ac:dyDescent="0.4">
      <c r="A1305" s="39"/>
      <c r="E1305" s="74"/>
      <c r="F1305" s="74"/>
      <c r="G1305" s="74"/>
      <c r="S1305" s="61"/>
      <c r="T1305" s="61"/>
    </row>
    <row r="1306" spans="1:20" s="55" customFormat="1" ht="14.15" x14ac:dyDescent="0.4">
      <c r="A1306" s="39"/>
      <c r="E1306" s="74"/>
      <c r="F1306" s="74"/>
      <c r="G1306" s="74"/>
      <c r="S1306" s="61"/>
      <c r="T1306" s="61"/>
    </row>
    <row r="1307" spans="1:20" s="55" customFormat="1" ht="14.15" x14ac:dyDescent="0.4">
      <c r="A1307" s="39"/>
      <c r="E1307" s="74"/>
      <c r="F1307" s="74"/>
      <c r="G1307" s="74"/>
      <c r="S1307" s="61"/>
      <c r="T1307" s="61"/>
    </row>
    <row r="1308" spans="1:20" s="55" customFormat="1" ht="14.15" x14ac:dyDescent="0.4">
      <c r="A1308" s="39"/>
      <c r="E1308" s="74"/>
      <c r="F1308" s="74"/>
      <c r="G1308" s="74"/>
      <c r="S1308" s="61"/>
      <c r="T1308" s="61"/>
    </row>
    <row r="1309" spans="1:20" s="55" customFormat="1" ht="14.15" x14ac:dyDescent="0.4">
      <c r="A1309" s="39"/>
      <c r="E1309" s="74"/>
      <c r="F1309" s="74"/>
      <c r="G1309" s="74"/>
      <c r="S1309" s="61"/>
      <c r="T1309" s="61"/>
    </row>
    <row r="1310" spans="1:20" s="55" customFormat="1" ht="14.15" x14ac:dyDescent="0.4">
      <c r="A1310" s="39"/>
      <c r="E1310" s="74"/>
      <c r="F1310" s="74"/>
      <c r="G1310" s="74"/>
      <c r="S1310" s="61"/>
      <c r="T1310" s="61"/>
    </row>
    <row r="1311" spans="1:20" s="55" customFormat="1" ht="14.15" x14ac:dyDescent="0.4">
      <c r="A1311" s="39"/>
      <c r="E1311" s="74"/>
      <c r="F1311" s="74"/>
      <c r="G1311" s="74"/>
      <c r="S1311" s="61"/>
      <c r="T1311" s="61"/>
    </row>
    <row r="1312" spans="1:20" s="55" customFormat="1" ht="14.15" x14ac:dyDescent="0.4">
      <c r="A1312" s="39"/>
      <c r="E1312" s="74"/>
      <c r="F1312" s="74"/>
      <c r="G1312" s="74"/>
      <c r="S1312" s="61"/>
      <c r="T1312" s="61"/>
    </row>
    <row r="1313" spans="1:20" s="55" customFormat="1" ht="14.15" x14ac:dyDescent="0.4">
      <c r="A1313" s="39"/>
      <c r="E1313" s="74"/>
      <c r="F1313" s="74"/>
      <c r="G1313" s="74"/>
      <c r="S1313" s="61"/>
      <c r="T1313" s="61"/>
    </row>
    <row r="1314" spans="1:20" s="55" customFormat="1" ht="14.15" x14ac:dyDescent="0.4">
      <c r="A1314" s="39"/>
      <c r="E1314" s="74"/>
      <c r="F1314" s="74"/>
      <c r="G1314" s="74"/>
      <c r="S1314" s="61"/>
      <c r="T1314" s="61"/>
    </row>
    <row r="1315" spans="1:20" s="55" customFormat="1" ht="14.15" x14ac:dyDescent="0.4">
      <c r="A1315" s="39"/>
      <c r="E1315" s="74"/>
      <c r="F1315" s="74"/>
      <c r="G1315" s="74"/>
      <c r="S1315" s="61"/>
      <c r="T1315" s="61"/>
    </row>
    <row r="1316" spans="1:20" s="55" customFormat="1" ht="14.15" x14ac:dyDescent="0.4">
      <c r="A1316" s="39"/>
      <c r="E1316" s="74"/>
      <c r="F1316" s="74"/>
      <c r="G1316" s="74"/>
      <c r="S1316" s="61"/>
      <c r="T1316" s="61"/>
    </row>
    <row r="1317" spans="1:20" s="55" customFormat="1" ht="14.15" x14ac:dyDescent="0.4">
      <c r="A1317" s="39"/>
      <c r="E1317" s="74"/>
      <c r="F1317" s="74"/>
      <c r="G1317" s="74"/>
      <c r="S1317" s="61"/>
      <c r="T1317" s="61"/>
    </row>
    <row r="1318" spans="1:20" s="55" customFormat="1" ht="14.15" x14ac:dyDescent="0.4">
      <c r="A1318" s="39"/>
      <c r="E1318" s="74"/>
      <c r="F1318" s="74"/>
      <c r="G1318" s="74"/>
      <c r="S1318" s="61"/>
      <c r="T1318" s="61"/>
    </row>
    <row r="1319" spans="1:20" s="55" customFormat="1" ht="14.15" x14ac:dyDescent="0.4">
      <c r="A1319" s="39"/>
      <c r="E1319" s="74"/>
      <c r="F1319" s="74"/>
      <c r="G1319" s="74"/>
      <c r="S1319" s="61"/>
      <c r="T1319" s="61"/>
    </row>
    <row r="1320" spans="1:20" s="55" customFormat="1" ht="14.15" x14ac:dyDescent="0.4">
      <c r="A1320" s="39"/>
      <c r="E1320" s="74"/>
      <c r="F1320" s="74"/>
      <c r="G1320" s="74"/>
      <c r="S1320" s="61"/>
      <c r="T1320" s="61"/>
    </row>
    <row r="1321" spans="1:20" s="55" customFormat="1" ht="14.15" x14ac:dyDescent="0.4">
      <c r="A1321" s="39"/>
      <c r="E1321" s="74"/>
      <c r="F1321" s="74"/>
      <c r="G1321" s="74"/>
      <c r="S1321" s="61"/>
      <c r="T1321" s="61"/>
    </row>
    <row r="1322" spans="1:20" s="55" customFormat="1" ht="14.15" x14ac:dyDescent="0.4">
      <c r="A1322" s="39"/>
      <c r="E1322" s="74"/>
      <c r="F1322" s="74"/>
      <c r="G1322" s="74"/>
      <c r="S1322" s="61"/>
      <c r="T1322" s="61"/>
    </row>
    <row r="1323" spans="1:20" s="55" customFormat="1" ht="14.15" x14ac:dyDescent="0.4">
      <c r="A1323" s="39"/>
      <c r="E1323" s="74"/>
      <c r="F1323" s="74"/>
      <c r="G1323" s="74"/>
      <c r="S1323" s="61"/>
      <c r="T1323" s="61"/>
    </row>
    <row r="1324" spans="1:20" s="55" customFormat="1" ht="14.15" x14ac:dyDescent="0.4">
      <c r="A1324" s="39"/>
      <c r="E1324" s="74"/>
      <c r="F1324" s="74"/>
      <c r="G1324" s="74"/>
      <c r="S1324" s="61"/>
      <c r="T1324" s="61"/>
    </row>
    <row r="1325" spans="1:20" s="55" customFormat="1" ht="14.15" x14ac:dyDescent="0.4">
      <c r="A1325" s="39"/>
      <c r="E1325" s="74"/>
      <c r="F1325" s="74"/>
      <c r="G1325" s="74"/>
      <c r="S1325" s="61"/>
      <c r="T1325" s="61"/>
    </row>
    <row r="1326" spans="1:20" s="55" customFormat="1" ht="14.15" x14ac:dyDescent="0.4">
      <c r="A1326" s="39"/>
      <c r="E1326" s="74"/>
      <c r="F1326" s="74"/>
      <c r="G1326" s="74"/>
      <c r="S1326" s="61"/>
      <c r="T1326" s="61"/>
    </row>
    <row r="1327" spans="1:20" s="55" customFormat="1" ht="14.15" x14ac:dyDescent="0.4">
      <c r="A1327" s="39"/>
      <c r="E1327" s="74"/>
      <c r="F1327" s="74"/>
      <c r="G1327" s="74"/>
      <c r="S1327" s="61"/>
      <c r="T1327" s="61"/>
    </row>
    <row r="1328" spans="1:20" s="55" customFormat="1" ht="14.15" x14ac:dyDescent="0.4">
      <c r="A1328" s="39"/>
      <c r="E1328" s="74"/>
      <c r="F1328" s="74"/>
      <c r="G1328" s="74"/>
      <c r="S1328" s="61"/>
      <c r="T1328" s="61"/>
    </row>
    <row r="1329" spans="1:20" s="55" customFormat="1" ht="14.15" x14ac:dyDescent="0.4">
      <c r="A1329" s="39"/>
      <c r="E1329" s="74"/>
      <c r="F1329" s="74"/>
      <c r="G1329" s="74"/>
      <c r="S1329" s="61"/>
      <c r="T1329" s="61"/>
    </row>
    <row r="1330" spans="1:20" s="55" customFormat="1" ht="14.15" x14ac:dyDescent="0.4">
      <c r="A1330" s="39"/>
      <c r="E1330" s="74"/>
      <c r="F1330" s="74"/>
      <c r="G1330" s="74"/>
      <c r="S1330" s="61"/>
      <c r="T1330" s="61"/>
    </row>
    <row r="1331" spans="1:20" s="55" customFormat="1" ht="14.15" x14ac:dyDescent="0.4">
      <c r="A1331" s="39"/>
      <c r="E1331" s="74"/>
      <c r="F1331" s="74"/>
      <c r="G1331" s="74"/>
      <c r="S1331" s="61"/>
      <c r="T1331" s="61"/>
    </row>
    <row r="1332" spans="1:20" s="55" customFormat="1" ht="14.15" x14ac:dyDescent="0.4">
      <c r="A1332" s="39"/>
      <c r="E1332" s="74"/>
      <c r="F1332" s="74"/>
      <c r="G1332" s="74"/>
      <c r="S1332" s="61"/>
      <c r="T1332" s="61"/>
    </row>
    <row r="1333" spans="1:20" s="55" customFormat="1" ht="14.15" x14ac:dyDescent="0.4">
      <c r="A1333" s="39"/>
      <c r="E1333" s="74"/>
      <c r="F1333" s="74"/>
      <c r="G1333" s="74"/>
      <c r="S1333" s="61"/>
      <c r="T1333" s="61"/>
    </row>
    <row r="1334" spans="1:20" s="55" customFormat="1" ht="14.15" x14ac:dyDescent="0.4">
      <c r="A1334" s="39"/>
      <c r="E1334" s="74"/>
      <c r="F1334" s="74"/>
      <c r="G1334" s="74"/>
      <c r="S1334" s="61"/>
      <c r="T1334" s="61"/>
    </row>
    <row r="1335" spans="1:20" s="55" customFormat="1" ht="14.15" x14ac:dyDescent="0.4">
      <c r="A1335" s="39"/>
      <c r="E1335" s="74"/>
      <c r="F1335" s="74"/>
      <c r="G1335" s="74"/>
      <c r="S1335" s="61"/>
      <c r="T1335" s="61"/>
    </row>
    <row r="1336" spans="1:20" s="55" customFormat="1" ht="14.15" x14ac:dyDescent="0.4">
      <c r="A1336" s="39"/>
      <c r="E1336" s="74"/>
      <c r="F1336" s="74"/>
      <c r="G1336" s="74"/>
      <c r="S1336" s="61"/>
      <c r="T1336" s="61"/>
    </row>
    <row r="1337" spans="1:20" s="55" customFormat="1" ht="14.15" x14ac:dyDescent="0.4">
      <c r="A1337" s="39"/>
      <c r="E1337" s="74"/>
      <c r="F1337" s="74"/>
      <c r="G1337" s="74"/>
      <c r="S1337" s="61"/>
      <c r="T1337" s="61"/>
    </row>
    <row r="1338" spans="1:20" s="55" customFormat="1" ht="14.15" x14ac:dyDescent="0.4">
      <c r="A1338" s="39"/>
      <c r="E1338" s="74"/>
      <c r="F1338" s="74"/>
      <c r="G1338" s="74"/>
      <c r="S1338" s="61"/>
      <c r="T1338" s="61"/>
    </row>
    <row r="1339" spans="1:20" s="55" customFormat="1" ht="14.15" x14ac:dyDescent="0.4">
      <c r="A1339" s="39"/>
      <c r="E1339" s="74"/>
      <c r="F1339" s="74"/>
      <c r="G1339" s="74"/>
      <c r="S1339" s="61"/>
      <c r="T1339" s="61"/>
    </row>
    <row r="1340" spans="1:20" s="55" customFormat="1" ht="14.15" x14ac:dyDescent="0.4">
      <c r="A1340" s="39"/>
      <c r="E1340" s="74"/>
      <c r="F1340" s="74"/>
      <c r="G1340" s="74"/>
      <c r="S1340" s="61"/>
      <c r="T1340" s="61"/>
    </row>
    <row r="1341" spans="1:20" s="55" customFormat="1" ht="14.15" x14ac:dyDescent="0.4">
      <c r="A1341" s="39"/>
      <c r="E1341" s="74"/>
      <c r="F1341" s="74"/>
      <c r="G1341" s="74"/>
      <c r="S1341" s="61"/>
      <c r="T1341" s="61"/>
    </row>
    <row r="1342" spans="1:20" s="55" customFormat="1" ht="14.15" x14ac:dyDescent="0.4">
      <c r="A1342" s="39"/>
      <c r="E1342" s="74"/>
      <c r="F1342" s="74"/>
      <c r="G1342" s="74"/>
      <c r="S1342" s="61"/>
      <c r="T1342" s="61"/>
    </row>
    <row r="1343" spans="1:20" s="55" customFormat="1" ht="14.15" x14ac:dyDescent="0.4">
      <c r="A1343" s="39"/>
      <c r="E1343" s="74"/>
      <c r="F1343" s="74"/>
      <c r="G1343" s="74"/>
      <c r="S1343" s="61"/>
      <c r="T1343" s="61"/>
    </row>
    <row r="1344" spans="1:20" s="55" customFormat="1" ht="14.15" x14ac:dyDescent="0.4">
      <c r="A1344" s="39"/>
      <c r="E1344" s="74"/>
      <c r="F1344" s="74"/>
      <c r="G1344" s="74"/>
      <c r="S1344" s="61"/>
      <c r="T1344" s="61"/>
    </row>
    <row r="1345" spans="1:20" s="55" customFormat="1" ht="14.15" x14ac:dyDescent="0.4">
      <c r="A1345" s="39"/>
      <c r="E1345" s="74"/>
      <c r="F1345" s="74"/>
      <c r="G1345" s="74"/>
      <c r="S1345" s="61"/>
      <c r="T1345" s="61"/>
    </row>
    <row r="1346" spans="1:20" s="55" customFormat="1" ht="14.15" x14ac:dyDescent="0.4">
      <c r="A1346" s="39"/>
      <c r="E1346" s="74"/>
      <c r="F1346" s="74"/>
      <c r="G1346" s="74"/>
      <c r="S1346" s="61"/>
      <c r="T1346" s="61"/>
    </row>
    <row r="1347" spans="1:20" s="55" customFormat="1" ht="14.15" x14ac:dyDescent="0.4">
      <c r="A1347" s="39"/>
      <c r="E1347" s="74"/>
      <c r="F1347" s="74"/>
      <c r="G1347" s="74"/>
      <c r="S1347" s="61"/>
      <c r="T1347" s="61"/>
    </row>
    <row r="1348" spans="1:20" s="55" customFormat="1" ht="14.15" x14ac:dyDescent="0.4">
      <c r="A1348" s="39"/>
      <c r="E1348" s="74"/>
      <c r="F1348" s="74"/>
      <c r="G1348" s="74"/>
      <c r="S1348" s="61"/>
      <c r="T1348" s="61"/>
    </row>
    <row r="1349" spans="1:20" s="55" customFormat="1" ht="14.15" x14ac:dyDescent="0.4">
      <c r="A1349" s="39"/>
      <c r="E1349" s="74"/>
      <c r="F1349" s="74"/>
      <c r="G1349" s="74"/>
      <c r="S1349" s="61"/>
      <c r="T1349" s="61"/>
    </row>
    <row r="1350" spans="1:20" s="55" customFormat="1" ht="14.15" x14ac:dyDescent="0.4">
      <c r="A1350" s="39"/>
      <c r="E1350" s="74"/>
      <c r="F1350" s="74"/>
      <c r="G1350" s="74"/>
      <c r="S1350" s="61"/>
      <c r="T1350" s="61"/>
    </row>
    <row r="1351" spans="1:20" s="55" customFormat="1" ht="14.15" x14ac:dyDescent="0.4">
      <c r="A1351" s="39"/>
      <c r="E1351" s="74"/>
      <c r="F1351" s="74"/>
      <c r="G1351" s="74"/>
      <c r="S1351" s="61"/>
      <c r="T1351" s="61"/>
    </row>
    <row r="1352" spans="1:20" s="55" customFormat="1" ht="14.15" x14ac:dyDescent="0.4">
      <c r="A1352" s="39"/>
      <c r="E1352" s="74"/>
      <c r="F1352" s="74"/>
      <c r="G1352" s="74"/>
      <c r="S1352" s="61"/>
      <c r="T1352" s="61"/>
    </row>
    <row r="1353" spans="1:20" s="55" customFormat="1" ht="14.15" x14ac:dyDescent="0.4">
      <c r="A1353" s="39"/>
      <c r="E1353" s="74"/>
      <c r="F1353" s="74"/>
      <c r="G1353" s="74"/>
      <c r="S1353" s="61"/>
      <c r="T1353" s="61"/>
    </row>
    <row r="1354" spans="1:20" s="55" customFormat="1" ht="14.15" x14ac:dyDescent="0.4">
      <c r="A1354" s="39"/>
      <c r="E1354" s="74"/>
      <c r="F1354" s="74"/>
      <c r="G1354" s="74"/>
      <c r="S1354" s="61"/>
      <c r="T1354" s="61"/>
    </row>
    <row r="1355" spans="1:20" s="55" customFormat="1" ht="14.15" x14ac:dyDescent="0.4">
      <c r="A1355" s="39"/>
      <c r="E1355" s="74"/>
      <c r="F1355" s="74"/>
      <c r="G1355" s="74"/>
      <c r="S1355" s="61"/>
      <c r="T1355" s="61"/>
    </row>
    <row r="1356" spans="1:20" s="55" customFormat="1" ht="14.15" x14ac:dyDescent="0.4">
      <c r="A1356" s="39"/>
      <c r="E1356" s="74"/>
      <c r="F1356" s="74"/>
      <c r="G1356" s="74"/>
      <c r="S1356" s="61"/>
      <c r="T1356" s="61"/>
    </row>
    <row r="1357" spans="1:20" s="55" customFormat="1" ht="14.15" x14ac:dyDescent="0.4">
      <c r="A1357" s="39"/>
      <c r="E1357" s="74"/>
      <c r="F1357" s="74"/>
      <c r="G1357" s="74"/>
      <c r="S1357" s="61"/>
      <c r="T1357" s="61"/>
    </row>
    <row r="1358" spans="1:20" s="55" customFormat="1" ht="14.15" x14ac:dyDescent="0.4">
      <c r="A1358" s="39"/>
      <c r="E1358" s="74"/>
      <c r="F1358" s="74"/>
      <c r="G1358" s="74"/>
      <c r="S1358" s="61"/>
      <c r="T1358" s="61"/>
    </row>
    <row r="1359" spans="1:20" s="55" customFormat="1" ht="14.15" x14ac:dyDescent="0.4">
      <c r="A1359" s="39"/>
      <c r="E1359" s="74"/>
      <c r="F1359" s="74"/>
      <c r="G1359" s="74"/>
      <c r="S1359" s="61"/>
      <c r="T1359" s="61"/>
    </row>
    <row r="1360" spans="1:20" s="55" customFormat="1" ht="14.15" x14ac:dyDescent="0.4">
      <c r="A1360" s="39"/>
      <c r="E1360" s="74"/>
      <c r="F1360" s="74"/>
      <c r="G1360" s="74"/>
      <c r="S1360" s="61"/>
      <c r="T1360" s="61"/>
    </row>
    <row r="1361" spans="1:20" s="55" customFormat="1" ht="14.15" x14ac:dyDescent="0.4">
      <c r="A1361" s="39"/>
      <c r="E1361" s="74"/>
      <c r="F1361" s="74"/>
      <c r="G1361" s="74"/>
      <c r="S1361" s="61"/>
      <c r="T1361" s="61"/>
    </row>
    <row r="1362" spans="1:20" s="55" customFormat="1" ht="14.15" x14ac:dyDescent="0.4">
      <c r="A1362" s="39"/>
      <c r="E1362" s="74"/>
      <c r="F1362" s="74"/>
      <c r="G1362" s="74"/>
      <c r="S1362" s="61"/>
      <c r="T1362" s="61"/>
    </row>
    <row r="1363" spans="1:20" s="55" customFormat="1" ht="14.15" x14ac:dyDescent="0.4">
      <c r="A1363" s="39"/>
      <c r="E1363" s="74"/>
      <c r="F1363" s="74"/>
      <c r="G1363" s="74"/>
      <c r="S1363" s="61"/>
      <c r="T1363" s="61"/>
    </row>
    <row r="1364" spans="1:20" s="55" customFormat="1" ht="14.15" x14ac:dyDescent="0.4">
      <c r="A1364" s="39"/>
      <c r="E1364" s="74"/>
      <c r="F1364" s="74"/>
      <c r="G1364" s="74"/>
      <c r="S1364" s="61"/>
      <c r="T1364" s="61"/>
    </row>
    <row r="1365" spans="1:20" s="55" customFormat="1" ht="14.15" x14ac:dyDescent="0.4">
      <c r="A1365" s="39"/>
      <c r="E1365" s="74"/>
      <c r="F1365" s="74"/>
      <c r="G1365" s="74"/>
      <c r="S1365" s="61"/>
      <c r="T1365" s="61"/>
    </row>
    <row r="1366" spans="1:20" s="55" customFormat="1" ht="14.15" x14ac:dyDescent="0.4">
      <c r="A1366" s="39"/>
      <c r="E1366" s="74"/>
      <c r="F1366" s="74"/>
      <c r="G1366" s="74"/>
      <c r="S1366" s="61"/>
      <c r="T1366" s="61"/>
    </row>
    <row r="1367" spans="1:20" s="55" customFormat="1" ht="14.15" x14ac:dyDescent="0.4">
      <c r="A1367" s="39"/>
      <c r="E1367" s="74"/>
      <c r="F1367" s="74"/>
      <c r="G1367" s="74"/>
      <c r="S1367" s="61"/>
      <c r="T1367" s="61"/>
    </row>
    <row r="1368" spans="1:20" s="55" customFormat="1" ht="14.15" x14ac:dyDescent="0.4">
      <c r="A1368" s="39"/>
      <c r="E1368" s="74"/>
      <c r="F1368" s="74"/>
      <c r="G1368" s="74"/>
      <c r="S1368" s="61"/>
      <c r="T1368" s="61"/>
    </row>
    <row r="1369" spans="1:20" s="55" customFormat="1" ht="14.15" x14ac:dyDescent="0.4">
      <c r="A1369" s="39"/>
      <c r="E1369" s="74"/>
      <c r="F1369" s="74"/>
      <c r="G1369" s="74"/>
      <c r="S1369" s="61"/>
      <c r="T1369" s="61"/>
    </row>
    <row r="1370" spans="1:20" s="55" customFormat="1" ht="14.15" x14ac:dyDescent="0.4">
      <c r="A1370" s="39"/>
      <c r="E1370" s="74"/>
      <c r="F1370" s="74"/>
      <c r="G1370" s="74"/>
      <c r="S1370" s="61"/>
      <c r="T1370" s="61"/>
    </row>
    <row r="1371" spans="1:20" s="55" customFormat="1" ht="14.15" x14ac:dyDescent="0.4">
      <c r="A1371" s="39"/>
      <c r="E1371" s="74"/>
      <c r="F1371" s="74"/>
      <c r="G1371" s="74"/>
      <c r="S1371" s="61"/>
      <c r="T1371" s="61"/>
    </row>
    <row r="1372" spans="1:20" s="55" customFormat="1" ht="14.15" x14ac:dyDescent="0.4">
      <c r="A1372" s="39"/>
      <c r="E1372" s="74"/>
      <c r="F1372" s="74"/>
      <c r="G1372" s="74"/>
      <c r="S1372" s="61"/>
      <c r="T1372" s="61"/>
    </row>
    <row r="1373" spans="1:20" s="55" customFormat="1" ht="14.15" x14ac:dyDescent="0.4">
      <c r="A1373" s="39"/>
      <c r="E1373" s="74"/>
      <c r="F1373" s="74"/>
      <c r="G1373" s="74"/>
      <c r="S1373" s="61"/>
      <c r="T1373" s="61"/>
    </row>
    <row r="1374" spans="1:20" s="55" customFormat="1" ht="14.15" x14ac:dyDescent="0.4">
      <c r="A1374" s="39"/>
      <c r="E1374" s="74"/>
      <c r="F1374" s="74"/>
      <c r="G1374" s="74"/>
      <c r="S1374" s="61"/>
      <c r="T1374" s="61"/>
    </row>
    <row r="1375" spans="1:20" s="55" customFormat="1" ht="14.15" x14ac:dyDescent="0.4">
      <c r="A1375" s="39"/>
      <c r="E1375" s="74"/>
      <c r="F1375" s="74"/>
      <c r="G1375" s="74"/>
      <c r="S1375" s="61"/>
      <c r="T1375" s="61"/>
    </row>
    <row r="1376" spans="1:20" s="55" customFormat="1" ht="14.15" x14ac:dyDescent="0.4">
      <c r="A1376" s="39"/>
      <c r="E1376" s="74"/>
      <c r="F1376" s="74"/>
      <c r="G1376" s="74"/>
      <c r="S1376" s="61"/>
      <c r="T1376" s="61"/>
    </row>
    <row r="1377" spans="1:20" s="55" customFormat="1" ht="14.15" x14ac:dyDescent="0.4">
      <c r="A1377" s="39"/>
      <c r="E1377" s="74"/>
      <c r="F1377" s="74"/>
      <c r="G1377" s="74"/>
      <c r="S1377" s="61"/>
      <c r="T1377" s="61"/>
    </row>
    <row r="1378" spans="1:20" s="55" customFormat="1" ht="14.15" x14ac:dyDescent="0.4">
      <c r="A1378" s="39"/>
      <c r="E1378" s="74"/>
      <c r="F1378" s="74"/>
      <c r="G1378" s="74"/>
      <c r="S1378" s="61"/>
      <c r="T1378" s="61"/>
    </row>
    <row r="1379" spans="1:20" s="55" customFormat="1" ht="14.15" x14ac:dyDescent="0.4">
      <c r="A1379" s="39"/>
      <c r="E1379" s="74"/>
      <c r="F1379" s="74"/>
      <c r="G1379" s="74"/>
      <c r="S1379" s="61"/>
      <c r="T1379" s="61"/>
    </row>
    <row r="1380" spans="1:20" s="55" customFormat="1" ht="14.15" x14ac:dyDescent="0.4">
      <c r="A1380" s="39"/>
      <c r="E1380" s="74"/>
      <c r="F1380" s="74"/>
      <c r="G1380" s="74"/>
      <c r="S1380" s="61"/>
      <c r="T1380" s="61"/>
    </row>
    <row r="1381" spans="1:20" s="55" customFormat="1" ht="14.15" x14ac:dyDescent="0.4">
      <c r="A1381" s="39"/>
      <c r="E1381" s="74"/>
      <c r="F1381" s="74"/>
      <c r="G1381" s="74"/>
      <c r="S1381" s="61"/>
      <c r="T1381" s="61"/>
    </row>
    <row r="1382" spans="1:20" s="55" customFormat="1" ht="14.15" x14ac:dyDescent="0.4">
      <c r="A1382" s="39"/>
      <c r="E1382" s="74"/>
      <c r="F1382" s="74"/>
      <c r="G1382" s="74"/>
      <c r="S1382" s="61"/>
      <c r="T1382" s="61"/>
    </row>
    <row r="1383" spans="1:20" s="55" customFormat="1" ht="14.15" x14ac:dyDescent="0.4">
      <c r="A1383" s="39"/>
      <c r="E1383" s="74"/>
      <c r="F1383" s="74"/>
      <c r="G1383" s="74"/>
      <c r="S1383" s="61"/>
      <c r="T1383" s="61"/>
    </row>
    <row r="1384" spans="1:20" s="55" customFormat="1" ht="14.15" x14ac:dyDescent="0.4">
      <c r="A1384" s="39"/>
      <c r="E1384" s="74"/>
      <c r="F1384" s="74"/>
      <c r="G1384" s="74"/>
      <c r="S1384" s="61"/>
      <c r="T1384" s="61"/>
    </row>
    <row r="1385" spans="1:20" s="55" customFormat="1" ht="14.15" x14ac:dyDescent="0.4">
      <c r="A1385" s="39"/>
      <c r="E1385" s="74"/>
      <c r="F1385" s="74"/>
      <c r="G1385" s="74"/>
      <c r="S1385" s="61"/>
      <c r="T1385" s="61"/>
    </row>
    <row r="1386" spans="1:20" s="55" customFormat="1" ht="14.15" x14ac:dyDescent="0.4">
      <c r="A1386" s="39"/>
      <c r="E1386" s="74"/>
      <c r="F1386" s="74"/>
      <c r="G1386" s="74"/>
      <c r="S1386" s="61"/>
      <c r="T1386" s="61"/>
    </row>
    <row r="1387" spans="1:20" s="55" customFormat="1" ht="14.15" x14ac:dyDescent="0.4">
      <c r="A1387" s="39"/>
      <c r="E1387" s="74"/>
      <c r="F1387" s="74"/>
      <c r="G1387" s="74"/>
      <c r="S1387" s="61"/>
      <c r="T1387" s="61"/>
    </row>
    <row r="1388" spans="1:20" s="55" customFormat="1" ht="14.15" x14ac:dyDescent="0.4">
      <c r="A1388" s="39"/>
      <c r="E1388" s="74"/>
      <c r="F1388" s="74"/>
      <c r="G1388" s="74"/>
      <c r="S1388" s="61"/>
      <c r="T1388" s="61"/>
    </row>
    <row r="1389" spans="1:20" s="55" customFormat="1" ht="14.15" x14ac:dyDescent="0.4">
      <c r="A1389" s="39"/>
      <c r="E1389" s="74"/>
      <c r="F1389" s="74"/>
      <c r="G1389" s="74"/>
      <c r="S1389" s="61"/>
      <c r="T1389" s="61"/>
    </row>
    <row r="1390" spans="1:20" s="55" customFormat="1" ht="14.15" x14ac:dyDescent="0.4">
      <c r="A1390" s="39"/>
      <c r="E1390" s="74"/>
      <c r="F1390" s="74"/>
      <c r="G1390" s="74"/>
      <c r="S1390" s="61"/>
      <c r="T1390" s="61"/>
    </row>
    <row r="1391" spans="1:20" s="55" customFormat="1" ht="14.15" x14ac:dyDescent="0.4">
      <c r="A1391" s="39"/>
      <c r="E1391" s="74"/>
      <c r="F1391" s="74"/>
      <c r="G1391" s="74"/>
      <c r="S1391" s="61"/>
      <c r="T1391" s="61"/>
    </row>
    <row r="1392" spans="1:20" s="55" customFormat="1" ht="14.15" x14ac:dyDescent="0.4">
      <c r="A1392" s="39"/>
      <c r="E1392" s="74"/>
      <c r="F1392" s="74"/>
      <c r="G1392" s="74"/>
      <c r="S1392" s="61"/>
      <c r="T1392" s="61"/>
    </row>
    <row r="1393" spans="1:20" s="55" customFormat="1" ht="14.15" x14ac:dyDescent="0.4">
      <c r="A1393" s="39"/>
      <c r="E1393" s="74"/>
      <c r="F1393" s="74"/>
      <c r="G1393" s="74"/>
      <c r="S1393" s="61"/>
      <c r="T1393" s="61"/>
    </row>
    <row r="1394" spans="1:20" s="55" customFormat="1" ht="14.15" x14ac:dyDescent="0.4">
      <c r="A1394" s="39"/>
      <c r="E1394" s="74"/>
      <c r="F1394" s="74"/>
      <c r="G1394" s="74"/>
      <c r="S1394" s="61"/>
      <c r="T1394" s="61"/>
    </row>
    <row r="1395" spans="1:20" s="55" customFormat="1" ht="14.15" x14ac:dyDescent="0.4">
      <c r="A1395" s="39"/>
      <c r="E1395" s="74"/>
      <c r="F1395" s="74"/>
      <c r="G1395" s="74"/>
      <c r="S1395" s="61"/>
      <c r="T1395" s="61"/>
    </row>
    <row r="1396" spans="1:20" s="55" customFormat="1" ht="14.15" x14ac:dyDescent="0.4">
      <c r="A1396" s="39"/>
      <c r="E1396" s="74"/>
      <c r="F1396" s="74"/>
      <c r="G1396" s="74"/>
      <c r="S1396" s="61"/>
      <c r="T1396" s="61"/>
    </row>
    <row r="1397" spans="1:20" s="55" customFormat="1" ht="14.15" x14ac:dyDescent="0.4">
      <c r="A1397" s="39"/>
      <c r="E1397" s="74"/>
      <c r="F1397" s="74"/>
      <c r="G1397" s="74"/>
      <c r="S1397" s="61"/>
      <c r="T1397" s="61"/>
    </row>
    <row r="1398" spans="1:20" s="55" customFormat="1" ht="14.15" x14ac:dyDescent="0.4">
      <c r="A1398" s="39"/>
      <c r="E1398" s="74"/>
      <c r="F1398" s="74"/>
      <c r="G1398" s="74"/>
      <c r="S1398" s="61"/>
      <c r="T1398" s="61"/>
    </row>
    <row r="1399" spans="1:20" s="55" customFormat="1" ht="14.15" x14ac:dyDescent="0.4">
      <c r="A1399" s="39"/>
      <c r="E1399" s="74"/>
      <c r="F1399" s="74"/>
      <c r="G1399" s="74"/>
      <c r="S1399" s="61"/>
      <c r="T1399" s="61"/>
    </row>
    <row r="1400" spans="1:20" s="55" customFormat="1" ht="14.15" x14ac:dyDescent="0.4">
      <c r="A1400" s="39"/>
      <c r="E1400" s="74"/>
      <c r="F1400" s="74"/>
      <c r="G1400" s="74"/>
      <c r="S1400" s="61"/>
      <c r="T1400" s="61"/>
    </row>
    <row r="1401" spans="1:20" s="55" customFormat="1" ht="14.15" x14ac:dyDescent="0.4">
      <c r="A1401" s="39"/>
      <c r="E1401" s="74"/>
      <c r="F1401" s="74"/>
      <c r="G1401" s="74"/>
      <c r="S1401" s="61"/>
      <c r="T1401" s="61"/>
    </row>
    <row r="1402" spans="1:20" s="55" customFormat="1" ht="14.15" x14ac:dyDescent="0.4">
      <c r="A1402" s="39"/>
      <c r="E1402" s="74"/>
      <c r="F1402" s="74"/>
      <c r="G1402" s="74"/>
      <c r="S1402" s="61"/>
      <c r="T1402" s="61"/>
    </row>
    <row r="1403" spans="1:20" s="55" customFormat="1" ht="14.15" x14ac:dyDescent="0.4">
      <c r="A1403" s="39"/>
      <c r="E1403" s="74"/>
      <c r="F1403" s="74"/>
      <c r="G1403" s="74"/>
      <c r="S1403" s="61"/>
      <c r="T1403" s="61"/>
    </row>
    <row r="1404" spans="1:20" s="55" customFormat="1" ht="14.15" x14ac:dyDescent="0.4">
      <c r="A1404" s="39"/>
      <c r="E1404" s="74"/>
      <c r="F1404" s="74"/>
      <c r="G1404" s="74"/>
      <c r="S1404" s="61"/>
      <c r="T1404" s="61"/>
    </row>
    <row r="1405" spans="1:20" s="55" customFormat="1" ht="14.15" x14ac:dyDescent="0.4">
      <c r="A1405" s="39"/>
      <c r="E1405" s="74"/>
      <c r="F1405" s="74"/>
      <c r="G1405" s="74"/>
      <c r="S1405" s="61"/>
      <c r="T1405" s="61"/>
    </row>
    <row r="1406" spans="1:20" s="55" customFormat="1" ht="14.15" x14ac:dyDescent="0.4">
      <c r="A1406" s="39"/>
      <c r="E1406" s="74"/>
      <c r="F1406" s="74"/>
      <c r="G1406" s="74"/>
      <c r="S1406" s="61"/>
      <c r="T1406" s="61"/>
    </row>
    <row r="1407" spans="1:20" s="55" customFormat="1" ht="14.15" x14ac:dyDescent="0.4">
      <c r="A1407" s="39"/>
      <c r="E1407" s="74"/>
      <c r="F1407" s="74"/>
      <c r="G1407" s="74"/>
      <c r="S1407" s="61"/>
      <c r="T1407" s="61"/>
    </row>
    <row r="1408" spans="1:20" s="55" customFormat="1" ht="14.15" x14ac:dyDescent="0.4">
      <c r="A1408" s="39"/>
      <c r="E1408" s="74"/>
      <c r="F1408" s="74"/>
      <c r="G1408" s="74"/>
      <c r="S1408" s="61"/>
      <c r="T1408" s="61"/>
    </row>
    <row r="1409" spans="1:20" s="55" customFormat="1" ht="14.15" x14ac:dyDescent="0.4">
      <c r="A1409" s="39"/>
      <c r="E1409" s="74"/>
      <c r="F1409" s="74"/>
      <c r="G1409" s="74"/>
      <c r="S1409" s="61"/>
      <c r="T1409" s="61"/>
    </row>
    <row r="1410" spans="1:20" s="55" customFormat="1" ht="14.15" x14ac:dyDescent="0.4">
      <c r="A1410" s="39"/>
      <c r="E1410" s="74"/>
      <c r="F1410" s="74"/>
      <c r="G1410" s="74"/>
      <c r="S1410" s="61"/>
      <c r="T1410" s="61"/>
    </row>
    <row r="1411" spans="1:20" s="55" customFormat="1" ht="14.15" x14ac:dyDescent="0.4">
      <c r="A1411" s="39"/>
      <c r="E1411" s="74"/>
      <c r="F1411" s="74"/>
      <c r="G1411" s="74"/>
      <c r="S1411" s="61"/>
      <c r="T1411" s="61"/>
    </row>
    <row r="1412" spans="1:20" s="55" customFormat="1" ht="14.15" x14ac:dyDescent="0.4">
      <c r="A1412" s="39"/>
      <c r="E1412" s="74"/>
      <c r="F1412" s="74"/>
      <c r="G1412" s="74"/>
      <c r="S1412" s="61"/>
      <c r="T1412" s="61"/>
    </row>
    <row r="1413" spans="1:20" s="55" customFormat="1" ht="14.15" x14ac:dyDescent="0.4">
      <c r="A1413" s="39"/>
      <c r="E1413" s="74"/>
      <c r="F1413" s="74"/>
      <c r="G1413" s="74"/>
      <c r="S1413" s="61"/>
      <c r="T1413" s="61"/>
    </row>
    <row r="1414" spans="1:20" s="55" customFormat="1" ht="14.15" x14ac:dyDescent="0.4">
      <c r="A1414" s="39"/>
      <c r="E1414" s="74"/>
      <c r="F1414" s="74"/>
      <c r="G1414" s="74"/>
      <c r="S1414" s="61"/>
      <c r="T1414" s="61"/>
    </row>
    <row r="1415" spans="1:20" s="55" customFormat="1" ht="14.15" x14ac:dyDescent="0.4">
      <c r="A1415" s="39"/>
      <c r="E1415" s="74"/>
      <c r="F1415" s="74"/>
      <c r="G1415" s="74"/>
      <c r="S1415" s="61"/>
      <c r="T1415" s="61"/>
    </row>
    <row r="1416" spans="1:20" s="55" customFormat="1" ht="14.15" x14ac:dyDescent="0.4">
      <c r="A1416" s="39"/>
      <c r="E1416" s="74"/>
      <c r="F1416" s="74"/>
      <c r="G1416" s="74"/>
      <c r="S1416" s="61"/>
      <c r="T1416" s="61"/>
    </row>
    <row r="1417" spans="1:20" s="55" customFormat="1" ht="14.15" x14ac:dyDescent="0.4">
      <c r="A1417" s="39"/>
      <c r="E1417" s="74"/>
      <c r="F1417" s="74"/>
      <c r="G1417" s="74"/>
      <c r="S1417" s="61"/>
      <c r="T1417" s="61"/>
    </row>
    <row r="1418" spans="1:20" s="55" customFormat="1" ht="14.15" x14ac:dyDescent="0.4">
      <c r="A1418" s="39"/>
      <c r="E1418" s="74"/>
      <c r="F1418" s="74"/>
      <c r="G1418" s="74"/>
      <c r="S1418" s="61"/>
      <c r="T1418" s="61"/>
    </row>
    <row r="1419" spans="1:20" s="55" customFormat="1" ht="14.15" x14ac:dyDescent="0.4">
      <c r="A1419" s="39"/>
      <c r="E1419" s="74"/>
      <c r="F1419" s="74"/>
      <c r="G1419" s="74"/>
      <c r="S1419" s="61"/>
      <c r="T1419" s="61"/>
    </row>
    <row r="1420" spans="1:20" s="55" customFormat="1" ht="14.15" x14ac:dyDescent="0.4">
      <c r="A1420" s="39"/>
      <c r="E1420" s="74"/>
      <c r="F1420" s="74"/>
      <c r="G1420" s="74"/>
      <c r="S1420" s="61"/>
      <c r="T1420" s="61"/>
    </row>
    <row r="1421" spans="1:20" s="55" customFormat="1" ht="14.15" x14ac:dyDescent="0.4">
      <c r="A1421" s="39"/>
      <c r="E1421" s="74"/>
      <c r="F1421" s="74"/>
      <c r="G1421" s="74"/>
      <c r="S1421" s="61"/>
      <c r="T1421" s="61"/>
    </row>
    <row r="1422" spans="1:20" s="55" customFormat="1" ht="14.15" x14ac:dyDescent="0.4">
      <c r="A1422" s="39"/>
      <c r="E1422" s="74"/>
      <c r="F1422" s="74"/>
      <c r="G1422" s="74"/>
      <c r="S1422" s="61"/>
      <c r="T1422" s="61"/>
    </row>
    <row r="1423" spans="1:20" s="55" customFormat="1" ht="14.15" x14ac:dyDescent="0.4">
      <c r="A1423" s="39"/>
      <c r="E1423" s="74"/>
      <c r="F1423" s="74"/>
      <c r="G1423" s="74"/>
      <c r="S1423" s="61"/>
      <c r="T1423" s="61"/>
    </row>
    <row r="1424" spans="1:20" s="55" customFormat="1" ht="14.15" x14ac:dyDescent="0.4">
      <c r="A1424" s="39"/>
      <c r="E1424" s="74"/>
      <c r="F1424" s="74"/>
      <c r="G1424" s="74"/>
      <c r="S1424" s="61"/>
      <c r="T1424" s="61"/>
    </row>
    <row r="1425" spans="1:20" s="55" customFormat="1" ht="14.15" x14ac:dyDescent="0.4">
      <c r="A1425" s="39"/>
      <c r="E1425" s="74"/>
      <c r="F1425" s="74"/>
      <c r="G1425" s="74"/>
      <c r="S1425" s="61"/>
      <c r="T1425" s="61"/>
    </row>
    <row r="1426" spans="1:20" s="55" customFormat="1" ht="14.15" x14ac:dyDescent="0.4">
      <c r="A1426" s="39"/>
      <c r="E1426" s="74"/>
      <c r="F1426" s="74"/>
      <c r="G1426" s="74"/>
      <c r="S1426" s="61"/>
      <c r="T1426" s="61"/>
    </row>
    <row r="1427" spans="1:20" s="55" customFormat="1" ht="14.15" x14ac:dyDescent="0.4">
      <c r="A1427" s="39"/>
      <c r="E1427" s="74"/>
      <c r="F1427" s="74"/>
      <c r="G1427" s="74"/>
      <c r="S1427" s="61"/>
      <c r="T1427" s="61"/>
    </row>
    <row r="1428" spans="1:20" s="55" customFormat="1" ht="14.15" x14ac:dyDescent="0.4">
      <c r="A1428" s="39"/>
      <c r="E1428" s="74"/>
      <c r="F1428" s="74"/>
      <c r="G1428" s="74"/>
      <c r="S1428" s="61"/>
      <c r="T1428" s="61"/>
    </row>
    <row r="1429" spans="1:20" s="55" customFormat="1" ht="14.15" x14ac:dyDescent="0.4">
      <c r="A1429" s="39"/>
      <c r="E1429" s="74"/>
      <c r="F1429" s="74"/>
      <c r="G1429" s="74"/>
      <c r="S1429" s="61"/>
      <c r="T1429" s="61"/>
    </row>
    <row r="1430" spans="1:20" s="55" customFormat="1" ht="14.15" x14ac:dyDescent="0.4">
      <c r="A1430" s="39"/>
      <c r="E1430" s="74"/>
      <c r="F1430" s="74"/>
      <c r="G1430" s="74"/>
      <c r="S1430" s="61"/>
      <c r="T1430" s="61"/>
    </row>
    <row r="1431" spans="1:20" s="55" customFormat="1" ht="14.15" x14ac:dyDescent="0.4">
      <c r="A1431" s="39"/>
      <c r="E1431" s="74"/>
      <c r="F1431" s="74"/>
      <c r="G1431" s="74"/>
      <c r="S1431" s="61"/>
      <c r="T1431" s="61"/>
    </row>
    <row r="1432" spans="1:20" s="55" customFormat="1" ht="14.15" x14ac:dyDescent="0.4">
      <c r="A1432" s="39"/>
      <c r="E1432" s="74"/>
      <c r="F1432" s="74"/>
      <c r="G1432" s="74"/>
      <c r="S1432" s="61"/>
      <c r="T1432" s="61"/>
    </row>
    <row r="1433" spans="1:20" s="55" customFormat="1" ht="14.15" x14ac:dyDescent="0.4">
      <c r="A1433" s="39"/>
      <c r="E1433" s="74"/>
      <c r="F1433" s="74"/>
      <c r="G1433" s="74"/>
      <c r="S1433" s="61"/>
      <c r="T1433" s="61"/>
    </row>
    <row r="1434" spans="1:20" s="55" customFormat="1" ht="14.15" x14ac:dyDescent="0.4">
      <c r="A1434" s="39"/>
      <c r="E1434" s="74"/>
      <c r="F1434" s="74"/>
      <c r="G1434" s="74"/>
      <c r="S1434" s="61"/>
      <c r="T1434" s="61"/>
    </row>
    <row r="1435" spans="1:20" s="55" customFormat="1" ht="14.15" x14ac:dyDescent="0.4">
      <c r="A1435" s="39"/>
      <c r="E1435" s="74"/>
      <c r="F1435" s="74"/>
      <c r="G1435" s="74"/>
      <c r="S1435" s="61"/>
      <c r="T1435" s="61"/>
    </row>
    <row r="1436" spans="1:20" s="55" customFormat="1" ht="14.15" x14ac:dyDescent="0.4">
      <c r="A1436" s="39"/>
      <c r="E1436" s="74"/>
      <c r="F1436" s="74"/>
      <c r="G1436" s="74"/>
      <c r="S1436" s="61"/>
      <c r="T1436" s="61"/>
    </row>
    <row r="1437" spans="1:20" s="55" customFormat="1" ht="14.15" x14ac:dyDescent="0.4">
      <c r="A1437" s="39"/>
      <c r="E1437" s="74"/>
      <c r="F1437" s="74"/>
      <c r="G1437" s="74"/>
      <c r="S1437" s="61"/>
      <c r="T1437" s="61"/>
    </row>
    <row r="1438" spans="1:20" s="55" customFormat="1" ht="14.15" x14ac:dyDescent="0.4">
      <c r="A1438" s="39"/>
      <c r="E1438" s="74"/>
      <c r="F1438" s="74"/>
      <c r="G1438" s="74"/>
      <c r="S1438" s="61"/>
      <c r="T1438" s="61"/>
    </row>
    <row r="1439" spans="1:20" s="55" customFormat="1" ht="14.15" x14ac:dyDescent="0.4">
      <c r="A1439" s="39"/>
      <c r="E1439" s="74"/>
      <c r="F1439" s="74"/>
      <c r="G1439" s="74"/>
      <c r="S1439" s="61"/>
      <c r="T1439" s="61"/>
    </row>
    <row r="1440" spans="1:20" s="55" customFormat="1" ht="14.15" x14ac:dyDescent="0.4">
      <c r="A1440" s="39"/>
      <c r="E1440" s="74"/>
      <c r="F1440" s="74"/>
      <c r="G1440" s="74"/>
      <c r="S1440" s="61"/>
      <c r="T1440" s="61"/>
    </row>
    <row r="1441" spans="1:20" s="55" customFormat="1" ht="14.15" x14ac:dyDescent="0.4">
      <c r="A1441" s="39"/>
      <c r="E1441" s="74"/>
      <c r="F1441" s="74"/>
      <c r="G1441" s="74"/>
      <c r="S1441" s="61"/>
      <c r="T1441" s="61"/>
    </row>
    <row r="1442" spans="1:20" s="55" customFormat="1" ht="14.15" x14ac:dyDescent="0.4">
      <c r="A1442" s="39"/>
      <c r="E1442" s="74"/>
      <c r="F1442" s="74"/>
      <c r="G1442" s="74"/>
      <c r="S1442" s="61"/>
      <c r="T1442" s="61"/>
    </row>
    <row r="1443" spans="1:20" s="55" customFormat="1" ht="14.15" x14ac:dyDescent="0.4">
      <c r="A1443" s="39"/>
      <c r="E1443" s="74"/>
      <c r="F1443" s="74"/>
      <c r="G1443" s="74"/>
      <c r="S1443" s="61"/>
      <c r="T1443" s="61"/>
    </row>
    <row r="1444" spans="1:20" s="55" customFormat="1" ht="14.15" x14ac:dyDescent="0.4">
      <c r="A1444" s="39"/>
      <c r="E1444" s="74"/>
      <c r="F1444" s="74"/>
      <c r="G1444" s="74"/>
      <c r="S1444" s="61"/>
      <c r="T1444" s="61"/>
    </row>
    <row r="1445" spans="1:20" s="55" customFormat="1" ht="14.15" x14ac:dyDescent="0.4">
      <c r="A1445" s="39"/>
      <c r="E1445" s="74"/>
      <c r="F1445" s="74"/>
      <c r="G1445" s="74"/>
      <c r="S1445" s="61"/>
      <c r="T1445" s="61"/>
    </row>
    <row r="1446" spans="1:20" s="55" customFormat="1" ht="14.15" x14ac:dyDescent="0.4">
      <c r="A1446" s="39"/>
      <c r="E1446" s="74"/>
      <c r="F1446" s="74"/>
      <c r="G1446" s="74"/>
      <c r="S1446" s="61"/>
      <c r="T1446" s="61"/>
    </row>
    <row r="1447" spans="1:20" s="55" customFormat="1" ht="14.15" x14ac:dyDescent="0.4">
      <c r="A1447" s="39"/>
      <c r="E1447" s="74"/>
      <c r="F1447" s="74"/>
      <c r="G1447" s="74"/>
      <c r="S1447" s="61"/>
      <c r="T1447" s="61"/>
    </row>
    <row r="1448" spans="1:20" s="55" customFormat="1" ht="14.15" x14ac:dyDescent="0.4">
      <c r="A1448" s="39"/>
      <c r="E1448" s="74"/>
      <c r="F1448" s="74"/>
      <c r="G1448" s="74"/>
      <c r="S1448" s="61"/>
      <c r="T1448" s="61"/>
    </row>
    <row r="1449" spans="1:20" s="55" customFormat="1" ht="14.15" x14ac:dyDescent="0.4">
      <c r="A1449" s="39"/>
      <c r="E1449" s="74"/>
      <c r="F1449" s="74"/>
      <c r="G1449" s="74"/>
      <c r="S1449" s="61"/>
      <c r="T1449" s="61"/>
    </row>
    <row r="1450" spans="1:20" s="55" customFormat="1" ht="14.15" x14ac:dyDescent="0.4">
      <c r="A1450" s="39"/>
      <c r="E1450" s="74"/>
      <c r="F1450" s="74"/>
      <c r="G1450" s="74"/>
      <c r="S1450" s="61"/>
      <c r="T1450" s="61"/>
    </row>
    <row r="1451" spans="1:20" s="55" customFormat="1" ht="14.15" x14ac:dyDescent="0.4">
      <c r="A1451" s="39"/>
      <c r="E1451" s="74"/>
      <c r="F1451" s="74"/>
      <c r="G1451" s="74"/>
      <c r="S1451" s="61"/>
      <c r="T1451" s="61"/>
    </row>
    <row r="1452" spans="1:20" s="55" customFormat="1" ht="14.15" x14ac:dyDescent="0.4">
      <c r="A1452" s="39"/>
      <c r="E1452" s="74"/>
      <c r="F1452" s="74"/>
      <c r="G1452" s="74"/>
      <c r="S1452" s="61"/>
      <c r="T1452" s="61"/>
    </row>
    <row r="1453" spans="1:20" s="55" customFormat="1" ht="14.15" x14ac:dyDescent="0.4">
      <c r="A1453" s="39"/>
      <c r="E1453" s="74"/>
      <c r="F1453" s="74"/>
      <c r="G1453" s="74"/>
      <c r="S1453" s="61"/>
      <c r="T1453" s="61"/>
    </row>
    <row r="1454" spans="1:20" s="55" customFormat="1" ht="14.15" x14ac:dyDescent="0.4">
      <c r="A1454" s="39"/>
      <c r="E1454" s="74"/>
      <c r="F1454" s="74"/>
      <c r="G1454" s="74"/>
      <c r="S1454" s="61"/>
      <c r="T1454" s="61"/>
    </row>
    <row r="1455" spans="1:20" s="55" customFormat="1" ht="14.15" x14ac:dyDescent="0.4">
      <c r="A1455" s="39"/>
      <c r="E1455" s="74"/>
      <c r="F1455" s="74"/>
      <c r="G1455" s="74"/>
      <c r="S1455" s="61"/>
      <c r="T1455" s="61"/>
    </row>
    <row r="1456" spans="1:20" s="55" customFormat="1" ht="14.15" x14ac:dyDescent="0.4">
      <c r="A1456" s="39"/>
      <c r="E1456" s="74"/>
      <c r="F1456" s="74"/>
      <c r="G1456" s="74"/>
      <c r="S1456" s="61"/>
      <c r="T1456" s="61"/>
    </row>
    <row r="1457" spans="1:20" s="55" customFormat="1" ht="14.15" x14ac:dyDescent="0.4">
      <c r="A1457" s="39"/>
      <c r="E1457" s="74"/>
      <c r="F1457" s="74"/>
      <c r="G1457" s="74"/>
      <c r="S1457" s="61"/>
      <c r="T1457" s="61"/>
    </row>
    <row r="1458" spans="1:20" s="55" customFormat="1" ht="14.15" x14ac:dyDescent="0.4">
      <c r="A1458" s="39"/>
      <c r="E1458" s="74"/>
      <c r="F1458" s="74"/>
      <c r="G1458" s="74"/>
      <c r="S1458" s="61"/>
      <c r="T1458" s="61"/>
    </row>
    <row r="1459" spans="1:20" s="55" customFormat="1" ht="14.15" x14ac:dyDescent="0.4">
      <c r="A1459" s="39"/>
      <c r="E1459" s="74"/>
      <c r="F1459" s="74"/>
      <c r="G1459" s="74"/>
      <c r="S1459" s="61"/>
      <c r="T1459" s="61"/>
    </row>
    <row r="1460" spans="1:20" s="55" customFormat="1" ht="14.15" x14ac:dyDescent="0.4">
      <c r="A1460" s="39"/>
      <c r="E1460" s="74"/>
      <c r="F1460" s="74"/>
      <c r="G1460" s="74"/>
      <c r="S1460" s="61"/>
      <c r="T1460" s="61"/>
    </row>
    <row r="1461" spans="1:20" s="55" customFormat="1" ht="14.15" x14ac:dyDescent="0.4">
      <c r="A1461" s="39"/>
      <c r="E1461" s="74"/>
      <c r="F1461" s="74"/>
      <c r="G1461" s="74"/>
      <c r="S1461" s="61"/>
      <c r="T1461" s="61"/>
    </row>
    <row r="1462" spans="1:20" s="55" customFormat="1" ht="14.15" x14ac:dyDescent="0.4">
      <c r="A1462" s="39"/>
      <c r="E1462" s="74"/>
      <c r="F1462" s="74"/>
      <c r="G1462" s="74"/>
      <c r="S1462" s="61"/>
      <c r="T1462" s="61"/>
    </row>
    <row r="1463" spans="1:20" s="55" customFormat="1" ht="14.15" x14ac:dyDescent="0.4">
      <c r="A1463" s="39"/>
      <c r="E1463" s="74"/>
      <c r="F1463" s="74"/>
      <c r="G1463" s="74"/>
      <c r="S1463" s="61"/>
      <c r="T1463" s="61"/>
    </row>
    <row r="1464" spans="1:20" s="55" customFormat="1" ht="14.15" x14ac:dyDescent="0.4">
      <c r="A1464" s="39"/>
      <c r="E1464" s="74"/>
      <c r="F1464" s="74"/>
      <c r="G1464" s="74"/>
      <c r="S1464" s="61"/>
      <c r="T1464" s="61"/>
    </row>
    <row r="1465" spans="1:20" s="55" customFormat="1" ht="14.15" x14ac:dyDescent="0.4">
      <c r="A1465" s="39"/>
      <c r="E1465" s="74"/>
      <c r="F1465" s="74"/>
      <c r="G1465" s="74"/>
      <c r="S1465" s="61"/>
      <c r="T1465" s="61"/>
    </row>
    <row r="1466" spans="1:20" s="55" customFormat="1" ht="14.15" x14ac:dyDescent="0.4">
      <c r="A1466" s="39"/>
      <c r="E1466" s="74"/>
      <c r="F1466" s="74"/>
      <c r="G1466" s="74"/>
      <c r="S1466" s="61"/>
      <c r="T1466" s="61"/>
    </row>
    <row r="1467" spans="1:20" s="55" customFormat="1" ht="14.15" x14ac:dyDescent="0.4">
      <c r="A1467" s="39"/>
      <c r="E1467" s="74"/>
      <c r="F1467" s="74"/>
      <c r="G1467" s="74"/>
      <c r="S1467" s="61"/>
      <c r="T1467" s="61"/>
    </row>
    <row r="1468" spans="1:20" s="55" customFormat="1" ht="14.15" x14ac:dyDescent="0.4">
      <c r="A1468" s="39"/>
      <c r="E1468" s="74"/>
      <c r="F1468" s="74"/>
      <c r="G1468" s="74"/>
      <c r="S1468" s="61"/>
      <c r="T1468" s="61"/>
    </row>
    <row r="1469" spans="1:20" s="55" customFormat="1" ht="14.15" x14ac:dyDescent="0.4">
      <c r="A1469" s="39"/>
      <c r="E1469" s="74"/>
      <c r="F1469" s="74"/>
      <c r="G1469" s="74"/>
      <c r="S1469" s="61"/>
      <c r="T1469" s="61"/>
    </row>
    <row r="1470" spans="1:20" s="55" customFormat="1" ht="14.15" x14ac:dyDescent="0.4">
      <c r="A1470" s="39"/>
      <c r="E1470" s="74"/>
      <c r="F1470" s="74"/>
      <c r="G1470" s="74"/>
      <c r="S1470" s="61"/>
      <c r="T1470" s="61"/>
    </row>
    <row r="1471" spans="1:20" s="55" customFormat="1" ht="14.15" x14ac:dyDescent="0.4">
      <c r="A1471" s="39"/>
      <c r="E1471" s="74"/>
      <c r="F1471" s="74"/>
      <c r="G1471" s="74"/>
      <c r="S1471" s="61"/>
      <c r="T1471" s="61"/>
    </row>
    <row r="1472" spans="1:20" s="55" customFormat="1" ht="14.15" x14ac:dyDescent="0.4">
      <c r="A1472" s="39"/>
      <c r="E1472" s="74"/>
      <c r="F1472" s="74"/>
      <c r="G1472" s="74"/>
      <c r="S1472" s="61"/>
      <c r="T1472" s="61"/>
    </row>
    <row r="1473" spans="1:20" s="55" customFormat="1" ht="14.15" x14ac:dyDescent="0.4">
      <c r="A1473" s="39"/>
      <c r="E1473" s="74"/>
      <c r="F1473" s="74"/>
      <c r="G1473" s="74"/>
      <c r="S1473" s="61"/>
      <c r="T1473" s="61"/>
    </row>
    <row r="1474" spans="1:20" s="55" customFormat="1" ht="14.15" x14ac:dyDescent="0.4">
      <c r="A1474" s="39"/>
      <c r="E1474" s="74"/>
      <c r="F1474" s="74"/>
      <c r="G1474" s="74"/>
      <c r="S1474" s="61"/>
      <c r="T1474" s="61"/>
    </row>
    <row r="1475" spans="1:20" s="55" customFormat="1" ht="14.15" x14ac:dyDescent="0.4">
      <c r="A1475" s="39"/>
      <c r="E1475" s="74"/>
      <c r="F1475" s="74"/>
      <c r="G1475" s="74"/>
      <c r="S1475" s="61"/>
      <c r="T1475" s="61"/>
    </row>
    <row r="1476" spans="1:20" s="55" customFormat="1" ht="14.15" x14ac:dyDescent="0.4">
      <c r="A1476" s="39"/>
      <c r="E1476" s="74"/>
      <c r="F1476" s="74"/>
      <c r="G1476" s="74"/>
      <c r="S1476" s="61"/>
      <c r="T1476" s="61"/>
    </row>
    <row r="1477" spans="1:20" s="55" customFormat="1" ht="14.15" x14ac:dyDescent="0.4">
      <c r="A1477" s="39"/>
      <c r="E1477" s="74"/>
      <c r="F1477" s="74"/>
      <c r="G1477" s="74"/>
      <c r="S1477" s="61"/>
      <c r="T1477" s="61"/>
    </row>
    <row r="1478" spans="1:20" s="55" customFormat="1" ht="14.15" x14ac:dyDescent="0.4">
      <c r="A1478" s="39"/>
      <c r="E1478" s="74"/>
      <c r="F1478" s="74"/>
      <c r="G1478" s="74"/>
      <c r="S1478" s="61"/>
      <c r="T1478" s="61"/>
    </row>
    <row r="1479" spans="1:20" s="55" customFormat="1" ht="14.15" x14ac:dyDescent="0.4">
      <c r="A1479" s="39"/>
      <c r="E1479" s="74"/>
      <c r="F1479" s="74"/>
      <c r="G1479" s="74"/>
      <c r="S1479" s="61"/>
      <c r="T1479" s="61"/>
    </row>
    <row r="1480" spans="1:20" s="55" customFormat="1" ht="14.15" x14ac:dyDescent="0.4">
      <c r="A1480" s="39"/>
      <c r="E1480" s="74"/>
      <c r="F1480" s="74"/>
      <c r="G1480" s="74"/>
      <c r="S1480" s="61"/>
      <c r="T1480" s="61"/>
    </row>
    <row r="1481" spans="1:20" s="55" customFormat="1" ht="14.15" x14ac:dyDescent="0.4">
      <c r="A1481" s="39"/>
      <c r="E1481" s="74"/>
      <c r="F1481" s="74"/>
      <c r="G1481" s="74"/>
      <c r="S1481" s="61"/>
      <c r="T1481" s="61"/>
    </row>
    <row r="1482" spans="1:20" s="55" customFormat="1" ht="14.15" x14ac:dyDescent="0.4">
      <c r="A1482" s="39"/>
      <c r="E1482" s="74"/>
      <c r="F1482" s="74"/>
      <c r="G1482" s="74"/>
      <c r="S1482" s="61"/>
      <c r="T1482" s="61"/>
    </row>
    <row r="1483" spans="1:20" s="55" customFormat="1" ht="14.15" x14ac:dyDescent="0.4">
      <c r="A1483" s="39"/>
      <c r="E1483" s="74"/>
      <c r="F1483" s="74"/>
      <c r="G1483" s="74"/>
      <c r="S1483" s="61"/>
      <c r="T1483" s="61"/>
    </row>
    <row r="1484" spans="1:20" s="55" customFormat="1" ht="14.15" x14ac:dyDescent="0.4">
      <c r="A1484" s="39"/>
      <c r="E1484" s="74"/>
      <c r="F1484" s="74"/>
      <c r="G1484" s="74"/>
      <c r="S1484" s="61"/>
      <c r="T1484" s="61"/>
    </row>
    <row r="1485" spans="1:20" s="55" customFormat="1" ht="14.15" x14ac:dyDescent="0.4">
      <c r="A1485" s="39"/>
      <c r="E1485" s="74"/>
      <c r="F1485" s="74"/>
      <c r="G1485" s="74"/>
      <c r="S1485" s="61"/>
      <c r="T1485" s="61"/>
    </row>
    <row r="1486" spans="1:20" s="55" customFormat="1" ht="14.15" x14ac:dyDescent="0.4">
      <c r="A1486" s="39"/>
      <c r="E1486" s="74"/>
      <c r="F1486" s="74"/>
      <c r="G1486" s="74"/>
      <c r="S1486" s="61"/>
      <c r="T1486" s="61"/>
    </row>
    <row r="1487" spans="1:20" s="55" customFormat="1" ht="14.15" x14ac:dyDescent="0.4">
      <c r="A1487" s="39"/>
      <c r="E1487" s="74"/>
      <c r="F1487" s="74"/>
      <c r="G1487" s="74"/>
      <c r="S1487" s="61"/>
      <c r="T1487" s="61"/>
    </row>
    <row r="1488" spans="1:20" s="55" customFormat="1" ht="14.15" x14ac:dyDescent="0.4">
      <c r="A1488" s="39"/>
      <c r="E1488" s="74"/>
      <c r="F1488" s="74"/>
      <c r="G1488" s="74"/>
      <c r="S1488" s="61"/>
      <c r="T1488" s="61"/>
    </row>
    <row r="1489" spans="1:20" s="55" customFormat="1" ht="14.15" x14ac:dyDescent="0.4">
      <c r="A1489" s="39"/>
      <c r="E1489" s="74"/>
      <c r="F1489" s="74"/>
      <c r="G1489" s="74"/>
      <c r="S1489" s="61"/>
      <c r="T1489" s="61"/>
    </row>
    <row r="1490" spans="1:20" s="55" customFormat="1" ht="14.15" x14ac:dyDescent="0.4">
      <c r="A1490" s="39"/>
      <c r="E1490" s="74"/>
      <c r="F1490" s="74"/>
      <c r="G1490" s="74"/>
      <c r="S1490" s="61"/>
      <c r="T1490" s="61"/>
    </row>
    <row r="1491" spans="1:20" s="55" customFormat="1" ht="14.15" x14ac:dyDescent="0.4">
      <c r="A1491" s="39"/>
      <c r="E1491" s="74"/>
      <c r="F1491" s="74"/>
      <c r="G1491" s="74"/>
      <c r="S1491" s="61"/>
      <c r="T1491" s="61"/>
    </row>
    <row r="1492" spans="1:20" s="55" customFormat="1" ht="14.15" x14ac:dyDescent="0.4">
      <c r="A1492" s="39"/>
      <c r="E1492" s="74"/>
      <c r="F1492" s="74"/>
      <c r="G1492" s="74"/>
      <c r="S1492" s="61"/>
      <c r="T1492" s="61"/>
    </row>
    <row r="1493" spans="1:20" s="55" customFormat="1" ht="14.15" x14ac:dyDescent="0.4">
      <c r="A1493" s="39"/>
      <c r="E1493" s="74"/>
      <c r="F1493" s="74"/>
      <c r="G1493" s="74"/>
      <c r="S1493" s="61"/>
      <c r="T1493" s="61"/>
    </row>
    <row r="1494" spans="1:20" s="55" customFormat="1" ht="14.15" x14ac:dyDescent="0.4">
      <c r="A1494" s="39"/>
      <c r="E1494" s="74"/>
      <c r="F1494" s="74"/>
      <c r="G1494" s="74"/>
      <c r="S1494" s="61"/>
      <c r="T1494" s="61"/>
    </row>
    <row r="1495" spans="1:20" s="55" customFormat="1" ht="14.15" x14ac:dyDescent="0.4">
      <c r="A1495" s="39"/>
      <c r="E1495" s="74"/>
      <c r="F1495" s="74"/>
      <c r="G1495" s="74"/>
      <c r="S1495" s="61"/>
      <c r="T1495" s="61"/>
    </row>
    <row r="1496" spans="1:20" s="55" customFormat="1" ht="14.15" x14ac:dyDescent="0.4">
      <c r="A1496" s="39"/>
      <c r="E1496" s="74"/>
      <c r="F1496" s="74"/>
      <c r="G1496" s="74"/>
      <c r="S1496" s="61"/>
      <c r="T1496" s="61"/>
    </row>
    <row r="1497" spans="1:20" s="55" customFormat="1" ht="14.15" x14ac:dyDescent="0.4">
      <c r="A1497" s="39"/>
      <c r="E1497" s="74"/>
      <c r="F1497" s="74"/>
      <c r="G1497" s="74"/>
      <c r="S1497" s="61"/>
      <c r="T1497" s="61"/>
    </row>
    <row r="1498" spans="1:20" s="55" customFormat="1" ht="14.15" x14ac:dyDescent="0.4">
      <c r="A1498" s="39"/>
      <c r="E1498" s="74"/>
      <c r="F1498" s="74"/>
      <c r="G1498" s="74"/>
      <c r="S1498" s="61"/>
      <c r="T1498" s="61"/>
    </row>
    <row r="1499" spans="1:20" s="55" customFormat="1" ht="14.15" x14ac:dyDescent="0.4">
      <c r="A1499" s="39"/>
      <c r="E1499" s="74"/>
      <c r="F1499" s="74"/>
      <c r="G1499" s="74"/>
      <c r="S1499" s="61"/>
      <c r="T1499" s="61"/>
    </row>
    <row r="1500" spans="1:20" s="55" customFormat="1" ht="14.15" x14ac:dyDescent="0.4">
      <c r="A1500" s="39"/>
      <c r="E1500" s="74"/>
      <c r="F1500" s="74"/>
      <c r="G1500" s="74"/>
      <c r="S1500" s="61"/>
      <c r="T1500" s="61"/>
    </row>
    <row r="1501" spans="1:20" s="55" customFormat="1" ht="14.15" x14ac:dyDescent="0.4">
      <c r="A1501" s="39"/>
      <c r="E1501" s="74"/>
      <c r="F1501" s="74"/>
      <c r="G1501" s="74"/>
      <c r="S1501" s="61"/>
      <c r="T1501" s="61"/>
    </row>
    <row r="1502" spans="1:20" s="55" customFormat="1" ht="14.15" x14ac:dyDescent="0.4">
      <c r="A1502" s="39"/>
      <c r="E1502" s="74"/>
      <c r="F1502" s="74"/>
      <c r="G1502" s="74"/>
      <c r="S1502" s="61"/>
      <c r="T1502" s="61"/>
    </row>
    <row r="1503" spans="1:20" s="55" customFormat="1" ht="14.15" x14ac:dyDescent="0.4">
      <c r="A1503" s="39"/>
      <c r="E1503" s="74"/>
      <c r="F1503" s="74"/>
      <c r="G1503" s="74"/>
      <c r="S1503" s="61"/>
      <c r="T1503" s="61"/>
    </row>
    <row r="1504" spans="1:20" s="55" customFormat="1" ht="14.15" x14ac:dyDescent="0.4">
      <c r="A1504" s="39"/>
      <c r="E1504" s="74"/>
      <c r="F1504" s="74"/>
      <c r="G1504" s="74"/>
      <c r="S1504" s="61"/>
      <c r="T1504" s="61"/>
    </row>
    <row r="1505" spans="1:20" s="55" customFormat="1" ht="14.15" x14ac:dyDescent="0.4">
      <c r="A1505" s="39"/>
      <c r="E1505" s="74"/>
      <c r="F1505" s="74"/>
      <c r="G1505" s="74"/>
      <c r="S1505" s="61"/>
      <c r="T1505" s="61"/>
    </row>
    <row r="1506" spans="1:20" s="55" customFormat="1" ht="14.15" x14ac:dyDescent="0.4">
      <c r="A1506" s="39"/>
      <c r="E1506" s="74"/>
      <c r="F1506" s="74"/>
      <c r="G1506" s="74"/>
      <c r="S1506" s="61"/>
      <c r="T1506" s="61"/>
    </row>
    <row r="1507" spans="1:20" s="55" customFormat="1" ht="14.15" x14ac:dyDescent="0.4">
      <c r="A1507" s="39"/>
      <c r="E1507" s="74"/>
      <c r="F1507" s="74"/>
      <c r="G1507" s="74"/>
      <c r="S1507" s="61"/>
      <c r="T1507" s="61"/>
    </row>
    <row r="1508" spans="1:20" s="55" customFormat="1" ht="14.15" x14ac:dyDescent="0.4">
      <c r="A1508" s="39"/>
      <c r="E1508" s="74"/>
      <c r="F1508" s="74"/>
      <c r="G1508" s="74"/>
      <c r="S1508" s="61"/>
      <c r="T1508" s="61"/>
    </row>
    <row r="1509" spans="1:20" s="55" customFormat="1" ht="14.15" x14ac:dyDescent="0.4">
      <c r="A1509" s="39"/>
      <c r="E1509" s="74"/>
      <c r="F1509" s="74"/>
      <c r="G1509" s="74"/>
      <c r="S1509" s="61"/>
      <c r="T1509" s="61"/>
    </row>
    <row r="1510" spans="1:20" s="55" customFormat="1" ht="14.15" x14ac:dyDescent="0.4">
      <c r="A1510" s="39"/>
      <c r="E1510" s="74"/>
      <c r="F1510" s="74"/>
      <c r="G1510" s="74"/>
      <c r="S1510" s="61"/>
      <c r="T1510" s="61"/>
    </row>
    <row r="1511" spans="1:20" s="55" customFormat="1" ht="14.15" x14ac:dyDescent="0.4">
      <c r="A1511" s="39"/>
      <c r="E1511" s="74"/>
      <c r="F1511" s="74"/>
      <c r="G1511" s="74"/>
      <c r="S1511" s="61"/>
      <c r="T1511" s="61"/>
    </row>
    <row r="1512" spans="1:20" s="55" customFormat="1" ht="14.15" x14ac:dyDescent="0.4">
      <c r="A1512" s="39"/>
      <c r="E1512" s="74"/>
      <c r="F1512" s="74"/>
      <c r="G1512" s="74"/>
      <c r="S1512" s="61"/>
      <c r="T1512" s="61"/>
    </row>
    <row r="1513" spans="1:20" s="55" customFormat="1" ht="14.15" x14ac:dyDescent="0.4">
      <c r="A1513" s="39"/>
      <c r="E1513" s="74"/>
      <c r="F1513" s="74"/>
      <c r="G1513" s="74"/>
      <c r="S1513" s="61"/>
      <c r="T1513" s="61"/>
    </row>
    <row r="1514" spans="1:20" s="55" customFormat="1" ht="14.15" x14ac:dyDescent="0.4">
      <c r="A1514" s="39"/>
      <c r="E1514" s="74"/>
      <c r="F1514" s="74"/>
      <c r="G1514" s="74"/>
      <c r="S1514" s="61"/>
      <c r="T1514" s="61"/>
    </row>
    <row r="1515" spans="1:20" s="55" customFormat="1" ht="14.15" x14ac:dyDescent="0.4">
      <c r="A1515" s="39"/>
      <c r="E1515" s="74"/>
      <c r="F1515" s="74"/>
      <c r="G1515" s="74"/>
      <c r="S1515" s="61"/>
      <c r="T1515" s="61"/>
    </row>
    <row r="1516" spans="1:20" s="55" customFormat="1" ht="14.15" x14ac:dyDescent="0.4">
      <c r="A1516" s="39"/>
      <c r="E1516" s="74"/>
      <c r="F1516" s="74"/>
      <c r="G1516" s="74"/>
      <c r="S1516" s="61"/>
      <c r="T1516" s="61"/>
    </row>
    <row r="1517" spans="1:20" s="55" customFormat="1" ht="14.15" x14ac:dyDescent="0.4">
      <c r="A1517" s="39"/>
      <c r="E1517" s="74"/>
      <c r="F1517" s="74"/>
      <c r="G1517" s="74"/>
      <c r="S1517" s="61"/>
      <c r="T1517" s="61"/>
    </row>
    <row r="1518" spans="1:20" s="55" customFormat="1" ht="14.15" x14ac:dyDescent="0.4">
      <c r="A1518" s="39"/>
      <c r="E1518" s="74"/>
      <c r="F1518" s="74"/>
      <c r="G1518" s="74"/>
      <c r="S1518" s="61"/>
      <c r="T1518" s="61"/>
    </row>
    <row r="1519" spans="1:20" s="55" customFormat="1" ht="14.15" x14ac:dyDescent="0.4">
      <c r="A1519" s="39"/>
      <c r="E1519" s="74"/>
      <c r="F1519" s="74"/>
      <c r="G1519" s="74"/>
      <c r="S1519" s="61"/>
      <c r="T1519" s="61"/>
    </row>
    <row r="1520" spans="1:20" s="55" customFormat="1" ht="14.15" x14ac:dyDescent="0.4">
      <c r="A1520" s="39"/>
      <c r="E1520" s="74"/>
      <c r="F1520" s="74"/>
      <c r="G1520" s="74"/>
      <c r="S1520" s="61"/>
      <c r="T1520" s="61"/>
    </row>
    <row r="1521" spans="1:20" s="55" customFormat="1" ht="14.15" x14ac:dyDescent="0.4">
      <c r="A1521" s="39"/>
      <c r="E1521" s="74"/>
      <c r="F1521" s="74"/>
      <c r="G1521" s="74"/>
      <c r="S1521" s="61"/>
      <c r="T1521" s="61"/>
    </row>
    <row r="1522" spans="1:20" s="55" customFormat="1" ht="14.15" x14ac:dyDescent="0.4">
      <c r="A1522" s="39"/>
      <c r="E1522" s="74"/>
      <c r="F1522" s="74"/>
      <c r="G1522" s="74"/>
      <c r="S1522" s="61"/>
      <c r="T1522" s="61"/>
    </row>
    <row r="1523" spans="1:20" s="55" customFormat="1" ht="14.15" x14ac:dyDescent="0.4">
      <c r="A1523" s="39"/>
      <c r="E1523" s="74"/>
      <c r="F1523" s="74"/>
      <c r="G1523" s="74"/>
      <c r="S1523" s="61"/>
      <c r="T1523" s="61"/>
    </row>
    <row r="1524" spans="1:20" s="55" customFormat="1" ht="14.15" x14ac:dyDescent="0.4">
      <c r="A1524" s="39"/>
      <c r="E1524" s="74"/>
      <c r="F1524" s="74"/>
      <c r="G1524" s="74"/>
      <c r="S1524" s="61"/>
      <c r="T1524" s="61"/>
    </row>
    <row r="1525" spans="1:20" s="55" customFormat="1" ht="14.15" x14ac:dyDescent="0.4">
      <c r="A1525" s="39"/>
      <c r="E1525" s="74"/>
      <c r="F1525" s="74"/>
      <c r="G1525" s="74"/>
      <c r="S1525" s="61"/>
      <c r="T1525" s="61"/>
    </row>
    <row r="1526" spans="1:20" s="55" customFormat="1" ht="14.15" x14ac:dyDescent="0.4">
      <c r="A1526" s="39"/>
      <c r="E1526" s="74"/>
      <c r="F1526" s="74"/>
      <c r="G1526" s="74"/>
      <c r="S1526" s="61"/>
      <c r="T1526" s="61"/>
    </row>
    <row r="1527" spans="1:20" s="55" customFormat="1" ht="14.15" x14ac:dyDescent="0.4">
      <c r="A1527" s="39"/>
      <c r="E1527" s="74"/>
      <c r="F1527" s="74"/>
      <c r="G1527" s="74"/>
      <c r="S1527" s="61"/>
      <c r="T1527" s="61"/>
    </row>
    <row r="1528" spans="1:20" s="55" customFormat="1" ht="14.15" x14ac:dyDescent="0.4">
      <c r="A1528" s="39"/>
      <c r="E1528" s="74"/>
      <c r="F1528" s="74"/>
      <c r="G1528" s="74"/>
      <c r="S1528" s="61"/>
      <c r="T1528" s="61"/>
    </row>
    <row r="1529" spans="1:20" s="55" customFormat="1" ht="14.15" x14ac:dyDescent="0.4">
      <c r="A1529" s="39"/>
      <c r="E1529" s="74"/>
      <c r="F1529" s="74"/>
      <c r="G1529" s="74"/>
      <c r="S1529" s="61"/>
      <c r="T1529" s="61"/>
    </row>
    <row r="1530" spans="1:20" s="55" customFormat="1" ht="14.15" x14ac:dyDescent="0.4">
      <c r="A1530" s="39"/>
      <c r="E1530" s="74"/>
      <c r="F1530" s="74"/>
      <c r="G1530" s="74"/>
      <c r="S1530" s="61"/>
      <c r="T1530" s="61"/>
    </row>
    <row r="1531" spans="1:20" s="55" customFormat="1" ht="14.15" x14ac:dyDescent="0.4">
      <c r="A1531" s="39"/>
      <c r="E1531" s="74"/>
      <c r="F1531" s="74"/>
      <c r="G1531" s="74"/>
      <c r="S1531" s="61"/>
      <c r="T1531" s="61"/>
    </row>
    <row r="1532" spans="1:20" s="55" customFormat="1" ht="14.15" x14ac:dyDescent="0.4">
      <c r="A1532" s="39"/>
      <c r="E1532" s="74"/>
      <c r="F1532" s="74"/>
      <c r="G1532" s="74"/>
      <c r="S1532" s="61"/>
      <c r="T1532" s="61"/>
    </row>
    <row r="1533" spans="1:20" s="55" customFormat="1" ht="14.15" x14ac:dyDescent="0.4">
      <c r="A1533" s="39"/>
      <c r="E1533" s="74"/>
      <c r="F1533" s="74"/>
      <c r="G1533" s="74"/>
      <c r="S1533" s="61"/>
      <c r="T1533" s="61"/>
    </row>
    <row r="1534" spans="1:20" s="55" customFormat="1" ht="14.15" x14ac:dyDescent="0.4">
      <c r="A1534" s="39"/>
      <c r="E1534" s="74"/>
      <c r="F1534" s="74"/>
      <c r="G1534" s="74"/>
      <c r="S1534" s="61"/>
      <c r="T1534" s="61"/>
    </row>
    <row r="1535" spans="1:20" s="55" customFormat="1" ht="14.15" x14ac:dyDescent="0.4">
      <c r="A1535" s="39"/>
      <c r="E1535" s="74"/>
      <c r="F1535" s="74"/>
      <c r="G1535" s="74"/>
      <c r="S1535" s="61"/>
      <c r="T1535" s="61"/>
    </row>
    <row r="1536" spans="1:20" s="55" customFormat="1" ht="14.15" x14ac:dyDescent="0.4">
      <c r="A1536" s="39"/>
      <c r="E1536" s="74"/>
      <c r="F1536" s="74"/>
      <c r="G1536" s="74"/>
      <c r="S1536" s="61"/>
      <c r="T1536" s="61"/>
    </row>
    <row r="1537" spans="1:20" s="55" customFormat="1" ht="14.15" x14ac:dyDescent="0.4">
      <c r="A1537" s="39"/>
      <c r="E1537" s="74"/>
      <c r="F1537" s="74"/>
      <c r="G1537" s="74"/>
      <c r="S1537" s="61"/>
      <c r="T1537" s="61"/>
    </row>
    <row r="1538" spans="1:20" s="55" customFormat="1" ht="14.15" x14ac:dyDescent="0.4">
      <c r="A1538" s="39"/>
      <c r="E1538" s="74"/>
      <c r="F1538" s="74"/>
      <c r="G1538" s="74"/>
      <c r="S1538" s="61"/>
      <c r="T1538" s="61"/>
    </row>
    <row r="1539" spans="1:20" s="55" customFormat="1" ht="14.15" x14ac:dyDescent="0.4">
      <c r="A1539" s="39"/>
      <c r="E1539" s="74"/>
      <c r="F1539" s="74"/>
      <c r="G1539" s="74"/>
      <c r="S1539" s="61"/>
      <c r="T1539" s="61"/>
    </row>
    <row r="1540" spans="1:20" s="55" customFormat="1" ht="14.15" x14ac:dyDescent="0.4">
      <c r="A1540" s="39"/>
      <c r="E1540" s="74"/>
      <c r="F1540" s="74"/>
      <c r="G1540" s="74"/>
      <c r="S1540" s="61"/>
      <c r="T1540" s="61"/>
    </row>
    <row r="1541" spans="1:20" s="55" customFormat="1" ht="14.15" x14ac:dyDescent="0.4">
      <c r="A1541" s="39"/>
      <c r="E1541" s="74"/>
      <c r="F1541" s="74"/>
      <c r="G1541" s="74"/>
      <c r="S1541" s="61"/>
      <c r="T1541" s="61"/>
    </row>
    <row r="1542" spans="1:20" s="55" customFormat="1" ht="14.15" x14ac:dyDescent="0.4">
      <c r="A1542" s="39"/>
      <c r="E1542" s="74"/>
      <c r="F1542" s="74"/>
      <c r="G1542" s="74"/>
      <c r="S1542" s="61"/>
      <c r="T1542" s="61"/>
    </row>
    <row r="1543" spans="1:20" s="55" customFormat="1" ht="14.15" x14ac:dyDescent="0.4">
      <c r="A1543" s="39"/>
      <c r="E1543" s="74"/>
      <c r="F1543" s="74"/>
      <c r="G1543" s="74"/>
      <c r="S1543" s="61"/>
      <c r="T1543" s="61"/>
    </row>
    <row r="1544" spans="1:20" s="55" customFormat="1" ht="14.15" x14ac:dyDescent="0.4">
      <c r="A1544" s="39"/>
      <c r="E1544" s="74"/>
      <c r="F1544" s="74"/>
      <c r="G1544" s="74"/>
      <c r="S1544" s="61"/>
      <c r="T1544" s="61"/>
    </row>
    <row r="1545" spans="1:20" s="55" customFormat="1" ht="14.15" x14ac:dyDescent="0.4">
      <c r="A1545" s="39"/>
      <c r="E1545" s="74"/>
      <c r="F1545" s="74"/>
      <c r="G1545" s="74"/>
      <c r="S1545" s="61"/>
      <c r="T1545" s="61"/>
    </row>
    <row r="1546" spans="1:20" s="55" customFormat="1" ht="14.15" x14ac:dyDescent="0.4">
      <c r="A1546" s="39"/>
      <c r="E1546" s="74"/>
      <c r="F1546" s="74"/>
      <c r="G1546" s="74"/>
      <c r="S1546" s="61"/>
      <c r="T1546" s="61"/>
    </row>
    <row r="1547" spans="1:20" s="55" customFormat="1" ht="14.15" x14ac:dyDescent="0.4">
      <c r="A1547" s="39"/>
      <c r="E1547" s="74"/>
      <c r="F1547" s="74"/>
      <c r="G1547" s="74"/>
      <c r="S1547" s="61"/>
      <c r="T1547" s="61"/>
    </row>
    <row r="1548" spans="1:20" s="55" customFormat="1" ht="14.15" x14ac:dyDescent="0.4">
      <c r="A1548" s="39"/>
      <c r="E1548" s="74"/>
      <c r="F1548" s="74"/>
      <c r="G1548" s="74"/>
      <c r="S1548" s="61"/>
      <c r="T1548" s="61"/>
    </row>
    <row r="1549" spans="1:20" s="55" customFormat="1" ht="14.15" x14ac:dyDescent="0.4">
      <c r="A1549" s="39"/>
      <c r="E1549" s="74"/>
      <c r="F1549" s="74"/>
      <c r="G1549" s="74"/>
      <c r="S1549" s="61"/>
      <c r="T1549" s="61"/>
    </row>
    <row r="1550" spans="1:20" s="55" customFormat="1" ht="14.15" x14ac:dyDescent="0.4">
      <c r="A1550" s="39"/>
      <c r="E1550" s="74"/>
      <c r="F1550" s="74"/>
      <c r="G1550" s="74"/>
      <c r="S1550" s="61"/>
      <c r="T1550" s="61"/>
    </row>
    <row r="1551" spans="1:20" s="55" customFormat="1" ht="14.15" x14ac:dyDescent="0.4">
      <c r="A1551" s="39"/>
      <c r="E1551" s="74"/>
      <c r="F1551" s="74"/>
      <c r="G1551" s="74"/>
      <c r="S1551" s="61"/>
      <c r="T1551" s="61"/>
    </row>
    <row r="1552" spans="1:20" s="55" customFormat="1" ht="14.15" x14ac:dyDescent="0.4">
      <c r="A1552" s="39"/>
      <c r="E1552" s="74"/>
      <c r="F1552" s="74"/>
      <c r="G1552" s="74"/>
      <c r="S1552" s="61"/>
      <c r="T1552" s="61"/>
    </row>
    <row r="1553" spans="1:20" s="55" customFormat="1" ht="14.15" x14ac:dyDescent="0.4">
      <c r="A1553" s="39"/>
      <c r="E1553" s="74"/>
      <c r="F1553" s="74"/>
      <c r="G1553" s="74"/>
      <c r="S1553" s="61"/>
      <c r="T1553" s="61"/>
    </row>
    <row r="1554" spans="1:20" s="55" customFormat="1" ht="14.15" x14ac:dyDescent="0.4">
      <c r="A1554" s="39"/>
      <c r="E1554" s="74"/>
      <c r="F1554" s="74"/>
      <c r="G1554" s="74"/>
      <c r="S1554" s="61"/>
      <c r="T1554" s="61"/>
    </row>
    <row r="1555" spans="1:20" s="55" customFormat="1" ht="14.15" x14ac:dyDescent="0.4">
      <c r="A1555" s="39"/>
      <c r="E1555" s="74"/>
      <c r="F1555" s="74"/>
      <c r="G1555" s="74"/>
      <c r="S1555" s="61"/>
      <c r="T1555" s="61"/>
    </row>
    <row r="1556" spans="1:20" s="55" customFormat="1" ht="14.15" x14ac:dyDescent="0.4">
      <c r="A1556" s="39"/>
      <c r="E1556" s="74"/>
      <c r="F1556" s="74"/>
      <c r="G1556" s="74"/>
      <c r="S1556" s="61"/>
      <c r="T1556" s="61"/>
    </row>
    <row r="1557" spans="1:20" s="55" customFormat="1" ht="14.15" x14ac:dyDescent="0.4">
      <c r="A1557" s="39"/>
      <c r="E1557" s="74"/>
      <c r="F1557" s="74"/>
      <c r="G1557" s="74"/>
      <c r="S1557" s="61"/>
      <c r="T1557" s="61"/>
    </row>
    <row r="1558" spans="1:20" s="55" customFormat="1" ht="14.15" x14ac:dyDescent="0.4">
      <c r="A1558" s="39"/>
      <c r="E1558" s="74"/>
      <c r="F1558" s="74"/>
      <c r="G1558" s="74"/>
      <c r="S1558" s="61"/>
      <c r="T1558" s="61"/>
    </row>
    <row r="1559" spans="1:20" s="55" customFormat="1" ht="14.15" x14ac:dyDescent="0.4">
      <c r="A1559" s="39"/>
      <c r="E1559" s="74"/>
      <c r="F1559" s="74"/>
      <c r="G1559" s="74"/>
      <c r="S1559" s="61"/>
      <c r="T1559" s="61"/>
    </row>
    <row r="1560" spans="1:20" s="55" customFormat="1" ht="14.15" x14ac:dyDescent="0.4">
      <c r="A1560" s="39"/>
      <c r="E1560" s="74"/>
      <c r="F1560" s="74"/>
      <c r="G1560" s="74"/>
      <c r="S1560" s="61"/>
      <c r="T1560" s="61"/>
    </row>
    <row r="1561" spans="1:20" s="55" customFormat="1" ht="14.15" x14ac:dyDescent="0.4">
      <c r="A1561" s="39"/>
      <c r="E1561" s="74"/>
      <c r="F1561" s="74"/>
      <c r="G1561" s="74"/>
      <c r="S1561" s="61"/>
      <c r="T1561" s="61"/>
    </row>
    <row r="1562" spans="1:20" s="55" customFormat="1" ht="14.15" x14ac:dyDescent="0.4">
      <c r="A1562" s="39"/>
      <c r="E1562" s="74"/>
      <c r="F1562" s="74"/>
      <c r="G1562" s="74"/>
      <c r="S1562" s="61"/>
      <c r="T1562" s="61"/>
    </row>
    <row r="1563" spans="1:20" s="55" customFormat="1" ht="14.15" x14ac:dyDescent="0.4">
      <c r="A1563" s="39"/>
      <c r="E1563" s="74"/>
      <c r="F1563" s="74"/>
      <c r="G1563" s="74"/>
      <c r="S1563" s="61"/>
      <c r="T1563" s="61"/>
    </row>
    <row r="1564" spans="1:20" s="55" customFormat="1" ht="14.15" x14ac:dyDescent="0.4">
      <c r="A1564" s="39"/>
      <c r="E1564" s="74"/>
      <c r="F1564" s="74"/>
      <c r="G1564" s="74"/>
      <c r="S1564" s="61"/>
      <c r="T1564" s="61"/>
    </row>
    <row r="1565" spans="1:20" s="55" customFormat="1" ht="14.15" x14ac:dyDescent="0.4">
      <c r="A1565" s="39"/>
      <c r="E1565" s="74"/>
      <c r="F1565" s="74"/>
      <c r="G1565" s="74"/>
      <c r="S1565" s="61"/>
      <c r="T1565" s="61"/>
    </row>
    <row r="1566" spans="1:20" s="55" customFormat="1" ht="14.15" x14ac:dyDescent="0.4">
      <c r="A1566" s="39"/>
      <c r="E1566" s="74"/>
      <c r="F1566" s="74"/>
      <c r="G1566" s="74"/>
      <c r="S1566" s="61"/>
      <c r="T1566" s="61"/>
    </row>
    <row r="1567" spans="1:20" s="55" customFormat="1" ht="14.15" x14ac:dyDescent="0.4">
      <c r="A1567" s="39"/>
      <c r="E1567" s="74"/>
      <c r="F1567" s="74"/>
      <c r="G1567" s="74"/>
      <c r="S1567" s="61"/>
      <c r="T1567" s="61"/>
    </row>
    <row r="1568" spans="1:20" s="55" customFormat="1" ht="14.15" x14ac:dyDescent="0.4">
      <c r="A1568" s="39"/>
      <c r="E1568" s="74"/>
      <c r="F1568" s="74"/>
      <c r="G1568" s="74"/>
      <c r="S1568" s="61"/>
      <c r="T1568" s="61"/>
    </row>
    <row r="1569" spans="1:20" s="55" customFormat="1" ht="14.15" x14ac:dyDescent="0.4">
      <c r="A1569" s="39"/>
      <c r="E1569" s="74"/>
      <c r="F1569" s="74"/>
      <c r="G1569" s="74"/>
      <c r="S1569" s="61"/>
      <c r="T1569" s="61"/>
    </row>
    <row r="1570" spans="1:20" s="55" customFormat="1" ht="14.15" x14ac:dyDescent="0.4">
      <c r="A1570" s="39"/>
      <c r="E1570" s="74"/>
      <c r="F1570" s="74"/>
      <c r="G1570" s="74"/>
      <c r="S1570" s="61"/>
      <c r="T1570" s="61"/>
    </row>
    <row r="1571" spans="1:20" s="55" customFormat="1" ht="14.15" x14ac:dyDescent="0.4">
      <c r="A1571" s="39"/>
      <c r="E1571" s="74"/>
      <c r="F1571" s="74"/>
      <c r="G1571" s="74"/>
      <c r="S1571" s="61"/>
      <c r="T1571" s="61"/>
    </row>
    <row r="1572" spans="1:20" s="55" customFormat="1" ht="14.15" x14ac:dyDescent="0.4">
      <c r="A1572" s="39"/>
      <c r="E1572" s="74"/>
      <c r="F1572" s="74"/>
      <c r="G1572" s="74"/>
      <c r="S1572" s="61"/>
      <c r="T1572" s="61"/>
    </row>
    <row r="1573" spans="1:20" s="55" customFormat="1" ht="14.15" x14ac:dyDescent="0.4">
      <c r="A1573" s="39"/>
      <c r="E1573" s="74"/>
      <c r="F1573" s="74"/>
      <c r="G1573" s="74"/>
      <c r="S1573" s="61"/>
      <c r="T1573" s="61"/>
    </row>
    <row r="1574" spans="1:20" s="55" customFormat="1" ht="14.15" x14ac:dyDescent="0.4">
      <c r="A1574" s="39"/>
      <c r="E1574" s="74"/>
      <c r="F1574" s="74"/>
      <c r="G1574" s="74"/>
      <c r="S1574" s="61"/>
      <c r="T1574" s="61"/>
    </row>
    <row r="1575" spans="1:20" s="55" customFormat="1" ht="14.15" x14ac:dyDescent="0.4">
      <c r="A1575" s="39"/>
      <c r="E1575" s="74"/>
      <c r="F1575" s="74"/>
      <c r="G1575" s="74"/>
      <c r="S1575" s="61"/>
      <c r="T1575" s="61"/>
    </row>
    <row r="1576" spans="1:20" s="55" customFormat="1" ht="14.15" x14ac:dyDescent="0.4">
      <c r="A1576" s="39"/>
      <c r="E1576" s="74"/>
      <c r="F1576" s="74"/>
      <c r="G1576" s="74"/>
      <c r="S1576" s="61"/>
      <c r="T1576" s="61"/>
    </row>
    <row r="1577" spans="1:20" s="55" customFormat="1" ht="14.15" x14ac:dyDescent="0.4">
      <c r="A1577" s="39"/>
      <c r="E1577" s="74"/>
      <c r="F1577" s="74"/>
      <c r="G1577" s="74"/>
      <c r="S1577" s="61"/>
      <c r="T1577" s="61"/>
    </row>
    <row r="1578" spans="1:20" s="55" customFormat="1" ht="14.15" x14ac:dyDescent="0.4">
      <c r="A1578" s="39"/>
      <c r="E1578" s="74"/>
      <c r="F1578" s="74"/>
      <c r="G1578" s="74"/>
      <c r="S1578" s="61"/>
      <c r="T1578" s="61"/>
    </row>
    <row r="1579" spans="1:20" s="55" customFormat="1" ht="14.15" x14ac:dyDescent="0.4">
      <c r="A1579" s="39"/>
      <c r="E1579" s="74"/>
      <c r="F1579" s="74"/>
      <c r="G1579" s="74"/>
      <c r="S1579" s="61"/>
      <c r="T1579" s="61"/>
    </row>
    <row r="1580" spans="1:20" s="55" customFormat="1" ht="14.15" x14ac:dyDescent="0.4">
      <c r="A1580" s="39"/>
      <c r="E1580" s="74"/>
      <c r="F1580" s="74"/>
      <c r="G1580" s="74"/>
      <c r="S1580" s="61"/>
      <c r="T1580" s="61"/>
    </row>
    <row r="1581" spans="1:20" s="55" customFormat="1" ht="14.15" x14ac:dyDescent="0.4">
      <c r="A1581" s="39"/>
      <c r="E1581" s="74"/>
      <c r="F1581" s="74"/>
      <c r="G1581" s="74"/>
      <c r="S1581" s="61"/>
      <c r="T1581" s="61"/>
    </row>
    <row r="1582" spans="1:20" s="55" customFormat="1" ht="14.15" x14ac:dyDescent="0.4">
      <c r="A1582" s="39"/>
      <c r="E1582" s="74"/>
      <c r="F1582" s="74"/>
      <c r="G1582" s="74"/>
      <c r="S1582" s="61"/>
      <c r="T1582" s="61"/>
    </row>
    <row r="1583" spans="1:20" s="55" customFormat="1" ht="14.15" x14ac:dyDescent="0.4">
      <c r="A1583" s="39"/>
      <c r="E1583" s="74"/>
      <c r="F1583" s="74"/>
      <c r="G1583" s="74"/>
      <c r="S1583" s="61"/>
      <c r="T1583" s="61"/>
    </row>
    <row r="1584" spans="1:20" s="55" customFormat="1" ht="14.15" x14ac:dyDescent="0.4">
      <c r="A1584" s="39"/>
      <c r="E1584" s="74"/>
      <c r="F1584" s="74"/>
      <c r="G1584" s="74"/>
      <c r="S1584" s="61"/>
      <c r="T1584" s="61"/>
    </row>
    <row r="1585" spans="1:20" s="55" customFormat="1" ht="14.15" x14ac:dyDescent="0.4">
      <c r="A1585" s="39"/>
      <c r="E1585" s="74"/>
      <c r="F1585" s="74"/>
      <c r="G1585" s="74"/>
      <c r="S1585" s="61"/>
      <c r="T1585" s="61"/>
    </row>
    <row r="1586" spans="1:20" s="55" customFormat="1" ht="14.15" x14ac:dyDescent="0.4">
      <c r="A1586" s="39"/>
      <c r="E1586" s="74"/>
      <c r="F1586" s="74"/>
      <c r="G1586" s="74"/>
      <c r="S1586" s="61"/>
      <c r="T1586" s="61"/>
    </row>
    <row r="1587" spans="1:20" s="55" customFormat="1" ht="14.15" x14ac:dyDescent="0.4">
      <c r="A1587" s="39"/>
      <c r="E1587" s="74"/>
      <c r="F1587" s="74"/>
      <c r="G1587" s="74"/>
      <c r="S1587" s="61"/>
      <c r="T1587" s="61"/>
    </row>
    <row r="1588" spans="1:20" s="55" customFormat="1" ht="14.15" x14ac:dyDescent="0.4">
      <c r="A1588" s="39"/>
      <c r="E1588" s="74"/>
      <c r="F1588" s="74"/>
      <c r="G1588" s="74"/>
      <c r="S1588" s="61"/>
      <c r="T1588" s="61"/>
    </row>
    <row r="1589" spans="1:20" s="55" customFormat="1" ht="14.15" x14ac:dyDescent="0.4">
      <c r="A1589" s="39"/>
      <c r="E1589" s="74"/>
      <c r="F1589" s="74"/>
      <c r="G1589" s="74"/>
      <c r="S1589" s="61"/>
      <c r="T1589" s="61"/>
    </row>
    <row r="1590" spans="1:20" s="55" customFormat="1" ht="14.15" x14ac:dyDescent="0.4">
      <c r="A1590" s="39"/>
      <c r="E1590" s="74"/>
      <c r="F1590" s="74"/>
      <c r="G1590" s="74"/>
      <c r="S1590" s="61"/>
      <c r="T1590" s="61"/>
    </row>
    <row r="1591" spans="1:20" s="55" customFormat="1" ht="14.15" x14ac:dyDescent="0.4">
      <c r="A1591" s="39"/>
      <c r="E1591" s="74"/>
      <c r="F1591" s="74"/>
      <c r="G1591" s="74"/>
      <c r="S1591" s="61"/>
      <c r="T1591" s="61"/>
    </row>
    <row r="1592" spans="1:20" s="55" customFormat="1" ht="14.15" x14ac:dyDescent="0.4">
      <c r="A1592" s="39"/>
      <c r="E1592" s="74"/>
      <c r="F1592" s="74"/>
      <c r="G1592" s="74"/>
      <c r="S1592" s="61"/>
      <c r="T1592" s="61"/>
    </row>
    <row r="1593" spans="1:20" s="55" customFormat="1" ht="14.15" x14ac:dyDescent="0.4">
      <c r="A1593" s="39"/>
      <c r="E1593" s="74"/>
      <c r="F1593" s="74"/>
      <c r="G1593" s="74"/>
      <c r="S1593" s="61"/>
      <c r="T1593" s="61"/>
    </row>
    <row r="1594" spans="1:20" s="55" customFormat="1" ht="14.15" x14ac:dyDescent="0.4">
      <c r="A1594" s="39"/>
      <c r="E1594" s="74"/>
      <c r="F1594" s="74"/>
      <c r="G1594" s="74"/>
      <c r="S1594" s="61"/>
      <c r="T1594" s="61"/>
    </row>
    <row r="1595" spans="1:20" s="55" customFormat="1" ht="14.15" x14ac:dyDescent="0.4">
      <c r="A1595" s="39"/>
      <c r="E1595" s="74"/>
      <c r="F1595" s="74"/>
      <c r="G1595" s="74"/>
      <c r="S1595" s="61"/>
      <c r="T1595" s="61"/>
    </row>
    <row r="1596" spans="1:20" s="55" customFormat="1" ht="14.15" x14ac:dyDescent="0.4">
      <c r="A1596" s="39"/>
      <c r="E1596" s="74"/>
      <c r="F1596" s="74"/>
      <c r="G1596" s="74"/>
      <c r="S1596" s="61"/>
      <c r="T1596" s="61"/>
    </row>
    <row r="1597" spans="1:20" s="55" customFormat="1" ht="14.15" x14ac:dyDescent="0.4">
      <c r="A1597" s="39"/>
      <c r="E1597" s="74"/>
      <c r="F1597" s="74"/>
      <c r="G1597" s="74"/>
      <c r="S1597" s="61"/>
      <c r="T1597" s="61"/>
    </row>
    <row r="1598" spans="1:20" s="55" customFormat="1" ht="14.15" x14ac:dyDescent="0.4">
      <c r="A1598" s="39"/>
      <c r="E1598" s="74"/>
      <c r="F1598" s="74"/>
      <c r="G1598" s="74"/>
      <c r="S1598" s="61"/>
      <c r="T1598" s="61"/>
    </row>
    <row r="1599" spans="1:20" s="55" customFormat="1" ht="14.15" x14ac:dyDescent="0.4">
      <c r="A1599" s="39"/>
      <c r="E1599" s="74"/>
      <c r="F1599" s="74"/>
      <c r="G1599" s="74"/>
      <c r="S1599" s="61"/>
      <c r="T1599" s="61"/>
    </row>
    <row r="1600" spans="1:20" s="55" customFormat="1" ht="14.15" x14ac:dyDescent="0.4">
      <c r="A1600" s="39"/>
      <c r="E1600" s="74"/>
      <c r="F1600" s="74"/>
      <c r="G1600" s="74"/>
      <c r="S1600" s="61"/>
      <c r="T1600" s="61"/>
    </row>
    <row r="1601" spans="1:20" s="55" customFormat="1" ht="14.15" x14ac:dyDescent="0.4">
      <c r="A1601" s="39"/>
      <c r="E1601" s="74"/>
      <c r="F1601" s="74"/>
      <c r="G1601" s="74"/>
      <c r="S1601" s="61"/>
      <c r="T1601" s="61"/>
    </row>
    <row r="1602" spans="1:20" s="55" customFormat="1" ht="14.15" x14ac:dyDescent="0.4">
      <c r="A1602" s="39"/>
      <c r="E1602" s="74"/>
      <c r="F1602" s="74"/>
      <c r="G1602" s="74"/>
      <c r="S1602" s="61"/>
      <c r="T1602" s="61"/>
    </row>
    <row r="1603" spans="1:20" s="55" customFormat="1" ht="14.15" x14ac:dyDescent="0.4">
      <c r="A1603" s="39"/>
      <c r="E1603" s="74"/>
      <c r="F1603" s="74"/>
      <c r="G1603" s="74"/>
      <c r="S1603" s="61"/>
      <c r="T1603" s="61"/>
    </row>
    <row r="1604" spans="1:20" s="55" customFormat="1" ht="14.15" x14ac:dyDescent="0.4">
      <c r="A1604" s="39"/>
      <c r="E1604" s="74"/>
      <c r="F1604" s="74"/>
      <c r="G1604" s="74"/>
      <c r="S1604" s="61"/>
      <c r="T1604" s="61"/>
    </row>
    <row r="1605" spans="1:20" s="55" customFormat="1" ht="14.15" x14ac:dyDescent="0.4">
      <c r="A1605" s="39"/>
      <c r="E1605" s="74"/>
      <c r="F1605" s="74"/>
      <c r="G1605" s="74"/>
      <c r="S1605" s="61"/>
      <c r="T1605" s="61"/>
    </row>
    <row r="1606" spans="1:20" s="55" customFormat="1" ht="14.15" x14ac:dyDescent="0.4">
      <c r="A1606" s="39"/>
      <c r="E1606" s="74"/>
      <c r="F1606" s="74"/>
      <c r="G1606" s="74"/>
      <c r="S1606" s="61"/>
      <c r="T1606" s="61"/>
    </row>
    <row r="1607" spans="1:20" s="55" customFormat="1" ht="14.15" x14ac:dyDescent="0.4">
      <c r="A1607" s="39"/>
      <c r="E1607" s="74"/>
      <c r="F1607" s="74"/>
      <c r="G1607" s="74"/>
      <c r="S1607" s="61"/>
      <c r="T1607" s="61"/>
    </row>
    <row r="1608" spans="1:20" s="55" customFormat="1" ht="14.15" x14ac:dyDescent="0.4">
      <c r="A1608" s="39"/>
      <c r="E1608" s="74"/>
      <c r="F1608" s="74"/>
      <c r="G1608" s="74"/>
      <c r="S1608" s="61"/>
      <c r="T1608" s="61"/>
    </row>
    <row r="1609" spans="1:20" s="55" customFormat="1" ht="14.15" x14ac:dyDescent="0.4">
      <c r="A1609" s="39"/>
      <c r="E1609" s="74"/>
      <c r="F1609" s="74"/>
      <c r="G1609" s="74"/>
      <c r="S1609" s="61"/>
      <c r="T1609" s="61"/>
    </row>
    <row r="1610" spans="1:20" s="55" customFormat="1" ht="14.15" x14ac:dyDescent="0.4">
      <c r="A1610" s="39"/>
      <c r="E1610" s="74"/>
      <c r="F1610" s="74"/>
      <c r="G1610" s="74"/>
      <c r="S1610" s="61"/>
      <c r="T1610" s="61"/>
    </row>
    <row r="1611" spans="1:20" s="55" customFormat="1" ht="14.15" x14ac:dyDescent="0.4">
      <c r="A1611" s="39"/>
      <c r="E1611" s="74"/>
      <c r="F1611" s="74"/>
      <c r="G1611" s="74"/>
      <c r="S1611" s="61"/>
      <c r="T1611" s="61"/>
    </row>
    <row r="1612" spans="1:20" s="55" customFormat="1" ht="14.15" x14ac:dyDescent="0.4">
      <c r="A1612" s="39"/>
      <c r="E1612" s="74"/>
      <c r="F1612" s="74"/>
      <c r="G1612" s="74"/>
      <c r="S1612" s="61"/>
      <c r="T1612" s="61"/>
    </row>
    <row r="1613" spans="1:20" s="55" customFormat="1" ht="14.15" x14ac:dyDescent="0.4">
      <c r="A1613" s="39"/>
      <c r="E1613" s="74"/>
      <c r="F1613" s="74"/>
      <c r="G1613" s="74"/>
      <c r="S1613" s="61"/>
      <c r="T1613" s="61"/>
    </row>
    <row r="1614" spans="1:20" s="55" customFormat="1" ht="14.15" x14ac:dyDescent="0.4">
      <c r="A1614" s="39"/>
      <c r="E1614" s="74"/>
      <c r="F1614" s="74"/>
      <c r="G1614" s="74"/>
      <c r="S1614" s="61"/>
      <c r="T1614" s="61"/>
    </row>
    <row r="1615" spans="1:20" s="55" customFormat="1" ht="14.15" x14ac:dyDescent="0.4">
      <c r="A1615" s="39"/>
      <c r="E1615" s="74"/>
      <c r="F1615" s="74"/>
      <c r="G1615" s="74"/>
      <c r="S1615" s="61"/>
      <c r="T1615" s="61"/>
    </row>
    <row r="1616" spans="1:20" s="55" customFormat="1" ht="14.15" x14ac:dyDescent="0.4">
      <c r="A1616" s="39"/>
      <c r="E1616" s="74"/>
      <c r="F1616" s="74"/>
      <c r="G1616" s="74"/>
      <c r="S1616" s="61"/>
      <c r="T1616" s="61"/>
    </row>
    <row r="1617" spans="1:20" s="55" customFormat="1" ht="14.15" x14ac:dyDescent="0.4">
      <c r="A1617" s="39"/>
      <c r="E1617" s="74"/>
      <c r="F1617" s="74"/>
      <c r="G1617" s="74"/>
      <c r="S1617" s="61"/>
      <c r="T1617" s="61"/>
    </row>
    <row r="1618" spans="1:20" s="55" customFormat="1" ht="14.15" x14ac:dyDescent="0.4">
      <c r="A1618" s="39"/>
      <c r="E1618" s="74"/>
      <c r="F1618" s="74"/>
      <c r="G1618" s="74"/>
      <c r="S1618" s="61"/>
      <c r="T1618" s="61"/>
    </row>
    <row r="1619" spans="1:20" s="55" customFormat="1" ht="14.15" x14ac:dyDescent="0.4">
      <c r="A1619" s="39"/>
      <c r="E1619" s="74"/>
      <c r="F1619" s="74"/>
      <c r="G1619" s="74"/>
      <c r="S1619" s="61"/>
      <c r="T1619" s="61"/>
    </row>
    <row r="1620" spans="1:20" s="55" customFormat="1" ht="14.15" x14ac:dyDescent="0.4">
      <c r="A1620" s="39"/>
      <c r="E1620" s="74"/>
      <c r="F1620" s="74"/>
      <c r="G1620" s="74"/>
      <c r="S1620" s="61"/>
      <c r="T1620" s="61"/>
    </row>
    <row r="1621" spans="1:20" s="55" customFormat="1" ht="14.15" x14ac:dyDescent="0.4">
      <c r="A1621" s="39"/>
      <c r="E1621" s="74"/>
      <c r="F1621" s="74"/>
      <c r="G1621" s="74"/>
      <c r="S1621" s="61"/>
      <c r="T1621" s="61"/>
    </row>
    <row r="1622" spans="1:20" s="55" customFormat="1" ht="14.15" x14ac:dyDescent="0.4">
      <c r="A1622" s="39"/>
      <c r="E1622" s="74"/>
      <c r="F1622" s="74"/>
      <c r="G1622" s="74"/>
      <c r="S1622" s="61"/>
      <c r="T1622" s="61"/>
    </row>
    <row r="1623" spans="1:20" s="55" customFormat="1" ht="14.15" x14ac:dyDescent="0.4">
      <c r="A1623" s="39"/>
      <c r="E1623" s="74"/>
      <c r="F1623" s="74"/>
      <c r="G1623" s="74"/>
      <c r="S1623" s="61"/>
      <c r="T1623" s="61"/>
    </row>
    <row r="1624" spans="1:20" s="55" customFormat="1" ht="14.15" x14ac:dyDescent="0.4">
      <c r="A1624" s="39"/>
      <c r="E1624" s="74"/>
      <c r="F1624" s="74"/>
      <c r="G1624" s="74"/>
      <c r="S1624" s="61"/>
      <c r="T1624" s="61"/>
    </row>
    <row r="1625" spans="1:20" s="55" customFormat="1" ht="14.15" x14ac:dyDescent="0.4">
      <c r="A1625" s="39"/>
      <c r="E1625" s="74"/>
      <c r="F1625" s="74"/>
      <c r="G1625" s="74"/>
      <c r="S1625" s="61"/>
      <c r="T1625" s="61"/>
    </row>
    <row r="1626" spans="1:20" s="55" customFormat="1" ht="14.15" x14ac:dyDescent="0.4">
      <c r="A1626" s="39"/>
      <c r="E1626" s="74"/>
      <c r="F1626" s="74"/>
      <c r="G1626" s="74"/>
      <c r="S1626" s="61"/>
      <c r="T1626" s="61"/>
    </row>
    <row r="1627" spans="1:20" s="55" customFormat="1" ht="14.15" x14ac:dyDescent="0.4">
      <c r="A1627" s="39"/>
      <c r="E1627" s="74"/>
      <c r="F1627" s="74"/>
      <c r="G1627" s="74"/>
      <c r="S1627" s="61"/>
      <c r="T1627" s="61"/>
    </row>
    <row r="1628" spans="1:20" s="55" customFormat="1" ht="14.15" x14ac:dyDescent="0.4">
      <c r="A1628" s="39"/>
      <c r="E1628" s="74"/>
      <c r="F1628" s="74"/>
      <c r="G1628" s="74"/>
      <c r="S1628" s="61"/>
      <c r="T1628" s="61"/>
    </row>
    <row r="1629" spans="1:20" s="55" customFormat="1" ht="14.15" x14ac:dyDescent="0.4">
      <c r="A1629" s="39"/>
      <c r="E1629" s="74"/>
      <c r="F1629" s="74"/>
      <c r="G1629" s="74"/>
      <c r="S1629" s="61"/>
      <c r="T1629" s="61"/>
    </row>
    <row r="1630" spans="1:20" s="55" customFormat="1" ht="14.15" x14ac:dyDescent="0.4">
      <c r="A1630" s="39"/>
      <c r="E1630" s="74"/>
      <c r="F1630" s="74"/>
      <c r="G1630" s="74"/>
      <c r="S1630" s="61"/>
      <c r="T1630" s="61"/>
    </row>
    <row r="1631" spans="1:20" s="55" customFormat="1" ht="14.15" x14ac:dyDescent="0.4">
      <c r="A1631" s="39"/>
      <c r="E1631" s="74"/>
      <c r="F1631" s="74"/>
      <c r="G1631" s="74"/>
      <c r="S1631" s="61"/>
      <c r="T1631" s="61"/>
    </row>
    <row r="1632" spans="1:20" s="55" customFormat="1" ht="14.15" x14ac:dyDescent="0.4">
      <c r="A1632" s="39"/>
      <c r="E1632" s="74"/>
      <c r="F1632" s="74"/>
      <c r="G1632" s="74"/>
      <c r="S1632" s="61"/>
      <c r="T1632" s="61"/>
    </row>
    <row r="1633" spans="1:20" s="55" customFormat="1" ht="14.15" x14ac:dyDescent="0.4">
      <c r="A1633" s="39"/>
      <c r="E1633" s="74"/>
      <c r="F1633" s="74"/>
      <c r="G1633" s="74"/>
      <c r="S1633" s="61"/>
      <c r="T1633" s="61"/>
    </row>
    <row r="1634" spans="1:20" s="55" customFormat="1" ht="14.15" x14ac:dyDescent="0.4">
      <c r="A1634" s="39"/>
      <c r="E1634" s="74"/>
      <c r="F1634" s="74"/>
      <c r="G1634" s="74"/>
      <c r="S1634" s="61"/>
      <c r="T1634" s="61"/>
    </row>
    <row r="1635" spans="1:20" s="55" customFormat="1" ht="14.15" x14ac:dyDescent="0.4">
      <c r="A1635" s="39"/>
      <c r="E1635" s="74"/>
      <c r="F1635" s="74"/>
      <c r="G1635" s="74"/>
      <c r="S1635" s="61"/>
      <c r="T1635" s="61"/>
    </row>
    <row r="1636" spans="1:20" s="55" customFormat="1" ht="14.15" x14ac:dyDescent="0.4">
      <c r="A1636" s="39"/>
      <c r="E1636" s="74"/>
      <c r="F1636" s="74"/>
      <c r="G1636" s="74"/>
      <c r="S1636" s="61"/>
      <c r="T1636" s="61"/>
    </row>
    <row r="1637" spans="1:20" s="55" customFormat="1" ht="14.15" x14ac:dyDescent="0.4">
      <c r="A1637" s="39"/>
      <c r="E1637" s="74"/>
      <c r="F1637" s="74"/>
      <c r="G1637" s="74"/>
      <c r="S1637" s="61"/>
      <c r="T1637" s="61"/>
    </row>
    <row r="1638" spans="1:20" s="55" customFormat="1" ht="14.15" x14ac:dyDescent="0.4">
      <c r="A1638" s="39"/>
      <c r="E1638" s="74"/>
      <c r="F1638" s="74"/>
      <c r="G1638" s="74"/>
      <c r="S1638" s="61"/>
      <c r="T1638" s="61"/>
    </row>
    <row r="1639" spans="1:20" s="55" customFormat="1" ht="14.15" x14ac:dyDescent="0.4">
      <c r="A1639" s="39"/>
      <c r="E1639" s="74"/>
      <c r="F1639" s="74"/>
      <c r="G1639" s="74"/>
      <c r="S1639" s="61"/>
      <c r="T1639" s="61"/>
    </row>
    <row r="1640" spans="1:20" s="55" customFormat="1" ht="14.15" x14ac:dyDescent="0.4">
      <c r="A1640" s="39"/>
      <c r="E1640" s="74"/>
      <c r="F1640" s="74"/>
      <c r="G1640" s="74"/>
      <c r="S1640" s="61"/>
      <c r="T1640" s="61"/>
    </row>
    <row r="1641" spans="1:20" s="55" customFormat="1" ht="14.15" x14ac:dyDescent="0.4">
      <c r="A1641" s="39"/>
      <c r="E1641" s="74"/>
      <c r="F1641" s="74"/>
      <c r="G1641" s="74"/>
      <c r="S1641" s="61"/>
      <c r="T1641" s="61"/>
    </row>
    <row r="1642" spans="1:20" s="55" customFormat="1" ht="14.15" x14ac:dyDescent="0.4">
      <c r="A1642" s="39"/>
      <c r="E1642" s="74"/>
      <c r="F1642" s="74"/>
      <c r="G1642" s="74"/>
      <c r="S1642" s="61"/>
      <c r="T1642" s="61"/>
    </row>
    <row r="1643" spans="1:20" s="55" customFormat="1" ht="14.15" x14ac:dyDescent="0.4">
      <c r="A1643" s="39"/>
      <c r="E1643" s="74"/>
      <c r="F1643" s="74"/>
      <c r="G1643" s="74"/>
      <c r="S1643" s="61"/>
      <c r="T1643" s="61"/>
    </row>
    <row r="1644" spans="1:20" s="55" customFormat="1" ht="14.15" x14ac:dyDescent="0.4">
      <c r="A1644" s="39"/>
      <c r="E1644" s="74"/>
      <c r="F1644" s="74"/>
      <c r="G1644" s="74"/>
      <c r="S1644" s="61"/>
      <c r="T1644" s="61"/>
    </row>
    <row r="1645" spans="1:20" s="55" customFormat="1" ht="14.15" x14ac:dyDescent="0.4">
      <c r="A1645" s="39"/>
      <c r="E1645" s="74"/>
      <c r="F1645" s="74"/>
      <c r="G1645" s="74"/>
      <c r="S1645" s="61"/>
      <c r="T1645" s="61"/>
    </row>
    <row r="1646" spans="1:20" s="55" customFormat="1" ht="14.15" x14ac:dyDescent="0.4">
      <c r="A1646" s="39"/>
      <c r="E1646" s="74"/>
      <c r="F1646" s="74"/>
      <c r="G1646" s="74"/>
      <c r="S1646" s="61"/>
      <c r="T1646" s="61"/>
    </row>
    <row r="1647" spans="1:20" s="55" customFormat="1" ht="14.15" x14ac:dyDescent="0.4">
      <c r="A1647" s="39"/>
      <c r="E1647" s="74"/>
      <c r="F1647" s="74"/>
      <c r="G1647" s="74"/>
      <c r="S1647" s="61"/>
      <c r="T1647" s="61"/>
    </row>
    <row r="1648" spans="1:20" s="55" customFormat="1" ht="14.15" x14ac:dyDescent="0.4">
      <c r="A1648" s="39"/>
      <c r="E1648" s="74"/>
      <c r="F1648" s="74"/>
      <c r="G1648" s="74"/>
      <c r="S1648" s="61"/>
      <c r="T1648" s="61"/>
    </row>
    <row r="1649" spans="1:20" s="55" customFormat="1" ht="14.15" x14ac:dyDescent="0.4">
      <c r="A1649" s="39"/>
      <c r="E1649" s="74"/>
      <c r="F1649" s="74"/>
      <c r="G1649" s="74"/>
      <c r="S1649" s="61"/>
      <c r="T1649" s="61"/>
    </row>
    <row r="1650" spans="1:20" s="55" customFormat="1" ht="14.15" x14ac:dyDescent="0.4">
      <c r="A1650" s="39"/>
      <c r="E1650" s="74"/>
      <c r="F1650" s="74"/>
      <c r="G1650" s="74"/>
      <c r="S1650" s="61"/>
      <c r="T1650" s="61"/>
    </row>
    <row r="1651" spans="1:20" s="55" customFormat="1" ht="14.15" x14ac:dyDescent="0.4">
      <c r="A1651" s="39"/>
      <c r="E1651" s="74"/>
      <c r="F1651" s="74"/>
      <c r="G1651" s="74"/>
      <c r="S1651" s="61"/>
      <c r="T1651" s="61"/>
    </row>
    <row r="1652" spans="1:20" s="55" customFormat="1" ht="14.15" x14ac:dyDescent="0.4">
      <c r="A1652" s="39"/>
      <c r="E1652" s="74"/>
      <c r="F1652" s="74"/>
      <c r="G1652" s="74"/>
      <c r="S1652" s="61"/>
      <c r="T1652" s="61"/>
    </row>
    <row r="1653" spans="1:20" s="55" customFormat="1" ht="14.15" x14ac:dyDescent="0.4">
      <c r="A1653" s="39"/>
      <c r="E1653" s="74"/>
      <c r="F1653" s="74"/>
      <c r="G1653" s="74"/>
      <c r="S1653" s="61"/>
      <c r="T1653" s="61"/>
    </row>
    <row r="1654" spans="1:20" s="55" customFormat="1" ht="14.15" x14ac:dyDescent="0.4">
      <c r="A1654" s="39"/>
      <c r="E1654" s="74"/>
      <c r="F1654" s="74"/>
      <c r="G1654" s="74"/>
      <c r="S1654" s="61"/>
      <c r="T1654" s="61"/>
    </row>
    <row r="1655" spans="1:20" s="55" customFormat="1" ht="14.15" x14ac:dyDescent="0.4">
      <c r="A1655" s="39"/>
      <c r="E1655" s="74"/>
      <c r="F1655" s="74"/>
      <c r="G1655" s="74"/>
      <c r="S1655" s="61"/>
      <c r="T1655" s="61"/>
    </row>
    <row r="1656" spans="1:20" s="55" customFormat="1" ht="14.15" x14ac:dyDescent="0.4">
      <c r="A1656" s="39"/>
      <c r="E1656" s="74"/>
      <c r="F1656" s="74"/>
      <c r="G1656" s="74"/>
      <c r="S1656" s="61"/>
      <c r="T1656" s="61"/>
    </row>
    <row r="1657" spans="1:20" s="55" customFormat="1" ht="14.15" x14ac:dyDescent="0.4">
      <c r="A1657" s="39"/>
      <c r="E1657" s="74"/>
      <c r="F1657" s="74"/>
      <c r="G1657" s="74"/>
      <c r="S1657" s="61"/>
      <c r="T1657" s="61"/>
    </row>
    <row r="1658" spans="1:20" s="55" customFormat="1" ht="14.15" x14ac:dyDescent="0.4">
      <c r="A1658" s="39"/>
      <c r="E1658" s="74"/>
      <c r="F1658" s="74"/>
      <c r="G1658" s="74"/>
      <c r="S1658" s="61"/>
      <c r="T1658" s="61"/>
    </row>
    <row r="1659" spans="1:20" s="55" customFormat="1" ht="14.15" x14ac:dyDescent="0.4">
      <c r="A1659" s="39"/>
      <c r="E1659" s="74"/>
      <c r="F1659" s="74"/>
      <c r="G1659" s="74"/>
      <c r="S1659" s="61"/>
      <c r="T1659" s="61"/>
    </row>
    <row r="1660" spans="1:20" s="55" customFormat="1" ht="14.15" x14ac:dyDescent="0.4">
      <c r="A1660" s="39"/>
      <c r="E1660" s="74"/>
      <c r="F1660" s="74"/>
      <c r="G1660" s="74"/>
      <c r="S1660" s="61"/>
      <c r="T1660" s="61"/>
    </row>
    <row r="1661" spans="1:20" s="55" customFormat="1" ht="14.15" x14ac:dyDescent="0.4">
      <c r="A1661" s="39"/>
      <c r="E1661" s="74"/>
      <c r="F1661" s="74"/>
      <c r="G1661" s="74"/>
      <c r="S1661" s="61"/>
      <c r="T1661" s="61"/>
    </row>
    <row r="1662" spans="1:20" s="55" customFormat="1" ht="14.15" x14ac:dyDescent="0.4">
      <c r="A1662" s="39"/>
      <c r="E1662" s="74"/>
      <c r="F1662" s="74"/>
      <c r="G1662" s="74"/>
      <c r="S1662" s="61"/>
      <c r="T1662" s="61"/>
    </row>
    <row r="1663" spans="1:20" s="55" customFormat="1" ht="14.15" x14ac:dyDescent="0.4">
      <c r="A1663" s="39"/>
      <c r="E1663" s="74"/>
      <c r="F1663" s="74"/>
      <c r="G1663" s="74"/>
      <c r="S1663" s="61"/>
      <c r="T1663" s="61"/>
    </row>
    <row r="1664" spans="1:20" s="55" customFormat="1" ht="14.15" x14ac:dyDescent="0.4">
      <c r="A1664" s="39"/>
      <c r="E1664" s="74"/>
      <c r="F1664" s="74"/>
      <c r="G1664" s="74"/>
      <c r="S1664" s="61"/>
      <c r="T1664" s="61"/>
    </row>
    <row r="1665" spans="1:20" s="55" customFormat="1" ht="14.15" x14ac:dyDescent="0.4">
      <c r="A1665" s="39"/>
      <c r="E1665" s="74"/>
      <c r="F1665" s="74"/>
      <c r="G1665" s="74"/>
      <c r="S1665" s="61"/>
      <c r="T1665" s="61"/>
    </row>
    <row r="1666" spans="1:20" s="55" customFormat="1" ht="14.15" x14ac:dyDescent="0.4">
      <c r="A1666" s="39"/>
      <c r="E1666" s="74"/>
      <c r="F1666" s="74"/>
      <c r="G1666" s="74"/>
      <c r="S1666" s="61"/>
      <c r="T1666" s="61"/>
    </row>
    <row r="1667" spans="1:20" s="55" customFormat="1" ht="14.15" x14ac:dyDescent="0.4">
      <c r="A1667" s="39"/>
      <c r="E1667" s="74"/>
      <c r="F1667" s="74"/>
      <c r="G1667" s="74"/>
      <c r="S1667" s="61"/>
      <c r="T1667" s="61"/>
    </row>
    <row r="1668" spans="1:20" s="55" customFormat="1" ht="14.15" x14ac:dyDescent="0.4">
      <c r="A1668" s="39"/>
      <c r="E1668" s="74"/>
      <c r="F1668" s="74"/>
      <c r="G1668" s="74"/>
      <c r="S1668" s="61"/>
      <c r="T1668" s="61"/>
    </row>
    <row r="1669" spans="1:20" s="55" customFormat="1" ht="14.15" x14ac:dyDescent="0.4">
      <c r="A1669" s="39"/>
      <c r="E1669" s="74"/>
      <c r="F1669" s="74"/>
      <c r="G1669" s="74"/>
      <c r="S1669" s="61"/>
      <c r="T1669" s="61"/>
    </row>
    <row r="1670" spans="1:20" s="55" customFormat="1" ht="14.15" x14ac:dyDescent="0.4">
      <c r="A1670" s="39"/>
      <c r="E1670" s="74"/>
      <c r="F1670" s="74"/>
      <c r="G1670" s="74"/>
      <c r="S1670" s="61"/>
      <c r="T1670" s="61"/>
    </row>
    <row r="1671" spans="1:20" s="55" customFormat="1" ht="14.15" x14ac:dyDescent="0.4">
      <c r="A1671" s="39"/>
      <c r="E1671" s="74"/>
      <c r="F1671" s="74"/>
      <c r="G1671" s="74"/>
      <c r="S1671" s="61"/>
      <c r="T1671" s="61"/>
    </row>
    <row r="1672" spans="1:20" s="55" customFormat="1" ht="14.15" x14ac:dyDescent="0.4">
      <c r="A1672" s="39"/>
      <c r="E1672" s="74"/>
      <c r="F1672" s="74"/>
      <c r="G1672" s="74"/>
      <c r="S1672" s="61"/>
      <c r="T1672" s="61"/>
    </row>
    <row r="1673" spans="1:20" s="55" customFormat="1" ht="14.15" x14ac:dyDescent="0.4">
      <c r="A1673" s="39"/>
      <c r="E1673" s="74"/>
      <c r="F1673" s="74"/>
      <c r="G1673" s="74"/>
      <c r="S1673" s="61"/>
      <c r="T1673" s="61"/>
    </row>
    <row r="1674" spans="1:20" s="55" customFormat="1" ht="14.15" x14ac:dyDescent="0.4">
      <c r="A1674" s="39"/>
      <c r="E1674" s="74"/>
      <c r="F1674" s="74"/>
      <c r="G1674" s="74"/>
      <c r="S1674" s="61"/>
      <c r="T1674" s="61"/>
    </row>
    <row r="1675" spans="1:20" s="55" customFormat="1" ht="14.15" x14ac:dyDescent="0.4">
      <c r="A1675" s="39"/>
      <c r="E1675" s="74"/>
      <c r="F1675" s="74"/>
      <c r="G1675" s="74"/>
      <c r="S1675" s="61"/>
      <c r="T1675" s="61"/>
    </row>
    <row r="1676" spans="1:20" s="55" customFormat="1" ht="14.15" x14ac:dyDescent="0.4">
      <c r="A1676" s="39"/>
      <c r="E1676" s="74"/>
      <c r="F1676" s="74"/>
      <c r="G1676" s="74"/>
      <c r="S1676" s="61"/>
      <c r="T1676" s="61"/>
    </row>
    <row r="1677" spans="1:20" s="55" customFormat="1" ht="14.15" x14ac:dyDescent="0.4">
      <c r="A1677" s="39"/>
      <c r="E1677" s="74"/>
      <c r="F1677" s="74"/>
      <c r="G1677" s="74"/>
      <c r="S1677" s="61"/>
      <c r="T1677" s="61"/>
    </row>
    <row r="1678" spans="1:20" s="55" customFormat="1" ht="14.15" x14ac:dyDescent="0.4">
      <c r="A1678" s="39"/>
      <c r="E1678" s="74"/>
      <c r="F1678" s="74"/>
      <c r="G1678" s="74"/>
      <c r="S1678" s="61"/>
      <c r="T1678" s="61"/>
    </row>
    <row r="1679" spans="1:20" s="55" customFormat="1" ht="14.15" x14ac:dyDescent="0.4">
      <c r="A1679" s="39"/>
      <c r="E1679" s="74"/>
      <c r="F1679" s="74"/>
      <c r="G1679" s="74"/>
      <c r="S1679" s="61"/>
      <c r="T1679" s="61"/>
    </row>
    <row r="1680" spans="1:20" s="55" customFormat="1" ht="14.15" x14ac:dyDescent="0.4">
      <c r="A1680" s="39"/>
      <c r="E1680" s="74"/>
      <c r="F1680" s="74"/>
      <c r="G1680" s="74"/>
      <c r="S1680" s="61"/>
      <c r="T1680" s="61"/>
    </row>
    <row r="1681" spans="1:20" s="55" customFormat="1" ht="14.15" x14ac:dyDescent="0.4">
      <c r="A1681" s="39"/>
      <c r="E1681" s="74"/>
      <c r="F1681" s="74"/>
      <c r="G1681" s="74"/>
      <c r="S1681" s="61"/>
      <c r="T1681" s="61"/>
    </row>
    <row r="1682" spans="1:20" s="55" customFormat="1" ht="14.15" x14ac:dyDescent="0.4">
      <c r="A1682" s="39"/>
      <c r="E1682" s="74"/>
      <c r="F1682" s="74"/>
      <c r="G1682" s="74"/>
      <c r="S1682" s="61"/>
      <c r="T1682" s="61"/>
    </row>
    <row r="1683" spans="1:20" s="55" customFormat="1" ht="14.15" x14ac:dyDescent="0.4">
      <c r="A1683" s="39"/>
      <c r="E1683" s="74"/>
      <c r="F1683" s="74"/>
      <c r="G1683" s="74"/>
      <c r="S1683" s="61"/>
      <c r="T1683" s="61"/>
    </row>
    <row r="1684" spans="1:20" s="55" customFormat="1" ht="14.15" x14ac:dyDescent="0.4">
      <c r="A1684" s="39"/>
      <c r="E1684" s="74"/>
      <c r="F1684" s="74"/>
      <c r="G1684" s="74"/>
      <c r="S1684" s="61"/>
      <c r="T1684" s="61"/>
    </row>
    <row r="1685" spans="1:20" s="55" customFormat="1" ht="14.15" x14ac:dyDescent="0.4">
      <c r="A1685" s="39"/>
      <c r="E1685" s="74"/>
      <c r="F1685" s="74"/>
      <c r="G1685" s="74"/>
      <c r="S1685" s="61"/>
      <c r="T1685" s="61"/>
    </row>
    <row r="1686" spans="1:20" s="55" customFormat="1" ht="14.15" x14ac:dyDescent="0.4">
      <c r="A1686" s="39"/>
      <c r="E1686" s="74"/>
      <c r="F1686" s="74"/>
      <c r="G1686" s="74"/>
      <c r="S1686" s="61"/>
      <c r="T1686" s="61"/>
    </row>
    <row r="1687" spans="1:20" s="55" customFormat="1" ht="14.15" x14ac:dyDescent="0.4">
      <c r="A1687" s="39"/>
      <c r="E1687" s="74"/>
      <c r="F1687" s="74"/>
      <c r="G1687" s="74"/>
      <c r="S1687" s="61"/>
      <c r="T1687" s="61"/>
    </row>
    <row r="1688" spans="1:20" s="55" customFormat="1" ht="14.15" x14ac:dyDescent="0.4">
      <c r="A1688" s="39"/>
      <c r="E1688" s="74"/>
      <c r="F1688" s="74"/>
      <c r="G1688" s="74"/>
      <c r="S1688" s="61"/>
      <c r="T1688" s="61"/>
    </row>
    <row r="1689" spans="1:20" s="55" customFormat="1" ht="14.15" x14ac:dyDescent="0.4">
      <c r="A1689" s="39"/>
      <c r="E1689" s="74"/>
      <c r="F1689" s="74"/>
      <c r="G1689" s="74"/>
      <c r="S1689" s="61"/>
      <c r="T1689" s="61"/>
    </row>
    <row r="1690" spans="1:20" s="55" customFormat="1" ht="14.15" x14ac:dyDescent="0.4">
      <c r="A1690" s="39"/>
      <c r="E1690" s="74"/>
      <c r="F1690" s="74"/>
      <c r="G1690" s="74"/>
      <c r="S1690" s="61"/>
      <c r="T1690" s="61"/>
    </row>
    <row r="1691" spans="1:20" s="55" customFormat="1" ht="14.15" x14ac:dyDescent="0.4">
      <c r="A1691" s="39"/>
      <c r="E1691" s="74"/>
      <c r="F1691" s="74"/>
      <c r="G1691" s="74"/>
      <c r="S1691" s="61"/>
      <c r="T1691" s="61"/>
    </row>
    <row r="1692" spans="1:20" s="55" customFormat="1" ht="14.15" x14ac:dyDescent="0.4">
      <c r="A1692" s="39"/>
      <c r="E1692" s="74"/>
      <c r="F1692" s="74"/>
      <c r="G1692" s="74"/>
      <c r="S1692" s="61"/>
      <c r="T1692" s="61"/>
    </row>
    <row r="1693" spans="1:20" s="55" customFormat="1" ht="14.15" x14ac:dyDescent="0.4">
      <c r="A1693" s="39"/>
      <c r="E1693" s="74"/>
      <c r="F1693" s="74"/>
      <c r="G1693" s="74"/>
      <c r="S1693" s="61"/>
      <c r="T1693" s="61"/>
    </row>
    <row r="1694" spans="1:20" s="55" customFormat="1" ht="14.15" x14ac:dyDescent="0.4">
      <c r="A1694" s="39"/>
      <c r="E1694" s="74"/>
      <c r="F1694" s="74"/>
      <c r="G1694" s="74"/>
      <c r="S1694" s="61"/>
      <c r="T1694" s="61"/>
    </row>
    <row r="1695" spans="1:20" s="55" customFormat="1" ht="14.15" x14ac:dyDescent="0.4">
      <c r="A1695" s="39"/>
      <c r="E1695" s="74"/>
      <c r="F1695" s="74"/>
      <c r="G1695" s="74"/>
      <c r="S1695" s="61"/>
      <c r="T1695" s="61"/>
    </row>
    <row r="1696" spans="1:20" s="55" customFormat="1" ht="14.15" x14ac:dyDescent="0.4">
      <c r="A1696" s="39"/>
      <c r="E1696" s="74"/>
      <c r="F1696" s="74"/>
      <c r="G1696" s="74"/>
      <c r="S1696" s="61"/>
      <c r="T1696" s="61"/>
    </row>
    <row r="1697" spans="1:20" s="55" customFormat="1" ht="14.15" x14ac:dyDescent="0.4">
      <c r="A1697" s="39"/>
      <c r="E1697" s="74"/>
      <c r="F1697" s="74"/>
      <c r="G1697" s="74"/>
      <c r="S1697" s="61"/>
      <c r="T1697" s="61"/>
    </row>
    <row r="1698" spans="1:20" s="55" customFormat="1" ht="14.15" x14ac:dyDescent="0.4">
      <c r="A1698" s="39"/>
      <c r="E1698" s="74"/>
      <c r="F1698" s="74"/>
      <c r="G1698" s="74"/>
      <c r="S1698" s="61"/>
      <c r="T1698" s="61"/>
    </row>
    <row r="1699" spans="1:20" s="55" customFormat="1" ht="14.15" x14ac:dyDescent="0.4">
      <c r="A1699" s="39"/>
      <c r="E1699" s="74"/>
      <c r="F1699" s="74"/>
      <c r="G1699" s="74"/>
      <c r="S1699" s="61"/>
      <c r="T1699" s="61"/>
    </row>
    <row r="1700" spans="1:20" s="55" customFormat="1" ht="14.15" x14ac:dyDescent="0.4">
      <c r="A1700" s="39"/>
      <c r="E1700" s="74"/>
      <c r="F1700" s="74"/>
      <c r="G1700" s="74"/>
      <c r="S1700" s="61"/>
      <c r="T1700" s="61"/>
    </row>
    <row r="1701" spans="1:20" s="55" customFormat="1" ht="14.15" x14ac:dyDescent="0.4">
      <c r="A1701" s="39"/>
      <c r="E1701" s="74"/>
      <c r="F1701" s="74"/>
      <c r="G1701" s="74"/>
      <c r="S1701" s="61"/>
      <c r="T1701" s="61"/>
    </row>
    <row r="1702" spans="1:20" s="55" customFormat="1" ht="14.15" x14ac:dyDescent="0.4">
      <c r="A1702" s="39"/>
      <c r="E1702" s="74"/>
      <c r="F1702" s="74"/>
      <c r="G1702" s="74"/>
      <c r="S1702" s="61"/>
      <c r="T1702" s="61"/>
    </row>
    <row r="1703" spans="1:20" s="55" customFormat="1" ht="14.15" x14ac:dyDescent="0.4">
      <c r="A1703" s="39"/>
      <c r="E1703" s="74"/>
      <c r="F1703" s="74"/>
      <c r="G1703" s="74"/>
      <c r="S1703" s="61"/>
      <c r="T1703" s="61"/>
    </row>
    <row r="1704" spans="1:20" s="55" customFormat="1" ht="14.15" x14ac:dyDescent="0.4">
      <c r="A1704" s="39"/>
      <c r="E1704" s="74"/>
      <c r="F1704" s="74"/>
      <c r="G1704" s="74"/>
      <c r="S1704" s="61"/>
      <c r="T1704" s="61"/>
    </row>
    <row r="1705" spans="1:20" s="55" customFormat="1" ht="14.15" x14ac:dyDescent="0.4">
      <c r="A1705" s="39"/>
      <c r="E1705" s="74"/>
      <c r="F1705" s="74"/>
      <c r="G1705" s="74"/>
      <c r="S1705" s="61"/>
      <c r="T1705" s="61"/>
    </row>
    <row r="1706" spans="1:20" s="55" customFormat="1" ht="14.15" x14ac:dyDescent="0.4">
      <c r="A1706" s="39"/>
      <c r="E1706" s="74"/>
      <c r="F1706" s="74"/>
      <c r="G1706" s="74"/>
      <c r="S1706" s="61"/>
      <c r="T1706" s="61"/>
    </row>
    <row r="1707" spans="1:20" s="55" customFormat="1" ht="14.15" x14ac:dyDescent="0.4">
      <c r="A1707" s="39"/>
      <c r="E1707" s="74"/>
      <c r="F1707" s="74"/>
      <c r="G1707" s="74"/>
      <c r="S1707" s="61"/>
      <c r="T1707" s="61"/>
    </row>
    <row r="1708" spans="1:20" s="55" customFormat="1" ht="14.15" x14ac:dyDescent="0.4">
      <c r="A1708" s="39"/>
      <c r="E1708" s="74"/>
      <c r="F1708" s="74"/>
      <c r="G1708" s="74"/>
      <c r="S1708" s="61"/>
      <c r="T1708" s="61"/>
    </row>
    <row r="1709" spans="1:20" s="55" customFormat="1" ht="14.15" x14ac:dyDescent="0.4">
      <c r="A1709" s="39"/>
      <c r="E1709" s="74"/>
      <c r="F1709" s="74"/>
      <c r="G1709" s="74"/>
      <c r="S1709" s="61"/>
      <c r="T1709" s="61"/>
    </row>
    <row r="1710" spans="1:20" s="55" customFormat="1" ht="14.15" x14ac:dyDescent="0.4">
      <c r="A1710" s="39"/>
      <c r="E1710" s="74"/>
      <c r="F1710" s="74"/>
      <c r="G1710" s="74"/>
      <c r="S1710" s="61"/>
      <c r="T1710" s="61"/>
    </row>
    <row r="1711" spans="1:20" s="55" customFormat="1" ht="14.15" x14ac:dyDescent="0.4">
      <c r="A1711" s="39"/>
      <c r="E1711" s="74"/>
      <c r="F1711" s="74"/>
      <c r="G1711" s="74"/>
      <c r="S1711" s="61"/>
      <c r="T1711" s="61"/>
    </row>
    <row r="1712" spans="1:20" s="55" customFormat="1" ht="14.15" x14ac:dyDescent="0.4">
      <c r="A1712" s="39"/>
      <c r="E1712" s="74"/>
      <c r="F1712" s="74"/>
      <c r="G1712" s="74"/>
      <c r="S1712" s="61"/>
      <c r="T1712" s="61"/>
    </row>
    <row r="1713" spans="1:20" s="55" customFormat="1" ht="14.15" x14ac:dyDescent="0.4">
      <c r="A1713" s="39"/>
      <c r="E1713" s="74"/>
      <c r="F1713" s="74"/>
      <c r="G1713" s="74"/>
      <c r="S1713" s="61"/>
      <c r="T1713" s="61"/>
    </row>
    <row r="1714" spans="1:20" s="55" customFormat="1" ht="14.15" x14ac:dyDescent="0.4">
      <c r="A1714" s="39"/>
      <c r="E1714" s="74"/>
      <c r="F1714" s="74"/>
      <c r="G1714" s="74"/>
      <c r="S1714" s="61"/>
      <c r="T1714" s="61"/>
    </row>
    <row r="1715" spans="1:20" s="55" customFormat="1" ht="14.15" x14ac:dyDescent="0.4">
      <c r="A1715" s="39"/>
      <c r="E1715" s="74"/>
      <c r="F1715" s="74"/>
      <c r="G1715" s="74"/>
      <c r="S1715" s="61"/>
      <c r="T1715" s="61"/>
    </row>
    <row r="1716" spans="1:20" s="55" customFormat="1" ht="14.15" x14ac:dyDescent="0.4">
      <c r="A1716" s="39"/>
      <c r="E1716" s="74"/>
      <c r="F1716" s="74"/>
      <c r="G1716" s="74"/>
      <c r="S1716" s="61"/>
      <c r="T1716" s="61"/>
    </row>
    <row r="1717" spans="1:20" s="55" customFormat="1" ht="14.15" x14ac:dyDescent="0.4">
      <c r="A1717" s="39"/>
      <c r="E1717" s="74"/>
      <c r="F1717" s="74"/>
      <c r="G1717" s="74"/>
      <c r="S1717" s="61"/>
      <c r="T1717" s="61"/>
    </row>
    <row r="1718" spans="1:20" s="55" customFormat="1" ht="14.15" x14ac:dyDescent="0.4">
      <c r="A1718" s="39"/>
      <c r="E1718" s="74"/>
      <c r="F1718" s="74"/>
      <c r="G1718" s="74"/>
      <c r="S1718" s="61"/>
      <c r="T1718" s="61"/>
    </row>
    <row r="1719" spans="1:20" s="55" customFormat="1" ht="14.15" x14ac:dyDescent="0.4">
      <c r="A1719" s="39"/>
      <c r="E1719" s="74"/>
      <c r="F1719" s="74"/>
      <c r="G1719" s="74"/>
      <c r="S1719" s="61"/>
      <c r="T1719" s="61"/>
    </row>
    <row r="1720" spans="1:20" s="55" customFormat="1" ht="14.15" x14ac:dyDescent="0.4">
      <c r="A1720" s="39"/>
      <c r="E1720" s="74"/>
      <c r="F1720" s="74"/>
      <c r="G1720" s="74"/>
      <c r="S1720" s="61"/>
      <c r="T1720" s="61"/>
    </row>
    <row r="1721" spans="1:20" s="55" customFormat="1" ht="14.15" x14ac:dyDescent="0.4">
      <c r="A1721" s="39"/>
      <c r="E1721" s="74"/>
      <c r="F1721" s="74"/>
      <c r="G1721" s="74"/>
      <c r="S1721" s="61"/>
      <c r="T1721" s="61"/>
    </row>
    <row r="1722" spans="1:20" s="55" customFormat="1" ht="14.15" x14ac:dyDescent="0.4">
      <c r="A1722" s="39"/>
      <c r="E1722" s="74"/>
      <c r="F1722" s="74"/>
      <c r="G1722" s="74"/>
      <c r="S1722" s="61"/>
      <c r="T1722" s="61"/>
    </row>
    <row r="1723" spans="1:20" s="55" customFormat="1" ht="14.15" x14ac:dyDescent="0.4">
      <c r="A1723" s="39"/>
      <c r="E1723" s="74"/>
      <c r="F1723" s="74"/>
      <c r="G1723" s="74"/>
      <c r="S1723" s="61"/>
      <c r="T1723" s="61"/>
    </row>
    <row r="1724" spans="1:20" s="55" customFormat="1" ht="14.15" x14ac:dyDescent="0.4">
      <c r="A1724" s="39"/>
      <c r="E1724" s="74"/>
      <c r="F1724" s="74"/>
      <c r="G1724" s="74"/>
      <c r="S1724" s="61"/>
      <c r="T1724" s="61"/>
    </row>
    <row r="1725" spans="1:20" s="55" customFormat="1" ht="14.15" x14ac:dyDescent="0.4">
      <c r="A1725" s="39"/>
      <c r="E1725" s="74"/>
      <c r="F1725" s="74"/>
      <c r="G1725" s="74"/>
      <c r="S1725" s="61"/>
      <c r="T1725" s="61"/>
    </row>
    <row r="1726" spans="1:20" s="55" customFormat="1" ht="14.15" x14ac:dyDescent="0.4">
      <c r="A1726" s="39"/>
      <c r="E1726" s="74"/>
      <c r="F1726" s="74"/>
      <c r="G1726" s="74"/>
      <c r="S1726" s="61"/>
      <c r="T1726" s="61"/>
    </row>
    <row r="1727" spans="1:20" s="55" customFormat="1" ht="14.15" x14ac:dyDescent="0.4">
      <c r="A1727" s="39"/>
      <c r="E1727" s="74"/>
      <c r="F1727" s="74"/>
      <c r="G1727" s="74"/>
      <c r="S1727" s="61"/>
      <c r="T1727" s="61"/>
    </row>
    <row r="1728" spans="1:20" s="55" customFormat="1" ht="14.15" x14ac:dyDescent="0.4">
      <c r="A1728" s="39"/>
      <c r="E1728" s="74"/>
      <c r="F1728" s="74"/>
      <c r="G1728" s="74"/>
      <c r="S1728" s="61"/>
      <c r="T1728" s="61"/>
    </row>
    <row r="1729" spans="1:20" s="55" customFormat="1" ht="14.15" x14ac:dyDescent="0.4">
      <c r="A1729" s="39"/>
      <c r="E1729" s="74"/>
      <c r="F1729" s="74"/>
      <c r="G1729" s="74"/>
      <c r="S1729" s="61"/>
      <c r="T1729" s="61"/>
    </row>
    <row r="1730" spans="1:20" s="55" customFormat="1" ht="14.15" x14ac:dyDescent="0.4">
      <c r="A1730" s="39"/>
      <c r="E1730" s="74"/>
      <c r="F1730" s="74"/>
      <c r="G1730" s="74"/>
      <c r="S1730" s="61"/>
      <c r="T1730" s="61"/>
    </row>
    <row r="1731" spans="1:20" s="55" customFormat="1" ht="14.15" x14ac:dyDescent="0.4">
      <c r="A1731" s="39"/>
      <c r="E1731" s="74"/>
      <c r="F1731" s="74"/>
      <c r="G1731" s="74"/>
      <c r="S1731" s="61"/>
      <c r="T1731" s="61"/>
    </row>
    <row r="1732" spans="1:20" s="55" customFormat="1" ht="14.15" x14ac:dyDescent="0.4">
      <c r="A1732" s="39"/>
      <c r="E1732" s="74"/>
      <c r="F1732" s="74"/>
      <c r="G1732" s="74"/>
      <c r="S1732" s="61"/>
      <c r="T1732" s="61"/>
    </row>
    <row r="1733" spans="1:20" s="55" customFormat="1" ht="14.15" x14ac:dyDescent="0.4">
      <c r="A1733" s="39"/>
      <c r="E1733" s="74"/>
      <c r="F1733" s="74"/>
      <c r="G1733" s="74"/>
      <c r="S1733" s="61"/>
      <c r="T1733" s="61"/>
    </row>
    <row r="1734" spans="1:20" s="55" customFormat="1" ht="14.15" x14ac:dyDescent="0.4">
      <c r="A1734" s="39"/>
      <c r="E1734" s="74"/>
      <c r="F1734" s="74"/>
      <c r="G1734" s="74"/>
      <c r="S1734" s="61"/>
      <c r="T1734" s="61"/>
    </row>
    <row r="1735" spans="1:20" s="55" customFormat="1" ht="14.15" x14ac:dyDescent="0.4">
      <c r="A1735" s="39"/>
      <c r="E1735" s="74"/>
      <c r="F1735" s="74"/>
      <c r="G1735" s="74"/>
      <c r="S1735" s="61"/>
      <c r="T1735" s="61"/>
    </row>
    <row r="1736" spans="1:20" s="55" customFormat="1" ht="14.15" x14ac:dyDescent="0.4">
      <c r="A1736" s="39"/>
      <c r="E1736" s="74"/>
      <c r="F1736" s="74"/>
      <c r="G1736" s="74"/>
      <c r="S1736" s="61"/>
      <c r="T1736" s="61"/>
    </row>
    <row r="1737" spans="1:20" s="55" customFormat="1" ht="14.15" x14ac:dyDescent="0.4">
      <c r="A1737" s="39"/>
      <c r="E1737" s="74"/>
      <c r="F1737" s="74"/>
      <c r="G1737" s="74"/>
      <c r="S1737" s="61"/>
      <c r="T1737" s="61"/>
    </row>
    <row r="1738" spans="1:20" s="55" customFormat="1" ht="14.15" x14ac:dyDescent="0.4">
      <c r="A1738" s="39"/>
      <c r="E1738" s="74"/>
      <c r="F1738" s="74"/>
      <c r="G1738" s="74"/>
      <c r="S1738" s="61"/>
      <c r="T1738" s="61"/>
    </row>
    <row r="1739" spans="1:20" s="55" customFormat="1" ht="14.15" x14ac:dyDescent="0.4">
      <c r="A1739" s="39"/>
      <c r="E1739" s="74"/>
      <c r="F1739" s="74"/>
      <c r="G1739" s="74"/>
      <c r="S1739" s="61"/>
      <c r="T1739" s="61"/>
    </row>
    <row r="1740" spans="1:20" s="55" customFormat="1" ht="14.15" x14ac:dyDescent="0.4">
      <c r="A1740" s="39"/>
      <c r="E1740" s="74"/>
      <c r="F1740" s="74"/>
      <c r="G1740" s="74"/>
      <c r="S1740" s="61"/>
      <c r="T1740" s="61"/>
    </row>
    <row r="1741" spans="1:20" s="55" customFormat="1" ht="14.15" x14ac:dyDescent="0.4">
      <c r="A1741" s="39"/>
      <c r="E1741" s="74"/>
      <c r="F1741" s="74"/>
      <c r="G1741" s="74"/>
      <c r="S1741" s="61"/>
      <c r="T1741" s="61"/>
    </row>
    <row r="1742" spans="1:20" s="55" customFormat="1" ht="14.15" x14ac:dyDescent="0.4">
      <c r="A1742" s="39"/>
      <c r="E1742" s="74"/>
      <c r="F1742" s="74"/>
      <c r="G1742" s="74"/>
      <c r="S1742" s="61"/>
      <c r="T1742" s="61"/>
    </row>
    <row r="1743" spans="1:20" s="55" customFormat="1" ht="14.15" x14ac:dyDescent="0.4">
      <c r="A1743" s="39"/>
      <c r="E1743" s="74"/>
      <c r="F1743" s="74"/>
      <c r="G1743" s="74"/>
      <c r="S1743" s="61"/>
      <c r="T1743" s="61"/>
    </row>
    <row r="1744" spans="1:20" s="55" customFormat="1" ht="14.15" x14ac:dyDescent="0.4">
      <c r="A1744" s="39"/>
      <c r="E1744" s="74"/>
      <c r="F1744" s="74"/>
      <c r="G1744" s="74"/>
      <c r="S1744" s="61"/>
      <c r="T1744" s="61"/>
    </row>
    <row r="1745" spans="1:20" s="55" customFormat="1" ht="14.15" x14ac:dyDescent="0.4">
      <c r="A1745" s="39"/>
      <c r="E1745" s="74"/>
      <c r="F1745" s="74"/>
      <c r="G1745" s="74"/>
      <c r="S1745" s="61"/>
      <c r="T1745" s="61"/>
    </row>
    <row r="1746" spans="1:20" s="55" customFormat="1" ht="14.15" x14ac:dyDescent="0.4">
      <c r="A1746" s="39"/>
      <c r="E1746" s="74"/>
      <c r="F1746" s="74"/>
      <c r="G1746" s="74"/>
      <c r="S1746" s="61"/>
      <c r="T1746" s="61"/>
    </row>
    <row r="1747" spans="1:20" s="55" customFormat="1" ht="14.15" x14ac:dyDescent="0.4">
      <c r="A1747" s="39"/>
      <c r="E1747" s="74"/>
      <c r="F1747" s="74"/>
      <c r="G1747" s="74"/>
      <c r="S1747" s="61"/>
      <c r="T1747" s="61"/>
    </row>
    <row r="1748" spans="1:20" s="55" customFormat="1" ht="14.15" x14ac:dyDescent="0.4">
      <c r="A1748" s="39"/>
      <c r="E1748" s="74"/>
      <c r="F1748" s="74"/>
      <c r="G1748" s="74"/>
      <c r="S1748" s="61"/>
      <c r="T1748" s="61"/>
    </row>
    <row r="1749" spans="1:20" s="55" customFormat="1" ht="14.15" x14ac:dyDescent="0.4">
      <c r="A1749" s="39"/>
      <c r="E1749" s="74"/>
      <c r="F1749" s="74"/>
      <c r="G1749" s="74"/>
      <c r="S1749" s="61"/>
      <c r="T1749" s="61"/>
    </row>
    <row r="1750" spans="1:20" s="55" customFormat="1" ht="14.15" x14ac:dyDescent="0.4">
      <c r="A1750" s="39"/>
      <c r="E1750" s="74"/>
      <c r="F1750" s="74"/>
      <c r="G1750" s="74"/>
      <c r="S1750" s="61"/>
      <c r="T1750" s="61"/>
    </row>
    <row r="1751" spans="1:20" s="55" customFormat="1" ht="14.15" x14ac:dyDescent="0.4">
      <c r="A1751" s="39"/>
      <c r="E1751" s="74"/>
      <c r="F1751" s="74"/>
      <c r="G1751" s="74"/>
      <c r="S1751" s="61"/>
      <c r="T1751" s="61"/>
    </row>
    <row r="1752" spans="1:20" s="55" customFormat="1" ht="14.15" x14ac:dyDescent="0.4">
      <c r="A1752" s="39"/>
      <c r="E1752" s="74"/>
      <c r="F1752" s="74"/>
      <c r="G1752" s="74"/>
      <c r="S1752" s="61"/>
      <c r="T1752" s="61"/>
    </row>
    <row r="1753" spans="1:20" s="55" customFormat="1" ht="14.15" x14ac:dyDescent="0.4">
      <c r="A1753" s="39"/>
      <c r="E1753" s="74"/>
      <c r="F1753" s="74"/>
      <c r="G1753" s="74"/>
      <c r="S1753" s="61"/>
      <c r="T1753" s="61"/>
    </row>
    <row r="1754" spans="1:20" s="55" customFormat="1" ht="14.15" x14ac:dyDescent="0.4">
      <c r="A1754" s="39"/>
      <c r="E1754" s="74"/>
      <c r="F1754" s="74"/>
      <c r="G1754" s="74"/>
      <c r="S1754" s="61"/>
      <c r="T1754" s="61"/>
    </row>
    <row r="1755" spans="1:20" s="55" customFormat="1" ht="14.15" x14ac:dyDescent="0.4">
      <c r="A1755" s="39"/>
      <c r="E1755" s="74"/>
      <c r="F1755" s="74"/>
      <c r="G1755" s="74"/>
      <c r="S1755" s="61"/>
      <c r="T1755" s="61"/>
    </row>
    <row r="1756" spans="1:20" s="55" customFormat="1" ht="14.15" x14ac:dyDescent="0.4">
      <c r="A1756" s="39"/>
      <c r="E1756" s="74"/>
      <c r="F1756" s="74"/>
      <c r="G1756" s="74"/>
      <c r="S1756" s="61"/>
      <c r="T1756" s="61"/>
    </row>
    <row r="1757" spans="1:20" s="55" customFormat="1" ht="14.15" x14ac:dyDescent="0.4">
      <c r="A1757" s="39"/>
      <c r="E1757" s="74"/>
      <c r="F1757" s="74"/>
      <c r="G1757" s="74"/>
      <c r="S1757" s="61"/>
      <c r="T1757" s="61"/>
    </row>
    <row r="1758" spans="1:20" s="55" customFormat="1" ht="14.15" x14ac:dyDescent="0.4">
      <c r="A1758" s="39"/>
      <c r="E1758" s="74"/>
      <c r="F1758" s="74"/>
      <c r="G1758" s="74"/>
      <c r="S1758" s="61"/>
      <c r="T1758" s="61"/>
    </row>
    <row r="1759" spans="1:20" s="55" customFormat="1" ht="14.15" x14ac:dyDescent="0.4">
      <c r="A1759" s="39"/>
      <c r="E1759" s="74"/>
      <c r="F1759" s="74"/>
      <c r="G1759" s="74"/>
      <c r="S1759" s="61"/>
      <c r="T1759" s="61"/>
    </row>
    <row r="1760" spans="1:20" s="55" customFormat="1" ht="14.15" x14ac:dyDescent="0.4">
      <c r="A1760" s="39"/>
      <c r="E1760" s="74"/>
      <c r="F1760" s="74"/>
      <c r="G1760" s="74"/>
      <c r="S1760" s="61"/>
      <c r="T1760" s="61"/>
    </row>
    <row r="1761" spans="1:20" s="55" customFormat="1" ht="14.15" x14ac:dyDescent="0.4">
      <c r="A1761" s="39"/>
      <c r="E1761" s="74"/>
      <c r="F1761" s="74"/>
      <c r="G1761" s="74"/>
      <c r="S1761" s="61"/>
      <c r="T1761" s="61"/>
    </row>
    <row r="1762" spans="1:20" s="55" customFormat="1" ht="14.15" x14ac:dyDescent="0.4">
      <c r="A1762" s="39"/>
      <c r="E1762" s="74"/>
      <c r="F1762" s="74"/>
      <c r="G1762" s="74"/>
      <c r="S1762" s="61"/>
      <c r="T1762" s="61"/>
    </row>
    <row r="1763" spans="1:20" s="55" customFormat="1" ht="14.15" x14ac:dyDescent="0.4">
      <c r="A1763" s="39"/>
      <c r="E1763" s="74"/>
      <c r="F1763" s="74"/>
      <c r="G1763" s="74"/>
      <c r="S1763" s="61"/>
      <c r="T1763" s="61"/>
    </row>
    <row r="1764" spans="1:20" s="55" customFormat="1" ht="14.15" x14ac:dyDescent="0.4">
      <c r="A1764" s="39"/>
      <c r="E1764" s="74"/>
      <c r="F1764" s="74"/>
      <c r="G1764" s="74"/>
      <c r="S1764" s="61"/>
      <c r="T1764" s="61"/>
    </row>
    <row r="1765" spans="1:20" s="55" customFormat="1" ht="14.15" x14ac:dyDescent="0.4">
      <c r="A1765" s="39"/>
      <c r="E1765" s="74"/>
      <c r="F1765" s="74"/>
      <c r="G1765" s="74"/>
      <c r="S1765" s="61"/>
      <c r="T1765" s="61"/>
    </row>
    <row r="1766" spans="1:20" s="55" customFormat="1" ht="14.15" x14ac:dyDescent="0.4">
      <c r="A1766" s="39"/>
      <c r="E1766" s="74"/>
      <c r="F1766" s="74"/>
      <c r="G1766" s="74"/>
      <c r="S1766" s="61"/>
      <c r="T1766" s="61"/>
    </row>
    <row r="1767" spans="1:20" s="55" customFormat="1" ht="14.15" x14ac:dyDescent="0.4">
      <c r="A1767" s="39"/>
      <c r="E1767" s="74"/>
      <c r="F1767" s="74"/>
      <c r="G1767" s="74"/>
      <c r="S1767" s="61"/>
      <c r="T1767" s="61"/>
    </row>
    <row r="1768" spans="1:20" s="55" customFormat="1" ht="14.15" x14ac:dyDescent="0.4">
      <c r="A1768" s="39"/>
      <c r="E1768" s="74"/>
      <c r="F1768" s="74"/>
      <c r="G1768" s="74"/>
      <c r="S1768" s="61"/>
      <c r="T1768" s="61"/>
    </row>
    <row r="1769" spans="1:20" s="55" customFormat="1" ht="14.15" x14ac:dyDescent="0.4">
      <c r="A1769" s="39"/>
      <c r="E1769" s="74"/>
      <c r="F1769" s="74"/>
      <c r="G1769" s="74"/>
      <c r="S1769" s="61"/>
      <c r="T1769" s="61"/>
    </row>
    <row r="1770" spans="1:20" s="55" customFormat="1" ht="14.15" x14ac:dyDescent="0.4">
      <c r="A1770" s="39"/>
      <c r="E1770" s="74"/>
      <c r="F1770" s="74"/>
      <c r="G1770" s="74"/>
      <c r="S1770" s="61"/>
      <c r="T1770" s="61"/>
    </row>
    <row r="1771" spans="1:20" s="55" customFormat="1" ht="14.15" x14ac:dyDescent="0.4">
      <c r="A1771" s="39"/>
      <c r="E1771" s="74"/>
      <c r="F1771" s="74"/>
      <c r="G1771" s="74"/>
      <c r="S1771" s="61"/>
      <c r="T1771" s="61"/>
    </row>
    <row r="1772" spans="1:20" s="55" customFormat="1" ht="14.15" x14ac:dyDescent="0.4">
      <c r="A1772" s="39"/>
      <c r="E1772" s="74"/>
      <c r="F1772" s="74"/>
      <c r="G1772" s="74"/>
      <c r="S1772" s="61"/>
      <c r="T1772" s="61"/>
    </row>
    <row r="1773" spans="1:20" s="55" customFormat="1" ht="14.15" x14ac:dyDescent="0.4">
      <c r="A1773" s="39"/>
      <c r="E1773" s="74"/>
      <c r="F1773" s="74"/>
      <c r="G1773" s="74"/>
      <c r="S1773" s="61"/>
      <c r="T1773" s="61"/>
    </row>
    <row r="1774" spans="1:20" s="55" customFormat="1" ht="14.15" x14ac:dyDescent="0.4">
      <c r="A1774" s="39"/>
      <c r="E1774" s="74"/>
      <c r="F1774" s="74"/>
      <c r="G1774" s="74"/>
      <c r="S1774" s="61"/>
      <c r="T1774" s="61"/>
    </row>
    <row r="1775" spans="1:20" s="55" customFormat="1" ht="14.15" x14ac:dyDescent="0.4">
      <c r="A1775" s="39"/>
      <c r="E1775" s="74"/>
      <c r="F1775" s="74"/>
      <c r="G1775" s="74"/>
      <c r="S1775" s="61"/>
      <c r="T1775" s="61"/>
    </row>
    <row r="1776" spans="1:20" s="55" customFormat="1" ht="14.15" x14ac:dyDescent="0.4">
      <c r="A1776" s="39"/>
      <c r="E1776" s="74"/>
      <c r="F1776" s="74"/>
      <c r="G1776" s="74"/>
      <c r="S1776" s="61"/>
      <c r="T1776" s="61"/>
    </row>
    <row r="1777" spans="1:20" s="55" customFormat="1" ht="14.15" x14ac:dyDescent="0.4">
      <c r="A1777" s="39"/>
      <c r="E1777" s="74"/>
      <c r="F1777" s="74"/>
      <c r="G1777" s="74"/>
      <c r="S1777" s="61"/>
      <c r="T1777" s="61"/>
    </row>
    <row r="1778" spans="1:20" s="55" customFormat="1" ht="14.15" x14ac:dyDescent="0.4">
      <c r="A1778" s="39"/>
      <c r="E1778" s="74"/>
      <c r="F1778" s="74"/>
      <c r="G1778" s="74"/>
      <c r="S1778" s="61"/>
      <c r="T1778" s="61"/>
    </row>
    <row r="1779" spans="1:20" s="55" customFormat="1" ht="14.15" x14ac:dyDescent="0.4">
      <c r="A1779" s="39"/>
      <c r="E1779" s="74"/>
      <c r="F1779" s="74"/>
      <c r="G1779" s="74"/>
      <c r="S1779" s="61"/>
      <c r="T1779" s="61"/>
    </row>
    <row r="1780" spans="1:20" s="55" customFormat="1" ht="14.15" x14ac:dyDescent="0.4">
      <c r="A1780" s="39"/>
      <c r="E1780" s="74"/>
      <c r="F1780" s="74"/>
      <c r="G1780" s="74"/>
      <c r="S1780" s="61"/>
      <c r="T1780" s="61"/>
    </row>
    <row r="1781" spans="1:20" s="55" customFormat="1" ht="14.15" x14ac:dyDescent="0.4">
      <c r="A1781" s="39"/>
      <c r="E1781" s="74"/>
      <c r="F1781" s="74"/>
      <c r="G1781" s="74"/>
      <c r="S1781" s="61"/>
      <c r="T1781" s="61"/>
    </row>
    <row r="1782" spans="1:20" s="55" customFormat="1" ht="14.15" x14ac:dyDescent="0.4">
      <c r="A1782" s="39"/>
      <c r="E1782" s="74"/>
      <c r="F1782" s="74"/>
      <c r="G1782" s="74"/>
      <c r="S1782" s="61"/>
      <c r="T1782" s="61"/>
    </row>
    <row r="1783" spans="1:20" s="55" customFormat="1" ht="14.15" x14ac:dyDescent="0.4">
      <c r="A1783" s="39"/>
      <c r="E1783" s="74"/>
      <c r="F1783" s="74"/>
      <c r="G1783" s="74"/>
      <c r="S1783" s="61"/>
      <c r="T1783" s="61"/>
    </row>
    <row r="1784" spans="1:20" s="55" customFormat="1" ht="14.15" x14ac:dyDescent="0.4">
      <c r="A1784" s="39"/>
      <c r="E1784" s="74"/>
      <c r="F1784" s="74"/>
      <c r="G1784" s="74"/>
      <c r="S1784" s="61"/>
      <c r="T1784" s="61"/>
    </row>
    <row r="1785" spans="1:20" s="55" customFormat="1" ht="14.15" x14ac:dyDescent="0.4">
      <c r="A1785" s="39"/>
      <c r="E1785" s="74"/>
      <c r="F1785" s="74"/>
      <c r="G1785" s="74"/>
      <c r="S1785" s="61"/>
      <c r="T1785" s="61"/>
    </row>
    <row r="1786" spans="1:20" s="55" customFormat="1" ht="14.15" x14ac:dyDescent="0.4">
      <c r="A1786" s="39"/>
      <c r="E1786" s="74"/>
      <c r="F1786" s="74"/>
      <c r="G1786" s="74"/>
      <c r="S1786" s="61"/>
      <c r="T1786" s="61"/>
    </row>
    <row r="1787" spans="1:20" s="55" customFormat="1" ht="14.15" x14ac:dyDescent="0.4">
      <c r="A1787" s="39"/>
      <c r="E1787" s="74"/>
      <c r="F1787" s="74"/>
      <c r="G1787" s="74"/>
      <c r="S1787" s="61"/>
      <c r="T1787" s="61"/>
    </row>
    <row r="1788" spans="1:20" s="55" customFormat="1" ht="14.15" x14ac:dyDescent="0.4">
      <c r="A1788" s="39"/>
      <c r="E1788" s="74"/>
      <c r="F1788" s="74"/>
      <c r="G1788" s="74"/>
      <c r="S1788" s="61"/>
      <c r="T1788" s="61"/>
    </row>
    <row r="1789" spans="1:20" s="55" customFormat="1" ht="14.15" x14ac:dyDescent="0.4">
      <c r="A1789" s="39"/>
      <c r="E1789" s="74"/>
      <c r="F1789" s="74"/>
      <c r="G1789" s="74"/>
      <c r="S1789" s="61"/>
      <c r="T1789" s="61"/>
    </row>
    <row r="1790" spans="1:20" s="55" customFormat="1" ht="14.15" x14ac:dyDescent="0.4">
      <c r="A1790" s="39"/>
      <c r="E1790" s="74"/>
      <c r="F1790" s="74"/>
      <c r="G1790" s="74"/>
      <c r="S1790" s="61"/>
      <c r="T1790" s="61"/>
    </row>
    <row r="1791" spans="1:20" s="55" customFormat="1" ht="14.15" x14ac:dyDescent="0.4">
      <c r="A1791" s="39"/>
      <c r="E1791" s="74"/>
      <c r="F1791" s="74"/>
      <c r="G1791" s="74"/>
      <c r="S1791" s="61"/>
      <c r="T1791" s="61"/>
    </row>
    <row r="1792" spans="1:20" s="55" customFormat="1" ht="14.15" x14ac:dyDescent="0.4">
      <c r="A1792" s="39"/>
      <c r="E1792" s="74"/>
      <c r="F1792" s="74"/>
      <c r="G1792" s="74"/>
      <c r="S1792" s="61"/>
      <c r="T1792" s="61"/>
    </row>
    <row r="1793" spans="1:20" s="55" customFormat="1" ht="14.15" x14ac:dyDescent="0.4">
      <c r="A1793" s="39"/>
      <c r="E1793" s="74"/>
      <c r="F1793" s="74"/>
      <c r="G1793" s="74"/>
      <c r="S1793" s="61"/>
      <c r="T1793" s="61"/>
    </row>
    <row r="1794" spans="1:20" s="55" customFormat="1" ht="14.15" x14ac:dyDescent="0.4">
      <c r="A1794" s="39"/>
      <c r="E1794" s="74"/>
      <c r="F1794" s="74"/>
      <c r="G1794" s="74"/>
      <c r="S1794" s="61"/>
      <c r="T1794" s="61"/>
    </row>
    <row r="1795" spans="1:20" s="55" customFormat="1" ht="14.15" x14ac:dyDescent="0.4">
      <c r="A1795" s="39"/>
      <c r="E1795" s="74"/>
      <c r="F1795" s="74"/>
      <c r="G1795" s="74"/>
      <c r="S1795" s="61"/>
      <c r="T1795" s="61"/>
    </row>
    <row r="1796" spans="1:20" s="55" customFormat="1" ht="14.15" x14ac:dyDescent="0.4">
      <c r="A1796" s="39"/>
      <c r="E1796" s="74"/>
      <c r="F1796" s="74"/>
      <c r="G1796" s="74"/>
      <c r="S1796" s="61"/>
      <c r="T1796" s="61"/>
    </row>
    <row r="1797" spans="1:20" s="55" customFormat="1" ht="14.15" x14ac:dyDescent="0.4">
      <c r="A1797" s="39"/>
      <c r="E1797" s="74"/>
      <c r="F1797" s="74"/>
      <c r="G1797" s="74"/>
      <c r="S1797" s="61"/>
      <c r="T1797" s="61"/>
    </row>
    <row r="1798" spans="1:20" s="55" customFormat="1" ht="14.15" x14ac:dyDescent="0.4">
      <c r="A1798" s="39"/>
      <c r="E1798" s="74"/>
      <c r="F1798" s="74"/>
      <c r="G1798" s="74"/>
      <c r="S1798" s="61"/>
      <c r="T1798" s="61"/>
    </row>
    <row r="1799" spans="1:20" s="55" customFormat="1" ht="14.15" x14ac:dyDescent="0.4">
      <c r="A1799" s="39"/>
      <c r="E1799" s="74"/>
      <c r="F1799" s="74"/>
      <c r="G1799" s="74"/>
      <c r="S1799" s="61"/>
      <c r="T1799" s="61"/>
    </row>
    <row r="1800" spans="1:20" s="55" customFormat="1" ht="14.15" x14ac:dyDescent="0.4">
      <c r="A1800" s="39"/>
      <c r="E1800" s="74"/>
      <c r="F1800" s="74"/>
      <c r="G1800" s="74"/>
      <c r="S1800" s="61"/>
      <c r="T1800" s="61"/>
    </row>
    <row r="1801" spans="1:20" s="55" customFormat="1" ht="14.15" x14ac:dyDescent="0.4">
      <c r="A1801" s="39"/>
      <c r="E1801" s="74"/>
      <c r="F1801" s="74"/>
      <c r="G1801" s="74"/>
      <c r="S1801" s="61"/>
      <c r="T1801" s="61"/>
    </row>
    <row r="1802" spans="1:20" s="55" customFormat="1" ht="14.15" x14ac:dyDescent="0.4">
      <c r="A1802" s="39"/>
      <c r="E1802" s="74"/>
      <c r="F1802" s="74"/>
      <c r="G1802" s="74"/>
      <c r="S1802" s="61"/>
      <c r="T1802" s="61"/>
    </row>
    <row r="1803" spans="1:20" s="55" customFormat="1" ht="14.15" x14ac:dyDescent="0.4">
      <c r="A1803" s="39"/>
      <c r="E1803" s="74"/>
      <c r="F1803" s="74"/>
      <c r="G1803" s="74"/>
      <c r="S1803" s="61"/>
      <c r="T1803" s="61"/>
    </row>
    <row r="1804" spans="1:20" s="55" customFormat="1" ht="14.15" x14ac:dyDescent="0.4">
      <c r="A1804" s="39"/>
      <c r="E1804" s="74"/>
      <c r="F1804" s="74"/>
      <c r="G1804" s="74"/>
      <c r="S1804" s="61"/>
      <c r="T1804" s="61"/>
    </row>
    <row r="1805" spans="1:20" s="55" customFormat="1" ht="14.15" x14ac:dyDescent="0.4">
      <c r="A1805" s="39"/>
      <c r="E1805" s="74"/>
      <c r="F1805" s="74"/>
      <c r="G1805" s="74"/>
      <c r="S1805" s="61"/>
      <c r="T1805" s="61"/>
    </row>
    <row r="1806" spans="1:20" s="55" customFormat="1" ht="14.15" x14ac:dyDescent="0.4">
      <c r="A1806" s="39"/>
      <c r="E1806" s="74"/>
      <c r="F1806" s="74"/>
      <c r="G1806" s="74"/>
      <c r="S1806" s="61"/>
      <c r="T1806" s="61"/>
    </row>
    <row r="1807" spans="1:20" s="55" customFormat="1" ht="14.15" x14ac:dyDescent="0.4">
      <c r="A1807" s="39"/>
      <c r="E1807" s="74"/>
      <c r="F1807" s="74"/>
      <c r="G1807" s="74"/>
      <c r="S1807" s="61"/>
      <c r="T1807" s="61"/>
    </row>
    <row r="1808" spans="1:20" s="55" customFormat="1" ht="14.15" x14ac:dyDescent="0.4">
      <c r="A1808" s="39"/>
      <c r="E1808" s="74"/>
      <c r="F1808" s="74"/>
      <c r="G1808" s="74"/>
      <c r="S1808" s="61"/>
      <c r="T1808" s="61"/>
    </row>
    <row r="1809" spans="1:20" s="55" customFormat="1" ht="14.15" x14ac:dyDescent="0.4">
      <c r="A1809" s="39"/>
      <c r="E1809" s="74"/>
      <c r="F1809" s="74"/>
      <c r="G1809" s="74"/>
      <c r="S1809" s="61"/>
      <c r="T1809" s="61"/>
    </row>
    <row r="1810" spans="1:20" s="55" customFormat="1" ht="14.15" x14ac:dyDescent="0.4">
      <c r="A1810" s="39"/>
      <c r="E1810" s="74"/>
      <c r="F1810" s="74"/>
      <c r="G1810" s="74"/>
      <c r="S1810" s="61"/>
      <c r="T1810" s="61"/>
    </row>
    <row r="1811" spans="1:20" s="55" customFormat="1" ht="14.15" x14ac:dyDescent="0.4">
      <c r="A1811" s="39"/>
      <c r="E1811" s="74"/>
      <c r="F1811" s="74"/>
      <c r="G1811" s="74"/>
      <c r="S1811" s="61"/>
      <c r="T1811" s="61"/>
    </row>
    <row r="1812" spans="1:20" s="55" customFormat="1" ht="14.15" x14ac:dyDescent="0.4">
      <c r="A1812" s="39"/>
      <c r="E1812" s="74"/>
      <c r="F1812" s="74"/>
      <c r="G1812" s="74"/>
      <c r="S1812" s="61"/>
      <c r="T1812" s="61"/>
    </row>
    <row r="1813" spans="1:20" s="55" customFormat="1" ht="14.15" x14ac:dyDescent="0.4">
      <c r="A1813" s="39"/>
      <c r="E1813" s="74"/>
      <c r="F1813" s="74"/>
      <c r="G1813" s="74"/>
      <c r="S1813" s="61"/>
      <c r="T1813" s="61"/>
    </row>
    <row r="1814" spans="1:20" s="55" customFormat="1" ht="14.15" x14ac:dyDescent="0.4">
      <c r="A1814" s="39"/>
      <c r="E1814" s="74"/>
      <c r="F1814" s="74"/>
      <c r="G1814" s="74"/>
      <c r="S1814" s="61"/>
      <c r="T1814" s="61"/>
    </row>
    <row r="1815" spans="1:20" s="55" customFormat="1" ht="14.15" x14ac:dyDescent="0.4">
      <c r="A1815" s="39"/>
      <c r="E1815" s="74"/>
      <c r="F1815" s="74"/>
      <c r="G1815" s="74"/>
      <c r="S1815" s="61"/>
      <c r="T1815" s="61"/>
    </row>
    <row r="1816" spans="1:20" s="55" customFormat="1" ht="14.15" x14ac:dyDescent="0.4">
      <c r="A1816" s="39"/>
      <c r="E1816" s="74"/>
      <c r="F1816" s="74"/>
      <c r="G1816" s="74"/>
      <c r="S1816" s="61"/>
      <c r="T1816" s="61"/>
    </row>
    <row r="1817" spans="1:20" s="55" customFormat="1" ht="14.15" x14ac:dyDescent="0.4">
      <c r="A1817" s="39"/>
      <c r="E1817" s="74"/>
      <c r="F1817" s="74"/>
      <c r="G1817" s="74"/>
      <c r="S1817" s="61"/>
      <c r="T1817" s="61"/>
    </row>
    <row r="1818" spans="1:20" s="55" customFormat="1" ht="14.15" x14ac:dyDescent="0.4">
      <c r="A1818" s="39"/>
      <c r="E1818" s="74"/>
      <c r="F1818" s="74"/>
      <c r="G1818" s="74"/>
      <c r="S1818" s="61"/>
      <c r="T1818" s="61"/>
    </row>
    <row r="1819" spans="1:20" s="55" customFormat="1" ht="14.15" x14ac:dyDescent="0.4">
      <c r="A1819" s="39"/>
      <c r="E1819" s="74"/>
      <c r="F1819" s="74"/>
      <c r="G1819" s="74"/>
      <c r="S1819" s="61"/>
      <c r="T1819" s="61"/>
    </row>
    <row r="1820" spans="1:20" s="55" customFormat="1" ht="14.15" x14ac:dyDescent="0.4">
      <c r="A1820" s="39"/>
      <c r="E1820" s="74"/>
      <c r="F1820" s="74"/>
      <c r="G1820" s="74"/>
      <c r="S1820" s="61"/>
      <c r="T1820" s="61"/>
    </row>
    <row r="1821" spans="1:20" s="55" customFormat="1" ht="14.15" x14ac:dyDescent="0.4">
      <c r="A1821" s="39"/>
      <c r="E1821" s="74"/>
      <c r="F1821" s="74"/>
      <c r="G1821" s="74"/>
      <c r="S1821" s="61"/>
      <c r="T1821" s="61"/>
    </row>
    <row r="1822" spans="1:20" s="55" customFormat="1" ht="14.15" x14ac:dyDescent="0.4">
      <c r="A1822" s="39"/>
      <c r="E1822" s="74"/>
      <c r="F1822" s="74"/>
      <c r="G1822" s="74"/>
      <c r="S1822" s="61"/>
      <c r="T1822" s="61"/>
    </row>
    <row r="1823" spans="1:20" s="55" customFormat="1" ht="14.15" x14ac:dyDescent="0.4">
      <c r="A1823" s="39"/>
      <c r="E1823" s="74"/>
      <c r="F1823" s="74"/>
      <c r="G1823" s="74"/>
      <c r="S1823" s="61"/>
      <c r="T1823" s="61"/>
    </row>
    <row r="1824" spans="1:20" s="55" customFormat="1" ht="14.15" x14ac:dyDescent="0.4">
      <c r="A1824" s="39"/>
      <c r="E1824" s="74"/>
      <c r="F1824" s="74"/>
      <c r="G1824" s="74"/>
      <c r="S1824" s="61"/>
      <c r="T1824" s="61"/>
    </row>
    <row r="1825" spans="1:20" s="55" customFormat="1" ht="14.15" x14ac:dyDescent="0.4">
      <c r="A1825" s="39"/>
      <c r="E1825" s="74"/>
      <c r="F1825" s="74"/>
      <c r="G1825" s="74"/>
      <c r="S1825" s="61"/>
      <c r="T1825" s="61"/>
    </row>
    <row r="1826" spans="1:20" s="55" customFormat="1" ht="14.15" x14ac:dyDescent="0.4">
      <c r="A1826" s="39"/>
      <c r="E1826" s="74"/>
      <c r="F1826" s="74"/>
      <c r="G1826" s="74"/>
      <c r="S1826" s="61"/>
      <c r="T1826" s="61"/>
    </row>
    <row r="1827" spans="1:20" s="55" customFormat="1" ht="14.15" x14ac:dyDescent="0.4">
      <c r="A1827" s="39"/>
      <c r="E1827" s="74"/>
      <c r="F1827" s="74"/>
      <c r="G1827" s="74"/>
      <c r="S1827" s="61"/>
      <c r="T1827" s="61"/>
    </row>
    <row r="1828" spans="1:20" s="55" customFormat="1" ht="14.15" x14ac:dyDescent="0.4">
      <c r="A1828" s="39"/>
      <c r="E1828" s="74"/>
      <c r="F1828" s="74"/>
      <c r="G1828" s="74"/>
      <c r="S1828" s="61"/>
      <c r="T1828" s="61"/>
    </row>
    <row r="1829" spans="1:20" s="55" customFormat="1" ht="14.15" x14ac:dyDescent="0.4">
      <c r="A1829" s="39"/>
      <c r="E1829" s="74"/>
      <c r="F1829" s="74"/>
      <c r="G1829" s="74"/>
      <c r="S1829" s="61"/>
      <c r="T1829" s="61"/>
    </row>
    <row r="1830" spans="1:20" s="55" customFormat="1" ht="14.15" x14ac:dyDescent="0.4">
      <c r="A1830" s="39"/>
      <c r="E1830" s="74"/>
      <c r="F1830" s="74"/>
      <c r="G1830" s="74"/>
      <c r="S1830" s="61"/>
      <c r="T1830" s="61"/>
    </row>
    <row r="1831" spans="1:20" s="55" customFormat="1" ht="14.15" x14ac:dyDescent="0.4">
      <c r="A1831" s="39"/>
      <c r="E1831" s="74"/>
      <c r="F1831" s="74"/>
      <c r="G1831" s="74"/>
      <c r="S1831" s="61"/>
      <c r="T1831" s="61"/>
    </row>
    <row r="1832" spans="1:20" s="55" customFormat="1" ht="14.15" x14ac:dyDescent="0.4">
      <c r="A1832" s="39"/>
      <c r="E1832" s="74"/>
      <c r="F1832" s="74"/>
      <c r="G1832" s="74"/>
      <c r="S1832" s="61"/>
      <c r="T1832" s="61"/>
    </row>
    <row r="1833" spans="1:20" s="55" customFormat="1" ht="14.15" x14ac:dyDescent="0.4">
      <c r="A1833" s="39"/>
      <c r="E1833" s="74"/>
      <c r="F1833" s="74"/>
      <c r="G1833" s="74"/>
      <c r="S1833" s="61"/>
      <c r="T1833" s="61"/>
    </row>
    <row r="1834" spans="1:20" s="55" customFormat="1" ht="14.15" x14ac:dyDescent="0.4">
      <c r="A1834" s="39"/>
      <c r="E1834" s="74"/>
      <c r="F1834" s="74"/>
      <c r="G1834" s="74"/>
      <c r="S1834" s="61"/>
      <c r="T1834" s="61"/>
    </row>
    <row r="1835" spans="1:20" s="55" customFormat="1" ht="14.15" x14ac:dyDescent="0.4">
      <c r="A1835" s="39"/>
      <c r="E1835" s="74"/>
      <c r="F1835" s="74"/>
      <c r="G1835" s="74"/>
      <c r="S1835" s="61"/>
      <c r="T1835" s="61"/>
    </row>
    <row r="1836" spans="1:20" s="55" customFormat="1" ht="14.15" x14ac:dyDescent="0.4">
      <c r="A1836" s="39"/>
      <c r="E1836" s="74"/>
      <c r="F1836" s="74"/>
      <c r="G1836" s="74"/>
      <c r="S1836" s="61"/>
      <c r="T1836" s="61"/>
    </row>
    <row r="1837" spans="1:20" s="55" customFormat="1" ht="14.15" x14ac:dyDescent="0.4">
      <c r="A1837" s="39"/>
      <c r="E1837" s="74"/>
      <c r="F1837" s="74"/>
      <c r="G1837" s="74"/>
      <c r="S1837" s="61"/>
      <c r="T1837" s="61"/>
    </row>
    <row r="1838" spans="1:20" s="55" customFormat="1" ht="14.15" x14ac:dyDescent="0.4">
      <c r="A1838" s="39"/>
      <c r="E1838" s="74"/>
      <c r="F1838" s="74"/>
      <c r="G1838" s="74"/>
      <c r="S1838" s="61"/>
      <c r="T1838" s="61"/>
    </row>
    <row r="1839" spans="1:20" s="55" customFormat="1" ht="14.15" x14ac:dyDescent="0.4">
      <c r="A1839" s="39"/>
      <c r="E1839" s="74"/>
      <c r="F1839" s="74"/>
      <c r="G1839" s="74"/>
      <c r="S1839" s="61"/>
      <c r="T1839" s="61"/>
    </row>
    <row r="1840" spans="1:20" s="55" customFormat="1" ht="14.15" x14ac:dyDescent="0.4">
      <c r="A1840" s="39"/>
      <c r="E1840" s="74"/>
      <c r="F1840" s="74"/>
      <c r="G1840" s="74"/>
      <c r="S1840" s="61"/>
      <c r="T1840" s="61"/>
    </row>
    <row r="1841" spans="1:20" s="55" customFormat="1" ht="14.15" x14ac:dyDescent="0.4">
      <c r="A1841" s="39"/>
      <c r="E1841" s="74"/>
      <c r="F1841" s="74"/>
      <c r="G1841" s="74"/>
      <c r="S1841" s="61"/>
      <c r="T1841" s="61"/>
    </row>
    <row r="1842" spans="1:20" s="55" customFormat="1" ht="14.15" x14ac:dyDescent="0.4">
      <c r="A1842" s="39"/>
      <c r="E1842" s="74"/>
      <c r="F1842" s="74"/>
      <c r="G1842" s="74"/>
      <c r="S1842" s="61"/>
      <c r="T1842" s="61"/>
    </row>
    <row r="1843" spans="1:20" s="55" customFormat="1" ht="14.15" x14ac:dyDescent="0.4">
      <c r="A1843" s="39"/>
      <c r="E1843" s="74"/>
      <c r="F1843" s="74"/>
      <c r="G1843" s="74"/>
      <c r="S1843" s="61"/>
      <c r="T1843" s="61"/>
    </row>
    <row r="1844" spans="1:20" s="55" customFormat="1" ht="14.15" x14ac:dyDescent="0.4">
      <c r="A1844" s="39"/>
      <c r="E1844" s="74"/>
      <c r="F1844" s="74"/>
      <c r="G1844" s="74"/>
      <c r="S1844" s="61"/>
      <c r="T1844" s="61"/>
    </row>
    <row r="1845" spans="1:20" s="55" customFormat="1" ht="14.15" x14ac:dyDescent="0.4">
      <c r="A1845" s="39"/>
      <c r="E1845" s="74"/>
      <c r="F1845" s="74"/>
      <c r="G1845" s="74"/>
      <c r="S1845" s="61"/>
      <c r="T1845" s="61"/>
    </row>
    <row r="1846" spans="1:20" s="55" customFormat="1" ht="14.15" x14ac:dyDescent="0.4">
      <c r="A1846" s="39"/>
      <c r="E1846" s="74"/>
      <c r="F1846" s="74"/>
      <c r="G1846" s="74"/>
      <c r="S1846" s="61"/>
      <c r="T1846" s="61"/>
    </row>
    <row r="1847" spans="1:20" s="55" customFormat="1" ht="14.15" x14ac:dyDescent="0.4">
      <c r="A1847" s="39"/>
      <c r="E1847" s="74"/>
      <c r="F1847" s="74"/>
      <c r="G1847" s="74"/>
      <c r="S1847" s="61"/>
      <c r="T1847" s="61"/>
    </row>
    <row r="1848" spans="1:20" s="55" customFormat="1" ht="14.15" x14ac:dyDescent="0.4">
      <c r="A1848" s="39"/>
      <c r="E1848" s="74"/>
      <c r="F1848" s="74"/>
      <c r="G1848" s="74"/>
      <c r="S1848" s="61"/>
      <c r="T1848" s="61"/>
    </row>
    <row r="1849" spans="1:20" s="55" customFormat="1" ht="14.15" x14ac:dyDescent="0.4">
      <c r="A1849" s="39"/>
      <c r="E1849" s="74"/>
      <c r="F1849" s="74"/>
      <c r="G1849" s="74"/>
      <c r="S1849" s="61"/>
      <c r="T1849" s="61"/>
    </row>
    <row r="1850" spans="1:20" s="55" customFormat="1" ht="14.15" x14ac:dyDescent="0.4">
      <c r="A1850" s="39"/>
      <c r="E1850" s="74"/>
      <c r="F1850" s="74"/>
      <c r="G1850" s="74"/>
      <c r="S1850" s="61"/>
      <c r="T1850" s="61"/>
    </row>
    <row r="1851" spans="1:20" s="55" customFormat="1" ht="14.15" x14ac:dyDescent="0.4">
      <c r="A1851" s="39"/>
      <c r="E1851" s="74"/>
      <c r="F1851" s="74"/>
      <c r="G1851" s="74"/>
      <c r="S1851" s="61"/>
      <c r="T1851" s="61"/>
    </row>
    <row r="1852" spans="1:20" s="55" customFormat="1" ht="14.15" x14ac:dyDescent="0.4">
      <c r="A1852" s="39"/>
      <c r="E1852" s="74"/>
      <c r="F1852" s="74"/>
      <c r="G1852" s="74"/>
      <c r="S1852" s="61"/>
      <c r="T1852" s="61"/>
    </row>
    <row r="1853" spans="1:20" s="55" customFormat="1" ht="14.15" x14ac:dyDescent="0.4">
      <c r="A1853" s="39"/>
      <c r="E1853" s="74"/>
      <c r="F1853" s="74"/>
      <c r="G1853" s="74"/>
      <c r="S1853" s="61"/>
      <c r="T1853" s="61"/>
    </row>
    <row r="1854" spans="1:20" s="55" customFormat="1" ht="14.15" x14ac:dyDescent="0.4">
      <c r="A1854" s="39"/>
      <c r="E1854" s="74"/>
      <c r="F1854" s="74"/>
      <c r="G1854" s="74"/>
      <c r="S1854" s="61"/>
      <c r="T1854" s="61"/>
    </row>
    <row r="1855" spans="1:20" s="55" customFormat="1" ht="14.15" x14ac:dyDescent="0.4">
      <c r="A1855" s="39"/>
      <c r="E1855" s="74"/>
      <c r="F1855" s="74"/>
      <c r="G1855" s="74"/>
      <c r="S1855" s="61"/>
      <c r="T1855" s="61"/>
    </row>
    <row r="1856" spans="1:20" s="55" customFormat="1" ht="14.15" x14ac:dyDescent="0.4">
      <c r="A1856" s="39"/>
      <c r="E1856" s="74"/>
      <c r="F1856" s="74"/>
      <c r="G1856" s="74"/>
      <c r="S1856" s="61"/>
      <c r="T1856" s="61"/>
    </row>
    <row r="1857" spans="1:20" s="55" customFormat="1" ht="14.15" x14ac:dyDescent="0.4">
      <c r="A1857" s="39"/>
      <c r="E1857" s="74"/>
      <c r="F1857" s="74"/>
      <c r="G1857" s="74"/>
      <c r="S1857" s="61"/>
      <c r="T1857" s="61"/>
    </row>
    <row r="1858" spans="1:20" s="55" customFormat="1" ht="14.15" x14ac:dyDescent="0.4">
      <c r="A1858" s="39"/>
      <c r="E1858" s="74"/>
      <c r="F1858" s="74"/>
      <c r="G1858" s="74"/>
      <c r="S1858" s="61"/>
      <c r="T1858" s="61"/>
    </row>
    <row r="1859" spans="1:20" s="55" customFormat="1" ht="14.15" x14ac:dyDescent="0.4">
      <c r="A1859" s="39"/>
      <c r="E1859" s="74"/>
      <c r="F1859" s="74"/>
      <c r="G1859" s="74"/>
      <c r="S1859" s="61"/>
      <c r="T1859" s="61"/>
    </row>
    <row r="1860" spans="1:20" s="55" customFormat="1" ht="14.15" x14ac:dyDescent="0.4">
      <c r="A1860" s="39"/>
      <c r="E1860" s="74"/>
      <c r="F1860" s="74"/>
      <c r="G1860" s="74"/>
      <c r="S1860" s="61"/>
      <c r="T1860" s="61"/>
    </row>
    <row r="1861" spans="1:20" s="55" customFormat="1" ht="14.15" x14ac:dyDescent="0.4">
      <c r="A1861" s="39"/>
      <c r="E1861" s="74"/>
      <c r="F1861" s="74"/>
      <c r="G1861" s="74"/>
      <c r="S1861" s="61"/>
      <c r="T1861" s="61"/>
    </row>
    <row r="1862" spans="1:20" s="55" customFormat="1" ht="14.15" x14ac:dyDescent="0.4">
      <c r="A1862" s="39"/>
      <c r="E1862" s="74"/>
      <c r="F1862" s="74"/>
      <c r="G1862" s="74"/>
      <c r="S1862" s="61"/>
      <c r="T1862" s="61"/>
    </row>
    <row r="1863" spans="1:20" s="55" customFormat="1" ht="14.15" x14ac:dyDescent="0.4">
      <c r="A1863" s="39"/>
      <c r="E1863" s="74"/>
      <c r="F1863" s="74"/>
      <c r="G1863" s="74"/>
      <c r="S1863" s="61"/>
      <c r="T1863" s="61"/>
    </row>
    <row r="1864" spans="1:20" s="55" customFormat="1" ht="14.15" x14ac:dyDescent="0.4">
      <c r="A1864" s="39"/>
      <c r="E1864" s="74"/>
      <c r="F1864" s="74"/>
      <c r="G1864" s="74"/>
      <c r="S1864" s="61"/>
      <c r="T1864" s="61"/>
    </row>
    <row r="1865" spans="1:20" s="55" customFormat="1" ht="14.15" x14ac:dyDescent="0.4">
      <c r="A1865" s="39"/>
      <c r="E1865" s="74"/>
      <c r="F1865" s="74"/>
      <c r="G1865" s="74"/>
      <c r="S1865" s="61"/>
      <c r="T1865" s="61"/>
    </row>
    <row r="1866" spans="1:20" s="55" customFormat="1" ht="14.15" x14ac:dyDescent="0.4">
      <c r="A1866" s="39"/>
      <c r="E1866" s="74"/>
      <c r="F1866" s="74"/>
      <c r="G1866" s="74"/>
      <c r="S1866" s="61"/>
      <c r="T1866" s="61"/>
    </row>
    <row r="1867" spans="1:20" s="55" customFormat="1" ht="14.15" x14ac:dyDescent="0.4">
      <c r="A1867" s="39"/>
      <c r="E1867" s="74"/>
      <c r="F1867" s="74"/>
      <c r="G1867" s="74"/>
      <c r="S1867" s="61"/>
      <c r="T1867" s="61"/>
    </row>
    <row r="1868" spans="1:20" s="55" customFormat="1" ht="14.15" x14ac:dyDescent="0.4">
      <c r="A1868" s="39"/>
      <c r="E1868" s="74"/>
      <c r="F1868" s="74"/>
      <c r="G1868" s="74"/>
      <c r="S1868" s="61"/>
      <c r="T1868" s="61"/>
    </row>
    <row r="1869" spans="1:20" s="55" customFormat="1" ht="14.15" x14ac:dyDescent="0.4">
      <c r="A1869" s="39"/>
      <c r="E1869" s="74"/>
      <c r="F1869" s="74"/>
      <c r="G1869" s="74"/>
      <c r="S1869" s="61"/>
      <c r="T1869" s="61"/>
    </row>
    <row r="1870" spans="1:20" s="55" customFormat="1" ht="14.15" x14ac:dyDescent="0.4">
      <c r="A1870" s="39"/>
      <c r="E1870" s="74"/>
      <c r="F1870" s="74"/>
      <c r="G1870" s="74"/>
      <c r="S1870" s="61"/>
      <c r="T1870" s="61"/>
    </row>
    <row r="1871" spans="1:20" s="55" customFormat="1" ht="14.15" x14ac:dyDescent="0.4">
      <c r="A1871" s="39"/>
      <c r="E1871" s="74"/>
      <c r="F1871" s="74"/>
      <c r="G1871" s="74"/>
      <c r="S1871" s="61"/>
      <c r="T1871" s="61"/>
    </row>
    <row r="1872" spans="1:20" s="55" customFormat="1" ht="14.15" x14ac:dyDescent="0.4">
      <c r="A1872" s="39"/>
      <c r="E1872" s="74"/>
      <c r="F1872" s="74"/>
      <c r="G1872" s="74"/>
      <c r="S1872" s="61"/>
      <c r="T1872" s="61"/>
    </row>
    <row r="1873" spans="1:20" s="55" customFormat="1" ht="14.15" x14ac:dyDescent="0.4">
      <c r="A1873" s="39"/>
      <c r="E1873" s="74"/>
      <c r="F1873" s="74"/>
      <c r="G1873" s="74"/>
      <c r="S1873" s="61"/>
      <c r="T1873" s="61"/>
    </row>
    <row r="1874" spans="1:20" s="55" customFormat="1" ht="14.15" x14ac:dyDescent="0.4">
      <c r="A1874" s="39"/>
      <c r="E1874" s="74"/>
      <c r="F1874" s="74"/>
      <c r="G1874" s="74"/>
      <c r="S1874" s="61"/>
      <c r="T1874" s="61"/>
    </row>
    <row r="1875" spans="1:20" s="55" customFormat="1" ht="14.15" x14ac:dyDescent="0.4">
      <c r="A1875" s="39"/>
      <c r="E1875" s="74"/>
      <c r="F1875" s="74"/>
      <c r="G1875" s="74"/>
      <c r="S1875" s="61"/>
      <c r="T1875" s="61"/>
    </row>
    <row r="1876" spans="1:20" s="55" customFormat="1" ht="14.15" x14ac:dyDescent="0.4">
      <c r="A1876" s="39"/>
      <c r="E1876" s="74"/>
      <c r="F1876" s="74"/>
      <c r="G1876" s="74"/>
      <c r="S1876" s="61"/>
      <c r="T1876" s="61"/>
    </row>
    <row r="1877" spans="1:20" s="55" customFormat="1" ht="14.15" x14ac:dyDescent="0.4">
      <c r="A1877" s="39"/>
      <c r="E1877" s="74"/>
      <c r="F1877" s="74"/>
      <c r="G1877" s="74"/>
      <c r="S1877" s="61"/>
      <c r="T1877" s="61"/>
    </row>
    <row r="1878" spans="1:20" s="55" customFormat="1" ht="14.15" x14ac:dyDescent="0.4">
      <c r="A1878" s="39"/>
      <c r="E1878" s="74"/>
      <c r="F1878" s="74"/>
      <c r="G1878" s="74"/>
      <c r="S1878" s="61"/>
      <c r="T1878" s="61"/>
    </row>
    <row r="1879" spans="1:20" s="55" customFormat="1" ht="14.15" x14ac:dyDescent="0.4">
      <c r="A1879" s="39"/>
      <c r="E1879" s="74"/>
      <c r="F1879" s="74"/>
      <c r="G1879" s="74"/>
      <c r="S1879" s="61"/>
      <c r="T1879" s="61"/>
    </row>
    <row r="1880" spans="1:20" s="55" customFormat="1" ht="14.15" x14ac:dyDescent="0.4">
      <c r="A1880" s="39"/>
      <c r="E1880" s="74"/>
      <c r="F1880" s="74"/>
      <c r="G1880" s="74"/>
      <c r="S1880" s="61"/>
      <c r="T1880" s="61"/>
    </row>
    <row r="1881" spans="1:20" s="55" customFormat="1" ht="14.15" x14ac:dyDescent="0.4">
      <c r="A1881" s="39"/>
      <c r="E1881" s="74"/>
      <c r="F1881" s="74"/>
      <c r="G1881" s="74"/>
      <c r="S1881" s="61"/>
      <c r="T1881" s="61"/>
    </row>
    <row r="1882" spans="1:20" s="55" customFormat="1" ht="14.15" x14ac:dyDescent="0.4">
      <c r="A1882" s="39"/>
      <c r="E1882" s="74"/>
      <c r="F1882" s="74"/>
      <c r="G1882" s="74"/>
      <c r="S1882" s="61"/>
      <c r="T1882" s="61"/>
    </row>
    <row r="1883" spans="1:20" s="55" customFormat="1" ht="14.15" x14ac:dyDescent="0.4">
      <c r="A1883" s="39"/>
      <c r="E1883" s="74"/>
      <c r="F1883" s="74"/>
      <c r="G1883" s="74"/>
      <c r="S1883" s="61"/>
      <c r="T1883" s="61"/>
    </row>
    <row r="1884" spans="1:20" s="55" customFormat="1" ht="14.15" x14ac:dyDescent="0.4">
      <c r="A1884" s="39"/>
      <c r="E1884" s="74"/>
      <c r="F1884" s="74"/>
      <c r="G1884" s="74"/>
      <c r="S1884" s="61"/>
      <c r="T1884" s="61"/>
    </row>
    <row r="1885" spans="1:20" s="55" customFormat="1" ht="14.15" x14ac:dyDescent="0.4">
      <c r="A1885" s="39"/>
      <c r="E1885" s="74"/>
      <c r="F1885" s="74"/>
      <c r="G1885" s="74"/>
      <c r="S1885" s="61"/>
      <c r="T1885" s="61"/>
    </row>
    <row r="1886" spans="1:20" s="55" customFormat="1" ht="14.15" x14ac:dyDescent="0.4">
      <c r="A1886" s="39"/>
      <c r="E1886" s="74"/>
      <c r="F1886" s="74"/>
      <c r="G1886" s="74"/>
      <c r="S1886" s="61"/>
      <c r="T1886" s="61"/>
    </row>
    <row r="1887" spans="1:20" s="55" customFormat="1" ht="14.15" x14ac:dyDescent="0.4">
      <c r="A1887" s="39"/>
      <c r="E1887" s="74"/>
      <c r="F1887" s="74"/>
      <c r="G1887" s="74"/>
      <c r="S1887" s="61"/>
      <c r="T1887" s="61"/>
    </row>
    <row r="1888" spans="1:20" s="55" customFormat="1" ht="14.15" x14ac:dyDescent="0.4">
      <c r="A1888" s="39"/>
      <c r="E1888" s="74"/>
      <c r="F1888" s="74"/>
      <c r="G1888" s="74"/>
      <c r="S1888" s="61"/>
      <c r="T1888" s="61"/>
    </row>
    <row r="1889" spans="1:20" s="55" customFormat="1" ht="14.15" x14ac:dyDescent="0.4">
      <c r="A1889" s="39"/>
      <c r="E1889" s="74"/>
      <c r="F1889" s="74"/>
      <c r="G1889" s="74"/>
      <c r="S1889" s="61"/>
      <c r="T1889" s="61"/>
    </row>
    <row r="1890" spans="1:20" s="55" customFormat="1" ht="14.15" x14ac:dyDescent="0.4">
      <c r="A1890" s="39"/>
      <c r="E1890" s="74"/>
      <c r="F1890" s="74"/>
      <c r="G1890" s="74"/>
      <c r="S1890" s="61"/>
      <c r="T1890" s="61"/>
    </row>
    <row r="1891" spans="1:20" s="55" customFormat="1" ht="14.15" x14ac:dyDescent="0.4">
      <c r="A1891" s="39"/>
      <c r="E1891" s="74"/>
      <c r="F1891" s="74"/>
      <c r="G1891" s="74"/>
      <c r="S1891" s="61"/>
      <c r="T1891" s="61"/>
    </row>
    <row r="1892" spans="1:20" s="55" customFormat="1" ht="14.15" x14ac:dyDescent="0.4">
      <c r="A1892" s="39"/>
      <c r="E1892" s="74"/>
      <c r="F1892" s="74"/>
      <c r="G1892" s="74"/>
      <c r="S1892" s="61"/>
      <c r="T1892" s="61"/>
    </row>
    <row r="1893" spans="1:20" s="55" customFormat="1" ht="14.15" x14ac:dyDescent="0.4">
      <c r="A1893" s="39"/>
      <c r="E1893" s="74"/>
      <c r="F1893" s="74"/>
      <c r="G1893" s="74"/>
      <c r="S1893" s="61"/>
      <c r="T1893" s="61"/>
    </row>
    <row r="1894" spans="1:20" s="55" customFormat="1" ht="14.15" x14ac:dyDescent="0.4">
      <c r="A1894" s="39"/>
      <c r="E1894" s="74"/>
      <c r="F1894" s="74"/>
      <c r="G1894" s="74"/>
      <c r="S1894" s="61"/>
      <c r="T1894" s="61"/>
    </row>
    <row r="1895" spans="1:20" s="55" customFormat="1" ht="14.15" x14ac:dyDescent="0.4">
      <c r="A1895" s="39"/>
      <c r="E1895" s="74"/>
      <c r="F1895" s="74"/>
      <c r="G1895" s="74"/>
      <c r="S1895" s="61"/>
      <c r="T1895" s="61"/>
    </row>
    <row r="1896" spans="1:20" s="55" customFormat="1" ht="14.15" x14ac:dyDescent="0.4">
      <c r="A1896" s="39"/>
      <c r="E1896" s="74"/>
      <c r="F1896" s="74"/>
      <c r="G1896" s="74"/>
      <c r="S1896" s="61"/>
      <c r="T1896" s="61"/>
    </row>
    <row r="1897" spans="1:20" s="55" customFormat="1" ht="14.15" x14ac:dyDescent="0.4">
      <c r="A1897" s="39"/>
      <c r="E1897" s="74"/>
      <c r="F1897" s="74"/>
      <c r="G1897" s="74"/>
      <c r="S1897" s="61"/>
      <c r="T1897" s="61"/>
    </row>
    <row r="1898" spans="1:20" s="55" customFormat="1" ht="14.15" x14ac:dyDescent="0.4">
      <c r="A1898" s="39"/>
      <c r="E1898" s="74"/>
      <c r="F1898" s="74"/>
      <c r="G1898" s="74"/>
      <c r="S1898" s="61"/>
      <c r="T1898" s="61"/>
    </row>
    <row r="1899" spans="1:20" s="55" customFormat="1" ht="14.15" x14ac:dyDescent="0.4">
      <c r="A1899" s="39"/>
      <c r="E1899" s="74"/>
      <c r="F1899" s="74"/>
      <c r="G1899" s="74"/>
      <c r="S1899" s="61"/>
      <c r="T1899" s="61"/>
    </row>
    <row r="1900" spans="1:20" s="55" customFormat="1" ht="14.15" x14ac:dyDescent="0.4">
      <c r="A1900" s="39"/>
      <c r="E1900" s="74"/>
      <c r="F1900" s="74"/>
      <c r="G1900" s="74"/>
      <c r="S1900" s="61"/>
      <c r="T1900" s="61"/>
    </row>
    <row r="1901" spans="1:20" s="55" customFormat="1" ht="14.15" x14ac:dyDescent="0.4">
      <c r="A1901" s="39"/>
      <c r="E1901" s="74"/>
      <c r="F1901" s="74"/>
      <c r="G1901" s="74"/>
      <c r="S1901" s="61"/>
      <c r="T1901" s="61"/>
    </row>
    <row r="1902" spans="1:20" s="55" customFormat="1" ht="14.15" x14ac:dyDescent="0.4">
      <c r="A1902" s="39"/>
      <c r="E1902" s="74"/>
      <c r="F1902" s="74"/>
      <c r="G1902" s="74"/>
      <c r="S1902" s="61"/>
      <c r="T1902" s="61"/>
    </row>
    <row r="1903" spans="1:20" s="55" customFormat="1" ht="14.15" x14ac:dyDescent="0.4">
      <c r="A1903" s="39"/>
      <c r="E1903" s="74"/>
      <c r="F1903" s="74"/>
      <c r="G1903" s="74"/>
      <c r="S1903" s="61"/>
      <c r="T1903" s="61"/>
    </row>
    <row r="1904" spans="1:20" s="55" customFormat="1" ht="14.15" x14ac:dyDescent="0.4">
      <c r="A1904" s="39"/>
      <c r="E1904" s="74"/>
      <c r="F1904" s="74"/>
      <c r="G1904" s="74"/>
      <c r="S1904" s="61"/>
      <c r="T1904" s="61"/>
    </row>
    <row r="1905" spans="1:20" s="55" customFormat="1" ht="14.15" x14ac:dyDescent="0.4">
      <c r="A1905" s="39"/>
      <c r="E1905" s="74"/>
      <c r="F1905" s="74"/>
      <c r="G1905" s="74"/>
      <c r="S1905" s="61"/>
      <c r="T1905" s="61"/>
    </row>
    <row r="1906" spans="1:20" s="55" customFormat="1" ht="14.15" x14ac:dyDescent="0.4">
      <c r="A1906" s="39"/>
      <c r="E1906" s="74"/>
      <c r="F1906" s="74"/>
      <c r="G1906" s="74"/>
      <c r="S1906" s="61"/>
      <c r="T1906" s="61"/>
    </row>
    <row r="1907" spans="1:20" s="55" customFormat="1" ht="14.15" x14ac:dyDescent="0.4">
      <c r="A1907" s="39"/>
      <c r="E1907" s="74"/>
      <c r="F1907" s="74"/>
      <c r="G1907" s="74"/>
      <c r="S1907" s="61"/>
      <c r="T1907" s="61"/>
    </row>
    <row r="1908" spans="1:20" s="55" customFormat="1" ht="14.15" x14ac:dyDescent="0.4">
      <c r="A1908" s="39"/>
      <c r="E1908" s="74"/>
      <c r="F1908" s="74"/>
      <c r="G1908" s="74"/>
      <c r="S1908" s="61"/>
      <c r="T1908" s="61"/>
    </row>
    <row r="1909" spans="1:20" s="55" customFormat="1" ht="14.15" x14ac:dyDescent="0.4">
      <c r="A1909" s="39"/>
      <c r="E1909" s="74"/>
      <c r="F1909" s="74"/>
      <c r="G1909" s="74"/>
      <c r="S1909" s="61"/>
      <c r="T1909" s="61"/>
    </row>
    <row r="1910" spans="1:20" s="55" customFormat="1" ht="14.15" x14ac:dyDescent="0.4">
      <c r="A1910" s="39"/>
      <c r="E1910" s="74"/>
      <c r="F1910" s="74"/>
      <c r="G1910" s="74"/>
      <c r="S1910" s="61"/>
      <c r="T1910" s="61"/>
    </row>
    <row r="1911" spans="1:20" s="55" customFormat="1" ht="14.15" x14ac:dyDescent="0.4">
      <c r="A1911" s="39"/>
      <c r="E1911" s="74"/>
      <c r="F1911" s="74"/>
      <c r="G1911" s="74"/>
      <c r="S1911" s="61"/>
      <c r="T1911" s="61"/>
    </row>
    <row r="1912" spans="1:20" s="55" customFormat="1" ht="14.15" x14ac:dyDescent="0.4">
      <c r="A1912" s="39"/>
      <c r="E1912" s="74"/>
      <c r="F1912" s="74"/>
      <c r="G1912" s="74"/>
      <c r="S1912" s="61"/>
      <c r="T1912" s="61"/>
    </row>
    <row r="1913" spans="1:20" s="55" customFormat="1" ht="14.15" x14ac:dyDescent="0.4">
      <c r="A1913" s="39"/>
      <c r="E1913" s="74"/>
      <c r="F1913" s="74"/>
      <c r="G1913" s="74"/>
      <c r="S1913" s="61"/>
      <c r="T1913" s="61"/>
    </row>
    <row r="1914" spans="1:20" s="55" customFormat="1" ht="14.15" x14ac:dyDescent="0.4">
      <c r="A1914" s="39"/>
      <c r="E1914" s="74"/>
      <c r="F1914" s="74"/>
      <c r="G1914" s="74"/>
      <c r="S1914" s="61"/>
      <c r="T1914" s="61"/>
    </row>
    <row r="1915" spans="1:20" s="55" customFormat="1" ht="14.15" x14ac:dyDescent="0.4">
      <c r="A1915" s="39"/>
      <c r="E1915" s="74"/>
      <c r="F1915" s="74"/>
      <c r="G1915" s="74"/>
      <c r="S1915" s="61"/>
      <c r="T1915" s="61"/>
    </row>
    <row r="1916" spans="1:20" s="55" customFormat="1" ht="14.15" x14ac:dyDescent="0.4">
      <c r="A1916" s="39"/>
      <c r="E1916" s="74"/>
      <c r="F1916" s="74"/>
      <c r="G1916" s="74"/>
      <c r="S1916" s="61"/>
      <c r="T1916" s="61"/>
    </row>
    <row r="1917" spans="1:20" s="55" customFormat="1" ht="14.15" x14ac:dyDescent="0.4">
      <c r="A1917" s="39"/>
      <c r="E1917" s="74"/>
      <c r="F1917" s="74"/>
      <c r="G1917" s="74"/>
      <c r="S1917" s="61"/>
      <c r="T1917" s="61"/>
    </row>
    <row r="1918" spans="1:20" s="55" customFormat="1" ht="14.15" x14ac:dyDescent="0.4">
      <c r="A1918" s="39"/>
      <c r="E1918" s="74"/>
      <c r="F1918" s="74"/>
      <c r="G1918" s="74"/>
      <c r="S1918" s="61"/>
      <c r="T1918" s="61"/>
    </row>
    <row r="1919" spans="1:20" s="55" customFormat="1" ht="14.15" x14ac:dyDescent="0.4">
      <c r="A1919" s="39"/>
      <c r="E1919" s="74"/>
      <c r="F1919" s="74"/>
      <c r="G1919" s="74"/>
      <c r="S1919" s="61"/>
      <c r="T1919" s="61"/>
    </row>
    <row r="1920" spans="1:20" s="55" customFormat="1" ht="14.15" x14ac:dyDescent="0.4">
      <c r="A1920" s="39"/>
      <c r="E1920" s="74"/>
      <c r="F1920" s="74"/>
      <c r="G1920" s="74"/>
      <c r="S1920" s="61"/>
      <c r="T1920" s="61"/>
    </row>
    <row r="1921" spans="1:20" s="55" customFormat="1" ht="14.15" x14ac:dyDescent="0.4">
      <c r="A1921" s="39"/>
      <c r="E1921" s="74"/>
      <c r="F1921" s="74"/>
      <c r="G1921" s="74"/>
      <c r="S1921" s="61"/>
      <c r="T1921" s="61"/>
    </row>
    <row r="1922" spans="1:20" s="55" customFormat="1" ht="14.15" x14ac:dyDescent="0.4">
      <c r="A1922" s="39"/>
      <c r="E1922" s="74"/>
      <c r="F1922" s="74"/>
      <c r="G1922" s="74"/>
      <c r="S1922" s="61"/>
      <c r="T1922" s="61"/>
    </row>
    <row r="1923" spans="1:20" s="55" customFormat="1" ht="14.15" x14ac:dyDescent="0.4">
      <c r="A1923" s="39"/>
      <c r="E1923" s="74"/>
      <c r="F1923" s="74"/>
      <c r="G1923" s="74"/>
      <c r="S1923" s="61"/>
      <c r="T1923" s="61"/>
    </row>
    <row r="1924" spans="1:20" s="55" customFormat="1" ht="14.15" x14ac:dyDescent="0.4">
      <c r="A1924" s="39"/>
      <c r="E1924" s="74"/>
      <c r="F1924" s="74"/>
      <c r="G1924" s="74"/>
      <c r="S1924" s="61"/>
      <c r="T1924" s="61"/>
    </row>
    <row r="1925" spans="1:20" s="55" customFormat="1" ht="14.15" x14ac:dyDescent="0.4">
      <c r="A1925" s="39"/>
      <c r="E1925" s="74"/>
      <c r="F1925" s="74"/>
      <c r="G1925" s="74"/>
      <c r="S1925" s="61"/>
      <c r="T1925" s="61"/>
    </row>
    <row r="1926" spans="1:20" s="55" customFormat="1" ht="14.15" x14ac:dyDescent="0.4">
      <c r="A1926" s="39"/>
      <c r="E1926" s="74"/>
      <c r="F1926" s="74"/>
      <c r="G1926" s="74"/>
      <c r="S1926" s="61"/>
      <c r="T1926" s="61"/>
    </row>
    <row r="1927" spans="1:20" s="55" customFormat="1" ht="14.15" x14ac:dyDescent="0.4">
      <c r="A1927" s="39"/>
      <c r="E1927" s="74"/>
      <c r="F1927" s="74"/>
      <c r="G1927" s="74"/>
      <c r="S1927" s="61"/>
      <c r="T1927" s="61"/>
    </row>
    <row r="1928" spans="1:20" s="55" customFormat="1" ht="14.15" x14ac:dyDescent="0.4">
      <c r="A1928" s="39"/>
      <c r="E1928" s="74"/>
      <c r="F1928" s="74"/>
      <c r="G1928" s="74"/>
      <c r="S1928" s="61"/>
      <c r="T1928" s="61"/>
    </row>
    <row r="1929" spans="1:20" s="55" customFormat="1" ht="14.15" x14ac:dyDescent="0.4">
      <c r="A1929" s="39"/>
      <c r="E1929" s="74"/>
      <c r="F1929" s="74"/>
      <c r="G1929" s="74"/>
      <c r="S1929" s="61"/>
      <c r="T1929" s="61"/>
    </row>
    <row r="1930" spans="1:20" s="55" customFormat="1" ht="14.15" x14ac:dyDescent="0.4">
      <c r="A1930" s="39"/>
      <c r="E1930" s="74"/>
      <c r="F1930" s="74"/>
      <c r="G1930" s="74"/>
      <c r="S1930" s="61"/>
      <c r="T1930" s="61"/>
    </row>
    <row r="1931" spans="1:20" s="55" customFormat="1" ht="14.15" x14ac:dyDescent="0.4">
      <c r="A1931" s="39"/>
      <c r="E1931" s="74"/>
      <c r="F1931" s="74"/>
      <c r="G1931" s="74"/>
      <c r="S1931" s="61"/>
      <c r="T1931" s="61"/>
    </row>
    <row r="1932" spans="1:20" s="55" customFormat="1" ht="14.15" x14ac:dyDescent="0.4">
      <c r="A1932" s="39"/>
      <c r="E1932" s="74"/>
      <c r="F1932" s="74"/>
      <c r="G1932" s="74"/>
      <c r="S1932" s="61"/>
      <c r="T1932" s="61"/>
    </row>
    <row r="1933" spans="1:20" s="55" customFormat="1" ht="14.15" x14ac:dyDescent="0.4">
      <c r="A1933" s="39"/>
      <c r="E1933" s="74"/>
      <c r="F1933" s="74"/>
      <c r="G1933" s="74"/>
      <c r="S1933" s="61"/>
      <c r="T1933" s="61"/>
    </row>
    <row r="1934" spans="1:20" s="55" customFormat="1" ht="14.15" x14ac:dyDescent="0.4">
      <c r="A1934" s="39"/>
      <c r="E1934" s="74"/>
      <c r="F1934" s="74"/>
      <c r="G1934" s="74"/>
      <c r="S1934" s="61"/>
      <c r="T1934" s="61"/>
    </row>
    <row r="1935" spans="1:20" s="55" customFormat="1" ht="14.15" x14ac:dyDescent="0.4">
      <c r="A1935" s="39"/>
      <c r="E1935" s="74"/>
      <c r="F1935" s="74"/>
      <c r="G1935" s="74"/>
      <c r="S1935" s="61"/>
      <c r="T1935" s="61"/>
    </row>
    <row r="1936" spans="1:20" s="55" customFormat="1" ht="14.15" x14ac:dyDescent="0.4">
      <c r="A1936" s="39"/>
      <c r="E1936" s="74"/>
      <c r="F1936" s="74"/>
      <c r="G1936" s="74"/>
      <c r="S1936" s="61"/>
      <c r="T1936" s="61"/>
    </row>
    <row r="1937" spans="1:20" s="55" customFormat="1" ht="14.15" x14ac:dyDescent="0.4">
      <c r="A1937" s="39"/>
      <c r="E1937" s="74"/>
      <c r="F1937" s="74"/>
      <c r="G1937" s="74"/>
      <c r="S1937" s="61"/>
      <c r="T1937" s="61"/>
    </row>
    <row r="1938" spans="1:20" s="55" customFormat="1" ht="14.15" x14ac:dyDescent="0.4">
      <c r="A1938" s="39"/>
      <c r="E1938" s="74"/>
      <c r="F1938" s="74"/>
      <c r="G1938" s="74"/>
      <c r="S1938" s="61"/>
      <c r="T1938" s="61"/>
    </row>
    <row r="1939" spans="1:20" s="55" customFormat="1" ht="14.15" x14ac:dyDescent="0.4">
      <c r="A1939" s="39"/>
      <c r="E1939" s="74"/>
      <c r="F1939" s="74"/>
      <c r="G1939" s="74"/>
      <c r="S1939" s="61"/>
      <c r="T1939" s="61"/>
    </row>
    <row r="1940" spans="1:20" s="55" customFormat="1" ht="14.15" x14ac:dyDescent="0.4">
      <c r="A1940" s="39"/>
      <c r="E1940" s="74"/>
      <c r="F1940" s="74"/>
      <c r="G1940" s="74"/>
      <c r="S1940" s="61"/>
      <c r="T1940" s="61"/>
    </row>
    <row r="1941" spans="1:20" s="55" customFormat="1" ht="14.15" x14ac:dyDescent="0.4">
      <c r="A1941" s="39"/>
      <c r="E1941" s="74"/>
      <c r="F1941" s="74"/>
      <c r="G1941" s="74"/>
      <c r="S1941" s="61"/>
      <c r="T1941" s="61"/>
    </row>
    <row r="1942" spans="1:20" s="55" customFormat="1" ht="14.15" x14ac:dyDescent="0.4">
      <c r="A1942" s="39"/>
      <c r="E1942" s="74"/>
      <c r="F1942" s="74"/>
      <c r="G1942" s="74"/>
      <c r="S1942" s="61"/>
      <c r="T1942" s="61"/>
    </row>
    <row r="1943" spans="1:20" s="55" customFormat="1" ht="14.15" x14ac:dyDescent="0.4">
      <c r="A1943" s="39"/>
      <c r="E1943" s="74"/>
      <c r="F1943" s="74"/>
      <c r="G1943" s="74"/>
      <c r="S1943" s="61"/>
      <c r="T1943" s="61"/>
    </row>
    <row r="1944" spans="1:20" s="55" customFormat="1" ht="14.15" x14ac:dyDescent="0.4">
      <c r="A1944" s="39"/>
      <c r="E1944" s="74"/>
      <c r="F1944" s="74"/>
      <c r="G1944" s="74"/>
      <c r="S1944" s="61"/>
      <c r="T1944" s="61"/>
    </row>
    <row r="1945" spans="1:20" s="55" customFormat="1" ht="14.15" x14ac:dyDescent="0.4">
      <c r="A1945" s="39"/>
      <c r="E1945" s="74"/>
      <c r="F1945" s="74"/>
      <c r="G1945" s="74"/>
      <c r="S1945" s="61"/>
      <c r="T1945" s="61"/>
    </row>
    <row r="1946" spans="1:20" s="55" customFormat="1" ht="14.15" x14ac:dyDescent="0.4">
      <c r="A1946" s="39"/>
      <c r="E1946" s="74"/>
      <c r="F1946" s="74"/>
      <c r="G1946" s="74"/>
      <c r="S1946" s="61"/>
      <c r="T1946" s="61"/>
    </row>
    <row r="1947" spans="1:20" s="55" customFormat="1" ht="14.15" x14ac:dyDescent="0.4">
      <c r="A1947" s="39"/>
      <c r="E1947" s="74"/>
      <c r="F1947" s="74"/>
      <c r="G1947" s="74"/>
      <c r="S1947" s="61"/>
      <c r="T1947" s="61"/>
    </row>
    <row r="1948" spans="1:20" s="55" customFormat="1" ht="14.15" x14ac:dyDescent="0.4">
      <c r="A1948" s="39"/>
      <c r="E1948" s="74"/>
      <c r="F1948" s="74"/>
      <c r="G1948" s="74"/>
      <c r="S1948" s="61"/>
      <c r="T1948" s="61"/>
    </row>
    <row r="1949" spans="1:20" s="55" customFormat="1" ht="14.15" x14ac:dyDescent="0.4">
      <c r="A1949" s="39"/>
      <c r="E1949" s="74"/>
      <c r="F1949" s="74"/>
      <c r="G1949" s="74"/>
      <c r="S1949" s="61"/>
      <c r="T1949" s="61"/>
    </row>
    <row r="1950" spans="1:20" s="55" customFormat="1" ht="14.15" x14ac:dyDescent="0.4">
      <c r="A1950" s="39"/>
      <c r="E1950" s="74"/>
      <c r="F1950" s="74"/>
      <c r="G1950" s="74"/>
      <c r="S1950" s="61"/>
      <c r="T1950" s="61"/>
    </row>
    <row r="1951" spans="1:20" s="55" customFormat="1" ht="14.15" x14ac:dyDescent="0.4">
      <c r="A1951" s="39"/>
      <c r="E1951" s="74"/>
      <c r="F1951" s="74"/>
      <c r="G1951" s="74"/>
      <c r="S1951" s="61"/>
      <c r="T1951" s="61"/>
    </row>
    <row r="1952" spans="1:20" s="55" customFormat="1" ht="14.15" x14ac:dyDescent="0.4">
      <c r="A1952" s="39"/>
      <c r="E1952" s="74"/>
      <c r="F1952" s="74"/>
      <c r="G1952" s="74"/>
      <c r="S1952" s="61"/>
      <c r="T1952" s="61"/>
    </row>
    <row r="1953" spans="1:20" s="55" customFormat="1" ht="14.15" x14ac:dyDescent="0.4">
      <c r="A1953" s="39"/>
      <c r="E1953" s="74"/>
      <c r="F1953" s="74"/>
      <c r="G1953" s="74"/>
      <c r="S1953" s="61"/>
      <c r="T1953" s="61"/>
    </row>
    <row r="1954" spans="1:20" s="55" customFormat="1" ht="14.15" x14ac:dyDescent="0.4">
      <c r="A1954" s="39"/>
      <c r="E1954" s="74"/>
      <c r="F1954" s="74"/>
      <c r="G1954" s="74"/>
      <c r="S1954" s="61"/>
      <c r="T1954" s="61"/>
    </row>
    <row r="1955" spans="1:20" s="55" customFormat="1" ht="14.15" x14ac:dyDescent="0.4">
      <c r="A1955" s="39"/>
      <c r="E1955" s="74"/>
      <c r="F1955" s="74"/>
      <c r="G1955" s="74"/>
      <c r="S1955" s="61"/>
      <c r="T1955" s="61"/>
    </row>
    <row r="1956" spans="1:20" s="55" customFormat="1" ht="14.15" x14ac:dyDescent="0.4">
      <c r="A1956" s="39"/>
      <c r="E1956" s="74"/>
      <c r="F1956" s="74"/>
      <c r="G1956" s="74"/>
      <c r="S1956" s="61"/>
      <c r="T1956" s="61"/>
    </row>
    <row r="1957" spans="1:20" s="55" customFormat="1" ht="14.15" x14ac:dyDescent="0.4">
      <c r="A1957" s="39"/>
      <c r="E1957" s="74"/>
      <c r="F1957" s="74"/>
      <c r="G1957" s="74"/>
      <c r="S1957" s="61"/>
      <c r="T1957" s="61"/>
    </row>
    <row r="1958" spans="1:20" s="55" customFormat="1" ht="14.15" x14ac:dyDescent="0.4">
      <c r="A1958" s="39"/>
      <c r="E1958" s="74"/>
      <c r="F1958" s="74"/>
      <c r="G1958" s="74"/>
      <c r="S1958" s="61"/>
      <c r="T1958" s="61"/>
    </row>
    <row r="1959" spans="1:20" s="55" customFormat="1" ht="14.15" x14ac:dyDescent="0.4">
      <c r="A1959" s="39"/>
      <c r="E1959" s="74"/>
      <c r="F1959" s="74"/>
      <c r="G1959" s="74"/>
      <c r="S1959" s="61"/>
      <c r="T1959" s="61"/>
    </row>
    <row r="1960" spans="1:20" s="55" customFormat="1" ht="14.15" x14ac:dyDescent="0.4">
      <c r="A1960" s="39"/>
      <c r="E1960" s="74"/>
      <c r="F1960" s="74"/>
      <c r="G1960" s="74"/>
      <c r="S1960" s="61"/>
      <c r="T1960" s="61"/>
    </row>
    <row r="1961" spans="1:20" s="55" customFormat="1" ht="14.15" x14ac:dyDescent="0.4">
      <c r="A1961" s="39"/>
      <c r="E1961" s="74"/>
      <c r="F1961" s="74"/>
      <c r="G1961" s="74"/>
      <c r="S1961" s="61"/>
      <c r="T1961" s="61"/>
    </row>
    <row r="1962" spans="1:20" s="55" customFormat="1" ht="14.15" x14ac:dyDescent="0.4">
      <c r="A1962" s="39"/>
      <c r="E1962" s="74"/>
      <c r="F1962" s="74"/>
      <c r="G1962" s="74"/>
      <c r="S1962" s="61"/>
      <c r="T1962" s="61"/>
    </row>
    <row r="1963" spans="1:20" s="55" customFormat="1" ht="14.15" x14ac:dyDescent="0.4">
      <c r="A1963" s="39"/>
      <c r="E1963" s="74"/>
      <c r="F1963" s="74"/>
      <c r="G1963" s="74"/>
      <c r="S1963" s="61"/>
      <c r="T1963" s="61"/>
    </row>
    <row r="1964" spans="1:20" s="55" customFormat="1" ht="14.15" x14ac:dyDescent="0.4">
      <c r="A1964" s="39"/>
      <c r="E1964" s="74"/>
      <c r="F1964" s="74"/>
      <c r="G1964" s="74"/>
      <c r="S1964" s="61"/>
      <c r="T1964" s="61"/>
    </row>
    <row r="1965" spans="1:20" s="55" customFormat="1" ht="14.15" x14ac:dyDescent="0.4">
      <c r="A1965" s="39"/>
      <c r="E1965" s="74"/>
      <c r="F1965" s="74"/>
      <c r="G1965" s="74"/>
      <c r="S1965" s="61"/>
      <c r="T1965" s="61"/>
    </row>
    <row r="1966" spans="1:20" s="55" customFormat="1" ht="14.15" x14ac:dyDescent="0.4">
      <c r="A1966" s="39"/>
      <c r="E1966" s="74"/>
      <c r="F1966" s="74"/>
      <c r="G1966" s="74"/>
      <c r="S1966" s="61"/>
      <c r="T1966" s="61"/>
    </row>
    <row r="1967" spans="1:20" s="55" customFormat="1" ht="14.15" x14ac:dyDescent="0.4">
      <c r="A1967" s="39"/>
      <c r="E1967" s="74"/>
      <c r="F1967" s="74"/>
      <c r="G1967" s="74"/>
      <c r="S1967" s="61"/>
      <c r="T1967" s="61"/>
    </row>
    <row r="1968" spans="1:20" s="55" customFormat="1" ht="14.15" x14ac:dyDescent="0.4">
      <c r="A1968" s="39"/>
      <c r="E1968" s="74"/>
      <c r="F1968" s="74"/>
      <c r="G1968" s="74"/>
      <c r="S1968" s="61"/>
      <c r="T1968" s="61"/>
    </row>
    <row r="1969" spans="1:20" s="55" customFormat="1" ht="14.15" x14ac:dyDescent="0.4">
      <c r="A1969" s="39"/>
      <c r="E1969" s="74"/>
      <c r="F1969" s="74"/>
      <c r="G1969" s="74"/>
      <c r="S1969" s="61"/>
      <c r="T1969" s="61"/>
    </row>
    <row r="1970" spans="1:20" s="55" customFormat="1" ht="14.15" x14ac:dyDescent="0.4">
      <c r="A1970" s="39"/>
      <c r="E1970" s="74"/>
      <c r="F1970" s="74"/>
      <c r="G1970" s="74"/>
      <c r="S1970" s="61"/>
      <c r="T1970" s="61"/>
    </row>
    <row r="1971" spans="1:20" s="55" customFormat="1" ht="14.15" x14ac:dyDescent="0.4">
      <c r="A1971" s="39"/>
      <c r="E1971" s="74"/>
      <c r="F1971" s="74"/>
      <c r="G1971" s="74"/>
      <c r="S1971" s="61"/>
      <c r="T1971" s="61"/>
    </row>
    <row r="1972" spans="1:20" s="55" customFormat="1" ht="14.15" x14ac:dyDescent="0.4">
      <c r="A1972" s="39"/>
      <c r="E1972" s="74"/>
      <c r="F1972" s="74"/>
      <c r="G1972" s="74"/>
      <c r="S1972" s="61"/>
      <c r="T1972" s="61"/>
    </row>
    <row r="1973" spans="1:20" s="55" customFormat="1" ht="14.15" x14ac:dyDescent="0.4">
      <c r="A1973" s="39"/>
      <c r="E1973" s="74"/>
      <c r="F1973" s="74"/>
      <c r="G1973" s="74"/>
      <c r="S1973" s="61"/>
      <c r="T1973" s="61"/>
    </row>
    <row r="1974" spans="1:20" s="55" customFormat="1" ht="14.15" x14ac:dyDescent="0.4">
      <c r="A1974" s="39"/>
      <c r="E1974" s="74"/>
      <c r="F1974" s="74"/>
      <c r="G1974" s="74"/>
      <c r="S1974" s="61"/>
      <c r="T1974" s="61"/>
    </row>
    <row r="1975" spans="1:20" s="55" customFormat="1" ht="14.15" x14ac:dyDescent="0.4">
      <c r="A1975" s="39"/>
      <c r="E1975" s="74"/>
      <c r="F1975" s="74"/>
      <c r="G1975" s="74"/>
      <c r="S1975" s="61"/>
      <c r="T1975" s="61"/>
    </row>
    <row r="1976" spans="1:20" s="55" customFormat="1" ht="14.15" x14ac:dyDescent="0.4">
      <c r="A1976" s="39"/>
      <c r="E1976" s="74"/>
      <c r="F1976" s="74"/>
      <c r="G1976" s="74"/>
      <c r="S1976" s="61"/>
      <c r="T1976" s="61"/>
    </row>
    <row r="1977" spans="1:20" s="55" customFormat="1" ht="14.15" x14ac:dyDescent="0.4">
      <c r="A1977" s="39"/>
      <c r="E1977" s="74"/>
      <c r="F1977" s="74"/>
      <c r="G1977" s="74"/>
      <c r="S1977" s="61"/>
      <c r="T1977" s="61"/>
    </row>
    <row r="1978" spans="1:20" s="55" customFormat="1" ht="14.15" x14ac:dyDescent="0.4">
      <c r="A1978" s="39"/>
      <c r="E1978" s="74"/>
      <c r="F1978" s="74"/>
      <c r="G1978" s="74"/>
      <c r="S1978" s="61"/>
      <c r="T1978" s="61"/>
    </row>
    <row r="1979" spans="1:20" s="55" customFormat="1" ht="14.15" x14ac:dyDescent="0.4">
      <c r="A1979" s="39"/>
      <c r="E1979" s="74"/>
      <c r="F1979" s="74"/>
      <c r="G1979" s="74"/>
      <c r="S1979" s="61"/>
      <c r="T1979" s="61"/>
    </row>
    <row r="1980" spans="1:20" s="55" customFormat="1" ht="14.15" x14ac:dyDescent="0.4">
      <c r="A1980" s="39"/>
      <c r="E1980" s="74"/>
      <c r="F1980" s="74"/>
      <c r="G1980" s="74"/>
      <c r="S1980" s="61"/>
      <c r="T1980" s="61"/>
    </row>
    <row r="1981" spans="1:20" s="55" customFormat="1" ht="14.15" x14ac:dyDescent="0.4">
      <c r="A1981" s="39"/>
      <c r="E1981" s="74"/>
      <c r="F1981" s="74"/>
      <c r="G1981" s="74"/>
      <c r="S1981" s="61"/>
      <c r="T1981" s="61"/>
    </row>
    <row r="1982" spans="1:20" s="55" customFormat="1" ht="14.15" x14ac:dyDescent="0.4">
      <c r="A1982" s="39"/>
      <c r="E1982" s="74"/>
      <c r="F1982" s="74"/>
      <c r="G1982" s="74"/>
      <c r="S1982" s="61"/>
      <c r="T1982" s="61"/>
    </row>
    <row r="1983" spans="1:20" s="55" customFormat="1" ht="14.15" x14ac:dyDescent="0.4">
      <c r="A1983" s="39"/>
      <c r="E1983" s="74"/>
      <c r="F1983" s="74"/>
      <c r="G1983" s="74"/>
      <c r="S1983" s="61"/>
      <c r="T1983" s="61"/>
    </row>
    <row r="1984" spans="1:20" s="55" customFormat="1" ht="14.15" x14ac:dyDescent="0.4">
      <c r="A1984" s="39"/>
      <c r="E1984" s="74"/>
      <c r="F1984" s="74"/>
      <c r="G1984" s="74"/>
      <c r="S1984" s="61"/>
      <c r="T1984" s="61"/>
    </row>
    <row r="1985" spans="1:20" s="55" customFormat="1" ht="14.15" x14ac:dyDescent="0.4">
      <c r="A1985" s="39"/>
      <c r="E1985" s="74"/>
      <c r="F1985" s="74"/>
      <c r="G1985" s="74"/>
      <c r="S1985" s="61"/>
      <c r="T1985" s="61"/>
    </row>
    <row r="1986" spans="1:20" s="55" customFormat="1" ht="14.15" x14ac:dyDescent="0.4">
      <c r="A1986" s="39"/>
      <c r="E1986" s="74"/>
      <c r="F1986" s="74"/>
      <c r="G1986" s="74"/>
      <c r="S1986" s="61"/>
      <c r="T1986" s="61"/>
    </row>
    <row r="1987" spans="1:20" s="55" customFormat="1" ht="14.15" x14ac:dyDescent="0.4">
      <c r="A1987" s="39"/>
      <c r="E1987" s="74"/>
      <c r="F1987" s="74"/>
      <c r="G1987" s="74"/>
      <c r="S1987" s="61"/>
      <c r="T1987" s="61"/>
    </row>
    <row r="1988" spans="1:20" s="55" customFormat="1" ht="14.15" x14ac:dyDescent="0.4">
      <c r="A1988" s="39"/>
      <c r="E1988" s="74"/>
      <c r="F1988" s="74"/>
      <c r="G1988" s="74"/>
      <c r="S1988" s="61"/>
      <c r="T1988" s="61"/>
    </row>
    <row r="1989" spans="1:20" s="55" customFormat="1" ht="14.15" x14ac:dyDescent="0.4">
      <c r="A1989" s="39"/>
      <c r="E1989" s="74"/>
      <c r="F1989" s="74"/>
      <c r="G1989" s="74"/>
      <c r="S1989" s="61"/>
      <c r="T1989" s="61"/>
    </row>
    <row r="1990" spans="1:20" s="55" customFormat="1" ht="14.15" x14ac:dyDescent="0.4">
      <c r="A1990" s="39"/>
      <c r="E1990" s="74"/>
      <c r="F1990" s="74"/>
      <c r="G1990" s="74"/>
      <c r="S1990" s="61"/>
      <c r="T1990" s="61"/>
    </row>
    <row r="1991" spans="1:20" s="55" customFormat="1" ht="14.15" x14ac:dyDescent="0.4">
      <c r="A1991" s="39"/>
      <c r="E1991" s="74"/>
      <c r="F1991" s="74"/>
      <c r="G1991" s="74"/>
      <c r="S1991" s="61"/>
      <c r="T1991" s="61"/>
    </row>
    <row r="1992" spans="1:20" s="55" customFormat="1" ht="14.15" x14ac:dyDescent="0.4">
      <c r="A1992" s="39"/>
      <c r="E1992" s="74"/>
      <c r="F1992" s="74"/>
      <c r="G1992" s="74"/>
      <c r="S1992" s="61"/>
      <c r="T1992" s="61"/>
    </row>
    <row r="1993" spans="1:20" s="55" customFormat="1" ht="14.15" x14ac:dyDescent="0.4">
      <c r="A1993" s="39"/>
      <c r="E1993" s="74"/>
      <c r="F1993" s="74"/>
      <c r="G1993" s="74"/>
      <c r="S1993" s="61"/>
      <c r="T1993" s="61"/>
    </row>
    <row r="1994" spans="1:20" s="55" customFormat="1" ht="14.15" x14ac:dyDescent="0.4">
      <c r="A1994" s="39"/>
      <c r="E1994" s="74"/>
      <c r="F1994" s="74"/>
      <c r="G1994" s="74"/>
      <c r="S1994" s="61"/>
      <c r="T1994" s="61"/>
    </row>
    <row r="1995" spans="1:20" s="55" customFormat="1" ht="14.15" x14ac:dyDescent="0.4">
      <c r="A1995" s="39"/>
      <c r="E1995" s="74"/>
      <c r="F1995" s="74"/>
      <c r="G1995" s="74"/>
      <c r="S1995" s="61"/>
      <c r="T1995" s="61"/>
    </row>
    <row r="1996" spans="1:20" s="55" customFormat="1" ht="14.15" x14ac:dyDescent="0.4">
      <c r="A1996" s="39"/>
      <c r="E1996" s="74"/>
      <c r="F1996" s="74"/>
      <c r="G1996" s="74"/>
      <c r="S1996" s="61"/>
      <c r="T1996" s="61"/>
    </row>
    <row r="1997" spans="1:20" s="55" customFormat="1" ht="14.15" x14ac:dyDescent="0.4">
      <c r="A1997" s="39"/>
      <c r="E1997" s="74"/>
      <c r="F1997" s="74"/>
      <c r="G1997" s="74"/>
      <c r="S1997" s="61"/>
      <c r="T1997" s="61"/>
    </row>
    <row r="1998" spans="1:20" s="55" customFormat="1" ht="14.15" x14ac:dyDescent="0.4">
      <c r="A1998" s="39"/>
      <c r="E1998" s="74"/>
      <c r="F1998" s="74"/>
      <c r="G1998" s="74"/>
      <c r="S1998" s="61"/>
      <c r="T1998" s="61"/>
    </row>
    <row r="1999" spans="1:20" s="55" customFormat="1" ht="14.15" x14ac:dyDescent="0.4">
      <c r="A1999" s="39"/>
      <c r="E1999" s="74"/>
      <c r="F1999" s="74"/>
      <c r="G1999" s="74"/>
      <c r="S1999" s="61"/>
      <c r="T1999" s="61"/>
    </row>
    <row r="2000" spans="1:20" s="55" customFormat="1" ht="14.15" x14ac:dyDescent="0.4">
      <c r="A2000" s="39"/>
      <c r="E2000" s="74"/>
      <c r="F2000" s="74"/>
      <c r="G2000" s="74"/>
      <c r="S2000" s="61"/>
      <c r="T2000" s="61"/>
    </row>
    <row r="2001" spans="1:20" s="55" customFormat="1" ht="14.15" x14ac:dyDescent="0.4">
      <c r="A2001" s="39"/>
      <c r="E2001" s="74"/>
      <c r="F2001" s="74"/>
      <c r="G2001" s="74"/>
      <c r="S2001" s="61"/>
      <c r="T2001" s="61"/>
    </row>
    <row r="2002" spans="1:20" s="55" customFormat="1" ht="14.15" x14ac:dyDescent="0.4">
      <c r="A2002" s="39"/>
      <c r="E2002" s="74"/>
      <c r="F2002" s="74"/>
      <c r="G2002" s="74"/>
      <c r="S2002" s="61"/>
      <c r="T2002" s="61"/>
    </row>
    <row r="2003" spans="1:20" s="55" customFormat="1" ht="14.15" x14ac:dyDescent="0.4">
      <c r="A2003" s="39"/>
      <c r="E2003" s="74"/>
      <c r="F2003" s="74"/>
      <c r="G2003" s="74"/>
      <c r="S2003" s="61"/>
      <c r="T2003" s="61"/>
    </row>
    <row r="2004" spans="1:20" s="55" customFormat="1" ht="14.15" x14ac:dyDescent="0.4">
      <c r="A2004" s="39"/>
      <c r="E2004" s="74"/>
      <c r="F2004" s="74"/>
      <c r="G2004" s="74"/>
      <c r="S2004" s="61"/>
      <c r="T2004" s="61"/>
    </row>
    <row r="2005" spans="1:20" s="55" customFormat="1" ht="14.15" x14ac:dyDescent="0.4">
      <c r="A2005" s="39"/>
      <c r="E2005" s="74"/>
      <c r="F2005" s="74"/>
      <c r="G2005" s="74"/>
      <c r="S2005" s="61"/>
      <c r="T2005" s="61"/>
    </row>
    <row r="2006" spans="1:20" s="55" customFormat="1" ht="14.15" x14ac:dyDescent="0.4">
      <c r="A2006" s="39"/>
      <c r="E2006" s="74"/>
      <c r="F2006" s="74"/>
      <c r="G2006" s="74"/>
      <c r="S2006" s="61"/>
      <c r="T2006" s="61"/>
    </row>
    <row r="2007" spans="1:20" s="55" customFormat="1" ht="14.15" x14ac:dyDescent="0.4">
      <c r="A2007" s="39"/>
      <c r="E2007" s="74"/>
      <c r="F2007" s="74"/>
      <c r="G2007" s="74"/>
      <c r="S2007" s="61"/>
      <c r="T2007" s="61"/>
    </row>
    <row r="2008" spans="1:20" s="55" customFormat="1" ht="14.15" x14ac:dyDescent="0.4">
      <c r="A2008" s="39"/>
      <c r="E2008" s="74"/>
      <c r="F2008" s="74"/>
      <c r="G2008" s="74"/>
      <c r="S2008" s="61"/>
      <c r="T2008" s="61"/>
    </row>
    <row r="2009" spans="1:20" s="55" customFormat="1" ht="14.15" x14ac:dyDescent="0.4">
      <c r="A2009" s="39"/>
      <c r="E2009" s="74"/>
      <c r="F2009" s="74"/>
      <c r="G2009" s="74"/>
      <c r="S2009" s="61"/>
      <c r="T2009" s="61"/>
    </row>
    <row r="2010" spans="1:20" s="55" customFormat="1" ht="14.15" x14ac:dyDescent="0.4">
      <c r="A2010" s="39"/>
      <c r="E2010" s="74"/>
      <c r="F2010" s="74"/>
      <c r="G2010" s="74"/>
      <c r="S2010" s="61"/>
      <c r="T2010" s="61"/>
    </row>
    <row r="2011" spans="1:20" s="55" customFormat="1" ht="14.15" x14ac:dyDescent="0.4">
      <c r="A2011" s="39"/>
      <c r="E2011" s="74"/>
      <c r="F2011" s="74"/>
      <c r="G2011" s="74"/>
      <c r="S2011" s="61"/>
      <c r="T2011" s="61"/>
    </row>
    <row r="2012" spans="1:20" s="55" customFormat="1" ht="14.15" x14ac:dyDescent="0.4">
      <c r="A2012" s="39"/>
      <c r="E2012" s="74"/>
      <c r="F2012" s="74"/>
      <c r="G2012" s="74"/>
      <c r="S2012" s="61"/>
      <c r="T2012" s="61"/>
    </row>
    <row r="2013" spans="1:20" s="55" customFormat="1" ht="14.15" x14ac:dyDescent="0.4">
      <c r="A2013" s="39"/>
      <c r="E2013" s="74"/>
      <c r="F2013" s="74"/>
      <c r="G2013" s="74"/>
      <c r="S2013" s="61"/>
      <c r="T2013" s="61"/>
    </row>
    <row r="2014" spans="1:20" s="55" customFormat="1" ht="14.15" x14ac:dyDescent="0.4">
      <c r="A2014" s="39"/>
      <c r="E2014" s="74"/>
      <c r="F2014" s="74"/>
      <c r="G2014" s="74"/>
      <c r="S2014" s="61"/>
      <c r="T2014" s="61"/>
    </row>
    <row r="2015" spans="1:20" s="55" customFormat="1" ht="14.15" x14ac:dyDescent="0.4">
      <c r="A2015" s="39"/>
      <c r="E2015" s="74"/>
      <c r="F2015" s="74"/>
      <c r="G2015" s="74"/>
      <c r="S2015" s="61"/>
      <c r="T2015" s="61"/>
    </row>
    <row r="2016" spans="1:20" s="55" customFormat="1" ht="14.15" x14ac:dyDescent="0.4">
      <c r="A2016" s="39"/>
      <c r="E2016" s="74"/>
      <c r="F2016" s="74"/>
      <c r="G2016" s="74"/>
      <c r="S2016" s="61"/>
      <c r="T2016" s="61"/>
    </row>
    <row r="2017" spans="1:20" s="55" customFormat="1" ht="14.15" x14ac:dyDescent="0.4">
      <c r="A2017" s="39"/>
      <c r="E2017" s="74"/>
      <c r="F2017" s="74"/>
      <c r="G2017" s="74"/>
      <c r="S2017" s="61"/>
      <c r="T2017" s="61"/>
    </row>
    <row r="2018" spans="1:20" s="55" customFormat="1" ht="14.15" x14ac:dyDescent="0.4">
      <c r="A2018" s="39"/>
      <c r="E2018" s="74"/>
      <c r="F2018" s="74"/>
      <c r="G2018" s="74"/>
      <c r="S2018" s="61"/>
      <c r="T2018" s="61"/>
    </row>
    <row r="2019" spans="1:20" s="55" customFormat="1" ht="14.15" x14ac:dyDescent="0.4">
      <c r="A2019" s="39"/>
      <c r="E2019" s="74"/>
      <c r="F2019" s="74"/>
      <c r="G2019" s="74"/>
      <c r="S2019" s="61"/>
      <c r="T2019" s="61"/>
    </row>
    <row r="2020" spans="1:20" s="55" customFormat="1" ht="14.15" x14ac:dyDescent="0.4">
      <c r="A2020" s="39"/>
      <c r="E2020" s="74"/>
      <c r="F2020" s="74"/>
      <c r="G2020" s="74"/>
      <c r="S2020" s="61"/>
      <c r="T2020" s="61"/>
    </row>
    <row r="2021" spans="1:20" s="55" customFormat="1" ht="14.15" x14ac:dyDescent="0.4">
      <c r="A2021" s="39"/>
      <c r="E2021" s="74"/>
      <c r="F2021" s="74"/>
      <c r="G2021" s="74"/>
      <c r="S2021" s="61"/>
      <c r="T2021" s="61"/>
    </row>
    <row r="2022" spans="1:20" s="55" customFormat="1" ht="14.15" x14ac:dyDescent="0.4">
      <c r="A2022" s="39"/>
      <c r="E2022" s="74"/>
      <c r="F2022" s="74"/>
      <c r="G2022" s="74"/>
      <c r="S2022" s="61"/>
      <c r="T2022" s="61"/>
    </row>
    <row r="2023" spans="1:20" s="55" customFormat="1" ht="14.15" x14ac:dyDescent="0.4">
      <c r="A2023" s="39"/>
      <c r="E2023" s="74"/>
      <c r="F2023" s="74"/>
      <c r="G2023" s="74"/>
      <c r="S2023" s="61"/>
      <c r="T2023" s="61"/>
    </row>
    <row r="2024" spans="1:20" s="55" customFormat="1" ht="14.15" x14ac:dyDescent="0.4">
      <c r="A2024" s="39"/>
      <c r="E2024" s="74"/>
      <c r="F2024" s="74"/>
      <c r="G2024" s="74"/>
      <c r="S2024" s="61"/>
      <c r="T2024" s="61"/>
    </row>
    <row r="2025" spans="1:20" s="55" customFormat="1" ht="14.15" x14ac:dyDescent="0.4">
      <c r="A2025" s="39"/>
      <c r="E2025" s="74"/>
      <c r="F2025" s="74"/>
      <c r="G2025" s="74"/>
      <c r="S2025" s="61"/>
      <c r="T2025" s="61"/>
    </row>
    <row r="2026" spans="1:20" s="55" customFormat="1" ht="14.15" x14ac:dyDescent="0.4">
      <c r="A2026" s="39"/>
      <c r="E2026" s="74"/>
      <c r="F2026" s="74"/>
      <c r="G2026" s="74"/>
      <c r="S2026" s="61"/>
      <c r="T2026" s="61"/>
    </row>
    <row r="2027" spans="1:20" s="55" customFormat="1" ht="14.15" x14ac:dyDescent="0.4">
      <c r="A2027" s="39"/>
      <c r="E2027" s="74"/>
      <c r="F2027" s="74"/>
      <c r="G2027" s="74"/>
      <c r="S2027" s="61"/>
      <c r="T2027" s="61"/>
    </row>
    <row r="2028" spans="1:20" s="55" customFormat="1" ht="14.15" x14ac:dyDescent="0.4">
      <c r="A2028" s="39"/>
      <c r="E2028" s="74"/>
      <c r="F2028" s="74"/>
      <c r="G2028" s="74"/>
      <c r="S2028" s="61"/>
      <c r="T2028" s="61"/>
    </row>
    <row r="2029" spans="1:20" s="55" customFormat="1" ht="14.15" x14ac:dyDescent="0.4">
      <c r="A2029" s="39"/>
      <c r="E2029" s="74"/>
      <c r="F2029" s="74"/>
      <c r="G2029" s="74"/>
      <c r="S2029" s="61"/>
      <c r="T2029" s="61"/>
    </row>
    <row r="2030" spans="1:20" s="55" customFormat="1" ht="14.15" x14ac:dyDescent="0.4">
      <c r="A2030" s="39"/>
      <c r="E2030" s="74"/>
      <c r="F2030" s="74"/>
      <c r="G2030" s="74"/>
      <c r="S2030" s="61"/>
      <c r="T2030" s="61"/>
    </row>
    <row r="2031" spans="1:20" s="55" customFormat="1" ht="14.15" x14ac:dyDescent="0.4">
      <c r="A2031" s="39"/>
      <c r="E2031" s="74"/>
      <c r="F2031" s="74"/>
      <c r="G2031" s="74"/>
      <c r="S2031" s="61"/>
      <c r="T2031" s="61"/>
    </row>
    <row r="2032" spans="1:20" s="55" customFormat="1" ht="14.15" x14ac:dyDescent="0.4">
      <c r="A2032" s="39"/>
      <c r="E2032" s="74"/>
      <c r="F2032" s="74"/>
      <c r="G2032" s="74"/>
      <c r="S2032" s="61"/>
      <c r="T2032" s="61"/>
    </row>
    <row r="2033" spans="1:20" s="55" customFormat="1" ht="14.15" x14ac:dyDescent="0.4">
      <c r="A2033" s="39"/>
      <c r="E2033" s="74"/>
      <c r="F2033" s="74"/>
      <c r="G2033" s="74"/>
      <c r="S2033" s="61"/>
      <c r="T2033" s="61"/>
    </row>
    <row r="2034" spans="1:20" s="55" customFormat="1" ht="14.15" x14ac:dyDescent="0.4">
      <c r="A2034" s="39"/>
      <c r="E2034" s="74"/>
      <c r="F2034" s="74"/>
      <c r="G2034" s="74"/>
      <c r="S2034" s="61"/>
      <c r="T2034" s="61"/>
    </row>
    <row r="2035" spans="1:20" s="55" customFormat="1" ht="14.15" x14ac:dyDescent="0.4">
      <c r="A2035" s="39"/>
      <c r="E2035" s="74"/>
      <c r="F2035" s="74"/>
      <c r="G2035" s="74"/>
      <c r="S2035" s="61"/>
      <c r="T2035" s="61"/>
    </row>
    <row r="2036" spans="1:20" s="55" customFormat="1" ht="14.15" x14ac:dyDescent="0.4">
      <c r="A2036" s="39"/>
      <c r="E2036" s="74"/>
      <c r="F2036" s="74"/>
      <c r="G2036" s="74"/>
      <c r="S2036" s="61"/>
      <c r="T2036" s="61"/>
    </row>
    <row r="2037" spans="1:20" s="55" customFormat="1" ht="14.15" x14ac:dyDescent="0.4">
      <c r="A2037" s="39"/>
      <c r="E2037" s="74"/>
      <c r="F2037" s="74"/>
      <c r="G2037" s="74"/>
      <c r="S2037" s="61"/>
      <c r="T2037" s="61"/>
    </row>
    <row r="2038" spans="1:20" s="55" customFormat="1" ht="14.15" x14ac:dyDescent="0.4">
      <c r="A2038" s="39"/>
      <c r="E2038" s="74"/>
      <c r="F2038" s="74"/>
      <c r="G2038" s="74"/>
      <c r="S2038" s="61"/>
      <c r="T2038" s="61"/>
    </row>
    <row r="2039" spans="1:20" s="55" customFormat="1" ht="14.15" x14ac:dyDescent="0.4">
      <c r="A2039" s="39"/>
      <c r="E2039" s="74"/>
      <c r="F2039" s="74"/>
      <c r="G2039" s="74"/>
      <c r="S2039" s="61"/>
      <c r="T2039" s="61"/>
    </row>
    <row r="2040" spans="1:20" s="55" customFormat="1" ht="14.15" x14ac:dyDescent="0.4">
      <c r="A2040" s="39"/>
      <c r="E2040" s="74"/>
      <c r="F2040" s="74"/>
      <c r="G2040" s="74"/>
      <c r="S2040" s="61"/>
      <c r="T2040" s="61"/>
    </row>
    <row r="2041" spans="1:20" s="55" customFormat="1" ht="14.15" x14ac:dyDescent="0.4">
      <c r="A2041" s="39"/>
      <c r="E2041" s="74"/>
      <c r="F2041" s="74"/>
      <c r="G2041" s="74"/>
      <c r="S2041" s="61"/>
      <c r="T2041" s="61"/>
    </row>
    <row r="2042" spans="1:20" s="55" customFormat="1" ht="14.15" x14ac:dyDescent="0.4">
      <c r="A2042" s="39"/>
      <c r="E2042" s="74"/>
      <c r="F2042" s="74"/>
      <c r="G2042" s="74"/>
      <c r="S2042" s="61"/>
      <c r="T2042" s="61"/>
    </row>
    <row r="2043" spans="1:20" s="55" customFormat="1" ht="14.15" x14ac:dyDescent="0.4">
      <c r="A2043" s="39"/>
      <c r="E2043" s="74"/>
      <c r="F2043" s="74"/>
      <c r="G2043" s="74"/>
      <c r="S2043" s="61"/>
      <c r="T2043" s="61"/>
    </row>
    <row r="2044" spans="1:20" s="55" customFormat="1" ht="14.15" x14ac:dyDescent="0.4">
      <c r="A2044" s="39"/>
      <c r="E2044" s="74"/>
      <c r="F2044" s="74"/>
      <c r="G2044" s="74"/>
      <c r="S2044" s="61"/>
      <c r="T2044" s="61"/>
    </row>
    <row r="2045" spans="1:20" s="55" customFormat="1" ht="14.15" x14ac:dyDescent="0.4">
      <c r="A2045" s="39"/>
      <c r="E2045" s="74"/>
      <c r="F2045" s="74"/>
      <c r="G2045" s="74"/>
      <c r="S2045" s="61"/>
      <c r="T2045" s="61"/>
    </row>
    <row r="2046" spans="1:20" s="55" customFormat="1" ht="14.15" x14ac:dyDescent="0.4">
      <c r="A2046" s="39"/>
      <c r="E2046" s="74"/>
      <c r="F2046" s="74"/>
      <c r="G2046" s="74"/>
      <c r="S2046" s="61"/>
      <c r="T2046" s="61"/>
    </row>
    <row r="2047" spans="1:20" s="55" customFormat="1" ht="14.15" x14ac:dyDescent="0.4">
      <c r="A2047" s="39"/>
      <c r="E2047" s="74"/>
      <c r="F2047" s="74"/>
      <c r="G2047" s="74"/>
      <c r="S2047" s="61"/>
      <c r="T2047" s="61"/>
    </row>
    <row r="2048" spans="1:20" s="55" customFormat="1" ht="14.15" x14ac:dyDescent="0.4">
      <c r="A2048" s="39"/>
      <c r="E2048" s="74"/>
      <c r="F2048" s="74"/>
      <c r="G2048" s="74"/>
      <c r="S2048" s="61"/>
      <c r="T2048" s="61"/>
    </row>
    <row r="2049" spans="1:20" s="55" customFormat="1" ht="14.15" x14ac:dyDescent="0.4">
      <c r="A2049" s="39"/>
      <c r="E2049" s="74"/>
      <c r="F2049" s="74"/>
      <c r="G2049" s="74"/>
      <c r="S2049" s="61"/>
      <c r="T2049" s="61"/>
    </row>
    <row r="2050" spans="1:20" s="55" customFormat="1" ht="14.15" x14ac:dyDescent="0.4">
      <c r="A2050" s="39"/>
      <c r="E2050" s="74"/>
      <c r="F2050" s="74"/>
      <c r="G2050" s="74"/>
      <c r="S2050" s="61"/>
      <c r="T2050" s="61"/>
    </row>
    <row r="2051" spans="1:20" s="55" customFormat="1" ht="14.15" x14ac:dyDescent="0.4">
      <c r="A2051" s="39"/>
      <c r="E2051" s="74"/>
      <c r="F2051" s="74"/>
      <c r="G2051" s="74"/>
      <c r="S2051" s="61"/>
      <c r="T2051" s="61"/>
    </row>
    <row r="2052" spans="1:20" s="55" customFormat="1" ht="14.15" x14ac:dyDescent="0.4">
      <c r="A2052" s="39"/>
      <c r="E2052" s="74"/>
      <c r="F2052" s="74"/>
      <c r="G2052" s="74"/>
      <c r="S2052" s="61"/>
      <c r="T2052" s="61"/>
    </row>
    <row r="2053" spans="1:20" s="55" customFormat="1" ht="14.15" x14ac:dyDescent="0.4">
      <c r="A2053" s="39"/>
      <c r="E2053" s="74"/>
      <c r="F2053" s="74"/>
      <c r="G2053" s="74"/>
      <c r="S2053" s="61"/>
      <c r="T2053" s="61"/>
    </row>
    <row r="2054" spans="1:20" s="55" customFormat="1" ht="14.15" x14ac:dyDescent="0.4">
      <c r="A2054" s="39"/>
      <c r="E2054" s="74"/>
      <c r="F2054" s="74"/>
      <c r="G2054" s="74"/>
      <c r="S2054" s="61"/>
      <c r="T2054" s="61"/>
    </row>
    <row r="2055" spans="1:20" s="55" customFormat="1" ht="14.15" x14ac:dyDescent="0.4">
      <c r="A2055" s="39"/>
      <c r="E2055" s="74"/>
      <c r="F2055" s="74"/>
      <c r="G2055" s="74"/>
      <c r="S2055" s="61"/>
      <c r="T2055" s="61"/>
    </row>
    <row r="2056" spans="1:20" s="55" customFormat="1" ht="14.15" x14ac:dyDescent="0.4">
      <c r="A2056" s="39"/>
      <c r="E2056" s="74"/>
      <c r="F2056" s="74"/>
      <c r="G2056" s="74"/>
      <c r="S2056" s="61"/>
      <c r="T2056" s="61"/>
    </row>
    <row r="2057" spans="1:20" s="55" customFormat="1" ht="14.15" x14ac:dyDescent="0.4">
      <c r="A2057" s="39"/>
      <c r="E2057" s="74"/>
      <c r="F2057" s="74"/>
      <c r="G2057" s="74"/>
      <c r="S2057" s="61"/>
      <c r="T2057" s="61"/>
    </row>
    <row r="2058" spans="1:20" s="55" customFormat="1" ht="14.15" x14ac:dyDescent="0.4">
      <c r="A2058" s="39"/>
      <c r="E2058" s="74"/>
      <c r="F2058" s="74"/>
      <c r="G2058" s="74"/>
      <c r="S2058" s="61"/>
      <c r="T2058" s="61"/>
    </row>
    <row r="2059" spans="1:20" s="55" customFormat="1" ht="14.15" x14ac:dyDescent="0.4">
      <c r="A2059" s="39"/>
      <c r="E2059" s="74"/>
      <c r="F2059" s="74"/>
      <c r="G2059" s="74"/>
      <c r="S2059" s="61"/>
      <c r="T2059" s="61"/>
    </row>
    <row r="2060" spans="1:20" s="55" customFormat="1" ht="14.15" x14ac:dyDescent="0.4">
      <c r="A2060" s="39"/>
      <c r="E2060" s="74"/>
      <c r="F2060" s="74"/>
      <c r="G2060" s="74"/>
      <c r="S2060" s="61"/>
      <c r="T2060" s="61"/>
    </row>
    <row r="2061" spans="1:20" s="55" customFormat="1" ht="14.15" x14ac:dyDescent="0.4">
      <c r="A2061" s="39"/>
      <c r="E2061" s="74"/>
      <c r="F2061" s="74"/>
      <c r="G2061" s="74"/>
      <c r="S2061" s="61"/>
      <c r="T2061" s="61"/>
    </row>
    <row r="2062" spans="1:20" s="55" customFormat="1" ht="14.15" x14ac:dyDescent="0.4">
      <c r="A2062" s="39"/>
      <c r="E2062" s="74"/>
      <c r="F2062" s="74"/>
      <c r="G2062" s="74"/>
      <c r="S2062" s="61"/>
      <c r="T2062" s="61"/>
    </row>
    <row r="2063" spans="1:20" s="55" customFormat="1" ht="14.15" x14ac:dyDescent="0.4">
      <c r="A2063" s="39"/>
      <c r="E2063" s="74"/>
      <c r="F2063" s="74"/>
      <c r="G2063" s="74"/>
      <c r="S2063" s="61"/>
      <c r="T2063" s="61"/>
    </row>
    <row r="2064" spans="1:20" s="55" customFormat="1" ht="14.15" x14ac:dyDescent="0.4">
      <c r="A2064" s="39"/>
      <c r="E2064" s="74"/>
      <c r="F2064" s="74"/>
      <c r="G2064" s="74"/>
      <c r="S2064" s="61"/>
      <c r="T2064" s="61"/>
    </row>
    <row r="2065" spans="1:20" s="55" customFormat="1" ht="14.15" x14ac:dyDescent="0.4">
      <c r="A2065" s="39"/>
      <c r="E2065" s="74"/>
      <c r="F2065" s="74"/>
      <c r="G2065" s="74"/>
      <c r="S2065" s="61"/>
      <c r="T2065" s="61"/>
    </row>
    <row r="2066" spans="1:20" s="55" customFormat="1" ht="14.15" x14ac:dyDescent="0.4">
      <c r="A2066" s="39"/>
      <c r="E2066" s="74"/>
      <c r="F2066" s="74"/>
      <c r="G2066" s="74"/>
      <c r="S2066" s="61"/>
      <c r="T2066" s="61"/>
    </row>
    <row r="2067" spans="1:20" s="55" customFormat="1" ht="14.15" x14ac:dyDescent="0.4">
      <c r="A2067" s="39"/>
      <c r="E2067" s="74"/>
      <c r="F2067" s="74"/>
      <c r="G2067" s="74"/>
      <c r="S2067" s="61"/>
      <c r="T2067" s="61"/>
    </row>
    <row r="2068" spans="1:20" s="55" customFormat="1" ht="14.15" x14ac:dyDescent="0.4">
      <c r="A2068" s="39"/>
      <c r="E2068" s="74"/>
      <c r="F2068" s="74"/>
      <c r="G2068" s="74"/>
      <c r="S2068" s="61"/>
      <c r="T2068" s="61"/>
    </row>
    <row r="2069" spans="1:20" s="55" customFormat="1" ht="14.15" x14ac:dyDescent="0.4">
      <c r="A2069" s="39"/>
      <c r="E2069" s="74"/>
      <c r="F2069" s="74"/>
      <c r="G2069" s="74"/>
      <c r="S2069" s="61"/>
      <c r="T2069" s="61"/>
    </row>
    <row r="2070" spans="1:20" s="55" customFormat="1" ht="14.15" x14ac:dyDescent="0.4">
      <c r="A2070" s="39"/>
      <c r="E2070" s="74"/>
      <c r="F2070" s="74"/>
      <c r="G2070" s="74"/>
      <c r="S2070" s="61"/>
      <c r="T2070" s="61"/>
    </row>
    <row r="2071" spans="1:20" s="55" customFormat="1" ht="14.15" x14ac:dyDescent="0.4">
      <c r="A2071" s="39"/>
      <c r="E2071" s="74"/>
      <c r="F2071" s="74"/>
      <c r="G2071" s="74"/>
      <c r="S2071" s="61"/>
      <c r="T2071" s="61"/>
    </row>
    <row r="2072" spans="1:20" s="55" customFormat="1" ht="14.15" x14ac:dyDescent="0.4">
      <c r="A2072" s="39"/>
      <c r="E2072" s="74"/>
      <c r="F2072" s="74"/>
      <c r="G2072" s="74"/>
      <c r="S2072" s="61"/>
      <c r="T2072" s="61"/>
    </row>
    <row r="2073" spans="1:20" s="55" customFormat="1" ht="14.15" x14ac:dyDescent="0.4">
      <c r="A2073" s="39"/>
      <c r="E2073" s="74"/>
      <c r="F2073" s="74"/>
      <c r="G2073" s="74"/>
      <c r="S2073" s="61"/>
      <c r="T2073" s="61"/>
    </row>
    <row r="2074" spans="1:20" s="55" customFormat="1" ht="14.15" x14ac:dyDescent="0.4">
      <c r="A2074" s="39"/>
      <c r="E2074" s="74"/>
      <c r="F2074" s="74"/>
      <c r="G2074" s="74"/>
      <c r="S2074" s="61"/>
      <c r="T2074" s="61"/>
    </row>
    <row r="2075" spans="1:20" s="55" customFormat="1" ht="14.15" x14ac:dyDescent="0.4">
      <c r="A2075" s="39"/>
      <c r="E2075" s="74"/>
      <c r="F2075" s="74"/>
      <c r="G2075" s="74"/>
      <c r="S2075" s="61"/>
      <c r="T2075" s="61"/>
    </row>
    <row r="2076" spans="1:20" s="55" customFormat="1" ht="14.15" x14ac:dyDescent="0.4">
      <c r="A2076" s="39"/>
      <c r="E2076" s="74"/>
      <c r="F2076" s="74"/>
      <c r="G2076" s="74"/>
      <c r="S2076" s="61"/>
      <c r="T2076" s="61"/>
    </row>
    <row r="2077" spans="1:20" s="55" customFormat="1" ht="14.15" x14ac:dyDescent="0.4">
      <c r="A2077" s="39"/>
      <c r="E2077" s="74"/>
      <c r="F2077" s="74"/>
      <c r="G2077" s="74"/>
      <c r="S2077" s="61"/>
      <c r="T2077" s="61"/>
    </row>
    <row r="2078" spans="1:20" s="55" customFormat="1" ht="14.15" x14ac:dyDescent="0.4">
      <c r="A2078" s="39"/>
      <c r="E2078" s="74"/>
      <c r="F2078" s="74"/>
      <c r="G2078" s="74"/>
      <c r="S2078" s="61"/>
      <c r="T2078" s="61"/>
    </row>
    <row r="2079" spans="1:20" s="55" customFormat="1" ht="14.15" x14ac:dyDescent="0.4">
      <c r="A2079" s="39"/>
      <c r="E2079" s="74"/>
      <c r="F2079" s="74"/>
      <c r="G2079" s="74"/>
      <c r="S2079" s="61"/>
      <c r="T2079" s="61"/>
    </row>
    <row r="2080" spans="1:20" s="55" customFormat="1" ht="14.15" x14ac:dyDescent="0.4">
      <c r="A2080" s="39"/>
      <c r="E2080" s="74"/>
      <c r="F2080" s="74"/>
      <c r="G2080" s="74"/>
      <c r="S2080" s="61"/>
      <c r="T2080" s="61"/>
    </row>
    <row r="2081" spans="1:20" s="55" customFormat="1" ht="14.15" x14ac:dyDescent="0.4">
      <c r="A2081" s="39"/>
      <c r="E2081" s="74"/>
      <c r="F2081" s="74"/>
      <c r="G2081" s="74"/>
      <c r="S2081" s="61"/>
      <c r="T2081" s="61"/>
    </row>
    <row r="2082" spans="1:20" s="55" customFormat="1" ht="14.15" x14ac:dyDescent="0.4">
      <c r="A2082" s="39"/>
      <c r="E2082" s="74"/>
      <c r="F2082" s="74"/>
      <c r="G2082" s="74"/>
      <c r="S2082" s="61"/>
      <c r="T2082" s="61"/>
    </row>
    <row r="2083" spans="1:20" s="55" customFormat="1" ht="14.15" x14ac:dyDescent="0.4">
      <c r="A2083" s="39"/>
      <c r="E2083" s="74"/>
      <c r="F2083" s="74"/>
      <c r="G2083" s="74"/>
      <c r="S2083" s="61"/>
      <c r="T2083" s="61"/>
    </row>
    <row r="2084" spans="1:20" s="55" customFormat="1" ht="14.15" x14ac:dyDescent="0.4">
      <c r="A2084" s="39"/>
      <c r="E2084" s="74"/>
      <c r="F2084" s="74"/>
      <c r="G2084" s="74"/>
      <c r="S2084" s="61"/>
      <c r="T2084" s="61"/>
    </row>
    <row r="2085" spans="1:20" s="55" customFormat="1" ht="14.15" x14ac:dyDescent="0.4">
      <c r="A2085" s="39"/>
      <c r="E2085" s="74"/>
      <c r="F2085" s="74"/>
      <c r="G2085" s="74"/>
      <c r="S2085" s="61"/>
      <c r="T2085" s="61"/>
    </row>
    <row r="2086" spans="1:20" s="55" customFormat="1" ht="14.15" x14ac:dyDescent="0.4">
      <c r="A2086" s="39"/>
      <c r="E2086" s="74"/>
      <c r="F2086" s="74"/>
      <c r="G2086" s="74"/>
      <c r="S2086" s="61"/>
      <c r="T2086" s="61"/>
    </row>
    <row r="2087" spans="1:20" s="55" customFormat="1" ht="14.15" x14ac:dyDescent="0.4">
      <c r="A2087" s="39"/>
      <c r="E2087" s="74"/>
      <c r="F2087" s="74"/>
      <c r="G2087" s="74"/>
      <c r="S2087" s="61"/>
      <c r="T2087" s="61"/>
    </row>
    <row r="2088" spans="1:20" s="55" customFormat="1" ht="14.15" x14ac:dyDescent="0.4">
      <c r="A2088" s="39"/>
      <c r="E2088" s="74"/>
      <c r="F2088" s="74"/>
      <c r="G2088" s="74"/>
      <c r="S2088" s="61"/>
      <c r="T2088" s="61"/>
    </row>
    <row r="2089" spans="1:20" s="55" customFormat="1" ht="14.15" x14ac:dyDescent="0.4">
      <c r="A2089" s="39"/>
      <c r="E2089" s="74"/>
      <c r="F2089" s="74"/>
      <c r="G2089" s="74"/>
      <c r="S2089" s="61"/>
      <c r="T2089" s="61"/>
    </row>
    <row r="2090" spans="1:20" s="55" customFormat="1" ht="14.15" x14ac:dyDescent="0.4">
      <c r="A2090" s="39"/>
      <c r="E2090" s="74"/>
      <c r="F2090" s="74"/>
      <c r="G2090" s="74"/>
      <c r="S2090" s="61"/>
      <c r="T2090" s="61"/>
    </row>
    <row r="2091" spans="1:20" s="55" customFormat="1" ht="14.15" x14ac:dyDescent="0.4">
      <c r="A2091" s="39"/>
      <c r="E2091" s="74"/>
      <c r="F2091" s="74"/>
      <c r="G2091" s="74"/>
      <c r="S2091" s="61"/>
      <c r="T2091" s="61"/>
    </row>
    <row r="2092" spans="1:20" s="55" customFormat="1" ht="14.15" x14ac:dyDescent="0.4">
      <c r="A2092" s="39"/>
      <c r="E2092" s="74"/>
      <c r="F2092" s="74"/>
      <c r="G2092" s="74"/>
      <c r="S2092" s="61"/>
      <c r="T2092" s="61"/>
    </row>
    <row r="2093" spans="1:20" s="55" customFormat="1" ht="14.15" x14ac:dyDescent="0.4">
      <c r="A2093" s="39"/>
      <c r="E2093" s="74"/>
      <c r="F2093" s="74"/>
      <c r="G2093" s="74"/>
      <c r="S2093" s="61"/>
      <c r="T2093" s="61"/>
    </row>
    <row r="2094" spans="1:20" s="55" customFormat="1" ht="14.15" x14ac:dyDescent="0.4">
      <c r="A2094" s="39"/>
      <c r="E2094" s="74"/>
      <c r="F2094" s="74"/>
      <c r="G2094" s="74"/>
      <c r="S2094" s="61"/>
      <c r="T2094" s="61"/>
    </row>
    <row r="2095" spans="1:20" s="55" customFormat="1" ht="14.15" x14ac:dyDescent="0.4">
      <c r="A2095" s="39"/>
      <c r="E2095" s="74"/>
      <c r="F2095" s="74"/>
      <c r="G2095" s="74"/>
      <c r="S2095" s="61"/>
      <c r="T2095" s="61"/>
    </row>
    <row r="2096" spans="1:20" s="55" customFormat="1" ht="14.15" x14ac:dyDescent="0.4">
      <c r="A2096" s="39"/>
      <c r="E2096" s="74"/>
      <c r="F2096" s="74"/>
      <c r="G2096" s="74"/>
      <c r="S2096" s="61"/>
      <c r="T2096" s="61"/>
    </row>
    <row r="2097" spans="1:20" s="55" customFormat="1" ht="14.15" x14ac:dyDescent="0.4">
      <c r="A2097" s="39"/>
      <c r="E2097" s="74"/>
      <c r="F2097" s="74"/>
      <c r="G2097" s="74"/>
      <c r="S2097" s="61"/>
      <c r="T2097" s="61"/>
    </row>
    <row r="2098" spans="1:20" s="55" customFormat="1" ht="14.15" x14ac:dyDescent="0.4">
      <c r="A2098" s="39"/>
      <c r="E2098" s="74"/>
      <c r="F2098" s="74"/>
      <c r="G2098" s="74"/>
      <c r="S2098" s="61"/>
      <c r="T2098" s="61"/>
    </row>
    <row r="2099" spans="1:20" s="55" customFormat="1" ht="14.15" x14ac:dyDescent="0.4">
      <c r="A2099" s="39"/>
      <c r="E2099" s="74"/>
      <c r="F2099" s="74"/>
      <c r="G2099" s="74"/>
      <c r="S2099" s="61"/>
      <c r="T2099" s="61"/>
    </row>
    <row r="2100" spans="1:20" s="55" customFormat="1" ht="14.15" x14ac:dyDescent="0.4">
      <c r="A2100" s="39"/>
      <c r="E2100" s="74"/>
      <c r="F2100" s="74"/>
      <c r="G2100" s="74"/>
      <c r="S2100" s="61"/>
      <c r="T2100" s="61"/>
    </row>
    <row r="2101" spans="1:20" s="55" customFormat="1" ht="14.15" x14ac:dyDescent="0.4">
      <c r="A2101" s="39"/>
      <c r="E2101" s="74"/>
      <c r="F2101" s="74"/>
      <c r="G2101" s="74"/>
      <c r="S2101" s="61"/>
      <c r="T2101" s="61"/>
    </row>
    <row r="2102" spans="1:20" s="55" customFormat="1" ht="14.15" x14ac:dyDescent="0.4">
      <c r="A2102" s="39"/>
      <c r="E2102" s="74"/>
      <c r="F2102" s="74"/>
      <c r="G2102" s="74"/>
      <c r="S2102" s="61"/>
      <c r="T2102" s="61"/>
    </row>
    <row r="2103" spans="1:20" s="55" customFormat="1" ht="14.15" x14ac:dyDescent="0.4">
      <c r="A2103" s="39"/>
      <c r="E2103" s="74"/>
      <c r="F2103" s="74"/>
      <c r="G2103" s="74"/>
      <c r="S2103" s="61"/>
      <c r="T2103" s="61"/>
    </row>
    <row r="2104" spans="1:20" s="55" customFormat="1" ht="14.15" x14ac:dyDescent="0.4">
      <c r="A2104" s="39"/>
      <c r="E2104" s="74"/>
      <c r="F2104" s="74"/>
      <c r="G2104" s="74"/>
      <c r="S2104" s="61"/>
      <c r="T2104" s="61"/>
    </row>
    <row r="2105" spans="1:20" s="55" customFormat="1" ht="14.15" x14ac:dyDescent="0.4">
      <c r="A2105" s="39"/>
      <c r="E2105" s="74"/>
      <c r="F2105" s="74"/>
      <c r="G2105" s="74"/>
      <c r="S2105" s="61"/>
      <c r="T2105" s="61"/>
    </row>
    <row r="2106" spans="1:20" s="55" customFormat="1" ht="14.15" x14ac:dyDescent="0.4">
      <c r="A2106" s="39"/>
      <c r="E2106" s="74"/>
      <c r="F2106" s="74"/>
      <c r="G2106" s="74"/>
      <c r="S2106" s="61"/>
      <c r="T2106" s="61"/>
    </row>
    <row r="2107" spans="1:20" s="55" customFormat="1" ht="14.15" x14ac:dyDescent="0.4">
      <c r="A2107" s="39"/>
      <c r="E2107" s="74"/>
      <c r="F2107" s="74"/>
      <c r="G2107" s="74"/>
      <c r="S2107" s="61"/>
      <c r="T2107" s="61"/>
    </row>
    <row r="2108" spans="1:20" s="55" customFormat="1" ht="14.15" x14ac:dyDescent="0.4">
      <c r="A2108" s="39"/>
      <c r="E2108" s="74"/>
      <c r="F2108" s="74"/>
      <c r="G2108" s="74"/>
      <c r="S2108" s="61"/>
      <c r="T2108" s="61"/>
    </row>
    <row r="2109" spans="1:20" s="55" customFormat="1" ht="14.15" x14ac:dyDescent="0.4">
      <c r="A2109" s="39"/>
      <c r="E2109" s="74"/>
      <c r="F2109" s="74"/>
      <c r="G2109" s="74"/>
      <c r="S2109" s="61"/>
      <c r="T2109" s="61"/>
    </row>
    <row r="2110" spans="1:20" s="55" customFormat="1" ht="14.15" x14ac:dyDescent="0.4">
      <c r="A2110" s="39"/>
      <c r="E2110" s="74"/>
      <c r="F2110" s="74"/>
      <c r="G2110" s="74"/>
      <c r="S2110" s="61"/>
      <c r="T2110" s="61"/>
    </row>
    <row r="2111" spans="1:20" s="55" customFormat="1" ht="14.15" x14ac:dyDescent="0.4">
      <c r="A2111" s="39"/>
      <c r="E2111" s="74"/>
      <c r="F2111" s="74"/>
      <c r="G2111" s="74"/>
      <c r="S2111" s="61"/>
      <c r="T2111" s="61"/>
    </row>
    <row r="2112" spans="1:20" s="55" customFormat="1" ht="14.15" x14ac:dyDescent="0.4">
      <c r="A2112" s="39"/>
      <c r="E2112" s="74"/>
      <c r="F2112" s="74"/>
      <c r="G2112" s="74"/>
      <c r="S2112" s="61"/>
      <c r="T2112" s="61"/>
    </row>
    <row r="2113" spans="1:20" s="55" customFormat="1" ht="14.15" x14ac:dyDescent="0.4">
      <c r="A2113" s="39"/>
      <c r="E2113" s="74"/>
      <c r="F2113" s="74"/>
      <c r="G2113" s="74"/>
      <c r="S2113" s="61"/>
      <c r="T2113" s="61"/>
    </row>
    <row r="2114" spans="1:20" s="55" customFormat="1" ht="14.15" x14ac:dyDescent="0.4">
      <c r="A2114" s="39"/>
      <c r="E2114" s="74"/>
      <c r="F2114" s="74"/>
      <c r="G2114" s="74"/>
      <c r="S2114" s="61"/>
      <c r="T2114" s="61"/>
    </row>
    <row r="2115" spans="1:20" s="55" customFormat="1" ht="14.15" x14ac:dyDescent="0.4">
      <c r="A2115" s="39"/>
      <c r="E2115" s="74"/>
      <c r="F2115" s="74"/>
      <c r="G2115" s="74"/>
      <c r="S2115" s="61"/>
      <c r="T2115" s="61"/>
    </row>
    <row r="2116" spans="1:20" s="55" customFormat="1" ht="14.15" x14ac:dyDescent="0.4">
      <c r="A2116" s="39"/>
      <c r="E2116" s="74"/>
      <c r="F2116" s="74"/>
      <c r="G2116" s="74"/>
      <c r="S2116" s="61"/>
      <c r="T2116" s="61"/>
    </row>
    <row r="2117" spans="1:20" s="55" customFormat="1" ht="14.15" x14ac:dyDescent="0.4">
      <c r="A2117" s="39"/>
      <c r="E2117" s="74"/>
      <c r="F2117" s="74"/>
      <c r="G2117" s="74"/>
      <c r="S2117" s="61"/>
      <c r="T2117" s="61"/>
    </row>
    <row r="2118" spans="1:20" s="55" customFormat="1" ht="14.15" x14ac:dyDescent="0.4">
      <c r="A2118" s="39"/>
      <c r="E2118" s="74"/>
      <c r="F2118" s="74"/>
      <c r="G2118" s="74"/>
      <c r="S2118" s="61"/>
      <c r="T2118" s="61"/>
    </row>
    <row r="2119" spans="1:20" s="55" customFormat="1" ht="14.15" x14ac:dyDescent="0.4">
      <c r="A2119" s="39"/>
      <c r="E2119" s="74"/>
      <c r="F2119" s="74"/>
      <c r="G2119" s="74"/>
      <c r="S2119" s="61"/>
      <c r="T2119" s="61"/>
    </row>
    <row r="2120" spans="1:20" s="55" customFormat="1" ht="14.15" x14ac:dyDescent="0.4">
      <c r="A2120" s="39"/>
      <c r="E2120" s="74"/>
      <c r="F2120" s="74"/>
      <c r="G2120" s="74"/>
      <c r="S2120" s="61"/>
      <c r="T2120" s="61"/>
    </row>
    <row r="2121" spans="1:20" s="55" customFormat="1" ht="14.15" x14ac:dyDescent="0.4">
      <c r="A2121" s="39"/>
      <c r="E2121" s="74"/>
      <c r="F2121" s="74"/>
      <c r="G2121" s="74"/>
      <c r="S2121" s="61"/>
      <c r="T2121" s="61"/>
    </row>
    <row r="2122" spans="1:20" s="55" customFormat="1" ht="14.15" x14ac:dyDescent="0.4">
      <c r="A2122" s="39"/>
      <c r="E2122" s="74"/>
      <c r="F2122" s="74"/>
      <c r="G2122" s="74"/>
      <c r="S2122" s="61"/>
      <c r="T2122" s="61"/>
    </row>
    <row r="2123" spans="1:20" s="55" customFormat="1" ht="14.15" x14ac:dyDescent="0.4">
      <c r="A2123" s="39"/>
      <c r="E2123" s="74"/>
      <c r="F2123" s="74"/>
      <c r="G2123" s="74"/>
      <c r="S2123" s="61"/>
      <c r="T2123" s="61"/>
    </row>
    <row r="2124" spans="1:20" s="55" customFormat="1" ht="14.15" x14ac:dyDescent="0.4">
      <c r="A2124" s="39"/>
      <c r="E2124" s="74"/>
      <c r="F2124" s="74"/>
      <c r="G2124" s="74"/>
      <c r="S2124" s="61"/>
      <c r="T2124" s="61"/>
    </row>
    <row r="2125" spans="1:20" s="55" customFormat="1" ht="14.15" x14ac:dyDescent="0.4">
      <c r="A2125" s="39"/>
      <c r="E2125" s="74"/>
      <c r="F2125" s="74"/>
      <c r="G2125" s="74"/>
      <c r="S2125" s="61"/>
      <c r="T2125" s="61"/>
    </row>
    <row r="2126" spans="1:20" s="55" customFormat="1" ht="14.15" x14ac:dyDescent="0.4">
      <c r="A2126" s="39"/>
      <c r="E2126" s="74"/>
      <c r="F2126" s="74"/>
      <c r="G2126" s="74"/>
      <c r="S2126" s="61"/>
      <c r="T2126" s="61"/>
    </row>
    <row r="2127" spans="1:20" s="55" customFormat="1" ht="14.15" x14ac:dyDescent="0.4">
      <c r="A2127" s="39"/>
      <c r="E2127" s="74"/>
      <c r="F2127" s="74"/>
      <c r="G2127" s="74"/>
      <c r="S2127" s="61"/>
      <c r="T2127" s="61"/>
    </row>
    <row r="2128" spans="1:20" s="55" customFormat="1" ht="14.15" x14ac:dyDescent="0.4">
      <c r="A2128" s="39"/>
      <c r="E2128" s="74"/>
      <c r="F2128" s="74"/>
      <c r="G2128" s="74"/>
      <c r="S2128" s="61"/>
      <c r="T2128" s="61"/>
    </row>
    <row r="2129" spans="1:20" s="55" customFormat="1" ht="14.15" x14ac:dyDescent="0.4">
      <c r="A2129" s="39"/>
      <c r="E2129" s="74"/>
      <c r="F2129" s="74"/>
      <c r="G2129" s="74"/>
      <c r="S2129" s="61"/>
      <c r="T2129" s="61"/>
    </row>
    <row r="2130" spans="1:20" s="55" customFormat="1" ht="14.15" x14ac:dyDescent="0.4">
      <c r="A2130" s="39"/>
      <c r="E2130" s="74"/>
      <c r="F2130" s="74"/>
      <c r="G2130" s="74"/>
      <c r="S2130" s="61"/>
      <c r="T2130" s="61"/>
    </row>
    <row r="2131" spans="1:20" s="55" customFormat="1" ht="14.15" x14ac:dyDescent="0.4">
      <c r="A2131" s="39"/>
      <c r="E2131" s="74"/>
      <c r="F2131" s="74"/>
      <c r="G2131" s="74"/>
      <c r="S2131" s="61"/>
      <c r="T2131" s="61"/>
    </row>
    <row r="2132" spans="1:20" s="55" customFormat="1" ht="14.15" x14ac:dyDescent="0.4">
      <c r="A2132" s="39"/>
      <c r="E2132" s="74"/>
      <c r="F2132" s="74"/>
      <c r="G2132" s="74"/>
      <c r="S2132" s="61"/>
      <c r="T2132" s="61"/>
    </row>
    <row r="2133" spans="1:20" s="55" customFormat="1" ht="14.15" x14ac:dyDescent="0.4">
      <c r="A2133" s="39"/>
      <c r="E2133" s="74"/>
      <c r="F2133" s="74"/>
      <c r="G2133" s="74"/>
      <c r="S2133" s="61"/>
      <c r="T2133" s="61"/>
    </row>
    <row r="2134" spans="1:20" s="55" customFormat="1" ht="14.15" x14ac:dyDescent="0.4">
      <c r="A2134" s="39"/>
      <c r="E2134" s="74"/>
      <c r="F2134" s="74"/>
      <c r="G2134" s="74"/>
      <c r="S2134" s="61"/>
      <c r="T2134" s="61"/>
    </row>
    <row r="2135" spans="1:20" s="55" customFormat="1" ht="14.15" x14ac:dyDescent="0.4">
      <c r="A2135" s="39"/>
      <c r="E2135" s="74"/>
      <c r="F2135" s="74"/>
      <c r="G2135" s="74"/>
      <c r="S2135" s="61"/>
      <c r="T2135" s="61"/>
    </row>
    <row r="2136" spans="1:20" s="55" customFormat="1" ht="14.15" x14ac:dyDescent="0.4">
      <c r="A2136" s="39"/>
      <c r="E2136" s="74"/>
      <c r="F2136" s="74"/>
      <c r="G2136" s="74"/>
      <c r="S2136" s="61"/>
      <c r="T2136" s="61"/>
    </row>
    <row r="2137" spans="1:20" s="55" customFormat="1" ht="14.15" x14ac:dyDescent="0.4">
      <c r="A2137" s="39"/>
      <c r="E2137" s="74"/>
      <c r="F2137" s="74"/>
      <c r="G2137" s="74"/>
      <c r="S2137" s="61"/>
      <c r="T2137" s="61"/>
    </row>
    <row r="2138" spans="1:20" s="55" customFormat="1" ht="14.15" x14ac:dyDescent="0.4">
      <c r="A2138" s="39"/>
      <c r="E2138" s="74"/>
      <c r="F2138" s="74"/>
      <c r="G2138" s="74"/>
      <c r="S2138" s="61"/>
      <c r="T2138" s="61"/>
    </row>
    <row r="2139" spans="1:20" s="55" customFormat="1" ht="14.15" x14ac:dyDescent="0.4">
      <c r="A2139" s="39"/>
      <c r="E2139" s="74"/>
      <c r="F2139" s="74"/>
      <c r="G2139" s="74"/>
      <c r="S2139" s="61"/>
      <c r="T2139" s="61"/>
    </row>
    <row r="2140" spans="1:20" s="55" customFormat="1" ht="14.15" x14ac:dyDescent="0.4">
      <c r="A2140" s="39"/>
      <c r="E2140" s="74"/>
      <c r="F2140" s="74"/>
      <c r="G2140" s="74"/>
      <c r="S2140" s="61"/>
      <c r="T2140" s="61"/>
    </row>
    <row r="2141" spans="1:20" s="55" customFormat="1" ht="14.15" x14ac:dyDescent="0.4">
      <c r="A2141" s="39"/>
      <c r="E2141" s="74"/>
      <c r="F2141" s="74"/>
      <c r="G2141" s="74"/>
      <c r="S2141" s="61"/>
      <c r="T2141" s="61"/>
    </row>
    <row r="2142" spans="1:20" s="55" customFormat="1" ht="14.15" x14ac:dyDescent="0.4">
      <c r="A2142" s="39"/>
      <c r="E2142" s="74"/>
      <c r="F2142" s="74"/>
      <c r="G2142" s="74"/>
      <c r="S2142" s="61"/>
      <c r="T2142" s="61"/>
    </row>
    <row r="2143" spans="1:20" s="55" customFormat="1" ht="14.15" x14ac:dyDescent="0.4">
      <c r="A2143" s="39"/>
      <c r="E2143" s="74"/>
      <c r="F2143" s="74"/>
      <c r="G2143" s="74"/>
      <c r="S2143" s="61"/>
      <c r="T2143" s="61"/>
    </row>
    <row r="2144" spans="1:20" s="55" customFormat="1" ht="14.15" x14ac:dyDescent="0.4">
      <c r="A2144" s="39"/>
      <c r="E2144" s="74"/>
      <c r="F2144" s="74"/>
      <c r="G2144" s="74"/>
      <c r="S2144" s="61"/>
      <c r="T2144" s="61"/>
    </row>
    <row r="2145" spans="1:20" s="55" customFormat="1" ht="14.15" x14ac:dyDescent="0.4">
      <c r="A2145" s="39"/>
      <c r="E2145" s="74"/>
      <c r="F2145" s="74"/>
      <c r="G2145" s="74"/>
      <c r="S2145" s="61"/>
      <c r="T2145" s="61"/>
    </row>
    <row r="2146" spans="1:20" s="55" customFormat="1" ht="14.15" x14ac:dyDescent="0.4">
      <c r="A2146" s="39"/>
      <c r="E2146" s="74"/>
      <c r="F2146" s="74"/>
      <c r="G2146" s="74"/>
      <c r="S2146" s="61"/>
      <c r="T2146" s="61"/>
    </row>
    <row r="2147" spans="1:20" s="55" customFormat="1" ht="14.15" x14ac:dyDescent="0.4">
      <c r="A2147" s="39"/>
      <c r="E2147" s="74"/>
      <c r="F2147" s="74"/>
      <c r="G2147" s="74"/>
      <c r="S2147" s="61"/>
      <c r="T2147" s="61"/>
    </row>
    <row r="2148" spans="1:20" s="55" customFormat="1" ht="14.15" x14ac:dyDescent="0.4">
      <c r="A2148" s="39"/>
      <c r="E2148" s="74"/>
      <c r="F2148" s="74"/>
      <c r="G2148" s="74"/>
      <c r="S2148" s="61"/>
      <c r="T2148" s="61"/>
    </row>
    <row r="2149" spans="1:20" s="55" customFormat="1" ht="14.15" x14ac:dyDescent="0.4">
      <c r="A2149" s="39"/>
      <c r="E2149" s="74"/>
      <c r="F2149" s="74"/>
      <c r="G2149" s="74"/>
      <c r="S2149" s="61"/>
      <c r="T2149" s="61"/>
    </row>
    <row r="2150" spans="1:20" s="55" customFormat="1" ht="14.15" x14ac:dyDescent="0.4">
      <c r="A2150" s="39"/>
      <c r="E2150" s="74"/>
      <c r="F2150" s="74"/>
      <c r="G2150" s="74"/>
      <c r="S2150" s="61"/>
      <c r="T2150" s="61"/>
    </row>
    <row r="2151" spans="1:20" s="55" customFormat="1" ht="14.15" x14ac:dyDescent="0.4">
      <c r="A2151" s="39"/>
      <c r="E2151" s="74"/>
      <c r="F2151" s="74"/>
      <c r="G2151" s="74"/>
      <c r="S2151" s="61"/>
      <c r="T2151" s="61"/>
    </row>
    <row r="2152" spans="1:20" s="55" customFormat="1" ht="14.15" x14ac:dyDescent="0.4">
      <c r="A2152" s="39"/>
      <c r="E2152" s="74"/>
      <c r="F2152" s="74"/>
      <c r="G2152" s="74"/>
      <c r="S2152" s="61"/>
      <c r="T2152" s="61"/>
    </row>
    <row r="2153" spans="1:20" s="55" customFormat="1" ht="14.15" x14ac:dyDescent="0.4">
      <c r="A2153" s="39"/>
      <c r="E2153" s="74"/>
      <c r="F2153" s="74"/>
      <c r="G2153" s="74"/>
      <c r="S2153" s="61"/>
      <c r="T2153" s="61"/>
    </row>
    <row r="2154" spans="1:20" s="55" customFormat="1" ht="14.15" x14ac:dyDescent="0.4">
      <c r="A2154" s="39"/>
      <c r="E2154" s="74"/>
      <c r="F2154" s="74"/>
      <c r="G2154" s="74"/>
      <c r="S2154" s="61"/>
      <c r="T2154" s="61"/>
    </row>
    <row r="2155" spans="1:20" s="55" customFormat="1" ht="14.15" x14ac:dyDescent="0.4">
      <c r="A2155" s="39"/>
      <c r="E2155" s="74"/>
      <c r="F2155" s="74"/>
      <c r="G2155" s="74"/>
      <c r="S2155" s="61"/>
      <c r="T2155" s="61"/>
    </row>
    <row r="2156" spans="1:20" s="55" customFormat="1" ht="14.15" x14ac:dyDescent="0.4">
      <c r="A2156" s="39"/>
      <c r="E2156" s="74"/>
      <c r="F2156" s="74"/>
      <c r="G2156" s="74"/>
      <c r="S2156" s="61"/>
      <c r="T2156" s="61"/>
    </row>
    <row r="2157" spans="1:20" s="55" customFormat="1" ht="14.15" x14ac:dyDescent="0.4">
      <c r="A2157" s="39"/>
      <c r="E2157" s="74"/>
      <c r="F2157" s="74"/>
      <c r="G2157" s="74"/>
      <c r="S2157" s="61"/>
      <c r="T2157" s="61"/>
    </row>
    <row r="2158" spans="1:20" s="55" customFormat="1" ht="14.15" x14ac:dyDescent="0.4">
      <c r="A2158" s="39"/>
      <c r="E2158" s="74"/>
      <c r="F2158" s="74"/>
      <c r="G2158" s="74"/>
      <c r="S2158" s="61"/>
      <c r="T2158" s="61"/>
    </row>
    <row r="2159" spans="1:20" s="55" customFormat="1" ht="14.15" x14ac:dyDescent="0.4">
      <c r="A2159" s="39"/>
      <c r="E2159" s="74"/>
      <c r="F2159" s="74"/>
      <c r="G2159" s="74"/>
      <c r="S2159" s="61"/>
      <c r="T2159" s="61"/>
    </row>
    <row r="2160" spans="1:20" s="55" customFormat="1" ht="14.15" x14ac:dyDescent="0.4">
      <c r="A2160" s="39"/>
      <c r="E2160" s="74"/>
      <c r="F2160" s="74"/>
      <c r="G2160" s="74"/>
      <c r="S2160" s="61"/>
      <c r="T2160" s="61"/>
    </row>
    <row r="2161" spans="1:20" s="55" customFormat="1" ht="14.15" x14ac:dyDescent="0.4">
      <c r="A2161" s="39"/>
      <c r="E2161" s="74"/>
      <c r="F2161" s="74"/>
      <c r="G2161" s="74"/>
      <c r="S2161" s="61"/>
      <c r="T2161" s="61"/>
    </row>
    <row r="2162" spans="1:20" s="55" customFormat="1" ht="14.15" x14ac:dyDescent="0.4">
      <c r="A2162" s="39"/>
      <c r="E2162" s="74"/>
      <c r="F2162" s="74"/>
      <c r="G2162" s="74"/>
      <c r="S2162" s="61"/>
      <c r="T2162" s="61"/>
    </row>
    <row r="2163" spans="1:20" s="55" customFormat="1" ht="14.15" x14ac:dyDescent="0.4">
      <c r="A2163" s="39"/>
      <c r="E2163" s="74"/>
      <c r="F2163" s="74"/>
      <c r="G2163" s="74"/>
      <c r="S2163" s="61"/>
      <c r="T2163" s="61"/>
    </row>
    <row r="2164" spans="1:20" s="55" customFormat="1" ht="14.15" x14ac:dyDescent="0.4">
      <c r="A2164" s="39"/>
      <c r="E2164" s="74"/>
      <c r="F2164" s="74"/>
      <c r="G2164" s="74"/>
      <c r="S2164" s="61"/>
      <c r="T2164" s="61"/>
    </row>
    <row r="2165" spans="1:20" s="55" customFormat="1" ht="14.15" x14ac:dyDescent="0.4">
      <c r="A2165" s="39"/>
      <c r="E2165" s="74"/>
      <c r="F2165" s="74"/>
      <c r="G2165" s="74"/>
      <c r="S2165" s="61"/>
      <c r="T2165" s="61"/>
    </row>
    <row r="2166" spans="1:20" s="55" customFormat="1" ht="14.15" x14ac:dyDescent="0.4">
      <c r="A2166" s="39"/>
      <c r="E2166" s="74"/>
      <c r="F2166" s="74"/>
      <c r="G2166" s="74"/>
      <c r="S2166" s="61"/>
      <c r="T2166" s="61"/>
    </row>
    <row r="2167" spans="1:20" s="55" customFormat="1" ht="14.15" x14ac:dyDescent="0.4">
      <c r="A2167" s="39"/>
      <c r="E2167" s="74"/>
      <c r="F2167" s="74"/>
      <c r="G2167" s="74"/>
      <c r="S2167" s="61"/>
      <c r="T2167" s="61"/>
    </row>
    <row r="2168" spans="1:20" s="55" customFormat="1" ht="14.15" x14ac:dyDescent="0.4">
      <c r="A2168" s="39"/>
      <c r="E2168" s="74"/>
      <c r="F2168" s="74"/>
      <c r="G2168" s="74"/>
      <c r="S2168" s="61"/>
      <c r="T2168" s="61"/>
    </row>
    <row r="2169" spans="1:20" s="55" customFormat="1" ht="14.15" x14ac:dyDescent="0.4">
      <c r="A2169" s="39"/>
      <c r="E2169" s="74"/>
      <c r="F2169" s="74"/>
      <c r="G2169" s="74"/>
      <c r="S2169" s="61"/>
      <c r="T2169" s="61"/>
    </row>
    <row r="2170" spans="1:20" s="55" customFormat="1" ht="14.15" x14ac:dyDescent="0.4">
      <c r="A2170" s="39"/>
      <c r="E2170" s="74"/>
      <c r="F2170" s="74"/>
      <c r="G2170" s="74"/>
      <c r="S2170" s="61"/>
      <c r="T2170" s="61"/>
    </row>
    <row r="2171" spans="1:20" s="55" customFormat="1" ht="14.15" x14ac:dyDescent="0.4">
      <c r="A2171" s="39"/>
      <c r="E2171" s="74"/>
      <c r="F2171" s="74"/>
      <c r="G2171" s="74"/>
      <c r="S2171" s="61"/>
      <c r="T2171" s="61"/>
    </row>
    <row r="2172" spans="1:20" s="55" customFormat="1" ht="14.15" x14ac:dyDescent="0.4">
      <c r="A2172" s="39"/>
      <c r="E2172" s="74"/>
      <c r="F2172" s="74"/>
      <c r="G2172" s="74"/>
      <c r="S2172" s="61"/>
      <c r="T2172" s="61"/>
    </row>
    <row r="2173" spans="1:20" s="55" customFormat="1" ht="14.15" x14ac:dyDescent="0.4">
      <c r="A2173" s="39"/>
      <c r="E2173" s="74"/>
      <c r="F2173" s="74"/>
      <c r="G2173" s="74"/>
      <c r="S2173" s="61"/>
      <c r="T2173" s="61"/>
    </row>
    <row r="2174" spans="1:20" s="55" customFormat="1" ht="14.15" x14ac:dyDescent="0.4">
      <c r="A2174" s="39"/>
      <c r="E2174" s="74"/>
      <c r="F2174" s="74"/>
      <c r="G2174" s="74"/>
      <c r="S2174" s="61"/>
      <c r="T2174" s="61"/>
    </row>
    <row r="2175" spans="1:20" s="55" customFormat="1" ht="14.15" x14ac:dyDescent="0.4">
      <c r="A2175" s="39"/>
      <c r="E2175" s="74"/>
      <c r="F2175" s="74"/>
      <c r="G2175" s="74"/>
      <c r="S2175" s="61"/>
      <c r="T2175" s="61"/>
    </row>
    <row r="2176" spans="1:20" s="55" customFormat="1" ht="14.15" x14ac:dyDescent="0.4">
      <c r="A2176" s="39"/>
      <c r="E2176" s="74"/>
      <c r="F2176" s="74"/>
      <c r="G2176" s="74"/>
      <c r="S2176" s="61"/>
      <c r="T2176" s="61"/>
    </row>
    <row r="2177" spans="1:20" s="55" customFormat="1" ht="14.15" x14ac:dyDescent="0.4">
      <c r="A2177" s="39"/>
      <c r="E2177" s="74"/>
      <c r="F2177" s="74"/>
      <c r="G2177" s="74"/>
      <c r="S2177" s="61"/>
      <c r="T2177" s="61"/>
    </row>
    <row r="2178" spans="1:20" s="55" customFormat="1" ht="14.15" x14ac:dyDescent="0.4">
      <c r="A2178" s="39"/>
      <c r="E2178" s="74"/>
      <c r="F2178" s="74"/>
      <c r="G2178" s="74"/>
      <c r="S2178" s="61"/>
      <c r="T2178" s="61"/>
    </row>
    <row r="2179" spans="1:20" s="55" customFormat="1" ht="14.15" x14ac:dyDescent="0.4">
      <c r="A2179" s="39"/>
      <c r="E2179" s="74"/>
      <c r="F2179" s="74"/>
      <c r="G2179" s="74"/>
      <c r="S2179" s="61"/>
      <c r="T2179" s="61"/>
    </row>
    <row r="2180" spans="1:20" s="55" customFormat="1" ht="14.15" x14ac:dyDescent="0.4">
      <c r="A2180" s="39"/>
      <c r="E2180" s="74"/>
      <c r="F2180" s="74"/>
      <c r="G2180" s="74"/>
      <c r="S2180" s="61"/>
      <c r="T2180" s="61"/>
    </row>
    <row r="2181" spans="1:20" s="55" customFormat="1" ht="14.15" x14ac:dyDescent="0.4">
      <c r="A2181" s="39"/>
      <c r="E2181" s="74"/>
      <c r="F2181" s="74"/>
      <c r="G2181" s="74"/>
      <c r="S2181" s="61"/>
      <c r="T2181" s="61"/>
    </row>
    <row r="2182" spans="1:20" s="55" customFormat="1" ht="14.15" x14ac:dyDescent="0.4">
      <c r="A2182" s="39"/>
      <c r="E2182" s="74"/>
      <c r="F2182" s="74"/>
      <c r="G2182" s="74"/>
      <c r="S2182" s="61"/>
      <c r="T2182" s="61"/>
    </row>
    <row r="2183" spans="1:20" s="55" customFormat="1" ht="14.15" x14ac:dyDescent="0.4">
      <c r="A2183" s="39"/>
      <c r="E2183" s="74"/>
      <c r="F2183" s="74"/>
      <c r="G2183" s="74"/>
      <c r="S2183" s="61"/>
      <c r="T2183" s="61"/>
    </row>
    <row r="2184" spans="1:20" s="55" customFormat="1" ht="14.15" x14ac:dyDescent="0.4">
      <c r="A2184" s="39"/>
      <c r="E2184" s="74"/>
      <c r="F2184" s="74"/>
      <c r="G2184" s="74"/>
      <c r="S2184" s="61"/>
      <c r="T2184" s="61"/>
    </row>
    <row r="2185" spans="1:20" s="55" customFormat="1" ht="14.15" x14ac:dyDescent="0.4">
      <c r="A2185" s="39"/>
      <c r="E2185" s="74"/>
      <c r="F2185" s="74"/>
      <c r="G2185" s="74"/>
      <c r="S2185" s="61"/>
      <c r="T2185" s="61"/>
    </row>
    <row r="2186" spans="1:20" s="55" customFormat="1" ht="14.15" x14ac:dyDescent="0.4">
      <c r="A2186" s="39"/>
      <c r="E2186" s="74"/>
      <c r="F2186" s="74"/>
      <c r="G2186" s="74"/>
      <c r="S2186" s="61"/>
      <c r="T2186" s="61"/>
    </row>
    <row r="2187" spans="1:20" s="55" customFormat="1" ht="14.15" x14ac:dyDescent="0.4">
      <c r="A2187" s="39"/>
      <c r="E2187" s="74"/>
      <c r="F2187" s="74"/>
      <c r="G2187" s="74"/>
      <c r="S2187" s="61"/>
      <c r="T2187" s="61"/>
    </row>
    <row r="2188" spans="1:20" s="55" customFormat="1" ht="14.15" x14ac:dyDescent="0.4">
      <c r="A2188" s="39"/>
      <c r="E2188" s="74"/>
      <c r="F2188" s="74"/>
      <c r="G2188" s="74"/>
      <c r="S2188" s="61"/>
      <c r="T2188" s="61"/>
    </row>
    <row r="2189" spans="1:20" s="55" customFormat="1" ht="14.15" x14ac:dyDescent="0.4">
      <c r="A2189" s="39"/>
      <c r="E2189" s="74"/>
      <c r="F2189" s="74"/>
      <c r="G2189" s="74"/>
      <c r="S2189" s="61"/>
      <c r="T2189" s="61"/>
    </row>
    <row r="2190" spans="1:20" s="55" customFormat="1" ht="14.15" x14ac:dyDescent="0.4">
      <c r="A2190" s="39"/>
      <c r="E2190" s="74"/>
      <c r="F2190" s="74"/>
      <c r="G2190" s="74"/>
      <c r="S2190" s="61"/>
      <c r="T2190" s="61"/>
    </row>
    <row r="2191" spans="1:20" s="55" customFormat="1" ht="14.15" x14ac:dyDescent="0.4">
      <c r="A2191" s="39"/>
      <c r="E2191" s="74"/>
      <c r="F2191" s="74"/>
      <c r="G2191" s="74"/>
      <c r="S2191" s="61"/>
      <c r="T2191" s="61"/>
    </row>
    <row r="2192" spans="1:20" s="55" customFormat="1" ht="14.15" x14ac:dyDescent="0.4">
      <c r="A2192" s="39"/>
      <c r="E2192" s="74"/>
      <c r="F2192" s="74"/>
      <c r="G2192" s="74"/>
      <c r="S2192" s="61"/>
      <c r="T2192" s="61"/>
    </row>
    <row r="2193" spans="1:20" s="55" customFormat="1" ht="14.15" x14ac:dyDescent="0.4">
      <c r="A2193" s="39"/>
      <c r="E2193" s="74"/>
      <c r="F2193" s="74"/>
      <c r="G2193" s="74"/>
      <c r="S2193" s="61"/>
      <c r="T2193" s="61"/>
    </row>
    <row r="2194" spans="1:20" s="55" customFormat="1" ht="14.15" x14ac:dyDescent="0.4">
      <c r="A2194" s="39"/>
      <c r="E2194" s="74"/>
      <c r="F2194" s="74"/>
      <c r="G2194" s="74"/>
      <c r="S2194" s="61"/>
      <c r="T2194" s="61"/>
    </row>
    <row r="2195" spans="1:20" s="55" customFormat="1" ht="14.15" x14ac:dyDescent="0.4">
      <c r="A2195" s="39"/>
      <c r="E2195" s="74"/>
      <c r="F2195" s="74"/>
      <c r="G2195" s="74"/>
      <c r="S2195" s="61"/>
      <c r="T2195" s="61"/>
    </row>
    <row r="2196" spans="1:20" s="55" customFormat="1" ht="14.15" x14ac:dyDescent="0.4">
      <c r="A2196" s="39"/>
      <c r="E2196" s="74"/>
      <c r="F2196" s="74"/>
      <c r="G2196" s="74"/>
      <c r="S2196" s="61"/>
      <c r="T2196" s="61"/>
    </row>
    <row r="2197" spans="1:20" s="55" customFormat="1" ht="14.15" x14ac:dyDescent="0.4">
      <c r="A2197" s="39"/>
      <c r="E2197" s="74"/>
      <c r="F2197" s="74"/>
      <c r="G2197" s="74"/>
      <c r="S2197" s="61"/>
      <c r="T2197" s="61"/>
    </row>
    <row r="2198" spans="1:20" s="55" customFormat="1" ht="14.15" x14ac:dyDescent="0.4">
      <c r="A2198" s="39"/>
      <c r="E2198" s="74"/>
      <c r="F2198" s="74"/>
      <c r="G2198" s="74"/>
      <c r="S2198" s="61"/>
      <c r="T2198" s="61"/>
    </row>
    <row r="2199" spans="1:20" s="55" customFormat="1" ht="14.15" x14ac:dyDescent="0.4">
      <c r="A2199" s="39"/>
      <c r="E2199" s="74"/>
      <c r="F2199" s="74"/>
      <c r="G2199" s="74"/>
      <c r="S2199" s="61"/>
      <c r="T2199" s="61"/>
    </row>
    <row r="2200" spans="1:20" s="55" customFormat="1" ht="14.15" x14ac:dyDescent="0.4">
      <c r="A2200" s="39"/>
      <c r="E2200" s="74"/>
      <c r="F2200" s="74"/>
      <c r="G2200" s="74"/>
      <c r="S2200" s="61"/>
      <c r="T2200" s="61"/>
    </row>
    <row r="2201" spans="1:20" s="55" customFormat="1" ht="14.15" x14ac:dyDescent="0.4">
      <c r="A2201" s="39"/>
      <c r="E2201" s="74"/>
      <c r="F2201" s="74"/>
      <c r="G2201" s="74"/>
      <c r="S2201" s="61"/>
      <c r="T2201" s="61"/>
    </row>
    <row r="2202" spans="1:20" s="55" customFormat="1" ht="14.15" x14ac:dyDescent="0.4">
      <c r="A2202" s="39"/>
      <c r="E2202" s="74"/>
      <c r="F2202" s="74"/>
      <c r="G2202" s="74"/>
      <c r="S2202" s="61"/>
      <c r="T2202" s="61"/>
    </row>
    <row r="2203" spans="1:20" s="55" customFormat="1" ht="14.15" x14ac:dyDescent="0.4">
      <c r="A2203" s="39"/>
      <c r="E2203" s="74"/>
      <c r="F2203" s="74"/>
      <c r="G2203" s="74"/>
      <c r="S2203" s="61"/>
      <c r="T2203" s="61"/>
    </row>
    <row r="2204" spans="1:20" s="55" customFormat="1" ht="14.15" x14ac:dyDescent="0.4">
      <c r="A2204" s="39"/>
      <c r="E2204" s="74"/>
      <c r="F2204" s="74"/>
      <c r="G2204" s="74"/>
      <c r="S2204" s="61"/>
      <c r="T2204" s="61"/>
    </row>
    <row r="2205" spans="1:20" s="55" customFormat="1" ht="14.15" x14ac:dyDescent="0.4">
      <c r="A2205" s="39"/>
      <c r="E2205" s="74"/>
      <c r="F2205" s="74"/>
      <c r="G2205" s="74"/>
      <c r="S2205" s="61"/>
      <c r="T2205" s="61"/>
    </row>
    <row r="2206" spans="1:20" s="55" customFormat="1" ht="14.15" x14ac:dyDescent="0.4">
      <c r="A2206" s="39"/>
      <c r="E2206" s="74"/>
      <c r="F2206" s="74"/>
      <c r="G2206" s="74"/>
      <c r="S2206" s="61"/>
      <c r="T2206" s="61"/>
    </row>
    <row r="2207" spans="1:20" s="55" customFormat="1" ht="14.15" x14ac:dyDescent="0.4">
      <c r="A2207" s="39"/>
      <c r="E2207" s="74"/>
      <c r="F2207" s="74"/>
      <c r="G2207" s="74"/>
      <c r="S2207" s="61"/>
      <c r="T2207" s="61"/>
    </row>
    <row r="2208" spans="1:20" s="55" customFormat="1" ht="14.15" x14ac:dyDescent="0.4">
      <c r="A2208" s="39"/>
      <c r="E2208" s="74"/>
      <c r="F2208" s="74"/>
      <c r="G2208" s="74"/>
      <c r="S2208" s="61"/>
      <c r="T2208" s="61"/>
    </row>
    <row r="2209" spans="1:20" s="55" customFormat="1" ht="14.15" x14ac:dyDescent="0.4">
      <c r="A2209" s="39"/>
      <c r="E2209" s="74"/>
      <c r="F2209" s="74"/>
      <c r="G2209" s="74"/>
      <c r="S2209" s="61"/>
      <c r="T2209" s="61"/>
    </row>
    <row r="2210" spans="1:20" s="55" customFormat="1" ht="14.15" x14ac:dyDescent="0.4">
      <c r="A2210" s="39"/>
      <c r="E2210" s="74"/>
      <c r="F2210" s="74"/>
      <c r="G2210" s="74"/>
      <c r="S2210" s="61"/>
      <c r="T2210" s="61"/>
    </row>
    <row r="2211" spans="1:20" s="55" customFormat="1" ht="14.15" x14ac:dyDescent="0.4">
      <c r="A2211" s="39"/>
      <c r="E2211" s="74"/>
      <c r="F2211" s="74"/>
      <c r="G2211" s="74"/>
      <c r="S2211" s="61"/>
      <c r="T2211" s="61"/>
    </row>
    <row r="2212" spans="1:20" s="55" customFormat="1" ht="14.15" x14ac:dyDescent="0.4">
      <c r="A2212" s="39"/>
      <c r="E2212" s="74"/>
      <c r="F2212" s="74"/>
      <c r="G2212" s="74"/>
      <c r="S2212" s="61"/>
      <c r="T2212" s="61"/>
    </row>
    <row r="2213" spans="1:20" s="55" customFormat="1" ht="14.15" x14ac:dyDescent="0.4">
      <c r="A2213" s="39"/>
      <c r="E2213" s="74"/>
      <c r="F2213" s="74"/>
      <c r="G2213" s="74"/>
      <c r="S2213" s="61"/>
      <c r="T2213" s="61"/>
    </row>
    <row r="2214" spans="1:20" s="55" customFormat="1" ht="14.15" x14ac:dyDescent="0.4">
      <c r="A2214" s="39"/>
      <c r="E2214" s="74"/>
      <c r="F2214" s="74"/>
      <c r="G2214" s="74"/>
      <c r="S2214" s="61"/>
      <c r="T2214" s="61"/>
    </row>
    <row r="2215" spans="1:20" s="55" customFormat="1" ht="14.15" x14ac:dyDescent="0.4">
      <c r="A2215" s="39"/>
      <c r="E2215" s="74"/>
      <c r="F2215" s="74"/>
      <c r="G2215" s="74"/>
      <c r="S2215" s="61"/>
      <c r="T2215" s="61"/>
    </row>
    <row r="2216" spans="1:20" s="55" customFormat="1" ht="14.15" x14ac:dyDescent="0.4">
      <c r="A2216" s="39"/>
      <c r="E2216" s="74"/>
      <c r="F2216" s="74"/>
      <c r="G2216" s="74"/>
      <c r="S2216" s="61"/>
      <c r="T2216" s="61"/>
    </row>
    <row r="2217" spans="1:20" s="55" customFormat="1" ht="14.15" x14ac:dyDescent="0.4">
      <c r="A2217" s="39"/>
      <c r="E2217" s="74"/>
      <c r="F2217" s="74"/>
      <c r="G2217" s="74"/>
      <c r="S2217" s="61"/>
      <c r="T2217" s="61"/>
    </row>
    <row r="2218" spans="1:20" s="55" customFormat="1" ht="14.15" x14ac:dyDescent="0.4">
      <c r="A2218" s="39"/>
      <c r="E2218" s="74"/>
      <c r="F2218" s="74"/>
      <c r="G2218" s="74"/>
      <c r="S2218" s="61"/>
      <c r="T2218" s="61"/>
    </row>
    <row r="2219" spans="1:20" s="55" customFormat="1" ht="14.15" x14ac:dyDescent="0.4">
      <c r="A2219" s="39"/>
      <c r="E2219" s="74"/>
      <c r="F2219" s="74"/>
      <c r="G2219" s="74"/>
      <c r="S2219" s="61"/>
      <c r="T2219" s="61"/>
    </row>
    <row r="2220" spans="1:20" s="55" customFormat="1" ht="14.15" x14ac:dyDescent="0.4">
      <c r="A2220" s="39"/>
      <c r="E2220" s="74"/>
      <c r="F2220" s="74"/>
      <c r="G2220" s="74"/>
      <c r="S2220" s="61"/>
      <c r="T2220" s="61"/>
    </row>
    <row r="2221" spans="1:20" s="55" customFormat="1" ht="14.15" x14ac:dyDescent="0.4">
      <c r="A2221" s="39"/>
      <c r="E2221" s="74"/>
      <c r="F2221" s="74"/>
      <c r="G2221" s="74"/>
      <c r="S2221" s="61"/>
      <c r="T2221" s="61"/>
    </row>
    <row r="2222" spans="1:20" s="55" customFormat="1" ht="14.15" x14ac:dyDescent="0.4">
      <c r="A2222" s="39"/>
      <c r="E2222" s="74"/>
      <c r="F2222" s="74"/>
      <c r="G2222" s="74"/>
      <c r="S2222" s="61"/>
      <c r="T2222" s="61"/>
    </row>
    <row r="2223" spans="1:20" s="55" customFormat="1" ht="14.15" x14ac:dyDescent="0.4">
      <c r="A2223" s="39"/>
      <c r="E2223" s="74"/>
      <c r="F2223" s="74"/>
      <c r="G2223" s="74"/>
      <c r="S2223" s="61"/>
      <c r="T2223" s="61"/>
    </row>
    <row r="2224" spans="1:20" s="55" customFormat="1" ht="14.15" x14ac:dyDescent="0.4">
      <c r="A2224" s="39"/>
      <c r="E2224" s="74"/>
      <c r="F2224" s="74"/>
      <c r="G2224" s="74"/>
      <c r="S2224" s="61"/>
      <c r="T2224" s="61"/>
    </row>
    <row r="2225" spans="1:20" s="55" customFormat="1" ht="14.15" x14ac:dyDescent="0.4">
      <c r="A2225" s="39"/>
      <c r="E2225" s="74"/>
      <c r="F2225" s="74"/>
      <c r="G2225" s="74"/>
      <c r="S2225" s="61"/>
      <c r="T2225" s="61"/>
    </row>
    <row r="2226" spans="1:20" s="55" customFormat="1" ht="14.15" x14ac:dyDescent="0.4">
      <c r="A2226" s="39"/>
      <c r="E2226" s="74"/>
      <c r="F2226" s="74"/>
      <c r="G2226" s="74"/>
      <c r="S2226" s="61"/>
      <c r="T2226" s="61"/>
    </row>
    <row r="2227" spans="1:20" s="55" customFormat="1" ht="14.15" x14ac:dyDescent="0.4">
      <c r="A2227" s="39"/>
      <c r="E2227" s="74"/>
      <c r="F2227" s="74"/>
      <c r="G2227" s="74"/>
      <c r="S2227" s="61"/>
      <c r="T2227" s="61"/>
    </row>
    <row r="2228" spans="1:20" s="55" customFormat="1" ht="14.15" x14ac:dyDescent="0.4">
      <c r="A2228" s="39"/>
      <c r="E2228" s="74"/>
      <c r="F2228" s="74"/>
      <c r="G2228" s="74"/>
      <c r="S2228" s="61"/>
      <c r="T2228" s="61"/>
    </row>
    <row r="2229" spans="1:20" s="55" customFormat="1" ht="14.15" x14ac:dyDescent="0.4">
      <c r="A2229" s="39"/>
      <c r="E2229" s="74"/>
      <c r="F2229" s="74"/>
      <c r="G2229" s="74"/>
      <c r="S2229" s="61"/>
      <c r="T2229" s="61"/>
    </row>
    <row r="2230" spans="1:20" s="55" customFormat="1" ht="14.15" x14ac:dyDescent="0.4">
      <c r="A2230" s="39"/>
      <c r="E2230" s="74"/>
      <c r="F2230" s="74"/>
      <c r="G2230" s="74"/>
      <c r="S2230" s="61"/>
      <c r="T2230" s="61"/>
    </row>
    <row r="2231" spans="1:20" s="55" customFormat="1" ht="14.15" x14ac:dyDescent="0.4">
      <c r="A2231" s="39"/>
      <c r="E2231" s="74"/>
      <c r="F2231" s="74"/>
      <c r="G2231" s="74"/>
      <c r="S2231" s="61"/>
      <c r="T2231" s="61"/>
    </row>
    <row r="2232" spans="1:20" s="55" customFormat="1" ht="14.15" x14ac:dyDescent="0.4">
      <c r="A2232" s="39"/>
      <c r="E2232" s="74"/>
      <c r="F2232" s="74"/>
      <c r="G2232" s="74"/>
      <c r="S2232" s="61"/>
      <c r="T2232" s="61"/>
    </row>
    <row r="2233" spans="1:20" s="55" customFormat="1" ht="14.15" x14ac:dyDescent="0.4">
      <c r="A2233" s="39"/>
      <c r="E2233" s="74"/>
      <c r="F2233" s="74"/>
      <c r="G2233" s="74"/>
      <c r="S2233" s="61"/>
      <c r="T2233" s="61"/>
    </row>
    <row r="2234" spans="1:20" s="55" customFormat="1" ht="14.15" x14ac:dyDescent="0.4">
      <c r="A2234" s="39"/>
      <c r="E2234" s="74"/>
      <c r="F2234" s="74"/>
      <c r="G2234" s="74"/>
      <c r="S2234" s="61"/>
      <c r="T2234" s="61"/>
    </row>
    <row r="2235" spans="1:20" s="55" customFormat="1" ht="14.15" x14ac:dyDescent="0.4">
      <c r="A2235" s="39"/>
      <c r="E2235" s="74"/>
      <c r="F2235" s="74"/>
      <c r="G2235" s="74"/>
      <c r="S2235" s="61"/>
      <c r="T2235" s="61"/>
    </row>
    <row r="2236" spans="1:20" s="55" customFormat="1" ht="14.15" x14ac:dyDescent="0.4">
      <c r="A2236" s="39"/>
      <c r="E2236" s="74"/>
      <c r="F2236" s="74"/>
      <c r="G2236" s="74"/>
      <c r="S2236" s="61"/>
      <c r="T2236" s="61"/>
    </row>
    <row r="2237" spans="1:20" s="55" customFormat="1" ht="14.15" x14ac:dyDescent="0.4">
      <c r="A2237" s="39"/>
      <c r="E2237" s="74"/>
      <c r="F2237" s="74"/>
      <c r="G2237" s="74"/>
      <c r="S2237" s="61"/>
      <c r="T2237" s="61"/>
    </row>
    <row r="2238" spans="1:20" s="55" customFormat="1" ht="14.15" x14ac:dyDescent="0.4">
      <c r="A2238" s="39"/>
      <c r="E2238" s="74"/>
      <c r="F2238" s="74"/>
      <c r="G2238" s="74"/>
      <c r="S2238" s="61"/>
      <c r="T2238" s="61"/>
    </row>
    <row r="2239" spans="1:20" s="55" customFormat="1" ht="14.15" x14ac:dyDescent="0.4">
      <c r="A2239" s="39"/>
      <c r="E2239" s="74"/>
      <c r="F2239" s="74"/>
      <c r="G2239" s="74"/>
      <c r="S2239" s="61"/>
      <c r="T2239" s="61"/>
    </row>
    <row r="2240" spans="1:20" s="55" customFormat="1" ht="14.15" x14ac:dyDescent="0.4">
      <c r="A2240" s="39"/>
      <c r="E2240" s="74"/>
      <c r="F2240" s="74"/>
      <c r="G2240" s="74"/>
      <c r="S2240" s="61"/>
      <c r="T2240" s="61"/>
    </row>
    <row r="2241" spans="1:20" s="55" customFormat="1" ht="14.15" x14ac:dyDescent="0.4">
      <c r="A2241" s="39"/>
      <c r="E2241" s="74"/>
      <c r="F2241" s="74"/>
      <c r="G2241" s="74"/>
      <c r="S2241" s="61"/>
      <c r="T2241" s="61"/>
    </row>
    <row r="2242" spans="1:20" s="55" customFormat="1" ht="14.15" x14ac:dyDescent="0.4">
      <c r="A2242" s="39"/>
      <c r="E2242" s="74"/>
      <c r="F2242" s="74"/>
      <c r="G2242" s="74"/>
      <c r="S2242" s="61"/>
      <c r="T2242" s="61"/>
    </row>
    <row r="2243" spans="1:20" s="55" customFormat="1" ht="14.15" x14ac:dyDescent="0.4">
      <c r="A2243" s="39"/>
      <c r="E2243" s="74"/>
      <c r="F2243" s="74"/>
      <c r="G2243" s="74"/>
      <c r="S2243" s="61"/>
      <c r="T2243" s="61"/>
    </row>
    <row r="2244" spans="1:20" s="55" customFormat="1" ht="14.15" x14ac:dyDescent="0.4">
      <c r="A2244" s="39"/>
      <c r="E2244" s="74"/>
      <c r="F2244" s="74"/>
      <c r="G2244" s="74"/>
      <c r="S2244" s="61"/>
      <c r="T2244" s="61"/>
    </row>
    <row r="2245" spans="1:20" s="55" customFormat="1" ht="14.15" x14ac:dyDescent="0.4">
      <c r="A2245" s="39"/>
      <c r="E2245" s="74"/>
      <c r="F2245" s="74"/>
      <c r="G2245" s="74"/>
      <c r="S2245" s="61"/>
      <c r="T2245" s="61"/>
    </row>
    <row r="2246" spans="1:20" s="55" customFormat="1" ht="14.15" x14ac:dyDescent="0.4">
      <c r="A2246" s="39"/>
      <c r="E2246" s="74"/>
      <c r="F2246" s="74"/>
      <c r="G2246" s="74"/>
      <c r="S2246" s="61"/>
      <c r="T2246" s="61"/>
    </row>
    <row r="2247" spans="1:20" s="55" customFormat="1" ht="14.15" x14ac:dyDescent="0.4">
      <c r="A2247" s="39"/>
      <c r="E2247" s="74"/>
      <c r="F2247" s="74"/>
      <c r="G2247" s="74"/>
      <c r="S2247" s="61"/>
      <c r="T2247" s="61"/>
    </row>
    <row r="2248" spans="1:20" s="55" customFormat="1" ht="14.15" x14ac:dyDescent="0.4">
      <c r="A2248" s="39"/>
      <c r="E2248" s="74"/>
      <c r="F2248" s="74"/>
      <c r="G2248" s="74"/>
      <c r="S2248" s="61"/>
      <c r="T2248" s="61"/>
    </row>
    <row r="2249" spans="1:20" s="55" customFormat="1" ht="14.15" x14ac:dyDescent="0.4">
      <c r="A2249" s="39"/>
      <c r="E2249" s="74"/>
      <c r="F2249" s="74"/>
      <c r="G2249" s="74"/>
      <c r="S2249" s="61"/>
      <c r="T2249" s="61"/>
    </row>
    <row r="2250" spans="1:20" s="55" customFormat="1" ht="14.15" x14ac:dyDescent="0.4">
      <c r="A2250" s="39"/>
      <c r="E2250" s="74"/>
      <c r="F2250" s="74"/>
      <c r="G2250" s="74"/>
      <c r="S2250" s="61"/>
      <c r="T2250" s="61"/>
    </row>
    <row r="2251" spans="1:20" s="55" customFormat="1" ht="14.15" x14ac:dyDescent="0.4">
      <c r="A2251" s="39"/>
      <c r="E2251" s="74"/>
      <c r="F2251" s="74"/>
      <c r="G2251" s="74"/>
      <c r="S2251" s="61"/>
      <c r="T2251" s="61"/>
    </row>
    <row r="2252" spans="1:20" s="55" customFormat="1" ht="14.15" x14ac:dyDescent="0.4">
      <c r="A2252" s="39"/>
      <c r="E2252" s="74"/>
      <c r="F2252" s="74"/>
      <c r="G2252" s="74"/>
      <c r="S2252" s="61"/>
      <c r="T2252" s="61"/>
    </row>
    <row r="2253" spans="1:20" s="55" customFormat="1" ht="14.15" x14ac:dyDescent="0.4">
      <c r="A2253" s="39"/>
      <c r="E2253" s="74"/>
      <c r="F2253" s="74"/>
      <c r="G2253" s="74"/>
      <c r="S2253" s="61"/>
      <c r="T2253" s="61"/>
    </row>
    <row r="2254" spans="1:20" s="55" customFormat="1" ht="14.15" x14ac:dyDescent="0.4">
      <c r="A2254" s="39"/>
      <c r="E2254" s="74"/>
      <c r="F2254" s="74"/>
      <c r="G2254" s="74"/>
      <c r="S2254" s="61"/>
      <c r="T2254" s="61"/>
    </row>
    <row r="2255" spans="1:20" s="55" customFormat="1" ht="14.15" x14ac:dyDescent="0.4">
      <c r="A2255" s="39"/>
      <c r="E2255" s="74"/>
      <c r="F2255" s="74"/>
      <c r="G2255" s="74"/>
      <c r="S2255" s="61"/>
      <c r="T2255" s="61"/>
    </row>
    <row r="2256" spans="1:20" s="55" customFormat="1" ht="14.15" x14ac:dyDescent="0.4">
      <c r="A2256" s="39"/>
      <c r="E2256" s="74"/>
      <c r="F2256" s="74"/>
      <c r="G2256" s="74"/>
      <c r="S2256" s="61"/>
      <c r="T2256" s="61"/>
    </row>
    <row r="2257" spans="1:20" s="55" customFormat="1" ht="14.15" x14ac:dyDescent="0.4">
      <c r="A2257" s="39"/>
      <c r="E2257" s="74"/>
      <c r="F2257" s="74"/>
      <c r="G2257" s="74"/>
      <c r="S2257" s="61"/>
      <c r="T2257" s="61"/>
    </row>
    <row r="2258" spans="1:20" s="55" customFormat="1" ht="14.15" x14ac:dyDescent="0.4">
      <c r="A2258" s="39"/>
      <c r="E2258" s="74"/>
      <c r="F2258" s="74"/>
      <c r="G2258" s="74"/>
      <c r="S2258" s="61"/>
      <c r="T2258" s="61"/>
    </row>
    <row r="2259" spans="1:20" s="55" customFormat="1" ht="14.15" x14ac:dyDescent="0.4">
      <c r="A2259" s="39"/>
      <c r="E2259" s="74"/>
      <c r="F2259" s="74"/>
      <c r="G2259" s="74"/>
      <c r="S2259" s="61"/>
      <c r="T2259" s="61"/>
    </row>
    <row r="2260" spans="1:20" s="55" customFormat="1" ht="14.15" x14ac:dyDescent="0.4">
      <c r="A2260" s="39"/>
      <c r="E2260" s="74"/>
      <c r="F2260" s="74"/>
      <c r="G2260" s="74"/>
      <c r="S2260" s="61"/>
      <c r="T2260" s="61"/>
    </row>
    <row r="2261" spans="1:20" s="55" customFormat="1" ht="14.15" x14ac:dyDescent="0.4">
      <c r="A2261" s="39"/>
      <c r="E2261" s="74"/>
      <c r="F2261" s="74"/>
      <c r="G2261" s="74"/>
      <c r="S2261" s="61"/>
      <c r="T2261" s="61"/>
    </row>
    <row r="2262" spans="1:20" s="55" customFormat="1" ht="14.15" x14ac:dyDescent="0.4">
      <c r="A2262" s="39"/>
      <c r="E2262" s="74"/>
      <c r="F2262" s="74"/>
      <c r="G2262" s="74"/>
      <c r="S2262" s="61"/>
      <c r="T2262" s="61"/>
    </row>
    <row r="2263" spans="1:20" s="55" customFormat="1" ht="14.15" x14ac:dyDescent="0.4">
      <c r="A2263" s="39"/>
      <c r="E2263" s="74"/>
      <c r="F2263" s="74"/>
      <c r="G2263" s="74"/>
      <c r="S2263" s="61"/>
      <c r="T2263" s="61"/>
    </row>
    <row r="2264" spans="1:20" s="55" customFormat="1" ht="14.15" x14ac:dyDescent="0.4">
      <c r="A2264" s="39"/>
      <c r="E2264" s="74"/>
      <c r="F2264" s="74"/>
      <c r="G2264" s="74"/>
      <c r="S2264" s="61"/>
      <c r="T2264" s="61"/>
    </row>
    <row r="2265" spans="1:20" s="55" customFormat="1" ht="14.15" x14ac:dyDescent="0.4">
      <c r="A2265" s="39"/>
      <c r="E2265" s="74"/>
      <c r="F2265" s="74"/>
      <c r="G2265" s="74"/>
      <c r="S2265" s="61"/>
      <c r="T2265" s="61"/>
    </row>
    <row r="2266" spans="1:20" s="55" customFormat="1" ht="14.15" x14ac:dyDescent="0.4">
      <c r="A2266" s="39"/>
      <c r="E2266" s="74"/>
      <c r="F2266" s="74"/>
      <c r="G2266" s="74"/>
      <c r="S2266" s="61"/>
      <c r="T2266" s="61"/>
    </row>
    <row r="2267" spans="1:20" s="55" customFormat="1" ht="14.15" x14ac:dyDescent="0.4">
      <c r="A2267" s="39"/>
      <c r="E2267" s="74"/>
      <c r="F2267" s="74"/>
      <c r="G2267" s="74"/>
      <c r="S2267" s="61"/>
      <c r="T2267" s="61"/>
    </row>
    <row r="2268" spans="1:20" s="55" customFormat="1" ht="14.15" x14ac:dyDescent="0.4">
      <c r="A2268" s="39"/>
      <c r="E2268" s="74"/>
      <c r="F2268" s="74"/>
      <c r="G2268" s="74"/>
      <c r="S2268" s="61"/>
      <c r="T2268" s="61"/>
    </row>
    <row r="2269" spans="1:20" s="55" customFormat="1" ht="14.15" x14ac:dyDescent="0.4">
      <c r="A2269" s="39"/>
      <c r="E2269" s="74"/>
      <c r="F2269" s="74"/>
      <c r="G2269" s="74"/>
      <c r="S2269" s="61"/>
      <c r="T2269" s="61"/>
    </row>
    <row r="2270" spans="1:20" s="55" customFormat="1" ht="14.15" x14ac:dyDescent="0.4">
      <c r="A2270" s="39"/>
      <c r="E2270" s="74"/>
      <c r="F2270" s="74"/>
      <c r="G2270" s="74"/>
      <c r="S2270" s="61"/>
      <c r="T2270" s="61"/>
    </row>
    <row r="2271" spans="1:20" s="55" customFormat="1" ht="14.15" x14ac:dyDescent="0.4">
      <c r="A2271" s="39"/>
      <c r="E2271" s="74"/>
      <c r="F2271" s="74"/>
      <c r="G2271" s="74"/>
      <c r="S2271" s="61"/>
      <c r="T2271" s="61"/>
    </row>
    <row r="2272" spans="1:20" s="55" customFormat="1" ht="14.15" x14ac:dyDescent="0.4">
      <c r="A2272" s="39"/>
      <c r="E2272" s="74"/>
      <c r="F2272" s="74"/>
      <c r="G2272" s="74"/>
      <c r="S2272" s="61"/>
      <c r="T2272" s="61"/>
    </row>
    <row r="2273" spans="1:20" s="55" customFormat="1" ht="14.15" x14ac:dyDescent="0.4">
      <c r="A2273" s="39"/>
      <c r="E2273" s="74"/>
      <c r="F2273" s="74"/>
      <c r="G2273" s="74"/>
      <c r="S2273" s="61"/>
      <c r="T2273" s="61"/>
    </row>
    <row r="2274" spans="1:20" s="55" customFormat="1" ht="14.15" x14ac:dyDescent="0.4">
      <c r="A2274" s="39"/>
      <c r="E2274" s="74"/>
      <c r="F2274" s="74"/>
      <c r="G2274" s="74"/>
      <c r="S2274" s="61"/>
      <c r="T2274" s="61"/>
    </row>
    <row r="2275" spans="1:20" s="55" customFormat="1" ht="14.15" x14ac:dyDescent="0.4">
      <c r="A2275" s="39"/>
      <c r="E2275" s="74"/>
      <c r="F2275" s="74"/>
      <c r="G2275" s="74"/>
      <c r="S2275" s="61"/>
      <c r="T2275" s="61"/>
    </row>
    <row r="2276" spans="1:20" s="55" customFormat="1" ht="14.15" x14ac:dyDescent="0.4">
      <c r="A2276" s="39"/>
      <c r="E2276" s="74"/>
      <c r="F2276" s="74"/>
      <c r="G2276" s="74"/>
      <c r="S2276" s="61"/>
      <c r="T2276" s="61"/>
    </row>
    <row r="2277" spans="1:20" s="55" customFormat="1" ht="14.15" x14ac:dyDescent="0.4">
      <c r="A2277" s="39"/>
      <c r="E2277" s="74"/>
      <c r="F2277" s="74"/>
      <c r="G2277" s="74"/>
      <c r="S2277" s="61"/>
      <c r="T2277" s="61"/>
    </row>
    <row r="2278" spans="1:20" s="55" customFormat="1" ht="14.15" x14ac:dyDescent="0.4">
      <c r="A2278" s="39"/>
      <c r="E2278" s="74"/>
      <c r="F2278" s="74"/>
      <c r="G2278" s="74"/>
      <c r="S2278" s="61"/>
      <c r="T2278" s="61"/>
    </row>
    <row r="2279" spans="1:20" s="55" customFormat="1" ht="14.15" x14ac:dyDescent="0.4">
      <c r="A2279" s="39"/>
      <c r="E2279" s="74"/>
      <c r="F2279" s="74"/>
      <c r="G2279" s="74"/>
      <c r="S2279" s="61"/>
      <c r="T2279" s="61"/>
    </row>
    <row r="2280" spans="1:20" s="55" customFormat="1" ht="14.15" x14ac:dyDescent="0.4">
      <c r="A2280" s="39"/>
      <c r="E2280" s="74"/>
      <c r="F2280" s="74"/>
      <c r="G2280" s="74"/>
      <c r="S2280" s="61"/>
      <c r="T2280" s="61"/>
    </row>
    <row r="2281" spans="1:20" s="55" customFormat="1" ht="14.15" x14ac:dyDescent="0.4">
      <c r="A2281" s="39"/>
      <c r="E2281" s="74"/>
      <c r="F2281" s="74"/>
      <c r="G2281" s="74"/>
      <c r="S2281" s="61"/>
      <c r="T2281" s="61"/>
    </row>
    <row r="2282" spans="1:20" s="55" customFormat="1" ht="14.15" x14ac:dyDescent="0.4">
      <c r="A2282" s="39"/>
      <c r="E2282" s="74"/>
      <c r="F2282" s="74"/>
      <c r="G2282" s="74"/>
      <c r="S2282" s="61"/>
      <c r="T2282" s="61"/>
    </row>
    <row r="2283" spans="1:20" s="55" customFormat="1" ht="14.15" x14ac:dyDescent="0.4">
      <c r="A2283" s="39"/>
      <c r="E2283" s="74"/>
      <c r="F2283" s="74"/>
      <c r="G2283" s="74"/>
      <c r="S2283" s="61"/>
      <c r="T2283" s="61"/>
    </row>
    <row r="2284" spans="1:20" s="55" customFormat="1" ht="14.15" x14ac:dyDescent="0.4">
      <c r="A2284" s="39"/>
      <c r="E2284" s="74"/>
      <c r="F2284" s="74"/>
      <c r="G2284" s="74"/>
      <c r="S2284" s="61"/>
      <c r="T2284" s="61"/>
    </row>
    <row r="2285" spans="1:20" s="55" customFormat="1" ht="14.15" x14ac:dyDescent="0.4">
      <c r="A2285" s="39"/>
      <c r="E2285" s="74"/>
      <c r="F2285" s="74"/>
      <c r="G2285" s="74"/>
      <c r="S2285" s="61"/>
      <c r="T2285" s="61"/>
    </row>
    <row r="2286" spans="1:20" s="55" customFormat="1" ht="14.15" x14ac:dyDescent="0.4">
      <c r="A2286" s="39"/>
      <c r="E2286" s="74"/>
      <c r="F2286" s="74"/>
      <c r="G2286" s="74"/>
      <c r="S2286" s="61"/>
      <c r="T2286" s="61"/>
    </row>
    <row r="2287" spans="1:20" s="55" customFormat="1" ht="14.15" x14ac:dyDescent="0.4">
      <c r="A2287" s="39"/>
      <c r="E2287" s="74"/>
      <c r="F2287" s="74"/>
      <c r="G2287" s="74"/>
      <c r="S2287" s="61"/>
      <c r="T2287" s="61"/>
    </row>
    <row r="2288" spans="1:20" s="55" customFormat="1" ht="14.15" x14ac:dyDescent="0.4">
      <c r="A2288" s="39"/>
      <c r="E2288" s="74"/>
      <c r="F2288" s="74"/>
      <c r="G2288" s="74"/>
      <c r="S2288" s="61"/>
      <c r="T2288" s="61"/>
    </row>
    <row r="2289" spans="1:20" s="55" customFormat="1" ht="14.15" x14ac:dyDescent="0.4">
      <c r="A2289" s="39"/>
      <c r="E2289" s="74"/>
      <c r="F2289" s="74"/>
      <c r="G2289" s="74"/>
      <c r="S2289" s="61"/>
      <c r="T2289" s="61"/>
    </row>
    <row r="2290" spans="1:20" s="55" customFormat="1" ht="14.15" x14ac:dyDescent="0.4">
      <c r="A2290" s="39"/>
      <c r="E2290" s="74"/>
      <c r="F2290" s="74"/>
      <c r="G2290" s="74"/>
      <c r="S2290" s="61"/>
      <c r="T2290" s="61"/>
    </row>
    <row r="2291" spans="1:20" s="55" customFormat="1" ht="14.15" x14ac:dyDescent="0.4">
      <c r="A2291" s="39"/>
      <c r="E2291" s="74"/>
      <c r="F2291" s="74"/>
      <c r="G2291" s="74"/>
      <c r="S2291" s="61"/>
      <c r="T2291" s="61"/>
    </row>
    <row r="2292" spans="1:20" s="55" customFormat="1" ht="14.15" x14ac:dyDescent="0.4">
      <c r="A2292" s="39"/>
      <c r="E2292" s="74"/>
      <c r="F2292" s="74"/>
      <c r="G2292" s="74"/>
      <c r="S2292" s="61"/>
      <c r="T2292" s="61"/>
    </row>
    <row r="2293" spans="1:20" s="55" customFormat="1" ht="14.15" x14ac:dyDescent="0.4">
      <c r="A2293" s="39"/>
      <c r="E2293" s="74"/>
      <c r="F2293" s="74"/>
      <c r="G2293" s="74"/>
      <c r="S2293" s="61"/>
      <c r="T2293" s="61"/>
    </row>
    <row r="2294" spans="1:20" s="55" customFormat="1" ht="14.15" x14ac:dyDescent="0.4">
      <c r="A2294" s="39"/>
      <c r="E2294" s="74"/>
      <c r="F2294" s="74"/>
      <c r="G2294" s="74"/>
      <c r="S2294" s="61"/>
      <c r="T2294" s="61"/>
    </row>
    <row r="2295" spans="1:20" s="55" customFormat="1" ht="14.15" x14ac:dyDescent="0.4">
      <c r="A2295" s="39"/>
      <c r="E2295" s="74"/>
      <c r="F2295" s="74"/>
      <c r="G2295" s="74"/>
      <c r="S2295" s="61"/>
      <c r="T2295" s="61"/>
    </row>
    <row r="2296" spans="1:20" s="55" customFormat="1" ht="14.15" x14ac:dyDescent="0.4">
      <c r="A2296" s="39"/>
      <c r="E2296" s="74"/>
      <c r="F2296" s="74"/>
      <c r="G2296" s="74"/>
      <c r="S2296" s="61"/>
      <c r="T2296" s="61"/>
    </row>
    <row r="2297" spans="1:20" s="55" customFormat="1" ht="14.15" x14ac:dyDescent="0.4">
      <c r="A2297" s="39"/>
      <c r="E2297" s="74"/>
      <c r="F2297" s="74"/>
      <c r="G2297" s="74"/>
      <c r="S2297" s="61"/>
      <c r="T2297" s="61"/>
    </row>
    <row r="2298" spans="1:20" s="55" customFormat="1" ht="14.15" x14ac:dyDescent="0.4">
      <c r="A2298" s="39"/>
      <c r="E2298" s="74"/>
      <c r="F2298" s="74"/>
      <c r="G2298" s="74"/>
      <c r="S2298" s="61"/>
      <c r="T2298" s="61"/>
    </row>
    <row r="2299" spans="1:20" s="55" customFormat="1" ht="14.15" x14ac:dyDescent="0.4">
      <c r="A2299" s="39"/>
      <c r="E2299" s="74"/>
      <c r="F2299" s="74"/>
      <c r="G2299" s="74"/>
      <c r="S2299" s="61"/>
      <c r="T2299" s="61"/>
    </row>
    <row r="2300" spans="1:20" s="55" customFormat="1" ht="14.15" x14ac:dyDescent="0.4">
      <c r="A2300" s="39"/>
      <c r="E2300" s="74"/>
      <c r="F2300" s="74"/>
      <c r="G2300" s="74"/>
      <c r="S2300" s="61"/>
      <c r="T2300" s="61"/>
    </row>
    <row r="2301" spans="1:20" s="55" customFormat="1" ht="14.15" x14ac:dyDescent="0.4">
      <c r="A2301" s="39"/>
      <c r="E2301" s="74"/>
      <c r="F2301" s="74"/>
      <c r="G2301" s="74"/>
      <c r="S2301" s="61"/>
      <c r="T2301" s="61"/>
    </row>
    <row r="2302" spans="1:20" s="55" customFormat="1" ht="14.15" x14ac:dyDescent="0.4">
      <c r="A2302" s="39"/>
      <c r="E2302" s="74"/>
      <c r="F2302" s="74"/>
      <c r="G2302" s="74"/>
      <c r="S2302" s="61"/>
      <c r="T2302" s="61"/>
    </row>
    <row r="2303" spans="1:20" s="55" customFormat="1" ht="14.15" x14ac:dyDescent="0.4">
      <c r="A2303" s="39"/>
      <c r="E2303" s="74"/>
      <c r="F2303" s="74"/>
      <c r="G2303" s="74"/>
      <c r="S2303" s="61"/>
      <c r="T2303" s="61"/>
    </row>
    <row r="2304" spans="1:20" s="55" customFormat="1" ht="14.15" x14ac:dyDescent="0.4">
      <c r="A2304" s="39"/>
      <c r="E2304" s="74"/>
      <c r="F2304" s="74"/>
      <c r="G2304" s="74"/>
      <c r="S2304" s="61"/>
      <c r="T2304" s="61"/>
    </row>
    <row r="2305" spans="1:20" s="55" customFormat="1" ht="14.15" x14ac:dyDescent="0.4">
      <c r="A2305" s="39"/>
      <c r="E2305" s="74"/>
      <c r="F2305" s="74"/>
      <c r="G2305" s="74"/>
      <c r="S2305" s="61"/>
      <c r="T2305" s="61"/>
    </row>
    <row r="2306" spans="1:20" s="55" customFormat="1" ht="14.15" x14ac:dyDescent="0.4">
      <c r="A2306" s="39"/>
      <c r="E2306" s="74"/>
      <c r="F2306" s="74"/>
      <c r="G2306" s="74"/>
      <c r="S2306" s="61"/>
      <c r="T2306" s="61"/>
    </row>
    <row r="2307" spans="1:20" s="55" customFormat="1" ht="14.15" x14ac:dyDescent="0.4">
      <c r="A2307" s="39"/>
      <c r="E2307" s="74"/>
      <c r="F2307" s="74"/>
      <c r="G2307" s="74"/>
      <c r="S2307" s="61"/>
      <c r="T2307" s="61"/>
    </row>
    <row r="2308" spans="1:20" s="55" customFormat="1" ht="14.15" x14ac:dyDescent="0.4">
      <c r="A2308" s="39"/>
      <c r="E2308" s="74"/>
      <c r="F2308" s="74"/>
      <c r="G2308" s="74"/>
      <c r="S2308" s="61"/>
      <c r="T2308" s="61"/>
    </row>
    <row r="2309" spans="1:20" s="55" customFormat="1" ht="14.15" x14ac:dyDescent="0.4">
      <c r="A2309" s="39"/>
      <c r="E2309" s="74"/>
      <c r="F2309" s="74"/>
      <c r="G2309" s="74"/>
      <c r="S2309" s="61"/>
      <c r="T2309" s="61"/>
    </row>
    <row r="2310" spans="1:20" s="55" customFormat="1" ht="14.15" x14ac:dyDescent="0.4">
      <c r="A2310" s="39"/>
      <c r="E2310" s="74"/>
      <c r="F2310" s="74"/>
      <c r="G2310" s="74"/>
      <c r="S2310" s="61"/>
      <c r="T2310" s="61"/>
    </row>
    <row r="2311" spans="1:20" s="55" customFormat="1" ht="14.15" x14ac:dyDescent="0.4">
      <c r="A2311" s="39"/>
      <c r="E2311" s="74"/>
      <c r="F2311" s="74"/>
      <c r="G2311" s="74"/>
      <c r="S2311" s="61"/>
      <c r="T2311" s="61"/>
    </row>
    <row r="2312" spans="1:20" s="55" customFormat="1" ht="14.15" x14ac:dyDescent="0.4">
      <c r="A2312" s="39"/>
      <c r="E2312" s="74"/>
      <c r="F2312" s="74"/>
      <c r="G2312" s="74"/>
      <c r="S2312" s="61"/>
      <c r="T2312" s="61"/>
    </row>
    <row r="2313" spans="1:20" s="55" customFormat="1" ht="14.15" x14ac:dyDescent="0.4">
      <c r="A2313" s="39"/>
      <c r="E2313" s="74"/>
      <c r="F2313" s="74"/>
      <c r="G2313" s="74"/>
      <c r="S2313" s="61"/>
      <c r="T2313" s="61"/>
    </row>
    <row r="2314" spans="1:20" s="55" customFormat="1" ht="14.15" x14ac:dyDescent="0.4">
      <c r="A2314" s="39"/>
      <c r="E2314" s="74"/>
      <c r="F2314" s="74"/>
      <c r="G2314" s="74"/>
      <c r="S2314" s="61"/>
      <c r="T2314" s="61"/>
    </row>
    <row r="2315" spans="1:20" s="55" customFormat="1" ht="14.15" x14ac:dyDescent="0.4">
      <c r="A2315" s="39"/>
      <c r="E2315" s="74"/>
      <c r="F2315" s="74"/>
      <c r="G2315" s="74"/>
      <c r="S2315" s="61"/>
      <c r="T2315" s="61"/>
    </row>
    <row r="2316" spans="1:20" s="55" customFormat="1" ht="14.15" x14ac:dyDescent="0.4">
      <c r="A2316" s="39"/>
      <c r="E2316" s="74"/>
      <c r="F2316" s="74"/>
      <c r="G2316" s="74"/>
      <c r="S2316" s="61"/>
      <c r="T2316" s="61"/>
    </row>
    <row r="2317" spans="1:20" s="55" customFormat="1" ht="14.15" x14ac:dyDescent="0.4">
      <c r="A2317" s="39"/>
      <c r="E2317" s="74"/>
      <c r="F2317" s="74"/>
      <c r="G2317" s="74"/>
      <c r="S2317" s="61"/>
      <c r="T2317" s="61"/>
    </row>
    <row r="2318" spans="1:20" s="55" customFormat="1" ht="14.15" x14ac:dyDescent="0.4">
      <c r="A2318" s="39"/>
      <c r="E2318" s="74"/>
      <c r="F2318" s="74"/>
      <c r="G2318" s="74"/>
      <c r="S2318" s="61"/>
      <c r="T2318" s="61"/>
    </row>
    <row r="2319" spans="1:20" s="55" customFormat="1" ht="14.15" x14ac:dyDescent="0.4">
      <c r="A2319" s="39"/>
      <c r="E2319" s="74"/>
      <c r="F2319" s="74"/>
      <c r="G2319" s="74"/>
      <c r="S2319" s="61"/>
      <c r="T2319" s="61"/>
    </row>
    <row r="2320" spans="1:20" s="55" customFormat="1" ht="14.15" x14ac:dyDescent="0.4">
      <c r="A2320" s="39"/>
      <c r="E2320" s="74"/>
      <c r="F2320" s="74"/>
      <c r="G2320" s="74"/>
      <c r="S2320" s="61"/>
      <c r="T2320" s="61"/>
    </row>
    <row r="2321" spans="1:20" s="55" customFormat="1" ht="14.15" x14ac:dyDescent="0.4">
      <c r="A2321" s="39"/>
      <c r="E2321" s="74"/>
      <c r="F2321" s="74"/>
      <c r="G2321" s="74"/>
      <c r="S2321" s="61"/>
      <c r="T2321" s="61"/>
    </row>
    <row r="2322" spans="1:20" s="55" customFormat="1" ht="14.15" x14ac:dyDescent="0.4">
      <c r="A2322" s="39"/>
      <c r="E2322" s="74"/>
      <c r="F2322" s="74"/>
      <c r="G2322" s="74"/>
      <c r="S2322" s="61"/>
      <c r="T2322" s="61"/>
    </row>
    <row r="2323" spans="1:20" s="55" customFormat="1" ht="14.15" x14ac:dyDescent="0.4">
      <c r="A2323" s="39"/>
      <c r="E2323" s="74"/>
      <c r="F2323" s="74"/>
      <c r="G2323" s="74"/>
      <c r="S2323" s="61"/>
      <c r="T2323" s="61"/>
    </row>
    <row r="2324" spans="1:20" s="55" customFormat="1" ht="14.15" x14ac:dyDescent="0.4">
      <c r="A2324" s="39"/>
      <c r="E2324" s="74"/>
      <c r="F2324" s="74"/>
      <c r="G2324" s="74"/>
      <c r="S2324" s="61"/>
      <c r="T2324" s="61"/>
    </row>
    <row r="2325" spans="1:20" s="55" customFormat="1" ht="14.15" x14ac:dyDescent="0.4">
      <c r="A2325" s="39"/>
      <c r="E2325" s="74"/>
      <c r="F2325" s="74"/>
      <c r="G2325" s="74"/>
      <c r="S2325" s="61"/>
      <c r="T2325" s="61"/>
    </row>
    <row r="2326" spans="1:20" s="55" customFormat="1" ht="14.15" x14ac:dyDescent="0.4">
      <c r="A2326" s="39"/>
      <c r="E2326" s="74"/>
      <c r="F2326" s="74"/>
      <c r="G2326" s="74"/>
      <c r="S2326" s="61"/>
      <c r="T2326" s="61"/>
    </row>
    <row r="2327" spans="1:20" s="55" customFormat="1" ht="14.15" x14ac:dyDescent="0.4">
      <c r="A2327" s="39"/>
      <c r="E2327" s="74"/>
      <c r="F2327" s="74"/>
      <c r="G2327" s="74"/>
      <c r="S2327" s="61"/>
      <c r="T2327" s="61"/>
    </row>
    <row r="2328" spans="1:20" s="55" customFormat="1" ht="14.15" x14ac:dyDescent="0.4">
      <c r="A2328" s="39"/>
      <c r="E2328" s="74"/>
      <c r="F2328" s="74"/>
      <c r="G2328" s="74"/>
      <c r="S2328" s="61"/>
      <c r="T2328" s="61"/>
    </row>
    <row r="2329" spans="1:20" s="55" customFormat="1" ht="14.15" x14ac:dyDescent="0.4">
      <c r="A2329" s="39"/>
      <c r="E2329" s="74"/>
      <c r="F2329" s="74"/>
      <c r="G2329" s="74"/>
      <c r="S2329" s="61"/>
      <c r="T2329" s="61"/>
    </row>
    <row r="2330" spans="1:20" s="55" customFormat="1" ht="14.15" x14ac:dyDescent="0.4">
      <c r="A2330" s="39"/>
      <c r="E2330" s="74"/>
      <c r="F2330" s="74"/>
      <c r="G2330" s="74"/>
      <c r="S2330" s="61"/>
      <c r="T2330" s="61"/>
    </row>
    <row r="2331" spans="1:20" s="55" customFormat="1" ht="14.15" x14ac:dyDescent="0.4">
      <c r="A2331" s="39"/>
      <c r="E2331" s="74"/>
      <c r="F2331" s="74"/>
      <c r="G2331" s="74"/>
      <c r="S2331" s="61"/>
      <c r="T2331" s="61"/>
    </row>
    <row r="2332" spans="1:20" s="55" customFormat="1" ht="14.15" x14ac:dyDescent="0.4">
      <c r="A2332" s="39"/>
      <c r="E2332" s="74"/>
      <c r="F2332" s="74"/>
      <c r="G2332" s="74"/>
      <c r="S2332" s="61"/>
      <c r="T2332" s="61"/>
    </row>
    <row r="2333" spans="1:20" s="55" customFormat="1" ht="14.15" x14ac:dyDescent="0.4">
      <c r="A2333" s="39"/>
      <c r="E2333" s="74"/>
      <c r="F2333" s="74"/>
      <c r="G2333" s="74"/>
      <c r="S2333" s="61"/>
      <c r="T2333" s="61"/>
    </row>
    <row r="2334" spans="1:20" s="55" customFormat="1" ht="14.15" x14ac:dyDescent="0.4">
      <c r="A2334" s="39"/>
      <c r="E2334" s="74"/>
      <c r="F2334" s="74"/>
      <c r="G2334" s="74"/>
      <c r="S2334" s="61"/>
      <c r="T2334" s="61"/>
    </row>
    <row r="2335" spans="1:20" s="55" customFormat="1" ht="14.15" x14ac:dyDescent="0.4">
      <c r="A2335" s="39"/>
      <c r="E2335" s="74"/>
      <c r="F2335" s="74"/>
      <c r="G2335" s="74"/>
      <c r="S2335" s="61"/>
      <c r="T2335" s="61"/>
    </row>
    <row r="2336" spans="1:20" s="55" customFormat="1" ht="14.15" x14ac:dyDescent="0.4">
      <c r="A2336" s="39"/>
      <c r="E2336" s="74"/>
      <c r="F2336" s="74"/>
      <c r="G2336" s="74"/>
      <c r="S2336" s="61"/>
      <c r="T2336" s="61"/>
    </row>
    <row r="2337" spans="1:20" s="55" customFormat="1" ht="14.15" x14ac:dyDescent="0.4">
      <c r="A2337" s="39"/>
      <c r="E2337" s="74"/>
      <c r="F2337" s="74"/>
      <c r="G2337" s="74"/>
      <c r="S2337" s="61"/>
      <c r="T2337" s="61"/>
    </row>
    <row r="2338" spans="1:20" s="55" customFormat="1" ht="14.15" x14ac:dyDescent="0.4">
      <c r="A2338" s="39"/>
      <c r="E2338" s="74"/>
      <c r="F2338" s="74"/>
      <c r="G2338" s="74"/>
      <c r="S2338" s="61"/>
      <c r="T2338" s="61"/>
    </row>
    <row r="2339" spans="1:20" s="55" customFormat="1" ht="14.15" x14ac:dyDescent="0.4">
      <c r="A2339" s="39"/>
      <c r="E2339" s="74"/>
      <c r="F2339" s="74"/>
      <c r="G2339" s="74"/>
      <c r="S2339" s="61"/>
      <c r="T2339" s="61"/>
    </row>
    <row r="2340" spans="1:20" s="55" customFormat="1" ht="14.15" x14ac:dyDescent="0.4">
      <c r="A2340" s="39"/>
      <c r="E2340" s="74"/>
      <c r="F2340" s="74"/>
      <c r="G2340" s="74"/>
      <c r="S2340" s="61"/>
      <c r="T2340" s="61"/>
    </row>
    <row r="2341" spans="1:20" s="55" customFormat="1" ht="14.15" x14ac:dyDescent="0.4">
      <c r="A2341" s="39"/>
      <c r="E2341" s="74"/>
      <c r="F2341" s="74"/>
      <c r="G2341" s="74"/>
      <c r="S2341" s="61"/>
      <c r="T2341" s="61"/>
    </row>
    <row r="2342" spans="1:20" s="55" customFormat="1" ht="14.15" x14ac:dyDescent="0.4">
      <c r="A2342" s="39"/>
      <c r="E2342" s="74"/>
      <c r="F2342" s="74"/>
      <c r="G2342" s="74"/>
      <c r="S2342" s="61"/>
      <c r="T2342" s="61"/>
    </row>
    <row r="2343" spans="1:20" s="55" customFormat="1" ht="14.15" x14ac:dyDescent="0.4">
      <c r="A2343" s="39"/>
      <c r="E2343" s="74"/>
      <c r="F2343" s="74"/>
      <c r="G2343" s="74"/>
      <c r="S2343" s="61"/>
      <c r="T2343" s="61"/>
    </row>
    <row r="2344" spans="1:20" s="55" customFormat="1" ht="14.15" x14ac:dyDescent="0.4">
      <c r="A2344" s="39"/>
      <c r="E2344" s="74"/>
      <c r="F2344" s="74"/>
      <c r="G2344" s="74"/>
      <c r="S2344" s="61"/>
      <c r="T2344" s="61"/>
    </row>
    <row r="2345" spans="1:20" s="55" customFormat="1" ht="14.15" x14ac:dyDescent="0.4">
      <c r="A2345" s="39"/>
      <c r="E2345" s="74"/>
      <c r="F2345" s="74"/>
      <c r="G2345" s="74"/>
      <c r="S2345" s="61"/>
      <c r="T2345" s="61"/>
    </row>
    <row r="2346" spans="1:20" s="55" customFormat="1" ht="14.15" x14ac:dyDescent="0.4">
      <c r="A2346" s="39"/>
      <c r="E2346" s="74"/>
      <c r="F2346" s="74"/>
      <c r="G2346" s="74"/>
      <c r="S2346" s="61"/>
      <c r="T2346" s="61"/>
    </row>
    <row r="2347" spans="1:20" s="55" customFormat="1" ht="14.15" x14ac:dyDescent="0.4">
      <c r="A2347" s="39"/>
      <c r="E2347" s="74"/>
      <c r="F2347" s="74"/>
      <c r="G2347" s="74"/>
      <c r="S2347" s="61"/>
      <c r="T2347" s="61"/>
    </row>
    <row r="2348" spans="1:20" s="55" customFormat="1" ht="14.15" x14ac:dyDescent="0.4">
      <c r="A2348" s="39"/>
      <c r="E2348" s="74"/>
      <c r="F2348" s="74"/>
      <c r="G2348" s="74"/>
      <c r="S2348" s="61"/>
      <c r="T2348" s="61"/>
    </row>
    <row r="2349" spans="1:20" s="55" customFormat="1" ht="14.15" x14ac:dyDescent="0.4">
      <c r="A2349" s="39"/>
      <c r="E2349" s="74"/>
      <c r="F2349" s="74"/>
      <c r="G2349" s="74"/>
      <c r="S2349" s="61"/>
      <c r="T2349" s="61"/>
    </row>
    <row r="2350" spans="1:20" s="55" customFormat="1" ht="14.15" x14ac:dyDescent="0.4">
      <c r="A2350" s="39"/>
      <c r="E2350" s="74"/>
      <c r="F2350" s="74"/>
      <c r="G2350" s="74"/>
      <c r="S2350" s="61"/>
      <c r="T2350" s="61"/>
    </row>
    <row r="2351" spans="1:20" s="55" customFormat="1" ht="14.15" x14ac:dyDescent="0.4">
      <c r="A2351" s="39"/>
      <c r="E2351" s="74"/>
      <c r="F2351" s="74"/>
      <c r="G2351" s="74"/>
      <c r="S2351" s="61"/>
      <c r="T2351" s="61"/>
    </row>
    <row r="2352" spans="1:20" s="55" customFormat="1" ht="14.15" x14ac:dyDescent="0.4">
      <c r="A2352" s="39"/>
      <c r="E2352" s="74"/>
      <c r="F2352" s="74"/>
      <c r="G2352" s="74"/>
      <c r="S2352" s="61"/>
      <c r="T2352" s="61"/>
    </row>
    <row r="2353" spans="1:20" s="55" customFormat="1" ht="14.15" x14ac:dyDescent="0.4">
      <c r="A2353" s="39"/>
      <c r="E2353" s="74"/>
      <c r="F2353" s="74"/>
      <c r="G2353" s="74"/>
      <c r="S2353" s="61"/>
      <c r="T2353" s="61"/>
    </row>
    <row r="2354" spans="1:20" s="55" customFormat="1" ht="14.15" x14ac:dyDescent="0.4">
      <c r="A2354" s="39"/>
      <c r="E2354" s="74"/>
      <c r="F2354" s="74"/>
      <c r="G2354" s="74"/>
      <c r="S2354" s="61"/>
      <c r="T2354" s="61"/>
    </row>
    <row r="2355" spans="1:20" s="55" customFormat="1" ht="14.15" x14ac:dyDescent="0.4">
      <c r="A2355" s="39"/>
      <c r="E2355" s="74"/>
      <c r="F2355" s="74"/>
      <c r="G2355" s="74"/>
      <c r="S2355" s="61"/>
      <c r="T2355" s="61"/>
    </row>
    <row r="2356" spans="1:20" s="55" customFormat="1" ht="14.15" x14ac:dyDescent="0.4">
      <c r="A2356" s="39"/>
      <c r="E2356" s="74"/>
      <c r="F2356" s="74"/>
      <c r="G2356" s="74"/>
      <c r="S2356" s="61"/>
      <c r="T2356" s="61"/>
    </row>
    <row r="2357" spans="1:20" s="55" customFormat="1" ht="14.15" x14ac:dyDescent="0.4">
      <c r="A2357" s="39"/>
      <c r="E2357" s="74"/>
      <c r="F2357" s="74"/>
      <c r="G2357" s="74"/>
      <c r="S2357" s="61"/>
      <c r="T2357" s="61"/>
    </row>
    <row r="2358" spans="1:20" s="55" customFormat="1" ht="14.15" x14ac:dyDescent="0.4">
      <c r="A2358" s="39"/>
      <c r="E2358" s="74"/>
      <c r="F2358" s="74"/>
      <c r="G2358" s="74"/>
      <c r="S2358" s="61"/>
      <c r="T2358" s="61"/>
    </row>
    <row r="2359" spans="1:20" s="55" customFormat="1" ht="14.15" x14ac:dyDescent="0.4">
      <c r="A2359" s="39"/>
      <c r="E2359" s="74"/>
      <c r="F2359" s="74"/>
      <c r="G2359" s="74"/>
      <c r="S2359" s="61"/>
      <c r="T2359" s="61"/>
    </row>
    <row r="2360" spans="1:20" s="55" customFormat="1" ht="14.15" x14ac:dyDescent="0.4">
      <c r="A2360" s="39"/>
      <c r="E2360" s="74"/>
      <c r="F2360" s="74"/>
      <c r="G2360" s="74"/>
      <c r="S2360" s="61"/>
      <c r="T2360" s="61"/>
    </row>
    <row r="2361" spans="1:20" s="55" customFormat="1" ht="14.15" x14ac:dyDescent="0.4">
      <c r="A2361" s="39"/>
      <c r="E2361" s="74"/>
      <c r="F2361" s="74"/>
      <c r="G2361" s="74"/>
      <c r="S2361" s="61"/>
      <c r="T2361" s="61"/>
    </row>
    <row r="2362" spans="1:20" s="55" customFormat="1" ht="14.15" x14ac:dyDescent="0.4">
      <c r="A2362" s="39"/>
      <c r="E2362" s="74"/>
      <c r="F2362" s="74"/>
      <c r="G2362" s="74"/>
      <c r="S2362" s="61"/>
      <c r="T2362" s="61"/>
    </row>
    <row r="2363" spans="1:20" s="55" customFormat="1" ht="14.15" x14ac:dyDescent="0.4">
      <c r="A2363" s="39"/>
      <c r="E2363" s="74"/>
      <c r="F2363" s="74"/>
      <c r="G2363" s="74"/>
      <c r="S2363" s="61"/>
      <c r="T2363" s="61"/>
    </row>
    <row r="2364" spans="1:20" s="55" customFormat="1" ht="14.15" x14ac:dyDescent="0.4">
      <c r="A2364" s="39"/>
      <c r="E2364" s="74"/>
      <c r="F2364" s="74"/>
      <c r="G2364" s="74"/>
      <c r="S2364" s="61"/>
      <c r="T2364" s="61"/>
    </row>
    <row r="2365" spans="1:20" s="55" customFormat="1" ht="14.15" x14ac:dyDescent="0.4">
      <c r="A2365" s="39"/>
      <c r="E2365" s="74"/>
      <c r="F2365" s="74"/>
      <c r="G2365" s="74"/>
      <c r="S2365" s="61"/>
      <c r="T2365" s="61"/>
    </row>
    <row r="2366" spans="1:20" s="55" customFormat="1" ht="14.15" x14ac:dyDescent="0.4">
      <c r="A2366" s="39"/>
      <c r="E2366" s="74"/>
      <c r="F2366" s="74"/>
      <c r="G2366" s="74"/>
      <c r="S2366" s="61"/>
      <c r="T2366" s="61"/>
    </row>
    <row r="2367" spans="1:20" s="55" customFormat="1" ht="14.15" x14ac:dyDescent="0.4">
      <c r="A2367" s="39"/>
      <c r="E2367" s="74"/>
      <c r="F2367" s="74"/>
      <c r="G2367" s="74"/>
      <c r="S2367" s="61"/>
      <c r="T2367" s="61"/>
    </row>
    <row r="2368" spans="1:20" s="55" customFormat="1" ht="14.15" x14ac:dyDescent="0.4">
      <c r="A2368" s="39"/>
      <c r="E2368" s="74"/>
      <c r="F2368" s="74"/>
      <c r="G2368" s="74"/>
      <c r="S2368" s="61"/>
      <c r="T2368" s="61"/>
    </row>
    <row r="2369" spans="1:20" s="55" customFormat="1" ht="14.15" x14ac:dyDescent="0.4">
      <c r="A2369" s="39"/>
      <c r="E2369" s="74"/>
      <c r="F2369" s="74"/>
      <c r="G2369" s="74"/>
      <c r="S2369" s="61"/>
      <c r="T2369" s="61"/>
    </row>
    <row r="2370" spans="1:20" s="55" customFormat="1" ht="14.15" x14ac:dyDescent="0.4">
      <c r="A2370" s="39"/>
      <c r="E2370" s="74"/>
      <c r="F2370" s="74"/>
      <c r="G2370" s="74"/>
      <c r="S2370" s="61"/>
      <c r="T2370" s="61"/>
    </row>
    <row r="2371" spans="1:20" s="55" customFormat="1" ht="14.15" x14ac:dyDescent="0.4">
      <c r="A2371" s="39"/>
      <c r="E2371" s="74"/>
      <c r="F2371" s="74"/>
      <c r="G2371" s="74"/>
      <c r="S2371" s="61"/>
      <c r="T2371" s="61"/>
    </row>
    <row r="2372" spans="1:20" s="55" customFormat="1" ht="14.15" x14ac:dyDescent="0.4">
      <c r="A2372" s="39"/>
      <c r="E2372" s="74"/>
      <c r="F2372" s="74"/>
      <c r="G2372" s="74"/>
      <c r="S2372" s="61"/>
      <c r="T2372" s="61"/>
    </row>
    <row r="2373" spans="1:20" s="55" customFormat="1" ht="14.15" x14ac:dyDescent="0.4">
      <c r="A2373" s="39"/>
      <c r="E2373" s="74"/>
      <c r="F2373" s="74"/>
      <c r="G2373" s="74"/>
      <c r="S2373" s="61"/>
      <c r="T2373" s="61"/>
    </row>
    <row r="2374" spans="1:20" s="55" customFormat="1" ht="14.15" x14ac:dyDescent="0.4">
      <c r="A2374" s="39"/>
      <c r="E2374" s="74"/>
      <c r="F2374" s="74"/>
      <c r="G2374" s="74"/>
      <c r="S2374" s="61"/>
      <c r="T2374" s="61"/>
    </row>
    <row r="2375" spans="1:20" s="55" customFormat="1" ht="14.15" x14ac:dyDescent="0.4">
      <c r="A2375" s="39"/>
      <c r="E2375" s="74"/>
      <c r="F2375" s="74"/>
      <c r="G2375" s="74"/>
      <c r="S2375" s="61"/>
      <c r="T2375" s="61"/>
    </row>
    <row r="2376" spans="1:20" s="55" customFormat="1" ht="14.15" x14ac:dyDescent="0.4">
      <c r="A2376" s="39"/>
      <c r="E2376" s="74"/>
      <c r="F2376" s="74"/>
      <c r="G2376" s="74"/>
      <c r="S2376" s="61"/>
      <c r="T2376" s="61"/>
    </row>
    <row r="2377" spans="1:20" s="55" customFormat="1" ht="14.15" x14ac:dyDescent="0.4">
      <c r="A2377" s="39"/>
      <c r="E2377" s="74"/>
      <c r="F2377" s="74"/>
      <c r="G2377" s="74"/>
      <c r="S2377" s="61"/>
      <c r="T2377" s="61"/>
    </row>
    <row r="2378" spans="1:20" s="55" customFormat="1" ht="14.15" x14ac:dyDescent="0.4">
      <c r="A2378" s="39"/>
      <c r="E2378" s="74"/>
      <c r="F2378" s="74"/>
      <c r="G2378" s="74"/>
      <c r="S2378" s="61"/>
      <c r="T2378" s="61"/>
    </row>
    <row r="2379" spans="1:20" s="55" customFormat="1" ht="14.15" x14ac:dyDescent="0.4">
      <c r="A2379" s="39"/>
      <c r="E2379" s="74"/>
      <c r="F2379" s="74"/>
      <c r="G2379" s="74"/>
      <c r="S2379" s="61"/>
      <c r="T2379" s="61"/>
    </row>
    <row r="2380" spans="1:20" s="55" customFormat="1" ht="14.15" x14ac:dyDescent="0.4">
      <c r="A2380" s="39"/>
      <c r="E2380" s="74"/>
      <c r="F2380" s="74"/>
      <c r="G2380" s="74"/>
      <c r="S2380" s="61"/>
      <c r="T2380" s="61"/>
    </row>
    <row r="2381" spans="1:20" s="55" customFormat="1" ht="14.15" x14ac:dyDescent="0.4">
      <c r="A2381" s="39"/>
      <c r="E2381" s="74"/>
      <c r="F2381" s="74"/>
      <c r="G2381" s="74"/>
      <c r="S2381" s="61"/>
      <c r="T2381" s="61"/>
    </row>
    <row r="2382" spans="1:20" s="55" customFormat="1" ht="14.15" x14ac:dyDescent="0.4">
      <c r="A2382" s="39"/>
      <c r="E2382" s="74"/>
      <c r="F2382" s="74"/>
      <c r="G2382" s="74"/>
      <c r="S2382" s="61"/>
      <c r="T2382" s="61"/>
    </row>
    <row r="2383" spans="1:20" s="55" customFormat="1" ht="14.15" x14ac:dyDescent="0.4">
      <c r="A2383" s="39"/>
      <c r="E2383" s="74"/>
      <c r="F2383" s="74"/>
      <c r="G2383" s="74"/>
      <c r="S2383" s="61"/>
      <c r="T2383" s="61"/>
    </row>
    <row r="2384" spans="1:20" s="55" customFormat="1" ht="14.15" x14ac:dyDescent="0.4">
      <c r="A2384" s="39"/>
      <c r="E2384" s="74"/>
      <c r="F2384" s="74"/>
      <c r="G2384" s="74"/>
      <c r="S2384" s="61"/>
      <c r="T2384" s="61"/>
    </row>
    <row r="2385" spans="1:20" s="55" customFormat="1" ht="14.15" x14ac:dyDescent="0.4">
      <c r="A2385" s="39"/>
      <c r="E2385" s="74"/>
      <c r="F2385" s="74"/>
      <c r="G2385" s="74"/>
      <c r="S2385" s="61"/>
      <c r="T2385" s="61"/>
    </row>
    <row r="2386" spans="1:20" s="55" customFormat="1" ht="14.15" x14ac:dyDescent="0.4">
      <c r="A2386" s="39"/>
      <c r="E2386" s="74"/>
      <c r="F2386" s="74"/>
      <c r="G2386" s="74"/>
      <c r="S2386" s="61"/>
      <c r="T2386" s="61"/>
    </row>
    <row r="2387" spans="1:20" s="55" customFormat="1" ht="14.15" x14ac:dyDescent="0.4">
      <c r="A2387" s="39"/>
      <c r="E2387" s="74"/>
      <c r="F2387" s="74"/>
      <c r="G2387" s="74"/>
      <c r="S2387" s="61"/>
      <c r="T2387" s="61"/>
    </row>
    <row r="2388" spans="1:20" s="55" customFormat="1" ht="14.15" x14ac:dyDescent="0.4">
      <c r="A2388" s="39"/>
      <c r="E2388" s="74"/>
      <c r="F2388" s="74"/>
      <c r="G2388" s="74"/>
      <c r="S2388" s="61"/>
      <c r="T2388" s="61"/>
    </row>
    <row r="2389" spans="1:20" s="55" customFormat="1" ht="14.15" x14ac:dyDescent="0.4">
      <c r="A2389" s="39"/>
      <c r="E2389" s="74"/>
      <c r="F2389" s="74"/>
      <c r="G2389" s="74"/>
      <c r="S2389" s="61"/>
      <c r="T2389" s="61"/>
    </row>
    <row r="2390" spans="1:20" s="55" customFormat="1" ht="14.15" x14ac:dyDescent="0.4">
      <c r="A2390" s="39"/>
      <c r="E2390" s="74"/>
      <c r="F2390" s="74"/>
      <c r="G2390" s="74"/>
      <c r="S2390" s="61"/>
      <c r="T2390" s="61"/>
    </row>
    <row r="2391" spans="1:20" s="55" customFormat="1" ht="14.15" x14ac:dyDescent="0.4">
      <c r="A2391" s="39"/>
      <c r="E2391" s="74"/>
      <c r="F2391" s="74"/>
      <c r="G2391" s="74"/>
      <c r="S2391" s="61"/>
      <c r="T2391" s="61"/>
    </row>
    <row r="2392" spans="1:20" s="55" customFormat="1" ht="14.15" x14ac:dyDescent="0.4">
      <c r="A2392" s="39"/>
      <c r="E2392" s="74"/>
      <c r="F2392" s="74"/>
      <c r="G2392" s="74"/>
      <c r="S2392" s="61"/>
      <c r="T2392" s="61"/>
    </row>
    <row r="2393" spans="1:20" s="55" customFormat="1" ht="14.15" x14ac:dyDescent="0.4">
      <c r="A2393" s="39"/>
      <c r="E2393" s="74"/>
      <c r="F2393" s="74"/>
      <c r="G2393" s="74"/>
      <c r="S2393" s="61"/>
      <c r="T2393" s="61"/>
    </row>
    <row r="2394" spans="1:20" s="55" customFormat="1" ht="14.15" x14ac:dyDescent="0.4">
      <c r="A2394" s="39"/>
      <c r="E2394" s="74"/>
      <c r="F2394" s="74"/>
      <c r="G2394" s="74"/>
      <c r="S2394" s="61"/>
      <c r="T2394" s="61"/>
    </row>
    <row r="2395" spans="1:20" s="55" customFormat="1" ht="14.15" x14ac:dyDescent="0.4">
      <c r="A2395" s="39"/>
      <c r="E2395" s="74"/>
      <c r="F2395" s="74"/>
      <c r="G2395" s="74"/>
      <c r="S2395" s="61"/>
      <c r="T2395" s="61"/>
    </row>
    <row r="2396" spans="1:20" s="55" customFormat="1" ht="14.15" x14ac:dyDescent="0.4">
      <c r="A2396" s="39"/>
      <c r="E2396" s="74"/>
      <c r="F2396" s="74"/>
      <c r="G2396" s="74"/>
      <c r="S2396" s="61"/>
      <c r="T2396" s="61"/>
    </row>
    <row r="2397" spans="1:20" s="55" customFormat="1" ht="14.15" x14ac:dyDescent="0.4">
      <c r="A2397" s="39"/>
      <c r="E2397" s="74"/>
      <c r="F2397" s="74"/>
      <c r="G2397" s="74"/>
      <c r="S2397" s="61"/>
      <c r="T2397" s="61"/>
    </row>
    <row r="2398" spans="1:20" s="55" customFormat="1" ht="14.15" x14ac:dyDescent="0.4">
      <c r="A2398" s="39"/>
      <c r="E2398" s="74"/>
      <c r="F2398" s="74"/>
      <c r="G2398" s="74"/>
      <c r="S2398" s="61"/>
      <c r="T2398" s="61"/>
    </row>
    <row r="2399" spans="1:20" s="55" customFormat="1" ht="14.15" x14ac:dyDescent="0.4">
      <c r="A2399" s="39"/>
      <c r="E2399" s="74"/>
      <c r="F2399" s="74"/>
      <c r="G2399" s="74"/>
      <c r="S2399" s="61"/>
      <c r="T2399" s="61"/>
    </row>
    <row r="2400" spans="1:20" s="55" customFormat="1" ht="14.15" x14ac:dyDescent="0.4">
      <c r="A2400" s="39"/>
      <c r="E2400" s="74"/>
      <c r="F2400" s="74"/>
      <c r="G2400" s="74"/>
      <c r="S2400" s="61"/>
      <c r="T2400" s="61"/>
    </row>
    <row r="2401" spans="1:20" s="55" customFormat="1" ht="14.15" x14ac:dyDescent="0.4">
      <c r="A2401" s="39"/>
      <c r="E2401" s="74"/>
      <c r="F2401" s="74"/>
      <c r="G2401" s="74"/>
      <c r="S2401" s="61"/>
      <c r="T2401" s="61"/>
    </row>
    <row r="2402" spans="1:20" s="55" customFormat="1" ht="14.15" x14ac:dyDescent="0.4">
      <c r="A2402" s="39"/>
      <c r="E2402" s="74"/>
      <c r="F2402" s="74"/>
      <c r="G2402" s="74"/>
      <c r="S2402" s="61"/>
      <c r="T2402" s="61"/>
    </row>
    <row r="2403" spans="1:20" s="55" customFormat="1" ht="14.15" x14ac:dyDescent="0.4">
      <c r="A2403" s="39"/>
      <c r="E2403" s="74"/>
      <c r="F2403" s="74"/>
      <c r="G2403" s="74"/>
      <c r="S2403" s="61"/>
      <c r="T2403" s="61"/>
    </row>
    <row r="2404" spans="1:20" s="55" customFormat="1" ht="14.15" x14ac:dyDescent="0.4">
      <c r="A2404" s="39"/>
      <c r="E2404" s="74"/>
      <c r="F2404" s="74"/>
      <c r="G2404" s="74"/>
      <c r="S2404" s="61"/>
      <c r="T2404" s="61"/>
    </row>
    <row r="2405" spans="1:20" s="55" customFormat="1" ht="14.15" x14ac:dyDescent="0.4">
      <c r="A2405" s="39"/>
      <c r="E2405" s="74"/>
      <c r="F2405" s="74"/>
      <c r="G2405" s="74"/>
      <c r="S2405" s="61"/>
      <c r="T2405" s="61"/>
    </row>
    <row r="2406" spans="1:20" s="55" customFormat="1" ht="14.15" x14ac:dyDescent="0.4">
      <c r="A2406" s="39"/>
      <c r="E2406" s="74"/>
      <c r="F2406" s="74"/>
      <c r="G2406" s="74"/>
      <c r="S2406" s="61"/>
      <c r="T2406" s="61"/>
    </row>
    <row r="2407" spans="1:20" s="55" customFormat="1" ht="14.15" x14ac:dyDescent="0.4">
      <c r="A2407" s="39"/>
      <c r="E2407" s="74"/>
      <c r="F2407" s="74"/>
      <c r="G2407" s="74"/>
      <c r="S2407" s="61"/>
      <c r="T2407" s="61"/>
    </row>
    <row r="2408" spans="1:20" s="55" customFormat="1" ht="14.15" x14ac:dyDescent="0.4">
      <c r="A2408" s="39"/>
      <c r="E2408" s="74"/>
      <c r="F2408" s="74"/>
      <c r="G2408" s="74"/>
      <c r="S2408" s="61"/>
      <c r="T2408" s="61"/>
    </row>
    <row r="2409" spans="1:20" s="55" customFormat="1" ht="14.15" x14ac:dyDescent="0.4">
      <c r="A2409" s="39"/>
      <c r="E2409" s="74"/>
      <c r="F2409" s="74"/>
      <c r="G2409" s="74"/>
      <c r="S2409" s="61"/>
      <c r="T2409" s="61"/>
    </row>
    <row r="2410" spans="1:20" s="55" customFormat="1" ht="14.15" x14ac:dyDescent="0.4">
      <c r="A2410" s="39"/>
      <c r="E2410" s="74"/>
      <c r="F2410" s="74"/>
      <c r="G2410" s="74"/>
      <c r="S2410" s="61"/>
      <c r="T2410" s="61"/>
    </row>
    <row r="2411" spans="1:20" s="55" customFormat="1" ht="14.15" x14ac:dyDescent="0.4">
      <c r="A2411" s="39"/>
      <c r="E2411" s="74"/>
      <c r="F2411" s="74"/>
      <c r="G2411" s="74"/>
      <c r="S2411" s="61"/>
      <c r="T2411" s="61"/>
    </row>
    <row r="2412" spans="1:20" s="55" customFormat="1" ht="14.15" x14ac:dyDescent="0.4">
      <c r="A2412" s="39"/>
      <c r="E2412" s="74"/>
      <c r="F2412" s="74"/>
      <c r="G2412" s="74"/>
      <c r="S2412" s="61"/>
      <c r="T2412" s="61"/>
    </row>
    <row r="2413" spans="1:20" s="55" customFormat="1" ht="14.15" x14ac:dyDescent="0.4">
      <c r="A2413" s="39"/>
      <c r="E2413" s="74"/>
      <c r="F2413" s="74"/>
      <c r="G2413" s="74"/>
      <c r="S2413" s="61"/>
      <c r="T2413" s="61"/>
    </row>
    <row r="2414" spans="1:20" s="55" customFormat="1" ht="14.15" x14ac:dyDescent="0.4">
      <c r="A2414" s="39"/>
      <c r="E2414" s="74"/>
      <c r="F2414" s="74"/>
      <c r="G2414" s="74"/>
      <c r="S2414" s="61"/>
      <c r="T2414" s="61"/>
    </row>
    <row r="2415" spans="1:20" s="55" customFormat="1" ht="14.15" x14ac:dyDescent="0.4">
      <c r="A2415" s="39"/>
      <c r="E2415" s="74"/>
      <c r="F2415" s="74"/>
      <c r="G2415" s="74"/>
      <c r="S2415" s="61"/>
      <c r="T2415" s="61"/>
    </row>
    <row r="2416" spans="1:20" s="55" customFormat="1" ht="14.15" x14ac:dyDescent="0.4">
      <c r="A2416" s="39"/>
      <c r="E2416" s="74"/>
      <c r="F2416" s="74"/>
      <c r="G2416" s="74"/>
      <c r="S2416" s="61"/>
      <c r="T2416" s="61"/>
    </row>
    <row r="2417" spans="1:20" s="55" customFormat="1" ht="14.15" x14ac:dyDescent="0.4">
      <c r="A2417" s="39"/>
      <c r="E2417" s="74"/>
      <c r="F2417" s="74"/>
      <c r="G2417" s="74"/>
      <c r="S2417" s="61"/>
      <c r="T2417" s="61"/>
    </row>
    <row r="2418" spans="1:20" s="55" customFormat="1" ht="14.15" x14ac:dyDescent="0.4">
      <c r="A2418" s="39"/>
      <c r="E2418" s="74"/>
      <c r="F2418" s="74"/>
      <c r="G2418" s="74"/>
      <c r="S2418" s="61"/>
      <c r="T2418" s="61"/>
    </row>
    <row r="2419" spans="1:20" s="55" customFormat="1" ht="14.15" x14ac:dyDescent="0.4">
      <c r="A2419" s="39"/>
      <c r="E2419" s="74"/>
      <c r="F2419" s="74"/>
      <c r="G2419" s="74"/>
      <c r="S2419" s="61"/>
      <c r="T2419" s="61"/>
    </row>
    <row r="2420" spans="1:20" s="55" customFormat="1" ht="14.15" x14ac:dyDescent="0.4">
      <c r="A2420" s="39"/>
      <c r="E2420" s="74"/>
      <c r="F2420" s="74"/>
      <c r="G2420" s="74"/>
      <c r="S2420" s="61"/>
      <c r="T2420" s="61"/>
    </row>
    <row r="2421" spans="1:20" s="55" customFormat="1" ht="14.15" x14ac:dyDescent="0.4">
      <c r="A2421" s="39"/>
      <c r="E2421" s="74"/>
      <c r="F2421" s="74"/>
      <c r="G2421" s="74"/>
      <c r="S2421" s="61"/>
      <c r="T2421" s="61"/>
    </row>
    <row r="2422" spans="1:20" s="55" customFormat="1" ht="14.15" x14ac:dyDescent="0.4">
      <c r="A2422" s="39"/>
      <c r="E2422" s="74"/>
      <c r="F2422" s="74"/>
      <c r="G2422" s="74"/>
      <c r="S2422" s="61"/>
      <c r="T2422" s="61"/>
    </row>
    <row r="2423" spans="1:20" s="55" customFormat="1" ht="14.15" x14ac:dyDescent="0.4">
      <c r="A2423" s="39"/>
      <c r="E2423" s="74"/>
      <c r="F2423" s="74"/>
      <c r="G2423" s="74"/>
      <c r="S2423" s="61"/>
      <c r="T2423" s="61"/>
    </row>
    <row r="2424" spans="1:20" s="55" customFormat="1" ht="14.15" x14ac:dyDescent="0.4">
      <c r="A2424" s="39"/>
      <c r="E2424" s="74"/>
      <c r="F2424" s="74"/>
      <c r="G2424" s="74"/>
      <c r="S2424" s="61"/>
      <c r="T2424" s="61"/>
    </row>
    <row r="2425" spans="1:20" s="55" customFormat="1" ht="14.15" x14ac:dyDescent="0.4">
      <c r="A2425" s="39"/>
      <c r="E2425" s="74"/>
      <c r="F2425" s="74"/>
      <c r="G2425" s="74"/>
      <c r="S2425" s="61"/>
      <c r="T2425" s="61"/>
    </row>
    <row r="2426" spans="1:20" s="55" customFormat="1" ht="14.15" x14ac:dyDescent="0.4">
      <c r="A2426" s="39"/>
      <c r="E2426" s="74"/>
      <c r="F2426" s="74"/>
      <c r="G2426" s="74"/>
      <c r="S2426" s="61"/>
      <c r="T2426" s="61"/>
    </row>
    <row r="2427" spans="1:20" s="55" customFormat="1" ht="14.15" x14ac:dyDescent="0.4">
      <c r="A2427" s="39"/>
      <c r="E2427" s="74"/>
      <c r="F2427" s="74"/>
      <c r="G2427" s="74"/>
      <c r="S2427" s="61"/>
      <c r="T2427" s="61"/>
    </row>
    <row r="2428" spans="1:20" s="55" customFormat="1" ht="14.15" x14ac:dyDescent="0.4">
      <c r="A2428" s="39"/>
      <c r="E2428" s="74"/>
      <c r="F2428" s="74"/>
      <c r="G2428" s="74"/>
      <c r="S2428" s="61"/>
      <c r="T2428" s="61"/>
    </row>
    <row r="2429" spans="1:20" s="55" customFormat="1" ht="14.15" x14ac:dyDescent="0.4">
      <c r="A2429" s="39"/>
      <c r="E2429" s="74"/>
      <c r="F2429" s="74"/>
      <c r="G2429" s="74"/>
      <c r="S2429" s="61"/>
      <c r="T2429" s="61"/>
    </row>
    <row r="2430" spans="1:20" s="55" customFormat="1" ht="14.15" x14ac:dyDescent="0.4">
      <c r="A2430" s="39"/>
      <c r="E2430" s="74"/>
      <c r="F2430" s="74"/>
      <c r="G2430" s="74"/>
      <c r="S2430" s="61"/>
      <c r="T2430" s="61"/>
    </row>
    <row r="2431" spans="1:20" s="55" customFormat="1" ht="14.15" x14ac:dyDescent="0.4">
      <c r="A2431" s="39"/>
      <c r="E2431" s="74"/>
      <c r="F2431" s="74"/>
      <c r="G2431" s="74"/>
      <c r="S2431" s="61"/>
      <c r="T2431" s="61"/>
    </row>
    <row r="2432" spans="1:20" s="55" customFormat="1" ht="14.15" x14ac:dyDescent="0.4">
      <c r="A2432" s="39"/>
      <c r="E2432" s="74"/>
      <c r="F2432" s="74"/>
      <c r="G2432" s="74"/>
      <c r="S2432" s="61"/>
      <c r="T2432" s="61"/>
    </row>
    <row r="2433" spans="1:20" s="55" customFormat="1" ht="14.15" x14ac:dyDescent="0.4">
      <c r="A2433" s="39"/>
      <c r="E2433" s="74"/>
      <c r="F2433" s="74"/>
      <c r="G2433" s="74"/>
      <c r="S2433" s="61"/>
      <c r="T2433" s="61"/>
    </row>
    <row r="2434" spans="1:20" s="55" customFormat="1" ht="14.15" x14ac:dyDescent="0.4">
      <c r="A2434" s="39"/>
      <c r="E2434" s="74"/>
      <c r="F2434" s="74"/>
      <c r="G2434" s="74"/>
      <c r="S2434" s="61"/>
      <c r="T2434" s="61"/>
    </row>
    <row r="2435" spans="1:20" s="55" customFormat="1" ht="14.15" x14ac:dyDescent="0.4">
      <c r="A2435" s="39"/>
      <c r="E2435" s="74"/>
      <c r="F2435" s="74"/>
      <c r="G2435" s="74"/>
      <c r="S2435" s="61"/>
      <c r="T2435" s="61"/>
    </row>
    <row r="2436" spans="1:20" s="55" customFormat="1" ht="14.15" x14ac:dyDescent="0.4">
      <c r="A2436" s="39"/>
      <c r="E2436" s="74"/>
      <c r="F2436" s="74"/>
      <c r="G2436" s="74"/>
      <c r="S2436" s="61"/>
      <c r="T2436" s="61"/>
    </row>
    <row r="2437" spans="1:20" s="55" customFormat="1" ht="14.15" x14ac:dyDescent="0.4">
      <c r="A2437" s="39"/>
      <c r="E2437" s="74"/>
      <c r="F2437" s="74"/>
      <c r="G2437" s="74"/>
      <c r="S2437" s="61"/>
      <c r="T2437" s="61"/>
    </row>
    <row r="2438" spans="1:20" s="55" customFormat="1" ht="14.15" x14ac:dyDescent="0.4">
      <c r="A2438" s="39"/>
      <c r="E2438" s="74"/>
      <c r="F2438" s="74"/>
      <c r="G2438" s="74"/>
      <c r="S2438" s="61"/>
      <c r="T2438" s="61"/>
    </row>
    <row r="2439" spans="1:20" s="55" customFormat="1" ht="14.15" x14ac:dyDescent="0.4">
      <c r="A2439" s="39"/>
      <c r="E2439" s="74"/>
      <c r="F2439" s="74"/>
      <c r="G2439" s="74"/>
      <c r="S2439" s="61"/>
      <c r="T2439" s="61"/>
    </row>
    <row r="2440" spans="1:20" s="55" customFormat="1" ht="14.15" x14ac:dyDescent="0.4">
      <c r="A2440" s="39"/>
      <c r="E2440" s="74"/>
      <c r="F2440" s="74"/>
      <c r="G2440" s="74"/>
      <c r="S2440" s="61"/>
      <c r="T2440" s="61"/>
    </row>
    <row r="2441" spans="1:20" s="55" customFormat="1" ht="14.15" x14ac:dyDescent="0.4">
      <c r="A2441" s="39"/>
      <c r="E2441" s="74"/>
      <c r="F2441" s="74"/>
      <c r="G2441" s="74"/>
      <c r="S2441" s="61"/>
      <c r="T2441" s="61"/>
    </row>
    <row r="2442" spans="1:20" s="55" customFormat="1" ht="14.15" x14ac:dyDescent="0.4">
      <c r="A2442" s="39"/>
      <c r="E2442" s="74"/>
      <c r="F2442" s="74"/>
      <c r="G2442" s="74"/>
      <c r="S2442" s="61"/>
      <c r="T2442" s="61"/>
    </row>
    <row r="2443" spans="1:20" s="55" customFormat="1" ht="14.15" x14ac:dyDescent="0.4">
      <c r="A2443" s="39"/>
      <c r="E2443" s="74"/>
      <c r="F2443" s="74"/>
      <c r="G2443" s="74"/>
      <c r="S2443" s="61"/>
      <c r="T2443" s="61"/>
    </row>
    <row r="2444" spans="1:20" s="55" customFormat="1" ht="14.15" x14ac:dyDescent="0.4">
      <c r="A2444" s="39"/>
      <c r="E2444" s="74"/>
      <c r="F2444" s="74"/>
      <c r="G2444" s="74"/>
      <c r="S2444" s="61"/>
      <c r="T2444" s="61"/>
    </row>
    <row r="2445" spans="1:20" s="55" customFormat="1" ht="14.15" x14ac:dyDescent="0.4">
      <c r="A2445" s="39"/>
      <c r="E2445" s="74"/>
      <c r="F2445" s="74"/>
      <c r="G2445" s="74"/>
      <c r="S2445" s="61"/>
      <c r="T2445" s="61"/>
    </row>
    <row r="2446" spans="1:20" s="55" customFormat="1" ht="14.15" x14ac:dyDescent="0.4">
      <c r="A2446" s="39"/>
      <c r="E2446" s="74"/>
      <c r="F2446" s="74"/>
      <c r="G2446" s="74"/>
      <c r="S2446" s="61"/>
      <c r="T2446" s="61"/>
    </row>
    <row r="2447" spans="1:20" s="55" customFormat="1" ht="14.15" x14ac:dyDescent="0.4">
      <c r="A2447" s="39"/>
      <c r="E2447" s="74"/>
      <c r="F2447" s="74"/>
      <c r="G2447" s="74"/>
      <c r="S2447" s="61"/>
      <c r="T2447" s="61"/>
    </row>
    <row r="2448" spans="1:20" s="55" customFormat="1" ht="14.15" x14ac:dyDescent="0.4">
      <c r="A2448" s="39"/>
      <c r="E2448" s="74"/>
      <c r="F2448" s="74"/>
      <c r="G2448" s="74"/>
      <c r="S2448" s="61"/>
      <c r="T2448" s="61"/>
    </row>
    <row r="2449" spans="1:20" s="55" customFormat="1" ht="14.15" x14ac:dyDescent="0.4">
      <c r="A2449" s="39"/>
      <c r="E2449" s="74"/>
      <c r="F2449" s="74"/>
      <c r="G2449" s="74"/>
      <c r="S2449" s="61"/>
      <c r="T2449" s="61"/>
    </row>
    <row r="2450" spans="1:20" s="55" customFormat="1" ht="14.15" x14ac:dyDescent="0.4">
      <c r="A2450" s="39"/>
      <c r="E2450" s="74"/>
      <c r="F2450" s="74"/>
      <c r="G2450" s="74"/>
      <c r="S2450" s="61"/>
      <c r="T2450" s="61"/>
    </row>
    <row r="2451" spans="1:20" s="55" customFormat="1" ht="14.15" x14ac:dyDescent="0.4">
      <c r="A2451" s="39"/>
      <c r="E2451" s="74"/>
      <c r="F2451" s="74"/>
      <c r="G2451" s="74"/>
      <c r="S2451" s="61"/>
      <c r="T2451" s="61"/>
    </row>
    <row r="2452" spans="1:20" s="55" customFormat="1" ht="14.15" x14ac:dyDescent="0.4">
      <c r="A2452" s="39"/>
      <c r="E2452" s="74"/>
      <c r="F2452" s="74"/>
      <c r="G2452" s="74"/>
      <c r="S2452" s="61"/>
      <c r="T2452" s="61"/>
    </row>
    <row r="2453" spans="1:20" s="55" customFormat="1" ht="14.15" x14ac:dyDescent="0.4">
      <c r="A2453" s="39"/>
      <c r="E2453" s="74"/>
      <c r="F2453" s="74"/>
      <c r="G2453" s="74"/>
      <c r="S2453" s="61"/>
      <c r="T2453" s="61"/>
    </row>
    <row r="2454" spans="1:20" s="55" customFormat="1" ht="14.15" x14ac:dyDescent="0.4">
      <c r="A2454" s="39"/>
      <c r="E2454" s="74"/>
      <c r="F2454" s="74"/>
      <c r="G2454" s="74"/>
      <c r="S2454" s="61"/>
      <c r="T2454" s="61"/>
    </row>
    <row r="2455" spans="1:20" s="55" customFormat="1" ht="14.15" x14ac:dyDescent="0.4">
      <c r="A2455" s="39"/>
      <c r="E2455" s="74"/>
      <c r="F2455" s="74"/>
      <c r="G2455" s="74"/>
      <c r="S2455" s="61"/>
      <c r="T2455" s="61"/>
    </row>
    <row r="2456" spans="1:20" s="55" customFormat="1" ht="14.15" x14ac:dyDescent="0.4">
      <c r="A2456" s="39"/>
      <c r="E2456" s="74"/>
      <c r="F2456" s="74"/>
      <c r="G2456" s="74"/>
      <c r="S2456" s="61"/>
      <c r="T2456" s="61"/>
    </row>
    <row r="2457" spans="1:20" s="55" customFormat="1" ht="14.15" x14ac:dyDescent="0.4">
      <c r="A2457" s="39"/>
      <c r="E2457" s="74"/>
      <c r="F2457" s="74"/>
      <c r="G2457" s="74"/>
      <c r="S2457" s="61"/>
      <c r="T2457" s="61"/>
    </row>
    <row r="2458" spans="1:20" s="55" customFormat="1" ht="14.15" x14ac:dyDescent="0.4">
      <c r="A2458" s="39"/>
      <c r="E2458" s="74"/>
      <c r="F2458" s="74"/>
      <c r="G2458" s="74"/>
      <c r="S2458" s="61"/>
      <c r="T2458" s="61"/>
    </row>
    <row r="2459" spans="1:20" s="55" customFormat="1" ht="14.15" x14ac:dyDescent="0.4">
      <c r="A2459" s="39"/>
      <c r="E2459" s="74"/>
      <c r="F2459" s="74"/>
      <c r="G2459" s="74"/>
      <c r="S2459" s="61"/>
      <c r="T2459" s="61"/>
    </row>
    <row r="2460" spans="1:20" s="55" customFormat="1" ht="14.15" x14ac:dyDescent="0.4">
      <c r="A2460" s="39"/>
      <c r="E2460" s="74"/>
      <c r="F2460" s="74"/>
      <c r="G2460" s="74"/>
      <c r="S2460" s="61"/>
      <c r="T2460" s="61"/>
    </row>
    <row r="2461" spans="1:20" s="55" customFormat="1" ht="14.15" x14ac:dyDescent="0.4">
      <c r="A2461" s="39"/>
      <c r="E2461" s="74"/>
      <c r="F2461" s="74"/>
      <c r="G2461" s="74"/>
      <c r="S2461" s="61"/>
      <c r="T2461" s="61"/>
    </row>
    <row r="2462" spans="1:20" s="55" customFormat="1" ht="14.15" x14ac:dyDescent="0.4">
      <c r="A2462" s="39"/>
      <c r="E2462" s="74"/>
      <c r="F2462" s="74"/>
      <c r="G2462" s="74"/>
      <c r="S2462" s="61"/>
      <c r="T2462" s="61"/>
    </row>
    <row r="2463" spans="1:20" s="55" customFormat="1" ht="14.15" x14ac:dyDescent="0.4">
      <c r="A2463" s="39"/>
      <c r="E2463" s="74"/>
      <c r="F2463" s="74"/>
      <c r="G2463" s="74"/>
      <c r="S2463" s="61"/>
      <c r="T2463" s="61"/>
    </row>
    <row r="2464" spans="1:20" s="55" customFormat="1" ht="14.15" x14ac:dyDescent="0.4">
      <c r="A2464" s="39"/>
      <c r="E2464" s="74"/>
      <c r="F2464" s="74"/>
      <c r="G2464" s="74"/>
      <c r="S2464" s="61"/>
      <c r="T2464" s="61"/>
    </row>
    <row r="2465" spans="1:20" s="55" customFormat="1" ht="14.15" x14ac:dyDescent="0.4">
      <c r="A2465" s="39"/>
      <c r="E2465" s="74"/>
      <c r="F2465" s="74"/>
      <c r="G2465" s="74"/>
      <c r="S2465" s="61"/>
      <c r="T2465" s="61"/>
    </row>
    <row r="2466" spans="1:20" s="55" customFormat="1" ht="14.15" x14ac:dyDescent="0.4">
      <c r="A2466" s="39"/>
      <c r="E2466" s="74"/>
      <c r="F2466" s="74"/>
      <c r="G2466" s="74"/>
      <c r="S2466" s="61"/>
      <c r="T2466" s="61"/>
    </row>
    <row r="2467" spans="1:20" s="55" customFormat="1" ht="14.15" x14ac:dyDescent="0.4">
      <c r="A2467" s="39"/>
      <c r="E2467" s="74"/>
      <c r="F2467" s="74"/>
      <c r="G2467" s="74"/>
      <c r="S2467" s="61"/>
      <c r="T2467" s="61"/>
    </row>
    <row r="2468" spans="1:20" s="55" customFormat="1" ht="14.15" x14ac:dyDescent="0.4">
      <c r="A2468" s="39"/>
      <c r="E2468" s="74"/>
      <c r="F2468" s="74"/>
      <c r="G2468" s="74"/>
      <c r="S2468" s="61"/>
      <c r="T2468" s="61"/>
    </row>
    <row r="2469" spans="1:20" s="55" customFormat="1" ht="14.15" x14ac:dyDescent="0.4">
      <c r="A2469" s="39"/>
      <c r="E2469" s="74"/>
      <c r="F2469" s="74"/>
      <c r="G2469" s="74"/>
      <c r="S2469" s="61"/>
      <c r="T2469" s="61"/>
    </row>
    <row r="2470" spans="1:20" s="55" customFormat="1" ht="14.15" x14ac:dyDescent="0.4">
      <c r="A2470" s="39"/>
      <c r="E2470" s="74"/>
      <c r="F2470" s="74"/>
      <c r="G2470" s="74"/>
      <c r="S2470" s="61"/>
      <c r="T2470" s="61"/>
    </row>
    <row r="2471" spans="1:20" s="55" customFormat="1" ht="14.15" x14ac:dyDescent="0.4">
      <c r="A2471" s="39"/>
      <c r="E2471" s="74"/>
      <c r="F2471" s="74"/>
      <c r="G2471" s="74"/>
      <c r="S2471" s="61"/>
      <c r="T2471" s="61"/>
    </row>
    <row r="2472" spans="1:20" s="55" customFormat="1" ht="14.15" x14ac:dyDescent="0.4">
      <c r="A2472" s="39"/>
      <c r="E2472" s="74"/>
      <c r="F2472" s="74"/>
      <c r="G2472" s="74"/>
      <c r="S2472" s="61"/>
      <c r="T2472" s="61"/>
    </row>
    <row r="2473" spans="1:20" s="55" customFormat="1" ht="14.15" x14ac:dyDescent="0.4">
      <c r="A2473" s="39"/>
      <c r="E2473" s="74"/>
      <c r="F2473" s="74"/>
      <c r="G2473" s="74"/>
      <c r="S2473" s="61"/>
      <c r="T2473" s="61"/>
    </row>
    <row r="2474" spans="1:20" s="55" customFormat="1" ht="14.15" x14ac:dyDescent="0.4">
      <c r="A2474" s="39"/>
      <c r="E2474" s="74"/>
      <c r="F2474" s="74"/>
      <c r="G2474" s="74"/>
      <c r="S2474" s="61"/>
      <c r="T2474" s="61"/>
    </row>
    <row r="2475" spans="1:20" s="55" customFormat="1" ht="14.15" x14ac:dyDescent="0.4">
      <c r="A2475" s="39"/>
      <c r="E2475" s="74"/>
      <c r="F2475" s="74"/>
      <c r="G2475" s="74"/>
      <c r="S2475" s="61"/>
      <c r="T2475" s="61"/>
    </row>
    <row r="2476" spans="1:20" s="55" customFormat="1" ht="14.15" x14ac:dyDescent="0.4">
      <c r="A2476" s="39"/>
      <c r="E2476" s="74"/>
      <c r="F2476" s="74"/>
      <c r="G2476" s="74"/>
      <c r="S2476" s="61"/>
      <c r="T2476" s="61"/>
    </row>
    <row r="2477" spans="1:20" s="55" customFormat="1" ht="14.15" x14ac:dyDescent="0.4">
      <c r="A2477" s="39"/>
      <c r="E2477" s="74"/>
      <c r="F2477" s="74"/>
      <c r="G2477" s="74"/>
      <c r="S2477" s="61"/>
      <c r="T2477" s="61"/>
    </row>
    <row r="2478" spans="1:20" s="55" customFormat="1" ht="14.15" x14ac:dyDescent="0.4">
      <c r="A2478" s="39"/>
      <c r="E2478" s="74"/>
      <c r="F2478" s="74"/>
      <c r="G2478" s="74"/>
      <c r="S2478" s="61"/>
      <c r="T2478" s="61"/>
    </row>
    <row r="2479" spans="1:20" s="55" customFormat="1" ht="14.15" x14ac:dyDescent="0.4">
      <c r="A2479" s="39"/>
      <c r="E2479" s="74"/>
      <c r="F2479" s="74"/>
      <c r="G2479" s="74"/>
      <c r="S2479" s="61"/>
      <c r="T2479" s="61"/>
    </row>
    <row r="2480" spans="1:20" s="55" customFormat="1" ht="14.15" x14ac:dyDescent="0.4">
      <c r="A2480" s="39"/>
      <c r="E2480" s="74"/>
      <c r="F2480" s="74"/>
      <c r="G2480" s="74"/>
      <c r="S2480" s="61"/>
      <c r="T2480" s="61"/>
    </row>
    <row r="2481" spans="1:20" s="55" customFormat="1" ht="14.15" x14ac:dyDescent="0.4">
      <c r="A2481" s="39"/>
      <c r="E2481" s="74"/>
      <c r="F2481" s="74"/>
      <c r="G2481" s="74"/>
      <c r="S2481" s="61"/>
      <c r="T2481" s="61"/>
    </row>
    <row r="2482" spans="1:20" s="55" customFormat="1" ht="14.15" x14ac:dyDescent="0.4">
      <c r="A2482" s="39"/>
      <c r="E2482" s="74"/>
      <c r="F2482" s="74"/>
      <c r="G2482" s="74"/>
      <c r="S2482" s="61"/>
      <c r="T2482" s="61"/>
    </row>
    <row r="2483" spans="1:20" s="55" customFormat="1" ht="14.15" x14ac:dyDescent="0.4">
      <c r="A2483" s="39"/>
      <c r="E2483" s="74"/>
      <c r="F2483" s="74"/>
      <c r="G2483" s="74"/>
      <c r="S2483" s="61"/>
      <c r="T2483" s="61"/>
    </row>
    <row r="2484" spans="1:20" s="55" customFormat="1" ht="14.15" x14ac:dyDescent="0.4">
      <c r="A2484" s="39"/>
      <c r="E2484" s="74"/>
      <c r="F2484" s="74"/>
      <c r="G2484" s="74"/>
      <c r="S2484" s="61"/>
      <c r="T2484" s="61"/>
    </row>
    <row r="2485" spans="1:20" s="55" customFormat="1" ht="14.15" x14ac:dyDescent="0.4">
      <c r="A2485" s="39"/>
      <c r="E2485" s="74"/>
      <c r="F2485" s="74"/>
      <c r="G2485" s="74"/>
      <c r="S2485" s="61"/>
      <c r="T2485" s="61"/>
    </row>
    <row r="2486" spans="1:20" s="55" customFormat="1" ht="14.15" x14ac:dyDescent="0.4">
      <c r="A2486" s="39"/>
      <c r="E2486" s="74"/>
      <c r="F2486" s="74"/>
      <c r="G2486" s="74"/>
      <c r="S2486" s="61"/>
      <c r="T2486" s="61"/>
    </row>
    <row r="2487" spans="1:20" s="55" customFormat="1" ht="14.15" x14ac:dyDescent="0.4">
      <c r="A2487" s="39"/>
      <c r="E2487" s="74"/>
      <c r="F2487" s="74"/>
      <c r="G2487" s="74"/>
      <c r="S2487" s="61"/>
      <c r="T2487" s="61"/>
    </row>
    <row r="2488" spans="1:20" s="55" customFormat="1" ht="14.15" x14ac:dyDescent="0.4">
      <c r="A2488" s="39"/>
      <c r="E2488" s="74"/>
      <c r="F2488" s="74"/>
      <c r="G2488" s="74"/>
      <c r="S2488" s="61"/>
      <c r="T2488" s="61"/>
    </row>
    <row r="2489" spans="1:20" s="55" customFormat="1" ht="14.15" x14ac:dyDescent="0.4">
      <c r="A2489" s="39"/>
      <c r="E2489" s="74"/>
      <c r="F2489" s="74"/>
      <c r="G2489" s="74"/>
      <c r="S2489" s="61"/>
      <c r="T2489" s="61"/>
    </row>
    <row r="2490" spans="1:20" s="55" customFormat="1" ht="14.15" x14ac:dyDescent="0.4">
      <c r="A2490" s="39"/>
      <c r="E2490" s="74"/>
      <c r="F2490" s="74"/>
      <c r="G2490" s="74"/>
      <c r="S2490" s="61"/>
      <c r="T2490" s="61"/>
    </row>
    <row r="2491" spans="1:20" s="55" customFormat="1" ht="14.15" x14ac:dyDescent="0.4">
      <c r="A2491" s="39"/>
      <c r="E2491" s="74"/>
      <c r="F2491" s="74"/>
      <c r="G2491" s="74"/>
      <c r="S2491" s="61"/>
      <c r="T2491" s="61"/>
    </row>
    <row r="2492" spans="1:20" s="55" customFormat="1" ht="14.15" x14ac:dyDescent="0.4">
      <c r="A2492" s="39"/>
      <c r="E2492" s="74"/>
      <c r="F2492" s="74"/>
      <c r="G2492" s="74"/>
      <c r="S2492" s="61"/>
      <c r="T2492" s="61"/>
    </row>
    <row r="2493" spans="1:20" s="55" customFormat="1" ht="14.15" x14ac:dyDescent="0.4">
      <c r="A2493" s="39"/>
      <c r="E2493" s="74"/>
      <c r="F2493" s="74"/>
      <c r="G2493" s="74"/>
      <c r="S2493" s="61"/>
      <c r="T2493" s="61"/>
    </row>
    <row r="2494" spans="1:20" s="55" customFormat="1" ht="14.15" x14ac:dyDescent="0.4">
      <c r="A2494" s="39"/>
      <c r="E2494" s="74"/>
      <c r="F2494" s="74"/>
      <c r="G2494" s="74"/>
      <c r="S2494" s="61"/>
      <c r="T2494" s="61"/>
    </row>
    <row r="2495" spans="1:20" s="55" customFormat="1" ht="14.15" x14ac:dyDescent="0.4">
      <c r="A2495" s="39"/>
      <c r="E2495" s="74"/>
      <c r="F2495" s="74"/>
      <c r="G2495" s="74"/>
      <c r="S2495" s="61"/>
      <c r="T2495" s="61"/>
    </row>
    <row r="2496" spans="1:20" s="55" customFormat="1" ht="14.15" x14ac:dyDescent="0.4">
      <c r="A2496" s="39"/>
      <c r="E2496" s="74"/>
      <c r="F2496" s="74"/>
      <c r="G2496" s="74"/>
      <c r="S2496" s="61"/>
      <c r="T2496" s="61"/>
    </row>
    <row r="2497" spans="1:20" s="55" customFormat="1" ht="14.15" x14ac:dyDescent="0.4">
      <c r="A2497" s="39"/>
      <c r="E2497" s="74"/>
      <c r="F2497" s="74"/>
      <c r="G2497" s="74"/>
      <c r="S2497" s="61"/>
      <c r="T2497" s="61"/>
    </row>
    <row r="2498" spans="1:20" s="55" customFormat="1" ht="14.15" x14ac:dyDescent="0.4">
      <c r="A2498" s="39"/>
      <c r="E2498" s="74"/>
      <c r="F2498" s="74"/>
      <c r="G2498" s="74"/>
      <c r="S2498" s="61"/>
      <c r="T2498" s="61"/>
    </row>
    <row r="2499" spans="1:20" s="55" customFormat="1" ht="14.15" x14ac:dyDescent="0.4">
      <c r="A2499" s="39"/>
      <c r="E2499" s="74"/>
      <c r="F2499" s="74"/>
      <c r="G2499" s="74"/>
      <c r="S2499" s="61"/>
      <c r="T2499" s="61"/>
    </row>
    <row r="2500" spans="1:20" s="55" customFormat="1" ht="14.15" x14ac:dyDescent="0.4">
      <c r="A2500" s="39"/>
      <c r="E2500" s="74"/>
      <c r="F2500" s="74"/>
      <c r="G2500" s="74"/>
      <c r="S2500" s="61"/>
      <c r="T2500" s="61"/>
    </row>
    <row r="2501" spans="1:20" s="55" customFormat="1" ht="14.15" x14ac:dyDescent="0.4">
      <c r="A2501" s="39"/>
      <c r="E2501" s="74"/>
      <c r="F2501" s="74"/>
      <c r="G2501" s="74"/>
      <c r="S2501" s="61"/>
      <c r="T2501" s="61"/>
    </row>
    <row r="2502" spans="1:20" s="55" customFormat="1" ht="14.15" x14ac:dyDescent="0.4">
      <c r="A2502" s="39"/>
      <c r="E2502" s="74"/>
      <c r="F2502" s="74"/>
      <c r="G2502" s="74"/>
      <c r="S2502" s="61"/>
      <c r="T2502" s="61"/>
    </row>
    <row r="2503" spans="1:20" s="55" customFormat="1" ht="14.15" x14ac:dyDescent="0.4">
      <c r="A2503" s="39"/>
      <c r="E2503" s="74"/>
      <c r="F2503" s="74"/>
      <c r="G2503" s="74"/>
      <c r="S2503" s="61"/>
      <c r="T2503" s="61"/>
    </row>
    <row r="2504" spans="1:20" s="55" customFormat="1" ht="14.15" x14ac:dyDescent="0.4">
      <c r="A2504" s="39"/>
      <c r="E2504" s="74"/>
      <c r="F2504" s="74"/>
      <c r="G2504" s="74"/>
      <c r="S2504" s="61"/>
      <c r="T2504" s="61"/>
    </row>
    <row r="2505" spans="1:20" s="55" customFormat="1" ht="14.15" x14ac:dyDescent="0.4">
      <c r="A2505" s="39"/>
      <c r="E2505" s="74"/>
      <c r="F2505" s="74"/>
      <c r="G2505" s="74"/>
      <c r="S2505" s="61"/>
      <c r="T2505" s="61"/>
    </row>
    <row r="2506" spans="1:20" s="55" customFormat="1" ht="14.15" x14ac:dyDescent="0.4">
      <c r="A2506" s="39"/>
      <c r="E2506" s="74"/>
      <c r="F2506" s="74"/>
      <c r="G2506" s="74"/>
      <c r="S2506" s="61"/>
      <c r="T2506" s="61"/>
    </row>
    <row r="2507" spans="1:20" s="55" customFormat="1" ht="14.15" x14ac:dyDescent="0.4">
      <c r="A2507" s="39"/>
      <c r="E2507" s="74"/>
      <c r="F2507" s="74"/>
      <c r="G2507" s="74"/>
      <c r="S2507" s="61"/>
      <c r="T2507" s="61"/>
    </row>
    <row r="2508" spans="1:20" s="55" customFormat="1" ht="14.15" x14ac:dyDescent="0.4">
      <c r="A2508" s="39"/>
      <c r="E2508" s="74"/>
      <c r="F2508" s="74"/>
      <c r="G2508" s="74"/>
      <c r="S2508" s="61"/>
      <c r="T2508" s="61"/>
    </row>
    <row r="2509" spans="1:20" s="55" customFormat="1" ht="14.15" x14ac:dyDescent="0.4">
      <c r="A2509" s="39"/>
      <c r="E2509" s="74"/>
      <c r="F2509" s="74"/>
      <c r="G2509" s="74"/>
      <c r="S2509" s="61"/>
      <c r="T2509" s="61"/>
    </row>
    <row r="2510" spans="1:20" s="55" customFormat="1" ht="14.15" x14ac:dyDescent="0.4">
      <c r="A2510" s="39"/>
      <c r="E2510" s="74"/>
      <c r="F2510" s="74"/>
      <c r="G2510" s="74"/>
      <c r="S2510" s="61"/>
      <c r="T2510" s="61"/>
    </row>
    <row r="2511" spans="1:20" s="55" customFormat="1" ht="14.15" x14ac:dyDescent="0.4">
      <c r="A2511" s="39"/>
      <c r="E2511" s="74"/>
      <c r="F2511" s="74"/>
      <c r="G2511" s="74"/>
      <c r="S2511" s="61"/>
      <c r="T2511" s="61"/>
    </row>
    <row r="2512" spans="1:20" s="55" customFormat="1" ht="14.15" x14ac:dyDescent="0.4">
      <c r="A2512" s="39"/>
      <c r="E2512" s="74"/>
      <c r="F2512" s="74"/>
      <c r="G2512" s="74"/>
      <c r="S2512" s="61"/>
      <c r="T2512" s="61"/>
    </row>
    <row r="2513" spans="1:20" s="55" customFormat="1" ht="14.15" x14ac:dyDescent="0.4">
      <c r="A2513" s="39"/>
      <c r="E2513" s="74"/>
      <c r="F2513" s="74"/>
      <c r="G2513" s="74"/>
      <c r="S2513" s="61"/>
      <c r="T2513" s="61"/>
    </row>
    <row r="2514" spans="1:20" s="55" customFormat="1" ht="14.15" x14ac:dyDescent="0.4">
      <c r="A2514" s="39"/>
      <c r="E2514" s="74"/>
      <c r="F2514" s="74"/>
      <c r="G2514" s="74"/>
      <c r="S2514" s="61"/>
      <c r="T2514" s="61"/>
    </row>
    <row r="2515" spans="1:20" s="55" customFormat="1" ht="14.15" x14ac:dyDescent="0.4">
      <c r="A2515" s="39"/>
      <c r="E2515" s="74"/>
      <c r="F2515" s="74"/>
      <c r="G2515" s="74"/>
      <c r="S2515" s="61"/>
      <c r="T2515" s="61"/>
    </row>
    <row r="2516" spans="1:20" s="55" customFormat="1" ht="14.15" x14ac:dyDescent="0.4">
      <c r="A2516" s="39"/>
      <c r="E2516" s="74"/>
      <c r="F2516" s="74"/>
      <c r="G2516" s="74"/>
      <c r="S2516" s="61"/>
      <c r="T2516" s="61"/>
    </row>
    <row r="2517" spans="1:20" s="55" customFormat="1" ht="14.15" x14ac:dyDescent="0.4">
      <c r="A2517" s="39"/>
      <c r="E2517" s="74"/>
      <c r="F2517" s="74"/>
      <c r="G2517" s="74"/>
      <c r="S2517" s="61"/>
      <c r="T2517" s="61"/>
    </row>
    <row r="2518" spans="1:20" s="55" customFormat="1" ht="14.15" x14ac:dyDescent="0.4">
      <c r="A2518" s="39"/>
      <c r="E2518" s="74"/>
      <c r="F2518" s="74"/>
      <c r="G2518" s="74"/>
      <c r="S2518" s="61"/>
      <c r="T2518" s="61"/>
    </row>
    <row r="2519" spans="1:20" s="55" customFormat="1" ht="14.15" x14ac:dyDescent="0.4">
      <c r="A2519" s="39"/>
      <c r="E2519" s="74"/>
      <c r="F2519" s="74"/>
      <c r="G2519" s="74"/>
      <c r="S2519" s="61"/>
      <c r="T2519" s="61"/>
    </row>
    <row r="2520" spans="1:20" s="55" customFormat="1" ht="14.15" x14ac:dyDescent="0.4">
      <c r="A2520" s="39"/>
      <c r="E2520" s="74"/>
      <c r="F2520" s="74"/>
      <c r="G2520" s="74"/>
      <c r="S2520" s="61"/>
      <c r="T2520" s="61"/>
    </row>
    <row r="2521" spans="1:20" s="55" customFormat="1" ht="14.15" x14ac:dyDescent="0.4">
      <c r="A2521" s="39"/>
      <c r="E2521" s="74"/>
      <c r="F2521" s="74"/>
      <c r="G2521" s="74"/>
      <c r="S2521" s="61"/>
      <c r="T2521" s="61"/>
    </row>
    <row r="2522" spans="1:20" s="55" customFormat="1" ht="14.15" x14ac:dyDescent="0.4">
      <c r="A2522" s="39"/>
      <c r="E2522" s="74"/>
      <c r="F2522" s="74"/>
      <c r="G2522" s="74"/>
      <c r="S2522" s="61"/>
      <c r="T2522" s="61"/>
    </row>
    <row r="2523" spans="1:20" s="55" customFormat="1" ht="14.15" x14ac:dyDescent="0.4">
      <c r="A2523" s="39"/>
      <c r="E2523" s="74"/>
      <c r="F2523" s="74"/>
      <c r="G2523" s="74"/>
      <c r="S2523" s="61"/>
      <c r="T2523" s="61"/>
    </row>
    <row r="2524" spans="1:20" s="55" customFormat="1" ht="14.15" x14ac:dyDescent="0.4">
      <c r="A2524" s="39"/>
      <c r="E2524" s="74"/>
      <c r="F2524" s="74"/>
      <c r="G2524" s="74"/>
      <c r="S2524" s="61"/>
      <c r="T2524" s="61"/>
    </row>
    <row r="2525" spans="1:20" s="55" customFormat="1" ht="14.15" x14ac:dyDescent="0.4">
      <c r="A2525" s="39"/>
      <c r="E2525" s="74"/>
      <c r="F2525" s="74"/>
      <c r="G2525" s="74"/>
      <c r="S2525" s="61"/>
      <c r="T2525" s="61"/>
    </row>
    <row r="2526" spans="1:20" s="55" customFormat="1" ht="14.15" x14ac:dyDescent="0.4">
      <c r="A2526" s="39"/>
      <c r="E2526" s="74"/>
      <c r="F2526" s="74"/>
      <c r="G2526" s="74"/>
      <c r="S2526" s="61"/>
      <c r="T2526" s="61"/>
    </row>
    <row r="2527" spans="1:20" s="55" customFormat="1" ht="14.15" x14ac:dyDescent="0.4">
      <c r="A2527" s="39"/>
      <c r="E2527" s="74"/>
      <c r="F2527" s="74"/>
      <c r="G2527" s="74"/>
      <c r="S2527" s="61"/>
      <c r="T2527" s="61"/>
    </row>
    <row r="2528" spans="1:20" s="55" customFormat="1" ht="14.15" x14ac:dyDescent="0.4">
      <c r="A2528" s="39"/>
      <c r="E2528" s="74"/>
      <c r="F2528" s="74"/>
      <c r="G2528" s="74"/>
      <c r="S2528" s="61"/>
      <c r="T2528" s="61"/>
    </row>
    <row r="2529" spans="1:20" s="55" customFormat="1" ht="14.15" x14ac:dyDescent="0.4">
      <c r="A2529" s="39"/>
      <c r="E2529" s="74"/>
      <c r="F2529" s="74"/>
      <c r="G2529" s="74"/>
      <c r="S2529" s="61"/>
      <c r="T2529" s="61"/>
    </row>
    <row r="2530" spans="1:20" s="55" customFormat="1" ht="14.15" x14ac:dyDescent="0.4">
      <c r="A2530" s="39"/>
      <c r="E2530" s="74"/>
      <c r="F2530" s="74"/>
      <c r="G2530" s="74"/>
      <c r="S2530" s="61"/>
      <c r="T2530" s="61"/>
    </row>
    <row r="2531" spans="1:20" s="55" customFormat="1" ht="14.15" x14ac:dyDescent="0.4">
      <c r="A2531" s="39"/>
      <c r="E2531" s="74"/>
      <c r="F2531" s="74"/>
      <c r="G2531" s="74"/>
      <c r="S2531" s="61"/>
      <c r="T2531" s="61"/>
    </row>
    <row r="2532" spans="1:20" s="55" customFormat="1" ht="14.15" x14ac:dyDescent="0.4">
      <c r="A2532" s="39"/>
      <c r="E2532" s="74"/>
      <c r="F2532" s="74"/>
      <c r="G2532" s="74"/>
      <c r="S2532" s="61"/>
      <c r="T2532" s="61"/>
    </row>
    <row r="2533" spans="1:20" s="55" customFormat="1" ht="14.15" x14ac:dyDescent="0.4">
      <c r="A2533" s="39"/>
      <c r="E2533" s="74"/>
      <c r="F2533" s="74"/>
      <c r="G2533" s="74"/>
      <c r="S2533" s="61"/>
      <c r="T2533" s="61"/>
    </row>
    <row r="2534" spans="1:20" s="55" customFormat="1" ht="14.15" x14ac:dyDescent="0.4">
      <c r="A2534" s="39"/>
      <c r="E2534" s="74"/>
      <c r="F2534" s="74"/>
      <c r="G2534" s="74"/>
      <c r="S2534" s="61"/>
      <c r="T2534" s="61"/>
    </row>
    <row r="2535" spans="1:20" s="55" customFormat="1" ht="14.15" x14ac:dyDescent="0.4">
      <c r="A2535" s="39"/>
      <c r="E2535" s="74"/>
      <c r="F2535" s="74"/>
      <c r="G2535" s="74"/>
      <c r="S2535" s="61"/>
      <c r="T2535" s="61"/>
    </row>
    <row r="2536" spans="1:20" s="55" customFormat="1" ht="14.15" x14ac:dyDescent="0.4">
      <c r="A2536" s="39"/>
      <c r="E2536" s="74"/>
      <c r="F2536" s="74"/>
      <c r="G2536" s="74"/>
      <c r="S2536" s="61"/>
      <c r="T2536" s="61"/>
    </row>
    <row r="2537" spans="1:20" s="55" customFormat="1" ht="14.15" x14ac:dyDescent="0.4">
      <c r="A2537" s="39"/>
      <c r="E2537" s="74"/>
      <c r="F2537" s="74"/>
      <c r="G2537" s="74"/>
      <c r="S2537" s="61"/>
      <c r="T2537" s="61"/>
    </row>
    <row r="2538" spans="1:20" s="55" customFormat="1" ht="14.15" x14ac:dyDescent="0.4">
      <c r="A2538" s="39"/>
      <c r="E2538" s="74"/>
      <c r="F2538" s="74"/>
      <c r="G2538" s="74"/>
      <c r="S2538" s="61"/>
      <c r="T2538" s="61"/>
    </row>
    <row r="2539" spans="1:20" s="55" customFormat="1" ht="14.15" x14ac:dyDescent="0.4">
      <c r="A2539" s="39"/>
      <c r="E2539" s="74"/>
      <c r="F2539" s="74"/>
      <c r="G2539" s="74"/>
      <c r="S2539" s="61"/>
      <c r="T2539" s="61"/>
    </row>
    <row r="2540" spans="1:20" s="55" customFormat="1" ht="14.15" x14ac:dyDescent="0.4">
      <c r="A2540" s="39"/>
      <c r="E2540" s="74"/>
      <c r="F2540" s="74"/>
      <c r="G2540" s="74"/>
      <c r="S2540" s="61"/>
      <c r="T2540" s="61"/>
    </row>
    <row r="2541" spans="1:20" s="55" customFormat="1" ht="14.15" x14ac:dyDescent="0.4">
      <c r="A2541" s="39"/>
      <c r="E2541" s="74"/>
      <c r="F2541" s="74"/>
      <c r="G2541" s="74"/>
      <c r="S2541" s="61"/>
      <c r="T2541" s="61"/>
    </row>
    <row r="2542" spans="1:20" s="55" customFormat="1" ht="14.15" x14ac:dyDescent="0.4">
      <c r="A2542" s="39"/>
      <c r="E2542" s="74"/>
      <c r="F2542" s="74"/>
      <c r="G2542" s="74"/>
      <c r="S2542" s="61"/>
      <c r="T2542" s="61"/>
    </row>
    <row r="2543" spans="1:20" s="55" customFormat="1" ht="14.15" x14ac:dyDescent="0.4">
      <c r="A2543" s="39"/>
      <c r="E2543" s="74"/>
      <c r="F2543" s="74"/>
      <c r="G2543" s="74"/>
      <c r="S2543" s="61"/>
      <c r="T2543" s="61"/>
    </row>
    <row r="2544" spans="1:20" s="55" customFormat="1" ht="14.15" x14ac:dyDescent="0.4">
      <c r="A2544" s="39"/>
      <c r="E2544" s="74"/>
      <c r="F2544" s="74"/>
      <c r="G2544" s="74"/>
      <c r="S2544" s="61"/>
      <c r="T2544" s="61"/>
    </row>
    <row r="2545" spans="1:20" s="55" customFormat="1" ht="14.15" x14ac:dyDescent="0.4">
      <c r="A2545" s="39"/>
      <c r="E2545" s="74"/>
      <c r="F2545" s="74"/>
      <c r="G2545" s="74"/>
      <c r="S2545" s="61"/>
      <c r="T2545" s="61"/>
    </row>
    <row r="2546" spans="1:20" s="55" customFormat="1" ht="14.15" x14ac:dyDescent="0.4">
      <c r="A2546" s="39"/>
      <c r="E2546" s="74"/>
      <c r="F2546" s="74"/>
      <c r="G2546" s="74"/>
      <c r="S2546" s="61"/>
      <c r="T2546" s="61"/>
    </row>
    <row r="2547" spans="1:20" s="55" customFormat="1" ht="14.15" x14ac:dyDescent="0.4">
      <c r="A2547" s="39"/>
      <c r="E2547" s="74"/>
      <c r="F2547" s="74"/>
      <c r="G2547" s="74"/>
      <c r="S2547" s="61"/>
      <c r="T2547" s="61"/>
    </row>
    <row r="2548" spans="1:20" s="55" customFormat="1" ht="14.15" x14ac:dyDescent="0.4">
      <c r="A2548" s="39"/>
      <c r="E2548" s="74"/>
      <c r="F2548" s="74"/>
      <c r="G2548" s="74"/>
      <c r="S2548" s="61"/>
      <c r="T2548" s="61"/>
    </row>
    <row r="2549" spans="1:20" s="55" customFormat="1" ht="14.15" x14ac:dyDescent="0.4">
      <c r="A2549" s="39"/>
      <c r="E2549" s="74"/>
      <c r="F2549" s="74"/>
      <c r="G2549" s="74"/>
      <c r="S2549" s="61"/>
      <c r="T2549" s="61"/>
    </row>
    <row r="2550" spans="1:20" s="55" customFormat="1" ht="14.15" x14ac:dyDescent="0.4">
      <c r="A2550" s="39"/>
      <c r="E2550" s="74"/>
      <c r="F2550" s="74"/>
      <c r="G2550" s="74"/>
      <c r="S2550" s="61"/>
      <c r="T2550" s="61"/>
    </row>
    <row r="2551" spans="1:20" s="55" customFormat="1" ht="14.15" x14ac:dyDescent="0.4">
      <c r="A2551" s="39"/>
      <c r="E2551" s="74"/>
      <c r="F2551" s="74"/>
      <c r="G2551" s="74"/>
      <c r="S2551" s="61"/>
      <c r="T2551" s="61"/>
    </row>
    <row r="2552" spans="1:20" s="55" customFormat="1" ht="14.15" x14ac:dyDescent="0.4">
      <c r="A2552" s="39"/>
      <c r="E2552" s="74"/>
      <c r="F2552" s="74"/>
      <c r="G2552" s="74"/>
      <c r="S2552" s="61"/>
      <c r="T2552" s="61"/>
    </row>
    <row r="2553" spans="1:20" s="55" customFormat="1" ht="14.15" x14ac:dyDescent="0.4">
      <c r="A2553" s="39"/>
      <c r="E2553" s="74"/>
      <c r="F2553" s="74"/>
      <c r="G2553" s="74"/>
      <c r="S2553" s="61"/>
      <c r="T2553" s="61"/>
    </row>
    <row r="2554" spans="1:20" s="55" customFormat="1" ht="14.15" x14ac:dyDescent="0.4">
      <c r="A2554" s="39"/>
      <c r="E2554" s="74"/>
      <c r="F2554" s="74"/>
      <c r="G2554" s="74"/>
      <c r="S2554" s="61"/>
      <c r="T2554" s="61"/>
    </row>
    <row r="2555" spans="1:20" s="55" customFormat="1" ht="14.15" x14ac:dyDescent="0.4">
      <c r="A2555" s="39"/>
      <c r="E2555" s="74"/>
      <c r="F2555" s="74"/>
      <c r="G2555" s="74"/>
      <c r="S2555" s="61"/>
      <c r="T2555" s="61"/>
    </row>
    <row r="2556" spans="1:20" s="55" customFormat="1" ht="14.15" x14ac:dyDescent="0.4">
      <c r="A2556" s="39"/>
      <c r="E2556" s="74"/>
      <c r="F2556" s="74"/>
      <c r="G2556" s="74"/>
      <c r="S2556" s="61"/>
      <c r="T2556" s="61"/>
    </row>
    <row r="2557" spans="1:20" s="55" customFormat="1" ht="14.15" x14ac:dyDescent="0.4">
      <c r="A2557" s="39"/>
      <c r="E2557" s="74"/>
      <c r="F2557" s="74"/>
      <c r="G2557" s="74"/>
      <c r="S2557" s="61"/>
      <c r="T2557" s="61"/>
    </row>
    <row r="2558" spans="1:20" s="55" customFormat="1" ht="14.15" x14ac:dyDescent="0.4">
      <c r="A2558" s="39"/>
      <c r="E2558" s="74"/>
      <c r="F2558" s="74"/>
      <c r="G2558" s="74"/>
      <c r="S2558" s="61"/>
      <c r="T2558" s="61"/>
    </row>
    <row r="2559" spans="1:20" s="55" customFormat="1" ht="14.15" x14ac:dyDescent="0.4">
      <c r="A2559" s="39"/>
      <c r="E2559" s="74"/>
      <c r="F2559" s="74"/>
      <c r="G2559" s="74"/>
      <c r="S2559" s="61"/>
      <c r="T2559" s="61"/>
    </row>
    <row r="2560" spans="1:20" s="55" customFormat="1" ht="14.15" x14ac:dyDescent="0.4">
      <c r="A2560" s="39"/>
      <c r="E2560" s="74"/>
      <c r="F2560" s="74"/>
      <c r="G2560" s="74"/>
      <c r="S2560" s="61"/>
      <c r="T2560" s="61"/>
    </row>
    <row r="2561" spans="1:20" s="55" customFormat="1" ht="14.15" x14ac:dyDescent="0.4">
      <c r="A2561" s="39"/>
      <c r="E2561" s="74"/>
      <c r="F2561" s="74"/>
      <c r="G2561" s="74"/>
      <c r="S2561" s="61"/>
      <c r="T2561" s="61"/>
    </row>
    <row r="2562" spans="1:20" s="55" customFormat="1" ht="14.15" x14ac:dyDescent="0.4">
      <c r="A2562" s="39"/>
      <c r="E2562" s="74"/>
      <c r="F2562" s="74"/>
      <c r="G2562" s="74"/>
      <c r="S2562" s="61"/>
      <c r="T2562" s="61"/>
    </row>
    <row r="2563" spans="1:20" s="55" customFormat="1" ht="14.15" x14ac:dyDescent="0.4">
      <c r="A2563" s="39"/>
      <c r="E2563" s="74"/>
      <c r="F2563" s="74"/>
      <c r="G2563" s="74"/>
      <c r="S2563" s="61"/>
      <c r="T2563" s="61"/>
    </row>
    <row r="2564" spans="1:20" s="55" customFormat="1" ht="14.15" x14ac:dyDescent="0.4">
      <c r="A2564" s="39"/>
      <c r="E2564" s="74"/>
      <c r="F2564" s="74"/>
      <c r="G2564" s="74"/>
      <c r="S2564" s="61"/>
      <c r="T2564" s="61"/>
    </row>
    <row r="2565" spans="1:20" s="55" customFormat="1" ht="14.15" x14ac:dyDescent="0.4">
      <c r="A2565" s="39"/>
      <c r="E2565" s="74"/>
      <c r="F2565" s="74"/>
      <c r="G2565" s="74"/>
      <c r="S2565" s="61"/>
      <c r="T2565" s="61"/>
    </row>
    <row r="2566" spans="1:20" s="55" customFormat="1" ht="14.15" x14ac:dyDescent="0.4">
      <c r="A2566" s="39"/>
      <c r="E2566" s="74"/>
      <c r="F2566" s="74"/>
      <c r="G2566" s="74"/>
      <c r="S2566" s="61"/>
      <c r="T2566" s="61"/>
    </row>
    <row r="2567" spans="1:20" s="55" customFormat="1" ht="14.15" x14ac:dyDescent="0.4">
      <c r="A2567" s="39"/>
      <c r="E2567" s="74"/>
      <c r="F2567" s="74"/>
      <c r="G2567" s="74"/>
      <c r="S2567" s="61"/>
      <c r="T2567" s="61"/>
    </row>
    <row r="2568" spans="1:20" s="55" customFormat="1" ht="14.15" x14ac:dyDescent="0.4">
      <c r="A2568" s="39"/>
      <c r="E2568" s="74"/>
      <c r="F2568" s="74"/>
      <c r="G2568" s="74"/>
      <c r="S2568" s="61"/>
      <c r="T2568" s="61"/>
    </row>
    <row r="2569" spans="1:20" s="55" customFormat="1" ht="14.15" x14ac:dyDescent="0.4">
      <c r="A2569" s="39"/>
      <c r="E2569" s="74"/>
      <c r="F2569" s="74"/>
      <c r="G2569" s="74"/>
      <c r="S2569" s="61"/>
      <c r="T2569" s="61"/>
    </row>
    <row r="2570" spans="1:20" s="55" customFormat="1" ht="14.15" x14ac:dyDescent="0.4">
      <c r="A2570" s="39"/>
      <c r="E2570" s="74"/>
      <c r="F2570" s="74"/>
      <c r="G2570" s="74"/>
      <c r="S2570" s="61"/>
      <c r="T2570" s="61"/>
    </row>
    <row r="2571" spans="1:20" s="55" customFormat="1" ht="14.15" x14ac:dyDescent="0.4">
      <c r="A2571" s="39"/>
      <c r="E2571" s="74"/>
      <c r="F2571" s="74"/>
      <c r="G2571" s="74"/>
      <c r="S2571" s="61"/>
      <c r="T2571" s="61"/>
    </row>
    <row r="2572" spans="1:20" s="55" customFormat="1" ht="14.15" x14ac:dyDescent="0.4">
      <c r="A2572" s="39"/>
      <c r="E2572" s="74"/>
      <c r="F2572" s="74"/>
      <c r="G2572" s="74"/>
      <c r="S2572" s="61"/>
      <c r="T2572" s="61"/>
    </row>
    <row r="2573" spans="1:20" s="55" customFormat="1" ht="14.15" x14ac:dyDescent="0.4">
      <c r="A2573" s="39"/>
      <c r="E2573" s="74"/>
      <c r="F2573" s="74"/>
      <c r="G2573" s="74"/>
      <c r="S2573" s="61"/>
      <c r="T2573" s="61"/>
    </row>
    <row r="2574" spans="1:20" s="55" customFormat="1" ht="14.15" x14ac:dyDescent="0.4">
      <c r="A2574" s="39"/>
      <c r="E2574" s="74"/>
      <c r="F2574" s="74"/>
      <c r="G2574" s="74"/>
      <c r="S2574" s="61"/>
      <c r="T2574" s="61"/>
    </row>
    <row r="2575" spans="1:20" s="55" customFormat="1" ht="14.15" x14ac:dyDescent="0.4">
      <c r="A2575" s="39"/>
      <c r="E2575" s="74"/>
      <c r="F2575" s="74"/>
      <c r="G2575" s="74"/>
      <c r="S2575" s="61"/>
      <c r="T2575" s="61"/>
    </row>
    <row r="2576" spans="1:20" s="55" customFormat="1" ht="14.15" x14ac:dyDescent="0.4">
      <c r="A2576" s="39"/>
      <c r="E2576" s="74"/>
      <c r="F2576" s="74"/>
      <c r="G2576" s="74"/>
      <c r="S2576" s="61"/>
      <c r="T2576" s="61"/>
    </row>
    <row r="2577" spans="1:20" s="55" customFormat="1" ht="14.15" x14ac:dyDescent="0.4">
      <c r="A2577" s="39"/>
      <c r="E2577" s="74"/>
      <c r="F2577" s="74"/>
      <c r="G2577" s="74"/>
      <c r="S2577" s="61"/>
      <c r="T2577" s="61"/>
    </row>
    <row r="2578" spans="1:20" s="55" customFormat="1" ht="14.15" x14ac:dyDescent="0.4">
      <c r="A2578" s="39"/>
      <c r="E2578" s="74"/>
      <c r="F2578" s="74"/>
      <c r="G2578" s="74"/>
      <c r="S2578" s="61"/>
      <c r="T2578" s="61"/>
    </row>
    <row r="2579" spans="1:20" s="55" customFormat="1" ht="14.15" x14ac:dyDescent="0.4">
      <c r="A2579" s="39"/>
      <c r="E2579" s="74"/>
      <c r="F2579" s="74"/>
      <c r="G2579" s="74"/>
      <c r="S2579" s="61"/>
      <c r="T2579" s="61"/>
    </row>
    <row r="2580" spans="1:20" s="55" customFormat="1" ht="14.15" x14ac:dyDescent="0.4">
      <c r="A2580" s="39"/>
      <c r="E2580" s="74"/>
      <c r="F2580" s="74"/>
      <c r="G2580" s="74"/>
      <c r="S2580" s="61"/>
      <c r="T2580" s="61"/>
    </row>
    <row r="2581" spans="1:20" s="55" customFormat="1" ht="14.15" x14ac:dyDescent="0.4">
      <c r="A2581" s="39"/>
      <c r="E2581" s="74"/>
      <c r="F2581" s="74"/>
      <c r="G2581" s="74"/>
      <c r="S2581" s="61"/>
      <c r="T2581" s="61"/>
    </row>
    <row r="2582" spans="1:20" s="55" customFormat="1" ht="14.15" x14ac:dyDescent="0.4">
      <c r="A2582" s="39"/>
      <c r="E2582" s="74"/>
      <c r="F2582" s="74"/>
      <c r="G2582" s="74"/>
      <c r="S2582" s="61"/>
      <c r="T2582" s="61"/>
    </row>
    <row r="2583" spans="1:20" s="55" customFormat="1" ht="14.15" x14ac:dyDescent="0.4">
      <c r="A2583" s="39"/>
      <c r="E2583" s="74"/>
      <c r="F2583" s="74"/>
      <c r="G2583" s="74"/>
      <c r="S2583" s="61"/>
      <c r="T2583" s="61"/>
    </row>
    <row r="2584" spans="1:20" s="55" customFormat="1" ht="14.15" x14ac:dyDescent="0.4">
      <c r="A2584" s="39"/>
      <c r="E2584" s="74"/>
      <c r="F2584" s="74"/>
      <c r="G2584" s="74"/>
      <c r="S2584" s="61"/>
      <c r="T2584" s="61"/>
    </row>
    <row r="2585" spans="1:20" s="55" customFormat="1" ht="14.15" x14ac:dyDescent="0.4">
      <c r="A2585" s="39"/>
      <c r="E2585" s="74"/>
      <c r="F2585" s="74"/>
      <c r="G2585" s="74"/>
      <c r="S2585" s="61"/>
      <c r="T2585" s="61"/>
    </row>
    <row r="2586" spans="1:20" s="55" customFormat="1" ht="14.15" x14ac:dyDescent="0.4">
      <c r="A2586" s="39"/>
      <c r="E2586" s="74"/>
      <c r="F2586" s="74"/>
      <c r="G2586" s="74"/>
      <c r="S2586" s="61"/>
      <c r="T2586" s="61"/>
    </row>
    <row r="2587" spans="1:20" s="55" customFormat="1" ht="14.15" x14ac:dyDescent="0.4">
      <c r="A2587" s="39"/>
      <c r="E2587" s="74"/>
      <c r="F2587" s="74"/>
      <c r="G2587" s="74"/>
      <c r="S2587" s="61"/>
      <c r="T2587" s="61"/>
    </row>
    <row r="2588" spans="1:20" s="55" customFormat="1" ht="14.15" x14ac:dyDescent="0.4">
      <c r="A2588" s="39"/>
      <c r="E2588" s="74"/>
      <c r="F2588" s="74"/>
      <c r="G2588" s="74"/>
      <c r="S2588" s="61"/>
      <c r="T2588" s="61"/>
    </row>
    <row r="2589" spans="1:20" s="55" customFormat="1" ht="14.15" x14ac:dyDescent="0.4">
      <c r="A2589" s="39"/>
      <c r="E2589" s="74"/>
      <c r="F2589" s="74"/>
      <c r="G2589" s="74"/>
      <c r="S2589" s="61"/>
      <c r="T2589" s="61"/>
    </row>
    <row r="2590" spans="1:20" s="55" customFormat="1" ht="14.15" x14ac:dyDescent="0.4">
      <c r="A2590" s="39"/>
      <c r="E2590" s="74"/>
      <c r="F2590" s="74"/>
      <c r="G2590" s="74"/>
      <c r="S2590" s="61"/>
      <c r="T2590" s="61"/>
    </row>
    <row r="2591" spans="1:20" s="55" customFormat="1" ht="14.15" x14ac:dyDescent="0.4">
      <c r="A2591" s="39"/>
      <c r="E2591" s="74"/>
      <c r="F2591" s="74"/>
      <c r="G2591" s="74"/>
      <c r="S2591" s="61"/>
      <c r="T2591" s="61"/>
    </row>
    <row r="2592" spans="1:20" s="55" customFormat="1" ht="14.15" x14ac:dyDescent="0.4">
      <c r="A2592" s="39"/>
      <c r="E2592" s="74"/>
      <c r="F2592" s="74"/>
      <c r="G2592" s="74"/>
      <c r="S2592" s="61"/>
      <c r="T2592" s="61"/>
    </row>
    <row r="2593" spans="1:20" s="55" customFormat="1" ht="14.15" x14ac:dyDescent="0.4">
      <c r="A2593" s="39"/>
      <c r="E2593" s="74"/>
      <c r="F2593" s="74"/>
      <c r="G2593" s="74"/>
      <c r="S2593" s="61"/>
      <c r="T2593" s="61"/>
    </row>
    <row r="2594" spans="1:20" s="55" customFormat="1" ht="14.15" x14ac:dyDescent="0.4">
      <c r="A2594" s="39"/>
      <c r="E2594" s="74"/>
      <c r="F2594" s="74"/>
      <c r="G2594" s="74"/>
      <c r="S2594" s="61"/>
      <c r="T2594" s="61"/>
    </row>
    <row r="2595" spans="1:20" s="55" customFormat="1" ht="14.15" x14ac:dyDescent="0.4">
      <c r="A2595" s="39"/>
      <c r="E2595" s="74"/>
      <c r="F2595" s="74"/>
      <c r="G2595" s="74"/>
      <c r="S2595" s="61"/>
      <c r="T2595" s="61"/>
    </row>
    <row r="2596" spans="1:20" s="55" customFormat="1" ht="14.15" x14ac:dyDescent="0.4">
      <c r="A2596" s="39"/>
      <c r="E2596" s="74"/>
      <c r="F2596" s="74"/>
      <c r="G2596" s="74"/>
      <c r="S2596" s="61"/>
      <c r="T2596" s="61"/>
    </row>
    <row r="2597" spans="1:20" s="55" customFormat="1" ht="14.15" x14ac:dyDescent="0.4">
      <c r="A2597" s="39"/>
      <c r="E2597" s="74"/>
      <c r="F2597" s="74"/>
      <c r="G2597" s="74"/>
      <c r="S2597" s="61"/>
      <c r="T2597" s="61"/>
    </row>
    <row r="2598" spans="1:20" s="55" customFormat="1" ht="14.15" x14ac:dyDescent="0.4">
      <c r="A2598" s="39"/>
      <c r="E2598" s="74"/>
      <c r="F2598" s="74"/>
      <c r="G2598" s="74"/>
      <c r="S2598" s="61"/>
      <c r="T2598" s="61"/>
    </row>
    <row r="2599" spans="1:20" s="55" customFormat="1" ht="14.15" x14ac:dyDescent="0.4">
      <c r="A2599" s="39"/>
      <c r="E2599" s="74"/>
      <c r="F2599" s="74"/>
      <c r="G2599" s="74"/>
      <c r="S2599" s="61"/>
      <c r="T2599" s="61"/>
    </row>
    <row r="2600" spans="1:20" s="55" customFormat="1" ht="14.15" x14ac:dyDescent="0.4">
      <c r="A2600" s="39"/>
      <c r="E2600" s="74"/>
      <c r="F2600" s="74"/>
      <c r="G2600" s="74"/>
      <c r="S2600" s="61"/>
      <c r="T2600" s="61"/>
    </row>
    <row r="2601" spans="1:20" s="55" customFormat="1" ht="14.15" x14ac:dyDescent="0.4">
      <c r="A2601" s="39"/>
      <c r="E2601" s="74"/>
      <c r="F2601" s="74"/>
      <c r="G2601" s="74"/>
      <c r="S2601" s="61"/>
      <c r="T2601" s="61"/>
    </row>
    <row r="2602" spans="1:20" s="55" customFormat="1" ht="14.15" x14ac:dyDescent="0.4">
      <c r="A2602" s="39"/>
      <c r="E2602" s="74"/>
      <c r="F2602" s="74"/>
      <c r="G2602" s="74"/>
      <c r="S2602" s="61"/>
      <c r="T2602" s="61"/>
    </row>
    <row r="2603" spans="1:20" s="55" customFormat="1" ht="14.15" x14ac:dyDescent="0.4">
      <c r="A2603" s="39"/>
      <c r="E2603" s="74"/>
      <c r="F2603" s="74"/>
      <c r="G2603" s="74"/>
      <c r="S2603" s="61"/>
      <c r="T2603" s="61"/>
    </row>
    <row r="2604" spans="1:20" s="55" customFormat="1" ht="14.15" x14ac:dyDescent="0.4">
      <c r="A2604" s="39"/>
      <c r="E2604" s="74"/>
      <c r="F2604" s="74"/>
      <c r="G2604" s="74"/>
      <c r="S2604" s="61"/>
      <c r="T2604" s="61"/>
    </row>
    <row r="2605" spans="1:20" s="55" customFormat="1" ht="14.15" x14ac:dyDescent="0.4">
      <c r="A2605" s="39"/>
      <c r="E2605" s="74"/>
      <c r="F2605" s="74"/>
      <c r="G2605" s="74"/>
      <c r="S2605" s="61"/>
      <c r="T2605" s="61"/>
    </row>
    <row r="2606" spans="1:20" s="55" customFormat="1" ht="14.15" x14ac:dyDescent="0.4">
      <c r="A2606" s="39"/>
      <c r="E2606" s="74"/>
      <c r="F2606" s="74"/>
      <c r="G2606" s="74"/>
      <c r="S2606" s="61"/>
      <c r="T2606" s="61"/>
    </row>
    <row r="2607" spans="1:20" s="55" customFormat="1" ht="14.15" x14ac:dyDescent="0.4">
      <c r="A2607" s="39"/>
      <c r="E2607" s="74"/>
      <c r="F2607" s="74"/>
      <c r="G2607" s="74"/>
      <c r="S2607" s="61"/>
      <c r="T2607" s="61"/>
    </row>
    <row r="2608" spans="1:20" s="55" customFormat="1" ht="14.15" x14ac:dyDescent="0.4">
      <c r="A2608" s="39"/>
      <c r="E2608" s="74"/>
      <c r="F2608" s="74"/>
      <c r="G2608" s="74"/>
      <c r="S2608" s="61"/>
      <c r="T2608" s="61"/>
    </row>
    <row r="2609" spans="1:20" s="55" customFormat="1" ht="14.15" x14ac:dyDescent="0.4">
      <c r="A2609" s="39"/>
      <c r="E2609" s="74"/>
      <c r="F2609" s="74"/>
      <c r="G2609" s="74"/>
      <c r="S2609" s="61"/>
      <c r="T2609" s="61"/>
    </row>
    <row r="2610" spans="1:20" s="55" customFormat="1" ht="14.15" x14ac:dyDescent="0.4">
      <c r="A2610" s="39"/>
      <c r="E2610" s="74"/>
      <c r="F2610" s="74"/>
      <c r="G2610" s="74"/>
      <c r="S2610" s="61"/>
      <c r="T2610" s="61"/>
    </row>
    <row r="2611" spans="1:20" s="55" customFormat="1" ht="14.15" x14ac:dyDescent="0.4">
      <c r="A2611" s="39"/>
      <c r="E2611" s="74"/>
      <c r="F2611" s="74"/>
      <c r="G2611" s="74"/>
      <c r="S2611" s="61"/>
      <c r="T2611" s="61"/>
    </row>
    <row r="2612" spans="1:20" s="55" customFormat="1" ht="14.15" x14ac:dyDescent="0.4">
      <c r="A2612" s="39"/>
      <c r="E2612" s="74"/>
      <c r="F2612" s="74"/>
      <c r="G2612" s="74"/>
      <c r="S2612" s="61"/>
      <c r="T2612" s="61"/>
    </row>
    <row r="2613" spans="1:20" s="55" customFormat="1" ht="14.15" x14ac:dyDescent="0.4">
      <c r="A2613" s="39"/>
      <c r="E2613" s="74"/>
      <c r="F2613" s="74"/>
      <c r="G2613" s="74"/>
      <c r="S2613" s="61"/>
      <c r="T2613" s="61"/>
    </row>
    <row r="2614" spans="1:20" s="55" customFormat="1" ht="14.15" x14ac:dyDescent="0.4">
      <c r="A2614" s="39"/>
      <c r="E2614" s="74"/>
      <c r="F2614" s="74"/>
      <c r="G2614" s="74"/>
      <c r="S2614" s="61"/>
      <c r="T2614" s="61"/>
    </row>
    <row r="2615" spans="1:20" s="55" customFormat="1" ht="14.15" x14ac:dyDescent="0.4">
      <c r="A2615" s="39"/>
      <c r="E2615" s="74"/>
      <c r="F2615" s="74"/>
      <c r="G2615" s="74"/>
      <c r="S2615" s="61"/>
      <c r="T2615" s="61"/>
    </row>
    <row r="2616" spans="1:20" s="55" customFormat="1" ht="14.15" x14ac:dyDescent="0.4">
      <c r="A2616" s="39"/>
      <c r="E2616" s="74"/>
      <c r="F2616" s="74"/>
      <c r="G2616" s="74"/>
      <c r="S2616" s="61"/>
      <c r="T2616" s="61"/>
    </row>
    <row r="2617" spans="1:20" s="55" customFormat="1" ht="14.15" x14ac:dyDescent="0.4">
      <c r="A2617" s="39"/>
      <c r="E2617" s="74"/>
      <c r="F2617" s="74"/>
      <c r="G2617" s="74"/>
      <c r="S2617" s="61"/>
      <c r="T2617" s="61"/>
    </row>
    <row r="2618" spans="1:20" s="55" customFormat="1" ht="14.15" x14ac:dyDescent="0.4">
      <c r="A2618" s="39"/>
      <c r="E2618" s="74"/>
      <c r="F2618" s="74"/>
      <c r="G2618" s="74"/>
      <c r="S2618" s="61"/>
      <c r="T2618" s="61"/>
    </row>
    <row r="2619" spans="1:20" s="55" customFormat="1" ht="14.15" x14ac:dyDescent="0.4">
      <c r="A2619" s="39"/>
      <c r="E2619" s="74"/>
      <c r="F2619" s="74"/>
      <c r="G2619" s="74"/>
      <c r="S2619" s="61"/>
      <c r="T2619" s="61"/>
    </row>
    <row r="2620" spans="1:20" s="55" customFormat="1" ht="14.15" x14ac:dyDescent="0.4">
      <c r="A2620" s="39"/>
      <c r="E2620" s="74"/>
      <c r="F2620" s="74"/>
      <c r="G2620" s="74"/>
      <c r="S2620" s="61"/>
      <c r="T2620" s="61"/>
    </row>
    <row r="2621" spans="1:20" s="55" customFormat="1" ht="14.15" x14ac:dyDescent="0.4">
      <c r="A2621" s="39"/>
      <c r="E2621" s="74"/>
      <c r="F2621" s="74"/>
      <c r="G2621" s="74"/>
      <c r="S2621" s="61"/>
      <c r="T2621" s="61"/>
    </row>
    <row r="2622" spans="1:20" s="55" customFormat="1" ht="14.15" x14ac:dyDescent="0.4">
      <c r="A2622" s="39"/>
      <c r="E2622" s="74"/>
      <c r="F2622" s="74"/>
      <c r="G2622" s="74"/>
      <c r="S2622" s="61"/>
      <c r="T2622" s="61"/>
    </row>
    <row r="2623" spans="1:20" s="55" customFormat="1" ht="14.15" x14ac:dyDescent="0.4">
      <c r="A2623" s="39"/>
      <c r="E2623" s="74"/>
      <c r="F2623" s="74"/>
      <c r="G2623" s="74"/>
      <c r="S2623" s="61"/>
      <c r="T2623" s="61"/>
    </row>
    <row r="2624" spans="1:20" s="55" customFormat="1" ht="14.15" x14ac:dyDescent="0.4">
      <c r="A2624" s="39"/>
      <c r="E2624" s="74"/>
      <c r="F2624" s="74"/>
      <c r="G2624" s="74"/>
      <c r="S2624" s="61"/>
      <c r="T2624" s="61"/>
    </row>
    <row r="2625" spans="1:20" s="55" customFormat="1" ht="14.15" x14ac:dyDescent="0.4">
      <c r="A2625" s="39"/>
      <c r="E2625" s="74"/>
      <c r="F2625" s="74"/>
      <c r="G2625" s="74"/>
      <c r="S2625" s="61"/>
      <c r="T2625" s="61"/>
    </row>
    <row r="2626" spans="1:20" s="55" customFormat="1" ht="14.15" x14ac:dyDescent="0.4">
      <c r="A2626" s="39"/>
      <c r="E2626" s="74"/>
      <c r="F2626" s="74"/>
      <c r="G2626" s="74"/>
      <c r="S2626" s="61"/>
      <c r="T2626" s="61"/>
    </row>
    <row r="2627" spans="1:20" s="55" customFormat="1" ht="14.15" x14ac:dyDescent="0.4">
      <c r="A2627" s="39"/>
      <c r="E2627" s="74"/>
      <c r="F2627" s="74"/>
      <c r="G2627" s="74"/>
      <c r="S2627" s="61"/>
      <c r="T2627" s="61"/>
    </row>
    <row r="2628" spans="1:20" s="55" customFormat="1" ht="14.15" x14ac:dyDescent="0.4">
      <c r="A2628" s="39"/>
      <c r="E2628" s="74"/>
      <c r="F2628" s="74"/>
      <c r="G2628" s="74"/>
      <c r="S2628" s="61"/>
      <c r="T2628" s="61"/>
    </row>
    <row r="2629" spans="1:20" s="55" customFormat="1" ht="14.15" x14ac:dyDescent="0.4">
      <c r="A2629" s="39"/>
      <c r="E2629" s="74"/>
      <c r="F2629" s="74"/>
      <c r="G2629" s="74"/>
      <c r="S2629" s="61"/>
      <c r="T2629" s="61"/>
    </row>
    <row r="2630" spans="1:20" s="55" customFormat="1" ht="14.15" x14ac:dyDescent="0.4">
      <c r="A2630" s="39"/>
      <c r="E2630" s="74"/>
      <c r="F2630" s="74"/>
      <c r="G2630" s="74"/>
      <c r="S2630" s="61"/>
      <c r="T2630" s="61"/>
    </row>
    <row r="2631" spans="1:20" s="55" customFormat="1" ht="14.15" x14ac:dyDescent="0.4">
      <c r="A2631" s="39"/>
      <c r="E2631" s="74"/>
      <c r="F2631" s="74"/>
      <c r="G2631" s="74"/>
      <c r="S2631" s="61"/>
      <c r="T2631" s="61"/>
    </row>
    <row r="2632" spans="1:20" s="55" customFormat="1" ht="14.15" x14ac:dyDescent="0.4">
      <c r="A2632" s="39"/>
      <c r="E2632" s="74"/>
      <c r="F2632" s="74"/>
      <c r="G2632" s="74"/>
      <c r="S2632" s="61"/>
      <c r="T2632" s="61"/>
    </row>
    <row r="2633" spans="1:20" s="55" customFormat="1" ht="14.15" x14ac:dyDescent="0.4">
      <c r="A2633" s="39"/>
      <c r="E2633" s="74"/>
      <c r="F2633" s="74"/>
      <c r="G2633" s="74"/>
      <c r="S2633" s="61"/>
      <c r="T2633" s="61"/>
    </row>
    <row r="2634" spans="1:20" s="55" customFormat="1" ht="14.15" x14ac:dyDescent="0.4">
      <c r="A2634" s="39"/>
      <c r="E2634" s="74"/>
      <c r="F2634" s="74"/>
      <c r="G2634" s="74"/>
      <c r="S2634" s="61"/>
      <c r="T2634" s="61"/>
    </row>
    <row r="2635" spans="1:20" s="55" customFormat="1" ht="14.15" x14ac:dyDescent="0.4">
      <c r="A2635" s="39"/>
      <c r="E2635" s="74"/>
      <c r="F2635" s="74"/>
      <c r="G2635" s="74"/>
      <c r="S2635" s="61"/>
      <c r="T2635" s="61"/>
    </row>
    <row r="2636" spans="1:20" s="55" customFormat="1" ht="14.15" x14ac:dyDescent="0.4">
      <c r="A2636" s="39"/>
      <c r="E2636" s="74"/>
      <c r="F2636" s="74"/>
      <c r="G2636" s="74"/>
      <c r="S2636" s="61"/>
      <c r="T2636" s="61"/>
    </row>
    <row r="2637" spans="1:20" s="55" customFormat="1" ht="14.15" x14ac:dyDescent="0.4">
      <c r="A2637" s="39"/>
      <c r="E2637" s="74"/>
      <c r="F2637" s="74"/>
      <c r="G2637" s="74"/>
      <c r="S2637" s="61"/>
      <c r="T2637" s="61"/>
    </row>
    <row r="2638" spans="1:20" s="55" customFormat="1" ht="14.15" x14ac:dyDescent="0.4">
      <c r="A2638" s="39"/>
      <c r="E2638" s="74"/>
      <c r="F2638" s="74"/>
      <c r="G2638" s="74"/>
      <c r="S2638" s="61"/>
      <c r="T2638" s="61"/>
    </row>
    <row r="2639" spans="1:20" s="55" customFormat="1" ht="14.15" x14ac:dyDescent="0.4">
      <c r="A2639" s="39"/>
      <c r="E2639" s="74"/>
      <c r="F2639" s="74"/>
      <c r="G2639" s="74"/>
      <c r="S2639" s="61"/>
      <c r="T2639" s="61"/>
    </row>
    <row r="2640" spans="1:20" s="55" customFormat="1" ht="14.15" x14ac:dyDescent="0.4">
      <c r="A2640" s="39"/>
      <c r="E2640" s="74"/>
      <c r="F2640" s="74"/>
      <c r="G2640" s="74"/>
      <c r="S2640" s="61"/>
      <c r="T2640" s="61"/>
    </row>
    <row r="2641" spans="1:20" s="55" customFormat="1" ht="14.15" x14ac:dyDescent="0.4">
      <c r="A2641" s="39"/>
      <c r="E2641" s="74"/>
      <c r="F2641" s="74"/>
      <c r="G2641" s="74"/>
      <c r="S2641" s="61"/>
      <c r="T2641" s="61"/>
    </row>
    <row r="2642" spans="1:20" s="55" customFormat="1" ht="14.15" x14ac:dyDescent="0.4">
      <c r="A2642" s="39"/>
      <c r="E2642" s="74"/>
      <c r="F2642" s="74"/>
      <c r="G2642" s="74"/>
      <c r="S2642" s="61"/>
      <c r="T2642" s="61"/>
    </row>
    <row r="2643" spans="1:20" s="55" customFormat="1" ht="14.15" x14ac:dyDescent="0.4">
      <c r="A2643" s="39"/>
      <c r="E2643" s="74"/>
      <c r="F2643" s="74"/>
      <c r="G2643" s="74"/>
      <c r="S2643" s="61"/>
      <c r="T2643" s="61"/>
    </row>
    <row r="2644" spans="1:20" s="55" customFormat="1" ht="14.15" x14ac:dyDescent="0.4">
      <c r="A2644" s="39"/>
      <c r="E2644" s="74"/>
      <c r="F2644" s="74"/>
      <c r="G2644" s="74"/>
      <c r="S2644" s="61"/>
      <c r="T2644" s="61"/>
    </row>
    <row r="2645" spans="1:20" s="55" customFormat="1" ht="14.15" x14ac:dyDescent="0.4">
      <c r="A2645" s="39"/>
      <c r="E2645" s="74"/>
      <c r="F2645" s="74"/>
      <c r="G2645" s="74"/>
      <c r="S2645" s="61"/>
      <c r="T2645" s="61"/>
    </row>
    <row r="2646" spans="1:20" s="55" customFormat="1" ht="14.15" x14ac:dyDescent="0.4">
      <c r="A2646" s="39"/>
      <c r="E2646" s="74"/>
      <c r="F2646" s="74"/>
      <c r="G2646" s="74"/>
      <c r="S2646" s="61"/>
      <c r="T2646" s="61"/>
    </row>
    <row r="2647" spans="1:20" s="55" customFormat="1" ht="14.15" x14ac:dyDescent="0.4">
      <c r="A2647" s="39"/>
      <c r="E2647" s="74"/>
      <c r="F2647" s="74"/>
      <c r="G2647" s="74"/>
      <c r="S2647" s="61"/>
      <c r="T2647" s="61"/>
    </row>
    <row r="2648" spans="1:20" s="55" customFormat="1" ht="14.15" x14ac:dyDescent="0.4">
      <c r="A2648" s="39"/>
      <c r="E2648" s="74"/>
      <c r="F2648" s="74"/>
      <c r="G2648" s="74"/>
      <c r="S2648" s="61"/>
      <c r="T2648" s="61"/>
    </row>
    <row r="2649" spans="1:20" s="55" customFormat="1" ht="14.15" x14ac:dyDescent="0.4">
      <c r="A2649" s="39"/>
      <c r="E2649" s="74"/>
      <c r="F2649" s="74"/>
      <c r="G2649" s="74"/>
      <c r="S2649" s="61"/>
      <c r="T2649" s="61"/>
    </row>
    <row r="2650" spans="1:20" s="55" customFormat="1" ht="14.15" x14ac:dyDescent="0.4">
      <c r="A2650" s="39"/>
      <c r="E2650" s="74"/>
      <c r="F2650" s="74"/>
      <c r="G2650" s="74"/>
      <c r="S2650" s="61"/>
      <c r="T2650" s="61"/>
    </row>
    <row r="2651" spans="1:20" s="55" customFormat="1" ht="14.15" x14ac:dyDescent="0.4">
      <c r="A2651" s="39"/>
      <c r="E2651" s="74"/>
      <c r="F2651" s="74"/>
      <c r="G2651" s="74"/>
      <c r="S2651" s="61"/>
      <c r="T2651" s="61"/>
    </row>
    <row r="2652" spans="1:20" s="55" customFormat="1" ht="14.15" x14ac:dyDescent="0.4">
      <c r="A2652" s="39"/>
      <c r="E2652" s="74"/>
      <c r="F2652" s="74"/>
      <c r="G2652" s="74"/>
      <c r="S2652" s="61"/>
      <c r="T2652" s="61"/>
    </row>
    <row r="2653" spans="1:20" s="55" customFormat="1" ht="14.15" x14ac:dyDescent="0.4">
      <c r="A2653" s="39"/>
      <c r="E2653" s="74"/>
      <c r="F2653" s="74"/>
      <c r="G2653" s="74"/>
      <c r="S2653" s="61"/>
      <c r="T2653" s="61"/>
    </row>
    <row r="2654" spans="1:20" s="55" customFormat="1" ht="14.15" x14ac:dyDescent="0.4">
      <c r="A2654" s="39"/>
      <c r="E2654" s="74"/>
      <c r="F2654" s="74"/>
      <c r="G2654" s="74"/>
      <c r="S2654" s="61"/>
      <c r="T2654" s="61"/>
    </row>
    <row r="2655" spans="1:20" s="55" customFormat="1" ht="14.15" x14ac:dyDescent="0.4">
      <c r="A2655" s="39"/>
      <c r="E2655" s="74"/>
      <c r="F2655" s="74"/>
      <c r="G2655" s="74"/>
      <c r="S2655" s="61"/>
      <c r="T2655" s="61"/>
    </row>
    <row r="2656" spans="1:20" s="55" customFormat="1" ht="14.15" x14ac:dyDescent="0.4">
      <c r="A2656" s="39"/>
      <c r="E2656" s="74"/>
      <c r="F2656" s="74"/>
      <c r="G2656" s="74"/>
      <c r="S2656" s="61"/>
      <c r="T2656" s="61"/>
    </row>
    <row r="2657" spans="1:20" s="55" customFormat="1" ht="14.15" x14ac:dyDescent="0.4">
      <c r="A2657" s="39"/>
      <c r="E2657" s="74"/>
      <c r="F2657" s="74"/>
      <c r="G2657" s="74"/>
      <c r="S2657" s="61"/>
      <c r="T2657" s="61"/>
    </row>
    <row r="2658" spans="1:20" s="55" customFormat="1" ht="14.15" x14ac:dyDescent="0.4">
      <c r="A2658" s="39"/>
      <c r="E2658" s="74"/>
      <c r="F2658" s="74"/>
      <c r="G2658" s="74"/>
      <c r="S2658" s="61"/>
      <c r="T2658" s="61"/>
    </row>
    <row r="2659" spans="1:20" s="55" customFormat="1" ht="14.15" x14ac:dyDescent="0.4">
      <c r="A2659" s="39"/>
      <c r="E2659" s="74"/>
      <c r="F2659" s="74"/>
      <c r="G2659" s="74"/>
      <c r="S2659" s="61"/>
      <c r="T2659" s="61"/>
    </row>
    <row r="2660" spans="1:20" s="55" customFormat="1" ht="14.15" x14ac:dyDescent="0.4">
      <c r="A2660" s="39"/>
      <c r="E2660" s="74"/>
      <c r="F2660" s="74"/>
      <c r="G2660" s="74"/>
      <c r="S2660" s="61"/>
      <c r="T2660" s="61"/>
    </row>
    <row r="2661" spans="1:20" s="55" customFormat="1" ht="14.15" x14ac:dyDescent="0.4">
      <c r="A2661" s="39"/>
      <c r="E2661" s="74"/>
      <c r="F2661" s="74"/>
      <c r="G2661" s="74"/>
      <c r="S2661" s="61"/>
      <c r="T2661" s="61"/>
    </row>
    <row r="2662" spans="1:20" s="55" customFormat="1" ht="14.15" x14ac:dyDescent="0.4">
      <c r="A2662" s="39"/>
      <c r="E2662" s="74"/>
      <c r="F2662" s="74"/>
      <c r="G2662" s="74"/>
      <c r="S2662" s="61"/>
      <c r="T2662" s="61"/>
    </row>
    <row r="2663" spans="1:20" s="55" customFormat="1" ht="14.15" x14ac:dyDescent="0.4">
      <c r="A2663" s="39"/>
      <c r="E2663" s="74"/>
      <c r="F2663" s="74"/>
      <c r="G2663" s="74"/>
      <c r="S2663" s="61"/>
      <c r="T2663" s="61"/>
    </row>
    <row r="2664" spans="1:20" s="55" customFormat="1" ht="14.15" x14ac:dyDescent="0.4">
      <c r="A2664" s="39"/>
      <c r="E2664" s="74"/>
      <c r="F2664" s="74"/>
      <c r="G2664" s="74"/>
      <c r="S2664" s="61"/>
      <c r="T2664" s="61"/>
    </row>
    <row r="2665" spans="1:20" s="55" customFormat="1" ht="14.15" x14ac:dyDescent="0.4">
      <c r="A2665" s="39"/>
      <c r="E2665" s="74"/>
      <c r="F2665" s="74"/>
      <c r="G2665" s="74"/>
      <c r="S2665" s="61"/>
      <c r="T2665" s="61"/>
    </row>
    <row r="2666" spans="1:20" s="55" customFormat="1" ht="14.15" x14ac:dyDescent="0.4">
      <c r="A2666" s="39"/>
      <c r="E2666" s="74"/>
      <c r="F2666" s="74"/>
      <c r="G2666" s="74"/>
      <c r="S2666" s="61"/>
      <c r="T2666" s="61"/>
    </row>
    <row r="2667" spans="1:20" s="55" customFormat="1" ht="14.15" x14ac:dyDescent="0.4">
      <c r="A2667" s="39"/>
      <c r="E2667" s="74"/>
      <c r="F2667" s="74"/>
      <c r="G2667" s="74"/>
      <c r="S2667" s="61"/>
      <c r="T2667" s="61"/>
    </row>
    <row r="2668" spans="1:20" s="55" customFormat="1" ht="14.15" x14ac:dyDescent="0.4">
      <c r="A2668" s="39"/>
      <c r="E2668" s="74"/>
      <c r="F2668" s="74"/>
      <c r="G2668" s="74"/>
      <c r="S2668" s="61"/>
      <c r="T2668" s="61"/>
    </row>
    <row r="2669" spans="1:20" s="55" customFormat="1" ht="14.15" x14ac:dyDescent="0.4">
      <c r="A2669" s="39"/>
      <c r="E2669" s="74"/>
      <c r="F2669" s="74"/>
      <c r="G2669" s="74"/>
      <c r="S2669" s="61"/>
      <c r="T2669" s="61"/>
    </row>
    <row r="2670" spans="1:20" s="55" customFormat="1" ht="14.15" x14ac:dyDescent="0.4">
      <c r="A2670" s="39"/>
      <c r="E2670" s="74"/>
      <c r="F2670" s="74"/>
      <c r="G2670" s="74"/>
      <c r="S2670" s="61"/>
      <c r="T2670" s="61"/>
    </row>
    <row r="2671" spans="1:20" s="55" customFormat="1" ht="14.15" x14ac:dyDescent="0.4">
      <c r="A2671" s="39"/>
      <c r="E2671" s="74"/>
      <c r="F2671" s="74"/>
      <c r="G2671" s="74"/>
      <c r="S2671" s="61"/>
      <c r="T2671" s="61"/>
    </row>
    <row r="2672" spans="1:20" s="55" customFormat="1" ht="14.15" x14ac:dyDescent="0.4">
      <c r="A2672" s="39"/>
      <c r="E2672" s="74"/>
      <c r="F2672" s="74"/>
      <c r="G2672" s="74"/>
      <c r="S2672" s="61"/>
      <c r="T2672" s="61"/>
    </row>
    <row r="2673" spans="1:20" s="55" customFormat="1" ht="14.15" x14ac:dyDescent="0.4">
      <c r="A2673" s="39"/>
      <c r="E2673" s="74"/>
      <c r="F2673" s="74"/>
      <c r="G2673" s="74"/>
      <c r="S2673" s="61"/>
      <c r="T2673" s="61"/>
    </row>
    <row r="2674" spans="1:20" s="55" customFormat="1" ht="14.15" x14ac:dyDescent="0.4">
      <c r="A2674" s="39"/>
      <c r="E2674" s="74"/>
      <c r="F2674" s="74"/>
      <c r="G2674" s="74"/>
      <c r="S2674" s="61"/>
      <c r="T2674" s="61"/>
    </row>
    <row r="2675" spans="1:20" s="55" customFormat="1" ht="14.15" x14ac:dyDescent="0.4">
      <c r="A2675" s="39"/>
      <c r="E2675" s="74"/>
      <c r="F2675" s="74"/>
      <c r="G2675" s="74"/>
      <c r="S2675" s="61"/>
      <c r="T2675" s="61"/>
    </row>
    <row r="2676" spans="1:20" s="55" customFormat="1" ht="14.15" x14ac:dyDescent="0.4">
      <c r="A2676" s="39"/>
      <c r="E2676" s="74"/>
      <c r="F2676" s="74"/>
      <c r="G2676" s="74"/>
      <c r="S2676" s="61"/>
      <c r="T2676" s="61"/>
    </row>
    <row r="2677" spans="1:20" s="55" customFormat="1" ht="14.15" x14ac:dyDescent="0.4">
      <c r="A2677" s="39"/>
      <c r="E2677" s="74"/>
      <c r="F2677" s="74"/>
      <c r="G2677" s="74"/>
      <c r="S2677" s="61"/>
      <c r="T2677" s="61"/>
    </row>
    <row r="2678" spans="1:20" s="55" customFormat="1" ht="14.15" x14ac:dyDescent="0.4">
      <c r="A2678" s="39"/>
      <c r="E2678" s="74"/>
      <c r="F2678" s="74"/>
      <c r="G2678" s="74"/>
      <c r="S2678" s="61"/>
      <c r="T2678" s="61"/>
    </row>
    <row r="2679" spans="1:20" s="55" customFormat="1" ht="14.15" x14ac:dyDescent="0.4">
      <c r="A2679" s="39"/>
      <c r="E2679" s="74"/>
      <c r="F2679" s="74"/>
      <c r="G2679" s="74"/>
      <c r="S2679" s="61"/>
      <c r="T2679" s="61"/>
    </row>
    <row r="2680" spans="1:20" s="55" customFormat="1" ht="14.15" x14ac:dyDescent="0.4">
      <c r="A2680" s="39"/>
      <c r="E2680" s="74"/>
      <c r="F2680" s="74"/>
      <c r="G2680" s="74"/>
      <c r="S2680" s="61"/>
      <c r="T2680" s="61"/>
    </row>
    <row r="2681" spans="1:20" s="55" customFormat="1" ht="14.15" x14ac:dyDescent="0.4">
      <c r="A2681" s="39"/>
      <c r="E2681" s="74"/>
      <c r="F2681" s="74"/>
      <c r="G2681" s="74"/>
      <c r="S2681" s="61"/>
      <c r="T2681" s="61"/>
    </row>
    <row r="2682" spans="1:20" s="55" customFormat="1" ht="14.15" x14ac:dyDescent="0.4">
      <c r="A2682" s="39"/>
      <c r="E2682" s="74"/>
      <c r="F2682" s="74"/>
      <c r="G2682" s="74"/>
      <c r="S2682" s="61"/>
      <c r="T2682" s="61"/>
    </row>
    <row r="2683" spans="1:20" s="55" customFormat="1" ht="14.15" x14ac:dyDescent="0.4">
      <c r="A2683" s="39"/>
      <c r="E2683" s="74"/>
      <c r="F2683" s="74"/>
      <c r="G2683" s="74"/>
      <c r="S2683" s="61"/>
      <c r="T2683" s="61"/>
    </row>
    <row r="2684" spans="1:20" s="55" customFormat="1" ht="14.15" x14ac:dyDescent="0.4">
      <c r="A2684" s="39"/>
      <c r="E2684" s="74"/>
      <c r="F2684" s="74"/>
      <c r="G2684" s="74"/>
      <c r="S2684" s="61"/>
      <c r="T2684" s="61"/>
    </row>
    <row r="2685" spans="1:20" s="55" customFormat="1" ht="14.15" x14ac:dyDescent="0.4">
      <c r="A2685" s="39"/>
      <c r="E2685" s="74"/>
      <c r="F2685" s="74"/>
      <c r="G2685" s="74"/>
      <c r="S2685" s="61"/>
      <c r="T2685" s="61"/>
    </row>
    <row r="2686" spans="1:20" s="55" customFormat="1" ht="14.15" x14ac:dyDescent="0.4">
      <c r="A2686" s="39"/>
      <c r="E2686" s="74"/>
      <c r="F2686" s="74"/>
      <c r="G2686" s="74"/>
      <c r="S2686" s="61"/>
      <c r="T2686" s="61"/>
    </row>
    <row r="2687" spans="1:20" s="55" customFormat="1" ht="14.15" x14ac:dyDescent="0.4">
      <c r="A2687" s="39"/>
      <c r="E2687" s="74"/>
      <c r="F2687" s="74"/>
      <c r="G2687" s="74"/>
      <c r="S2687" s="61"/>
      <c r="T2687" s="61"/>
    </row>
    <row r="2688" spans="1:20" s="55" customFormat="1" ht="14.15" x14ac:dyDescent="0.4">
      <c r="A2688" s="39"/>
      <c r="E2688" s="74"/>
      <c r="F2688" s="74"/>
      <c r="G2688" s="74"/>
      <c r="S2688" s="61"/>
      <c r="T2688" s="61"/>
    </row>
    <row r="2689" spans="1:20" s="55" customFormat="1" ht="14.15" x14ac:dyDescent="0.4">
      <c r="A2689" s="39"/>
      <c r="E2689" s="74"/>
      <c r="F2689" s="74"/>
      <c r="G2689" s="74"/>
      <c r="S2689" s="61"/>
      <c r="T2689" s="61"/>
    </row>
    <row r="2690" spans="1:20" s="55" customFormat="1" ht="14.15" x14ac:dyDescent="0.4">
      <c r="A2690" s="39"/>
      <c r="E2690" s="74"/>
      <c r="F2690" s="74"/>
      <c r="G2690" s="74"/>
      <c r="S2690" s="61"/>
      <c r="T2690" s="61"/>
    </row>
    <row r="2691" spans="1:20" s="55" customFormat="1" ht="14.15" x14ac:dyDescent="0.4">
      <c r="A2691" s="39"/>
      <c r="E2691" s="74"/>
      <c r="F2691" s="74"/>
      <c r="G2691" s="74"/>
      <c r="S2691" s="61"/>
      <c r="T2691" s="61"/>
    </row>
    <row r="2692" spans="1:20" s="55" customFormat="1" ht="14.15" x14ac:dyDescent="0.4">
      <c r="A2692" s="39"/>
      <c r="E2692" s="74"/>
      <c r="F2692" s="74"/>
      <c r="G2692" s="74"/>
      <c r="S2692" s="61"/>
      <c r="T2692" s="61"/>
    </row>
    <row r="2693" spans="1:20" s="55" customFormat="1" ht="14.15" x14ac:dyDescent="0.4">
      <c r="A2693" s="39"/>
      <c r="E2693" s="74"/>
      <c r="F2693" s="74"/>
      <c r="G2693" s="74"/>
      <c r="S2693" s="61"/>
      <c r="T2693" s="61"/>
    </row>
    <row r="2694" spans="1:20" s="55" customFormat="1" ht="14.15" x14ac:dyDescent="0.4">
      <c r="A2694" s="39"/>
      <c r="E2694" s="74"/>
      <c r="F2694" s="74"/>
      <c r="G2694" s="74"/>
      <c r="S2694" s="61"/>
      <c r="T2694" s="61"/>
    </row>
    <row r="2695" spans="1:20" s="55" customFormat="1" ht="14.15" x14ac:dyDescent="0.4">
      <c r="A2695" s="39"/>
      <c r="E2695" s="74"/>
      <c r="F2695" s="74"/>
      <c r="G2695" s="74"/>
      <c r="S2695" s="61"/>
      <c r="T2695" s="61"/>
    </row>
    <row r="2696" spans="1:20" s="55" customFormat="1" ht="14.15" x14ac:dyDescent="0.4">
      <c r="A2696" s="39"/>
      <c r="E2696" s="74"/>
      <c r="F2696" s="74"/>
      <c r="G2696" s="74"/>
      <c r="S2696" s="61"/>
      <c r="T2696" s="61"/>
    </row>
    <row r="2697" spans="1:20" s="55" customFormat="1" ht="14.15" x14ac:dyDescent="0.4">
      <c r="A2697" s="39"/>
      <c r="E2697" s="74"/>
      <c r="F2697" s="74"/>
      <c r="G2697" s="74"/>
      <c r="S2697" s="61"/>
      <c r="T2697" s="61"/>
    </row>
    <row r="2698" spans="1:20" s="55" customFormat="1" ht="14.15" x14ac:dyDescent="0.4">
      <c r="A2698" s="39"/>
      <c r="E2698" s="74"/>
      <c r="F2698" s="74"/>
      <c r="G2698" s="74"/>
      <c r="S2698" s="61"/>
      <c r="T2698" s="61"/>
    </row>
    <row r="2699" spans="1:20" s="55" customFormat="1" ht="14.15" x14ac:dyDescent="0.4">
      <c r="A2699" s="39"/>
      <c r="E2699" s="74"/>
      <c r="F2699" s="74"/>
      <c r="G2699" s="74"/>
      <c r="S2699" s="61"/>
      <c r="T2699" s="61"/>
    </row>
    <row r="2700" spans="1:20" s="55" customFormat="1" ht="14.15" x14ac:dyDescent="0.4">
      <c r="A2700" s="39"/>
      <c r="E2700" s="74"/>
      <c r="F2700" s="74"/>
      <c r="G2700" s="74"/>
      <c r="S2700" s="61"/>
      <c r="T2700" s="61"/>
    </row>
    <row r="2701" spans="1:20" s="55" customFormat="1" ht="14.15" x14ac:dyDescent="0.4">
      <c r="A2701" s="39"/>
      <c r="E2701" s="74"/>
      <c r="F2701" s="74"/>
      <c r="G2701" s="74"/>
      <c r="S2701" s="61"/>
      <c r="T2701" s="61"/>
    </row>
    <row r="2702" spans="1:20" s="55" customFormat="1" ht="14.15" x14ac:dyDescent="0.4">
      <c r="A2702" s="39"/>
      <c r="E2702" s="74"/>
      <c r="F2702" s="74"/>
      <c r="G2702" s="74"/>
      <c r="S2702" s="61"/>
      <c r="T2702" s="61"/>
    </row>
    <row r="2703" spans="1:20" s="55" customFormat="1" ht="14.15" x14ac:dyDescent="0.4">
      <c r="A2703" s="39"/>
      <c r="E2703" s="74"/>
      <c r="F2703" s="74"/>
      <c r="G2703" s="74"/>
      <c r="S2703" s="61"/>
      <c r="T2703" s="61"/>
    </row>
    <row r="2704" spans="1:20" s="55" customFormat="1" ht="14.15" x14ac:dyDescent="0.4">
      <c r="A2704" s="39"/>
      <c r="E2704" s="74"/>
      <c r="F2704" s="74"/>
      <c r="G2704" s="74"/>
      <c r="S2704" s="61"/>
      <c r="T2704" s="61"/>
    </row>
    <row r="2705" spans="1:20" s="55" customFormat="1" ht="14.15" x14ac:dyDescent="0.4">
      <c r="A2705" s="39"/>
      <c r="E2705" s="74"/>
      <c r="F2705" s="74"/>
      <c r="G2705" s="74"/>
      <c r="S2705" s="61"/>
      <c r="T2705" s="61"/>
    </row>
    <row r="2706" spans="1:20" s="55" customFormat="1" ht="14.15" x14ac:dyDescent="0.4">
      <c r="A2706" s="39"/>
      <c r="E2706" s="74"/>
      <c r="F2706" s="74"/>
      <c r="G2706" s="74"/>
      <c r="S2706" s="61"/>
      <c r="T2706" s="61"/>
    </row>
    <row r="2707" spans="1:20" s="55" customFormat="1" ht="14.15" x14ac:dyDescent="0.4">
      <c r="A2707" s="39"/>
      <c r="E2707" s="74"/>
      <c r="F2707" s="74"/>
      <c r="G2707" s="74"/>
      <c r="S2707" s="61"/>
      <c r="T2707" s="61"/>
    </row>
    <row r="2708" spans="1:20" s="55" customFormat="1" ht="14.15" x14ac:dyDescent="0.4">
      <c r="A2708" s="39"/>
      <c r="E2708" s="74"/>
      <c r="F2708" s="74"/>
      <c r="G2708" s="74"/>
      <c r="S2708" s="61"/>
      <c r="T2708" s="61"/>
    </row>
    <row r="2709" spans="1:20" s="55" customFormat="1" ht="14.15" x14ac:dyDescent="0.4">
      <c r="A2709" s="39"/>
      <c r="E2709" s="74"/>
      <c r="F2709" s="74"/>
      <c r="G2709" s="74"/>
      <c r="S2709" s="61"/>
      <c r="T2709" s="61"/>
    </row>
    <row r="2710" spans="1:20" s="55" customFormat="1" ht="14.15" x14ac:dyDescent="0.4">
      <c r="A2710" s="39"/>
      <c r="E2710" s="74"/>
      <c r="F2710" s="74"/>
      <c r="G2710" s="74"/>
      <c r="S2710" s="61"/>
      <c r="T2710" s="61"/>
    </row>
    <row r="2711" spans="1:20" s="55" customFormat="1" ht="14.15" x14ac:dyDescent="0.4">
      <c r="A2711" s="39"/>
      <c r="E2711" s="74"/>
      <c r="F2711" s="74"/>
      <c r="G2711" s="74"/>
      <c r="S2711" s="61"/>
      <c r="T2711" s="61"/>
    </row>
    <row r="2712" spans="1:20" s="55" customFormat="1" ht="14.15" x14ac:dyDescent="0.4">
      <c r="A2712" s="39"/>
      <c r="E2712" s="74"/>
      <c r="F2712" s="74"/>
      <c r="G2712" s="74"/>
      <c r="S2712" s="61"/>
      <c r="T2712" s="61"/>
    </row>
    <row r="2713" spans="1:20" s="55" customFormat="1" ht="14.15" x14ac:dyDescent="0.4">
      <c r="A2713" s="39"/>
      <c r="E2713" s="74"/>
      <c r="F2713" s="74"/>
      <c r="G2713" s="74"/>
      <c r="S2713" s="61"/>
      <c r="T2713" s="61"/>
    </row>
    <row r="2714" spans="1:20" s="55" customFormat="1" ht="14.15" x14ac:dyDescent="0.4">
      <c r="A2714" s="39"/>
      <c r="E2714" s="74"/>
      <c r="F2714" s="74"/>
      <c r="G2714" s="74"/>
      <c r="S2714" s="61"/>
      <c r="T2714" s="61"/>
    </row>
    <row r="2715" spans="1:20" s="55" customFormat="1" ht="14.15" x14ac:dyDescent="0.4">
      <c r="A2715" s="39"/>
      <c r="E2715" s="74"/>
      <c r="F2715" s="74"/>
      <c r="G2715" s="74"/>
      <c r="S2715" s="61"/>
      <c r="T2715" s="61"/>
    </row>
    <row r="2716" spans="1:20" s="55" customFormat="1" ht="14.15" x14ac:dyDescent="0.4">
      <c r="A2716" s="39"/>
      <c r="E2716" s="74"/>
      <c r="F2716" s="74"/>
      <c r="G2716" s="74"/>
      <c r="S2716" s="61"/>
      <c r="T2716" s="61"/>
    </row>
    <row r="2717" spans="1:20" s="55" customFormat="1" ht="14.15" x14ac:dyDescent="0.4">
      <c r="A2717" s="39"/>
      <c r="E2717" s="74"/>
      <c r="F2717" s="74"/>
      <c r="G2717" s="74"/>
      <c r="S2717" s="61"/>
      <c r="T2717" s="61"/>
    </row>
    <row r="2718" spans="1:20" s="55" customFormat="1" ht="14.15" x14ac:dyDescent="0.4">
      <c r="A2718" s="39"/>
      <c r="E2718" s="74"/>
      <c r="F2718" s="74"/>
      <c r="G2718" s="74"/>
      <c r="S2718" s="61"/>
      <c r="T2718" s="61"/>
    </row>
    <row r="2719" spans="1:20" s="55" customFormat="1" ht="14.15" x14ac:dyDescent="0.4">
      <c r="A2719" s="39"/>
      <c r="E2719" s="74"/>
      <c r="F2719" s="74"/>
      <c r="G2719" s="74"/>
      <c r="S2719" s="61"/>
      <c r="T2719" s="61"/>
    </row>
    <row r="2720" spans="1:20" s="55" customFormat="1" ht="14.15" x14ac:dyDescent="0.4">
      <c r="A2720" s="39"/>
      <c r="E2720" s="74"/>
      <c r="F2720" s="74"/>
      <c r="G2720" s="74"/>
      <c r="S2720" s="61"/>
      <c r="T2720" s="61"/>
    </row>
    <row r="2721" spans="1:20" s="55" customFormat="1" ht="14.15" x14ac:dyDescent="0.4">
      <c r="A2721" s="39"/>
      <c r="E2721" s="74"/>
      <c r="F2721" s="74"/>
      <c r="G2721" s="74"/>
      <c r="S2721" s="61"/>
      <c r="T2721" s="61"/>
    </row>
    <row r="2722" spans="1:20" s="55" customFormat="1" ht="14.15" x14ac:dyDescent="0.4">
      <c r="A2722" s="39"/>
      <c r="E2722" s="74"/>
      <c r="F2722" s="74"/>
      <c r="G2722" s="74"/>
      <c r="S2722" s="61"/>
      <c r="T2722" s="61"/>
    </row>
    <row r="2723" spans="1:20" s="55" customFormat="1" ht="14.15" x14ac:dyDescent="0.4">
      <c r="A2723" s="39"/>
      <c r="E2723" s="74"/>
      <c r="F2723" s="74"/>
      <c r="G2723" s="74"/>
      <c r="S2723" s="61"/>
      <c r="T2723" s="61"/>
    </row>
    <row r="2724" spans="1:20" s="55" customFormat="1" ht="14.15" x14ac:dyDescent="0.4">
      <c r="A2724" s="39"/>
      <c r="E2724" s="74"/>
      <c r="F2724" s="74"/>
      <c r="G2724" s="74"/>
      <c r="S2724" s="61"/>
      <c r="T2724" s="61"/>
    </row>
    <row r="2725" spans="1:20" s="55" customFormat="1" ht="14.15" x14ac:dyDescent="0.4">
      <c r="A2725" s="39"/>
      <c r="E2725" s="74"/>
      <c r="F2725" s="74"/>
      <c r="G2725" s="74"/>
      <c r="S2725" s="61"/>
      <c r="T2725" s="61"/>
    </row>
    <row r="2726" spans="1:20" s="55" customFormat="1" ht="14.15" x14ac:dyDescent="0.4">
      <c r="A2726" s="39"/>
      <c r="E2726" s="74"/>
      <c r="F2726" s="74"/>
      <c r="G2726" s="74"/>
      <c r="S2726" s="61"/>
      <c r="T2726" s="61"/>
    </row>
    <row r="2727" spans="1:20" s="55" customFormat="1" ht="14.15" x14ac:dyDescent="0.4">
      <c r="A2727" s="39"/>
      <c r="E2727" s="74"/>
      <c r="F2727" s="74"/>
      <c r="G2727" s="74"/>
      <c r="S2727" s="61"/>
      <c r="T2727" s="61"/>
    </row>
    <row r="2728" spans="1:20" s="55" customFormat="1" ht="14.15" x14ac:dyDescent="0.4">
      <c r="A2728" s="39"/>
      <c r="E2728" s="74"/>
      <c r="F2728" s="74"/>
      <c r="G2728" s="74"/>
      <c r="S2728" s="61"/>
      <c r="T2728" s="61"/>
    </row>
    <row r="2729" spans="1:20" s="55" customFormat="1" ht="14.15" x14ac:dyDescent="0.4">
      <c r="A2729" s="39"/>
      <c r="E2729" s="74"/>
      <c r="F2729" s="74"/>
      <c r="G2729" s="74"/>
      <c r="S2729" s="61"/>
      <c r="T2729" s="61"/>
    </row>
    <row r="2730" spans="1:20" s="55" customFormat="1" ht="14.15" x14ac:dyDescent="0.4">
      <c r="A2730" s="39"/>
      <c r="E2730" s="74"/>
      <c r="F2730" s="74"/>
      <c r="G2730" s="74"/>
      <c r="S2730" s="61"/>
      <c r="T2730" s="61"/>
    </row>
    <row r="2731" spans="1:20" s="55" customFormat="1" ht="14.15" x14ac:dyDescent="0.4">
      <c r="A2731" s="39"/>
      <c r="E2731" s="74"/>
      <c r="F2731" s="74"/>
      <c r="G2731" s="74"/>
      <c r="S2731" s="61"/>
      <c r="T2731" s="61"/>
    </row>
    <row r="2732" spans="1:20" s="55" customFormat="1" ht="14.15" x14ac:dyDescent="0.4">
      <c r="A2732" s="39"/>
      <c r="E2732" s="74"/>
      <c r="F2732" s="74"/>
      <c r="G2732" s="74"/>
      <c r="S2732" s="61"/>
      <c r="T2732" s="61"/>
    </row>
    <row r="2733" spans="1:20" s="55" customFormat="1" ht="14.15" x14ac:dyDescent="0.4">
      <c r="A2733" s="39"/>
      <c r="E2733" s="74"/>
      <c r="F2733" s="74"/>
      <c r="G2733" s="74"/>
      <c r="S2733" s="61"/>
      <c r="T2733" s="61"/>
    </row>
    <row r="2734" spans="1:20" s="55" customFormat="1" ht="14.15" x14ac:dyDescent="0.4">
      <c r="A2734" s="39"/>
      <c r="E2734" s="74"/>
      <c r="F2734" s="74"/>
      <c r="G2734" s="74"/>
      <c r="S2734" s="61"/>
      <c r="T2734" s="61"/>
    </row>
    <row r="2735" spans="1:20" s="55" customFormat="1" ht="14.15" x14ac:dyDescent="0.4">
      <c r="A2735" s="39"/>
      <c r="E2735" s="74"/>
      <c r="F2735" s="74"/>
      <c r="G2735" s="74"/>
      <c r="S2735" s="61"/>
      <c r="T2735" s="61"/>
    </row>
    <row r="2736" spans="1:20" s="55" customFormat="1" ht="14.15" x14ac:dyDescent="0.4">
      <c r="A2736" s="39"/>
      <c r="E2736" s="74"/>
      <c r="F2736" s="74"/>
      <c r="G2736" s="74"/>
      <c r="S2736" s="61"/>
      <c r="T2736" s="61"/>
    </row>
    <row r="2737" spans="1:20" s="55" customFormat="1" ht="14.15" x14ac:dyDescent="0.4">
      <c r="A2737" s="39"/>
      <c r="E2737" s="74"/>
      <c r="F2737" s="74"/>
      <c r="G2737" s="74"/>
      <c r="S2737" s="61"/>
      <c r="T2737" s="61"/>
    </row>
    <row r="2738" spans="1:20" s="55" customFormat="1" ht="14.15" x14ac:dyDescent="0.4">
      <c r="A2738" s="39"/>
      <c r="E2738" s="74"/>
      <c r="F2738" s="74"/>
      <c r="G2738" s="74"/>
      <c r="S2738" s="61"/>
      <c r="T2738" s="61"/>
    </row>
    <row r="2739" spans="1:20" s="55" customFormat="1" ht="14.15" x14ac:dyDescent="0.4">
      <c r="A2739" s="39"/>
      <c r="E2739" s="74"/>
      <c r="F2739" s="74"/>
      <c r="G2739" s="74"/>
      <c r="S2739" s="61"/>
      <c r="T2739" s="61"/>
    </row>
    <row r="2740" spans="1:20" s="55" customFormat="1" ht="14.15" x14ac:dyDescent="0.4">
      <c r="A2740" s="39"/>
      <c r="E2740" s="74"/>
      <c r="F2740" s="74"/>
      <c r="G2740" s="74"/>
      <c r="S2740" s="61"/>
      <c r="T2740" s="61"/>
    </row>
    <row r="2741" spans="1:20" s="55" customFormat="1" ht="14.15" x14ac:dyDescent="0.4">
      <c r="A2741" s="39"/>
      <c r="E2741" s="74"/>
      <c r="F2741" s="74"/>
      <c r="G2741" s="74"/>
      <c r="S2741" s="61"/>
      <c r="T2741" s="61"/>
    </row>
    <row r="2742" spans="1:20" s="55" customFormat="1" ht="14.15" x14ac:dyDescent="0.4">
      <c r="A2742" s="39"/>
      <c r="E2742" s="74"/>
      <c r="F2742" s="74"/>
      <c r="G2742" s="74"/>
      <c r="S2742" s="61"/>
      <c r="T2742" s="61"/>
    </row>
    <row r="2743" spans="1:20" s="55" customFormat="1" ht="14.15" x14ac:dyDescent="0.4">
      <c r="A2743" s="39"/>
      <c r="E2743" s="74"/>
      <c r="F2743" s="74"/>
      <c r="G2743" s="74"/>
      <c r="S2743" s="61"/>
      <c r="T2743" s="61"/>
    </row>
    <row r="2744" spans="1:20" s="55" customFormat="1" ht="14.15" x14ac:dyDescent="0.4">
      <c r="A2744" s="39"/>
      <c r="E2744" s="74"/>
      <c r="F2744" s="74"/>
      <c r="G2744" s="74"/>
      <c r="S2744" s="61"/>
      <c r="T2744" s="61"/>
    </row>
    <row r="2745" spans="1:20" s="55" customFormat="1" ht="14.15" x14ac:dyDescent="0.4">
      <c r="A2745" s="39"/>
      <c r="E2745" s="74"/>
      <c r="F2745" s="74"/>
      <c r="G2745" s="74"/>
      <c r="S2745" s="61"/>
      <c r="T2745" s="61"/>
    </row>
    <row r="2746" spans="1:20" s="55" customFormat="1" ht="14.15" x14ac:dyDescent="0.4">
      <c r="A2746" s="39"/>
      <c r="E2746" s="74"/>
      <c r="F2746" s="74"/>
      <c r="G2746" s="74"/>
      <c r="S2746" s="61"/>
      <c r="T2746" s="61"/>
    </row>
    <row r="2747" spans="1:20" s="55" customFormat="1" ht="14.15" x14ac:dyDescent="0.4">
      <c r="A2747" s="39"/>
      <c r="E2747" s="74"/>
      <c r="F2747" s="74"/>
      <c r="G2747" s="74"/>
      <c r="S2747" s="61"/>
      <c r="T2747" s="61"/>
    </row>
    <row r="2748" spans="1:20" s="55" customFormat="1" ht="14.15" x14ac:dyDescent="0.4">
      <c r="A2748" s="39"/>
      <c r="E2748" s="74"/>
      <c r="F2748" s="74"/>
      <c r="G2748" s="74"/>
      <c r="S2748" s="61"/>
      <c r="T2748" s="61"/>
    </row>
    <row r="2749" spans="1:20" s="55" customFormat="1" ht="14.15" x14ac:dyDescent="0.4">
      <c r="A2749" s="39"/>
      <c r="E2749" s="74"/>
      <c r="F2749" s="74"/>
      <c r="G2749" s="74"/>
      <c r="S2749" s="61"/>
      <c r="T2749" s="61"/>
    </row>
    <row r="2750" spans="1:20" s="55" customFormat="1" ht="14.15" x14ac:dyDescent="0.4">
      <c r="A2750" s="39"/>
      <c r="E2750" s="74"/>
      <c r="F2750" s="74"/>
      <c r="G2750" s="74"/>
      <c r="S2750" s="61"/>
      <c r="T2750" s="61"/>
    </row>
    <row r="2751" spans="1:20" s="55" customFormat="1" ht="14.15" x14ac:dyDescent="0.4">
      <c r="A2751" s="39"/>
      <c r="E2751" s="74"/>
      <c r="F2751" s="74"/>
      <c r="G2751" s="74"/>
      <c r="S2751" s="61"/>
      <c r="T2751" s="61"/>
    </row>
    <row r="2752" spans="1:20" s="55" customFormat="1" ht="14.15" x14ac:dyDescent="0.4">
      <c r="A2752" s="39"/>
      <c r="E2752" s="74"/>
      <c r="F2752" s="74"/>
      <c r="G2752" s="74"/>
      <c r="S2752" s="61"/>
      <c r="T2752" s="61"/>
    </row>
    <row r="2753" spans="1:20" s="55" customFormat="1" ht="14.15" x14ac:dyDescent="0.4">
      <c r="A2753" s="39"/>
      <c r="E2753" s="74"/>
      <c r="F2753" s="74"/>
      <c r="G2753" s="74"/>
      <c r="S2753" s="61"/>
      <c r="T2753" s="61"/>
    </row>
    <row r="2754" spans="1:20" s="55" customFormat="1" ht="14.15" x14ac:dyDescent="0.4">
      <c r="A2754" s="39"/>
      <c r="E2754" s="74"/>
      <c r="F2754" s="74"/>
      <c r="G2754" s="74"/>
      <c r="S2754" s="61"/>
      <c r="T2754" s="61"/>
    </row>
    <row r="2755" spans="1:20" s="55" customFormat="1" ht="14.15" x14ac:dyDescent="0.4">
      <c r="A2755" s="39"/>
      <c r="E2755" s="74"/>
      <c r="F2755" s="74"/>
      <c r="G2755" s="74"/>
      <c r="S2755" s="61"/>
      <c r="T2755" s="61"/>
    </row>
    <row r="2756" spans="1:20" s="55" customFormat="1" ht="14.15" x14ac:dyDescent="0.4">
      <c r="A2756" s="39"/>
      <c r="E2756" s="74"/>
      <c r="F2756" s="74"/>
      <c r="G2756" s="74"/>
      <c r="S2756" s="61"/>
      <c r="T2756" s="61"/>
    </row>
    <row r="2757" spans="1:20" s="55" customFormat="1" ht="14.15" x14ac:dyDescent="0.4">
      <c r="A2757" s="39"/>
      <c r="E2757" s="74"/>
      <c r="F2757" s="74"/>
      <c r="G2757" s="74"/>
      <c r="S2757" s="61"/>
      <c r="T2757" s="61"/>
    </row>
    <row r="2758" spans="1:20" s="55" customFormat="1" ht="14.15" x14ac:dyDescent="0.4">
      <c r="A2758" s="39"/>
      <c r="E2758" s="74"/>
      <c r="F2758" s="74"/>
      <c r="G2758" s="74"/>
      <c r="S2758" s="61"/>
      <c r="T2758" s="61"/>
    </row>
    <row r="2759" spans="1:20" s="55" customFormat="1" ht="14.15" x14ac:dyDescent="0.4">
      <c r="A2759" s="39"/>
      <c r="E2759" s="74"/>
      <c r="F2759" s="74"/>
      <c r="G2759" s="74"/>
      <c r="S2759" s="61"/>
      <c r="T2759" s="61"/>
    </row>
    <row r="2760" spans="1:20" s="55" customFormat="1" ht="14.15" x14ac:dyDescent="0.4">
      <c r="A2760" s="39"/>
      <c r="E2760" s="74"/>
      <c r="F2760" s="74"/>
      <c r="G2760" s="74"/>
      <c r="S2760" s="61"/>
      <c r="T2760" s="61"/>
    </row>
    <row r="2761" spans="1:20" s="55" customFormat="1" ht="14.15" x14ac:dyDescent="0.4">
      <c r="A2761" s="39"/>
      <c r="E2761" s="74"/>
      <c r="F2761" s="74"/>
      <c r="G2761" s="74"/>
      <c r="S2761" s="61"/>
      <c r="T2761" s="61"/>
    </row>
    <row r="2762" spans="1:20" s="55" customFormat="1" ht="14.15" x14ac:dyDescent="0.4">
      <c r="A2762" s="39"/>
      <c r="E2762" s="74"/>
      <c r="F2762" s="74"/>
      <c r="G2762" s="74"/>
      <c r="S2762" s="61"/>
      <c r="T2762" s="61"/>
    </row>
    <row r="2763" spans="1:20" s="55" customFormat="1" ht="14.15" x14ac:dyDescent="0.4">
      <c r="A2763" s="39"/>
      <c r="E2763" s="74"/>
      <c r="F2763" s="74"/>
      <c r="G2763" s="74"/>
      <c r="S2763" s="61"/>
      <c r="T2763" s="61"/>
    </row>
    <row r="2764" spans="1:20" s="55" customFormat="1" ht="14.15" x14ac:dyDescent="0.4">
      <c r="A2764" s="39"/>
      <c r="E2764" s="74"/>
      <c r="F2764" s="74"/>
      <c r="G2764" s="74"/>
      <c r="S2764" s="61"/>
      <c r="T2764" s="61"/>
    </row>
    <row r="2765" spans="1:20" s="55" customFormat="1" ht="14.15" x14ac:dyDescent="0.4">
      <c r="A2765" s="39"/>
      <c r="E2765" s="74"/>
      <c r="F2765" s="74"/>
      <c r="G2765" s="74"/>
      <c r="S2765" s="61"/>
      <c r="T2765" s="61"/>
    </row>
    <row r="2766" spans="1:20" s="55" customFormat="1" ht="14.15" x14ac:dyDescent="0.4">
      <c r="A2766" s="39"/>
      <c r="E2766" s="74"/>
      <c r="F2766" s="74"/>
      <c r="G2766" s="74"/>
      <c r="S2766" s="61"/>
      <c r="T2766" s="61"/>
    </row>
    <row r="2767" spans="1:20" s="55" customFormat="1" ht="14.15" x14ac:dyDescent="0.4">
      <c r="A2767" s="39"/>
      <c r="E2767" s="74"/>
      <c r="F2767" s="74"/>
      <c r="G2767" s="74"/>
      <c r="S2767" s="61"/>
      <c r="T2767" s="61"/>
    </row>
    <row r="2768" spans="1:20" s="55" customFormat="1" ht="14.15" x14ac:dyDescent="0.4">
      <c r="A2768" s="39"/>
      <c r="E2768" s="74"/>
      <c r="F2768" s="74"/>
      <c r="G2768" s="74"/>
      <c r="S2768" s="61"/>
      <c r="T2768" s="61"/>
    </row>
    <row r="2769" spans="1:20" s="55" customFormat="1" ht="14.15" x14ac:dyDescent="0.4">
      <c r="A2769" s="39"/>
      <c r="E2769" s="74"/>
      <c r="F2769" s="74"/>
      <c r="G2769" s="74"/>
      <c r="S2769" s="61"/>
      <c r="T2769" s="61"/>
    </row>
    <row r="2770" spans="1:20" s="55" customFormat="1" ht="14.15" x14ac:dyDescent="0.4">
      <c r="A2770" s="39"/>
      <c r="E2770" s="74"/>
      <c r="F2770" s="74"/>
      <c r="G2770" s="74"/>
      <c r="S2770" s="61"/>
      <c r="T2770" s="61"/>
    </row>
    <row r="2771" spans="1:20" s="55" customFormat="1" ht="14.15" x14ac:dyDescent="0.4">
      <c r="A2771" s="39"/>
      <c r="E2771" s="74"/>
      <c r="F2771" s="74"/>
      <c r="G2771" s="74"/>
      <c r="S2771" s="61"/>
      <c r="T2771" s="61"/>
    </row>
    <row r="2772" spans="1:20" s="55" customFormat="1" ht="14.15" x14ac:dyDescent="0.4">
      <c r="A2772" s="39"/>
      <c r="E2772" s="74"/>
      <c r="F2772" s="74"/>
      <c r="G2772" s="74"/>
      <c r="S2772" s="61"/>
      <c r="T2772" s="61"/>
    </row>
    <row r="2773" spans="1:20" s="55" customFormat="1" ht="14.15" x14ac:dyDescent="0.4">
      <c r="A2773" s="39"/>
      <c r="E2773" s="74"/>
      <c r="F2773" s="74"/>
      <c r="G2773" s="74"/>
      <c r="S2773" s="61"/>
      <c r="T2773" s="61"/>
    </row>
    <row r="2774" spans="1:20" s="55" customFormat="1" ht="14.15" x14ac:dyDescent="0.4">
      <c r="A2774" s="39"/>
      <c r="E2774" s="74"/>
      <c r="F2774" s="74"/>
      <c r="G2774" s="74"/>
      <c r="S2774" s="61"/>
      <c r="T2774" s="61"/>
    </row>
    <row r="2775" spans="1:20" s="55" customFormat="1" ht="14.15" x14ac:dyDescent="0.4">
      <c r="A2775" s="39"/>
      <c r="E2775" s="74"/>
      <c r="F2775" s="74"/>
      <c r="G2775" s="74"/>
      <c r="S2775" s="61"/>
      <c r="T2775" s="61"/>
    </row>
    <row r="2776" spans="1:20" s="55" customFormat="1" ht="14.15" x14ac:dyDescent="0.4">
      <c r="A2776" s="39"/>
      <c r="E2776" s="74"/>
      <c r="F2776" s="74"/>
      <c r="G2776" s="74"/>
      <c r="S2776" s="61"/>
      <c r="T2776" s="61"/>
    </row>
    <row r="2777" spans="1:20" s="55" customFormat="1" ht="14.15" x14ac:dyDescent="0.4">
      <c r="A2777" s="39"/>
      <c r="E2777" s="74"/>
      <c r="F2777" s="74"/>
      <c r="G2777" s="74"/>
      <c r="S2777" s="61"/>
      <c r="T2777" s="61"/>
    </row>
    <row r="2778" spans="1:20" s="55" customFormat="1" ht="14.15" x14ac:dyDescent="0.4">
      <c r="A2778" s="39"/>
      <c r="E2778" s="74"/>
      <c r="F2778" s="74"/>
      <c r="G2778" s="74"/>
      <c r="S2778" s="61"/>
      <c r="T2778" s="61"/>
    </row>
    <row r="2779" spans="1:20" s="55" customFormat="1" ht="14.15" x14ac:dyDescent="0.4">
      <c r="A2779" s="39"/>
      <c r="E2779" s="74"/>
      <c r="F2779" s="74"/>
      <c r="G2779" s="74"/>
      <c r="S2779" s="61"/>
      <c r="T2779" s="61"/>
    </row>
    <row r="2780" spans="1:20" s="55" customFormat="1" ht="14.15" x14ac:dyDescent="0.4">
      <c r="A2780" s="39"/>
      <c r="E2780" s="74"/>
      <c r="F2780" s="74"/>
      <c r="G2780" s="74"/>
      <c r="S2780" s="61"/>
      <c r="T2780" s="61"/>
    </row>
    <row r="2781" spans="1:20" s="55" customFormat="1" ht="14.15" x14ac:dyDescent="0.4">
      <c r="A2781" s="39"/>
      <c r="E2781" s="74"/>
      <c r="F2781" s="74"/>
      <c r="G2781" s="74"/>
      <c r="S2781" s="61"/>
      <c r="T2781" s="61"/>
    </row>
    <row r="2782" spans="1:20" s="55" customFormat="1" ht="14.15" x14ac:dyDescent="0.4">
      <c r="A2782" s="39"/>
      <c r="E2782" s="74"/>
      <c r="F2782" s="74"/>
      <c r="G2782" s="74"/>
      <c r="S2782" s="61"/>
      <c r="T2782" s="61"/>
    </row>
    <row r="2783" spans="1:20" s="55" customFormat="1" ht="14.15" x14ac:dyDescent="0.4">
      <c r="A2783" s="39"/>
      <c r="E2783" s="74"/>
      <c r="F2783" s="74"/>
      <c r="G2783" s="74"/>
      <c r="S2783" s="61"/>
      <c r="T2783" s="61"/>
    </row>
    <row r="2784" spans="1:20" s="55" customFormat="1" ht="14.15" x14ac:dyDescent="0.4">
      <c r="A2784" s="39"/>
      <c r="E2784" s="74"/>
      <c r="F2784" s="74"/>
      <c r="G2784" s="74"/>
      <c r="S2784" s="61"/>
      <c r="T2784" s="61"/>
    </row>
    <row r="2785" spans="1:20" s="55" customFormat="1" ht="14.15" x14ac:dyDescent="0.4">
      <c r="A2785" s="39"/>
      <c r="E2785" s="74"/>
      <c r="F2785" s="74"/>
      <c r="G2785" s="74"/>
      <c r="S2785" s="61"/>
      <c r="T2785" s="61"/>
    </row>
    <row r="2786" spans="1:20" s="55" customFormat="1" ht="14.15" x14ac:dyDescent="0.4">
      <c r="A2786" s="39"/>
      <c r="E2786" s="74"/>
      <c r="F2786" s="74"/>
      <c r="G2786" s="74"/>
      <c r="S2786" s="61"/>
      <c r="T2786" s="61"/>
    </row>
    <row r="2787" spans="1:20" s="55" customFormat="1" ht="14.15" x14ac:dyDescent="0.4">
      <c r="A2787" s="39"/>
      <c r="E2787" s="74"/>
      <c r="F2787" s="74"/>
      <c r="G2787" s="74"/>
      <c r="S2787" s="61"/>
      <c r="T2787" s="61"/>
    </row>
    <row r="2788" spans="1:20" s="55" customFormat="1" ht="14.15" x14ac:dyDescent="0.4">
      <c r="A2788" s="39"/>
      <c r="E2788" s="74"/>
      <c r="F2788" s="74"/>
      <c r="G2788" s="74"/>
      <c r="S2788" s="61"/>
      <c r="T2788" s="61"/>
    </row>
    <row r="2789" spans="1:20" s="55" customFormat="1" ht="14.15" x14ac:dyDescent="0.4">
      <c r="A2789" s="39"/>
      <c r="E2789" s="74"/>
      <c r="F2789" s="74"/>
      <c r="G2789" s="74"/>
      <c r="S2789" s="61"/>
      <c r="T2789" s="61"/>
    </row>
    <row r="2790" spans="1:20" s="55" customFormat="1" ht="14.15" x14ac:dyDescent="0.4">
      <c r="A2790" s="39"/>
      <c r="E2790" s="74"/>
      <c r="F2790" s="74"/>
      <c r="G2790" s="74"/>
      <c r="S2790" s="61"/>
      <c r="T2790" s="61"/>
    </row>
    <row r="2791" spans="1:20" s="55" customFormat="1" ht="14.15" x14ac:dyDescent="0.4">
      <c r="A2791" s="39"/>
      <c r="E2791" s="74"/>
      <c r="F2791" s="74"/>
      <c r="G2791" s="74"/>
      <c r="S2791" s="61"/>
      <c r="T2791" s="61"/>
    </row>
    <row r="2792" spans="1:20" s="55" customFormat="1" ht="14.15" x14ac:dyDescent="0.4">
      <c r="A2792" s="39"/>
      <c r="E2792" s="74"/>
      <c r="F2792" s="74"/>
      <c r="G2792" s="74"/>
      <c r="S2792" s="61"/>
      <c r="T2792" s="61"/>
    </row>
    <row r="2793" spans="1:20" s="55" customFormat="1" ht="14.15" x14ac:dyDescent="0.4">
      <c r="A2793" s="39"/>
      <c r="E2793" s="74"/>
      <c r="F2793" s="74"/>
      <c r="G2793" s="74"/>
      <c r="S2793" s="61"/>
      <c r="T2793" s="61"/>
    </row>
    <row r="2794" spans="1:20" s="55" customFormat="1" ht="14.15" x14ac:dyDescent="0.4">
      <c r="A2794" s="39"/>
      <c r="E2794" s="74"/>
      <c r="F2794" s="74"/>
      <c r="G2794" s="74"/>
      <c r="S2794" s="61"/>
      <c r="T2794" s="61"/>
    </row>
    <row r="2795" spans="1:20" s="55" customFormat="1" ht="14.15" x14ac:dyDescent="0.4">
      <c r="A2795" s="39"/>
      <c r="E2795" s="74"/>
      <c r="F2795" s="74"/>
      <c r="G2795" s="74"/>
      <c r="S2795" s="61"/>
      <c r="T2795" s="61"/>
    </row>
    <row r="2796" spans="1:20" s="55" customFormat="1" ht="14.15" x14ac:dyDescent="0.4">
      <c r="A2796" s="39"/>
      <c r="E2796" s="74"/>
      <c r="F2796" s="74"/>
      <c r="G2796" s="74"/>
      <c r="S2796" s="61"/>
      <c r="T2796" s="61"/>
    </row>
    <row r="2797" spans="1:20" s="55" customFormat="1" ht="14.15" x14ac:dyDescent="0.4">
      <c r="A2797" s="39"/>
      <c r="E2797" s="74"/>
      <c r="F2797" s="74"/>
      <c r="G2797" s="74"/>
      <c r="S2797" s="61"/>
      <c r="T2797" s="61"/>
    </row>
    <row r="2798" spans="1:20" s="55" customFormat="1" ht="14.15" x14ac:dyDescent="0.4">
      <c r="A2798" s="39"/>
      <c r="E2798" s="74"/>
      <c r="F2798" s="74"/>
      <c r="G2798" s="74"/>
      <c r="S2798" s="61"/>
      <c r="T2798" s="61"/>
    </row>
    <row r="2799" spans="1:20" s="55" customFormat="1" ht="14.15" x14ac:dyDescent="0.4">
      <c r="A2799" s="39"/>
      <c r="E2799" s="74"/>
      <c r="F2799" s="74"/>
      <c r="G2799" s="74"/>
      <c r="S2799" s="61"/>
      <c r="T2799" s="61"/>
    </row>
    <row r="2800" spans="1:20" s="55" customFormat="1" ht="14.15" x14ac:dyDescent="0.4">
      <c r="A2800" s="39"/>
      <c r="E2800" s="74"/>
      <c r="F2800" s="74"/>
      <c r="G2800" s="74"/>
      <c r="S2800" s="61"/>
      <c r="T2800" s="61"/>
    </row>
    <row r="2801" spans="1:20" s="55" customFormat="1" ht="14.15" x14ac:dyDescent="0.4">
      <c r="A2801" s="39"/>
      <c r="E2801" s="74"/>
      <c r="F2801" s="74"/>
      <c r="G2801" s="74"/>
      <c r="S2801" s="61"/>
      <c r="T2801" s="61"/>
    </row>
    <row r="2802" spans="1:20" s="55" customFormat="1" ht="14.15" x14ac:dyDescent="0.4">
      <c r="A2802" s="39"/>
      <c r="E2802" s="74"/>
      <c r="F2802" s="74"/>
      <c r="G2802" s="74"/>
      <c r="S2802" s="61"/>
      <c r="T2802" s="61"/>
    </row>
    <row r="2803" spans="1:20" s="55" customFormat="1" ht="14.15" x14ac:dyDescent="0.4">
      <c r="A2803" s="39"/>
      <c r="E2803" s="74"/>
      <c r="F2803" s="74"/>
      <c r="G2803" s="74"/>
      <c r="S2803" s="61"/>
      <c r="T2803" s="61"/>
    </row>
    <row r="2804" spans="1:20" s="55" customFormat="1" ht="14.15" x14ac:dyDescent="0.4">
      <c r="A2804" s="39"/>
      <c r="E2804" s="74"/>
      <c r="F2804" s="74"/>
      <c r="G2804" s="74"/>
      <c r="S2804" s="61"/>
      <c r="T2804" s="61"/>
    </row>
    <row r="2805" spans="1:20" s="55" customFormat="1" ht="14.15" x14ac:dyDescent="0.4">
      <c r="A2805" s="39"/>
      <c r="E2805" s="74"/>
      <c r="F2805" s="74"/>
      <c r="G2805" s="74"/>
      <c r="S2805" s="61"/>
      <c r="T2805" s="61"/>
    </row>
    <row r="2806" spans="1:20" s="55" customFormat="1" ht="14.15" x14ac:dyDescent="0.4">
      <c r="A2806" s="39"/>
      <c r="E2806" s="74"/>
      <c r="F2806" s="74"/>
      <c r="G2806" s="74"/>
      <c r="S2806" s="61"/>
      <c r="T2806" s="61"/>
    </row>
    <row r="2807" spans="1:20" s="55" customFormat="1" ht="14.15" x14ac:dyDescent="0.4">
      <c r="A2807" s="39"/>
      <c r="E2807" s="74"/>
      <c r="F2807" s="74"/>
      <c r="G2807" s="74"/>
      <c r="S2807" s="61"/>
      <c r="T2807" s="61"/>
    </row>
    <row r="2808" spans="1:20" s="55" customFormat="1" ht="14.15" x14ac:dyDescent="0.4">
      <c r="A2808" s="39"/>
      <c r="E2808" s="74"/>
      <c r="F2808" s="74"/>
      <c r="G2808" s="74"/>
      <c r="S2808" s="61"/>
      <c r="T2808" s="61"/>
    </row>
    <row r="2809" spans="1:20" s="55" customFormat="1" ht="14.15" x14ac:dyDescent="0.4">
      <c r="A2809" s="39"/>
      <c r="E2809" s="74"/>
      <c r="F2809" s="74"/>
      <c r="G2809" s="74"/>
      <c r="S2809" s="61"/>
      <c r="T2809" s="61"/>
    </row>
    <row r="2810" spans="1:20" s="55" customFormat="1" ht="14.15" x14ac:dyDescent="0.4">
      <c r="A2810" s="39"/>
      <c r="E2810" s="74"/>
      <c r="F2810" s="74"/>
      <c r="G2810" s="74"/>
      <c r="S2810" s="61"/>
      <c r="T2810" s="61"/>
    </row>
    <row r="2811" spans="1:20" s="55" customFormat="1" ht="14.15" x14ac:dyDescent="0.4">
      <c r="A2811" s="39"/>
      <c r="E2811" s="74"/>
      <c r="F2811" s="74"/>
      <c r="G2811" s="74"/>
      <c r="S2811" s="61"/>
      <c r="T2811" s="61"/>
    </row>
    <row r="2812" spans="1:20" s="55" customFormat="1" ht="14.15" x14ac:dyDescent="0.4">
      <c r="A2812" s="39"/>
      <c r="E2812" s="74"/>
      <c r="F2812" s="74"/>
      <c r="G2812" s="74"/>
      <c r="S2812" s="61"/>
      <c r="T2812" s="61"/>
    </row>
    <row r="2813" spans="1:20" s="55" customFormat="1" ht="14.15" x14ac:dyDescent="0.4">
      <c r="A2813" s="39"/>
      <c r="E2813" s="74"/>
      <c r="F2813" s="74"/>
      <c r="G2813" s="74"/>
      <c r="S2813" s="61"/>
      <c r="T2813" s="61"/>
    </row>
    <row r="2814" spans="1:20" s="55" customFormat="1" ht="14.15" x14ac:dyDescent="0.4">
      <c r="A2814" s="39"/>
      <c r="E2814" s="74"/>
      <c r="F2814" s="74"/>
      <c r="G2814" s="74"/>
      <c r="S2814" s="61"/>
      <c r="T2814" s="61"/>
    </row>
    <row r="2815" spans="1:20" s="55" customFormat="1" ht="14.15" x14ac:dyDescent="0.4">
      <c r="A2815" s="39"/>
      <c r="E2815" s="74"/>
      <c r="F2815" s="74"/>
      <c r="G2815" s="74"/>
      <c r="S2815" s="61"/>
      <c r="T2815" s="61"/>
    </row>
    <row r="2816" spans="1:20" s="55" customFormat="1" ht="14.15" x14ac:dyDescent="0.4">
      <c r="A2816" s="39"/>
      <c r="E2816" s="74"/>
      <c r="F2816" s="74"/>
      <c r="G2816" s="74"/>
      <c r="S2816" s="61"/>
      <c r="T2816" s="61"/>
    </row>
    <row r="2817" spans="1:20" s="55" customFormat="1" ht="14.15" x14ac:dyDescent="0.4">
      <c r="A2817" s="39"/>
      <c r="E2817" s="74"/>
      <c r="F2817" s="74"/>
      <c r="G2817" s="74"/>
      <c r="S2817" s="61"/>
      <c r="T2817" s="61"/>
    </row>
    <row r="2818" spans="1:20" s="55" customFormat="1" ht="14.15" x14ac:dyDescent="0.4">
      <c r="A2818" s="39"/>
      <c r="E2818" s="74"/>
      <c r="F2818" s="74"/>
      <c r="G2818" s="74"/>
      <c r="S2818" s="61"/>
      <c r="T2818" s="61"/>
    </row>
    <row r="2819" spans="1:20" s="55" customFormat="1" ht="14.15" x14ac:dyDescent="0.4">
      <c r="A2819" s="39"/>
      <c r="E2819" s="74"/>
      <c r="F2819" s="74"/>
      <c r="G2819" s="74"/>
      <c r="S2819" s="61"/>
      <c r="T2819" s="61"/>
    </row>
    <row r="2820" spans="1:20" s="55" customFormat="1" ht="14.15" x14ac:dyDescent="0.4">
      <c r="A2820" s="39"/>
      <c r="E2820" s="74"/>
      <c r="F2820" s="74"/>
      <c r="G2820" s="74"/>
      <c r="S2820" s="61"/>
      <c r="T2820" s="61"/>
    </row>
    <row r="2821" spans="1:20" s="55" customFormat="1" ht="14.15" x14ac:dyDescent="0.4">
      <c r="A2821" s="39"/>
      <c r="E2821" s="74"/>
      <c r="F2821" s="74"/>
      <c r="G2821" s="74"/>
      <c r="S2821" s="61"/>
      <c r="T2821" s="61"/>
    </row>
    <row r="2822" spans="1:20" s="55" customFormat="1" ht="14.15" x14ac:dyDescent="0.4">
      <c r="A2822" s="39"/>
      <c r="E2822" s="74"/>
      <c r="F2822" s="74"/>
      <c r="G2822" s="74"/>
      <c r="S2822" s="61"/>
      <c r="T2822" s="61"/>
    </row>
    <row r="2823" spans="1:20" s="55" customFormat="1" ht="14.15" x14ac:dyDescent="0.4">
      <c r="A2823" s="39"/>
      <c r="E2823" s="74"/>
      <c r="F2823" s="74"/>
      <c r="G2823" s="74"/>
      <c r="S2823" s="61"/>
      <c r="T2823" s="61"/>
    </row>
    <row r="2824" spans="1:20" s="55" customFormat="1" ht="14.15" x14ac:dyDescent="0.4">
      <c r="A2824" s="39"/>
      <c r="E2824" s="74"/>
      <c r="F2824" s="74"/>
      <c r="G2824" s="74"/>
      <c r="S2824" s="61"/>
      <c r="T2824" s="61"/>
    </row>
    <row r="2825" spans="1:20" s="55" customFormat="1" ht="14.15" x14ac:dyDescent="0.4">
      <c r="A2825" s="39"/>
      <c r="E2825" s="74"/>
      <c r="F2825" s="74"/>
      <c r="G2825" s="74"/>
      <c r="S2825" s="61"/>
      <c r="T2825" s="61"/>
    </row>
    <row r="2826" spans="1:20" s="55" customFormat="1" ht="14.15" x14ac:dyDescent="0.4">
      <c r="A2826" s="39"/>
      <c r="E2826" s="74"/>
      <c r="F2826" s="74"/>
      <c r="G2826" s="74"/>
      <c r="S2826" s="61"/>
      <c r="T2826" s="61"/>
    </row>
    <row r="2827" spans="1:20" s="55" customFormat="1" ht="14.15" x14ac:dyDescent="0.4">
      <c r="A2827" s="39"/>
      <c r="E2827" s="74"/>
      <c r="F2827" s="74"/>
      <c r="G2827" s="74"/>
      <c r="S2827" s="61"/>
      <c r="T2827" s="61"/>
    </row>
    <row r="2828" spans="1:20" s="55" customFormat="1" ht="14.15" x14ac:dyDescent="0.4">
      <c r="A2828" s="39"/>
      <c r="E2828" s="74"/>
      <c r="F2828" s="74"/>
      <c r="G2828" s="74"/>
      <c r="S2828" s="61"/>
      <c r="T2828" s="61"/>
    </row>
    <row r="2829" spans="1:20" s="55" customFormat="1" ht="14.15" x14ac:dyDescent="0.4">
      <c r="A2829" s="39"/>
      <c r="E2829" s="74"/>
      <c r="F2829" s="74"/>
      <c r="G2829" s="74"/>
      <c r="S2829" s="61"/>
      <c r="T2829" s="61"/>
    </row>
    <row r="2830" spans="1:20" s="55" customFormat="1" ht="14.15" x14ac:dyDescent="0.4">
      <c r="A2830" s="39"/>
      <c r="E2830" s="74"/>
      <c r="F2830" s="74"/>
      <c r="G2830" s="74"/>
      <c r="S2830" s="61"/>
      <c r="T2830" s="61"/>
    </row>
    <row r="2831" spans="1:20" s="55" customFormat="1" ht="14.15" x14ac:dyDescent="0.4">
      <c r="A2831" s="39"/>
      <c r="E2831" s="74"/>
      <c r="F2831" s="74"/>
      <c r="G2831" s="74"/>
      <c r="S2831" s="61"/>
      <c r="T2831" s="61"/>
    </row>
    <row r="2832" spans="1:20" s="55" customFormat="1" ht="14.15" x14ac:dyDescent="0.4">
      <c r="A2832" s="39"/>
      <c r="E2832" s="74"/>
      <c r="F2832" s="74"/>
      <c r="G2832" s="74"/>
      <c r="S2832" s="61"/>
      <c r="T2832" s="61"/>
    </row>
    <row r="2833" spans="1:20" s="55" customFormat="1" ht="14.15" x14ac:dyDescent="0.4">
      <c r="A2833" s="39"/>
      <c r="E2833" s="74"/>
      <c r="F2833" s="74"/>
      <c r="G2833" s="74"/>
      <c r="S2833" s="61"/>
      <c r="T2833" s="61"/>
    </row>
    <row r="2834" spans="1:20" s="55" customFormat="1" ht="14.15" x14ac:dyDescent="0.4">
      <c r="A2834" s="39"/>
      <c r="E2834" s="74"/>
      <c r="F2834" s="74"/>
      <c r="G2834" s="74"/>
      <c r="S2834" s="61"/>
      <c r="T2834" s="61"/>
    </row>
    <row r="2835" spans="1:20" s="55" customFormat="1" ht="14.15" x14ac:dyDescent="0.4">
      <c r="A2835" s="39"/>
      <c r="E2835" s="74"/>
      <c r="F2835" s="74"/>
      <c r="G2835" s="74"/>
      <c r="S2835" s="61"/>
      <c r="T2835" s="61"/>
    </row>
    <row r="2836" spans="1:20" s="55" customFormat="1" ht="14.15" x14ac:dyDescent="0.4">
      <c r="A2836" s="39"/>
      <c r="E2836" s="74"/>
      <c r="F2836" s="74"/>
      <c r="G2836" s="74"/>
      <c r="S2836" s="61"/>
      <c r="T2836" s="61"/>
    </row>
    <row r="2837" spans="1:20" s="55" customFormat="1" ht="14.15" x14ac:dyDescent="0.4">
      <c r="A2837" s="39"/>
      <c r="E2837" s="74"/>
      <c r="F2837" s="74"/>
      <c r="G2837" s="74"/>
      <c r="S2837" s="61"/>
      <c r="T2837" s="61"/>
    </row>
    <row r="2838" spans="1:20" s="55" customFormat="1" ht="14.15" x14ac:dyDescent="0.4">
      <c r="A2838" s="39"/>
      <c r="E2838" s="74"/>
      <c r="F2838" s="74"/>
      <c r="G2838" s="74"/>
      <c r="S2838" s="61"/>
      <c r="T2838" s="61"/>
    </row>
    <row r="2839" spans="1:20" s="55" customFormat="1" ht="14.15" x14ac:dyDescent="0.4">
      <c r="A2839" s="39"/>
      <c r="E2839" s="74"/>
      <c r="F2839" s="74"/>
      <c r="G2839" s="74"/>
      <c r="S2839" s="61"/>
      <c r="T2839" s="61"/>
    </row>
    <row r="2840" spans="1:20" s="55" customFormat="1" ht="14.15" x14ac:dyDescent="0.4">
      <c r="A2840" s="39"/>
      <c r="E2840" s="74"/>
      <c r="F2840" s="74"/>
      <c r="G2840" s="74"/>
      <c r="S2840" s="61"/>
      <c r="T2840" s="61"/>
    </row>
    <row r="2841" spans="1:20" s="55" customFormat="1" ht="14.15" x14ac:dyDescent="0.4">
      <c r="A2841" s="39"/>
      <c r="E2841" s="74"/>
      <c r="F2841" s="74"/>
      <c r="G2841" s="74"/>
      <c r="S2841" s="61"/>
      <c r="T2841" s="61"/>
    </row>
    <row r="2842" spans="1:20" s="55" customFormat="1" ht="14.15" x14ac:dyDescent="0.4">
      <c r="A2842" s="39"/>
      <c r="E2842" s="74"/>
      <c r="F2842" s="74"/>
      <c r="G2842" s="74"/>
      <c r="S2842" s="61"/>
      <c r="T2842" s="61"/>
    </row>
    <row r="2843" spans="1:20" s="55" customFormat="1" ht="14.15" x14ac:dyDescent="0.4">
      <c r="A2843" s="39"/>
      <c r="E2843" s="74"/>
      <c r="F2843" s="74"/>
      <c r="G2843" s="74"/>
      <c r="S2843" s="61"/>
      <c r="T2843" s="61"/>
    </row>
    <row r="2844" spans="1:20" s="55" customFormat="1" ht="14.15" x14ac:dyDescent="0.4">
      <c r="A2844" s="39"/>
      <c r="E2844" s="74"/>
      <c r="F2844" s="74"/>
      <c r="G2844" s="74"/>
      <c r="S2844" s="61"/>
      <c r="T2844" s="61"/>
    </row>
    <row r="2845" spans="1:20" s="55" customFormat="1" ht="14.15" x14ac:dyDescent="0.4">
      <c r="A2845" s="39"/>
      <c r="E2845" s="74"/>
      <c r="F2845" s="74"/>
      <c r="G2845" s="74"/>
      <c r="S2845" s="61"/>
      <c r="T2845" s="61"/>
    </row>
    <row r="2846" spans="1:20" s="55" customFormat="1" ht="14.15" x14ac:dyDescent="0.4">
      <c r="A2846" s="39"/>
      <c r="E2846" s="74"/>
      <c r="F2846" s="74"/>
      <c r="G2846" s="74"/>
      <c r="S2846" s="61"/>
      <c r="T2846" s="61"/>
    </row>
    <row r="2847" spans="1:20" s="55" customFormat="1" ht="14.15" x14ac:dyDescent="0.4">
      <c r="A2847" s="39"/>
      <c r="E2847" s="74"/>
      <c r="F2847" s="74"/>
      <c r="G2847" s="74"/>
      <c r="S2847" s="61"/>
      <c r="T2847" s="61"/>
    </row>
    <row r="2848" spans="1:20" s="55" customFormat="1" ht="14.15" x14ac:dyDescent="0.4">
      <c r="A2848" s="39"/>
      <c r="E2848" s="74"/>
      <c r="F2848" s="74"/>
      <c r="G2848" s="74"/>
      <c r="S2848" s="61"/>
      <c r="T2848" s="61"/>
    </row>
    <row r="2849" spans="1:20" s="55" customFormat="1" ht="14.15" x14ac:dyDescent="0.4">
      <c r="A2849" s="39"/>
      <c r="E2849" s="74"/>
      <c r="F2849" s="74"/>
      <c r="G2849" s="74"/>
      <c r="S2849" s="61"/>
      <c r="T2849" s="61"/>
    </row>
    <row r="2850" spans="1:20" s="55" customFormat="1" ht="14.15" x14ac:dyDescent="0.4">
      <c r="A2850" s="39"/>
      <c r="E2850" s="74"/>
      <c r="F2850" s="74"/>
      <c r="G2850" s="74"/>
      <c r="S2850" s="61"/>
      <c r="T2850" s="61"/>
    </row>
    <row r="2851" spans="1:20" s="55" customFormat="1" ht="14.15" x14ac:dyDescent="0.4">
      <c r="A2851" s="39"/>
      <c r="E2851" s="74"/>
      <c r="F2851" s="74"/>
      <c r="G2851" s="74"/>
      <c r="S2851" s="61"/>
      <c r="T2851" s="61"/>
    </row>
    <row r="2852" spans="1:20" s="55" customFormat="1" ht="14.15" x14ac:dyDescent="0.4">
      <c r="A2852" s="39"/>
      <c r="E2852" s="74"/>
      <c r="F2852" s="74"/>
      <c r="G2852" s="74"/>
      <c r="S2852" s="61"/>
      <c r="T2852" s="61"/>
    </row>
    <row r="2853" spans="1:20" s="55" customFormat="1" ht="14.15" x14ac:dyDescent="0.4">
      <c r="A2853" s="39"/>
      <c r="E2853" s="74"/>
      <c r="F2853" s="74"/>
      <c r="G2853" s="74"/>
      <c r="S2853" s="61"/>
      <c r="T2853" s="61"/>
    </row>
    <row r="2854" spans="1:20" s="55" customFormat="1" ht="14.15" x14ac:dyDescent="0.4">
      <c r="A2854" s="39"/>
      <c r="E2854" s="74"/>
      <c r="F2854" s="74"/>
      <c r="G2854" s="74"/>
      <c r="S2854" s="61"/>
      <c r="T2854" s="61"/>
    </row>
    <row r="2855" spans="1:20" s="55" customFormat="1" ht="14.15" x14ac:dyDescent="0.4">
      <c r="A2855" s="39"/>
      <c r="E2855" s="74"/>
      <c r="F2855" s="74"/>
      <c r="G2855" s="74"/>
      <c r="S2855" s="61"/>
      <c r="T2855" s="61"/>
    </row>
    <row r="2856" spans="1:20" s="55" customFormat="1" ht="14.15" x14ac:dyDescent="0.4">
      <c r="A2856" s="39"/>
      <c r="E2856" s="74"/>
      <c r="F2856" s="74"/>
      <c r="G2856" s="74"/>
      <c r="S2856" s="61"/>
      <c r="T2856" s="61"/>
    </row>
    <row r="2857" spans="1:20" s="55" customFormat="1" ht="14.15" x14ac:dyDescent="0.4">
      <c r="A2857" s="39"/>
      <c r="E2857" s="74"/>
      <c r="F2857" s="74"/>
      <c r="G2857" s="74"/>
      <c r="S2857" s="61"/>
      <c r="T2857" s="61"/>
    </row>
    <row r="2858" spans="1:20" s="55" customFormat="1" ht="14.15" x14ac:dyDescent="0.4">
      <c r="A2858" s="39"/>
      <c r="E2858" s="74"/>
      <c r="F2858" s="74"/>
      <c r="G2858" s="74"/>
      <c r="S2858" s="61"/>
      <c r="T2858" s="61"/>
    </row>
    <row r="2859" spans="1:20" s="55" customFormat="1" ht="14.15" x14ac:dyDescent="0.4">
      <c r="A2859" s="39"/>
      <c r="E2859" s="74"/>
      <c r="F2859" s="74"/>
      <c r="G2859" s="74"/>
      <c r="S2859" s="61"/>
      <c r="T2859" s="61"/>
    </row>
    <row r="2860" spans="1:20" s="55" customFormat="1" ht="14.15" x14ac:dyDescent="0.4">
      <c r="A2860" s="39"/>
      <c r="E2860" s="74"/>
      <c r="F2860" s="74"/>
      <c r="G2860" s="74"/>
      <c r="S2860" s="61"/>
      <c r="T2860" s="61"/>
    </row>
    <row r="2861" spans="1:20" s="55" customFormat="1" ht="14.15" x14ac:dyDescent="0.4">
      <c r="A2861" s="39"/>
      <c r="E2861" s="74"/>
      <c r="F2861" s="74"/>
      <c r="G2861" s="74"/>
      <c r="S2861" s="61"/>
      <c r="T2861" s="61"/>
    </row>
    <row r="2862" spans="1:20" s="55" customFormat="1" ht="14.15" x14ac:dyDescent="0.4">
      <c r="A2862" s="39"/>
      <c r="E2862" s="74"/>
      <c r="F2862" s="74"/>
      <c r="G2862" s="74"/>
      <c r="S2862" s="61"/>
      <c r="T2862" s="61"/>
    </row>
    <row r="2863" spans="1:20" s="55" customFormat="1" ht="14.15" x14ac:dyDescent="0.4">
      <c r="A2863" s="39"/>
      <c r="E2863" s="74"/>
      <c r="F2863" s="74"/>
      <c r="G2863" s="74"/>
      <c r="S2863" s="61"/>
      <c r="T2863" s="61"/>
    </row>
    <row r="2864" spans="1:20" s="55" customFormat="1" ht="14.15" x14ac:dyDescent="0.4">
      <c r="A2864" s="39"/>
      <c r="E2864" s="74"/>
      <c r="F2864" s="74"/>
      <c r="G2864" s="74"/>
      <c r="S2864" s="61"/>
      <c r="T2864" s="61"/>
    </row>
    <row r="2865" spans="1:20" s="55" customFormat="1" ht="14.15" x14ac:dyDescent="0.4">
      <c r="A2865" s="39"/>
      <c r="E2865" s="74"/>
      <c r="F2865" s="74"/>
      <c r="G2865" s="74"/>
      <c r="S2865" s="61"/>
      <c r="T2865" s="61"/>
    </row>
    <row r="2866" spans="1:20" s="55" customFormat="1" ht="14.15" x14ac:dyDescent="0.4">
      <c r="A2866" s="39"/>
      <c r="E2866" s="74"/>
      <c r="F2866" s="74"/>
      <c r="G2866" s="74"/>
      <c r="S2866" s="61"/>
      <c r="T2866" s="61"/>
    </row>
    <row r="2867" spans="1:20" s="55" customFormat="1" ht="14.15" x14ac:dyDescent="0.4">
      <c r="A2867" s="39"/>
      <c r="E2867" s="74"/>
      <c r="F2867" s="74"/>
      <c r="G2867" s="74"/>
      <c r="S2867" s="61"/>
      <c r="T2867" s="61"/>
    </row>
    <row r="2868" spans="1:20" s="55" customFormat="1" ht="14.15" x14ac:dyDescent="0.4">
      <c r="A2868" s="39"/>
      <c r="E2868" s="74"/>
      <c r="F2868" s="74"/>
      <c r="G2868" s="74"/>
      <c r="S2868" s="61"/>
      <c r="T2868" s="61"/>
    </row>
    <row r="2869" spans="1:20" s="55" customFormat="1" ht="14.15" x14ac:dyDescent="0.4">
      <c r="A2869" s="39"/>
      <c r="E2869" s="74"/>
      <c r="F2869" s="74"/>
      <c r="G2869" s="74"/>
      <c r="S2869" s="61"/>
      <c r="T2869" s="61"/>
    </row>
    <row r="2870" spans="1:20" s="55" customFormat="1" ht="14.15" x14ac:dyDescent="0.4">
      <c r="A2870" s="39"/>
      <c r="E2870" s="74"/>
      <c r="F2870" s="74"/>
      <c r="G2870" s="74"/>
      <c r="S2870" s="61"/>
      <c r="T2870" s="61"/>
    </row>
    <row r="2871" spans="1:20" s="55" customFormat="1" ht="14.15" x14ac:dyDescent="0.4">
      <c r="A2871" s="39"/>
      <c r="E2871" s="74"/>
      <c r="F2871" s="74"/>
      <c r="G2871" s="74"/>
      <c r="S2871" s="61"/>
      <c r="T2871" s="61"/>
    </row>
    <row r="2872" spans="1:20" s="55" customFormat="1" ht="14.15" x14ac:dyDescent="0.4">
      <c r="A2872" s="39"/>
      <c r="E2872" s="74"/>
      <c r="F2872" s="74"/>
      <c r="G2872" s="74"/>
      <c r="S2872" s="61"/>
      <c r="T2872" s="61"/>
    </row>
    <row r="2873" spans="1:20" s="55" customFormat="1" ht="14.15" x14ac:dyDescent="0.4">
      <c r="A2873" s="39"/>
      <c r="E2873" s="74"/>
      <c r="F2873" s="74"/>
      <c r="G2873" s="74"/>
      <c r="S2873" s="61"/>
      <c r="T2873" s="61"/>
    </row>
    <row r="2874" spans="1:20" s="55" customFormat="1" ht="14.15" x14ac:dyDescent="0.4">
      <c r="A2874" s="39"/>
      <c r="E2874" s="74"/>
      <c r="F2874" s="74"/>
      <c r="G2874" s="74"/>
      <c r="S2874" s="61"/>
      <c r="T2874" s="61"/>
    </row>
    <row r="2875" spans="1:20" s="55" customFormat="1" ht="14.15" x14ac:dyDescent="0.4">
      <c r="A2875" s="39"/>
      <c r="E2875" s="74"/>
      <c r="F2875" s="74"/>
      <c r="G2875" s="74"/>
      <c r="S2875" s="61"/>
      <c r="T2875" s="61"/>
    </row>
    <row r="2876" spans="1:20" s="55" customFormat="1" ht="14.15" x14ac:dyDescent="0.4">
      <c r="A2876" s="39"/>
      <c r="E2876" s="74"/>
      <c r="F2876" s="74"/>
      <c r="G2876" s="74"/>
      <c r="S2876" s="61"/>
      <c r="T2876" s="61"/>
    </row>
    <row r="2877" spans="1:20" s="55" customFormat="1" ht="14.15" x14ac:dyDescent="0.4">
      <c r="A2877" s="39"/>
      <c r="E2877" s="74"/>
      <c r="F2877" s="74"/>
      <c r="G2877" s="74"/>
      <c r="S2877" s="61"/>
      <c r="T2877" s="61"/>
    </row>
    <row r="2878" spans="1:20" s="55" customFormat="1" ht="14.15" x14ac:dyDescent="0.4">
      <c r="A2878" s="39"/>
      <c r="E2878" s="74"/>
      <c r="F2878" s="74"/>
      <c r="G2878" s="74"/>
      <c r="S2878" s="61"/>
      <c r="T2878" s="61"/>
    </row>
    <row r="2879" spans="1:20" s="55" customFormat="1" ht="14.15" x14ac:dyDescent="0.4">
      <c r="A2879" s="39"/>
      <c r="E2879" s="74"/>
      <c r="F2879" s="74"/>
      <c r="G2879" s="74"/>
      <c r="S2879" s="61"/>
      <c r="T2879" s="61"/>
    </row>
    <row r="2880" spans="1:20" s="55" customFormat="1" ht="14.15" x14ac:dyDescent="0.4">
      <c r="A2880" s="39"/>
      <c r="E2880" s="74"/>
      <c r="F2880" s="74"/>
      <c r="G2880" s="74"/>
      <c r="S2880" s="61"/>
      <c r="T2880" s="61"/>
    </row>
    <row r="2881" spans="1:20" s="55" customFormat="1" ht="14.15" x14ac:dyDescent="0.4">
      <c r="A2881" s="39"/>
      <c r="E2881" s="74"/>
      <c r="F2881" s="74"/>
      <c r="G2881" s="74"/>
      <c r="S2881" s="61"/>
      <c r="T2881" s="61"/>
    </row>
    <row r="2882" spans="1:20" s="55" customFormat="1" ht="14.15" x14ac:dyDescent="0.4">
      <c r="A2882" s="39"/>
      <c r="E2882" s="74"/>
      <c r="F2882" s="74"/>
      <c r="G2882" s="74"/>
      <c r="S2882" s="61"/>
      <c r="T2882" s="61"/>
    </row>
    <row r="2883" spans="1:20" s="55" customFormat="1" ht="14.15" x14ac:dyDescent="0.4">
      <c r="A2883" s="39"/>
      <c r="E2883" s="74"/>
      <c r="F2883" s="74"/>
      <c r="G2883" s="74"/>
      <c r="S2883" s="61"/>
      <c r="T2883" s="61"/>
    </row>
    <row r="2884" spans="1:20" s="55" customFormat="1" ht="14.15" x14ac:dyDescent="0.4">
      <c r="A2884" s="39"/>
      <c r="E2884" s="74"/>
      <c r="F2884" s="74"/>
      <c r="G2884" s="74"/>
      <c r="S2884" s="61"/>
      <c r="T2884" s="61"/>
    </row>
    <row r="2885" spans="1:20" s="55" customFormat="1" ht="14.15" x14ac:dyDescent="0.4">
      <c r="A2885" s="39"/>
      <c r="E2885" s="74"/>
      <c r="F2885" s="74"/>
      <c r="G2885" s="74"/>
      <c r="S2885" s="61"/>
      <c r="T2885" s="61"/>
    </row>
    <row r="2886" spans="1:20" s="55" customFormat="1" ht="14.15" x14ac:dyDescent="0.4">
      <c r="A2886" s="39"/>
      <c r="E2886" s="74"/>
      <c r="F2886" s="74"/>
      <c r="G2886" s="74"/>
      <c r="S2886" s="61"/>
      <c r="T2886" s="61"/>
    </row>
    <row r="2887" spans="1:20" s="55" customFormat="1" ht="14.15" x14ac:dyDescent="0.4">
      <c r="A2887" s="39"/>
      <c r="E2887" s="74"/>
      <c r="F2887" s="74"/>
      <c r="G2887" s="74"/>
      <c r="S2887" s="61"/>
      <c r="T2887" s="61"/>
    </row>
    <row r="2888" spans="1:20" s="55" customFormat="1" ht="14.15" x14ac:dyDescent="0.4">
      <c r="A2888" s="39"/>
      <c r="E2888" s="74"/>
      <c r="F2888" s="74"/>
      <c r="G2888" s="74"/>
      <c r="S2888" s="61"/>
      <c r="T2888" s="61"/>
    </row>
    <row r="2889" spans="1:20" s="55" customFormat="1" ht="14.15" x14ac:dyDescent="0.4">
      <c r="A2889" s="39"/>
      <c r="E2889" s="74"/>
      <c r="F2889" s="74"/>
      <c r="G2889" s="74"/>
      <c r="S2889" s="61"/>
      <c r="T2889" s="61"/>
    </row>
    <row r="2890" spans="1:20" s="55" customFormat="1" ht="14.15" x14ac:dyDescent="0.4">
      <c r="A2890" s="39"/>
      <c r="E2890" s="74"/>
      <c r="F2890" s="74"/>
      <c r="G2890" s="74"/>
      <c r="S2890" s="61"/>
      <c r="T2890" s="61"/>
    </row>
    <row r="2891" spans="1:20" s="55" customFormat="1" ht="14.15" x14ac:dyDescent="0.4">
      <c r="A2891" s="39"/>
      <c r="E2891" s="74"/>
      <c r="F2891" s="74"/>
      <c r="G2891" s="74"/>
      <c r="S2891" s="61"/>
      <c r="T2891" s="61"/>
    </row>
    <row r="2892" spans="1:20" s="55" customFormat="1" ht="14.15" x14ac:dyDescent="0.4">
      <c r="A2892" s="39"/>
      <c r="E2892" s="74"/>
      <c r="F2892" s="74"/>
      <c r="G2892" s="74"/>
      <c r="S2892" s="61"/>
      <c r="T2892" s="61"/>
    </row>
    <row r="2893" spans="1:20" s="55" customFormat="1" ht="14.15" x14ac:dyDescent="0.4">
      <c r="A2893" s="39"/>
      <c r="E2893" s="74"/>
      <c r="F2893" s="74"/>
      <c r="G2893" s="74"/>
      <c r="S2893" s="61"/>
      <c r="T2893" s="61"/>
    </row>
    <row r="2894" spans="1:20" s="55" customFormat="1" ht="14.15" x14ac:dyDescent="0.4">
      <c r="A2894" s="39"/>
      <c r="E2894" s="74"/>
      <c r="F2894" s="74"/>
      <c r="G2894" s="74"/>
      <c r="S2894" s="61"/>
      <c r="T2894" s="61"/>
    </row>
    <row r="2895" spans="1:20" s="55" customFormat="1" ht="14.15" x14ac:dyDescent="0.4">
      <c r="A2895" s="39"/>
      <c r="E2895" s="74"/>
      <c r="F2895" s="74"/>
      <c r="G2895" s="74"/>
      <c r="S2895" s="61"/>
      <c r="T2895" s="61"/>
    </row>
    <row r="2896" spans="1:20" s="55" customFormat="1" ht="14.15" x14ac:dyDescent="0.4">
      <c r="A2896" s="39"/>
      <c r="E2896" s="74"/>
      <c r="F2896" s="74"/>
      <c r="G2896" s="74"/>
      <c r="S2896" s="61"/>
      <c r="T2896" s="61"/>
    </row>
    <row r="2897" spans="1:20" s="55" customFormat="1" ht="14.15" x14ac:dyDescent="0.4">
      <c r="A2897" s="39"/>
      <c r="E2897" s="74"/>
      <c r="F2897" s="74"/>
      <c r="G2897" s="74"/>
      <c r="S2897" s="61"/>
      <c r="T2897" s="61"/>
    </row>
    <row r="2898" spans="1:20" s="55" customFormat="1" ht="14.15" x14ac:dyDescent="0.4">
      <c r="A2898" s="39"/>
      <c r="E2898" s="74"/>
      <c r="F2898" s="74"/>
      <c r="G2898" s="74"/>
      <c r="S2898" s="61"/>
      <c r="T2898" s="61"/>
    </row>
    <row r="2899" spans="1:20" s="55" customFormat="1" ht="14.15" x14ac:dyDescent="0.4">
      <c r="A2899" s="39"/>
      <c r="E2899" s="74"/>
      <c r="F2899" s="74"/>
      <c r="G2899" s="74"/>
      <c r="S2899" s="61"/>
      <c r="T2899" s="61"/>
    </row>
    <row r="2900" spans="1:20" s="55" customFormat="1" ht="14.15" x14ac:dyDescent="0.4">
      <c r="A2900" s="39"/>
      <c r="E2900" s="74"/>
      <c r="F2900" s="74"/>
      <c r="G2900" s="74"/>
      <c r="S2900" s="61"/>
      <c r="T2900" s="61"/>
    </row>
    <row r="2901" spans="1:20" s="55" customFormat="1" ht="14.15" x14ac:dyDescent="0.4">
      <c r="A2901" s="39"/>
      <c r="E2901" s="74"/>
      <c r="F2901" s="74"/>
      <c r="G2901" s="74"/>
      <c r="S2901" s="61"/>
      <c r="T2901" s="61"/>
    </row>
    <row r="2902" spans="1:20" s="55" customFormat="1" ht="14.15" x14ac:dyDescent="0.4">
      <c r="A2902" s="39"/>
      <c r="E2902" s="74"/>
      <c r="F2902" s="74"/>
      <c r="G2902" s="74"/>
      <c r="S2902" s="61"/>
      <c r="T2902" s="61"/>
    </row>
    <row r="2903" spans="1:20" s="55" customFormat="1" ht="14.15" x14ac:dyDescent="0.4">
      <c r="A2903" s="39"/>
      <c r="E2903" s="74"/>
      <c r="F2903" s="74"/>
      <c r="G2903" s="74"/>
      <c r="S2903" s="61"/>
      <c r="T2903" s="61"/>
    </row>
    <row r="2904" spans="1:20" s="55" customFormat="1" ht="14.15" x14ac:dyDescent="0.4">
      <c r="A2904" s="39"/>
      <c r="E2904" s="74"/>
      <c r="F2904" s="74"/>
      <c r="G2904" s="74"/>
      <c r="S2904" s="61"/>
      <c r="T2904" s="61"/>
    </row>
    <row r="2905" spans="1:20" s="55" customFormat="1" ht="14.15" x14ac:dyDescent="0.4">
      <c r="A2905" s="39"/>
      <c r="E2905" s="74"/>
      <c r="F2905" s="74"/>
      <c r="G2905" s="74"/>
      <c r="S2905" s="61"/>
      <c r="T2905" s="61"/>
    </row>
    <row r="2906" spans="1:20" s="55" customFormat="1" ht="14.15" x14ac:dyDescent="0.4">
      <c r="A2906" s="39"/>
      <c r="E2906" s="74"/>
      <c r="F2906" s="74"/>
      <c r="G2906" s="74"/>
      <c r="S2906" s="61"/>
      <c r="T2906" s="61"/>
    </row>
    <row r="2907" spans="1:20" s="55" customFormat="1" ht="14.15" x14ac:dyDescent="0.4">
      <c r="A2907" s="39"/>
      <c r="E2907" s="74"/>
      <c r="F2907" s="74"/>
      <c r="G2907" s="74"/>
      <c r="S2907" s="61"/>
      <c r="T2907" s="61"/>
    </row>
    <row r="2908" spans="1:20" s="55" customFormat="1" ht="14.15" x14ac:dyDescent="0.4">
      <c r="A2908" s="39"/>
      <c r="E2908" s="74"/>
      <c r="F2908" s="74"/>
      <c r="G2908" s="74"/>
      <c r="S2908" s="61"/>
      <c r="T2908" s="61"/>
    </row>
    <row r="2909" spans="1:20" s="55" customFormat="1" ht="14.15" x14ac:dyDescent="0.4">
      <c r="A2909" s="39"/>
      <c r="E2909" s="74"/>
      <c r="F2909" s="74"/>
      <c r="G2909" s="74"/>
      <c r="S2909" s="61"/>
      <c r="T2909" s="61"/>
    </row>
    <row r="2910" spans="1:20" s="55" customFormat="1" ht="14.15" x14ac:dyDescent="0.4">
      <c r="A2910" s="39"/>
      <c r="E2910" s="74"/>
      <c r="F2910" s="74"/>
      <c r="G2910" s="74"/>
      <c r="S2910" s="61"/>
      <c r="T2910" s="61"/>
    </row>
    <row r="2911" spans="1:20" s="55" customFormat="1" ht="14.15" x14ac:dyDescent="0.4">
      <c r="A2911" s="39"/>
      <c r="E2911" s="74"/>
      <c r="F2911" s="74"/>
      <c r="G2911" s="74"/>
      <c r="S2911" s="61"/>
      <c r="T2911" s="61"/>
    </row>
    <row r="2912" spans="1:20" s="55" customFormat="1" ht="14.15" x14ac:dyDescent="0.4">
      <c r="A2912" s="39"/>
      <c r="E2912" s="74"/>
      <c r="F2912" s="74"/>
      <c r="G2912" s="74"/>
      <c r="S2912" s="61"/>
      <c r="T2912" s="61"/>
    </row>
    <row r="2913" spans="1:20" s="55" customFormat="1" ht="14.15" x14ac:dyDescent="0.4">
      <c r="A2913" s="39"/>
      <c r="E2913" s="74"/>
      <c r="F2913" s="74"/>
      <c r="G2913" s="74"/>
      <c r="S2913" s="61"/>
      <c r="T2913" s="61"/>
    </row>
    <row r="2914" spans="1:20" s="55" customFormat="1" ht="14.15" x14ac:dyDescent="0.4">
      <c r="A2914" s="39"/>
      <c r="E2914" s="74"/>
      <c r="F2914" s="74"/>
      <c r="G2914" s="74"/>
      <c r="S2914" s="61"/>
      <c r="T2914" s="61"/>
    </row>
    <row r="2915" spans="1:20" s="55" customFormat="1" ht="14.15" x14ac:dyDescent="0.4">
      <c r="A2915" s="39"/>
      <c r="E2915" s="74"/>
      <c r="F2915" s="74"/>
      <c r="G2915" s="74"/>
      <c r="S2915" s="61"/>
      <c r="T2915" s="61"/>
    </row>
    <row r="2916" spans="1:20" s="55" customFormat="1" ht="14.15" x14ac:dyDescent="0.4">
      <c r="A2916" s="39"/>
      <c r="E2916" s="74"/>
      <c r="F2916" s="74"/>
      <c r="G2916" s="74"/>
      <c r="S2916" s="61"/>
      <c r="T2916" s="61"/>
    </row>
    <row r="2917" spans="1:20" s="55" customFormat="1" ht="14.15" x14ac:dyDescent="0.4">
      <c r="A2917" s="39"/>
      <c r="E2917" s="74"/>
      <c r="F2917" s="74"/>
      <c r="G2917" s="74"/>
      <c r="S2917" s="61"/>
      <c r="T2917" s="61"/>
    </row>
    <row r="2918" spans="1:20" s="55" customFormat="1" ht="14.15" x14ac:dyDescent="0.4">
      <c r="A2918" s="39"/>
      <c r="E2918" s="74"/>
      <c r="F2918" s="74"/>
      <c r="G2918" s="74"/>
      <c r="S2918" s="61"/>
      <c r="T2918" s="61"/>
    </row>
    <row r="2919" spans="1:20" s="55" customFormat="1" ht="14.15" x14ac:dyDescent="0.4">
      <c r="A2919" s="39"/>
      <c r="E2919" s="74"/>
      <c r="F2919" s="74"/>
      <c r="G2919" s="74"/>
      <c r="S2919" s="61"/>
      <c r="T2919" s="61"/>
    </row>
    <row r="2920" spans="1:20" s="55" customFormat="1" ht="14.15" x14ac:dyDescent="0.4">
      <c r="A2920" s="39"/>
      <c r="E2920" s="74"/>
      <c r="F2920" s="74"/>
      <c r="G2920" s="74"/>
      <c r="S2920" s="61"/>
      <c r="T2920" s="61"/>
    </row>
    <row r="2921" spans="1:20" s="55" customFormat="1" ht="14.15" x14ac:dyDescent="0.4">
      <c r="A2921" s="39"/>
      <c r="E2921" s="74"/>
      <c r="F2921" s="74"/>
      <c r="G2921" s="74"/>
      <c r="S2921" s="61"/>
      <c r="T2921" s="61"/>
    </row>
    <row r="2922" spans="1:20" s="55" customFormat="1" ht="14.15" x14ac:dyDescent="0.4">
      <c r="A2922" s="39"/>
      <c r="E2922" s="74"/>
      <c r="F2922" s="74"/>
      <c r="G2922" s="74"/>
      <c r="S2922" s="61"/>
      <c r="T2922" s="61"/>
    </row>
    <row r="2923" spans="1:20" s="55" customFormat="1" ht="14.15" x14ac:dyDescent="0.4">
      <c r="A2923" s="39"/>
      <c r="E2923" s="74"/>
      <c r="F2923" s="74"/>
      <c r="G2923" s="74"/>
      <c r="S2923" s="61"/>
      <c r="T2923" s="61"/>
    </row>
    <row r="2924" spans="1:20" s="55" customFormat="1" ht="14.15" x14ac:dyDescent="0.4">
      <c r="A2924" s="39"/>
      <c r="E2924" s="74"/>
      <c r="F2924" s="74"/>
      <c r="G2924" s="74"/>
      <c r="S2924" s="61"/>
      <c r="T2924" s="61"/>
    </row>
    <row r="2925" spans="1:20" s="55" customFormat="1" ht="14.15" x14ac:dyDescent="0.4">
      <c r="A2925" s="39"/>
      <c r="E2925" s="74"/>
      <c r="F2925" s="74"/>
      <c r="G2925" s="74"/>
      <c r="S2925" s="61"/>
      <c r="T2925" s="61"/>
    </row>
    <row r="2926" spans="1:20" s="55" customFormat="1" ht="14.15" x14ac:dyDescent="0.4">
      <c r="A2926" s="39"/>
      <c r="E2926" s="74"/>
      <c r="F2926" s="74"/>
      <c r="G2926" s="74"/>
      <c r="S2926" s="61"/>
      <c r="T2926" s="61"/>
    </row>
    <row r="2927" spans="1:20" s="55" customFormat="1" ht="14.15" x14ac:dyDescent="0.4">
      <c r="A2927" s="39"/>
      <c r="E2927" s="74"/>
      <c r="F2927" s="74"/>
      <c r="G2927" s="74"/>
      <c r="S2927" s="61"/>
      <c r="T2927" s="61"/>
    </row>
    <row r="2928" spans="1:20" s="55" customFormat="1" ht="14.15" x14ac:dyDescent="0.4">
      <c r="A2928" s="39"/>
      <c r="E2928" s="74"/>
      <c r="F2928" s="74"/>
      <c r="G2928" s="74"/>
      <c r="S2928" s="61"/>
      <c r="T2928" s="61"/>
    </row>
    <row r="2929" spans="1:20" s="55" customFormat="1" ht="14.15" x14ac:dyDescent="0.4">
      <c r="A2929" s="39"/>
      <c r="E2929" s="74"/>
      <c r="F2929" s="74"/>
      <c r="G2929" s="74"/>
      <c r="S2929" s="61"/>
      <c r="T2929" s="61"/>
    </row>
    <row r="2930" spans="1:20" s="55" customFormat="1" ht="14.15" x14ac:dyDescent="0.4">
      <c r="A2930" s="39"/>
      <c r="E2930" s="74"/>
      <c r="F2930" s="74"/>
      <c r="G2930" s="74"/>
      <c r="S2930" s="61"/>
      <c r="T2930" s="61"/>
    </row>
    <row r="2931" spans="1:20" s="55" customFormat="1" ht="14.15" x14ac:dyDescent="0.4">
      <c r="A2931" s="39"/>
      <c r="E2931" s="74"/>
      <c r="F2931" s="74"/>
      <c r="G2931" s="74"/>
      <c r="S2931" s="61"/>
      <c r="T2931" s="61"/>
    </row>
    <row r="2932" spans="1:20" s="55" customFormat="1" ht="14.15" x14ac:dyDescent="0.4">
      <c r="A2932" s="39"/>
      <c r="E2932" s="74"/>
      <c r="F2932" s="74"/>
      <c r="G2932" s="74"/>
      <c r="S2932" s="61"/>
      <c r="T2932" s="61"/>
    </row>
    <row r="2933" spans="1:20" s="55" customFormat="1" ht="14.15" x14ac:dyDescent="0.4">
      <c r="A2933" s="39"/>
      <c r="E2933" s="74"/>
      <c r="F2933" s="74"/>
      <c r="G2933" s="74"/>
      <c r="S2933" s="61"/>
      <c r="T2933" s="61"/>
    </row>
    <row r="2934" spans="1:20" s="55" customFormat="1" ht="14.15" x14ac:dyDescent="0.4">
      <c r="A2934" s="39"/>
      <c r="E2934" s="74"/>
      <c r="F2934" s="74"/>
      <c r="G2934" s="74"/>
      <c r="S2934" s="61"/>
      <c r="T2934" s="61"/>
    </row>
    <row r="2935" spans="1:20" s="55" customFormat="1" ht="14.15" x14ac:dyDescent="0.4">
      <c r="A2935" s="39"/>
      <c r="E2935" s="74"/>
      <c r="F2935" s="74"/>
      <c r="G2935" s="74"/>
      <c r="S2935" s="61"/>
      <c r="T2935" s="61"/>
    </row>
    <row r="2936" spans="1:20" s="55" customFormat="1" ht="14.15" x14ac:dyDescent="0.4">
      <c r="A2936" s="39"/>
      <c r="E2936" s="74"/>
      <c r="F2936" s="74"/>
      <c r="G2936" s="74"/>
      <c r="S2936" s="61"/>
      <c r="T2936" s="61"/>
    </row>
    <row r="2937" spans="1:20" s="55" customFormat="1" ht="14.15" x14ac:dyDescent="0.4">
      <c r="A2937" s="39"/>
      <c r="E2937" s="74"/>
      <c r="F2937" s="74"/>
      <c r="G2937" s="74"/>
      <c r="S2937" s="61"/>
      <c r="T2937" s="61"/>
    </row>
    <row r="2938" spans="1:20" s="55" customFormat="1" ht="14.15" x14ac:dyDescent="0.4">
      <c r="A2938" s="39"/>
      <c r="E2938" s="74"/>
      <c r="F2938" s="74"/>
      <c r="G2938" s="74"/>
      <c r="S2938" s="61"/>
      <c r="T2938" s="61"/>
    </row>
    <row r="2939" spans="1:20" s="55" customFormat="1" ht="14.15" x14ac:dyDescent="0.4">
      <c r="A2939" s="39"/>
      <c r="E2939" s="74"/>
      <c r="F2939" s="74"/>
      <c r="G2939" s="74"/>
      <c r="S2939" s="61"/>
      <c r="T2939" s="61"/>
    </row>
    <row r="2940" spans="1:20" s="55" customFormat="1" ht="14.15" x14ac:dyDescent="0.4">
      <c r="A2940" s="39"/>
      <c r="E2940" s="74"/>
      <c r="F2940" s="74"/>
      <c r="G2940" s="74"/>
      <c r="S2940" s="61"/>
      <c r="T2940" s="61"/>
    </row>
    <row r="2941" spans="1:20" s="55" customFormat="1" ht="14.15" x14ac:dyDescent="0.4">
      <c r="A2941" s="39"/>
      <c r="E2941" s="74"/>
      <c r="F2941" s="74"/>
      <c r="G2941" s="74"/>
      <c r="S2941" s="61"/>
      <c r="T2941" s="61"/>
    </row>
    <row r="2942" spans="1:20" s="55" customFormat="1" ht="14.15" x14ac:dyDescent="0.4">
      <c r="A2942" s="39"/>
      <c r="E2942" s="74"/>
      <c r="F2942" s="74"/>
      <c r="G2942" s="74"/>
      <c r="S2942" s="61"/>
      <c r="T2942" s="61"/>
    </row>
    <row r="2943" spans="1:20" s="55" customFormat="1" ht="14.15" x14ac:dyDescent="0.4">
      <c r="A2943" s="39"/>
      <c r="E2943" s="74"/>
      <c r="F2943" s="74"/>
      <c r="G2943" s="74"/>
      <c r="S2943" s="61"/>
      <c r="T2943" s="61"/>
    </row>
    <row r="2944" spans="1:20" s="55" customFormat="1" ht="14.15" x14ac:dyDescent="0.4">
      <c r="A2944" s="39"/>
      <c r="E2944" s="74"/>
      <c r="F2944" s="74"/>
      <c r="G2944" s="74"/>
      <c r="S2944" s="61"/>
      <c r="T2944" s="61"/>
    </row>
    <row r="2945" spans="1:20" s="55" customFormat="1" ht="14.15" x14ac:dyDescent="0.4">
      <c r="A2945" s="39"/>
      <c r="E2945" s="74"/>
      <c r="F2945" s="74"/>
      <c r="G2945" s="74"/>
      <c r="S2945" s="61"/>
      <c r="T2945" s="61"/>
    </row>
    <row r="2946" spans="1:20" s="55" customFormat="1" ht="14.15" x14ac:dyDescent="0.4">
      <c r="A2946" s="39"/>
      <c r="E2946" s="74"/>
      <c r="F2946" s="74"/>
      <c r="G2946" s="74"/>
      <c r="S2946" s="61"/>
      <c r="T2946" s="61"/>
    </row>
    <row r="2947" spans="1:20" s="55" customFormat="1" ht="14.15" x14ac:dyDescent="0.4">
      <c r="A2947" s="39"/>
      <c r="E2947" s="74"/>
      <c r="F2947" s="74"/>
      <c r="G2947" s="74"/>
      <c r="S2947" s="61"/>
      <c r="T2947" s="61"/>
    </row>
    <row r="2948" spans="1:20" s="55" customFormat="1" ht="14.15" x14ac:dyDescent="0.4">
      <c r="A2948" s="39"/>
      <c r="E2948" s="74"/>
      <c r="F2948" s="74"/>
      <c r="G2948" s="74"/>
      <c r="S2948" s="61"/>
      <c r="T2948" s="61"/>
    </row>
    <row r="2949" spans="1:20" s="55" customFormat="1" ht="14.15" x14ac:dyDescent="0.4">
      <c r="A2949" s="39"/>
      <c r="E2949" s="74"/>
      <c r="F2949" s="74"/>
      <c r="G2949" s="74"/>
      <c r="S2949" s="61"/>
      <c r="T2949" s="61"/>
    </row>
    <row r="2950" spans="1:20" s="55" customFormat="1" ht="14.15" x14ac:dyDescent="0.4">
      <c r="A2950" s="39"/>
      <c r="E2950" s="74"/>
      <c r="F2950" s="74"/>
      <c r="G2950" s="74"/>
      <c r="S2950" s="61"/>
      <c r="T2950" s="61"/>
    </row>
    <row r="2951" spans="1:20" s="55" customFormat="1" ht="14.15" x14ac:dyDescent="0.4">
      <c r="A2951" s="39"/>
      <c r="E2951" s="74"/>
      <c r="F2951" s="74"/>
      <c r="G2951" s="74"/>
      <c r="S2951" s="61"/>
      <c r="T2951" s="61"/>
    </row>
    <row r="2952" spans="1:20" s="55" customFormat="1" ht="14.15" x14ac:dyDescent="0.4">
      <c r="A2952" s="39"/>
      <c r="E2952" s="74"/>
      <c r="F2952" s="74"/>
      <c r="G2952" s="74"/>
      <c r="S2952" s="61"/>
      <c r="T2952" s="61"/>
    </row>
    <row r="2953" spans="1:20" s="55" customFormat="1" ht="14.15" x14ac:dyDescent="0.4">
      <c r="A2953" s="39"/>
      <c r="E2953" s="74"/>
      <c r="F2953" s="74"/>
      <c r="G2953" s="74"/>
      <c r="S2953" s="61"/>
      <c r="T2953" s="61"/>
    </row>
    <row r="2954" spans="1:20" s="55" customFormat="1" ht="14.15" x14ac:dyDescent="0.4">
      <c r="A2954" s="39"/>
      <c r="E2954" s="74"/>
      <c r="F2954" s="74"/>
      <c r="G2954" s="74"/>
      <c r="S2954" s="61"/>
      <c r="T2954" s="61"/>
    </row>
    <row r="2955" spans="1:20" s="55" customFormat="1" ht="14.15" x14ac:dyDescent="0.4">
      <c r="A2955" s="39"/>
      <c r="E2955" s="74"/>
      <c r="F2955" s="74"/>
      <c r="G2955" s="74"/>
      <c r="S2955" s="61"/>
      <c r="T2955" s="61"/>
    </row>
    <row r="2956" spans="1:20" s="55" customFormat="1" ht="14.15" x14ac:dyDescent="0.4">
      <c r="A2956" s="39"/>
      <c r="E2956" s="74"/>
      <c r="F2956" s="74"/>
      <c r="G2956" s="74"/>
      <c r="S2956" s="61"/>
      <c r="T2956" s="61"/>
    </row>
    <row r="2957" spans="1:20" s="55" customFormat="1" ht="14.15" x14ac:dyDescent="0.4">
      <c r="A2957" s="39"/>
      <c r="E2957" s="74"/>
      <c r="F2957" s="74"/>
      <c r="G2957" s="74"/>
      <c r="S2957" s="61"/>
      <c r="T2957" s="61"/>
    </row>
    <row r="2958" spans="1:20" s="55" customFormat="1" ht="14.15" x14ac:dyDescent="0.4">
      <c r="A2958" s="39"/>
      <c r="E2958" s="74"/>
      <c r="F2958" s="74"/>
      <c r="G2958" s="74"/>
      <c r="S2958" s="61"/>
      <c r="T2958" s="61"/>
    </row>
    <row r="2959" spans="1:20" s="55" customFormat="1" ht="14.15" x14ac:dyDescent="0.4">
      <c r="A2959" s="39"/>
      <c r="E2959" s="74"/>
      <c r="F2959" s="74"/>
      <c r="G2959" s="74"/>
      <c r="S2959" s="61"/>
      <c r="T2959" s="61"/>
    </row>
    <row r="2960" spans="1:20" s="55" customFormat="1" ht="14.15" x14ac:dyDescent="0.4">
      <c r="A2960" s="39"/>
      <c r="E2960" s="74"/>
      <c r="F2960" s="74"/>
      <c r="G2960" s="74"/>
      <c r="S2960" s="61"/>
      <c r="T2960" s="61"/>
    </row>
    <row r="2961" spans="1:20" s="55" customFormat="1" ht="14.15" x14ac:dyDescent="0.4">
      <c r="A2961" s="39"/>
      <c r="E2961" s="74"/>
      <c r="F2961" s="74"/>
      <c r="G2961" s="74"/>
      <c r="S2961" s="61"/>
      <c r="T2961" s="61"/>
    </row>
    <row r="2962" spans="1:20" s="55" customFormat="1" ht="14.15" x14ac:dyDescent="0.4">
      <c r="A2962" s="39"/>
      <c r="E2962" s="74"/>
      <c r="F2962" s="74"/>
      <c r="G2962" s="74"/>
      <c r="S2962" s="61"/>
      <c r="T2962" s="61"/>
    </row>
    <row r="2963" spans="1:20" s="55" customFormat="1" ht="14.15" x14ac:dyDescent="0.4">
      <c r="A2963" s="39"/>
      <c r="E2963" s="74"/>
      <c r="F2963" s="74"/>
      <c r="G2963" s="74"/>
      <c r="S2963" s="61"/>
      <c r="T2963" s="61"/>
    </row>
    <row r="2964" spans="1:20" s="55" customFormat="1" ht="14.15" x14ac:dyDescent="0.4">
      <c r="A2964" s="39"/>
      <c r="E2964" s="74"/>
      <c r="F2964" s="74"/>
      <c r="G2964" s="74"/>
      <c r="S2964" s="61"/>
      <c r="T2964" s="61"/>
    </row>
    <row r="2965" spans="1:20" s="55" customFormat="1" ht="14.15" x14ac:dyDescent="0.4">
      <c r="A2965" s="39"/>
      <c r="E2965" s="74"/>
      <c r="F2965" s="74"/>
      <c r="G2965" s="74"/>
      <c r="S2965" s="61"/>
      <c r="T2965" s="61"/>
    </row>
    <row r="2966" spans="1:20" s="55" customFormat="1" ht="14.15" x14ac:dyDescent="0.4">
      <c r="A2966" s="39"/>
      <c r="E2966" s="74"/>
      <c r="F2966" s="74"/>
      <c r="G2966" s="74"/>
      <c r="S2966" s="61"/>
      <c r="T2966" s="61"/>
    </row>
    <row r="2967" spans="1:20" s="55" customFormat="1" ht="14.15" x14ac:dyDescent="0.4">
      <c r="A2967" s="39"/>
      <c r="E2967" s="74"/>
      <c r="F2967" s="74"/>
      <c r="G2967" s="74"/>
      <c r="S2967" s="61"/>
      <c r="T2967" s="61"/>
    </row>
    <row r="2968" spans="1:20" s="55" customFormat="1" ht="14.15" x14ac:dyDescent="0.4">
      <c r="A2968" s="39"/>
      <c r="E2968" s="74"/>
      <c r="F2968" s="74"/>
      <c r="G2968" s="74"/>
      <c r="S2968" s="61"/>
      <c r="T2968" s="61"/>
    </row>
    <row r="2969" spans="1:20" s="55" customFormat="1" ht="14.15" x14ac:dyDescent="0.4">
      <c r="A2969" s="39"/>
      <c r="E2969" s="74"/>
      <c r="F2969" s="74"/>
      <c r="G2969" s="74"/>
      <c r="S2969" s="61"/>
      <c r="T2969" s="61"/>
    </row>
    <row r="2970" spans="1:20" s="55" customFormat="1" ht="14.15" x14ac:dyDescent="0.4">
      <c r="A2970" s="39"/>
      <c r="E2970" s="74"/>
      <c r="F2970" s="74"/>
      <c r="G2970" s="74"/>
      <c r="S2970" s="61"/>
      <c r="T2970" s="61"/>
    </row>
    <row r="2971" spans="1:20" s="55" customFormat="1" ht="14.15" x14ac:dyDescent="0.4">
      <c r="A2971" s="39"/>
      <c r="E2971" s="74"/>
      <c r="F2971" s="74"/>
      <c r="G2971" s="74"/>
      <c r="S2971" s="61"/>
      <c r="T2971" s="61"/>
    </row>
    <row r="2972" spans="1:20" s="55" customFormat="1" ht="14.15" x14ac:dyDescent="0.4">
      <c r="A2972" s="39"/>
      <c r="E2972" s="74"/>
      <c r="F2972" s="74"/>
      <c r="G2972" s="74"/>
      <c r="S2972" s="61"/>
      <c r="T2972" s="61"/>
    </row>
    <row r="2973" spans="1:20" s="55" customFormat="1" ht="14.15" x14ac:dyDescent="0.4">
      <c r="A2973" s="39"/>
      <c r="E2973" s="74"/>
      <c r="F2973" s="74"/>
      <c r="G2973" s="74"/>
      <c r="S2973" s="61"/>
      <c r="T2973" s="61"/>
    </row>
    <row r="2974" spans="1:20" s="55" customFormat="1" ht="14.15" x14ac:dyDescent="0.4">
      <c r="A2974" s="39"/>
      <c r="E2974" s="74"/>
      <c r="F2974" s="74"/>
      <c r="G2974" s="74"/>
      <c r="S2974" s="61"/>
      <c r="T2974" s="61"/>
    </row>
    <row r="2975" spans="1:20" s="55" customFormat="1" ht="14.15" x14ac:dyDescent="0.4">
      <c r="A2975" s="39"/>
      <c r="E2975" s="74"/>
      <c r="F2975" s="74"/>
      <c r="G2975" s="74"/>
      <c r="S2975" s="61"/>
      <c r="T2975" s="61"/>
    </row>
    <row r="2976" spans="1:20" s="55" customFormat="1" ht="14.15" x14ac:dyDescent="0.4">
      <c r="A2976" s="39"/>
      <c r="E2976" s="74"/>
      <c r="F2976" s="74"/>
      <c r="G2976" s="74"/>
      <c r="S2976" s="61"/>
      <c r="T2976" s="61"/>
    </row>
    <row r="2977" spans="1:20" s="55" customFormat="1" ht="14.15" x14ac:dyDescent="0.4">
      <c r="A2977" s="39"/>
      <c r="E2977" s="74"/>
      <c r="F2977" s="74"/>
      <c r="G2977" s="74"/>
      <c r="S2977" s="61"/>
      <c r="T2977" s="61"/>
    </row>
    <row r="2978" spans="1:20" s="55" customFormat="1" ht="14.15" x14ac:dyDescent="0.4">
      <c r="A2978" s="39"/>
      <c r="E2978" s="74"/>
      <c r="F2978" s="74"/>
      <c r="G2978" s="74"/>
      <c r="S2978" s="61"/>
      <c r="T2978" s="61"/>
    </row>
    <row r="2979" spans="1:20" s="55" customFormat="1" ht="14.15" x14ac:dyDescent="0.4">
      <c r="A2979" s="39"/>
      <c r="E2979" s="74"/>
      <c r="F2979" s="74"/>
      <c r="G2979" s="74"/>
      <c r="S2979" s="61"/>
      <c r="T2979" s="61"/>
    </row>
    <row r="2980" spans="1:20" s="55" customFormat="1" ht="14.15" x14ac:dyDescent="0.4">
      <c r="A2980" s="39"/>
      <c r="E2980" s="74"/>
      <c r="F2980" s="74"/>
      <c r="G2980" s="74"/>
      <c r="S2980" s="61"/>
      <c r="T2980" s="61"/>
    </row>
    <row r="2981" spans="1:20" s="55" customFormat="1" ht="14.15" x14ac:dyDescent="0.4">
      <c r="A2981" s="39"/>
      <c r="E2981" s="74"/>
      <c r="F2981" s="74"/>
      <c r="G2981" s="74"/>
      <c r="S2981" s="61"/>
      <c r="T2981" s="61"/>
    </row>
    <row r="2982" spans="1:20" s="55" customFormat="1" ht="14.15" x14ac:dyDescent="0.4">
      <c r="A2982" s="39"/>
      <c r="E2982" s="74"/>
      <c r="F2982" s="74"/>
      <c r="G2982" s="74"/>
      <c r="S2982" s="61"/>
      <c r="T2982" s="61"/>
    </row>
    <row r="2983" spans="1:20" s="55" customFormat="1" ht="14.15" x14ac:dyDescent="0.4">
      <c r="A2983" s="39"/>
      <c r="E2983" s="74"/>
      <c r="F2983" s="74"/>
      <c r="G2983" s="74"/>
      <c r="S2983" s="61"/>
      <c r="T2983" s="61"/>
    </row>
    <row r="2984" spans="1:20" s="55" customFormat="1" ht="14.15" x14ac:dyDescent="0.4">
      <c r="A2984" s="39"/>
      <c r="E2984" s="74"/>
      <c r="F2984" s="74"/>
      <c r="G2984" s="74"/>
      <c r="S2984" s="61"/>
      <c r="T2984" s="61"/>
    </row>
    <row r="2985" spans="1:20" s="55" customFormat="1" ht="14.15" x14ac:dyDescent="0.4">
      <c r="A2985" s="39"/>
      <c r="E2985" s="74"/>
      <c r="F2985" s="74"/>
      <c r="G2985" s="74"/>
      <c r="S2985" s="61"/>
      <c r="T2985" s="61"/>
    </row>
    <row r="2986" spans="1:20" s="55" customFormat="1" ht="14.15" x14ac:dyDescent="0.4">
      <c r="A2986" s="39"/>
      <c r="E2986" s="74"/>
      <c r="F2986" s="74"/>
      <c r="G2986" s="74"/>
      <c r="S2986" s="61"/>
      <c r="T2986" s="61"/>
    </row>
    <row r="2987" spans="1:20" s="55" customFormat="1" ht="14.15" x14ac:dyDescent="0.4">
      <c r="A2987" s="39"/>
      <c r="E2987" s="74"/>
      <c r="F2987" s="74"/>
      <c r="G2987" s="74"/>
      <c r="S2987" s="61"/>
      <c r="T2987" s="61"/>
    </row>
    <row r="2988" spans="1:20" s="55" customFormat="1" ht="14.15" x14ac:dyDescent="0.4">
      <c r="A2988" s="39"/>
      <c r="E2988" s="74"/>
      <c r="F2988" s="74"/>
      <c r="G2988" s="74"/>
      <c r="S2988" s="61"/>
      <c r="T2988" s="61"/>
    </row>
    <row r="2989" spans="1:20" s="55" customFormat="1" ht="14.15" x14ac:dyDescent="0.4">
      <c r="A2989" s="39"/>
      <c r="E2989" s="74"/>
      <c r="F2989" s="74"/>
      <c r="G2989" s="74"/>
      <c r="S2989" s="61"/>
      <c r="T2989" s="61"/>
    </row>
    <row r="2990" spans="1:20" s="55" customFormat="1" ht="14.15" x14ac:dyDescent="0.4">
      <c r="A2990" s="39"/>
      <c r="E2990" s="74"/>
      <c r="F2990" s="74"/>
      <c r="G2990" s="74"/>
      <c r="S2990" s="61"/>
      <c r="T2990" s="61"/>
    </row>
    <row r="2991" spans="1:20" s="55" customFormat="1" ht="14.15" x14ac:dyDescent="0.4">
      <c r="A2991" s="39"/>
      <c r="E2991" s="74"/>
      <c r="F2991" s="74"/>
      <c r="G2991" s="74"/>
      <c r="S2991" s="61"/>
      <c r="T2991" s="61"/>
    </row>
    <row r="2992" spans="1:20" s="55" customFormat="1" ht="14.15" x14ac:dyDescent="0.4">
      <c r="A2992" s="39"/>
      <c r="E2992" s="74"/>
      <c r="F2992" s="74"/>
      <c r="G2992" s="74"/>
      <c r="S2992" s="61"/>
      <c r="T2992" s="61"/>
    </row>
    <row r="2993" spans="1:20" s="55" customFormat="1" ht="14.15" x14ac:dyDescent="0.4">
      <c r="A2993" s="39"/>
      <c r="E2993" s="74"/>
      <c r="F2993" s="74"/>
      <c r="G2993" s="74"/>
      <c r="S2993" s="61"/>
      <c r="T2993" s="61"/>
    </row>
    <row r="2994" spans="1:20" s="55" customFormat="1" ht="14.15" x14ac:dyDescent="0.4">
      <c r="A2994" s="39"/>
      <c r="E2994" s="74"/>
      <c r="F2994" s="74"/>
      <c r="G2994" s="74"/>
      <c r="S2994" s="61"/>
      <c r="T2994" s="61"/>
    </row>
    <row r="2995" spans="1:20" s="55" customFormat="1" ht="14.15" x14ac:dyDescent="0.4">
      <c r="A2995" s="39"/>
      <c r="E2995" s="74"/>
      <c r="F2995" s="74"/>
      <c r="G2995" s="74"/>
      <c r="S2995" s="61"/>
      <c r="T2995" s="61"/>
    </row>
    <row r="2996" spans="1:20" s="55" customFormat="1" ht="14.15" x14ac:dyDescent="0.4">
      <c r="A2996" s="39"/>
      <c r="E2996" s="74"/>
      <c r="F2996" s="74"/>
      <c r="G2996" s="74"/>
      <c r="S2996" s="61"/>
      <c r="T2996" s="61"/>
    </row>
    <row r="2997" spans="1:20" s="55" customFormat="1" ht="14.15" x14ac:dyDescent="0.4">
      <c r="A2997" s="39"/>
      <c r="E2997" s="74"/>
      <c r="F2997" s="74"/>
      <c r="G2997" s="74"/>
      <c r="S2997" s="61"/>
      <c r="T2997" s="61"/>
    </row>
    <row r="2998" spans="1:20" s="55" customFormat="1" ht="14.15" x14ac:dyDescent="0.4">
      <c r="A2998" s="39"/>
      <c r="E2998" s="74"/>
      <c r="F2998" s="74"/>
      <c r="G2998" s="74"/>
      <c r="S2998" s="61"/>
      <c r="T2998" s="61"/>
    </row>
    <row r="2999" spans="1:20" s="55" customFormat="1" ht="14.15" x14ac:dyDescent="0.4">
      <c r="A2999" s="39"/>
      <c r="E2999" s="74"/>
      <c r="F2999" s="74"/>
      <c r="G2999" s="74"/>
      <c r="S2999" s="61"/>
      <c r="T2999" s="61"/>
    </row>
    <row r="3000" spans="1:20" s="55" customFormat="1" ht="14.15" x14ac:dyDescent="0.4">
      <c r="A3000" s="39"/>
      <c r="E3000" s="74"/>
      <c r="F3000" s="74"/>
      <c r="G3000" s="74"/>
      <c r="S3000" s="61"/>
      <c r="T3000" s="61"/>
    </row>
    <row r="3001" spans="1:20" s="55" customFormat="1" ht="14.15" x14ac:dyDescent="0.4">
      <c r="A3001" s="39"/>
      <c r="E3001" s="74"/>
      <c r="F3001" s="74"/>
      <c r="G3001" s="74"/>
      <c r="S3001" s="61"/>
      <c r="T3001" s="61"/>
    </row>
    <row r="3002" spans="1:20" s="55" customFormat="1" ht="14.15" x14ac:dyDescent="0.4">
      <c r="A3002" s="39"/>
      <c r="E3002" s="74"/>
      <c r="F3002" s="74"/>
      <c r="G3002" s="74"/>
      <c r="S3002" s="61"/>
      <c r="T3002" s="61"/>
    </row>
    <row r="3003" spans="1:20" s="55" customFormat="1" ht="14.15" x14ac:dyDescent="0.4">
      <c r="A3003" s="39"/>
      <c r="E3003" s="74"/>
      <c r="F3003" s="74"/>
      <c r="G3003" s="74"/>
      <c r="S3003" s="61"/>
      <c r="T3003" s="61"/>
    </row>
    <row r="3004" spans="1:20" s="55" customFormat="1" ht="14.15" x14ac:dyDescent="0.4">
      <c r="A3004" s="39"/>
      <c r="E3004" s="74"/>
      <c r="F3004" s="74"/>
      <c r="G3004" s="74"/>
      <c r="S3004" s="61"/>
      <c r="T3004" s="61"/>
    </row>
    <row r="3005" spans="1:20" s="55" customFormat="1" ht="14.15" x14ac:dyDescent="0.4">
      <c r="A3005" s="39"/>
      <c r="E3005" s="74"/>
      <c r="F3005" s="74"/>
      <c r="G3005" s="74"/>
      <c r="S3005" s="61"/>
      <c r="T3005" s="61"/>
    </row>
    <row r="3006" spans="1:20" s="55" customFormat="1" ht="14.15" x14ac:dyDescent="0.4">
      <c r="A3006" s="39"/>
      <c r="E3006" s="74"/>
      <c r="F3006" s="74"/>
      <c r="G3006" s="74"/>
      <c r="S3006" s="61"/>
      <c r="T3006" s="61"/>
    </row>
    <row r="3007" spans="1:20" s="55" customFormat="1" ht="14.15" x14ac:dyDescent="0.4">
      <c r="A3007" s="39"/>
      <c r="E3007" s="74"/>
      <c r="F3007" s="74"/>
      <c r="G3007" s="74"/>
      <c r="S3007" s="61"/>
      <c r="T3007" s="61"/>
    </row>
    <row r="3008" spans="1:20" s="55" customFormat="1" ht="14.15" x14ac:dyDescent="0.4">
      <c r="A3008" s="39"/>
      <c r="E3008" s="74"/>
      <c r="F3008" s="74"/>
      <c r="G3008" s="74"/>
      <c r="S3008" s="61"/>
      <c r="T3008" s="61"/>
    </row>
    <row r="3009" spans="1:20" s="55" customFormat="1" ht="14.15" x14ac:dyDescent="0.4">
      <c r="A3009" s="39"/>
      <c r="E3009" s="74"/>
      <c r="F3009" s="74"/>
      <c r="G3009" s="74"/>
      <c r="S3009" s="61"/>
      <c r="T3009" s="61"/>
    </row>
    <row r="3010" spans="1:20" s="55" customFormat="1" ht="14.15" x14ac:dyDescent="0.4">
      <c r="A3010" s="39"/>
      <c r="E3010" s="74"/>
      <c r="F3010" s="74"/>
      <c r="G3010" s="74"/>
      <c r="S3010" s="61"/>
      <c r="T3010" s="61"/>
    </row>
    <row r="3011" spans="1:20" s="55" customFormat="1" ht="14.15" x14ac:dyDescent="0.4">
      <c r="A3011" s="39"/>
      <c r="E3011" s="74"/>
      <c r="F3011" s="74"/>
      <c r="G3011" s="74"/>
      <c r="S3011" s="61"/>
      <c r="T3011" s="61"/>
    </row>
    <row r="3012" spans="1:20" s="55" customFormat="1" ht="14.15" x14ac:dyDescent="0.4">
      <c r="A3012" s="39"/>
      <c r="E3012" s="74"/>
      <c r="F3012" s="74"/>
      <c r="G3012" s="74"/>
      <c r="S3012" s="61"/>
      <c r="T3012" s="61"/>
    </row>
    <row r="3013" spans="1:20" s="55" customFormat="1" ht="14.15" x14ac:dyDescent="0.4">
      <c r="A3013" s="39"/>
      <c r="E3013" s="74"/>
      <c r="F3013" s="74"/>
      <c r="G3013" s="74"/>
      <c r="S3013" s="61"/>
      <c r="T3013" s="61"/>
    </row>
    <row r="3014" spans="1:20" s="55" customFormat="1" ht="14.15" x14ac:dyDescent="0.4">
      <c r="A3014" s="39"/>
      <c r="E3014" s="74"/>
      <c r="F3014" s="74"/>
      <c r="G3014" s="74"/>
      <c r="S3014" s="61"/>
      <c r="T3014" s="61"/>
    </row>
    <row r="3015" spans="1:20" s="55" customFormat="1" ht="14.15" x14ac:dyDescent="0.4">
      <c r="A3015" s="39"/>
      <c r="E3015" s="74"/>
      <c r="F3015" s="74"/>
      <c r="G3015" s="74"/>
      <c r="S3015" s="61"/>
      <c r="T3015" s="61"/>
    </row>
    <row r="3016" spans="1:20" s="55" customFormat="1" ht="14.15" x14ac:dyDescent="0.4">
      <c r="A3016" s="39"/>
      <c r="E3016" s="74"/>
      <c r="F3016" s="74"/>
      <c r="G3016" s="74"/>
      <c r="S3016" s="61"/>
      <c r="T3016" s="61"/>
    </row>
    <row r="3017" spans="1:20" s="55" customFormat="1" ht="14.15" x14ac:dyDescent="0.4">
      <c r="A3017" s="39"/>
      <c r="E3017" s="74"/>
      <c r="F3017" s="74"/>
      <c r="G3017" s="74"/>
      <c r="S3017" s="61"/>
      <c r="T3017" s="61"/>
    </row>
    <row r="3018" spans="1:20" s="55" customFormat="1" ht="14.15" x14ac:dyDescent="0.4">
      <c r="A3018" s="39"/>
      <c r="E3018" s="74"/>
      <c r="F3018" s="74"/>
      <c r="G3018" s="74"/>
      <c r="S3018" s="61"/>
      <c r="T3018" s="61"/>
    </row>
    <row r="3019" spans="1:20" s="55" customFormat="1" ht="14.15" x14ac:dyDescent="0.4">
      <c r="A3019" s="39"/>
      <c r="E3019" s="74"/>
      <c r="F3019" s="74"/>
      <c r="G3019" s="74"/>
      <c r="S3019" s="61"/>
      <c r="T3019" s="61"/>
    </row>
    <row r="3020" spans="1:20" s="55" customFormat="1" ht="14.15" x14ac:dyDescent="0.4">
      <c r="A3020" s="39"/>
      <c r="E3020" s="74"/>
      <c r="F3020" s="74"/>
      <c r="G3020" s="74"/>
      <c r="S3020" s="61"/>
      <c r="T3020" s="61"/>
    </row>
    <row r="3021" spans="1:20" s="55" customFormat="1" ht="14.15" x14ac:dyDescent="0.4">
      <c r="A3021" s="39"/>
      <c r="E3021" s="74"/>
      <c r="F3021" s="74"/>
      <c r="G3021" s="74"/>
      <c r="S3021" s="61"/>
      <c r="T3021" s="61"/>
    </row>
    <row r="3022" spans="1:20" s="55" customFormat="1" ht="14.15" x14ac:dyDescent="0.4">
      <c r="A3022" s="39"/>
      <c r="E3022" s="74"/>
      <c r="F3022" s="74"/>
      <c r="G3022" s="74"/>
      <c r="S3022" s="61"/>
      <c r="T3022" s="61"/>
    </row>
    <row r="3023" spans="1:20" s="55" customFormat="1" ht="14.15" x14ac:dyDescent="0.4">
      <c r="A3023" s="39"/>
      <c r="E3023" s="74"/>
      <c r="F3023" s="74"/>
      <c r="G3023" s="74"/>
      <c r="S3023" s="61"/>
      <c r="T3023" s="61"/>
    </row>
    <row r="3024" spans="1:20" s="55" customFormat="1" ht="14.15" x14ac:dyDescent="0.4">
      <c r="A3024" s="39"/>
      <c r="E3024" s="74"/>
      <c r="F3024" s="74"/>
      <c r="G3024" s="74"/>
      <c r="S3024" s="61"/>
      <c r="T3024" s="61"/>
    </row>
    <row r="3025" spans="1:20" s="55" customFormat="1" ht="14.15" x14ac:dyDescent="0.4">
      <c r="A3025" s="39"/>
      <c r="E3025" s="74"/>
      <c r="F3025" s="74"/>
      <c r="G3025" s="74"/>
      <c r="S3025" s="61"/>
      <c r="T3025" s="61"/>
    </row>
    <row r="3026" spans="1:20" s="55" customFormat="1" ht="14.15" x14ac:dyDescent="0.4">
      <c r="A3026" s="39"/>
      <c r="E3026" s="74"/>
      <c r="F3026" s="74"/>
      <c r="G3026" s="74"/>
      <c r="S3026" s="61"/>
      <c r="T3026" s="61"/>
    </row>
    <row r="3027" spans="1:20" s="55" customFormat="1" ht="14.15" x14ac:dyDescent="0.4">
      <c r="A3027" s="39"/>
      <c r="E3027" s="74"/>
      <c r="F3027" s="74"/>
      <c r="G3027" s="74"/>
      <c r="S3027" s="61"/>
      <c r="T3027" s="61"/>
    </row>
    <row r="3028" spans="1:20" s="55" customFormat="1" ht="14.15" x14ac:dyDescent="0.4">
      <c r="A3028" s="39"/>
      <c r="E3028" s="74"/>
      <c r="F3028" s="74"/>
      <c r="G3028" s="74"/>
      <c r="S3028" s="61"/>
      <c r="T3028" s="61"/>
    </row>
    <row r="3029" spans="1:20" s="55" customFormat="1" ht="14.15" x14ac:dyDescent="0.4">
      <c r="A3029" s="39"/>
      <c r="E3029" s="74"/>
      <c r="F3029" s="74"/>
      <c r="G3029" s="74"/>
      <c r="S3029" s="61"/>
      <c r="T3029" s="61"/>
    </row>
    <row r="3030" spans="1:20" s="55" customFormat="1" ht="14.15" x14ac:dyDescent="0.4">
      <c r="A3030" s="39"/>
      <c r="E3030" s="74"/>
      <c r="F3030" s="74"/>
      <c r="G3030" s="74"/>
      <c r="S3030" s="61"/>
      <c r="T3030" s="61"/>
    </row>
    <row r="3031" spans="1:20" s="55" customFormat="1" ht="14.15" x14ac:dyDescent="0.4">
      <c r="A3031" s="39"/>
      <c r="E3031" s="74"/>
      <c r="F3031" s="74"/>
      <c r="G3031" s="74"/>
      <c r="S3031" s="61"/>
      <c r="T3031" s="61"/>
    </row>
    <row r="3032" spans="1:20" s="55" customFormat="1" ht="14.15" x14ac:dyDescent="0.4">
      <c r="A3032" s="39"/>
      <c r="E3032" s="74"/>
      <c r="F3032" s="74"/>
      <c r="G3032" s="74"/>
      <c r="S3032" s="61"/>
      <c r="T3032" s="61"/>
    </row>
    <row r="3033" spans="1:20" s="55" customFormat="1" ht="14.15" x14ac:dyDescent="0.4">
      <c r="A3033" s="39"/>
      <c r="E3033" s="74"/>
      <c r="F3033" s="74"/>
      <c r="G3033" s="74"/>
      <c r="S3033" s="61"/>
      <c r="T3033" s="61"/>
    </row>
    <row r="3034" spans="1:20" s="55" customFormat="1" ht="14.15" x14ac:dyDescent="0.4">
      <c r="A3034" s="39"/>
      <c r="E3034" s="74"/>
      <c r="F3034" s="74"/>
      <c r="G3034" s="74"/>
      <c r="S3034" s="61"/>
      <c r="T3034" s="61"/>
    </row>
    <row r="3035" spans="1:20" s="55" customFormat="1" ht="14.15" x14ac:dyDescent="0.4">
      <c r="A3035" s="39"/>
      <c r="E3035" s="74"/>
      <c r="F3035" s="74"/>
      <c r="G3035" s="74"/>
      <c r="S3035" s="61"/>
      <c r="T3035" s="61"/>
    </row>
    <row r="3036" spans="1:20" s="55" customFormat="1" ht="14.15" x14ac:dyDescent="0.4">
      <c r="A3036" s="39"/>
      <c r="E3036" s="74"/>
      <c r="F3036" s="74"/>
      <c r="G3036" s="74"/>
      <c r="S3036" s="61"/>
      <c r="T3036" s="61"/>
    </row>
    <row r="3037" spans="1:20" s="55" customFormat="1" ht="14.15" x14ac:dyDescent="0.4">
      <c r="A3037" s="39"/>
      <c r="E3037" s="74"/>
      <c r="F3037" s="74"/>
      <c r="G3037" s="74"/>
      <c r="S3037" s="61"/>
      <c r="T3037" s="61"/>
    </row>
    <row r="3038" spans="1:20" s="55" customFormat="1" ht="14.15" x14ac:dyDescent="0.4">
      <c r="A3038" s="39"/>
      <c r="E3038" s="74"/>
      <c r="F3038" s="74"/>
      <c r="G3038" s="74"/>
      <c r="S3038" s="61"/>
      <c r="T3038" s="61"/>
    </row>
    <row r="3039" spans="1:20" s="55" customFormat="1" ht="14.15" x14ac:dyDescent="0.4">
      <c r="A3039" s="39"/>
      <c r="E3039" s="74"/>
      <c r="F3039" s="74"/>
      <c r="G3039" s="74"/>
      <c r="S3039" s="61"/>
      <c r="T3039" s="61"/>
    </row>
    <row r="3040" spans="1:20" s="55" customFormat="1" ht="14.15" x14ac:dyDescent="0.4">
      <c r="A3040" s="39"/>
      <c r="E3040" s="74"/>
      <c r="F3040" s="74"/>
      <c r="G3040" s="74"/>
      <c r="S3040" s="61"/>
      <c r="T3040" s="61"/>
    </row>
    <row r="3041" spans="1:20" s="55" customFormat="1" ht="14.15" x14ac:dyDescent="0.4">
      <c r="A3041" s="39"/>
      <c r="E3041" s="74"/>
      <c r="F3041" s="74"/>
      <c r="G3041" s="74"/>
      <c r="S3041" s="61"/>
      <c r="T3041" s="61"/>
    </row>
    <row r="3042" spans="1:20" s="55" customFormat="1" ht="14.15" x14ac:dyDescent="0.4">
      <c r="A3042" s="39"/>
      <c r="E3042" s="74"/>
      <c r="F3042" s="74"/>
      <c r="G3042" s="74"/>
      <c r="S3042" s="61"/>
      <c r="T3042" s="61"/>
    </row>
    <row r="3043" spans="1:20" s="55" customFormat="1" ht="14.15" x14ac:dyDescent="0.4">
      <c r="A3043" s="39"/>
      <c r="E3043" s="74"/>
      <c r="F3043" s="74"/>
      <c r="G3043" s="74"/>
      <c r="S3043" s="61"/>
      <c r="T3043" s="61"/>
    </row>
    <row r="3044" spans="1:20" s="55" customFormat="1" ht="14.15" x14ac:dyDescent="0.4">
      <c r="A3044" s="39"/>
      <c r="E3044" s="74"/>
      <c r="F3044" s="74"/>
      <c r="G3044" s="74"/>
      <c r="S3044" s="61"/>
      <c r="T3044" s="61"/>
    </row>
    <row r="3045" spans="1:20" s="55" customFormat="1" ht="14.15" x14ac:dyDescent="0.4">
      <c r="A3045" s="39"/>
      <c r="E3045" s="74"/>
      <c r="F3045" s="74"/>
      <c r="G3045" s="74"/>
      <c r="S3045" s="61"/>
      <c r="T3045" s="61"/>
    </row>
    <row r="3046" spans="1:20" s="55" customFormat="1" ht="14.15" x14ac:dyDescent="0.4">
      <c r="A3046" s="39"/>
      <c r="E3046" s="74"/>
      <c r="F3046" s="74"/>
      <c r="G3046" s="74"/>
      <c r="S3046" s="61"/>
      <c r="T3046" s="61"/>
    </row>
    <row r="3047" spans="1:20" s="55" customFormat="1" ht="14.15" x14ac:dyDescent="0.4">
      <c r="A3047" s="39"/>
      <c r="E3047" s="74"/>
      <c r="F3047" s="74"/>
      <c r="G3047" s="74"/>
      <c r="S3047" s="61"/>
      <c r="T3047" s="61"/>
    </row>
    <row r="3048" spans="1:20" s="55" customFormat="1" ht="14.15" x14ac:dyDescent="0.4">
      <c r="A3048" s="39"/>
      <c r="E3048" s="74"/>
      <c r="F3048" s="74"/>
      <c r="G3048" s="74"/>
      <c r="S3048" s="61"/>
      <c r="T3048" s="61"/>
    </row>
    <row r="3049" spans="1:20" s="55" customFormat="1" ht="14.15" x14ac:dyDescent="0.4">
      <c r="A3049" s="39"/>
      <c r="E3049" s="74"/>
      <c r="F3049" s="74"/>
      <c r="G3049" s="74"/>
      <c r="S3049" s="61"/>
      <c r="T3049" s="61"/>
    </row>
    <row r="3050" spans="1:20" s="55" customFormat="1" ht="14.15" x14ac:dyDescent="0.4">
      <c r="A3050" s="39"/>
      <c r="E3050" s="74"/>
      <c r="F3050" s="74"/>
      <c r="G3050" s="74"/>
      <c r="S3050" s="61"/>
      <c r="T3050" s="61"/>
    </row>
    <row r="3051" spans="1:20" s="55" customFormat="1" ht="14.15" x14ac:dyDescent="0.4">
      <c r="A3051" s="39"/>
      <c r="E3051" s="74"/>
      <c r="F3051" s="74"/>
      <c r="G3051" s="74"/>
      <c r="S3051" s="61"/>
      <c r="T3051" s="61"/>
    </row>
    <row r="3052" spans="1:20" s="55" customFormat="1" ht="14.15" x14ac:dyDescent="0.4">
      <c r="A3052" s="39"/>
      <c r="E3052" s="74"/>
      <c r="F3052" s="74"/>
      <c r="G3052" s="74"/>
      <c r="S3052" s="61"/>
      <c r="T3052" s="61"/>
    </row>
    <row r="3053" spans="1:20" s="55" customFormat="1" ht="14.15" x14ac:dyDescent="0.4">
      <c r="A3053" s="39"/>
      <c r="E3053" s="74"/>
      <c r="F3053" s="74"/>
      <c r="G3053" s="74"/>
      <c r="S3053" s="61"/>
      <c r="T3053" s="61"/>
    </row>
    <row r="3054" spans="1:20" s="55" customFormat="1" ht="14.15" x14ac:dyDescent="0.4">
      <c r="A3054" s="39"/>
      <c r="E3054" s="74"/>
      <c r="F3054" s="74"/>
      <c r="G3054" s="74"/>
      <c r="S3054" s="61"/>
      <c r="T3054" s="61"/>
    </row>
    <row r="3055" spans="1:20" s="55" customFormat="1" ht="14.15" x14ac:dyDescent="0.4">
      <c r="A3055" s="39"/>
      <c r="E3055" s="74"/>
      <c r="F3055" s="74"/>
      <c r="G3055" s="74"/>
      <c r="S3055" s="61"/>
      <c r="T3055" s="61"/>
    </row>
    <row r="3056" spans="1:20" s="55" customFormat="1" ht="14.15" x14ac:dyDescent="0.4">
      <c r="A3056" s="39"/>
      <c r="E3056" s="74"/>
      <c r="F3056" s="74"/>
      <c r="G3056" s="74"/>
      <c r="S3056" s="61"/>
      <c r="T3056" s="61"/>
    </row>
    <row r="3057" spans="1:20" s="55" customFormat="1" ht="14.15" x14ac:dyDescent="0.4">
      <c r="A3057" s="39"/>
      <c r="E3057" s="74"/>
      <c r="F3057" s="74"/>
      <c r="G3057" s="74"/>
      <c r="S3057" s="61"/>
      <c r="T3057" s="61"/>
    </row>
    <row r="3058" spans="1:20" s="55" customFormat="1" ht="14.15" x14ac:dyDescent="0.4">
      <c r="A3058" s="39"/>
      <c r="E3058" s="74"/>
      <c r="F3058" s="74"/>
      <c r="G3058" s="74"/>
      <c r="S3058" s="61"/>
      <c r="T3058" s="61"/>
    </row>
    <row r="3059" spans="1:20" s="55" customFormat="1" ht="14.15" x14ac:dyDescent="0.4">
      <c r="A3059" s="39"/>
      <c r="E3059" s="74"/>
      <c r="F3059" s="74"/>
      <c r="G3059" s="74"/>
      <c r="S3059" s="61"/>
      <c r="T3059" s="61"/>
    </row>
    <row r="3060" spans="1:20" s="55" customFormat="1" ht="14.15" x14ac:dyDescent="0.4">
      <c r="A3060" s="39"/>
      <c r="E3060" s="74"/>
      <c r="F3060" s="74"/>
      <c r="G3060" s="74"/>
      <c r="S3060" s="61"/>
      <c r="T3060" s="61"/>
    </row>
    <row r="3061" spans="1:20" s="55" customFormat="1" ht="14.15" x14ac:dyDescent="0.4">
      <c r="A3061" s="39"/>
      <c r="E3061" s="74"/>
      <c r="F3061" s="74"/>
      <c r="G3061" s="74"/>
      <c r="S3061" s="61"/>
      <c r="T3061" s="61"/>
    </row>
    <row r="3062" spans="1:20" s="55" customFormat="1" ht="14.15" x14ac:dyDescent="0.4">
      <c r="A3062" s="39"/>
      <c r="E3062" s="74"/>
      <c r="F3062" s="74"/>
      <c r="G3062" s="74"/>
      <c r="S3062" s="61"/>
      <c r="T3062" s="61"/>
    </row>
    <row r="3063" spans="1:20" s="55" customFormat="1" ht="14.15" x14ac:dyDescent="0.4">
      <c r="A3063" s="39"/>
      <c r="E3063" s="74"/>
      <c r="F3063" s="74"/>
      <c r="G3063" s="74"/>
      <c r="S3063" s="61"/>
      <c r="T3063" s="61"/>
    </row>
    <row r="3064" spans="1:20" s="55" customFormat="1" ht="14.15" x14ac:dyDescent="0.4">
      <c r="A3064" s="39"/>
      <c r="E3064" s="74"/>
      <c r="F3064" s="74"/>
      <c r="G3064" s="74"/>
      <c r="S3064" s="61"/>
      <c r="T3064" s="61"/>
    </row>
    <row r="3065" spans="1:20" s="55" customFormat="1" ht="14.15" x14ac:dyDescent="0.4">
      <c r="A3065" s="39"/>
      <c r="E3065" s="74"/>
      <c r="F3065" s="74"/>
      <c r="G3065" s="74"/>
      <c r="S3065" s="61"/>
      <c r="T3065" s="61"/>
    </row>
    <row r="3066" spans="1:20" s="55" customFormat="1" ht="14.15" x14ac:dyDescent="0.4">
      <c r="A3066" s="39"/>
      <c r="E3066" s="74"/>
      <c r="F3066" s="74"/>
      <c r="G3066" s="74"/>
      <c r="S3066" s="61"/>
      <c r="T3066" s="61"/>
    </row>
    <row r="3067" spans="1:20" s="55" customFormat="1" ht="14.15" x14ac:dyDescent="0.4">
      <c r="A3067" s="39"/>
      <c r="E3067" s="74"/>
      <c r="F3067" s="74"/>
      <c r="G3067" s="74"/>
      <c r="S3067" s="61"/>
      <c r="T3067" s="61"/>
    </row>
    <row r="3068" spans="1:20" s="55" customFormat="1" ht="14.15" x14ac:dyDescent="0.4">
      <c r="A3068" s="39"/>
      <c r="E3068" s="74"/>
      <c r="F3068" s="74"/>
      <c r="G3068" s="74"/>
      <c r="S3068" s="61"/>
      <c r="T3068" s="61"/>
    </row>
    <row r="3069" spans="1:20" s="55" customFormat="1" ht="14.15" x14ac:dyDescent="0.4">
      <c r="A3069" s="39"/>
      <c r="E3069" s="74"/>
      <c r="F3069" s="74"/>
      <c r="G3069" s="74"/>
      <c r="S3069" s="61"/>
      <c r="T3069" s="61"/>
    </row>
    <row r="3070" spans="1:20" s="55" customFormat="1" ht="14.15" x14ac:dyDescent="0.4">
      <c r="A3070" s="39"/>
      <c r="E3070" s="74"/>
      <c r="F3070" s="74"/>
      <c r="G3070" s="74"/>
      <c r="S3070" s="61"/>
      <c r="T3070" s="61"/>
    </row>
    <row r="3071" spans="1:20" s="55" customFormat="1" ht="14.15" x14ac:dyDescent="0.4">
      <c r="A3071" s="39"/>
      <c r="E3071" s="74"/>
      <c r="F3071" s="74"/>
      <c r="G3071" s="74"/>
      <c r="S3071" s="61"/>
      <c r="T3071" s="61"/>
    </row>
    <row r="3072" spans="1:20" s="55" customFormat="1" ht="14.15" x14ac:dyDescent="0.4">
      <c r="A3072" s="39"/>
      <c r="E3072" s="74"/>
      <c r="F3072" s="74"/>
      <c r="G3072" s="74"/>
      <c r="S3072" s="61"/>
      <c r="T3072" s="61"/>
    </row>
    <row r="3073" spans="1:20" s="55" customFormat="1" ht="14.15" x14ac:dyDescent="0.4">
      <c r="A3073" s="39"/>
      <c r="E3073" s="74"/>
      <c r="F3073" s="74"/>
      <c r="G3073" s="74"/>
      <c r="S3073" s="61"/>
      <c r="T3073" s="61"/>
    </row>
    <row r="3074" spans="1:20" s="55" customFormat="1" ht="14.15" x14ac:dyDescent="0.4">
      <c r="A3074" s="39"/>
      <c r="E3074" s="74"/>
      <c r="F3074" s="74"/>
      <c r="G3074" s="74"/>
      <c r="S3074" s="61"/>
      <c r="T3074" s="61"/>
    </row>
    <row r="3075" spans="1:20" s="55" customFormat="1" ht="14.15" x14ac:dyDescent="0.4">
      <c r="A3075" s="39"/>
      <c r="E3075" s="74"/>
      <c r="F3075" s="74"/>
      <c r="G3075" s="74"/>
      <c r="S3075" s="61"/>
      <c r="T3075" s="61"/>
    </row>
    <row r="3076" spans="1:20" s="55" customFormat="1" ht="14.15" x14ac:dyDescent="0.4">
      <c r="A3076" s="39"/>
      <c r="E3076" s="74"/>
      <c r="F3076" s="74"/>
      <c r="G3076" s="74"/>
      <c r="S3076" s="61"/>
      <c r="T3076" s="61"/>
    </row>
    <row r="3077" spans="1:20" s="55" customFormat="1" ht="14.15" x14ac:dyDescent="0.4">
      <c r="A3077" s="39"/>
      <c r="E3077" s="74"/>
      <c r="F3077" s="74"/>
      <c r="G3077" s="74"/>
      <c r="S3077" s="61"/>
      <c r="T3077" s="61"/>
    </row>
    <row r="3078" spans="1:20" s="55" customFormat="1" ht="14.15" x14ac:dyDescent="0.4">
      <c r="A3078" s="39"/>
      <c r="E3078" s="74"/>
      <c r="F3078" s="74"/>
      <c r="G3078" s="74"/>
      <c r="S3078" s="61"/>
      <c r="T3078" s="61"/>
    </row>
    <row r="3079" spans="1:20" s="55" customFormat="1" ht="14.15" x14ac:dyDescent="0.4">
      <c r="A3079" s="39"/>
      <c r="E3079" s="74"/>
      <c r="F3079" s="74"/>
      <c r="G3079" s="74"/>
      <c r="S3079" s="61"/>
      <c r="T3079" s="61"/>
    </row>
    <row r="3080" spans="1:20" s="55" customFormat="1" ht="14.15" x14ac:dyDescent="0.4">
      <c r="A3080" s="39"/>
      <c r="E3080" s="74"/>
      <c r="F3080" s="74"/>
      <c r="G3080" s="74"/>
      <c r="S3080" s="61"/>
      <c r="T3080" s="61"/>
    </row>
    <row r="3081" spans="1:20" s="55" customFormat="1" ht="14.15" x14ac:dyDescent="0.4">
      <c r="A3081" s="39"/>
      <c r="E3081" s="74"/>
      <c r="F3081" s="74"/>
      <c r="G3081" s="74"/>
      <c r="S3081" s="61"/>
      <c r="T3081" s="61"/>
    </row>
    <row r="3082" spans="1:20" s="55" customFormat="1" ht="14.15" x14ac:dyDescent="0.4">
      <c r="A3082" s="39"/>
      <c r="E3082" s="74"/>
      <c r="F3082" s="74"/>
      <c r="G3082" s="74"/>
      <c r="S3082" s="61"/>
      <c r="T3082" s="61"/>
    </row>
    <row r="3083" spans="1:20" s="55" customFormat="1" ht="14.15" x14ac:dyDescent="0.4">
      <c r="A3083" s="39"/>
      <c r="E3083" s="74"/>
      <c r="F3083" s="74"/>
      <c r="G3083" s="74"/>
      <c r="S3083" s="61"/>
      <c r="T3083" s="61"/>
    </row>
    <row r="3084" spans="1:20" s="55" customFormat="1" ht="14.15" x14ac:dyDescent="0.4">
      <c r="A3084" s="39"/>
      <c r="E3084" s="74"/>
      <c r="F3084" s="74"/>
      <c r="G3084" s="74"/>
      <c r="S3084" s="61"/>
      <c r="T3084" s="61"/>
    </row>
    <row r="3085" spans="1:20" s="55" customFormat="1" ht="14.15" x14ac:dyDescent="0.4">
      <c r="A3085" s="39"/>
      <c r="E3085" s="74"/>
      <c r="F3085" s="74"/>
      <c r="G3085" s="74"/>
      <c r="S3085" s="61"/>
      <c r="T3085" s="61"/>
    </row>
    <row r="3086" spans="1:20" s="55" customFormat="1" ht="14.15" x14ac:dyDescent="0.4">
      <c r="A3086" s="39"/>
      <c r="E3086" s="74"/>
      <c r="F3086" s="74"/>
      <c r="G3086" s="74"/>
      <c r="S3086" s="61"/>
      <c r="T3086" s="61"/>
    </row>
    <row r="3087" spans="1:20" s="55" customFormat="1" ht="14.15" x14ac:dyDescent="0.4">
      <c r="A3087" s="39"/>
      <c r="E3087" s="74"/>
      <c r="F3087" s="74"/>
      <c r="G3087" s="74"/>
      <c r="S3087" s="61"/>
      <c r="T3087" s="61"/>
    </row>
    <row r="3088" spans="1:20" s="55" customFormat="1" ht="14.15" x14ac:dyDescent="0.4">
      <c r="A3088" s="39"/>
      <c r="E3088" s="74"/>
      <c r="F3088" s="74"/>
      <c r="G3088" s="74"/>
      <c r="S3088" s="61"/>
      <c r="T3088" s="61"/>
    </row>
    <row r="3089" spans="1:20" s="55" customFormat="1" ht="14.15" x14ac:dyDescent="0.4">
      <c r="A3089" s="39"/>
      <c r="E3089" s="74"/>
      <c r="F3089" s="74"/>
      <c r="G3089" s="74"/>
      <c r="S3089" s="61"/>
      <c r="T3089" s="61"/>
    </row>
    <row r="3090" spans="1:20" s="55" customFormat="1" ht="14.15" x14ac:dyDescent="0.4">
      <c r="A3090" s="39"/>
      <c r="E3090" s="74"/>
      <c r="F3090" s="74"/>
      <c r="G3090" s="74"/>
      <c r="S3090" s="61"/>
      <c r="T3090" s="61"/>
    </row>
    <row r="3091" spans="1:20" s="55" customFormat="1" ht="14.15" x14ac:dyDescent="0.4">
      <c r="A3091" s="39"/>
      <c r="E3091" s="74"/>
      <c r="F3091" s="74"/>
      <c r="G3091" s="74"/>
      <c r="S3091" s="61"/>
      <c r="T3091" s="61"/>
    </row>
    <row r="3092" spans="1:20" s="55" customFormat="1" ht="14.15" x14ac:dyDescent="0.4">
      <c r="A3092" s="39"/>
      <c r="E3092" s="74"/>
      <c r="F3092" s="74"/>
      <c r="G3092" s="74"/>
      <c r="S3092" s="61"/>
      <c r="T3092" s="61"/>
    </row>
    <row r="3093" spans="1:20" s="55" customFormat="1" ht="14.15" x14ac:dyDescent="0.4">
      <c r="A3093" s="39"/>
      <c r="E3093" s="74"/>
      <c r="F3093" s="74"/>
      <c r="G3093" s="74"/>
      <c r="S3093" s="61"/>
      <c r="T3093" s="61"/>
    </row>
    <row r="3094" spans="1:20" s="55" customFormat="1" ht="14.15" x14ac:dyDescent="0.4">
      <c r="A3094" s="39"/>
      <c r="E3094" s="74"/>
      <c r="F3094" s="74"/>
      <c r="G3094" s="74"/>
      <c r="S3094" s="61"/>
      <c r="T3094" s="61"/>
    </row>
    <row r="3095" spans="1:20" s="55" customFormat="1" ht="14.15" x14ac:dyDescent="0.4">
      <c r="A3095" s="39"/>
      <c r="E3095" s="74"/>
      <c r="F3095" s="74"/>
      <c r="G3095" s="74"/>
      <c r="S3095" s="61"/>
      <c r="T3095" s="61"/>
    </row>
    <row r="3096" spans="1:20" s="55" customFormat="1" ht="14.15" x14ac:dyDescent="0.4">
      <c r="A3096" s="39"/>
      <c r="E3096" s="74"/>
      <c r="F3096" s="74"/>
      <c r="G3096" s="74"/>
      <c r="S3096" s="61"/>
      <c r="T3096" s="61"/>
    </row>
    <row r="3097" spans="1:20" s="55" customFormat="1" ht="14.15" x14ac:dyDescent="0.4">
      <c r="A3097" s="39"/>
      <c r="E3097" s="74"/>
      <c r="F3097" s="74"/>
      <c r="G3097" s="74"/>
      <c r="S3097" s="61"/>
      <c r="T3097" s="61"/>
    </row>
    <row r="3098" spans="1:20" s="55" customFormat="1" ht="14.15" x14ac:dyDescent="0.4">
      <c r="A3098" s="39"/>
      <c r="E3098" s="74"/>
      <c r="F3098" s="74"/>
      <c r="G3098" s="74"/>
      <c r="S3098" s="61"/>
      <c r="T3098" s="61"/>
    </row>
    <row r="3099" spans="1:20" s="55" customFormat="1" ht="14.15" x14ac:dyDescent="0.4">
      <c r="A3099" s="39"/>
      <c r="E3099" s="74"/>
      <c r="F3099" s="74"/>
      <c r="G3099" s="74"/>
      <c r="S3099" s="61"/>
      <c r="T3099" s="61"/>
    </row>
    <row r="3100" spans="1:20" s="55" customFormat="1" ht="14.15" x14ac:dyDescent="0.4">
      <c r="A3100" s="39"/>
      <c r="E3100" s="74"/>
      <c r="F3100" s="74"/>
      <c r="G3100" s="74"/>
      <c r="S3100" s="61"/>
      <c r="T3100" s="61"/>
    </row>
    <row r="3101" spans="1:20" s="55" customFormat="1" ht="14.15" x14ac:dyDescent="0.4">
      <c r="A3101" s="39"/>
      <c r="E3101" s="74"/>
      <c r="F3101" s="74"/>
      <c r="G3101" s="74"/>
      <c r="S3101" s="61"/>
      <c r="T3101" s="61"/>
    </row>
    <row r="3102" spans="1:20" s="55" customFormat="1" ht="14.15" x14ac:dyDescent="0.4">
      <c r="A3102" s="39"/>
      <c r="E3102" s="74"/>
      <c r="F3102" s="74"/>
      <c r="G3102" s="74"/>
      <c r="S3102" s="61"/>
      <c r="T3102" s="61"/>
    </row>
    <row r="3103" spans="1:20" s="55" customFormat="1" ht="14.15" x14ac:dyDescent="0.4">
      <c r="A3103" s="39"/>
      <c r="E3103" s="74"/>
      <c r="F3103" s="74"/>
      <c r="G3103" s="74"/>
      <c r="S3103" s="61"/>
      <c r="T3103" s="61"/>
    </row>
    <row r="3104" spans="1:20" s="55" customFormat="1" ht="14.15" x14ac:dyDescent="0.4">
      <c r="A3104" s="39"/>
      <c r="E3104" s="74"/>
      <c r="F3104" s="74"/>
      <c r="G3104" s="74"/>
      <c r="S3104" s="61"/>
      <c r="T3104" s="61"/>
    </row>
    <row r="3105" spans="1:20" s="55" customFormat="1" ht="14.15" x14ac:dyDescent="0.4">
      <c r="A3105" s="39"/>
      <c r="E3105" s="74"/>
      <c r="F3105" s="74"/>
      <c r="G3105" s="74"/>
      <c r="S3105" s="61"/>
      <c r="T3105" s="61"/>
    </row>
    <row r="3106" spans="1:20" s="55" customFormat="1" ht="14.15" x14ac:dyDescent="0.4">
      <c r="A3106" s="39"/>
      <c r="E3106" s="74"/>
      <c r="F3106" s="74"/>
      <c r="G3106" s="74"/>
      <c r="S3106" s="61"/>
      <c r="T3106" s="61"/>
    </row>
    <row r="3107" spans="1:20" s="55" customFormat="1" ht="14.15" x14ac:dyDescent="0.4">
      <c r="A3107" s="39"/>
      <c r="E3107" s="74"/>
      <c r="F3107" s="74"/>
      <c r="G3107" s="74"/>
      <c r="S3107" s="61"/>
      <c r="T3107" s="61"/>
    </row>
    <row r="3108" spans="1:20" s="55" customFormat="1" ht="14.15" x14ac:dyDescent="0.4">
      <c r="A3108" s="39"/>
      <c r="E3108" s="74"/>
      <c r="F3108" s="74"/>
      <c r="G3108" s="74"/>
      <c r="S3108" s="61"/>
      <c r="T3108" s="61"/>
    </row>
    <row r="3109" spans="1:20" s="55" customFormat="1" ht="14.15" x14ac:dyDescent="0.4">
      <c r="A3109" s="39"/>
      <c r="E3109" s="74"/>
      <c r="F3109" s="74"/>
      <c r="G3109" s="74"/>
      <c r="S3109" s="61"/>
      <c r="T3109" s="61"/>
    </row>
    <row r="3110" spans="1:20" s="55" customFormat="1" ht="14.15" x14ac:dyDescent="0.4">
      <c r="A3110" s="39"/>
      <c r="E3110" s="74"/>
      <c r="F3110" s="74"/>
      <c r="G3110" s="74"/>
      <c r="S3110" s="61"/>
      <c r="T3110" s="61"/>
    </row>
    <row r="3111" spans="1:20" s="55" customFormat="1" ht="14.15" x14ac:dyDescent="0.4">
      <c r="A3111" s="39"/>
      <c r="E3111" s="74"/>
      <c r="F3111" s="74"/>
      <c r="G3111" s="74"/>
      <c r="S3111" s="61"/>
      <c r="T3111" s="61"/>
    </row>
    <row r="3112" spans="1:20" s="55" customFormat="1" ht="14.15" x14ac:dyDescent="0.4">
      <c r="A3112" s="39"/>
      <c r="E3112" s="74"/>
      <c r="F3112" s="74"/>
      <c r="G3112" s="74"/>
      <c r="S3112" s="61"/>
      <c r="T3112" s="61"/>
    </row>
    <row r="3113" spans="1:20" s="55" customFormat="1" ht="14.15" x14ac:dyDescent="0.4">
      <c r="A3113" s="39"/>
      <c r="E3113" s="74"/>
      <c r="F3113" s="74"/>
      <c r="G3113" s="74"/>
      <c r="S3113" s="61"/>
      <c r="T3113" s="61"/>
    </row>
    <row r="3114" spans="1:20" s="55" customFormat="1" ht="14.15" x14ac:dyDescent="0.4">
      <c r="A3114" s="39"/>
      <c r="E3114" s="74"/>
      <c r="F3114" s="74"/>
      <c r="G3114" s="74"/>
      <c r="S3114" s="61"/>
      <c r="T3114" s="61"/>
    </row>
    <row r="3115" spans="1:20" s="55" customFormat="1" ht="14.15" x14ac:dyDescent="0.4">
      <c r="A3115" s="39"/>
      <c r="E3115" s="74"/>
      <c r="F3115" s="74"/>
      <c r="G3115" s="74"/>
      <c r="S3115" s="61"/>
      <c r="T3115" s="61"/>
    </row>
    <row r="3116" spans="1:20" s="55" customFormat="1" ht="14.15" x14ac:dyDescent="0.4">
      <c r="A3116" s="39"/>
      <c r="E3116" s="74"/>
      <c r="F3116" s="74"/>
      <c r="G3116" s="74"/>
      <c r="S3116" s="61"/>
      <c r="T3116" s="61"/>
    </row>
    <row r="3117" spans="1:20" s="55" customFormat="1" ht="14.15" x14ac:dyDescent="0.4">
      <c r="A3117" s="39"/>
      <c r="E3117" s="74"/>
      <c r="F3117" s="74"/>
      <c r="G3117" s="74"/>
      <c r="S3117" s="61"/>
      <c r="T3117" s="61"/>
    </row>
    <row r="3118" spans="1:20" s="55" customFormat="1" ht="14.15" x14ac:dyDescent="0.4">
      <c r="A3118" s="39"/>
      <c r="E3118" s="74"/>
      <c r="F3118" s="74"/>
      <c r="G3118" s="74"/>
      <c r="S3118" s="61"/>
      <c r="T3118" s="61"/>
    </row>
    <row r="3119" spans="1:20" s="55" customFormat="1" ht="14.15" x14ac:dyDescent="0.4">
      <c r="A3119" s="39"/>
      <c r="E3119" s="74"/>
      <c r="F3119" s="74"/>
      <c r="G3119" s="74"/>
      <c r="S3119" s="61"/>
      <c r="T3119" s="61"/>
    </row>
    <row r="3120" spans="1:20" s="55" customFormat="1" ht="14.15" x14ac:dyDescent="0.4">
      <c r="A3120" s="39"/>
      <c r="E3120" s="74"/>
      <c r="F3120" s="74"/>
      <c r="G3120" s="74"/>
      <c r="S3120" s="61"/>
      <c r="T3120" s="61"/>
    </row>
    <row r="3121" spans="1:20" s="55" customFormat="1" ht="14.15" x14ac:dyDescent="0.4">
      <c r="A3121" s="39"/>
      <c r="E3121" s="74"/>
      <c r="F3121" s="74"/>
      <c r="G3121" s="74"/>
      <c r="S3121" s="61"/>
      <c r="T3121" s="61"/>
    </row>
    <row r="3122" spans="1:20" s="55" customFormat="1" ht="14.15" x14ac:dyDescent="0.4">
      <c r="A3122" s="39"/>
      <c r="E3122" s="74"/>
      <c r="F3122" s="74"/>
      <c r="G3122" s="74"/>
      <c r="S3122" s="61"/>
      <c r="T3122" s="61"/>
    </row>
    <row r="3123" spans="1:20" s="55" customFormat="1" ht="14.15" x14ac:dyDescent="0.4">
      <c r="A3123" s="39"/>
      <c r="E3123" s="74"/>
      <c r="F3123" s="74"/>
      <c r="G3123" s="74"/>
      <c r="S3123" s="61"/>
      <c r="T3123" s="61"/>
    </row>
    <row r="3124" spans="1:20" s="55" customFormat="1" ht="14.15" x14ac:dyDescent="0.4">
      <c r="A3124" s="39"/>
      <c r="E3124" s="74"/>
      <c r="F3124" s="74"/>
      <c r="G3124" s="74"/>
      <c r="S3124" s="61"/>
      <c r="T3124" s="61"/>
    </row>
    <row r="3125" spans="1:20" s="55" customFormat="1" ht="14.15" x14ac:dyDescent="0.4">
      <c r="A3125" s="39"/>
      <c r="E3125" s="74"/>
      <c r="F3125" s="74"/>
      <c r="G3125" s="74"/>
      <c r="S3125" s="61"/>
      <c r="T3125" s="61"/>
    </row>
    <row r="3126" spans="1:20" s="55" customFormat="1" ht="14.15" x14ac:dyDescent="0.4">
      <c r="A3126" s="39"/>
      <c r="E3126" s="74"/>
      <c r="F3126" s="74"/>
      <c r="G3126" s="74"/>
      <c r="S3126" s="61"/>
      <c r="T3126" s="61"/>
    </row>
    <row r="3127" spans="1:20" s="55" customFormat="1" ht="14.15" x14ac:dyDescent="0.4">
      <c r="A3127" s="39"/>
      <c r="E3127" s="74"/>
      <c r="F3127" s="74"/>
      <c r="G3127" s="74"/>
      <c r="S3127" s="61"/>
      <c r="T3127" s="61"/>
    </row>
    <row r="3128" spans="1:20" s="55" customFormat="1" ht="14.15" x14ac:dyDescent="0.4">
      <c r="A3128" s="39"/>
      <c r="E3128" s="74"/>
      <c r="F3128" s="74"/>
      <c r="G3128" s="74"/>
      <c r="S3128" s="61"/>
      <c r="T3128" s="61"/>
    </row>
    <row r="3129" spans="1:20" s="55" customFormat="1" ht="14.15" x14ac:dyDescent="0.4">
      <c r="A3129" s="39"/>
      <c r="E3129" s="74"/>
      <c r="F3129" s="74"/>
      <c r="G3129" s="74"/>
      <c r="S3129" s="61"/>
      <c r="T3129" s="61"/>
    </row>
    <row r="3130" spans="1:20" s="55" customFormat="1" ht="14.15" x14ac:dyDescent="0.4">
      <c r="A3130" s="39"/>
      <c r="E3130" s="74"/>
      <c r="F3130" s="74"/>
      <c r="G3130" s="74"/>
      <c r="S3130" s="61"/>
      <c r="T3130" s="61"/>
    </row>
    <row r="3131" spans="1:20" s="55" customFormat="1" ht="14.15" x14ac:dyDescent="0.4">
      <c r="A3131" s="39"/>
      <c r="E3131" s="74"/>
      <c r="F3131" s="74"/>
      <c r="G3131" s="74"/>
      <c r="S3131" s="61"/>
      <c r="T3131" s="61"/>
    </row>
    <row r="3132" spans="1:20" s="55" customFormat="1" ht="14.15" x14ac:dyDescent="0.4">
      <c r="A3132" s="39"/>
      <c r="E3132" s="74"/>
      <c r="F3132" s="74"/>
      <c r="G3132" s="74"/>
      <c r="S3132" s="61"/>
      <c r="T3132" s="61"/>
    </row>
    <row r="3133" spans="1:20" s="55" customFormat="1" ht="14.15" x14ac:dyDescent="0.4">
      <c r="A3133" s="39"/>
      <c r="E3133" s="74"/>
      <c r="F3133" s="74"/>
      <c r="G3133" s="74"/>
      <c r="S3133" s="61"/>
      <c r="T3133" s="61"/>
    </row>
    <row r="3134" spans="1:20" s="55" customFormat="1" ht="14.15" x14ac:dyDescent="0.4">
      <c r="A3134" s="39"/>
      <c r="E3134" s="74"/>
      <c r="F3134" s="74"/>
      <c r="G3134" s="74"/>
      <c r="S3134" s="61"/>
      <c r="T3134" s="61"/>
    </row>
    <row r="3135" spans="1:20" s="55" customFormat="1" ht="14.15" x14ac:dyDescent="0.4">
      <c r="A3135" s="39"/>
      <c r="E3135" s="74"/>
      <c r="F3135" s="74"/>
      <c r="G3135" s="74"/>
      <c r="S3135" s="61"/>
      <c r="T3135" s="61"/>
    </row>
    <row r="3136" spans="1:20" s="55" customFormat="1" ht="14.15" x14ac:dyDescent="0.4">
      <c r="A3136" s="39"/>
      <c r="E3136" s="74"/>
      <c r="F3136" s="74"/>
      <c r="G3136" s="74"/>
      <c r="S3136" s="61"/>
      <c r="T3136" s="61"/>
    </row>
    <row r="3137" spans="1:20" s="55" customFormat="1" ht="14.15" x14ac:dyDescent="0.4">
      <c r="A3137" s="39"/>
      <c r="E3137" s="74"/>
      <c r="F3137" s="74"/>
      <c r="G3137" s="74"/>
      <c r="S3137" s="61"/>
      <c r="T3137" s="61"/>
    </row>
    <row r="3138" spans="1:20" s="55" customFormat="1" ht="14.15" x14ac:dyDescent="0.4">
      <c r="A3138" s="39"/>
      <c r="E3138" s="74"/>
      <c r="F3138" s="74"/>
      <c r="G3138" s="74"/>
      <c r="S3138" s="61"/>
      <c r="T3138" s="61"/>
    </row>
    <row r="3139" spans="1:20" s="55" customFormat="1" ht="14.15" x14ac:dyDescent="0.4">
      <c r="A3139" s="39"/>
      <c r="E3139" s="74"/>
      <c r="F3139" s="74"/>
      <c r="G3139" s="74"/>
      <c r="S3139" s="61"/>
      <c r="T3139" s="61"/>
    </row>
    <row r="3140" spans="1:20" s="55" customFormat="1" ht="14.15" x14ac:dyDescent="0.4">
      <c r="A3140" s="39"/>
      <c r="E3140" s="74"/>
      <c r="F3140" s="74"/>
      <c r="G3140" s="74"/>
      <c r="S3140" s="61"/>
      <c r="T3140" s="61"/>
    </row>
    <row r="3141" spans="1:20" s="55" customFormat="1" ht="14.15" x14ac:dyDescent="0.4">
      <c r="A3141" s="39"/>
      <c r="E3141" s="74"/>
      <c r="F3141" s="74"/>
      <c r="G3141" s="74"/>
      <c r="S3141" s="61"/>
      <c r="T3141" s="61"/>
    </row>
    <row r="3142" spans="1:20" s="55" customFormat="1" ht="14.15" x14ac:dyDescent="0.4">
      <c r="A3142" s="39"/>
      <c r="E3142" s="74"/>
      <c r="F3142" s="74"/>
      <c r="G3142" s="74"/>
      <c r="S3142" s="61"/>
      <c r="T3142" s="61"/>
    </row>
    <row r="3143" spans="1:20" s="55" customFormat="1" ht="14.15" x14ac:dyDescent="0.4">
      <c r="A3143" s="39"/>
      <c r="E3143" s="74"/>
      <c r="F3143" s="74"/>
      <c r="G3143" s="74"/>
      <c r="S3143" s="61"/>
      <c r="T3143" s="61"/>
    </row>
    <row r="3144" spans="1:20" s="55" customFormat="1" ht="14.15" x14ac:dyDescent="0.4">
      <c r="A3144" s="39"/>
      <c r="E3144" s="74"/>
      <c r="F3144" s="74"/>
      <c r="G3144" s="74"/>
      <c r="S3144" s="61"/>
      <c r="T3144" s="61"/>
    </row>
    <row r="3145" spans="1:20" s="55" customFormat="1" ht="14.15" x14ac:dyDescent="0.4">
      <c r="A3145" s="39"/>
      <c r="E3145" s="74"/>
      <c r="F3145" s="74"/>
      <c r="G3145" s="74"/>
      <c r="S3145" s="61"/>
      <c r="T3145" s="61"/>
    </row>
    <row r="3146" spans="1:20" s="55" customFormat="1" ht="14.15" x14ac:dyDescent="0.4">
      <c r="A3146" s="39"/>
      <c r="E3146" s="74"/>
      <c r="F3146" s="74"/>
      <c r="G3146" s="74"/>
      <c r="S3146" s="61"/>
      <c r="T3146" s="61"/>
    </row>
    <row r="3147" spans="1:20" s="55" customFormat="1" ht="14.15" x14ac:dyDescent="0.4">
      <c r="A3147" s="39"/>
      <c r="E3147" s="74"/>
      <c r="F3147" s="74"/>
      <c r="G3147" s="74"/>
      <c r="S3147" s="61"/>
      <c r="T3147" s="61"/>
    </row>
    <row r="3148" spans="1:20" s="55" customFormat="1" ht="14.15" x14ac:dyDescent="0.4">
      <c r="A3148" s="39"/>
      <c r="E3148" s="74"/>
      <c r="F3148" s="74"/>
      <c r="G3148" s="74"/>
      <c r="S3148" s="61"/>
      <c r="T3148" s="61"/>
    </row>
    <row r="3149" spans="1:20" s="55" customFormat="1" ht="14.15" x14ac:dyDescent="0.4">
      <c r="A3149" s="39"/>
      <c r="E3149" s="74"/>
      <c r="F3149" s="74"/>
      <c r="G3149" s="74"/>
      <c r="S3149" s="61"/>
      <c r="T3149" s="61"/>
    </row>
    <row r="3150" spans="1:20" s="55" customFormat="1" ht="14.15" x14ac:dyDescent="0.4">
      <c r="A3150" s="39"/>
      <c r="E3150" s="74"/>
      <c r="F3150" s="74"/>
      <c r="G3150" s="74"/>
      <c r="S3150" s="61"/>
      <c r="T3150" s="61"/>
    </row>
    <row r="3151" spans="1:20" s="55" customFormat="1" ht="14.15" x14ac:dyDescent="0.4">
      <c r="A3151" s="39"/>
      <c r="E3151" s="74"/>
      <c r="F3151" s="74"/>
      <c r="G3151" s="74"/>
      <c r="S3151" s="61"/>
      <c r="T3151" s="61"/>
    </row>
    <row r="3152" spans="1:20" s="55" customFormat="1" ht="14.15" x14ac:dyDescent="0.4">
      <c r="A3152" s="39"/>
      <c r="E3152" s="74"/>
      <c r="F3152" s="74"/>
      <c r="G3152" s="74"/>
      <c r="S3152" s="61"/>
      <c r="T3152" s="61"/>
    </row>
    <row r="3153" spans="1:20" s="55" customFormat="1" ht="14.15" x14ac:dyDescent="0.4">
      <c r="A3153" s="39"/>
      <c r="E3153" s="74"/>
      <c r="F3153" s="74"/>
      <c r="G3153" s="74"/>
      <c r="S3153" s="61"/>
      <c r="T3153" s="61"/>
    </row>
    <row r="3154" spans="1:20" s="55" customFormat="1" ht="14.15" x14ac:dyDescent="0.4">
      <c r="A3154" s="39"/>
      <c r="E3154" s="74"/>
      <c r="F3154" s="74"/>
      <c r="G3154" s="74"/>
      <c r="S3154" s="61"/>
      <c r="T3154" s="61"/>
    </row>
    <row r="3155" spans="1:20" s="55" customFormat="1" ht="14.15" x14ac:dyDescent="0.4">
      <c r="A3155" s="39"/>
      <c r="E3155" s="74"/>
      <c r="F3155" s="74"/>
      <c r="G3155" s="74"/>
      <c r="S3155" s="61"/>
      <c r="T3155" s="61"/>
    </row>
    <row r="3156" spans="1:20" s="55" customFormat="1" ht="14.15" x14ac:dyDescent="0.4">
      <c r="A3156" s="39"/>
      <c r="E3156" s="74"/>
      <c r="F3156" s="74"/>
      <c r="G3156" s="74"/>
      <c r="S3156" s="61"/>
      <c r="T3156" s="61"/>
    </row>
    <row r="3157" spans="1:20" s="55" customFormat="1" ht="14.15" x14ac:dyDescent="0.4">
      <c r="A3157" s="39"/>
      <c r="E3157" s="74"/>
      <c r="F3157" s="74"/>
      <c r="G3157" s="74"/>
      <c r="S3157" s="61"/>
      <c r="T3157" s="61"/>
    </row>
    <row r="3158" spans="1:20" s="55" customFormat="1" ht="14.15" x14ac:dyDescent="0.4">
      <c r="A3158" s="39"/>
      <c r="E3158" s="74"/>
      <c r="F3158" s="74"/>
      <c r="G3158" s="74"/>
      <c r="S3158" s="61"/>
      <c r="T3158" s="61"/>
    </row>
    <row r="3159" spans="1:20" s="55" customFormat="1" ht="14.15" x14ac:dyDescent="0.4">
      <c r="A3159" s="39"/>
      <c r="E3159" s="74"/>
      <c r="F3159" s="74"/>
      <c r="G3159" s="74"/>
      <c r="S3159" s="61"/>
      <c r="T3159" s="61"/>
    </row>
    <row r="3160" spans="1:20" s="55" customFormat="1" ht="14.15" x14ac:dyDescent="0.4">
      <c r="A3160" s="39"/>
      <c r="E3160" s="74"/>
      <c r="F3160" s="74"/>
      <c r="G3160" s="74"/>
      <c r="S3160" s="61"/>
      <c r="T3160" s="61"/>
    </row>
    <row r="3161" spans="1:20" s="55" customFormat="1" ht="14.15" x14ac:dyDescent="0.4">
      <c r="A3161" s="39"/>
      <c r="E3161" s="74"/>
      <c r="F3161" s="74"/>
      <c r="G3161" s="74"/>
      <c r="S3161" s="61"/>
      <c r="T3161" s="61"/>
    </row>
    <row r="3162" spans="1:20" s="55" customFormat="1" ht="14.15" x14ac:dyDescent="0.4">
      <c r="A3162" s="39"/>
      <c r="E3162" s="74"/>
      <c r="F3162" s="74"/>
      <c r="G3162" s="74"/>
      <c r="S3162" s="61"/>
      <c r="T3162" s="61"/>
    </row>
    <row r="3163" spans="1:20" s="55" customFormat="1" ht="14.15" x14ac:dyDescent="0.4">
      <c r="A3163" s="39"/>
      <c r="E3163" s="74"/>
      <c r="F3163" s="74"/>
      <c r="G3163" s="74"/>
      <c r="S3163" s="61"/>
      <c r="T3163" s="61"/>
    </row>
    <row r="3164" spans="1:20" s="55" customFormat="1" ht="14.15" x14ac:dyDescent="0.4">
      <c r="A3164" s="39"/>
      <c r="E3164" s="74"/>
      <c r="F3164" s="74"/>
      <c r="G3164" s="74"/>
      <c r="S3164" s="61"/>
      <c r="T3164" s="61"/>
    </row>
    <row r="3165" spans="1:20" s="55" customFormat="1" ht="14.15" x14ac:dyDescent="0.4">
      <c r="A3165" s="39"/>
      <c r="E3165" s="74"/>
      <c r="F3165" s="74"/>
      <c r="G3165" s="74"/>
      <c r="S3165" s="61"/>
      <c r="T3165" s="61"/>
    </row>
    <row r="3166" spans="1:20" s="55" customFormat="1" ht="14.15" x14ac:dyDescent="0.4">
      <c r="A3166" s="39"/>
      <c r="E3166" s="74"/>
      <c r="F3166" s="74"/>
      <c r="G3166" s="74"/>
      <c r="S3166" s="61"/>
      <c r="T3166" s="61"/>
    </row>
    <row r="3167" spans="1:20" s="55" customFormat="1" ht="14.15" x14ac:dyDescent="0.4">
      <c r="A3167" s="39"/>
      <c r="E3167" s="74"/>
      <c r="F3167" s="74"/>
      <c r="G3167" s="74"/>
      <c r="S3167" s="61"/>
      <c r="T3167" s="61"/>
    </row>
    <row r="3168" spans="1:20" s="55" customFormat="1" ht="14.15" x14ac:dyDescent="0.4">
      <c r="A3168" s="39"/>
      <c r="E3168" s="74"/>
      <c r="F3168" s="74"/>
      <c r="G3168" s="74"/>
      <c r="S3168" s="61"/>
      <c r="T3168" s="61"/>
    </row>
    <row r="3169" spans="1:20" s="55" customFormat="1" ht="14.15" x14ac:dyDescent="0.4">
      <c r="A3169" s="39"/>
      <c r="E3169" s="74"/>
      <c r="F3169" s="74"/>
      <c r="G3169" s="74"/>
      <c r="S3169" s="61"/>
      <c r="T3169" s="61"/>
    </row>
    <row r="3170" spans="1:20" s="55" customFormat="1" ht="14.15" x14ac:dyDescent="0.4">
      <c r="A3170" s="39"/>
      <c r="E3170" s="74"/>
      <c r="F3170" s="74"/>
      <c r="G3170" s="74"/>
      <c r="S3170" s="61"/>
      <c r="T3170" s="61"/>
    </row>
    <row r="3171" spans="1:20" s="55" customFormat="1" ht="14.15" x14ac:dyDescent="0.4">
      <c r="A3171" s="39"/>
      <c r="E3171" s="74"/>
      <c r="F3171" s="74"/>
      <c r="G3171" s="74"/>
      <c r="S3171" s="61"/>
      <c r="T3171" s="61"/>
    </row>
    <row r="3172" spans="1:20" s="55" customFormat="1" ht="14.15" x14ac:dyDescent="0.4">
      <c r="A3172" s="39"/>
      <c r="E3172" s="74"/>
      <c r="F3172" s="74"/>
      <c r="G3172" s="74"/>
      <c r="S3172" s="61"/>
      <c r="T3172" s="61"/>
    </row>
    <row r="3173" spans="1:20" s="55" customFormat="1" ht="14.15" x14ac:dyDescent="0.4">
      <c r="A3173" s="39"/>
      <c r="E3173" s="74"/>
      <c r="F3173" s="74"/>
      <c r="G3173" s="74"/>
      <c r="S3173" s="61"/>
      <c r="T3173" s="61"/>
    </row>
    <row r="3174" spans="1:20" s="55" customFormat="1" ht="14.15" x14ac:dyDescent="0.4">
      <c r="A3174" s="39"/>
      <c r="E3174" s="74"/>
      <c r="F3174" s="74"/>
      <c r="G3174" s="74"/>
      <c r="S3174" s="61"/>
      <c r="T3174" s="61"/>
    </row>
    <row r="3175" spans="1:20" s="55" customFormat="1" ht="14.15" x14ac:dyDescent="0.4">
      <c r="A3175" s="39"/>
      <c r="E3175" s="74"/>
      <c r="F3175" s="74"/>
      <c r="G3175" s="74"/>
      <c r="S3175" s="61"/>
      <c r="T3175" s="61"/>
    </row>
    <row r="3176" spans="1:20" s="55" customFormat="1" ht="14.15" x14ac:dyDescent="0.4">
      <c r="A3176" s="39"/>
      <c r="E3176" s="74"/>
      <c r="F3176" s="74"/>
      <c r="G3176" s="74"/>
      <c r="S3176" s="61"/>
      <c r="T3176" s="61"/>
    </row>
    <row r="3177" spans="1:20" s="55" customFormat="1" ht="14.15" x14ac:dyDescent="0.4">
      <c r="A3177" s="39"/>
      <c r="E3177" s="74"/>
      <c r="F3177" s="74"/>
      <c r="G3177" s="74"/>
      <c r="S3177" s="61"/>
      <c r="T3177" s="61"/>
    </row>
    <row r="3178" spans="1:20" s="55" customFormat="1" ht="14.15" x14ac:dyDescent="0.4">
      <c r="A3178" s="39"/>
      <c r="E3178" s="74"/>
      <c r="F3178" s="74"/>
      <c r="G3178" s="74"/>
      <c r="S3178" s="61"/>
      <c r="T3178" s="61"/>
    </row>
    <row r="3179" spans="1:20" s="55" customFormat="1" ht="14.15" x14ac:dyDescent="0.4">
      <c r="A3179" s="39"/>
      <c r="E3179" s="74"/>
      <c r="F3179" s="74"/>
      <c r="G3179" s="74"/>
      <c r="S3179" s="61"/>
      <c r="T3179" s="61"/>
    </row>
    <row r="3180" spans="1:20" s="55" customFormat="1" ht="14.15" x14ac:dyDescent="0.4">
      <c r="A3180" s="39"/>
      <c r="E3180" s="74"/>
      <c r="F3180" s="74"/>
      <c r="G3180" s="74"/>
      <c r="S3180" s="61"/>
      <c r="T3180" s="61"/>
    </row>
    <row r="3181" spans="1:20" s="55" customFormat="1" ht="14.15" x14ac:dyDescent="0.4">
      <c r="A3181" s="39"/>
      <c r="E3181" s="74"/>
      <c r="F3181" s="74"/>
      <c r="G3181" s="74"/>
      <c r="S3181" s="61"/>
      <c r="T3181" s="61"/>
    </row>
    <row r="3182" spans="1:20" s="55" customFormat="1" ht="14.15" x14ac:dyDescent="0.4">
      <c r="A3182" s="39"/>
      <c r="E3182" s="74"/>
      <c r="F3182" s="74"/>
      <c r="G3182" s="74"/>
      <c r="S3182" s="61"/>
      <c r="T3182" s="61"/>
    </row>
    <row r="3183" spans="1:20" s="55" customFormat="1" ht="14.15" x14ac:dyDescent="0.4">
      <c r="A3183" s="39"/>
      <c r="E3183" s="74"/>
      <c r="F3183" s="74"/>
      <c r="G3183" s="74"/>
      <c r="S3183" s="61"/>
      <c r="T3183" s="61"/>
    </row>
    <row r="3184" spans="1:20" s="55" customFormat="1" ht="14.15" x14ac:dyDescent="0.4">
      <c r="A3184" s="39"/>
      <c r="E3184" s="74"/>
      <c r="F3184" s="74"/>
      <c r="G3184" s="74"/>
      <c r="S3184" s="61"/>
      <c r="T3184" s="61"/>
    </row>
    <row r="3185" spans="1:20" s="55" customFormat="1" ht="14.15" x14ac:dyDescent="0.4">
      <c r="A3185" s="39"/>
      <c r="E3185" s="74"/>
      <c r="F3185" s="74"/>
      <c r="G3185" s="74"/>
      <c r="S3185" s="61"/>
      <c r="T3185" s="61"/>
    </row>
    <row r="3186" spans="1:20" s="55" customFormat="1" ht="14.15" x14ac:dyDescent="0.4">
      <c r="A3186" s="39"/>
      <c r="E3186" s="74"/>
      <c r="F3186" s="74"/>
      <c r="G3186" s="74"/>
      <c r="S3186" s="61"/>
      <c r="T3186" s="61"/>
    </row>
    <row r="3187" spans="1:20" s="55" customFormat="1" ht="14.15" x14ac:dyDescent="0.4">
      <c r="A3187" s="39"/>
      <c r="E3187" s="74"/>
      <c r="F3187" s="74"/>
      <c r="G3187" s="74"/>
      <c r="S3187" s="61"/>
      <c r="T3187" s="61"/>
    </row>
    <row r="3188" spans="1:20" s="55" customFormat="1" ht="14.15" x14ac:dyDescent="0.4">
      <c r="A3188" s="39"/>
      <c r="E3188" s="74"/>
      <c r="F3188" s="74"/>
      <c r="G3188" s="74"/>
      <c r="S3188" s="61"/>
      <c r="T3188" s="61"/>
    </row>
    <row r="3189" spans="1:20" s="55" customFormat="1" ht="14.15" x14ac:dyDescent="0.4">
      <c r="A3189" s="39"/>
      <c r="E3189" s="74"/>
      <c r="F3189" s="74"/>
      <c r="G3189" s="74"/>
      <c r="S3189" s="61"/>
      <c r="T3189" s="61"/>
    </row>
    <row r="3190" spans="1:20" s="55" customFormat="1" ht="14.15" x14ac:dyDescent="0.4">
      <c r="A3190" s="39"/>
      <c r="E3190" s="74"/>
      <c r="F3190" s="74"/>
      <c r="G3190" s="74"/>
      <c r="S3190" s="61"/>
      <c r="T3190" s="61"/>
    </row>
    <row r="3191" spans="1:20" s="55" customFormat="1" ht="14.15" x14ac:dyDescent="0.4">
      <c r="A3191" s="39"/>
      <c r="E3191" s="74"/>
      <c r="F3191" s="74"/>
      <c r="G3191" s="74"/>
      <c r="S3191" s="61"/>
      <c r="T3191" s="61"/>
    </row>
    <row r="3192" spans="1:20" s="55" customFormat="1" ht="14.15" x14ac:dyDescent="0.4">
      <c r="A3192" s="39"/>
      <c r="E3192" s="74"/>
      <c r="F3192" s="74"/>
      <c r="G3192" s="74"/>
      <c r="S3192" s="61"/>
      <c r="T3192" s="61"/>
    </row>
    <row r="3193" spans="1:20" s="55" customFormat="1" ht="14.15" x14ac:dyDescent="0.4">
      <c r="A3193" s="39"/>
      <c r="E3193" s="74"/>
      <c r="F3193" s="74"/>
      <c r="G3193" s="74"/>
      <c r="S3193" s="61"/>
      <c r="T3193" s="61"/>
    </row>
    <row r="3194" spans="1:20" s="55" customFormat="1" ht="14.15" x14ac:dyDescent="0.4">
      <c r="A3194" s="39"/>
      <c r="E3194" s="74"/>
      <c r="F3194" s="74"/>
      <c r="G3194" s="74"/>
      <c r="S3194" s="61"/>
      <c r="T3194" s="61"/>
    </row>
    <row r="3195" spans="1:20" s="55" customFormat="1" ht="14.15" x14ac:dyDescent="0.4">
      <c r="A3195" s="39"/>
      <c r="E3195" s="74"/>
      <c r="F3195" s="74"/>
      <c r="G3195" s="74"/>
      <c r="S3195" s="61"/>
      <c r="T3195" s="61"/>
    </row>
    <row r="3196" spans="1:20" s="55" customFormat="1" ht="14.15" x14ac:dyDescent="0.4">
      <c r="A3196" s="39"/>
      <c r="E3196" s="74"/>
      <c r="F3196" s="74"/>
      <c r="G3196" s="74"/>
      <c r="S3196" s="61"/>
      <c r="T3196" s="61"/>
    </row>
    <row r="3197" spans="1:20" s="55" customFormat="1" ht="14.15" x14ac:dyDescent="0.4">
      <c r="A3197" s="39"/>
      <c r="E3197" s="74"/>
      <c r="F3197" s="74"/>
      <c r="G3197" s="74"/>
      <c r="S3197" s="61"/>
      <c r="T3197" s="61"/>
    </row>
    <row r="3198" spans="1:20" s="55" customFormat="1" ht="14.15" x14ac:dyDescent="0.4">
      <c r="A3198" s="39"/>
      <c r="E3198" s="74"/>
      <c r="F3198" s="74"/>
      <c r="G3198" s="74"/>
      <c r="S3198" s="61"/>
      <c r="T3198" s="61"/>
    </row>
    <row r="3199" spans="1:20" s="55" customFormat="1" ht="14.15" x14ac:dyDescent="0.4">
      <c r="A3199" s="39"/>
      <c r="E3199" s="74"/>
      <c r="F3199" s="74"/>
      <c r="G3199" s="74"/>
      <c r="S3199" s="61"/>
      <c r="T3199" s="61"/>
    </row>
    <row r="3200" spans="1:20" s="55" customFormat="1" ht="14.15" x14ac:dyDescent="0.4">
      <c r="A3200" s="39"/>
      <c r="E3200" s="74"/>
      <c r="F3200" s="74"/>
      <c r="G3200" s="74"/>
      <c r="S3200" s="61"/>
      <c r="T3200" s="61"/>
    </row>
    <row r="3201" spans="1:20" s="55" customFormat="1" ht="14.15" x14ac:dyDescent="0.4">
      <c r="A3201" s="39"/>
      <c r="E3201" s="74"/>
      <c r="F3201" s="74"/>
      <c r="G3201" s="74"/>
      <c r="S3201" s="61"/>
      <c r="T3201" s="61"/>
    </row>
    <row r="3202" spans="1:20" s="55" customFormat="1" ht="14.15" x14ac:dyDescent="0.4">
      <c r="A3202" s="39"/>
      <c r="E3202" s="74"/>
      <c r="F3202" s="74"/>
      <c r="G3202" s="74"/>
      <c r="S3202" s="61"/>
      <c r="T3202" s="61"/>
    </row>
    <row r="3203" spans="1:20" s="55" customFormat="1" ht="14.15" x14ac:dyDescent="0.4">
      <c r="A3203" s="39"/>
      <c r="E3203" s="74"/>
      <c r="F3203" s="74"/>
      <c r="G3203" s="74"/>
      <c r="S3203" s="61"/>
      <c r="T3203" s="61"/>
    </row>
    <row r="3204" spans="1:20" s="55" customFormat="1" ht="14.15" x14ac:dyDescent="0.4">
      <c r="A3204" s="39"/>
      <c r="E3204" s="74"/>
      <c r="F3204" s="74"/>
      <c r="G3204" s="74"/>
      <c r="S3204" s="61"/>
      <c r="T3204" s="61"/>
    </row>
    <row r="3205" spans="1:20" s="55" customFormat="1" ht="14.15" x14ac:dyDescent="0.4">
      <c r="A3205" s="39"/>
      <c r="E3205" s="74"/>
      <c r="F3205" s="74"/>
      <c r="G3205" s="74"/>
      <c r="S3205" s="61"/>
      <c r="T3205" s="61"/>
    </row>
    <row r="3206" spans="1:20" s="55" customFormat="1" ht="14.15" x14ac:dyDescent="0.4">
      <c r="A3206" s="39"/>
      <c r="E3206" s="74"/>
      <c r="F3206" s="74"/>
      <c r="G3206" s="74"/>
      <c r="S3206" s="61"/>
      <c r="T3206" s="61"/>
    </row>
    <row r="3207" spans="1:20" s="55" customFormat="1" ht="14.15" x14ac:dyDescent="0.4">
      <c r="A3207" s="39"/>
      <c r="E3207" s="74"/>
      <c r="F3207" s="74"/>
      <c r="G3207" s="74"/>
      <c r="S3207" s="61"/>
      <c r="T3207" s="61"/>
    </row>
    <row r="3208" spans="1:20" s="55" customFormat="1" ht="14.15" x14ac:dyDescent="0.4">
      <c r="A3208" s="39"/>
      <c r="E3208" s="74"/>
      <c r="F3208" s="74"/>
      <c r="G3208" s="74"/>
      <c r="S3208" s="61"/>
      <c r="T3208" s="61"/>
    </row>
    <row r="3209" spans="1:20" s="55" customFormat="1" ht="14.15" x14ac:dyDescent="0.4">
      <c r="A3209" s="39"/>
      <c r="E3209" s="74"/>
      <c r="F3209" s="74"/>
      <c r="G3209" s="74"/>
      <c r="S3209" s="61"/>
      <c r="T3209" s="61"/>
    </row>
    <row r="3210" spans="1:20" s="55" customFormat="1" ht="14.15" x14ac:dyDescent="0.4">
      <c r="A3210" s="39"/>
      <c r="E3210" s="74"/>
      <c r="F3210" s="74"/>
      <c r="G3210" s="74"/>
      <c r="S3210" s="61"/>
      <c r="T3210" s="61"/>
    </row>
    <row r="3211" spans="1:20" s="55" customFormat="1" ht="14.15" x14ac:dyDescent="0.4">
      <c r="A3211" s="39"/>
      <c r="E3211" s="74"/>
      <c r="F3211" s="74"/>
      <c r="G3211" s="74"/>
      <c r="S3211" s="61"/>
      <c r="T3211" s="61"/>
    </row>
    <row r="3212" spans="1:20" s="55" customFormat="1" ht="14.15" x14ac:dyDescent="0.4">
      <c r="A3212" s="39"/>
      <c r="E3212" s="74"/>
      <c r="F3212" s="74"/>
      <c r="G3212" s="74"/>
      <c r="S3212" s="61"/>
      <c r="T3212" s="61"/>
    </row>
    <row r="3213" spans="1:20" s="55" customFormat="1" ht="14.15" x14ac:dyDescent="0.4">
      <c r="A3213" s="39"/>
      <c r="E3213" s="74"/>
      <c r="F3213" s="74"/>
      <c r="G3213" s="74"/>
      <c r="S3213" s="61"/>
      <c r="T3213" s="61"/>
    </row>
    <row r="3214" spans="1:20" s="55" customFormat="1" ht="14.15" x14ac:dyDescent="0.4">
      <c r="A3214" s="39"/>
      <c r="E3214" s="74"/>
      <c r="F3214" s="74"/>
      <c r="G3214" s="74"/>
      <c r="S3214" s="61"/>
      <c r="T3214" s="61"/>
    </row>
    <row r="3215" spans="1:20" s="55" customFormat="1" ht="14.15" x14ac:dyDescent="0.4">
      <c r="A3215" s="39"/>
      <c r="E3215" s="74"/>
      <c r="F3215" s="74"/>
      <c r="G3215" s="74"/>
      <c r="S3215" s="61"/>
      <c r="T3215" s="61"/>
    </row>
    <row r="3216" spans="1:20" s="55" customFormat="1" ht="14.15" x14ac:dyDescent="0.4">
      <c r="A3216" s="39"/>
      <c r="E3216" s="74"/>
      <c r="F3216" s="74"/>
      <c r="G3216" s="74"/>
      <c r="S3216" s="61"/>
      <c r="T3216" s="61"/>
    </row>
    <row r="3217" spans="1:20" s="55" customFormat="1" ht="14.15" x14ac:dyDescent="0.4">
      <c r="A3217" s="39"/>
      <c r="E3217" s="74"/>
      <c r="F3217" s="74"/>
      <c r="G3217" s="74"/>
      <c r="S3217" s="61"/>
      <c r="T3217" s="61"/>
    </row>
    <row r="3218" spans="1:20" s="55" customFormat="1" ht="14.15" x14ac:dyDescent="0.4">
      <c r="A3218" s="39"/>
      <c r="E3218" s="74"/>
      <c r="F3218" s="74"/>
      <c r="G3218" s="74"/>
      <c r="S3218" s="61"/>
      <c r="T3218" s="61"/>
    </row>
    <row r="3219" spans="1:20" s="55" customFormat="1" ht="14.15" x14ac:dyDescent="0.4">
      <c r="A3219" s="39"/>
      <c r="E3219" s="74"/>
      <c r="F3219" s="74"/>
      <c r="G3219" s="74"/>
      <c r="S3219" s="61"/>
      <c r="T3219" s="61"/>
    </row>
    <row r="3220" spans="1:20" s="55" customFormat="1" ht="14.15" x14ac:dyDescent="0.4">
      <c r="A3220" s="39"/>
      <c r="E3220" s="74"/>
      <c r="F3220" s="74"/>
      <c r="G3220" s="74"/>
      <c r="S3220" s="61"/>
      <c r="T3220" s="61"/>
    </row>
    <row r="3221" spans="1:20" s="55" customFormat="1" ht="14.15" x14ac:dyDescent="0.4">
      <c r="A3221" s="39"/>
      <c r="E3221" s="74"/>
      <c r="F3221" s="74"/>
      <c r="G3221" s="74"/>
      <c r="S3221" s="61"/>
      <c r="T3221" s="61"/>
    </row>
    <row r="3222" spans="1:20" s="55" customFormat="1" ht="14.15" x14ac:dyDescent="0.4">
      <c r="A3222" s="39"/>
      <c r="E3222" s="74"/>
      <c r="F3222" s="74"/>
      <c r="G3222" s="74"/>
      <c r="S3222" s="61"/>
      <c r="T3222" s="61"/>
    </row>
    <row r="3223" spans="1:20" s="55" customFormat="1" ht="14.15" x14ac:dyDescent="0.4">
      <c r="A3223" s="39"/>
      <c r="E3223" s="74"/>
      <c r="F3223" s="74"/>
      <c r="G3223" s="74"/>
      <c r="S3223" s="61"/>
      <c r="T3223" s="61"/>
    </row>
    <row r="3224" spans="1:20" s="55" customFormat="1" ht="14.15" x14ac:dyDescent="0.4">
      <c r="A3224" s="39"/>
      <c r="E3224" s="74"/>
      <c r="F3224" s="74"/>
      <c r="G3224" s="74"/>
      <c r="S3224" s="61"/>
      <c r="T3224" s="61"/>
    </row>
    <row r="3225" spans="1:20" s="55" customFormat="1" ht="14.15" x14ac:dyDescent="0.4">
      <c r="A3225" s="39"/>
      <c r="E3225" s="74"/>
      <c r="F3225" s="74"/>
      <c r="G3225" s="74"/>
      <c r="S3225" s="61"/>
      <c r="T3225" s="61"/>
    </row>
    <row r="3226" spans="1:20" s="55" customFormat="1" ht="14.15" x14ac:dyDescent="0.4">
      <c r="A3226" s="39"/>
      <c r="E3226" s="74"/>
      <c r="F3226" s="74"/>
      <c r="G3226" s="74"/>
      <c r="S3226" s="61"/>
      <c r="T3226" s="61"/>
    </row>
    <row r="3227" spans="1:20" s="55" customFormat="1" ht="14.15" x14ac:dyDescent="0.4">
      <c r="A3227" s="39"/>
      <c r="E3227" s="74"/>
      <c r="F3227" s="74"/>
      <c r="G3227" s="74"/>
      <c r="S3227" s="61"/>
      <c r="T3227" s="61"/>
    </row>
    <row r="3228" spans="1:20" s="55" customFormat="1" ht="14.15" x14ac:dyDescent="0.4">
      <c r="A3228" s="39"/>
      <c r="E3228" s="74"/>
      <c r="F3228" s="74"/>
      <c r="G3228" s="74"/>
      <c r="S3228" s="61"/>
      <c r="T3228" s="61"/>
    </row>
    <row r="3229" spans="1:20" s="55" customFormat="1" ht="14.15" x14ac:dyDescent="0.4">
      <c r="A3229" s="39"/>
      <c r="E3229" s="74"/>
      <c r="F3229" s="74"/>
      <c r="G3229" s="74"/>
      <c r="S3229" s="61"/>
      <c r="T3229" s="61"/>
    </row>
    <row r="3230" spans="1:20" s="55" customFormat="1" ht="14.15" x14ac:dyDescent="0.4">
      <c r="A3230" s="39"/>
      <c r="E3230" s="74"/>
      <c r="F3230" s="74"/>
      <c r="G3230" s="74"/>
      <c r="S3230" s="61"/>
      <c r="T3230" s="61"/>
    </row>
    <row r="3231" spans="1:20" s="55" customFormat="1" ht="14.15" x14ac:dyDescent="0.4">
      <c r="A3231" s="39"/>
      <c r="E3231" s="74"/>
      <c r="F3231" s="74"/>
      <c r="G3231" s="74"/>
      <c r="S3231" s="61"/>
      <c r="T3231" s="61"/>
    </row>
    <row r="3232" spans="1:20" s="55" customFormat="1" ht="14.15" x14ac:dyDescent="0.4">
      <c r="A3232" s="39"/>
      <c r="E3232" s="74"/>
      <c r="F3232" s="74"/>
      <c r="G3232" s="74"/>
      <c r="S3232" s="61"/>
      <c r="T3232" s="61"/>
    </row>
    <row r="3233" spans="1:20" s="55" customFormat="1" ht="14.15" x14ac:dyDescent="0.4">
      <c r="A3233" s="39"/>
      <c r="E3233" s="74"/>
      <c r="F3233" s="74"/>
      <c r="G3233" s="74"/>
      <c r="S3233" s="61"/>
      <c r="T3233" s="61"/>
    </row>
    <row r="3234" spans="1:20" s="55" customFormat="1" ht="14.15" x14ac:dyDescent="0.4">
      <c r="A3234" s="39"/>
      <c r="E3234" s="74"/>
      <c r="F3234" s="74"/>
      <c r="G3234" s="74"/>
      <c r="S3234" s="61"/>
      <c r="T3234" s="61"/>
    </row>
    <row r="3235" spans="1:20" s="55" customFormat="1" ht="14.15" x14ac:dyDescent="0.4">
      <c r="A3235" s="39"/>
      <c r="E3235" s="74"/>
      <c r="F3235" s="74"/>
      <c r="G3235" s="74"/>
      <c r="S3235" s="61"/>
      <c r="T3235" s="61"/>
    </row>
    <row r="3236" spans="1:20" s="55" customFormat="1" ht="14.15" x14ac:dyDescent="0.4">
      <c r="A3236" s="39"/>
      <c r="E3236" s="74"/>
      <c r="F3236" s="74"/>
      <c r="G3236" s="74"/>
      <c r="S3236" s="61"/>
      <c r="T3236" s="61"/>
    </row>
    <row r="3237" spans="1:20" s="55" customFormat="1" ht="14.15" x14ac:dyDescent="0.4">
      <c r="A3237" s="39"/>
      <c r="E3237" s="74"/>
      <c r="F3237" s="74"/>
      <c r="G3237" s="74"/>
      <c r="S3237" s="61"/>
      <c r="T3237" s="61"/>
    </row>
    <row r="3238" spans="1:20" s="55" customFormat="1" ht="14.15" x14ac:dyDescent="0.4">
      <c r="A3238" s="39"/>
      <c r="E3238" s="74"/>
      <c r="F3238" s="74"/>
      <c r="G3238" s="74"/>
      <c r="S3238" s="61"/>
      <c r="T3238" s="61"/>
    </row>
    <row r="3239" spans="1:20" s="55" customFormat="1" ht="14.15" x14ac:dyDescent="0.4">
      <c r="A3239" s="39"/>
      <c r="E3239" s="74"/>
      <c r="F3239" s="74"/>
      <c r="G3239" s="74"/>
      <c r="S3239" s="61"/>
      <c r="T3239" s="61"/>
    </row>
    <row r="3240" spans="1:20" s="55" customFormat="1" ht="14.15" x14ac:dyDescent="0.4">
      <c r="A3240" s="39"/>
      <c r="E3240" s="74"/>
      <c r="F3240" s="74"/>
      <c r="G3240" s="74"/>
      <c r="S3240" s="61"/>
      <c r="T3240" s="61"/>
    </row>
    <row r="3241" spans="1:20" s="55" customFormat="1" ht="14.15" x14ac:dyDescent="0.4">
      <c r="A3241" s="39"/>
      <c r="E3241" s="74"/>
      <c r="F3241" s="74"/>
      <c r="G3241" s="74"/>
      <c r="S3241" s="61"/>
      <c r="T3241" s="61"/>
    </row>
    <row r="3242" spans="1:20" s="55" customFormat="1" ht="14.15" x14ac:dyDescent="0.4">
      <c r="A3242" s="39"/>
      <c r="E3242" s="74"/>
      <c r="F3242" s="74"/>
      <c r="G3242" s="74"/>
      <c r="S3242" s="61"/>
      <c r="T3242" s="61"/>
    </row>
    <row r="3243" spans="1:20" s="55" customFormat="1" ht="14.15" x14ac:dyDescent="0.4">
      <c r="A3243" s="39"/>
      <c r="E3243" s="74"/>
      <c r="F3243" s="74"/>
      <c r="G3243" s="74"/>
      <c r="S3243" s="61"/>
      <c r="T3243" s="61"/>
    </row>
    <row r="3244" spans="1:20" s="55" customFormat="1" ht="14.15" x14ac:dyDescent="0.4">
      <c r="A3244" s="39"/>
      <c r="E3244" s="74"/>
      <c r="F3244" s="74"/>
      <c r="G3244" s="74"/>
      <c r="S3244" s="61"/>
      <c r="T3244" s="61"/>
    </row>
    <row r="3245" spans="1:20" s="55" customFormat="1" ht="14.15" x14ac:dyDescent="0.4">
      <c r="A3245" s="39"/>
      <c r="E3245" s="74"/>
      <c r="F3245" s="74"/>
      <c r="G3245" s="74"/>
      <c r="S3245" s="61"/>
      <c r="T3245" s="61"/>
    </row>
    <row r="3246" spans="1:20" s="55" customFormat="1" ht="14.15" x14ac:dyDescent="0.4">
      <c r="A3246" s="39"/>
      <c r="E3246" s="74"/>
      <c r="F3246" s="74"/>
      <c r="G3246" s="74"/>
      <c r="S3246" s="61"/>
      <c r="T3246" s="61"/>
    </row>
    <row r="3247" spans="1:20" s="55" customFormat="1" ht="14.15" x14ac:dyDescent="0.4">
      <c r="A3247" s="39"/>
      <c r="E3247" s="74"/>
      <c r="F3247" s="74"/>
      <c r="G3247" s="74"/>
      <c r="S3247" s="61"/>
      <c r="T3247" s="61"/>
    </row>
    <row r="3248" spans="1:20" s="55" customFormat="1" ht="14.15" x14ac:dyDescent="0.4">
      <c r="A3248" s="39"/>
      <c r="E3248" s="74"/>
      <c r="F3248" s="74"/>
      <c r="G3248" s="74"/>
      <c r="S3248" s="61"/>
      <c r="T3248" s="61"/>
    </row>
    <row r="3249" spans="1:20" s="55" customFormat="1" ht="14.15" x14ac:dyDescent="0.4">
      <c r="A3249" s="39"/>
      <c r="E3249" s="74"/>
      <c r="F3249" s="74"/>
      <c r="G3249" s="74"/>
      <c r="S3249" s="61"/>
      <c r="T3249" s="61"/>
    </row>
    <row r="3250" spans="1:20" s="55" customFormat="1" ht="14.15" x14ac:dyDescent="0.4">
      <c r="A3250" s="39"/>
      <c r="E3250" s="74"/>
      <c r="F3250" s="74"/>
      <c r="G3250" s="74"/>
      <c r="S3250" s="61"/>
      <c r="T3250" s="61"/>
    </row>
    <row r="3251" spans="1:20" s="55" customFormat="1" ht="14.15" x14ac:dyDescent="0.4">
      <c r="A3251" s="39"/>
      <c r="E3251" s="74"/>
      <c r="F3251" s="74"/>
      <c r="G3251" s="74"/>
      <c r="S3251" s="61"/>
      <c r="T3251" s="61"/>
    </row>
    <row r="3252" spans="1:20" s="55" customFormat="1" ht="14.15" x14ac:dyDescent="0.4">
      <c r="A3252" s="39"/>
      <c r="E3252" s="74"/>
      <c r="F3252" s="74"/>
      <c r="G3252" s="74"/>
      <c r="S3252" s="61"/>
      <c r="T3252" s="61"/>
    </row>
    <row r="3253" spans="1:20" s="55" customFormat="1" ht="14.15" x14ac:dyDescent="0.4">
      <c r="A3253" s="39"/>
      <c r="E3253" s="74"/>
      <c r="F3253" s="74"/>
      <c r="G3253" s="74"/>
      <c r="S3253" s="61"/>
      <c r="T3253" s="61"/>
    </row>
    <row r="3254" spans="1:20" s="55" customFormat="1" ht="14.15" x14ac:dyDescent="0.4">
      <c r="A3254" s="39"/>
      <c r="E3254" s="74"/>
      <c r="F3254" s="74"/>
      <c r="G3254" s="74"/>
      <c r="S3254" s="61"/>
      <c r="T3254" s="61"/>
    </row>
    <row r="3255" spans="1:20" s="55" customFormat="1" ht="14.15" x14ac:dyDescent="0.4">
      <c r="A3255" s="39"/>
      <c r="E3255" s="74"/>
      <c r="F3255" s="74"/>
      <c r="G3255" s="74"/>
      <c r="S3255" s="61"/>
      <c r="T3255" s="61"/>
    </row>
    <row r="3256" spans="1:20" s="55" customFormat="1" ht="14.15" x14ac:dyDescent="0.4">
      <c r="A3256" s="39"/>
      <c r="E3256" s="74"/>
      <c r="F3256" s="74"/>
      <c r="G3256" s="74"/>
      <c r="S3256" s="61"/>
      <c r="T3256" s="61"/>
    </row>
    <row r="3257" spans="1:20" s="55" customFormat="1" ht="14.15" x14ac:dyDescent="0.4">
      <c r="A3257" s="39"/>
      <c r="E3257" s="74"/>
      <c r="F3257" s="74"/>
      <c r="G3257" s="74"/>
      <c r="S3257" s="61"/>
      <c r="T3257" s="61"/>
    </row>
    <row r="3258" spans="1:20" s="55" customFormat="1" ht="14.15" x14ac:dyDescent="0.4">
      <c r="A3258" s="39"/>
      <c r="E3258" s="74"/>
      <c r="F3258" s="74"/>
      <c r="G3258" s="74"/>
      <c r="S3258" s="61"/>
      <c r="T3258" s="61"/>
    </row>
    <row r="3259" spans="1:20" s="55" customFormat="1" ht="14.15" x14ac:dyDescent="0.4">
      <c r="A3259" s="39"/>
      <c r="E3259" s="74"/>
      <c r="F3259" s="74"/>
      <c r="G3259" s="74"/>
      <c r="S3259" s="61"/>
      <c r="T3259" s="61"/>
    </row>
    <row r="3260" spans="1:20" s="55" customFormat="1" ht="14.15" x14ac:dyDescent="0.4">
      <c r="A3260" s="39"/>
      <c r="E3260" s="74"/>
      <c r="F3260" s="74"/>
      <c r="G3260" s="74"/>
      <c r="S3260" s="61"/>
      <c r="T3260" s="61"/>
    </row>
    <row r="3261" spans="1:20" s="55" customFormat="1" ht="14.15" x14ac:dyDescent="0.4">
      <c r="A3261" s="39"/>
      <c r="E3261" s="74"/>
      <c r="F3261" s="74"/>
      <c r="G3261" s="74"/>
      <c r="S3261" s="61"/>
      <c r="T3261" s="61"/>
    </row>
    <row r="3262" spans="1:20" s="55" customFormat="1" ht="14.15" x14ac:dyDescent="0.4">
      <c r="A3262" s="39"/>
      <c r="E3262" s="74"/>
      <c r="F3262" s="74"/>
      <c r="G3262" s="74"/>
      <c r="S3262" s="61"/>
      <c r="T3262" s="61"/>
    </row>
    <row r="3263" spans="1:20" s="55" customFormat="1" ht="14.15" x14ac:dyDescent="0.4">
      <c r="A3263" s="39"/>
      <c r="E3263" s="74"/>
      <c r="F3263" s="74"/>
      <c r="G3263" s="74"/>
      <c r="S3263" s="61"/>
      <c r="T3263" s="61"/>
    </row>
    <row r="3264" spans="1:20" s="55" customFormat="1" ht="14.15" x14ac:dyDescent="0.4">
      <c r="A3264" s="39"/>
      <c r="E3264" s="74"/>
      <c r="F3264" s="74"/>
      <c r="G3264" s="74"/>
      <c r="S3264" s="61"/>
      <c r="T3264" s="61"/>
    </row>
    <row r="3265" spans="1:20" s="55" customFormat="1" ht="14.15" x14ac:dyDescent="0.4">
      <c r="A3265" s="39"/>
      <c r="E3265" s="74"/>
      <c r="F3265" s="74"/>
      <c r="G3265" s="74"/>
      <c r="S3265" s="61"/>
      <c r="T3265" s="61"/>
    </row>
    <row r="3266" spans="1:20" s="55" customFormat="1" ht="14.15" x14ac:dyDescent="0.4">
      <c r="A3266" s="39"/>
      <c r="E3266" s="74"/>
      <c r="F3266" s="74"/>
      <c r="G3266" s="74"/>
      <c r="S3266" s="61"/>
      <c r="T3266" s="61"/>
    </row>
    <row r="3267" spans="1:20" s="55" customFormat="1" ht="14.15" x14ac:dyDescent="0.4">
      <c r="A3267" s="39"/>
      <c r="E3267" s="74"/>
      <c r="F3267" s="74"/>
      <c r="G3267" s="74"/>
      <c r="S3267" s="61"/>
      <c r="T3267" s="61"/>
    </row>
    <row r="3268" spans="1:20" s="55" customFormat="1" ht="14.15" x14ac:dyDescent="0.4">
      <c r="A3268" s="39"/>
      <c r="E3268" s="74"/>
      <c r="F3268" s="74"/>
      <c r="G3268" s="74"/>
      <c r="S3268" s="61"/>
      <c r="T3268" s="61"/>
    </row>
    <row r="3269" spans="1:20" s="55" customFormat="1" ht="14.15" x14ac:dyDescent="0.4">
      <c r="A3269" s="39"/>
      <c r="E3269" s="74"/>
      <c r="F3269" s="74"/>
      <c r="G3269" s="74"/>
      <c r="S3269" s="61"/>
      <c r="T3269" s="61"/>
    </row>
    <row r="3270" spans="1:20" s="55" customFormat="1" ht="14.15" x14ac:dyDescent="0.4">
      <c r="A3270" s="39"/>
      <c r="E3270" s="74"/>
      <c r="F3270" s="74"/>
      <c r="G3270" s="74"/>
      <c r="S3270" s="61"/>
      <c r="T3270" s="61"/>
    </row>
    <row r="3271" spans="1:20" s="55" customFormat="1" ht="14.15" x14ac:dyDescent="0.4">
      <c r="A3271" s="39"/>
      <c r="E3271" s="74"/>
      <c r="F3271" s="74"/>
      <c r="G3271" s="74"/>
      <c r="S3271" s="61"/>
      <c r="T3271" s="61"/>
    </row>
    <row r="3272" spans="1:20" s="55" customFormat="1" ht="14.15" x14ac:dyDescent="0.4">
      <c r="A3272" s="39"/>
      <c r="E3272" s="74"/>
      <c r="F3272" s="74"/>
      <c r="G3272" s="74"/>
      <c r="S3272" s="61"/>
      <c r="T3272" s="61"/>
    </row>
    <row r="3273" spans="1:20" s="55" customFormat="1" ht="14.15" x14ac:dyDescent="0.4">
      <c r="A3273" s="39"/>
      <c r="E3273" s="74"/>
      <c r="F3273" s="74"/>
      <c r="G3273" s="74"/>
      <c r="S3273" s="61"/>
      <c r="T3273" s="61"/>
    </row>
    <row r="3274" spans="1:20" s="55" customFormat="1" ht="14.15" x14ac:dyDescent="0.4">
      <c r="A3274" s="39"/>
      <c r="E3274" s="74"/>
      <c r="F3274" s="74"/>
      <c r="G3274" s="74"/>
      <c r="S3274" s="61"/>
      <c r="T3274" s="61"/>
    </row>
    <row r="3275" spans="1:20" s="55" customFormat="1" ht="14.15" x14ac:dyDescent="0.4">
      <c r="A3275" s="39"/>
      <c r="E3275" s="74"/>
      <c r="F3275" s="74"/>
      <c r="G3275" s="74"/>
      <c r="S3275" s="61"/>
      <c r="T3275" s="61"/>
    </row>
    <row r="3276" spans="1:20" s="55" customFormat="1" ht="14.15" x14ac:dyDescent="0.4">
      <c r="A3276" s="39"/>
      <c r="E3276" s="74"/>
      <c r="F3276" s="74"/>
      <c r="G3276" s="74"/>
      <c r="S3276" s="61"/>
      <c r="T3276" s="61"/>
    </row>
    <row r="3277" spans="1:20" s="55" customFormat="1" ht="14.15" x14ac:dyDescent="0.4">
      <c r="A3277" s="39"/>
      <c r="E3277" s="74"/>
      <c r="F3277" s="74"/>
      <c r="G3277" s="74"/>
      <c r="S3277" s="61"/>
      <c r="T3277" s="61"/>
    </row>
    <row r="3278" spans="1:20" s="55" customFormat="1" ht="14.15" x14ac:dyDescent="0.4">
      <c r="A3278" s="39"/>
      <c r="E3278" s="74"/>
      <c r="F3278" s="74"/>
      <c r="G3278" s="74"/>
      <c r="S3278" s="61"/>
      <c r="T3278" s="61"/>
    </row>
    <row r="3279" spans="1:20" s="55" customFormat="1" ht="14.15" x14ac:dyDescent="0.4">
      <c r="A3279" s="39"/>
      <c r="E3279" s="74"/>
      <c r="F3279" s="74"/>
      <c r="G3279" s="74"/>
      <c r="S3279" s="61"/>
      <c r="T3279" s="61"/>
    </row>
    <row r="3280" spans="1:20" s="55" customFormat="1" ht="14.15" x14ac:dyDescent="0.4">
      <c r="A3280" s="39"/>
      <c r="E3280" s="74"/>
      <c r="F3280" s="74"/>
      <c r="G3280" s="74"/>
      <c r="S3280" s="61"/>
      <c r="T3280" s="61"/>
    </row>
    <row r="3281" spans="1:20" s="55" customFormat="1" ht="14.15" x14ac:dyDescent="0.4">
      <c r="A3281" s="39"/>
      <c r="E3281" s="74"/>
      <c r="F3281" s="74"/>
      <c r="G3281" s="74"/>
      <c r="S3281" s="61"/>
      <c r="T3281" s="61"/>
    </row>
    <row r="3282" spans="1:20" s="55" customFormat="1" ht="14.15" x14ac:dyDescent="0.4">
      <c r="A3282" s="39"/>
      <c r="E3282" s="74"/>
      <c r="F3282" s="74"/>
      <c r="G3282" s="74"/>
      <c r="S3282" s="61"/>
      <c r="T3282" s="61"/>
    </row>
    <row r="3283" spans="1:20" s="55" customFormat="1" ht="14.15" x14ac:dyDescent="0.4">
      <c r="A3283" s="39"/>
      <c r="E3283" s="74"/>
      <c r="F3283" s="74"/>
      <c r="G3283" s="74"/>
      <c r="S3283" s="61"/>
      <c r="T3283" s="61"/>
    </row>
    <row r="3284" spans="1:20" s="55" customFormat="1" ht="14.15" x14ac:dyDescent="0.4">
      <c r="A3284" s="39"/>
      <c r="E3284" s="74"/>
      <c r="F3284" s="74"/>
      <c r="G3284" s="74"/>
      <c r="S3284" s="61"/>
      <c r="T3284" s="61"/>
    </row>
    <row r="3285" spans="1:20" s="55" customFormat="1" ht="14.15" x14ac:dyDescent="0.4">
      <c r="A3285" s="39"/>
      <c r="E3285" s="74"/>
      <c r="F3285" s="74"/>
      <c r="G3285" s="74"/>
      <c r="S3285" s="61"/>
      <c r="T3285" s="61"/>
    </row>
    <row r="3286" spans="1:20" s="55" customFormat="1" ht="14.15" x14ac:dyDescent="0.4">
      <c r="A3286" s="39"/>
      <c r="E3286" s="74"/>
      <c r="F3286" s="74"/>
      <c r="G3286" s="74"/>
      <c r="S3286" s="61"/>
      <c r="T3286" s="61"/>
    </row>
    <row r="3287" spans="1:20" s="55" customFormat="1" ht="14.15" x14ac:dyDescent="0.4">
      <c r="A3287" s="39"/>
      <c r="E3287" s="74"/>
      <c r="F3287" s="74"/>
      <c r="G3287" s="74"/>
      <c r="S3287" s="61"/>
      <c r="T3287" s="61"/>
    </row>
    <row r="3288" spans="1:20" s="55" customFormat="1" ht="14.15" x14ac:dyDescent="0.4">
      <c r="A3288" s="39"/>
      <c r="E3288" s="74"/>
      <c r="F3288" s="74"/>
      <c r="G3288" s="74"/>
      <c r="S3288" s="61"/>
      <c r="T3288" s="61"/>
    </row>
    <row r="3289" spans="1:20" s="55" customFormat="1" ht="14.15" x14ac:dyDescent="0.4">
      <c r="A3289" s="39"/>
      <c r="E3289" s="74"/>
      <c r="F3289" s="74"/>
      <c r="G3289" s="74"/>
      <c r="S3289" s="61"/>
      <c r="T3289" s="61"/>
    </row>
    <row r="3290" spans="1:20" s="55" customFormat="1" ht="14.15" x14ac:dyDescent="0.4">
      <c r="A3290" s="39"/>
      <c r="E3290" s="74"/>
      <c r="F3290" s="74"/>
      <c r="G3290" s="74"/>
      <c r="S3290" s="61"/>
      <c r="T3290" s="61"/>
    </row>
    <row r="3291" spans="1:20" s="55" customFormat="1" ht="14.15" x14ac:dyDescent="0.4">
      <c r="A3291" s="39"/>
      <c r="E3291" s="74"/>
      <c r="F3291" s="74"/>
      <c r="G3291" s="74"/>
      <c r="S3291" s="61"/>
      <c r="T3291" s="61"/>
    </row>
    <row r="3292" spans="1:20" s="55" customFormat="1" ht="14.15" x14ac:dyDescent="0.4">
      <c r="A3292" s="39"/>
      <c r="E3292" s="74"/>
      <c r="F3292" s="74"/>
      <c r="G3292" s="74"/>
      <c r="S3292" s="61"/>
      <c r="T3292" s="61"/>
    </row>
    <row r="3293" spans="1:20" s="55" customFormat="1" ht="14.15" x14ac:dyDescent="0.4">
      <c r="A3293" s="39"/>
      <c r="E3293" s="74"/>
      <c r="F3293" s="74"/>
      <c r="G3293" s="74"/>
      <c r="S3293" s="61"/>
      <c r="T3293" s="61"/>
    </row>
    <row r="3294" spans="1:20" s="55" customFormat="1" ht="14.15" x14ac:dyDescent="0.4">
      <c r="A3294" s="39"/>
      <c r="E3294" s="74"/>
      <c r="F3294" s="74"/>
      <c r="G3294" s="74"/>
      <c r="S3294" s="61"/>
      <c r="T3294" s="61"/>
    </row>
    <row r="3295" spans="1:20" s="55" customFormat="1" ht="14.15" x14ac:dyDescent="0.4">
      <c r="A3295" s="39"/>
      <c r="E3295" s="74"/>
      <c r="F3295" s="74"/>
      <c r="G3295" s="74"/>
      <c r="S3295" s="61"/>
      <c r="T3295" s="61"/>
    </row>
    <row r="3296" spans="1:20" s="55" customFormat="1" ht="14.15" x14ac:dyDescent="0.4">
      <c r="A3296" s="39"/>
      <c r="E3296" s="74"/>
      <c r="F3296" s="74"/>
      <c r="G3296" s="74"/>
      <c r="S3296" s="61"/>
      <c r="T3296" s="61"/>
    </row>
    <row r="3297" spans="1:20" s="55" customFormat="1" ht="14.15" x14ac:dyDescent="0.4">
      <c r="A3297" s="39"/>
      <c r="E3297" s="74"/>
      <c r="F3297" s="74"/>
      <c r="G3297" s="74"/>
      <c r="S3297" s="61"/>
      <c r="T3297" s="61"/>
    </row>
    <row r="3298" spans="1:20" s="55" customFormat="1" ht="14.15" x14ac:dyDescent="0.4">
      <c r="A3298" s="39"/>
      <c r="E3298" s="74"/>
      <c r="F3298" s="74"/>
      <c r="G3298" s="74"/>
      <c r="S3298" s="61"/>
      <c r="T3298" s="61"/>
    </row>
    <row r="3299" spans="1:20" s="55" customFormat="1" ht="14.15" x14ac:dyDescent="0.4">
      <c r="A3299" s="39"/>
      <c r="E3299" s="74"/>
      <c r="F3299" s="74"/>
      <c r="G3299" s="74"/>
      <c r="S3299" s="61"/>
      <c r="T3299" s="61"/>
    </row>
    <row r="3300" spans="1:20" s="55" customFormat="1" ht="14.15" x14ac:dyDescent="0.4">
      <c r="A3300" s="39"/>
      <c r="E3300" s="74"/>
      <c r="F3300" s="74"/>
      <c r="G3300" s="74"/>
      <c r="S3300" s="61"/>
      <c r="T3300" s="61"/>
    </row>
    <row r="3301" spans="1:20" s="55" customFormat="1" ht="14.15" x14ac:dyDescent="0.4">
      <c r="A3301" s="39"/>
      <c r="E3301" s="74"/>
      <c r="F3301" s="74"/>
      <c r="G3301" s="74"/>
      <c r="S3301" s="61"/>
      <c r="T3301" s="61"/>
    </row>
    <row r="3302" spans="1:20" s="55" customFormat="1" ht="14.15" x14ac:dyDescent="0.4">
      <c r="A3302" s="39"/>
      <c r="E3302" s="74"/>
      <c r="F3302" s="74"/>
      <c r="G3302" s="74"/>
      <c r="S3302" s="61"/>
      <c r="T3302" s="61"/>
    </row>
    <row r="3303" spans="1:20" s="55" customFormat="1" ht="14.15" x14ac:dyDescent="0.4">
      <c r="A3303" s="39"/>
      <c r="E3303" s="74"/>
      <c r="F3303" s="74"/>
      <c r="G3303" s="74"/>
      <c r="S3303" s="61"/>
      <c r="T3303" s="61"/>
    </row>
    <row r="3304" spans="1:20" s="55" customFormat="1" ht="14.15" x14ac:dyDescent="0.4">
      <c r="A3304" s="39"/>
      <c r="E3304" s="74"/>
      <c r="F3304" s="74"/>
      <c r="G3304" s="74"/>
      <c r="S3304" s="61"/>
      <c r="T3304" s="61"/>
    </row>
    <row r="3305" spans="1:20" s="55" customFormat="1" ht="14.15" x14ac:dyDescent="0.4">
      <c r="A3305" s="39"/>
      <c r="E3305" s="74"/>
      <c r="F3305" s="74"/>
      <c r="G3305" s="74"/>
      <c r="S3305" s="61"/>
      <c r="T3305" s="61"/>
    </row>
    <row r="3306" spans="1:20" s="55" customFormat="1" ht="14.15" x14ac:dyDescent="0.4">
      <c r="A3306" s="39"/>
      <c r="E3306" s="74"/>
      <c r="F3306" s="74"/>
      <c r="G3306" s="74"/>
      <c r="S3306" s="61"/>
      <c r="T3306" s="61"/>
    </row>
    <row r="3307" spans="1:20" s="55" customFormat="1" ht="14.15" x14ac:dyDescent="0.4">
      <c r="A3307" s="39"/>
      <c r="E3307" s="74"/>
      <c r="F3307" s="74"/>
      <c r="G3307" s="74"/>
      <c r="S3307" s="61"/>
      <c r="T3307" s="61"/>
    </row>
    <row r="3308" spans="1:20" s="55" customFormat="1" ht="14.15" x14ac:dyDescent="0.4">
      <c r="A3308" s="39"/>
      <c r="E3308" s="74"/>
      <c r="F3308" s="74"/>
      <c r="G3308" s="74"/>
      <c r="S3308" s="61"/>
      <c r="T3308" s="61"/>
    </row>
    <row r="3309" spans="1:20" s="55" customFormat="1" ht="14.15" x14ac:dyDescent="0.4">
      <c r="A3309" s="39"/>
      <c r="E3309" s="74"/>
      <c r="F3309" s="74"/>
      <c r="G3309" s="74"/>
      <c r="S3309" s="61"/>
      <c r="T3309" s="61"/>
    </row>
    <row r="3310" spans="1:20" s="55" customFormat="1" ht="14.15" x14ac:dyDescent="0.4">
      <c r="A3310" s="39"/>
      <c r="E3310" s="74"/>
      <c r="F3310" s="74"/>
      <c r="G3310" s="74"/>
      <c r="S3310" s="61"/>
      <c r="T3310" s="61"/>
    </row>
    <row r="3311" spans="1:20" s="55" customFormat="1" ht="14.15" x14ac:dyDescent="0.4">
      <c r="A3311" s="39"/>
      <c r="E3311" s="74"/>
      <c r="F3311" s="74"/>
      <c r="G3311" s="74"/>
      <c r="S3311" s="61"/>
      <c r="T3311" s="61"/>
    </row>
    <row r="3312" spans="1:20" s="55" customFormat="1" ht="14.15" x14ac:dyDescent="0.4">
      <c r="A3312" s="39"/>
      <c r="E3312" s="74"/>
      <c r="F3312" s="74"/>
      <c r="G3312" s="74"/>
      <c r="S3312" s="61"/>
      <c r="T3312" s="61"/>
    </row>
    <row r="3313" spans="1:20" s="55" customFormat="1" ht="14.15" x14ac:dyDescent="0.4">
      <c r="A3313" s="39"/>
      <c r="E3313" s="74"/>
      <c r="F3313" s="74"/>
      <c r="G3313" s="74"/>
      <c r="S3313" s="61"/>
      <c r="T3313" s="61"/>
    </row>
    <row r="3314" spans="1:20" s="55" customFormat="1" ht="14.15" x14ac:dyDescent="0.4">
      <c r="A3314" s="39"/>
      <c r="E3314" s="74"/>
      <c r="F3314" s="74"/>
      <c r="G3314" s="74"/>
      <c r="S3314" s="61"/>
      <c r="T3314" s="61"/>
    </row>
    <row r="3315" spans="1:20" s="55" customFormat="1" ht="14.15" x14ac:dyDescent="0.4">
      <c r="A3315" s="39"/>
      <c r="E3315" s="74"/>
      <c r="F3315" s="74"/>
      <c r="G3315" s="74"/>
      <c r="S3315" s="61"/>
      <c r="T3315" s="61"/>
    </row>
    <row r="3316" spans="1:20" s="55" customFormat="1" ht="14.15" x14ac:dyDescent="0.4">
      <c r="A3316" s="39"/>
      <c r="E3316" s="74"/>
      <c r="F3316" s="74"/>
      <c r="G3316" s="74"/>
      <c r="S3316" s="61"/>
      <c r="T3316" s="61"/>
    </row>
    <row r="3317" spans="1:20" s="55" customFormat="1" ht="14.15" x14ac:dyDescent="0.4">
      <c r="A3317" s="39"/>
      <c r="E3317" s="74"/>
      <c r="F3317" s="74"/>
      <c r="G3317" s="74"/>
      <c r="S3317" s="61"/>
      <c r="T3317" s="61"/>
    </row>
    <row r="3318" spans="1:20" s="55" customFormat="1" ht="14.15" x14ac:dyDescent="0.4">
      <c r="A3318" s="39"/>
      <c r="E3318" s="74"/>
      <c r="F3318" s="74"/>
      <c r="G3318" s="74"/>
      <c r="S3318" s="61"/>
      <c r="T3318" s="61"/>
    </row>
    <row r="3319" spans="1:20" s="55" customFormat="1" ht="14.15" x14ac:dyDescent="0.4">
      <c r="A3319" s="39"/>
      <c r="E3319" s="74"/>
      <c r="F3319" s="74"/>
      <c r="G3319" s="74"/>
      <c r="S3319" s="61"/>
      <c r="T3319" s="61"/>
    </row>
    <row r="3320" spans="1:20" s="55" customFormat="1" ht="14.15" x14ac:dyDescent="0.4">
      <c r="A3320" s="39"/>
      <c r="E3320" s="74"/>
      <c r="F3320" s="74"/>
      <c r="G3320" s="74"/>
      <c r="S3320" s="61"/>
      <c r="T3320" s="61"/>
    </row>
    <row r="3321" spans="1:20" s="55" customFormat="1" ht="14.15" x14ac:dyDescent="0.4">
      <c r="A3321" s="39"/>
      <c r="E3321" s="74"/>
      <c r="F3321" s="74"/>
      <c r="G3321" s="74"/>
      <c r="S3321" s="61"/>
      <c r="T3321" s="61"/>
    </row>
    <row r="3322" spans="1:20" s="55" customFormat="1" ht="14.15" x14ac:dyDescent="0.4">
      <c r="A3322" s="39"/>
      <c r="E3322" s="74"/>
      <c r="F3322" s="74"/>
      <c r="G3322" s="74"/>
      <c r="S3322" s="61"/>
      <c r="T3322" s="61"/>
    </row>
    <row r="3323" spans="1:20" s="55" customFormat="1" ht="14.15" x14ac:dyDescent="0.4">
      <c r="A3323" s="39"/>
      <c r="E3323" s="74"/>
      <c r="F3323" s="74"/>
      <c r="G3323" s="74"/>
      <c r="S3323" s="61"/>
      <c r="T3323" s="61"/>
    </row>
    <row r="3324" spans="1:20" s="55" customFormat="1" ht="14.15" x14ac:dyDescent="0.4">
      <c r="A3324" s="39"/>
      <c r="E3324" s="74"/>
      <c r="F3324" s="74"/>
      <c r="G3324" s="74"/>
      <c r="S3324" s="61"/>
      <c r="T3324" s="61"/>
    </row>
    <row r="3325" spans="1:20" s="55" customFormat="1" ht="14.15" x14ac:dyDescent="0.4">
      <c r="A3325" s="39"/>
      <c r="E3325" s="74"/>
      <c r="F3325" s="74"/>
      <c r="G3325" s="74"/>
      <c r="S3325" s="61"/>
      <c r="T3325" s="61"/>
    </row>
    <row r="3326" spans="1:20" s="55" customFormat="1" ht="14.15" x14ac:dyDescent="0.4">
      <c r="A3326" s="39"/>
      <c r="E3326" s="74"/>
      <c r="F3326" s="74"/>
      <c r="G3326" s="74"/>
      <c r="S3326" s="61"/>
      <c r="T3326" s="61"/>
    </row>
    <row r="3327" spans="1:20" s="55" customFormat="1" ht="14.15" x14ac:dyDescent="0.4">
      <c r="A3327" s="39"/>
      <c r="E3327" s="74"/>
      <c r="F3327" s="74"/>
      <c r="G3327" s="74"/>
      <c r="S3327" s="61"/>
      <c r="T3327" s="61"/>
    </row>
    <row r="3328" spans="1:20" s="55" customFormat="1" ht="14.15" x14ac:dyDescent="0.4">
      <c r="A3328" s="39"/>
      <c r="E3328" s="74"/>
      <c r="F3328" s="74"/>
      <c r="G3328" s="74"/>
      <c r="S3328" s="61"/>
      <c r="T3328" s="61"/>
    </row>
    <row r="3329" spans="1:20" s="55" customFormat="1" ht="14.15" x14ac:dyDescent="0.4">
      <c r="A3329" s="39"/>
      <c r="E3329" s="74"/>
      <c r="F3329" s="74"/>
      <c r="G3329" s="74"/>
      <c r="S3329" s="61"/>
      <c r="T3329" s="61"/>
    </row>
    <row r="3330" spans="1:20" s="55" customFormat="1" ht="14.15" x14ac:dyDescent="0.4">
      <c r="A3330" s="39"/>
      <c r="E3330" s="74"/>
      <c r="F3330" s="74"/>
      <c r="G3330" s="74"/>
      <c r="S3330" s="61"/>
      <c r="T3330" s="61"/>
    </row>
    <row r="3331" spans="1:20" s="55" customFormat="1" ht="14.15" x14ac:dyDescent="0.4">
      <c r="A3331" s="39"/>
      <c r="E3331" s="74"/>
      <c r="F3331" s="74"/>
      <c r="G3331" s="74"/>
      <c r="S3331" s="61"/>
      <c r="T3331" s="61"/>
    </row>
    <row r="3332" spans="1:20" s="55" customFormat="1" ht="14.15" x14ac:dyDescent="0.4">
      <c r="A3332" s="39"/>
      <c r="E3332" s="74"/>
      <c r="F3332" s="74"/>
      <c r="G3332" s="74"/>
      <c r="S3332" s="61"/>
      <c r="T3332" s="61"/>
    </row>
    <row r="3333" spans="1:20" s="55" customFormat="1" ht="14.15" x14ac:dyDescent="0.4">
      <c r="A3333" s="39"/>
      <c r="E3333" s="74"/>
      <c r="F3333" s="74"/>
      <c r="G3333" s="74"/>
      <c r="S3333" s="61"/>
      <c r="T3333" s="61"/>
    </row>
    <row r="3334" spans="1:20" s="55" customFormat="1" ht="14.15" x14ac:dyDescent="0.4">
      <c r="A3334" s="39"/>
      <c r="E3334" s="74"/>
      <c r="F3334" s="74"/>
      <c r="G3334" s="74"/>
      <c r="S3334" s="61"/>
      <c r="T3334" s="61"/>
    </row>
    <row r="3335" spans="1:20" s="55" customFormat="1" ht="14.15" x14ac:dyDescent="0.4">
      <c r="A3335" s="39"/>
      <c r="E3335" s="74"/>
      <c r="F3335" s="74"/>
      <c r="G3335" s="74"/>
      <c r="S3335" s="61"/>
      <c r="T3335" s="61"/>
    </row>
    <row r="3336" spans="1:20" s="55" customFormat="1" ht="14.15" x14ac:dyDescent="0.4">
      <c r="A3336" s="39"/>
      <c r="E3336" s="74"/>
      <c r="F3336" s="74"/>
      <c r="G3336" s="74"/>
      <c r="S3336" s="61"/>
      <c r="T3336" s="61"/>
    </row>
    <row r="3337" spans="1:20" s="55" customFormat="1" ht="14.15" x14ac:dyDescent="0.4">
      <c r="A3337" s="39"/>
      <c r="E3337" s="74"/>
      <c r="F3337" s="74"/>
      <c r="G3337" s="74"/>
      <c r="S3337" s="61"/>
      <c r="T3337" s="61"/>
    </row>
    <row r="3338" spans="1:20" s="55" customFormat="1" ht="14.15" x14ac:dyDescent="0.4">
      <c r="A3338" s="39"/>
      <c r="E3338" s="74"/>
      <c r="F3338" s="74"/>
      <c r="G3338" s="74"/>
      <c r="S3338" s="61"/>
      <c r="T3338" s="61"/>
    </row>
    <row r="3339" spans="1:20" s="55" customFormat="1" ht="14.15" x14ac:dyDescent="0.4">
      <c r="A3339" s="39"/>
      <c r="E3339" s="74"/>
      <c r="F3339" s="74"/>
      <c r="G3339" s="74"/>
      <c r="S3339" s="61"/>
      <c r="T3339" s="61"/>
    </row>
    <row r="3340" spans="1:20" s="55" customFormat="1" ht="14.15" x14ac:dyDescent="0.4">
      <c r="A3340" s="39"/>
      <c r="E3340" s="74"/>
      <c r="F3340" s="74"/>
      <c r="G3340" s="74"/>
      <c r="S3340" s="61"/>
      <c r="T3340" s="61"/>
    </row>
    <row r="3341" spans="1:20" s="55" customFormat="1" ht="14.15" x14ac:dyDescent="0.4">
      <c r="A3341" s="39"/>
      <c r="E3341" s="74"/>
      <c r="F3341" s="74"/>
      <c r="G3341" s="74"/>
      <c r="S3341" s="61"/>
      <c r="T3341" s="61"/>
    </row>
    <row r="3342" spans="1:20" s="55" customFormat="1" ht="14.15" x14ac:dyDescent="0.4">
      <c r="A3342" s="39"/>
      <c r="E3342" s="74"/>
      <c r="F3342" s="74"/>
      <c r="G3342" s="74"/>
      <c r="S3342" s="61"/>
      <c r="T3342" s="61"/>
    </row>
    <row r="3343" spans="1:20" s="55" customFormat="1" ht="14.15" x14ac:dyDescent="0.4">
      <c r="A3343" s="39"/>
      <c r="E3343" s="74"/>
      <c r="F3343" s="74"/>
      <c r="G3343" s="74"/>
      <c r="S3343" s="61"/>
      <c r="T3343" s="61"/>
    </row>
    <row r="3344" spans="1:20" s="55" customFormat="1" ht="14.15" x14ac:dyDescent="0.4">
      <c r="A3344" s="39"/>
      <c r="E3344" s="74"/>
      <c r="F3344" s="74"/>
      <c r="G3344" s="74"/>
      <c r="S3344" s="61"/>
      <c r="T3344" s="61"/>
    </row>
    <row r="3345" spans="1:20" s="55" customFormat="1" ht="14.15" x14ac:dyDescent="0.4">
      <c r="A3345" s="39"/>
      <c r="E3345" s="74"/>
      <c r="F3345" s="74"/>
      <c r="G3345" s="74"/>
      <c r="S3345" s="61"/>
      <c r="T3345" s="61"/>
    </row>
    <row r="3346" spans="1:20" s="55" customFormat="1" ht="14.15" x14ac:dyDescent="0.4">
      <c r="A3346" s="39"/>
      <c r="E3346" s="74"/>
      <c r="F3346" s="74"/>
      <c r="G3346" s="74"/>
      <c r="S3346" s="61"/>
      <c r="T3346" s="61"/>
    </row>
    <row r="3347" spans="1:20" s="55" customFormat="1" ht="14.15" x14ac:dyDescent="0.4">
      <c r="A3347" s="39"/>
      <c r="E3347" s="74"/>
      <c r="F3347" s="74"/>
      <c r="G3347" s="74"/>
      <c r="S3347" s="61"/>
      <c r="T3347" s="61"/>
    </row>
    <row r="3348" spans="1:20" s="55" customFormat="1" ht="14.15" x14ac:dyDescent="0.4">
      <c r="A3348" s="39"/>
      <c r="E3348" s="74"/>
      <c r="F3348" s="74"/>
      <c r="G3348" s="74"/>
      <c r="S3348" s="61"/>
      <c r="T3348" s="61"/>
    </row>
    <row r="3349" spans="1:20" s="55" customFormat="1" ht="14.15" x14ac:dyDescent="0.4">
      <c r="A3349" s="39"/>
      <c r="E3349" s="74"/>
      <c r="F3349" s="74"/>
      <c r="G3349" s="74"/>
      <c r="S3349" s="61"/>
      <c r="T3349" s="61"/>
    </row>
    <row r="3350" spans="1:20" s="55" customFormat="1" ht="14.15" x14ac:dyDescent="0.4">
      <c r="A3350" s="39"/>
      <c r="E3350" s="74"/>
      <c r="F3350" s="74"/>
      <c r="G3350" s="74"/>
      <c r="S3350" s="61"/>
      <c r="T3350" s="61"/>
    </row>
    <row r="3351" spans="1:20" s="55" customFormat="1" ht="14.15" x14ac:dyDescent="0.4">
      <c r="A3351" s="39"/>
      <c r="E3351" s="74"/>
      <c r="F3351" s="74"/>
      <c r="G3351" s="74"/>
      <c r="S3351" s="61"/>
      <c r="T3351" s="61"/>
    </row>
    <row r="3352" spans="1:20" s="55" customFormat="1" ht="14.15" x14ac:dyDescent="0.4">
      <c r="A3352" s="39"/>
      <c r="E3352" s="74"/>
      <c r="F3352" s="74"/>
      <c r="G3352" s="74"/>
      <c r="S3352" s="61"/>
      <c r="T3352" s="61"/>
    </row>
    <row r="3353" spans="1:20" s="55" customFormat="1" ht="14.15" x14ac:dyDescent="0.4">
      <c r="A3353" s="39"/>
      <c r="E3353" s="74"/>
      <c r="F3353" s="74"/>
      <c r="G3353" s="74"/>
      <c r="S3353" s="61"/>
      <c r="T3353" s="61"/>
    </row>
    <row r="3354" spans="1:20" s="55" customFormat="1" ht="14.15" x14ac:dyDescent="0.4">
      <c r="A3354" s="39"/>
      <c r="E3354" s="74"/>
      <c r="F3354" s="74"/>
      <c r="G3354" s="74"/>
      <c r="S3354" s="61"/>
      <c r="T3354" s="61"/>
    </row>
    <row r="3355" spans="1:20" s="55" customFormat="1" ht="14.15" x14ac:dyDescent="0.4">
      <c r="A3355" s="39"/>
      <c r="E3355" s="74"/>
      <c r="F3355" s="74"/>
      <c r="G3355" s="74"/>
      <c r="S3355" s="61"/>
      <c r="T3355" s="61"/>
    </row>
    <row r="3356" spans="1:20" s="55" customFormat="1" ht="14.15" x14ac:dyDescent="0.4">
      <c r="A3356" s="39"/>
      <c r="E3356" s="74"/>
      <c r="F3356" s="74"/>
      <c r="G3356" s="74"/>
      <c r="S3356" s="61"/>
      <c r="T3356" s="61"/>
    </row>
    <row r="3357" spans="1:20" s="55" customFormat="1" ht="14.15" x14ac:dyDescent="0.4">
      <c r="A3357" s="39"/>
      <c r="E3357" s="74"/>
      <c r="F3357" s="74"/>
      <c r="G3357" s="74"/>
      <c r="S3357" s="61"/>
      <c r="T3357" s="61"/>
    </row>
    <row r="3358" spans="1:20" s="55" customFormat="1" ht="14.15" x14ac:dyDescent="0.4">
      <c r="A3358" s="39"/>
      <c r="E3358" s="74"/>
      <c r="F3358" s="74"/>
      <c r="G3358" s="74"/>
      <c r="S3358" s="61"/>
      <c r="T3358" s="61"/>
    </row>
    <row r="3359" spans="1:20" s="55" customFormat="1" ht="14.15" x14ac:dyDescent="0.4">
      <c r="A3359" s="39"/>
      <c r="E3359" s="74"/>
      <c r="F3359" s="74"/>
      <c r="G3359" s="74"/>
      <c r="S3359" s="61"/>
      <c r="T3359" s="61"/>
    </row>
    <row r="3360" spans="1:20" s="55" customFormat="1" ht="14.15" x14ac:dyDescent="0.4">
      <c r="A3360" s="39"/>
      <c r="E3360" s="74"/>
      <c r="F3360" s="74"/>
      <c r="G3360" s="74"/>
      <c r="S3360" s="61"/>
      <c r="T3360" s="61"/>
    </row>
    <row r="3361" spans="1:20" s="55" customFormat="1" ht="14.15" x14ac:dyDescent="0.4">
      <c r="A3361" s="39"/>
      <c r="E3361" s="74"/>
      <c r="F3361" s="74"/>
      <c r="G3361" s="74"/>
      <c r="S3361" s="61"/>
      <c r="T3361" s="61"/>
    </row>
    <row r="3362" spans="1:20" s="55" customFormat="1" ht="14.15" x14ac:dyDescent="0.4">
      <c r="A3362" s="39"/>
      <c r="E3362" s="74"/>
      <c r="F3362" s="74"/>
      <c r="G3362" s="74"/>
      <c r="S3362" s="61"/>
      <c r="T3362" s="61"/>
    </row>
    <row r="3363" spans="1:20" s="55" customFormat="1" ht="14.15" x14ac:dyDescent="0.4">
      <c r="A3363" s="39"/>
      <c r="E3363" s="74"/>
      <c r="F3363" s="74"/>
      <c r="G3363" s="74"/>
      <c r="S3363" s="61"/>
      <c r="T3363" s="61"/>
    </row>
    <row r="3364" spans="1:20" s="55" customFormat="1" ht="14.15" x14ac:dyDescent="0.4">
      <c r="A3364" s="39"/>
      <c r="E3364" s="74"/>
      <c r="F3364" s="74"/>
      <c r="G3364" s="74"/>
      <c r="S3364" s="61"/>
      <c r="T3364" s="61"/>
    </row>
    <row r="3365" spans="1:20" s="55" customFormat="1" ht="14.15" x14ac:dyDescent="0.4">
      <c r="A3365" s="39"/>
      <c r="E3365" s="74"/>
      <c r="F3365" s="74"/>
      <c r="G3365" s="74"/>
      <c r="S3365" s="61"/>
      <c r="T3365" s="61"/>
    </row>
    <row r="3366" spans="1:20" s="55" customFormat="1" ht="14.15" x14ac:dyDescent="0.4">
      <c r="A3366" s="39"/>
      <c r="E3366" s="74"/>
      <c r="F3366" s="74"/>
      <c r="G3366" s="74"/>
      <c r="S3366" s="61"/>
      <c r="T3366" s="61"/>
    </row>
    <row r="3367" spans="1:20" s="55" customFormat="1" ht="14.15" x14ac:dyDescent="0.4">
      <c r="A3367" s="39"/>
      <c r="E3367" s="74"/>
      <c r="F3367" s="74"/>
      <c r="G3367" s="74"/>
      <c r="S3367" s="61"/>
      <c r="T3367" s="61"/>
    </row>
    <row r="3368" spans="1:20" s="55" customFormat="1" ht="14.15" x14ac:dyDescent="0.4">
      <c r="A3368" s="39"/>
      <c r="E3368" s="74"/>
      <c r="F3368" s="74"/>
      <c r="G3368" s="74"/>
      <c r="S3368" s="61"/>
      <c r="T3368" s="61"/>
    </row>
    <row r="3369" spans="1:20" s="55" customFormat="1" ht="14.15" x14ac:dyDescent="0.4">
      <c r="A3369" s="39"/>
      <c r="E3369" s="74"/>
      <c r="F3369" s="74"/>
      <c r="G3369" s="74"/>
      <c r="S3369" s="61"/>
      <c r="T3369" s="61"/>
    </row>
    <row r="3370" spans="1:20" s="55" customFormat="1" ht="14.15" x14ac:dyDescent="0.4">
      <c r="A3370" s="39"/>
      <c r="E3370" s="74"/>
      <c r="F3370" s="74"/>
      <c r="G3370" s="74"/>
      <c r="S3370" s="61"/>
      <c r="T3370" s="61"/>
    </row>
    <row r="3371" spans="1:20" s="55" customFormat="1" ht="14.15" x14ac:dyDescent="0.4">
      <c r="A3371" s="39"/>
      <c r="E3371" s="74"/>
      <c r="F3371" s="74"/>
      <c r="G3371" s="74"/>
      <c r="S3371" s="61"/>
      <c r="T3371" s="61"/>
    </row>
    <row r="3372" spans="1:20" s="55" customFormat="1" ht="14.15" x14ac:dyDescent="0.4">
      <c r="A3372" s="39"/>
      <c r="E3372" s="74"/>
      <c r="F3372" s="74"/>
      <c r="G3372" s="74"/>
      <c r="S3372" s="61"/>
      <c r="T3372" s="61"/>
    </row>
    <row r="3373" spans="1:20" s="55" customFormat="1" ht="14.15" x14ac:dyDescent="0.4">
      <c r="A3373" s="39"/>
      <c r="E3373" s="74"/>
      <c r="F3373" s="74"/>
      <c r="G3373" s="74"/>
      <c r="S3373" s="61"/>
      <c r="T3373" s="61"/>
    </row>
    <row r="3374" spans="1:20" s="55" customFormat="1" ht="14.15" x14ac:dyDescent="0.4">
      <c r="A3374" s="39"/>
      <c r="E3374" s="74"/>
      <c r="F3374" s="74"/>
      <c r="G3374" s="74"/>
      <c r="S3374" s="61"/>
      <c r="T3374" s="61"/>
    </row>
    <row r="3375" spans="1:20" s="55" customFormat="1" ht="14.15" x14ac:dyDescent="0.4">
      <c r="A3375" s="39"/>
      <c r="E3375" s="74"/>
      <c r="F3375" s="74"/>
      <c r="G3375" s="74"/>
      <c r="S3375" s="61"/>
      <c r="T3375" s="61"/>
    </row>
    <row r="3376" spans="1:20" s="55" customFormat="1" ht="14.15" x14ac:dyDescent="0.4">
      <c r="A3376" s="39"/>
      <c r="E3376" s="74"/>
      <c r="F3376" s="74"/>
      <c r="G3376" s="74"/>
      <c r="S3376" s="61"/>
      <c r="T3376" s="61"/>
    </row>
    <row r="3377" spans="1:20" s="55" customFormat="1" ht="14.15" x14ac:dyDescent="0.4">
      <c r="A3377" s="39"/>
      <c r="E3377" s="74"/>
      <c r="F3377" s="74"/>
      <c r="G3377" s="74"/>
      <c r="S3377" s="61"/>
      <c r="T3377" s="61"/>
    </row>
    <row r="3378" spans="1:20" s="55" customFormat="1" ht="14.15" x14ac:dyDescent="0.4">
      <c r="A3378" s="39"/>
      <c r="E3378" s="74"/>
      <c r="F3378" s="74"/>
      <c r="G3378" s="74"/>
      <c r="S3378" s="61"/>
      <c r="T3378" s="61"/>
    </row>
    <row r="3379" spans="1:20" s="55" customFormat="1" ht="14.15" x14ac:dyDescent="0.4">
      <c r="A3379" s="39"/>
      <c r="E3379" s="74"/>
      <c r="F3379" s="74"/>
      <c r="G3379" s="74"/>
      <c r="S3379" s="61"/>
      <c r="T3379" s="61"/>
    </row>
    <row r="3380" spans="1:20" s="55" customFormat="1" ht="14.15" x14ac:dyDescent="0.4">
      <c r="A3380" s="39"/>
      <c r="E3380" s="74"/>
      <c r="F3380" s="74"/>
      <c r="G3380" s="74"/>
      <c r="S3380" s="61"/>
      <c r="T3380" s="61"/>
    </row>
    <row r="3381" spans="1:20" s="55" customFormat="1" ht="14.15" x14ac:dyDescent="0.4">
      <c r="A3381" s="39"/>
      <c r="E3381" s="74"/>
      <c r="F3381" s="74"/>
      <c r="G3381" s="74"/>
      <c r="S3381" s="61"/>
      <c r="T3381" s="61"/>
    </row>
    <row r="3382" spans="1:20" s="55" customFormat="1" ht="14.15" x14ac:dyDescent="0.4">
      <c r="A3382" s="39"/>
      <c r="E3382" s="74"/>
      <c r="F3382" s="74"/>
      <c r="G3382" s="74"/>
      <c r="S3382" s="61"/>
      <c r="T3382" s="61"/>
    </row>
    <row r="3383" spans="1:20" s="55" customFormat="1" ht="14.15" x14ac:dyDescent="0.4">
      <c r="A3383" s="39"/>
      <c r="E3383" s="74"/>
      <c r="F3383" s="74"/>
      <c r="G3383" s="74"/>
      <c r="S3383" s="61"/>
      <c r="T3383" s="61"/>
    </row>
    <row r="3384" spans="1:20" s="55" customFormat="1" ht="14.15" x14ac:dyDescent="0.4">
      <c r="A3384" s="39"/>
      <c r="E3384" s="74"/>
      <c r="F3384" s="74"/>
      <c r="G3384" s="74"/>
      <c r="S3384" s="61"/>
      <c r="T3384" s="61"/>
    </row>
    <row r="3385" spans="1:20" s="55" customFormat="1" ht="14.15" x14ac:dyDescent="0.4">
      <c r="A3385" s="39"/>
      <c r="E3385" s="74"/>
      <c r="F3385" s="74"/>
      <c r="G3385" s="74"/>
      <c r="S3385" s="61"/>
      <c r="T3385" s="61"/>
    </row>
    <row r="3386" spans="1:20" s="55" customFormat="1" ht="14.15" x14ac:dyDescent="0.4">
      <c r="A3386" s="39"/>
      <c r="E3386" s="74"/>
      <c r="F3386" s="74"/>
      <c r="G3386" s="74"/>
      <c r="S3386" s="61"/>
      <c r="T3386" s="61"/>
    </row>
    <row r="3387" spans="1:20" s="55" customFormat="1" ht="14.15" x14ac:dyDescent="0.4">
      <c r="A3387" s="39"/>
      <c r="E3387" s="74"/>
      <c r="F3387" s="74"/>
      <c r="G3387" s="74"/>
      <c r="S3387" s="61"/>
      <c r="T3387" s="61"/>
    </row>
    <row r="3388" spans="1:20" s="55" customFormat="1" ht="14.15" x14ac:dyDescent="0.4">
      <c r="A3388" s="39"/>
      <c r="E3388" s="74"/>
      <c r="F3388" s="74"/>
      <c r="G3388" s="74"/>
      <c r="S3388" s="61"/>
      <c r="T3388" s="61"/>
    </row>
    <row r="3389" spans="1:20" s="55" customFormat="1" ht="14.15" x14ac:dyDescent="0.4">
      <c r="A3389" s="39"/>
      <c r="E3389" s="74"/>
      <c r="F3389" s="74"/>
      <c r="G3389" s="74"/>
      <c r="S3389" s="61"/>
      <c r="T3389" s="61"/>
    </row>
    <row r="3390" spans="1:20" s="55" customFormat="1" ht="14.15" x14ac:dyDescent="0.4">
      <c r="A3390" s="39"/>
      <c r="E3390" s="74"/>
      <c r="F3390" s="74"/>
      <c r="G3390" s="74"/>
      <c r="S3390" s="61"/>
      <c r="T3390" s="61"/>
    </row>
    <row r="3391" spans="1:20" s="55" customFormat="1" ht="14.15" x14ac:dyDescent="0.4">
      <c r="A3391" s="39"/>
      <c r="E3391" s="74"/>
      <c r="F3391" s="74"/>
      <c r="G3391" s="74"/>
      <c r="S3391" s="61"/>
      <c r="T3391" s="61"/>
    </row>
    <row r="3392" spans="1:20" s="55" customFormat="1" ht="14.15" x14ac:dyDescent="0.4">
      <c r="A3392" s="39"/>
      <c r="E3392" s="74"/>
      <c r="F3392" s="74"/>
      <c r="G3392" s="74"/>
      <c r="S3392" s="61"/>
      <c r="T3392" s="61"/>
    </row>
    <row r="3393" spans="1:20" s="55" customFormat="1" ht="14.15" x14ac:dyDescent="0.4">
      <c r="A3393" s="39"/>
      <c r="E3393" s="74"/>
      <c r="F3393" s="74"/>
      <c r="G3393" s="74"/>
      <c r="S3393" s="61"/>
      <c r="T3393" s="61"/>
    </row>
    <row r="3394" spans="1:20" s="55" customFormat="1" ht="14.15" x14ac:dyDescent="0.4">
      <c r="A3394" s="39"/>
      <c r="E3394" s="74"/>
      <c r="F3394" s="74"/>
      <c r="G3394" s="74"/>
      <c r="S3394" s="61"/>
      <c r="T3394" s="61"/>
    </row>
    <row r="3395" spans="1:20" s="55" customFormat="1" ht="14.15" x14ac:dyDescent="0.4">
      <c r="A3395" s="39"/>
      <c r="E3395" s="74"/>
      <c r="F3395" s="74"/>
      <c r="G3395" s="74"/>
      <c r="S3395" s="61"/>
      <c r="T3395" s="61"/>
    </row>
    <row r="3396" spans="1:20" s="55" customFormat="1" ht="14.15" x14ac:dyDescent="0.4">
      <c r="A3396" s="39"/>
      <c r="E3396" s="74"/>
      <c r="F3396" s="74"/>
      <c r="G3396" s="74"/>
      <c r="S3396" s="61"/>
      <c r="T3396" s="61"/>
    </row>
    <row r="3397" spans="1:20" s="55" customFormat="1" ht="14.15" x14ac:dyDescent="0.4">
      <c r="A3397" s="39"/>
      <c r="E3397" s="74"/>
      <c r="F3397" s="74"/>
      <c r="G3397" s="74"/>
      <c r="S3397" s="61"/>
      <c r="T3397" s="61"/>
    </row>
    <row r="3398" spans="1:20" s="55" customFormat="1" ht="14.15" x14ac:dyDescent="0.4">
      <c r="A3398" s="39"/>
      <c r="E3398" s="74"/>
      <c r="F3398" s="74"/>
      <c r="G3398" s="74"/>
      <c r="S3398" s="61"/>
      <c r="T3398" s="61"/>
    </row>
    <row r="3399" spans="1:20" s="55" customFormat="1" ht="14.15" x14ac:dyDescent="0.4">
      <c r="A3399" s="39"/>
      <c r="E3399" s="74"/>
      <c r="F3399" s="74"/>
      <c r="G3399" s="74"/>
      <c r="S3399" s="61"/>
      <c r="T3399" s="61"/>
    </row>
    <row r="3400" spans="1:20" s="55" customFormat="1" ht="14.15" x14ac:dyDescent="0.4">
      <c r="A3400" s="39"/>
      <c r="E3400" s="74"/>
      <c r="F3400" s="74"/>
      <c r="G3400" s="74"/>
      <c r="S3400" s="61"/>
      <c r="T3400" s="61"/>
    </row>
    <row r="3401" spans="1:20" s="55" customFormat="1" ht="14.15" x14ac:dyDescent="0.4">
      <c r="A3401" s="39"/>
      <c r="E3401" s="74"/>
      <c r="F3401" s="74"/>
      <c r="G3401" s="74"/>
      <c r="S3401" s="61"/>
      <c r="T3401" s="61"/>
    </row>
    <row r="3402" spans="1:20" s="55" customFormat="1" ht="14.15" x14ac:dyDescent="0.4">
      <c r="A3402" s="39"/>
      <c r="E3402" s="74"/>
      <c r="F3402" s="74"/>
      <c r="G3402" s="74"/>
      <c r="S3402" s="61"/>
      <c r="T3402" s="61"/>
    </row>
    <row r="3403" spans="1:20" s="55" customFormat="1" ht="14.15" x14ac:dyDescent="0.4">
      <c r="A3403" s="39"/>
      <c r="E3403" s="74"/>
      <c r="F3403" s="74"/>
      <c r="G3403" s="74"/>
      <c r="S3403" s="61"/>
      <c r="T3403" s="61"/>
    </row>
    <row r="3404" spans="1:20" s="55" customFormat="1" ht="14.15" x14ac:dyDescent="0.4">
      <c r="A3404" s="39"/>
      <c r="E3404" s="74"/>
      <c r="F3404" s="74"/>
      <c r="G3404" s="74"/>
      <c r="S3404" s="61"/>
      <c r="T3404" s="61"/>
    </row>
    <row r="3405" spans="1:20" s="55" customFormat="1" ht="14.15" x14ac:dyDescent="0.4">
      <c r="A3405" s="39"/>
      <c r="E3405" s="74"/>
      <c r="F3405" s="74"/>
      <c r="G3405" s="74"/>
      <c r="S3405" s="61"/>
      <c r="T3405" s="61"/>
    </row>
    <row r="3406" spans="1:20" s="55" customFormat="1" ht="14.15" x14ac:dyDescent="0.4">
      <c r="A3406" s="39"/>
      <c r="E3406" s="74"/>
      <c r="F3406" s="74"/>
      <c r="G3406" s="74"/>
      <c r="S3406" s="61"/>
      <c r="T3406" s="61"/>
    </row>
    <row r="3407" spans="1:20" s="55" customFormat="1" ht="14.15" x14ac:dyDescent="0.4">
      <c r="A3407" s="39"/>
      <c r="E3407" s="74"/>
      <c r="F3407" s="74"/>
      <c r="G3407" s="74"/>
      <c r="S3407" s="61"/>
      <c r="T3407" s="61"/>
    </row>
    <row r="3408" spans="1:20" s="55" customFormat="1" ht="14.15" x14ac:dyDescent="0.4">
      <c r="A3408" s="39"/>
      <c r="E3408" s="74"/>
      <c r="F3408" s="74"/>
      <c r="G3408" s="74"/>
      <c r="S3408" s="61"/>
      <c r="T3408" s="61"/>
    </row>
    <row r="3409" spans="1:20" s="55" customFormat="1" ht="14.15" x14ac:dyDescent="0.4">
      <c r="A3409" s="39"/>
      <c r="E3409" s="74"/>
      <c r="F3409" s="74"/>
      <c r="G3409" s="74"/>
      <c r="S3409" s="61"/>
      <c r="T3409" s="61"/>
    </row>
    <row r="3410" spans="1:20" s="55" customFormat="1" ht="14.15" x14ac:dyDescent="0.4">
      <c r="A3410" s="39"/>
      <c r="E3410" s="74"/>
      <c r="F3410" s="74"/>
      <c r="G3410" s="74"/>
      <c r="S3410" s="61"/>
      <c r="T3410" s="61"/>
    </row>
    <row r="3411" spans="1:20" s="55" customFormat="1" ht="14.15" x14ac:dyDescent="0.4">
      <c r="A3411" s="39"/>
      <c r="E3411" s="74"/>
      <c r="F3411" s="74"/>
      <c r="G3411" s="74"/>
      <c r="S3411" s="61"/>
      <c r="T3411" s="61"/>
    </row>
    <row r="3412" spans="1:20" s="55" customFormat="1" ht="14.15" x14ac:dyDescent="0.4">
      <c r="A3412" s="39"/>
      <c r="E3412" s="74"/>
      <c r="F3412" s="74"/>
      <c r="G3412" s="74"/>
      <c r="S3412" s="61"/>
      <c r="T3412" s="61"/>
    </row>
    <row r="3413" spans="1:20" s="55" customFormat="1" ht="14.15" x14ac:dyDescent="0.4">
      <c r="A3413" s="39"/>
      <c r="E3413" s="74"/>
      <c r="F3413" s="74"/>
      <c r="G3413" s="74"/>
      <c r="S3413" s="61"/>
      <c r="T3413" s="61"/>
    </row>
    <row r="3414" spans="1:20" s="55" customFormat="1" ht="14.15" x14ac:dyDescent="0.4">
      <c r="A3414" s="39"/>
      <c r="E3414" s="74"/>
      <c r="F3414" s="74"/>
      <c r="G3414" s="74"/>
      <c r="S3414" s="61"/>
      <c r="T3414" s="61"/>
    </row>
    <row r="3415" spans="1:20" s="55" customFormat="1" ht="14.15" x14ac:dyDescent="0.4">
      <c r="A3415" s="39"/>
      <c r="E3415" s="74"/>
      <c r="F3415" s="74"/>
      <c r="G3415" s="74"/>
      <c r="S3415" s="61"/>
      <c r="T3415" s="61"/>
    </row>
    <row r="3416" spans="1:20" s="55" customFormat="1" ht="14.15" x14ac:dyDescent="0.4">
      <c r="A3416" s="39"/>
      <c r="E3416" s="74"/>
      <c r="F3416" s="74"/>
      <c r="G3416" s="74"/>
      <c r="S3416" s="61"/>
      <c r="T3416" s="61"/>
    </row>
    <row r="3417" spans="1:20" s="55" customFormat="1" ht="14.15" x14ac:dyDescent="0.4">
      <c r="A3417" s="39"/>
      <c r="E3417" s="74"/>
      <c r="F3417" s="74"/>
      <c r="G3417" s="74"/>
      <c r="S3417" s="61"/>
      <c r="T3417" s="61"/>
    </row>
    <row r="3418" spans="1:20" s="55" customFormat="1" ht="14.15" x14ac:dyDescent="0.4">
      <c r="A3418" s="39"/>
      <c r="E3418" s="74"/>
      <c r="F3418" s="74"/>
      <c r="G3418" s="74"/>
      <c r="S3418" s="61"/>
      <c r="T3418" s="61"/>
    </row>
    <row r="3419" spans="1:20" s="55" customFormat="1" ht="14.15" x14ac:dyDescent="0.4">
      <c r="A3419" s="39"/>
      <c r="E3419" s="74"/>
      <c r="F3419" s="74"/>
      <c r="G3419" s="74"/>
      <c r="S3419" s="61"/>
      <c r="T3419" s="61"/>
    </row>
    <row r="3420" spans="1:20" s="55" customFormat="1" ht="14.15" x14ac:dyDescent="0.4">
      <c r="A3420" s="39"/>
      <c r="E3420" s="74"/>
      <c r="F3420" s="74"/>
      <c r="G3420" s="74"/>
      <c r="S3420" s="61"/>
      <c r="T3420" s="61"/>
    </row>
    <row r="3421" spans="1:20" s="55" customFormat="1" ht="14.15" x14ac:dyDescent="0.4">
      <c r="A3421" s="39"/>
      <c r="E3421" s="74"/>
      <c r="F3421" s="74"/>
      <c r="G3421" s="74"/>
      <c r="S3421" s="61"/>
      <c r="T3421" s="61"/>
    </row>
    <row r="3422" spans="1:20" s="55" customFormat="1" ht="14.15" x14ac:dyDescent="0.4">
      <c r="A3422" s="39"/>
      <c r="E3422" s="74"/>
      <c r="F3422" s="74"/>
      <c r="G3422" s="74"/>
      <c r="S3422" s="61"/>
      <c r="T3422" s="61"/>
    </row>
    <row r="3423" spans="1:20" s="55" customFormat="1" ht="14.15" x14ac:dyDescent="0.4">
      <c r="A3423" s="39"/>
      <c r="E3423" s="74"/>
      <c r="F3423" s="74"/>
      <c r="G3423" s="74"/>
      <c r="S3423" s="61"/>
      <c r="T3423" s="61"/>
    </row>
    <row r="3424" spans="1:20" s="55" customFormat="1" ht="14.15" x14ac:dyDescent="0.4">
      <c r="A3424" s="39"/>
      <c r="E3424" s="74"/>
      <c r="F3424" s="74"/>
      <c r="G3424" s="74"/>
      <c r="S3424" s="61"/>
      <c r="T3424" s="61"/>
    </row>
    <row r="3425" spans="1:20" s="55" customFormat="1" ht="14.15" x14ac:dyDescent="0.4">
      <c r="A3425" s="39"/>
      <c r="E3425" s="74"/>
      <c r="F3425" s="74"/>
      <c r="G3425" s="74"/>
      <c r="S3425" s="61"/>
      <c r="T3425" s="61"/>
    </row>
    <row r="3426" spans="1:20" s="55" customFormat="1" ht="14.15" x14ac:dyDescent="0.4">
      <c r="A3426" s="39"/>
      <c r="E3426" s="74"/>
      <c r="F3426" s="74"/>
      <c r="G3426" s="74"/>
      <c r="S3426" s="61"/>
      <c r="T3426" s="61"/>
    </row>
    <row r="3427" spans="1:20" s="55" customFormat="1" ht="14.15" x14ac:dyDescent="0.4">
      <c r="A3427" s="39"/>
      <c r="E3427" s="74"/>
      <c r="F3427" s="74"/>
      <c r="G3427" s="74"/>
      <c r="S3427" s="61"/>
      <c r="T3427" s="61"/>
    </row>
    <row r="3428" spans="1:20" s="55" customFormat="1" ht="14.15" x14ac:dyDescent="0.4">
      <c r="A3428" s="39"/>
      <c r="E3428" s="74"/>
      <c r="F3428" s="74"/>
      <c r="G3428" s="74"/>
      <c r="S3428" s="61"/>
      <c r="T3428" s="61"/>
    </row>
    <row r="3429" spans="1:20" s="55" customFormat="1" ht="14.15" x14ac:dyDescent="0.4">
      <c r="A3429" s="39"/>
      <c r="E3429" s="74"/>
      <c r="F3429" s="74"/>
      <c r="G3429" s="74"/>
      <c r="S3429" s="61"/>
      <c r="T3429" s="61"/>
    </row>
    <row r="3430" spans="1:20" s="55" customFormat="1" ht="14.15" x14ac:dyDescent="0.4">
      <c r="A3430" s="39"/>
      <c r="E3430" s="74"/>
      <c r="F3430" s="74"/>
      <c r="G3430" s="74"/>
      <c r="S3430" s="61"/>
      <c r="T3430" s="61"/>
    </row>
    <row r="3431" spans="1:20" s="55" customFormat="1" ht="14.15" x14ac:dyDescent="0.4">
      <c r="A3431" s="39"/>
      <c r="E3431" s="74"/>
      <c r="F3431" s="74"/>
      <c r="G3431" s="74"/>
      <c r="S3431" s="61"/>
      <c r="T3431" s="61"/>
    </row>
    <row r="3432" spans="1:20" s="55" customFormat="1" ht="14.15" x14ac:dyDescent="0.4">
      <c r="A3432" s="39"/>
      <c r="E3432" s="74"/>
      <c r="F3432" s="74"/>
      <c r="G3432" s="74"/>
      <c r="S3432" s="61"/>
      <c r="T3432" s="61"/>
    </row>
    <row r="3433" spans="1:20" s="55" customFormat="1" ht="14.15" x14ac:dyDescent="0.4">
      <c r="A3433" s="39"/>
      <c r="E3433" s="74"/>
      <c r="F3433" s="74"/>
      <c r="G3433" s="74"/>
      <c r="S3433" s="61"/>
      <c r="T3433" s="61"/>
    </row>
    <row r="3434" spans="1:20" s="55" customFormat="1" ht="14.15" x14ac:dyDescent="0.4">
      <c r="A3434" s="39"/>
      <c r="E3434" s="74"/>
      <c r="F3434" s="74"/>
      <c r="G3434" s="74"/>
      <c r="S3434" s="61"/>
      <c r="T3434" s="61"/>
    </row>
    <row r="3435" spans="1:20" s="55" customFormat="1" ht="14.15" x14ac:dyDescent="0.4">
      <c r="A3435" s="39"/>
      <c r="E3435" s="74"/>
      <c r="F3435" s="74"/>
      <c r="G3435" s="74"/>
      <c r="S3435" s="61"/>
      <c r="T3435" s="61"/>
    </row>
    <row r="3436" spans="1:20" s="55" customFormat="1" ht="14.15" x14ac:dyDescent="0.4">
      <c r="A3436" s="39"/>
      <c r="E3436" s="74"/>
      <c r="F3436" s="74"/>
      <c r="G3436" s="74"/>
      <c r="S3436" s="61"/>
      <c r="T3436" s="61"/>
    </row>
    <row r="3437" spans="1:20" s="55" customFormat="1" ht="14.15" x14ac:dyDescent="0.4">
      <c r="A3437" s="39"/>
      <c r="E3437" s="74"/>
      <c r="F3437" s="74"/>
      <c r="G3437" s="74"/>
      <c r="S3437" s="61"/>
      <c r="T3437" s="61"/>
    </row>
    <row r="3438" spans="1:20" s="55" customFormat="1" ht="14.15" x14ac:dyDescent="0.4">
      <c r="A3438" s="39"/>
      <c r="E3438" s="74"/>
      <c r="F3438" s="74"/>
      <c r="G3438" s="74"/>
      <c r="S3438" s="61"/>
      <c r="T3438" s="61"/>
    </row>
    <row r="3439" spans="1:20" s="55" customFormat="1" ht="14.15" x14ac:dyDescent="0.4">
      <c r="A3439" s="39"/>
      <c r="E3439" s="74"/>
      <c r="F3439" s="74"/>
      <c r="G3439" s="74"/>
      <c r="S3439" s="61"/>
      <c r="T3439" s="61"/>
    </row>
    <row r="3440" spans="1:20" s="55" customFormat="1" ht="14.15" x14ac:dyDescent="0.4">
      <c r="A3440" s="39"/>
      <c r="E3440" s="74"/>
      <c r="F3440" s="74"/>
      <c r="G3440" s="74"/>
      <c r="S3440" s="61"/>
      <c r="T3440" s="61"/>
    </row>
    <row r="3441" spans="1:20" s="55" customFormat="1" ht="14.15" x14ac:dyDescent="0.4">
      <c r="A3441" s="39"/>
      <c r="E3441" s="74"/>
      <c r="F3441" s="74"/>
      <c r="G3441" s="74"/>
      <c r="S3441" s="61"/>
      <c r="T3441" s="61"/>
    </row>
    <row r="3442" spans="1:20" s="55" customFormat="1" ht="14.15" x14ac:dyDescent="0.4">
      <c r="A3442" s="39"/>
      <c r="E3442" s="74"/>
      <c r="F3442" s="74"/>
      <c r="G3442" s="74"/>
      <c r="S3442" s="61"/>
      <c r="T3442" s="61"/>
    </row>
    <row r="3443" spans="1:20" s="55" customFormat="1" ht="14.15" x14ac:dyDescent="0.4">
      <c r="A3443" s="39"/>
      <c r="E3443" s="74"/>
      <c r="F3443" s="74"/>
      <c r="G3443" s="74"/>
      <c r="S3443" s="61"/>
      <c r="T3443" s="61"/>
    </row>
    <row r="3444" spans="1:20" s="55" customFormat="1" ht="14.15" x14ac:dyDescent="0.4">
      <c r="A3444" s="39"/>
      <c r="E3444" s="74"/>
      <c r="F3444" s="74"/>
      <c r="G3444" s="74"/>
      <c r="S3444" s="61"/>
      <c r="T3444" s="61"/>
    </row>
    <row r="3445" spans="1:20" s="55" customFormat="1" ht="14.15" x14ac:dyDescent="0.4">
      <c r="A3445" s="39"/>
      <c r="E3445" s="74"/>
      <c r="F3445" s="74"/>
      <c r="G3445" s="74"/>
      <c r="S3445" s="61"/>
      <c r="T3445" s="61"/>
    </row>
    <row r="3446" spans="1:20" s="55" customFormat="1" ht="14.15" x14ac:dyDescent="0.4">
      <c r="A3446" s="39"/>
      <c r="E3446" s="74"/>
      <c r="F3446" s="74"/>
      <c r="G3446" s="74"/>
      <c r="S3446" s="61"/>
      <c r="T3446" s="61"/>
    </row>
    <row r="3447" spans="1:20" s="55" customFormat="1" ht="14.15" x14ac:dyDescent="0.4">
      <c r="A3447" s="39"/>
      <c r="E3447" s="74"/>
      <c r="F3447" s="74"/>
      <c r="G3447" s="74"/>
      <c r="S3447" s="61"/>
      <c r="T3447" s="61"/>
    </row>
    <row r="3448" spans="1:20" s="55" customFormat="1" ht="14.15" x14ac:dyDescent="0.4">
      <c r="A3448" s="39"/>
      <c r="E3448" s="74"/>
      <c r="F3448" s="74"/>
      <c r="G3448" s="74"/>
      <c r="S3448" s="61"/>
      <c r="T3448" s="61"/>
    </row>
    <row r="3449" spans="1:20" s="55" customFormat="1" ht="14.15" x14ac:dyDescent="0.4">
      <c r="A3449" s="39"/>
      <c r="E3449" s="74"/>
      <c r="F3449" s="74"/>
      <c r="G3449" s="74"/>
      <c r="S3449" s="61"/>
      <c r="T3449" s="61"/>
    </row>
    <row r="3450" spans="1:20" s="55" customFormat="1" ht="14.15" x14ac:dyDescent="0.4">
      <c r="A3450" s="39"/>
      <c r="E3450" s="74"/>
      <c r="F3450" s="74"/>
      <c r="G3450" s="74"/>
      <c r="S3450" s="61"/>
      <c r="T3450" s="61"/>
    </row>
    <row r="3451" spans="1:20" s="55" customFormat="1" ht="14.15" x14ac:dyDescent="0.4">
      <c r="A3451" s="39"/>
      <c r="E3451" s="74"/>
      <c r="F3451" s="74"/>
      <c r="G3451" s="74"/>
      <c r="S3451" s="61"/>
      <c r="T3451" s="61"/>
    </row>
    <row r="3452" spans="1:20" s="55" customFormat="1" ht="14.15" x14ac:dyDescent="0.4">
      <c r="A3452" s="39"/>
      <c r="E3452" s="74"/>
      <c r="F3452" s="74"/>
      <c r="G3452" s="74"/>
      <c r="S3452" s="61"/>
      <c r="T3452" s="61"/>
    </row>
    <row r="3453" spans="1:20" s="55" customFormat="1" ht="14.15" x14ac:dyDescent="0.4">
      <c r="A3453" s="39"/>
      <c r="E3453" s="74"/>
      <c r="F3453" s="74"/>
      <c r="G3453" s="74"/>
      <c r="S3453" s="61"/>
      <c r="T3453" s="61"/>
    </row>
    <row r="3454" spans="1:20" s="55" customFormat="1" ht="14.15" x14ac:dyDescent="0.4">
      <c r="A3454" s="39"/>
      <c r="E3454" s="74"/>
      <c r="F3454" s="74"/>
      <c r="G3454" s="74"/>
      <c r="S3454" s="61"/>
      <c r="T3454" s="61"/>
    </row>
    <row r="3455" spans="1:20" s="55" customFormat="1" ht="14.15" x14ac:dyDescent="0.4">
      <c r="A3455" s="39"/>
      <c r="E3455" s="74"/>
      <c r="F3455" s="74"/>
      <c r="G3455" s="74"/>
      <c r="S3455" s="61"/>
      <c r="T3455" s="61"/>
    </row>
    <row r="3456" spans="1:20" s="55" customFormat="1" ht="14.15" x14ac:dyDescent="0.4">
      <c r="A3456" s="39"/>
      <c r="E3456" s="74"/>
      <c r="F3456" s="74"/>
      <c r="G3456" s="74"/>
      <c r="S3456" s="61"/>
      <c r="T3456" s="61"/>
    </row>
    <row r="3457" spans="1:20" s="55" customFormat="1" ht="14.15" x14ac:dyDescent="0.4">
      <c r="A3457" s="39"/>
      <c r="E3457" s="74"/>
      <c r="F3457" s="74"/>
      <c r="G3457" s="74"/>
      <c r="S3457" s="61"/>
      <c r="T3457" s="61"/>
    </row>
    <row r="3458" spans="1:20" s="55" customFormat="1" ht="14.15" x14ac:dyDescent="0.4">
      <c r="A3458" s="39"/>
      <c r="E3458" s="74"/>
      <c r="F3458" s="74"/>
      <c r="G3458" s="74"/>
      <c r="S3458" s="61"/>
      <c r="T3458" s="61"/>
    </row>
    <row r="3459" spans="1:20" s="55" customFormat="1" ht="14.15" x14ac:dyDescent="0.4">
      <c r="A3459" s="39"/>
      <c r="E3459" s="74"/>
      <c r="F3459" s="74"/>
      <c r="G3459" s="74"/>
      <c r="S3459" s="61"/>
      <c r="T3459" s="61"/>
    </row>
    <row r="3460" spans="1:20" s="55" customFormat="1" ht="14.15" x14ac:dyDescent="0.4">
      <c r="A3460" s="39"/>
      <c r="E3460" s="74"/>
      <c r="F3460" s="74"/>
      <c r="G3460" s="74"/>
      <c r="S3460" s="61"/>
      <c r="T3460" s="61"/>
    </row>
    <row r="3461" spans="1:20" s="55" customFormat="1" ht="14.15" x14ac:dyDescent="0.4">
      <c r="A3461" s="39"/>
      <c r="E3461" s="74"/>
      <c r="F3461" s="74"/>
      <c r="G3461" s="74"/>
      <c r="S3461" s="61"/>
      <c r="T3461" s="61"/>
    </row>
    <row r="3462" spans="1:20" s="55" customFormat="1" ht="14.15" x14ac:dyDescent="0.4">
      <c r="A3462" s="39"/>
      <c r="E3462" s="74"/>
      <c r="F3462" s="74"/>
      <c r="G3462" s="74"/>
      <c r="S3462" s="61"/>
      <c r="T3462" s="61"/>
    </row>
    <row r="3463" spans="1:20" s="55" customFormat="1" ht="14.15" x14ac:dyDescent="0.4">
      <c r="A3463" s="39"/>
      <c r="E3463" s="74"/>
      <c r="F3463" s="74"/>
      <c r="G3463" s="74"/>
      <c r="S3463" s="61"/>
      <c r="T3463" s="61"/>
    </row>
    <row r="3464" spans="1:20" s="55" customFormat="1" ht="14.15" x14ac:dyDescent="0.4">
      <c r="A3464" s="39"/>
      <c r="E3464" s="74"/>
      <c r="F3464" s="74"/>
      <c r="G3464" s="74"/>
      <c r="S3464" s="61"/>
      <c r="T3464" s="61"/>
    </row>
    <row r="3465" spans="1:20" s="55" customFormat="1" ht="14.15" x14ac:dyDescent="0.4">
      <c r="A3465" s="39"/>
      <c r="E3465" s="74"/>
      <c r="F3465" s="74"/>
      <c r="G3465" s="74"/>
      <c r="S3465" s="61"/>
      <c r="T3465" s="61"/>
    </row>
    <row r="3466" spans="1:20" s="55" customFormat="1" ht="14.15" x14ac:dyDescent="0.4">
      <c r="A3466" s="39"/>
      <c r="E3466" s="74"/>
      <c r="F3466" s="74"/>
      <c r="G3466" s="74"/>
      <c r="S3466" s="61"/>
      <c r="T3466" s="61"/>
    </row>
    <row r="3467" spans="1:20" s="55" customFormat="1" ht="14.15" x14ac:dyDescent="0.4">
      <c r="A3467" s="39"/>
      <c r="E3467" s="74"/>
      <c r="F3467" s="74"/>
      <c r="G3467" s="74"/>
      <c r="S3467" s="61"/>
      <c r="T3467" s="61"/>
    </row>
    <row r="3468" spans="1:20" s="55" customFormat="1" ht="14.15" x14ac:dyDescent="0.4">
      <c r="A3468" s="39"/>
      <c r="E3468" s="74"/>
      <c r="F3468" s="74"/>
      <c r="G3468" s="74"/>
      <c r="S3468" s="61"/>
      <c r="T3468" s="61"/>
    </row>
    <row r="3469" spans="1:20" s="55" customFormat="1" ht="14.15" x14ac:dyDescent="0.4">
      <c r="A3469" s="39"/>
      <c r="E3469" s="74"/>
      <c r="F3469" s="74"/>
      <c r="G3469" s="74"/>
      <c r="S3469" s="61"/>
      <c r="T3469" s="61"/>
    </row>
    <row r="3470" spans="1:20" s="55" customFormat="1" ht="14.15" x14ac:dyDescent="0.4">
      <c r="A3470" s="39"/>
      <c r="E3470" s="74"/>
      <c r="F3470" s="74"/>
      <c r="G3470" s="74"/>
      <c r="S3470" s="61"/>
      <c r="T3470" s="61"/>
    </row>
    <row r="3471" spans="1:20" s="55" customFormat="1" ht="14.15" x14ac:dyDescent="0.4">
      <c r="A3471" s="39"/>
      <c r="E3471" s="74"/>
      <c r="F3471" s="74"/>
      <c r="G3471" s="74"/>
      <c r="S3471" s="61"/>
      <c r="T3471" s="61"/>
    </row>
    <row r="3472" spans="1:20" s="55" customFormat="1" ht="14.15" x14ac:dyDescent="0.4">
      <c r="A3472" s="39"/>
      <c r="E3472" s="74"/>
      <c r="F3472" s="74"/>
      <c r="G3472" s="74"/>
      <c r="S3472" s="61"/>
      <c r="T3472" s="61"/>
    </row>
    <row r="3473" spans="1:20" s="55" customFormat="1" ht="14.15" x14ac:dyDescent="0.4">
      <c r="A3473" s="39"/>
      <c r="E3473" s="74"/>
      <c r="F3473" s="74"/>
      <c r="G3473" s="74"/>
      <c r="S3473" s="61"/>
      <c r="T3473" s="61"/>
    </row>
    <row r="3474" spans="1:20" s="55" customFormat="1" ht="14.15" x14ac:dyDescent="0.4">
      <c r="A3474" s="39"/>
      <c r="E3474" s="74"/>
      <c r="F3474" s="74"/>
      <c r="G3474" s="74"/>
      <c r="S3474" s="61"/>
      <c r="T3474" s="61"/>
    </row>
    <row r="3475" spans="1:20" s="55" customFormat="1" ht="14.15" x14ac:dyDescent="0.4">
      <c r="A3475" s="39"/>
      <c r="E3475" s="74"/>
      <c r="F3475" s="74"/>
      <c r="G3475" s="74"/>
      <c r="S3475" s="61"/>
      <c r="T3475" s="61"/>
    </row>
    <row r="3476" spans="1:20" s="55" customFormat="1" ht="14.15" x14ac:dyDescent="0.4">
      <c r="A3476" s="39"/>
      <c r="E3476" s="74"/>
      <c r="F3476" s="74"/>
      <c r="G3476" s="74"/>
      <c r="S3476" s="61"/>
      <c r="T3476" s="61"/>
    </row>
    <row r="3477" spans="1:20" s="55" customFormat="1" ht="14.15" x14ac:dyDescent="0.4">
      <c r="A3477" s="39"/>
      <c r="E3477" s="74"/>
      <c r="F3477" s="74"/>
      <c r="G3477" s="74"/>
      <c r="S3477" s="61"/>
      <c r="T3477" s="61"/>
    </row>
    <row r="3478" spans="1:20" s="55" customFormat="1" ht="14.15" x14ac:dyDescent="0.4">
      <c r="A3478" s="39"/>
      <c r="E3478" s="74"/>
      <c r="F3478" s="74"/>
      <c r="G3478" s="74"/>
      <c r="S3478" s="61"/>
      <c r="T3478" s="61"/>
    </row>
    <row r="3479" spans="1:20" s="55" customFormat="1" ht="14.15" x14ac:dyDescent="0.4">
      <c r="A3479" s="39"/>
      <c r="E3479" s="74"/>
      <c r="F3479" s="74"/>
      <c r="G3479" s="74"/>
      <c r="S3479" s="61"/>
      <c r="T3479" s="61"/>
    </row>
    <row r="3480" spans="1:20" s="55" customFormat="1" ht="14.15" x14ac:dyDescent="0.4">
      <c r="A3480" s="39"/>
      <c r="E3480" s="74"/>
      <c r="F3480" s="74"/>
      <c r="G3480" s="74"/>
      <c r="S3480" s="61"/>
      <c r="T3480" s="61"/>
    </row>
    <row r="3481" spans="1:20" s="55" customFormat="1" ht="14.15" x14ac:dyDescent="0.4">
      <c r="A3481" s="39"/>
      <c r="E3481" s="74"/>
      <c r="F3481" s="74"/>
      <c r="G3481" s="74"/>
      <c r="S3481" s="61"/>
      <c r="T3481" s="61"/>
    </row>
    <row r="3482" spans="1:20" s="55" customFormat="1" ht="14.15" x14ac:dyDescent="0.4">
      <c r="A3482" s="39"/>
      <c r="E3482" s="74"/>
      <c r="F3482" s="74"/>
      <c r="G3482" s="74"/>
      <c r="S3482" s="61"/>
      <c r="T3482" s="61"/>
    </row>
    <row r="3483" spans="1:20" s="55" customFormat="1" ht="14.15" x14ac:dyDescent="0.4">
      <c r="A3483" s="39"/>
      <c r="E3483" s="74"/>
      <c r="F3483" s="74"/>
      <c r="G3483" s="74"/>
      <c r="S3483" s="61"/>
      <c r="T3483" s="61"/>
    </row>
    <row r="3484" spans="1:20" s="55" customFormat="1" ht="14.15" x14ac:dyDescent="0.4">
      <c r="A3484" s="39"/>
      <c r="E3484" s="74"/>
      <c r="F3484" s="74"/>
      <c r="G3484" s="74"/>
      <c r="S3484" s="61"/>
      <c r="T3484" s="61"/>
    </row>
    <row r="3485" spans="1:20" s="55" customFormat="1" ht="14.15" x14ac:dyDescent="0.4">
      <c r="A3485" s="39"/>
      <c r="E3485" s="74"/>
      <c r="F3485" s="74"/>
      <c r="G3485" s="74"/>
      <c r="S3485" s="61"/>
      <c r="T3485" s="61"/>
    </row>
    <row r="3486" spans="1:20" s="55" customFormat="1" ht="14.15" x14ac:dyDescent="0.4">
      <c r="A3486" s="39"/>
      <c r="E3486" s="74"/>
      <c r="F3486" s="74"/>
      <c r="G3486" s="74"/>
      <c r="S3486" s="61"/>
      <c r="T3486" s="61"/>
    </row>
    <row r="3487" spans="1:20" s="55" customFormat="1" ht="14.15" x14ac:dyDescent="0.4">
      <c r="A3487" s="39"/>
      <c r="E3487" s="74"/>
      <c r="F3487" s="74"/>
      <c r="G3487" s="74"/>
      <c r="S3487" s="61"/>
      <c r="T3487" s="61"/>
    </row>
    <row r="3488" spans="1:20" s="55" customFormat="1" ht="14.15" x14ac:dyDescent="0.4">
      <c r="A3488" s="39"/>
      <c r="E3488" s="74"/>
      <c r="F3488" s="74"/>
      <c r="G3488" s="74"/>
      <c r="S3488" s="61"/>
      <c r="T3488" s="61"/>
    </row>
    <row r="3489" spans="1:20" s="55" customFormat="1" ht="14.15" x14ac:dyDescent="0.4">
      <c r="A3489" s="39"/>
      <c r="E3489" s="74"/>
      <c r="F3489" s="74"/>
      <c r="G3489" s="74"/>
      <c r="S3489" s="61"/>
      <c r="T3489" s="61"/>
    </row>
    <row r="3490" spans="1:20" s="55" customFormat="1" ht="14.15" x14ac:dyDescent="0.4">
      <c r="A3490" s="39"/>
      <c r="E3490" s="74"/>
      <c r="F3490" s="74"/>
      <c r="G3490" s="74"/>
      <c r="S3490" s="61"/>
      <c r="T3490" s="61"/>
    </row>
    <row r="3491" spans="1:20" s="55" customFormat="1" ht="14.15" x14ac:dyDescent="0.4">
      <c r="A3491" s="39"/>
      <c r="E3491" s="74"/>
      <c r="F3491" s="74"/>
      <c r="G3491" s="74"/>
      <c r="S3491" s="61"/>
      <c r="T3491" s="61"/>
    </row>
    <row r="3492" spans="1:20" s="55" customFormat="1" ht="14.15" x14ac:dyDescent="0.4">
      <c r="A3492" s="39"/>
      <c r="E3492" s="74"/>
      <c r="F3492" s="74"/>
      <c r="G3492" s="74"/>
      <c r="S3492" s="61"/>
      <c r="T3492" s="61"/>
    </row>
    <row r="3493" spans="1:20" s="55" customFormat="1" ht="14.15" x14ac:dyDescent="0.4">
      <c r="A3493" s="39"/>
      <c r="E3493" s="74"/>
      <c r="F3493" s="74"/>
      <c r="G3493" s="74"/>
      <c r="S3493" s="61"/>
      <c r="T3493" s="61"/>
    </row>
    <row r="3494" spans="1:20" s="55" customFormat="1" ht="14.15" x14ac:dyDescent="0.4">
      <c r="A3494" s="39"/>
      <c r="E3494" s="74"/>
      <c r="F3494" s="74"/>
      <c r="G3494" s="74"/>
      <c r="S3494" s="61"/>
      <c r="T3494" s="61"/>
    </row>
    <row r="3495" spans="1:20" s="55" customFormat="1" ht="14.15" x14ac:dyDescent="0.4">
      <c r="A3495" s="39"/>
      <c r="E3495" s="74"/>
      <c r="F3495" s="74"/>
      <c r="G3495" s="74"/>
      <c r="S3495" s="61"/>
      <c r="T3495" s="61"/>
    </row>
    <row r="3496" spans="1:20" s="55" customFormat="1" ht="14.15" x14ac:dyDescent="0.4">
      <c r="A3496" s="39"/>
      <c r="E3496" s="74"/>
      <c r="F3496" s="74"/>
      <c r="G3496" s="74"/>
      <c r="S3496" s="61"/>
      <c r="T3496" s="61"/>
    </row>
    <row r="3497" spans="1:20" s="55" customFormat="1" ht="14.15" x14ac:dyDescent="0.4">
      <c r="A3497" s="39"/>
      <c r="E3497" s="74"/>
      <c r="F3497" s="74"/>
      <c r="G3497" s="74"/>
      <c r="S3497" s="61"/>
      <c r="T3497" s="61"/>
    </row>
    <row r="3498" spans="1:20" s="55" customFormat="1" ht="14.15" x14ac:dyDescent="0.4">
      <c r="A3498" s="39"/>
      <c r="E3498" s="74"/>
      <c r="F3498" s="74"/>
      <c r="G3498" s="74"/>
      <c r="S3498" s="61"/>
      <c r="T3498" s="61"/>
    </row>
    <row r="3499" spans="1:20" s="55" customFormat="1" ht="14.15" x14ac:dyDescent="0.4">
      <c r="A3499" s="39"/>
      <c r="E3499" s="74"/>
      <c r="F3499" s="74"/>
      <c r="G3499" s="74"/>
      <c r="S3499" s="61"/>
      <c r="T3499" s="61"/>
    </row>
    <row r="3500" spans="1:20" s="55" customFormat="1" ht="14.15" x14ac:dyDescent="0.4">
      <c r="A3500" s="39"/>
      <c r="E3500" s="74"/>
      <c r="F3500" s="74"/>
      <c r="G3500" s="74"/>
      <c r="S3500" s="61"/>
      <c r="T3500" s="61"/>
    </row>
    <row r="3501" spans="1:20" s="55" customFormat="1" ht="14.15" x14ac:dyDescent="0.4">
      <c r="A3501" s="39"/>
      <c r="E3501" s="74"/>
      <c r="F3501" s="74"/>
      <c r="G3501" s="74"/>
      <c r="S3501" s="61"/>
      <c r="T3501" s="61"/>
    </row>
    <row r="3502" spans="1:20" s="55" customFormat="1" ht="14.15" x14ac:dyDescent="0.4">
      <c r="A3502" s="39"/>
      <c r="E3502" s="74"/>
      <c r="F3502" s="74"/>
      <c r="G3502" s="74"/>
      <c r="S3502" s="61"/>
      <c r="T3502" s="61"/>
    </row>
    <row r="3503" spans="1:20" s="55" customFormat="1" ht="14.15" x14ac:dyDescent="0.4">
      <c r="A3503" s="39"/>
      <c r="E3503" s="74"/>
      <c r="F3503" s="74"/>
      <c r="G3503" s="74"/>
      <c r="S3503" s="61"/>
      <c r="T3503" s="61"/>
    </row>
    <row r="3504" spans="1:20" s="55" customFormat="1" ht="14.15" x14ac:dyDescent="0.4">
      <c r="A3504" s="39"/>
      <c r="E3504" s="74"/>
      <c r="F3504" s="74"/>
      <c r="G3504" s="74"/>
      <c r="S3504" s="61"/>
      <c r="T3504" s="61"/>
    </row>
    <row r="3505" spans="1:20" s="55" customFormat="1" ht="14.15" x14ac:dyDescent="0.4">
      <c r="A3505" s="39"/>
      <c r="E3505" s="74"/>
      <c r="F3505" s="74"/>
      <c r="G3505" s="74"/>
      <c r="S3505" s="61"/>
      <c r="T3505" s="61"/>
    </row>
    <row r="3506" spans="1:20" s="55" customFormat="1" ht="14.15" x14ac:dyDescent="0.4">
      <c r="A3506" s="39"/>
      <c r="E3506" s="74"/>
      <c r="F3506" s="74"/>
      <c r="G3506" s="74"/>
      <c r="S3506" s="61"/>
      <c r="T3506" s="61"/>
    </row>
    <row r="3507" spans="1:20" s="55" customFormat="1" ht="14.15" x14ac:dyDescent="0.4">
      <c r="A3507" s="39"/>
      <c r="E3507" s="74"/>
      <c r="F3507" s="74"/>
      <c r="G3507" s="74"/>
      <c r="S3507" s="61"/>
      <c r="T3507" s="61"/>
    </row>
    <row r="3508" spans="1:20" s="55" customFormat="1" ht="14.15" x14ac:dyDescent="0.4">
      <c r="A3508" s="39"/>
      <c r="E3508" s="74"/>
      <c r="F3508" s="74"/>
      <c r="G3508" s="74"/>
      <c r="S3508" s="61"/>
      <c r="T3508" s="61"/>
    </row>
    <row r="3509" spans="1:20" s="55" customFormat="1" ht="14.15" x14ac:dyDescent="0.4">
      <c r="A3509" s="39"/>
      <c r="E3509" s="74"/>
      <c r="F3509" s="74"/>
      <c r="G3509" s="74"/>
      <c r="S3509" s="61"/>
      <c r="T3509" s="61"/>
    </row>
    <row r="3510" spans="1:20" s="55" customFormat="1" ht="14.15" x14ac:dyDescent="0.4">
      <c r="A3510" s="39"/>
      <c r="E3510" s="74"/>
      <c r="F3510" s="74"/>
      <c r="G3510" s="74"/>
      <c r="S3510" s="61"/>
      <c r="T3510" s="61"/>
    </row>
    <row r="3511" spans="1:20" s="55" customFormat="1" ht="14.15" x14ac:dyDescent="0.4">
      <c r="A3511" s="39"/>
      <c r="E3511" s="74"/>
      <c r="F3511" s="74"/>
      <c r="G3511" s="74"/>
      <c r="S3511" s="61"/>
      <c r="T3511" s="61"/>
    </row>
    <row r="3512" spans="1:20" s="55" customFormat="1" ht="14.15" x14ac:dyDescent="0.4">
      <c r="A3512" s="39"/>
      <c r="E3512" s="74"/>
      <c r="F3512" s="74"/>
      <c r="G3512" s="74"/>
      <c r="S3512" s="61"/>
      <c r="T3512" s="61"/>
    </row>
    <row r="3513" spans="1:20" s="55" customFormat="1" ht="14.15" x14ac:dyDescent="0.4">
      <c r="A3513" s="39"/>
      <c r="E3513" s="74"/>
      <c r="F3513" s="74"/>
      <c r="G3513" s="74"/>
      <c r="S3513" s="61"/>
      <c r="T3513" s="61"/>
    </row>
    <row r="3514" spans="1:20" s="55" customFormat="1" ht="14.15" x14ac:dyDescent="0.4">
      <c r="A3514" s="39"/>
      <c r="E3514" s="74"/>
      <c r="F3514" s="74"/>
      <c r="G3514" s="74"/>
      <c r="S3514" s="61"/>
      <c r="T3514" s="61"/>
    </row>
    <row r="3515" spans="1:20" s="55" customFormat="1" ht="14.15" x14ac:dyDescent="0.4">
      <c r="A3515" s="39"/>
      <c r="E3515" s="74"/>
      <c r="F3515" s="74"/>
      <c r="G3515" s="74"/>
      <c r="S3515" s="61"/>
      <c r="T3515" s="61"/>
    </row>
    <row r="3516" spans="1:20" s="55" customFormat="1" ht="14.15" x14ac:dyDescent="0.4">
      <c r="A3516" s="39"/>
      <c r="E3516" s="74"/>
      <c r="F3516" s="74"/>
      <c r="G3516" s="74"/>
      <c r="S3516" s="61"/>
      <c r="T3516" s="61"/>
    </row>
    <row r="3517" spans="1:20" s="55" customFormat="1" ht="14.15" x14ac:dyDescent="0.4">
      <c r="A3517" s="39"/>
      <c r="E3517" s="74"/>
      <c r="F3517" s="74"/>
      <c r="G3517" s="74"/>
      <c r="S3517" s="61"/>
      <c r="T3517" s="61"/>
    </row>
    <row r="3518" spans="1:20" s="55" customFormat="1" ht="14.15" x14ac:dyDescent="0.4">
      <c r="A3518" s="39"/>
      <c r="E3518" s="74"/>
      <c r="F3518" s="74"/>
      <c r="G3518" s="74"/>
      <c r="S3518" s="61"/>
      <c r="T3518" s="61"/>
    </row>
    <row r="3519" spans="1:20" s="55" customFormat="1" ht="14.15" x14ac:dyDescent="0.4">
      <c r="A3519" s="39"/>
      <c r="E3519" s="74"/>
      <c r="F3519" s="74"/>
      <c r="G3519" s="74"/>
      <c r="S3519" s="61"/>
      <c r="T3519" s="61"/>
    </row>
    <row r="3520" spans="1:20" s="55" customFormat="1" ht="14.15" x14ac:dyDescent="0.4">
      <c r="A3520" s="39"/>
      <c r="E3520" s="74"/>
      <c r="F3520" s="74"/>
      <c r="G3520" s="74"/>
      <c r="S3520" s="61"/>
      <c r="T3520" s="61"/>
    </row>
    <row r="3521" spans="1:20" s="55" customFormat="1" ht="14.15" x14ac:dyDescent="0.4">
      <c r="A3521" s="39"/>
      <c r="E3521" s="74"/>
      <c r="F3521" s="74"/>
      <c r="G3521" s="74"/>
      <c r="S3521" s="61"/>
      <c r="T3521" s="61"/>
    </row>
    <row r="3522" spans="1:20" s="55" customFormat="1" ht="14.15" x14ac:dyDescent="0.4">
      <c r="A3522" s="39"/>
      <c r="E3522" s="74"/>
      <c r="F3522" s="74"/>
      <c r="G3522" s="74"/>
      <c r="S3522" s="61"/>
      <c r="T3522" s="61"/>
    </row>
    <row r="3523" spans="1:20" s="55" customFormat="1" ht="14.15" x14ac:dyDescent="0.4">
      <c r="A3523" s="39"/>
      <c r="E3523" s="74"/>
      <c r="F3523" s="74"/>
      <c r="G3523" s="74"/>
      <c r="S3523" s="61"/>
      <c r="T3523" s="61"/>
    </row>
    <row r="3524" spans="1:20" s="55" customFormat="1" ht="14.15" x14ac:dyDescent="0.4">
      <c r="A3524" s="39"/>
      <c r="E3524" s="74"/>
      <c r="F3524" s="74"/>
      <c r="G3524" s="74"/>
      <c r="S3524" s="61"/>
      <c r="T3524" s="61"/>
    </row>
    <row r="3525" spans="1:20" s="55" customFormat="1" ht="14.15" x14ac:dyDescent="0.4">
      <c r="A3525" s="39"/>
      <c r="E3525" s="74"/>
      <c r="F3525" s="74"/>
      <c r="G3525" s="74"/>
      <c r="S3525" s="61"/>
      <c r="T3525" s="61"/>
    </row>
    <row r="3526" spans="1:20" s="55" customFormat="1" ht="14.15" x14ac:dyDescent="0.4">
      <c r="A3526" s="39"/>
      <c r="E3526" s="74"/>
      <c r="F3526" s="74"/>
      <c r="G3526" s="74"/>
      <c r="S3526" s="61"/>
      <c r="T3526" s="61"/>
    </row>
    <row r="3527" spans="1:20" s="55" customFormat="1" ht="14.15" x14ac:dyDescent="0.4">
      <c r="A3527" s="39"/>
      <c r="E3527" s="74"/>
      <c r="F3527" s="74"/>
      <c r="G3527" s="74"/>
      <c r="S3527" s="61"/>
      <c r="T3527" s="61"/>
    </row>
    <row r="3528" spans="1:20" s="55" customFormat="1" ht="14.15" x14ac:dyDescent="0.4">
      <c r="A3528" s="39"/>
      <c r="E3528" s="74"/>
      <c r="F3528" s="74"/>
      <c r="G3528" s="74"/>
      <c r="S3528" s="61"/>
      <c r="T3528" s="61"/>
    </row>
    <row r="3529" spans="1:20" s="55" customFormat="1" ht="14.15" x14ac:dyDescent="0.4">
      <c r="A3529" s="39"/>
      <c r="E3529" s="74"/>
      <c r="F3529" s="74"/>
      <c r="G3529" s="74"/>
      <c r="S3529" s="61"/>
      <c r="T3529" s="61"/>
    </row>
    <row r="3530" spans="1:20" s="55" customFormat="1" ht="14.15" x14ac:dyDescent="0.4">
      <c r="A3530" s="39"/>
      <c r="E3530" s="74"/>
      <c r="F3530" s="74"/>
      <c r="G3530" s="74"/>
      <c r="S3530" s="61"/>
      <c r="T3530" s="61"/>
    </row>
    <row r="3531" spans="1:20" s="55" customFormat="1" ht="14.15" x14ac:dyDescent="0.4">
      <c r="A3531" s="39"/>
      <c r="E3531" s="74"/>
      <c r="F3531" s="74"/>
      <c r="G3531" s="74"/>
      <c r="S3531" s="61"/>
      <c r="T3531" s="61"/>
    </row>
    <row r="3532" spans="1:20" s="55" customFormat="1" ht="14.15" x14ac:dyDescent="0.4">
      <c r="A3532" s="39"/>
      <c r="E3532" s="74"/>
      <c r="F3532" s="74"/>
      <c r="G3532" s="74"/>
      <c r="S3532" s="61"/>
      <c r="T3532" s="61"/>
    </row>
    <row r="3533" spans="1:20" s="55" customFormat="1" ht="14.15" x14ac:dyDescent="0.4">
      <c r="A3533" s="39"/>
      <c r="E3533" s="74"/>
      <c r="F3533" s="74"/>
      <c r="G3533" s="74"/>
      <c r="S3533" s="61"/>
      <c r="T3533" s="61"/>
    </row>
    <row r="3534" spans="1:20" s="55" customFormat="1" ht="14.15" x14ac:dyDescent="0.4">
      <c r="A3534" s="39"/>
      <c r="E3534" s="74"/>
      <c r="F3534" s="74"/>
      <c r="G3534" s="74"/>
      <c r="S3534" s="61"/>
      <c r="T3534" s="61"/>
    </row>
    <row r="3535" spans="1:20" s="55" customFormat="1" ht="14.15" x14ac:dyDescent="0.4">
      <c r="A3535" s="39"/>
      <c r="E3535" s="74"/>
      <c r="F3535" s="74"/>
      <c r="G3535" s="74"/>
      <c r="S3535" s="61"/>
      <c r="T3535" s="61"/>
    </row>
    <row r="3536" spans="1:20" s="55" customFormat="1" ht="14.15" x14ac:dyDescent="0.4">
      <c r="A3536" s="39"/>
      <c r="E3536" s="74"/>
      <c r="F3536" s="74"/>
      <c r="G3536" s="74"/>
      <c r="S3536" s="61"/>
      <c r="T3536" s="61"/>
    </row>
    <row r="3537" spans="1:20" s="55" customFormat="1" ht="14.15" x14ac:dyDescent="0.4">
      <c r="A3537" s="39"/>
      <c r="E3537" s="74"/>
      <c r="F3537" s="74"/>
      <c r="G3537" s="74"/>
      <c r="S3537" s="61"/>
      <c r="T3537" s="61"/>
    </row>
    <row r="3538" spans="1:20" s="55" customFormat="1" ht="14.15" x14ac:dyDescent="0.4">
      <c r="A3538" s="39"/>
      <c r="E3538" s="74"/>
      <c r="F3538" s="74"/>
      <c r="G3538" s="74"/>
      <c r="S3538" s="61"/>
      <c r="T3538" s="61"/>
    </row>
    <row r="3539" spans="1:20" s="55" customFormat="1" ht="14.15" x14ac:dyDescent="0.4">
      <c r="A3539" s="39"/>
      <c r="E3539" s="74"/>
      <c r="F3539" s="74"/>
      <c r="G3539" s="74"/>
      <c r="S3539" s="61"/>
      <c r="T3539" s="61"/>
    </row>
    <row r="3540" spans="1:20" s="55" customFormat="1" ht="14.15" x14ac:dyDescent="0.4">
      <c r="A3540" s="39"/>
      <c r="E3540" s="74"/>
      <c r="F3540" s="74"/>
      <c r="G3540" s="74"/>
      <c r="S3540" s="61"/>
      <c r="T3540" s="61"/>
    </row>
    <row r="3541" spans="1:20" s="55" customFormat="1" ht="14.15" x14ac:dyDescent="0.4">
      <c r="A3541" s="39"/>
      <c r="E3541" s="74"/>
      <c r="F3541" s="74"/>
      <c r="G3541" s="74"/>
      <c r="S3541" s="61"/>
      <c r="T3541" s="61"/>
    </row>
    <row r="3542" spans="1:20" s="55" customFormat="1" ht="14.15" x14ac:dyDescent="0.4">
      <c r="A3542" s="39"/>
      <c r="E3542" s="74"/>
      <c r="F3542" s="74"/>
      <c r="G3542" s="74"/>
      <c r="S3542" s="61"/>
      <c r="T3542" s="61"/>
    </row>
    <row r="3543" spans="1:20" s="55" customFormat="1" ht="14.15" x14ac:dyDescent="0.4">
      <c r="A3543" s="39"/>
      <c r="E3543" s="74"/>
      <c r="F3543" s="74"/>
      <c r="G3543" s="74"/>
      <c r="S3543" s="61"/>
      <c r="T3543" s="61"/>
    </row>
    <row r="3544" spans="1:20" s="55" customFormat="1" ht="14.15" x14ac:dyDescent="0.4">
      <c r="A3544" s="39"/>
      <c r="E3544" s="74"/>
      <c r="F3544" s="74"/>
      <c r="G3544" s="74"/>
      <c r="S3544" s="61"/>
      <c r="T3544" s="61"/>
    </row>
    <row r="3545" spans="1:20" s="55" customFormat="1" ht="14.15" x14ac:dyDescent="0.4">
      <c r="A3545" s="39"/>
      <c r="E3545" s="74"/>
      <c r="F3545" s="74"/>
      <c r="G3545" s="74"/>
      <c r="S3545" s="61"/>
      <c r="T3545" s="61"/>
    </row>
    <row r="3546" spans="1:20" s="55" customFormat="1" ht="14.15" x14ac:dyDescent="0.4">
      <c r="A3546" s="39"/>
      <c r="E3546" s="74"/>
      <c r="F3546" s="74"/>
      <c r="G3546" s="74"/>
      <c r="S3546" s="61"/>
      <c r="T3546" s="61"/>
    </row>
    <row r="3547" spans="1:20" s="55" customFormat="1" ht="14.15" x14ac:dyDescent="0.4">
      <c r="A3547" s="39"/>
      <c r="E3547" s="74"/>
      <c r="F3547" s="74"/>
      <c r="G3547" s="74"/>
      <c r="S3547" s="61"/>
      <c r="T3547" s="61"/>
    </row>
    <row r="3548" spans="1:20" s="55" customFormat="1" ht="14.15" x14ac:dyDescent="0.4">
      <c r="A3548" s="39"/>
      <c r="E3548" s="74"/>
      <c r="F3548" s="74"/>
      <c r="G3548" s="74"/>
      <c r="S3548" s="61"/>
      <c r="T3548" s="61"/>
    </row>
    <row r="3549" spans="1:20" s="55" customFormat="1" ht="14.15" x14ac:dyDescent="0.4">
      <c r="A3549" s="39"/>
      <c r="E3549" s="74"/>
      <c r="F3549" s="74"/>
      <c r="G3549" s="74"/>
      <c r="S3549" s="61"/>
      <c r="T3549" s="61"/>
    </row>
    <row r="3550" spans="1:20" s="55" customFormat="1" ht="14.15" x14ac:dyDescent="0.4">
      <c r="A3550" s="39"/>
      <c r="E3550" s="74"/>
      <c r="F3550" s="74"/>
      <c r="G3550" s="74"/>
      <c r="S3550" s="61"/>
      <c r="T3550" s="61"/>
    </row>
    <row r="3551" spans="1:20" s="55" customFormat="1" ht="14.15" x14ac:dyDescent="0.4">
      <c r="A3551" s="39"/>
      <c r="E3551" s="74"/>
      <c r="F3551" s="74"/>
      <c r="G3551" s="74"/>
      <c r="S3551" s="61"/>
      <c r="T3551" s="61"/>
    </row>
    <row r="3552" spans="1:20" s="55" customFormat="1" ht="14.15" x14ac:dyDescent="0.4">
      <c r="A3552" s="39"/>
      <c r="E3552" s="74"/>
      <c r="F3552" s="74"/>
      <c r="G3552" s="74"/>
      <c r="S3552" s="61"/>
      <c r="T3552" s="61"/>
    </row>
    <row r="3553" spans="1:20" s="55" customFormat="1" ht="14.15" x14ac:dyDescent="0.4">
      <c r="A3553" s="39"/>
      <c r="E3553" s="74"/>
      <c r="F3553" s="74"/>
      <c r="G3553" s="74"/>
      <c r="S3553" s="61"/>
      <c r="T3553" s="61"/>
    </row>
    <row r="3554" spans="1:20" s="55" customFormat="1" ht="14.15" x14ac:dyDescent="0.4">
      <c r="A3554" s="39"/>
      <c r="E3554" s="74"/>
      <c r="F3554" s="74"/>
      <c r="G3554" s="74"/>
      <c r="S3554" s="61"/>
      <c r="T3554" s="61"/>
    </row>
    <row r="3555" spans="1:20" s="55" customFormat="1" ht="14.15" x14ac:dyDescent="0.4">
      <c r="A3555" s="39"/>
      <c r="E3555" s="74"/>
      <c r="F3555" s="74"/>
      <c r="G3555" s="74"/>
      <c r="S3555" s="61"/>
      <c r="T3555" s="61"/>
    </row>
    <row r="3556" spans="1:20" s="55" customFormat="1" ht="14.15" x14ac:dyDescent="0.4">
      <c r="A3556" s="39"/>
      <c r="E3556" s="74"/>
      <c r="F3556" s="74"/>
      <c r="G3556" s="74"/>
      <c r="S3556" s="61"/>
      <c r="T3556" s="61"/>
    </row>
    <row r="3557" spans="1:20" s="55" customFormat="1" ht="14.15" x14ac:dyDescent="0.4">
      <c r="A3557" s="39"/>
      <c r="E3557" s="74"/>
      <c r="F3557" s="74"/>
      <c r="G3557" s="74"/>
      <c r="S3557" s="61"/>
      <c r="T3557" s="61"/>
    </row>
    <row r="3558" spans="1:20" s="55" customFormat="1" ht="14.15" x14ac:dyDescent="0.4">
      <c r="A3558" s="39"/>
      <c r="E3558" s="74"/>
      <c r="F3558" s="74"/>
      <c r="G3558" s="74"/>
      <c r="S3558" s="61"/>
      <c r="T3558" s="61"/>
    </row>
    <row r="3559" spans="1:20" s="55" customFormat="1" ht="14.15" x14ac:dyDescent="0.4">
      <c r="A3559" s="39"/>
      <c r="E3559" s="74"/>
      <c r="F3559" s="74"/>
      <c r="G3559" s="74"/>
      <c r="S3559" s="61"/>
      <c r="T3559" s="61"/>
    </row>
    <row r="3560" spans="1:20" s="55" customFormat="1" ht="14.15" x14ac:dyDescent="0.4">
      <c r="A3560" s="39"/>
      <c r="E3560" s="74"/>
      <c r="F3560" s="74"/>
      <c r="G3560" s="74"/>
      <c r="S3560" s="61"/>
      <c r="T3560" s="61"/>
    </row>
    <row r="3561" spans="1:20" s="55" customFormat="1" ht="14.15" x14ac:dyDescent="0.4">
      <c r="A3561" s="39"/>
      <c r="E3561" s="74"/>
      <c r="F3561" s="74"/>
      <c r="G3561" s="74"/>
      <c r="S3561" s="61"/>
      <c r="T3561" s="61"/>
    </row>
    <row r="3562" spans="1:20" s="55" customFormat="1" ht="14.15" x14ac:dyDescent="0.4">
      <c r="A3562" s="39"/>
      <c r="E3562" s="74"/>
      <c r="F3562" s="74"/>
      <c r="G3562" s="74"/>
      <c r="S3562" s="61"/>
      <c r="T3562" s="61"/>
    </row>
    <row r="3563" spans="1:20" s="55" customFormat="1" ht="14.15" x14ac:dyDescent="0.4">
      <c r="A3563" s="39"/>
      <c r="E3563" s="74"/>
      <c r="F3563" s="74"/>
      <c r="G3563" s="74"/>
      <c r="S3563" s="61"/>
      <c r="T3563" s="61"/>
    </row>
    <row r="3564" spans="1:20" s="55" customFormat="1" ht="14.15" x14ac:dyDescent="0.4">
      <c r="A3564" s="39"/>
      <c r="E3564" s="74"/>
      <c r="F3564" s="74"/>
      <c r="G3564" s="74"/>
      <c r="S3564" s="61"/>
      <c r="T3564" s="61"/>
    </row>
    <row r="3565" spans="1:20" s="55" customFormat="1" ht="14.15" x14ac:dyDescent="0.4">
      <c r="A3565" s="39"/>
      <c r="E3565" s="74"/>
      <c r="F3565" s="74"/>
      <c r="G3565" s="74"/>
      <c r="S3565" s="61"/>
      <c r="T3565" s="61"/>
    </row>
    <row r="3566" spans="1:20" s="55" customFormat="1" ht="14.15" x14ac:dyDescent="0.4">
      <c r="A3566" s="39"/>
      <c r="E3566" s="74"/>
      <c r="F3566" s="74"/>
      <c r="G3566" s="74"/>
      <c r="S3566" s="61"/>
      <c r="T3566" s="61"/>
    </row>
    <row r="3567" spans="1:20" s="55" customFormat="1" ht="14.15" x14ac:dyDescent="0.4">
      <c r="A3567" s="39"/>
      <c r="E3567" s="74"/>
      <c r="F3567" s="74"/>
      <c r="G3567" s="74"/>
      <c r="S3567" s="61"/>
      <c r="T3567" s="61"/>
    </row>
    <row r="3568" spans="1:20" s="55" customFormat="1" ht="14.15" x14ac:dyDescent="0.4">
      <c r="A3568" s="39"/>
      <c r="E3568" s="74"/>
      <c r="F3568" s="74"/>
      <c r="G3568" s="74"/>
      <c r="S3568" s="61"/>
      <c r="T3568" s="61"/>
    </row>
    <row r="3569" spans="1:20" s="55" customFormat="1" ht="14.15" x14ac:dyDescent="0.4">
      <c r="A3569" s="39"/>
      <c r="E3569" s="74"/>
      <c r="F3569" s="74"/>
      <c r="G3569" s="74"/>
      <c r="S3569" s="61"/>
      <c r="T3569" s="61"/>
    </row>
    <row r="3570" spans="1:20" s="55" customFormat="1" ht="14.15" x14ac:dyDescent="0.4">
      <c r="A3570" s="39"/>
      <c r="E3570" s="74"/>
      <c r="F3570" s="74"/>
      <c r="G3570" s="74"/>
      <c r="S3570" s="61"/>
      <c r="T3570" s="61"/>
    </row>
    <row r="3571" spans="1:20" s="55" customFormat="1" ht="14.15" x14ac:dyDescent="0.4">
      <c r="A3571" s="39"/>
      <c r="E3571" s="74"/>
      <c r="F3571" s="74"/>
      <c r="G3571" s="74"/>
      <c r="S3571" s="61"/>
      <c r="T3571" s="61"/>
    </row>
    <row r="3572" spans="1:20" s="55" customFormat="1" ht="14.15" x14ac:dyDescent="0.4">
      <c r="A3572" s="39"/>
      <c r="E3572" s="74"/>
      <c r="F3572" s="74"/>
      <c r="G3572" s="74"/>
      <c r="S3572" s="61"/>
      <c r="T3572" s="61"/>
    </row>
    <row r="3573" spans="1:20" s="55" customFormat="1" ht="14.15" x14ac:dyDescent="0.4">
      <c r="A3573" s="39"/>
      <c r="E3573" s="74"/>
      <c r="F3573" s="74"/>
      <c r="G3573" s="74"/>
      <c r="S3573" s="61"/>
      <c r="T3573" s="61"/>
    </row>
    <row r="3574" spans="1:20" s="55" customFormat="1" ht="14.15" x14ac:dyDescent="0.4">
      <c r="A3574" s="39"/>
      <c r="E3574" s="74"/>
      <c r="F3574" s="74"/>
      <c r="G3574" s="74"/>
      <c r="S3574" s="61"/>
      <c r="T3574" s="61"/>
    </row>
    <row r="3575" spans="1:20" s="55" customFormat="1" ht="14.15" x14ac:dyDescent="0.4">
      <c r="A3575" s="39"/>
      <c r="E3575" s="74"/>
      <c r="F3575" s="74"/>
      <c r="G3575" s="74"/>
      <c r="S3575" s="61"/>
      <c r="T3575" s="61"/>
    </row>
    <row r="3576" spans="1:20" s="55" customFormat="1" ht="14.15" x14ac:dyDescent="0.4">
      <c r="A3576" s="39"/>
      <c r="E3576" s="74"/>
      <c r="F3576" s="74"/>
      <c r="G3576" s="74"/>
      <c r="S3576" s="61"/>
      <c r="T3576" s="61"/>
    </row>
    <row r="3577" spans="1:20" s="55" customFormat="1" ht="14.15" x14ac:dyDescent="0.4">
      <c r="A3577" s="39"/>
      <c r="E3577" s="74"/>
      <c r="F3577" s="74"/>
      <c r="G3577" s="74"/>
      <c r="S3577" s="61"/>
      <c r="T3577" s="61"/>
    </row>
    <row r="3578" spans="1:20" s="55" customFormat="1" ht="14.15" x14ac:dyDescent="0.4">
      <c r="A3578" s="39"/>
      <c r="E3578" s="74"/>
      <c r="F3578" s="74"/>
      <c r="G3578" s="74"/>
      <c r="S3578" s="61"/>
      <c r="T3578" s="61"/>
    </row>
    <row r="3579" spans="1:20" s="55" customFormat="1" ht="14.15" x14ac:dyDescent="0.4">
      <c r="A3579" s="39"/>
      <c r="E3579" s="74"/>
      <c r="F3579" s="74"/>
      <c r="G3579" s="74"/>
      <c r="S3579" s="61"/>
      <c r="T3579" s="61"/>
    </row>
    <row r="3580" spans="1:20" s="55" customFormat="1" ht="14.15" x14ac:dyDescent="0.4">
      <c r="A3580" s="39"/>
      <c r="E3580" s="74"/>
      <c r="F3580" s="74"/>
      <c r="G3580" s="74"/>
      <c r="S3580" s="61"/>
      <c r="T3580" s="61"/>
    </row>
    <row r="3581" spans="1:20" s="55" customFormat="1" ht="14.15" x14ac:dyDescent="0.4">
      <c r="A3581" s="39"/>
      <c r="E3581" s="74"/>
      <c r="F3581" s="74"/>
      <c r="G3581" s="74"/>
      <c r="S3581" s="61"/>
      <c r="T3581" s="61"/>
    </row>
    <row r="3582" spans="1:20" s="55" customFormat="1" ht="14.15" x14ac:dyDescent="0.4">
      <c r="A3582" s="39"/>
      <c r="E3582" s="74"/>
      <c r="F3582" s="74"/>
      <c r="G3582" s="74"/>
      <c r="S3582" s="61"/>
      <c r="T3582" s="61"/>
    </row>
    <row r="3583" spans="1:20" s="55" customFormat="1" ht="14.15" x14ac:dyDescent="0.4">
      <c r="A3583" s="39"/>
      <c r="E3583" s="74"/>
      <c r="F3583" s="74"/>
      <c r="G3583" s="74"/>
      <c r="S3583" s="61"/>
      <c r="T3583" s="61"/>
    </row>
    <row r="3584" spans="1:20" s="55" customFormat="1" ht="14.15" x14ac:dyDescent="0.4">
      <c r="A3584" s="39"/>
      <c r="E3584" s="74"/>
      <c r="F3584" s="74"/>
      <c r="G3584" s="74"/>
      <c r="S3584" s="61"/>
      <c r="T3584" s="61"/>
    </row>
    <row r="3585" spans="1:20" s="55" customFormat="1" ht="14.15" x14ac:dyDescent="0.4">
      <c r="A3585" s="39"/>
      <c r="E3585" s="74"/>
      <c r="F3585" s="74"/>
      <c r="G3585" s="74"/>
      <c r="S3585" s="61"/>
      <c r="T3585" s="61"/>
    </row>
    <row r="3586" spans="1:20" s="55" customFormat="1" ht="14.15" x14ac:dyDescent="0.4">
      <c r="A3586" s="39"/>
      <c r="E3586" s="74"/>
      <c r="F3586" s="74"/>
      <c r="G3586" s="74"/>
      <c r="S3586" s="61"/>
      <c r="T3586" s="61"/>
    </row>
    <row r="3587" spans="1:20" s="55" customFormat="1" ht="14.15" x14ac:dyDescent="0.4">
      <c r="A3587" s="39"/>
      <c r="E3587" s="74"/>
      <c r="F3587" s="74"/>
      <c r="G3587" s="74"/>
      <c r="S3587" s="61"/>
      <c r="T3587" s="61"/>
    </row>
    <row r="3588" spans="1:20" s="55" customFormat="1" ht="14.15" x14ac:dyDescent="0.4">
      <c r="A3588" s="39"/>
      <c r="E3588" s="74"/>
      <c r="F3588" s="74"/>
      <c r="G3588" s="74"/>
      <c r="S3588" s="61"/>
      <c r="T3588" s="61"/>
    </row>
    <row r="3589" spans="1:20" s="55" customFormat="1" ht="14.15" x14ac:dyDescent="0.4">
      <c r="A3589" s="39"/>
      <c r="E3589" s="74"/>
      <c r="F3589" s="74"/>
      <c r="G3589" s="74"/>
      <c r="S3589" s="61"/>
      <c r="T3589" s="61"/>
    </row>
    <row r="3590" spans="1:20" s="55" customFormat="1" ht="14.15" x14ac:dyDescent="0.4">
      <c r="A3590" s="39"/>
      <c r="E3590" s="74"/>
      <c r="F3590" s="74"/>
      <c r="G3590" s="74"/>
      <c r="S3590" s="61"/>
      <c r="T3590" s="61"/>
    </row>
    <row r="3591" spans="1:20" s="55" customFormat="1" ht="14.15" x14ac:dyDescent="0.4">
      <c r="A3591" s="39"/>
      <c r="E3591" s="74"/>
      <c r="F3591" s="74"/>
      <c r="G3591" s="74"/>
      <c r="S3591" s="61"/>
      <c r="T3591" s="61"/>
    </row>
    <row r="3592" spans="1:20" s="55" customFormat="1" ht="14.15" x14ac:dyDescent="0.4">
      <c r="A3592" s="39"/>
      <c r="E3592" s="74"/>
      <c r="F3592" s="74"/>
      <c r="G3592" s="74"/>
      <c r="S3592" s="61"/>
      <c r="T3592" s="61"/>
    </row>
    <row r="3593" spans="1:20" s="55" customFormat="1" ht="14.15" x14ac:dyDescent="0.4">
      <c r="A3593" s="39"/>
      <c r="E3593" s="74"/>
      <c r="F3593" s="74"/>
      <c r="G3593" s="74"/>
      <c r="S3593" s="61"/>
      <c r="T3593" s="61"/>
    </row>
    <row r="3594" spans="1:20" s="55" customFormat="1" ht="14.15" x14ac:dyDescent="0.4">
      <c r="A3594" s="39"/>
      <c r="E3594" s="74"/>
      <c r="F3594" s="74"/>
      <c r="G3594" s="74"/>
      <c r="S3594" s="61"/>
      <c r="T3594" s="61"/>
    </row>
    <row r="3595" spans="1:20" s="55" customFormat="1" ht="14.15" x14ac:dyDescent="0.4">
      <c r="A3595" s="39"/>
      <c r="E3595" s="74"/>
      <c r="F3595" s="74"/>
      <c r="G3595" s="74"/>
      <c r="S3595" s="61"/>
      <c r="T3595" s="61"/>
    </row>
    <row r="3596" spans="1:20" s="55" customFormat="1" ht="14.15" x14ac:dyDescent="0.4">
      <c r="A3596" s="39"/>
      <c r="E3596" s="74"/>
      <c r="F3596" s="74"/>
      <c r="G3596" s="74"/>
      <c r="S3596" s="61"/>
      <c r="T3596" s="61"/>
    </row>
    <row r="3597" spans="1:20" s="55" customFormat="1" ht="14.15" x14ac:dyDescent="0.4">
      <c r="A3597" s="39"/>
      <c r="E3597" s="74"/>
      <c r="F3597" s="74"/>
      <c r="G3597" s="74"/>
      <c r="S3597" s="61"/>
      <c r="T3597" s="61"/>
    </row>
    <row r="3598" spans="1:20" s="55" customFormat="1" ht="14.15" x14ac:dyDescent="0.4">
      <c r="A3598" s="39"/>
      <c r="E3598" s="74"/>
      <c r="F3598" s="74"/>
      <c r="G3598" s="74"/>
      <c r="S3598" s="61"/>
      <c r="T3598" s="61"/>
    </row>
    <row r="3599" spans="1:20" s="55" customFormat="1" ht="14.15" x14ac:dyDescent="0.4">
      <c r="A3599" s="39"/>
      <c r="E3599" s="74"/>
      <c r="F3599" s="74"/>
      <c r="G3599" s="74"/>
      <c r="S3599" s="61"/>
      <c r="T3599" s="61"/>
    </row>
    <row r="3600" spans="1:20" s="55" customFormat="1" ht="14.15" x14ac:dyDescent="0.4">
      <c r="A3600" s="39"/>
      <c r="E3600" s="74"/>
      <c r="F3600" s="74"/>
      <c r="G3600" s="74"/>
      <c r="S3600" s="61"/>
      <c r="T3600" s="61"/>
    </row>
    <row r="3601" spans="1:20" s="55" customFormat="1" ht="14.15" x14ac:dyDescent="0.4">
      <c r="A3601" s="39"/>
      <c r="E3601" s="74"/>
      <c r="F3601" s="74"/>
      <c r="G3601" s="74"/>
      <c r="S3601" s="61"/>
      <c r="T3601" s="61"/>
    </row>
    <row r="3602" spans="1:20" s="55" customFormat="1" ht="14.15" x14ac:dyDescent="0.4">
      <c r="A3602" s="39"/>
      <c r="E3602" s="74"/>
      <c r="F3602" s="74"/>
      <c r="G3602" s="74"/>
      <c r="S3602" s="61"/>
      <c r="T3602" s="61"/>
    </row>
    <row r="3603" spans="1:20" s="55" customFormat="1" ht="14.15" x14ac:dyDescent="0.4">
      <c r="A3603" s="39"/>
      <c r="E3603" s="74"/>
      <c r="F3603" s="74"/>
      <c r="G3603" s="74"/>
      <c r="S3603" s="61"/>
      <c r="T3603" s="61"/>
    </row>
    <row r="3604" spans="1:20" s="55" customFormat="1" ht="14.15" x14ac:dyDescent="0.4">
      <c r="A3604" s="39"/>
      <c r="E3604" s="74"/>
      <c r="F3604" s="74"/>
      <c r="G3604" s="74"/>
      <c r="S3604" s="61"/>
      <c r="T3604" s="61"/>
    </row>
    <row r="3605" spans="1:20" s="55" customFormat="1" ht="14.15" x14ac:dyDescent="0.4">
      <c r="A3605" s="39"/>
      <c r="E3605" s="74"/>
      <c r="F3605" s="74"/>
      <c r="G3605" s="74"/>
      <c r="S3605" s="61"/>
      <c r="T3605" s="61"/>
    </row>
    <row r="3606" spans="1:20" s="55" customFormat="1" ht="14.15" x14ac:dyDescent="0.4">
      <c r="A3606" s="39"/>
      <c r="E3606" s="74"/>
      <c r="F3606" s="74"/>
      <c r="G3606" s="74"/>
      <c r="S3606" s="61"/>
      <c r="T3606" s="61"/>
    </row>
    <row r="3607" spans="1:20" s="55" customFormat="1" ht="14.15" x14ac:dyDescent="0.4">
      <c r="A3607" s="39"/>
      <c r="E3607" s="74"/>
      <c r="F3607" s="74"/>
      <c r="G3607" s="74"/>
      <c r="S3607" s="61"/>
      <c r="T3607" s="61"/>
    </row>
    <row r="3608" spans="1:20" s="55" customFormat="1" ht="14.15" x14ac:dyDescent="0.4">
      <c r="A3608" s="39"/>
      <c r="E3608" s="74"/>
      <c r="F3608" s="74"/>
      <c r="G3608" s="74"/>
      <c r="S3608" s="61"/>
      <c r="T3608" s="61"/>
    </row>
    <row r="3609" spans="1:20" s="55" customFormat="1" ht="14.15" x14ac:dyDescent="0.4">
      <c r="A3609" s="39"/>
      <c r="E3609" s="74"/>
      <c r="F3609" s="74"/>
      <c r="G3609" s="74"/>
      <c r="S3609" s="61"/>
      <c r="T3609" s="61"/>
    </row>
    <row r="3610" spans="1:20" s="55" customFormat="1" ht="14.15" x14ac:dyDescent="0.4">
      <c r="A3610" s="39"/>
      <c r="E3610" s="74"/>
      <c r="F3610" s="74"/>
      <c r="G3610" s="74"/>
      <c r="S3610" s="61"/>
      <c r="T3610" s="61"/>
    </row>
    <row r="3611" spans="1:20" s="55" customFormat="1" ht="14.15" x14ac:dyDescent="0.4">
      <c r="A3611" s="39"/>
      <c r="E3611" s="74"/>
      <c r="F3611" s="74"/>
      <c r="G3611" s="74"/>
      <c r="S3611" s="61"/>
      <c r="T3611" s="61"/>
    </row>
    <row r="3612" spans="1:20" s="55" customFormat="1" ht="14.15" x14ac:dyDescent="0.4">
      <c r="A3612" s="39"/>
      <c r="E3612" s="74"/>
      <c r="F3612" s="74"/>
      <c r="G3612" s="74"/>
      <c r="S3612" s="61"/>
      <c r="T3612" s="61"/>
    </row>
    <row r="3613" spans="1:20" s="55" customFormat="1" ht="14.15" x14ac:dyDescent="0.4">
      <c r="A3613" s="39"/>
      <c r="E3613" s="74"/>
      <c r="F3613" s="74"/>
      <c r="G3613" s="74"/>
      <c r="S3613" s="61"/>
      <c r="T3613" s="61"/>
    </row>
    <row r="3614" spans="1:20" s="55" customFormat="1" ht="14.15" x14ac:dyDescent="0.4">
      <c r="A3614" s="39"/>
      <c r="E3614" s="74"/>
      <c r="F3614" s="74"/>
      <c r="G3614" s="74"/>
      <c r="S3614" s="61"/>
      <c r="T3614" s="61"/>
    </row>
    <row r="3615" spans="1:20" s="55" customFormat="1" ht="14.15" x14ac:dyDescent="0.4">
      <c r="A3615" s="39"/>
      <c r="E3615" s="74"/>
      <c r="F3615" s="74"/>
      <c r="G3615" s="74"/>
      <c r="S3615" s="61"/>
      <c r="T3615" s="61"/>
    </row>
    <row r="3616" spans="1:20" s="55" customFormat="1" ht="14.15" x14ac:dyDescent="0.4">
      <c r="A3616" s="39"/>
      <c r="E3616" s="74"/>
      <c r="F3616" s="74"/>
      <c r="G3616" s="74"/>
      <c r="S3616" s="61"/>
      <c r="T3616" s="61"/>
    </row>
    <row r="3617" spans="1:20" s="55" customFormat="1" ht="14.15" x14ac:dyDescent="0.4">
      <c r="A3617" s="39"/>
      <c r="E3617" s="74"/>
      <c r="F3617" s="74"/>
      <c r="G3617" s="74"/>
      <c r="S3617" s="61"/>
      <c r="T3617" s="61"/>
    </row>
    <row r="3618" spans="1:20" s="55" customFormat="1" ht="14.15" x14ac:dyDescent="0.4">
      <c r="A3618" s="39"/>
      <c r="E3618" s="74"/>
      <c r="F3618" s="74"/>
      <c r="G3618" s="74"/>
      <c r="S3618" s="61"/>
      <c r="T3618" s="61"/>
    </row>
    <row r="3619" spans="1:20" s="55" customFormat="1" ht="14.15" x14ac:dyDescent="0.4">
      <c r="A3619" s="39"/>
      <c r="E3619" s="74"/>
      <c r="F3619" s="74"/>
      <c r="G3619" s="74"/>
      <c r="S3619" s="61"/>
      <c r="T3619" s="61"/>
    </row>
    <row r="3620" spans="1:20" s="55" customFormat="1" ht="14.15" x14ac:dyDescent="0.4">
      <c r="A3620" s="39"/>
      <c r="E3620" s="74"/>
      <c r="F3620" s="74"/>
      <c r="G3620" s="74"/>
      <c r="S3620" s="61"/>
      <c r="T3620" s="61"/>
    </row>
    <row r="3621" spans="1:20" s="55" customFormat="1" ht="14.15" x14ac:dyDescent="0.4">
      <c r="A3621" s="39"/>
      <c r="E3621" s="74"/>
      <c r="F3621" s="74"/>
      <c r="G3621" s="74"/>
      <c r="S3621" s="61"/>
      <c r="T3621" s="61"/>
    </row>
    <row r="3622" spans="1:20" s="55" customFormat="1" ht="14.15" x14ac:dyDescent="0.4">
      <c r="A3622" s="39"/>
      <c r="E3622" s="74"/>
      <c r="F3622" s="74"/>
      <c r="G3622" s="74"/>
      <c r="S3622" s="61"/>
      <c r="T3622" s="61"/>
    </row>
    <row r="3623" spans="1:20" s="55" customFormat="1" ht="14.15" x14ac:dyDescent="0.4">
      <c r="A3623" s="39"/>
      <c r="E3623" s="74"/>
      <c r="F3623" s="74"/>
      <c r="G3623" s="74"/>
      <c r="S3623" s="61"/>
      <c r="T3623" s="61"/>
    </row>
    <row r="3624" spans="1:20" s="55" customFormat="1" ht="14.15" x14ac:dyDescent="0.4">
      <c r="A3624" s="39"/>
      <c r="E3624" s="74"/>
      <c r="F3624" s="74"/>
      <c r="G3624" s="74"/>
      <c r="S3624" s="61"/>
      <c r="T3624" s="61"/>
    </row>
    <row r="3625" spans="1:20" s="55" customFormat="1" ht="14.15" x14ac:dyDescent="0.4">
      <c r="A3625" s="39"/>
      <c r="E3625" s="74"/>
      <c r="F3625" s="74"/>
      <c r="G3625" s="74"/>
      <c r="S3625" s="61"/>
      <c r="T3625" s="61"/>
    </row>
    <row r="3626" spans="1:20" s="55" customFormat="1" ht="14.15" x14ac:dyDescent="0.4">
      <c r="A3626" s="39"/>
      <c r="E3626" s="74"/>
      <c r="F3626" s="74"/>
      <c r="G3626" s="74"/>
      <c r="S3626" s="61"/>
      <c r="T3626" s="61"/>
    </row>
    <row r="3627" spans="1:20" s="55" customFormat="1" ht="14.15" x14ac:dyDescent="0.4">
      <c r="A3627" s="39"/>
      <c r="E3627" s="74"/>
      <c r="F3627" s="74"/>
      <c r="G3627" s="74"/>
      <c r="S3627" s="61"/>
      <c r="T3627" s="61"/>
    </row>
    <row r="3628" spans="1:20" s="55" customFormat="1" ht="14.15" x14ac:dyDescent="0.4">
      <c r="A3628" s="39"/>
      <c r="E3628" s="74"/>
      <c r="F3628" s="74"/>
      <c r="G3628" s="74"/>
      <c r="S3628" s="61"/>
      <c r="T3628" s="61"/>
    </row>
    <row r="3629" spans="1:20" s="55" customFormat="1" ht="14.15" x14ac:dyDescent="0.4">
      <c r="A3629" s="39"/>
      <c r="E3629" s="74"/>
      <c r="F3629" s="74"/>
      <c r="G3629" s="74"/>
      <c r="S3629" s="61"/>
      <c r="T3629" s="61"/>
    </row>
    <row r="3630" spans="1:20" s="55" customFormat="1" ht="14.15" x14ac:dyDescent="0.4">
      <c r="A3630" s="39"/>
      <c r="E3630" s="74"/>
      <c r="F3630" s="74"/>
      <c r="G3630" s="74"/>
      <c r="S3630" s="61"/>
      <c r="T3630" s="61"/>
    </row>
    <row r="3631" spans="1:20" s="55" customFormat="1" ht="14.15" x14ac:dyDescent="0.4">
      <c r="A3631" s="39"/>
      <c r="E3631" s="74"/>
      <c r="F3631" s="74"/>
      <c r="G3631" s="74"/>
      <c r="S3631" s="61"/>
      <c r="T3631" s="61"/>
    </row>
    <row r="3632" spans="1:20" s="55" customFormat="1" ht="14.15" x14ac:dyDescent="0.4">
      <c r="A3632" s="39"/>
      <c r="E3632" s="74"/>
      <c r="F3632" s="74"/>
      <c r="G3632" s="74"/>
      <c r="S3632" s="61"/>
      <c r="T3632" s="61"/>
    </row>
    <row r="3633" spans="1:20" s="55" customFormat="1" ht="14.15" x14ac:dyDescent="0.4">
      <c r="A3633" s="39"/>
      <c r="E3633" s="74"/>
      <c r="F3633" s="74"/>
      <c r="G3633" s="74"/>
      <c r="S3633" s="61"/>
      <c r="T3633" s="61"/>
    </row>
    <row r="3634" spans="1:20" s="55" customFormat="1" ht="14.15" x14ac:dyDescent="0.4">
      <c r="A3634" s="39"/>
      <c r="E3634" s="74"/>
      <c r="F3634" s="74"/>
      <c r="G3634" s="74"/>
      <c r="S3634" s="61"/>
      <c r="T3634" s="61"/>
    </row>
    <row r="3635" spans="1:20" s="55" customFormat="1" ht="14.15" x14ac:dyDescent="0.4">
      <c r="A3635" s="39"/>
      <c r="E3635" s="74"/>
      <c r="F3635" s="74"/>
      <c r="G3635" s="74"/>
      <c r="S3635" s="61"/>
      <c r="T3635" s="61"/>
    </row>
    <row r="3636" spans="1:20" s="55" customFormat="1" ht="14.15" x14ac:dyDescent="0.4">
      <c r="A3636" s="39"/>
      <c r="E3636" s="74"/>
      <c r="F3636" s="74"/>
      <c r="G3636" s="74"/>
      <c r="S3636" s="61"/>
      <c r="T3636" s="61"/>
    </row>
    <row r="3637" spans="1:20" s="55" customFormat="1" ht="14.15" x14ac:dyDescent="0.4">
      <c r="A3637" s="39"/>
      <c r="E3637" s="74"/>
      <c r="F3637" s="74"/>
      <c r="G3637" s="74"/>
      <c r="S3637" s="61"/>
      <c r="T3637" s="61"/>
    </row>
    <row r="3638" spans="1:20" s="55" customFormat="1" ht="14.15" x14ac:dyDescent="0.4">
      <c r="A3638" s="39"/>
      <c r="E3638" s="74"/>
      <c r="F3638" s="74"/>
      <c r="G3638" s="74"/>
      <c r="S3638" s="61"/>
      <c r="T3638" s="61"/>
    </row>
    <row r="3639" spans="1:20" s="55" customFormat="1" ht="14.15" x14ac:dyDescent="0.4">
      <c r="A3639" s="39"/>
      <c r="E3639" s="74"/>
      <c r="F3639" s="74"/>
      <c r="G3639" s="74"/>
      <c r="S3639" s="61"/>
      <c r="T3639" s="61"/>
    </row>
    <row r="3640" spans="1:20" s="55" customFormat="1" ht="14.15" x14ac:dyDescent="0.4">
      <c r="A3640" s="39"/>
      <c r="E3640" s="74"/>
      <c r="F3640" s="74"/>
      <c r="G3640" s="74"/>
      <c r="S3640" s="61"/>
      <c r="T3640" s="61"/>
    </row>
    <row r="3641" spans="1:20" s="55" customFormat="1" ht="14.15" x14ac:dyDescent="0.4">
      <c r="A3641" s="39"/>
      <c r="E3641" s="74"/>
      <c r="F3641" s="74"/>
      <c r="G3641" s="74"/>
      <c r="S3641" s="61"/>
      <c r="T3641" s="61"/>
    </row>
    <row r="3642" spans="1:20" s="55" customFormat="1" ht="14.15" x14ac:dyDescent="0.4">
      <c r="A3642" s="39"/>
      <c r="E3642" s="74"/>
      <c r="F3642" s="74"/>
      <c r="G3642" s="74"/>
      <c r="S3642" s="61"/>
      <c r="T3642" s="61"/>
    </row>
    <row r="3643" spans="1:20" s="55" customFormat="1" ht="14.15" x14ac:dyDescent="0.4">
      <c r="A3643" s="39"/>
      <c r="E3643" s="74"/>
      <c r="F3643" s="74"/>
      <c r="G3643" s="74"/>
      <c r="S3643" s="61"/>
      <c r="T3643" s="61"/>
    </row>
    <row r="3644" spans="1:20" s="55" customFormat="1" ht="14.15" x14ac:dyDescent="0.4">
      <c r="A3644" s="39"/>
      <c r="E3644" s="74"/>
      <c r="F3644" s="74"/>
      <c r="G3644" s="74"/>
      <c r="S3644" s="61"/>
      <c r="T3644" s="61"/>
    </row>
    <row r="3645" spans="1:20" s="55" customFormat="1" ht="14.15" x14ac:dyDescent="0.4">
      <c r="A3645" s="39"/>
      <c r="E3645" s="74"/>
      <c r="F3645" s="74"/>
      <c r="G3645" s="74"/>
      <c r="S3645" s="61"/>
      <c r="T3645" s="61"/>
    </row>
    <row r="3646" spans="1:20" s="55" customFormat="1" ht="14.15" x14ac:dyDescent="0.4">
      <c r="A3646" s="39"/>
      <c r="E3646" s="74"/>
      <c r="F3646" s="74"/>
      <c r="G3646" s="74"/>
      <c r="S3646" s="61"/>
      <c r="T3646" s="61"/>
    </row>
    <row r="3647" spans="1:20" s="55" customFormat="1" ht="14.15" x14ac:dyDescent="0.4">
      <c r="A3647" s="39"/>
      <c r="E3647" s="74"/>
      <c r="F3647" s="74"/>
      <c r="G3647" s="74"/>
      <c r="S3647" s="61"/>
      <c r="T3647" s="61"/>
    </row>
    <row r="3648" spans="1:20" s="55" customFormat="1" ht="14.15" x14ac:dyDescent="0.4">
      <c r="A3648" s="39"/>
      <c r="E3648" s="74"/>
      <c r="F3648" s="74"/>
      <c r="G3648" s="74"/>
      <c r="S3648" s="61"/>
      <c r="T3648" s="61"/>
    </row>
    <row r="3649" spans="1:20" s="55" customFormat="1" ht="14.15" x14ac:dyDescent="0.4">
      <c r="A3649" s="39"/>
      <c r="E3649" s="74"/>
      <c r="F3649" s="74"/>
      <c r="G3649" s="74"/>
      <c r="S3649" s="61"/>
      <c r="T3649" s="61"/>
    </row>
    <row r="3650" spans="1:20" s="55" customFormat="1" ht="14.15" x14ac:dyDescent="0.4">
      <c r="A3650" s="39"/>
      <c r="E3650" s="74"/>
      <c r="F3650" s="74"/>
      <c r="G3650" s="74"/>
      <c r="S3650" s="61"/>
      <c r="T3650" s="61"/>
    </row>
    <row r="3651" spans="1:20" s="55" customFormat="1" ht="14.15" x14ac:dyDescent="0.4">
      <c r="A3651" s="39"/>
      <c r="E3651" s="74"/>
      <c r="F3651" s="74"/>
      <c r="G3651" s="74"/>
      <c r="S3651" s="61"/>
      <c r="T3651" s="61"/>
    </row>
    <row r="3652" spans="1:20" s="55" customFormat="1" ht="14.15" x14ac:dyDescent="0.4">
      <c r="A3652" s="39"/>
      <c r="E3652" s="74"/>
      <c r="F3652" s="74"/>
      <c r="G3652" s="74"/>
      <c r="S3652" s="61"/>
      <c r="T3652" s="61"/>
    </row>
    <row r="3653" spans="1:20" s="55" customFormat="1" ht="14.15" x14ac:dyDescent="0.4">
      <c r="A3653" s="39"/>
      <c r="E3653" s="74"/>
      <c r="F3653" s="74"/>
      <c r="G3653" s="74"/>
      <c r="S3653" s="61"/>
      <c r="T3653" s="61"/>
    </row>
    <row r="3654" spans="1:20" s="55" customFormat="1" ht="14.15" x14ac:dyDescent="0.4">
      <c r="A3654" s="39"/>
      <c r="E3654" s="74"/>
      <c r="F3654" s="74"/>
      <c r="G3654" s="74"/>
      <c r="S3654" s="61"/>
      <c r="T3654" s="61"/>
    </row>
    <row r="3655" spans="1:20" s="55" customFormat="1" ht="14.15" x14ac:dyDescent="0.4">
      <c r="A3655" s="39"/>
      <c r="E3655" s="74"/>
      <c r="F3655" s="74"/>
      <c r="G3655" s="74"/>
      <c r="S3655" s="61"/>
      <c r="T3655" s="61"/>
    </row>
    <row r="3656" spans="1:20" s="55" customFormat="1" ht="14.15" x14ac:dyDescent="0.4">
      <c r="A3656" s="39"/>
      <c r="E3656" s="74"/>
      <c r="F3656" s="74"/>
      <c r="G3656" s="74"/>
      <c r="S3656" s="61"/>
      <c r="T3656" s="61"/>
    </row>
    <row r="3657" spans="1:20" s="55" customFormat="1" ht="14.15" x14ac:dyDescent="0.4">
      <c r="A3657" s="39"/>
      <c r="E3657" s="74"/>
      <c r="F3657" s="74"/>
      <c r="G3657" s="74"/>
      <c r="S3657" s="61"/>
      <c r="T3657" s="61"/>
    </row>
    <row r="3658" spans="1:20" s="55" customFormat="1" ht="14.15" x14ac:dyDescent="0.4">
      <c r="A3658" s="39"/>
      <c r="E3658" s="74"/>
      <c r="F3658" s="74"/>
      <c r="G3658" s="74"/>
      <c r="S3658" s="61"/>
      <c r="T3658" s="61"/>
    </row>
    <row r="3659" spans="1:20" s="55" customFormat="1" ht="14.15" x14ac:dyDescent="0.4">
      <c r="A3659" s="39"/>
      <c r="E3659" s="74"/>
      <c r="F3659" s="74"/>
      <c r="G3659" s="74"/>
      <c r="S3659" s="61"/>
      <c r="T3659" s="61"/>
    </row>
    <row r="3660" spans="1:20" s="55" customFormat="1" ht="14.15" x14ac:dyDescent="0.4">
      <c r="A3660" s="39"/>
      <c r="E3660" s="74"/>
      <c r="F3660" s="74"/>
      <c r="G3660" s="74"/>
      <c r="S3660" s="61"/>
      <c r="T3660" s="61"/>
    </row>
    <row r="3661" spans="1:20" s="55" customFormat="1" ht="14.15" x14ac:dyDescent="0.4">
      <c r="A3661" s="39"/>
      <c r="E3661" s="74"/>
      <c r="F3661" s="74"/>
      <c r="G3661" s="74"/>
      <c r="S3661" s="61"/>
      <c r="T3661" s="61"/>
    </row>
    <row r="3662" spans="1:20" s="55" customFormat="1" ht="14.15" x14ac:dyDescent="0.4">
      <c r="A3662" s="39"/>
      <c r="E3662" s="74"/>
      <c r="F3662" s="74"/>
      <c r="G3662" s="74"/>
      <c r="S3662" s="61"/>
      <c r="T3662" s="61"/>
    </row>
    <row r="3663" spans="1:20" s="55" customFormat="1" ht="14.15" x14ac:dyDescent="0.4">
      <c r="A3663" s="39"/>
      <c r="E3663" s="74"/>
      <c r="F3663" s="74"/>
      <c r="G3663" s="74"/>
      <c r="S3663" s="61"/>
      <c r="T3663" s="61"/>
    </row>
    <row r="3664" spans="1:20" s="55" customFormat="1" ht="14.15" x14ac:dyDescent="0.4">
      <c r="A3664" s="39"/>
      <c r="E3664" s="74"/>
      <c r="F3664" s="74"/>
      <c r="G3664" s="74"/>
      <c r="S3664" s="61"/>
      <c r="T3664" s="61"/>
    </row>
    <row r="3665" spans="1:20" s="55" customFormat="1" ht="14.15" x14ac:dyDescent="0.4">
      <c r="A3665" s="39"/>
      <c r="E3665" s="74"/>
      <c r="F3665" s="74"/>
      <c r="G3665" s="74"/>
      <c r="S3665" s="61"/>
      <c r="T3665" s="61"/>
    </row>
    <row r="3666" spans="1:20" s="55" customFormat="1" ht="14.15" x14ac:dyDescent="0.4">
      <c r="A3666" s="39"/>
      <c r="E3666" s="74"/>
      <c r="F3666" s="74"/>
      <c r="G3666" s="74"/>
      <c r="S3666" s="61"/>
      <c r="T3666" s="61"/>
    </row>
    <row r="3667" spans="1:20" s="55" customFormat="1" ht="14.15" x14ac:dyDescent="0.4">
      <c r="A3667" s="39"/>
      <c r="E3667" s="74"/>
      <c r="F3667" s="74"/>
      <c r="G3667" s="74"/>
      <c r="S3667" s="61"/>
      <c r="T3667" s="61"/>
    </row>
    <row r="3668" spans="1:20" s="55" customFormat="1" ht="14.15" x14ac:dyDescent="0.4">
      <c r="A3668" s="39"/>
      <c r="E3668" s="74"/>
      <c r="F3668" s="74"/>
      <c r="G3668" s="74"/>
      <c r="S3668" s="61"/>
      <c r="T3668" s="61"/>
    </row>
    <row r="3669" spans="1:20" s="55" customFormat="1" ht="14.15" x14ac:dyDescent="0.4">
      <c r="A3669" s="39"/>
      <c r="E3669" s="74"/>
      <c r="F3669" s="74"/>
      <c r="G3669" s="74"/>
      <c r="S3669" s="61"/>
      <c r="T3669" s="61"/>
    </row>
    <row r="3670" spans="1:20" s="55" customFormat="1" ht="14.15" x14ac:dyDescent="0.4">
      <c r="A3670" s="39"/>
      <c r="E3670" s="74"/>
      <c r="F3670" s="74"/>
      <c r="G3670" s="74"/>
      <c r="S3670" s="61"/>
      <c r="T3670" s="61"/>
    </row>
    <row r="3671" spans="1:20" s="55" customFormat="1" ht="14.15" x14ac:dyDescent="0.4">
      <c r="A3671" s="39"/>
      <c r="E3671" s="74"/>
      <c r="F3671" s="74"/>
      <c r="G3671" s="74"/>
      <c r="S3671" s="61"/>
      <c r="T3671" s="61"/>
    </row>
    <row r="3672" spans="1:20" s="55" customFormat="1" ht="14.15" x14ac:dyDescent="0.4">
      <c r="A3672" s="39"/>
      <c r="E3672" s="74"/>
      <c r="F3672" s="74"/>
      <c r="G3672" s="74"/>
      <c r="S3672" s="61"/>
      <c r="T3672" s="61"/>
    </row>
    <row r="3673" spans="1:20" s="55" customFormat="1" ht="14.15" x14ac:dyDescent="0.4">
      <c r="A3673" s="39"/>
      <c r="E3673" s="74"/>
      <c r="F3673" s="74"/>
      <c r="G3673" s="74"/>
      <c r="S3673" s="61"/>
      <c r="T3673" s="61"/>
    </row>
    <row r="3674" spans="1:20" s="55" customFormat="1" ht="14.15" x14ac:dyDescent="0.4">
      <c r="A3674" s="39"/>
      <c r="E3674" s="74"/>
      <c r="F3674" s="74"/>
      <c r="G3674" s="74"/>
      <c r="S3674" s="61"/>
      <c r="T3674" s="61"/>
    </row>
    <row r="3675" spans="1:20" s="55" customFormat="1" ht="14.15" x14ac:dyDescent="0.4">
      <c r="A3675" s="39"/>
      <c r="E3675" s="74"/>
      <c r="F3675" s="74"/>
      <c r="G3675" s="74"/>
      <c r="S3675" s="61"/>
      <c r="T3675" s="61"/>
    </row>
    <row r="3676" spans="1:20" s="55" customFormat="1" ht="14.15" x14ac:dyDescent="0.4">
      <c r="A3676" s="39"/>
      <c r="E3676" s="74"/>
      <c r="F3676" s="74"/>
      <c r="G3676" s="74"/>
      <c r="S3676" s="61"/>
      <c r="T3676" s="61"/>
    </row>
    <row r="3677" spans="1:20" s="55" customFormat="1" ht="14.15" x14ac:dyDescent="0.4">
      <c r="A3677" s="39"/>
      <c r="E3677" s="74"/>
      <c r="F3677" s="74"/>
      <c r="G3677" s="74"/>
      <c r="S3677" s="61"/>
      <c r="T3677" s="61"/>
    </row>
    <row r="3678" spans="1:20" s="55" customFormat="1" ht="14.15" x14ac:dyDescent="0.4">
      <c r="A3678" s="39"/>
      <c r="E3678" s="74"/>
      <c r="F3678" s="74"/>
      <c r="G3678" s="74"/>
      <c r="S3678" s="61"/>
      <c r="T3678" s="61"/>
    </row>
    <row r="3679" spans="1:20" s="55" customFormat="1" ht="14.15" x14ac:dyDescent="0.4">
      <c r="A3679" s="39"/>
      <c r="E3679" s="74"/>
      <c r="F3679" s="74"/>
      <c r="G3679" s="74"/>
      <c r="S3679" s="61"/>
      <c r="T3679" s="61"/>
    </row>
    <row r="3680" spans="1:20" s="55" customFormat="1" ht="14.15" x14ac:dyDescent="0.4">
      <c r="A3680" s="39"/>
      <c r="E3680" s="74"/>
      <c r="F3680" s="74"/>
      <c r="G3680" s="74"/>
      <c r="S3680" s="61"/>
      <c r="T3680" s="61"/>
    </row>
    <row r="3681" spans="1:20" s="55" customFormat="1" ht="14.15" x14ac:dyDescent="0.4">
      <c r="A3681" s="39"/>
      <c r="E3681" s="74"/>
      <c r="F3681" s="74"/>
      <c r="G3681" s="74"/>
      <c r="S3681" s="61"/>
      <c r="T3681" s="61"/>
    </row>
    <row r="3682" spans="1:20" s="55" customFormat="1" ht="14.15" x14ac:dyDescent="0.4">
      <c r="A3682" s="39"/>
      <c r="E3682" s="74"/>
      <c r="F3682" s="74"/>
      <c r="G3682" s="74"/>
      <c r="S3682" s="61"/>
      <c r="T3682" s="61"/>
    </row>
    <row r="3683" spans="1:20" s="55" customFormat="1" ht="14.15" x14ac:dyDescent="0.4">
      <c r="A3683" s="39"/>
      <c r="E3683" s="74"/>
      <c r="F3683" s="74"/>
      <c r="G3683" s="74"/>
      <c r="S3683" s="61"/>
      <c r="T3683" s="61"/>
    </row>
    <row r="3684" spans="1:20" s="55" customFormat="1" ht="14.15" x14ac:dyDescent="0.4">
      <c r="A3684" s="39"/>
      <c r="E3684" s="74"/>
      <c r="F3684" s="74"/>
      <c r="G3684" s="74"/>
      <c r="S3684" s="61"/>
      <c r="T3684" s="61"/>
    </row>
    <row r="3685" spans="1:20" s="55" customFormat="1" ht="14.15" x14ac:dyDescent="0.4">
      <c r="A3685" s="39"/>
      <c r="E3685" s="74"/>
      <c r="F3685" s="74"/>
      <c r="G3685" s="74"/>
      <c r="S3685" s="61"/>
      <c r="T3685" s="61"/>
    </row>
    <row r="3686" spans="1:20" s="55" customFormat="1" ht="14.15" x14ac:dyDescent="0.4">
      <c r="A3686" s="39"/>
      <c r="E3686" s="74"/>
      <c r="F3686" s="74"/>
      <c r="G3686" s="74"/>
      <c r="S3686" s="61"/>
      <c r="T3686" s="61"/>
    </row>
    <row r="3687" spans="1:20" s="55" customFormat="1" ht="14.15" x14ac:dyDescent="0.4">
      <c r="A3687" s="39"/>
      <c r="E3687" s="74"/>
      <c r="F3687" s="74"/>
      <c r="G3687" s="74"/>
      <c r="S3687" s="61"/>
      <c r="T3687" s="61"/>
    </row>
    <row r="3688" spans="1:20" s="55" customFormat="1" ht="14.15" x14ac:dyDescent="0.4">
      <c r="A3688" s="39"/>
      <c r="E3688" s="74"/>
      <c r="F3688" s="74"/>
      <c r="G3688" s="74"/>
      <c r="S3688" s="61"/>
      <c r="T3688" s="61"/>
    </row>
    <row r="3689" spans="1:20" s="55" customFormat="1" ht="14.15" x14ac:dyDescent="0.4">
      <c r="A3689" s="39"/>
      <c r="E3689" s="74"/>
      <c r="F3689" s="74"/>
      <c r="G3689" s="74"/>
      <c r="S3689" s="61"/>
      <c r="T3689" s="61"/>
    </row>
    <row r="3690" spans="1:20" s="55" customFormat="1" ht="14.15" x14ac:dyDescent="0.4">
      <c r="A3690" s="39"/>
      <c r="E3690" s="74"/>
      <c r="F3690" s="74"/>
      <c r="G3690" s="74"/>
      <c r="S3690" s="61"/>
      <c r="T3690" s="61"/>
    </row>
    <row r="3691" spans="1:20" s="55" customFormat="1" ht="14.15" x14ac:dyDescent="0.4">
      <c r="A3691" s="39"/>
      <c r="E3691" s="74"/>
      <c r="F3691" s="74"/>
      <c r="G3691" s="74"/>
      <c r="S3691" s="61"/>
      <c r="T3691" s="61"/>
    </row>
    <row r="3692" spans="1:20" s="55" customFormat="1" ht="14.15" x14ac:dyDescent="0.4">
      <c r="A3692" s="39"/>
      <c r="E3692" s="74"/>
      <c r="F3692" s="74"/>
      <c r="G3692" s="74"/>
      <c r="S3692" s="61"/>
      <c r="T3692" s="61"/>
    </row>
    <row r="3693" spans="1:20" s="55" customFormat="1" ht="14.15" x14ac:dyDescent="0.4">
      <c r="A3693" s="39"/>
      <c r="E3693" s="74"/>
      <c r="F3693" s="74"/>
      <c r="G3693" s="74"/>
      <c r="S3693" s="61"/>
      <c r="T3693" s="61"/>
    </row>
    <row r="3694" spans="1:20" s="55" customFormat="1" ht="14.15" x14ac:dyDescent="0.4">
      <c r="A3694" s="39"/>
      <c r="E3694" s="74"/>
      <c r="F3694" s="74"/>
      <c r="G3694" s="74"/>
      <c r="S3694" s="61"/>
      <c r="T3694" s="61"/>
    </row>
    <row r="3695" spans="1:20" s="55" customFormat="1" ht="14.15" x14ac:dyDescent="0.4">
      <c r="A3695" s="39"/>
      <c r="E3695" s="74"/>
      <c r="F3695" s="74"/>
      <c r="G3695" s="74"/>
      <c r="S3695" s="61"/>
      <c r="T3695" s="61"/>
    </row>
    <row r="3696" spans="1:20" s="55" customFormat="1" ht="14.15" x14ac:dyDescent="0.4">
      <c r="A3696" s="39"/>
      <c r="E3696" s="74"/>
      <c r="F3696" s="74"/>
      <c r="G3696" s="74"/>
      <c r="S3696" s="61"/>
      <c r="T3696" s="61"/>
    </row>
    <row r="3697" spans="1:20" s="55" customFormat="1" ht="14.15" x14ac:dyDescent="0.4">
      <c r="A3697" s="39"/>
      <c r="E3697" s="74"/>
      <c r="F3697" s="74"/>
      <c r="G3697" s="74"/>
      <c r="S3697" s="61"/>
      <c r="T3697" s="61"/>
    </row>
    <row r="3698" spans="1:20" s="55" customFormat="1" ht="14.15" x14ac:dyDescent="0.4">
      <c r="A3698" s="39"/>
      <c r="E3698" s="74"/>
      <c r="F3698" s="74"/>
      <c r="G3698" s="74"/>
      <c r="S3698" s="61"/>
      <c r="T3698" s="61"/>
    </row>
    <row r="3699" spans="1:20" s="55" customFormat="1" ht="14.15" x14ac:dyDescent="0.4">
      <c r="A3699" s="39"/>
      <c r="E3699" s="74"/>
      <c r="F3699" s="74"/>
      <c r="G3699" s="74"/>
      <c r="S3699" s="61"/>
      <c r="T3699" s="61"/>
    </row>
    <row r="3700" spans="1:20" s="55" customFormat="1" ht="14.15" x14ac:dyDescent="0.4">
      <c r="A3700" s="39"/>
      <c r="E3700" s="74"/>
      <c r="F3700" s="74"/>
      <c r="G3700" s="74"/>
      <c r="S3700" s="61"/>
      <c r="T3700" s="61"/>
    </row>
    <row r="3701" spans="1:20" s="55" customFormat="1" ht="14.15" x14ac:dyDescent="0.4">
      <c r="A3701" s="39"/>
      <c r="E3701" s="74"/>
      <c r="F3701" s="74"/>
      <c r="G3701" s="74"/>
      <c r="S3701" s="61"/>
      <c r="T3701" s="61"/>
    </row>
    <row r="3702" spans="1:20" s="55" customFormat="1" ht="14.15" x14ac:dyDescent="0.4">
      <c r="A3702" s="39"/>
      <c r="E3702" s="74"/>
      <c r="F3702" s="74"/>
      <c r="G3702" s="74"/>
      <c r="S3702" s="61"/>
      <c r="T3702" s="61"/>
    </row>
    <row r="3703" spans="1:20" s="55" customFormat="1" ht="14.15" x14ac:dyDescent="0.4">
      <c r="A3703" s="39"/>
      <c r="E3703" s="74"/>
      <c r="F3703" s="74"/>
      <c r="G3703" s="74"/>
      <c r="S3703" s="61"/>
      <c r="T3703" s="61"/>
    </row>
    <row r="3704" spans="1:20" s="55" customFormat="1" ht="14.15" x14ac:dyDescent="0.4">
      <c r="A3704" s="39"/>
      <c r="E3704" s="74"/>
      <c r="F3704" s="74"/>
      <c r="G3704" s="74"/>
      <c r="S3704" s="61"/>
      <c r="T3704" s="61"/>
    </row>
    <row r="3705" spans="1:20" s="55" customFormat="1" ht="14.15" x14ac:dyDescent="0.4">
      <c r="A3705" s="39"/>
      <c r="E3705" s="74"/>
      <c r="F3705" s="74"/>
      <c r="G3705" s="74"/>
      <c r="S3705" s="61"/>
      <c r="T3705" s="61"/>
    </row>
    <row r="3706" spans="1:20" s="55" customFormat="1" x14ac:dyDescent="0.4">
      <c r="A3706" s="39"/>
      <c r="E3706" s="74"/>
      <c r="F3706" s="74"/>
      <c r="G3706" s="74"/>
      <c r="R3706" s="43"/>
      <c r="S3706" s="61"/>
      <c r="T3706" s="61"/>
    </row>
    <row r="3707" spans="1:20" s="55" customFormat="1" x14ac:dyDescent="0.4">
      <c r="A3707" s="39"/>
      <c r="E3707" s="74"/>
      <c r="F3707" s="74"/>
      <c r="G3707" s="74"/>
      <c r="R3707" s="43"/>
      <c r="S3707" s="61"/>
      <c r="T3707" s="61"/>
    </row>
    <row r="3708" spans="1:20" s="55" customFormat="1" x14ac:dyDescent="0.4">
      <c r="A3708" s="39"/>
      <c r="E3708" s="74"/>
      <c r="F3708" s="74"/>
      <c r="G3708" s="74"/>
      <c r="R3708" s="43"/>
      <c r="S3708" s="61"/>
      <c r="T3708" s="61"/>
    </row>
    <row r="3709" spans="1:20" s="55" customFormat="1" x14ac:dyDescent="0.4">
      <c r="A3709" s="39"/>
      <c r="E3709" s="74"/>
      <c r="F3709" s="74"/>
      <c r="G3709" s="74"/>
      <c r="R3709" s="43"/>
      <c r="S3709" s="61"/>
      <c r="T3709" s="61"/>
    </row>
    <row r="3710" spans="1:20" s="55" customFormat="1" x14ac:dyDescent="0.4">
      <c r="A3710" s="39"/>
      <c r="E3710" s="74"/>
      <c r="F3710" s="74"/>
      <c r="G3710" s="74"/>
      <c r="R3710" s="43"/>
      <c r="S3710" s="61"/>
      <c r="T3710" s="61"/>
    </row>
    <row r="3711" spans="1:20" s="55" customFormat="1" x14ac:dyDescent="0.4">
      <c r="A3711" s="39"/>
      <c r="E3711" s="74"/>
      <c r="F3711" s="74"/>
      <c r="G3711" s="74"/>
      <c r="R3711" s="43"/>
      <c r="S3711" s="44"/>
      <c r="T3711" s="61"/>
    </row>
    <row r="3712" spans="1:20" s="55" customFormat="1" x14ac:dyDescent="0.4">
      <c r="A3712" s="39"/>
      <c r="E3712" s="74"/>
      <c r="F3712" s="74"/>
      <c r="G3712" s="74"/>
      <c r="R3712" s="43"/>
      <c r="S3712" s="44"/>
      <c r="T3712" s="61"/>
    </row>
    <row r="3713" spans="1:26" s="55" customFormat="1" x14ac:dyDescent="0.4">
      <c r="A3713" s="39"/>
      <c r="E3713" s="74"/>
      <c r="F3713" s="74"/>
      <c r="G3713" s="74"/>
      <c r="R3713" s="43"/>
      <c r="S3713" s="44"/>
      <c r="T3713" s="44"/>
      <c r="U3713" s="43"/>
      <c r="V3713" s="43"/>
      <c r="W3713" s="43"/>
      <c r="X3713" s="43"/>
      <c r="Y3713" s="43"/>
      <c r="Z3713" s="43"/>
    </row>
  </sheetData>
  <mergeCells count="5">
    <mergeCell ref="D2:G2"/>
    <mergeCell ref="H2:I2"/>
    <mergeCell ref="K2:M2"/>
    <mergeCell ref="N2:P2"/>
    <mergeCell ref="B55:P55"/>
  </mergeCells>
  <printOptions horizontalCentered="1" verticalCentered="1"/>
  <pageMargins left="0.31496062992125984" right="0.51181102362204722" top="0.19685039370078741" bottom="0.15748031496062992" header="0.17" footer="0.15748031496062992"/>
  <pageSetup paperSize="9" scale="57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7030A0"/>
  </sheetPr>
  <dimension ref="A1:FC60"/>
  <sheetViews>
    <sheetView workbookViewId="0">
      <selection activeCell="N11" sqref="N11"/>
    </sheetView>
  </sheetViews>
  <sheetFormatPr defaultColWidth="9.3828125" defaultRowHeight="12.45" x14ac:dyDescent="0.3"/>
  <cols>
    <col min="1" max="1" width="6.53515625" style="1" bestFit="1" customWidth="1"/>
    <col min="2" max="2" width="6.53515625" style="1" customWidth="1"/>
    <col min="3" max="3" width="22.3828125" style="1" customWidth="1"/>
    <col min="4" max="4" width="8.53515625" style="1" customWidth="1"/>
    <col min="5" max="5" width="10.53515625" style="1" customWidth="1"/>
    <col min="6" max="24" width="11.3828125" style="1" customWidth="1"/>
    <col min="25" max="153" width="9.3828125" style="1"/>
    <col min="154" max="159" width="9.3828125" style="2"/>
    <col min="160" max="16384" width="9.3828125" style="1"/>
  </cols>
  <sheetData>
    <row r="1" spans="1:159" x14ac:dyDescent="0.3">
      <c r="A1" s="38" t="s">
        <v>183</v>
      </c>
      <c r="B1" s="29"/>
      <c r="Y1" s="37"/>
      <c r="Z1" s="37"/>
      <c r="AA1" s="37"/>
      <c r="AB1" s="37"/>
      <c r="AC1" s="37"/>
      <c r="AD1" s="37"/>
      <c r="AE1" s="37"/>
      <c r="AF1" s="37"/>
      <c r="AG1" s="37"/>
      <c r="AH1" s="37"/>
      <c r="AI1" s="37"/>
      <c r="AJ1" s="37"/>
      <c r="AK1" s="37"/>
      <c r="AL1" s="37"/>
      <c r="AM1" s="37"/>
      <c r="AN1" s="37"/>
      <c r="AO1" s="37"/>
      <c r="AP1" s="37"/>
      <c r="AQ1" s="37"/>
      <c r="AR1" s="37"/>
      <c r="AS1" s="37"/>
      <c r="AT1" s="37"/>
      <c r="AU1" s="37"/>
      <c r="AV1" s="37"/>
      <c r="AW1" s="37"/>
      <c r="AX1" s="37"/>
      <c r="AY1" s="37"/>
      <c r="AZ1" s="37"/>
      <c r="BA1" s="37"/>
      <c r="BB1" s="37"/>
      <c r="BC1" s="37"/>
      <c r="BD1" s="37"/>
      <c r="BE1" s="37"/>
      <c r="BF1" s="37"/>
      <c r="BG1" s="37"/>
      <c r="BH1" s="37"/>
      <c r="BI1" s="37"/>
      <c r="BJ1" s="37"/>
      <c r="BK1" s="37"/>
      <c r="BL1" s="37"/>
      <c r="BM1" s="37"/>
      <c r="BN1" s="37"/>
      <c r="BO1" s="37"/>
      <c r="BP1" s="37"/>
      <c r="BQ1" s="37"/>
      <c r="BR1" s="37"/>
      <c r="BS1" s="37"/>
      <c r="BT1" s="37"/>
      <c r="BU1" s="37"/>
      <c r="BV1" s="37"/>
      <c r="BW1" s="37"/>
      <c r="BX1" s="37"/>
      <c r="BY1" s="37"/>
      <c r="BZ1" s="37"/>
      <c r="CA1" s="37"/>
      <c r="CB1" s="37"/>
      <c r="CC1" s="37"/>
      <c r="CD1" s="37"/>
      <c r="CE1" s="37"/>
      <c r="CF1" s="37"/>
      <c r="CG1" s="37"/>
      <c r="CH1" s="37"/>
      <c r="CI1" s="37"/>
      <c r="CJ1" s="37"/>
      <c r="CK1" s="37"/>
      <c r="CL1" s="37"/>
      <c r="CM1" s="37"/>
      <c r="CN1" s="37"/>
      <c r="CO1" s="37"/>
      <c r="CP1" s="37"/>
      <c r="CQ1" s="37"/>
      <c r="CR1" s="37"/>
      <c r="CS1" s="37"/>
      <c r="CT1" s="37"/>
      <c r="CU1" s="37"/>
      <c r="CV1" s="37"/>
      <c r="CW1" s="37"/>
      <c r="CX1" s="37"/>
      <c r="CY1" s="37"/>
      <c r="CZ1" s="37"/>
      <c r="DA1" s="37"/>
      <c r="DB1" s="37"/>
      <c r="DC1" s="37"/>
      <c r="DD1" s="37"/>
      <c r="DE1" s="37"/>
      <c r="DF1" s="37"/>
      <c r="DG1" s="37"/>
      <c r="DH1" s="37"/>
      <c r="DI1" s="37"/>
      <c r="DJ1" s="37"/>
      <c r="DK1" s="37"/>
      <c r="DL1" s="37"/>
      <c r="DM1" s="37"/>
      <c r="DN1" s="37"/>
      <c r="DO1" s="37"/>
      <c r="DP1" s="37"/>
      <c r="DQ1" s="37"/>
      <c r="DR1" s="37"/>
      <c r="DS1" s="37"/>
      <c r="DT1" s="37"/>
      <c r="DU1" s="37"/>
      <c r="DV1" s="37"/>
      <c r="DW1" s="37"/>
      <c r="DX1" s="37"/>
      <c r="DY1" s="37"/>
      <c r="DZ1" s="37"/>
      <c r="EA1" s="37"/>
      <c r="EB1" s="37"/>
      <c r="EC1" s="37"/>
      <c r="ED1" s="37"/>
      <c r="EE1" s="37"/>
      <c r="EF1" s="37"/>
      <c r="EG1" s="37"/>
      <c r="EH1" s="37"/>
      <c r="EI1" s="37"/>
      <c r="EJ1" s="37"/>
      <c r="EK1" s="37"/>
      <c r="EL1" s="37"/>
      <c r="EM1" s="37"/>
      <c r="EN1" s="37"/>
      <c r="EO1" s="37"/>
      <c r="EP1" s="37"/>
      <c r="EQ1" s="37"/>
      <c r="ER1" s="37"/>
      <c r="ES1" s="37"/>
      <c r="ET1" s="37"/>
      <c r="EU1" s="37"/>
      <c r="EV1" s="37"/>
      <c r="EW1" s="37"/>
      <c r="EX1" s="37"/>
      <c r="EY1" s="37"/>
      <c r="EZ1" s="37"/>
      <c r="FA1" s="36"/>
      <c r="FB1" s="36"/>
      <c r="FC1" s="36"/>
    </row>
    <row r="2" spans="1:159" x14ac:dyDescent="0.3">
      <c r="A2" s="35" t="s">
        <v>184</v>
      </c>
      <c r="B2" s="29"/>
      <c r="Y2" s="26"/>
      <c r="Z2" s="26"/>
      <c r="AA2" s="26"/>
      <c r="AB2" s="26"/>
      <c r="AC2" s="26"/>
      <c r="AD2" s="26"/>
      <c r="AE2" s="26"/>
      <c r="AF2" s="26"/>
      <c r="AG2" s="26"/>
      <c r="AH2" s="26"/>
      <c r="AI2" s="26"/>
      <c r="AJ2" s="26"/>
      <c r="AK2" s="26"/>
      <c r="AL2" s="26"/>
      <c r="AM2" s="26"/>
      <c r="AN2" s="26"/>
      <c r="AO2" s="26"/>
      <c r="AP2" s="26"/>
      <c r="AQ2" s="26"/>
      <c r="AR2" s="26"/>
      <c r="AS2" s="26"/>
      <c r="AT2" s="26"/>
      <c r="AU2" s="26"/>
      <c r="AV2" s="26"/>
      <c r="AW2" s="26"/>
      <c r="AX2" s="26"/>
      <c r="AY2" s="26"/>
      <c r="AZ2" s="26"/>
      <c r="BA2" s="26"/>
      <c r="BB2" s="26"/>
      <c r="BC2" s="26"/>
      <c r="BD2" s="26"/>
      <c r="BE2" s="26"/>
      <c r="BF2" s="26"/>
      <c r="BG2" s="26"/>
      <c r="BH2" s="26"/>
      <c r="BI2" s="26"/>
      <c r="BJ2" s="26"/>
      <c r="BK2" s="26"/>
      <c r="BL2" s="26"/>
      <c r="BM2" s="26"/>
      <c r="BN2" s="26"/>
      <c r="BO2" s="26"/>
      <c r="BP2" s="26"/>
      <c r="BQ2" s="26"/>
      <c r="BR2" s="26"/>
      <c r="BS2" s="26"/>
      <c r="BT2" s="26"/>
      <c r="BU2" s="26"/>
      <c r="BV2" s="26"/>
      <c r="BW2" s="26"/>
      <c r="BX2" s="26"/>
      <c r="BY2" s="26"/>
      <c r="BZ2" s="26"/>
      <c r="CA2" s="26"/>
      <c r="CB2" s="26"/>
      <c r="CC2" s="26"/>
      <c r="CD2" s="26"/>
      <c r="CE2" s="26"/>
      <c r="CF2" s="26"/>
      <c r="CG2" s="26"/>
      <c r="CH2" s="26"/>
      <c r="CI2" s="26"/>
      <c r="CJ2" s="26"/>
      <c r="CK2" s="26"/>
      <c r="CL2" s="26"/>
      <c r="CM2" s="26"/>
      <c r="CN2" s="26"/>
      <c r="CO2" s="26"/>
      <c r="CP2" s="26"/>
      <c r="CQ2" s="26"/>
      <c r="CR2" s="26"/>
      <c r="CS2" s="26"/>
      <c r="CT2" s="26"/>
      <c r="CU2" s="26"/>
      <c r="CV2" s="26"/>
      <c r="CW2" s="26"/>
      <c r="CX2" s="26"/>
      <c r="CY2" s="26"/>
      <c r="CZ2" s="26"/>
      <c r="DA2" s="26"/>
      <c r="DB2" s="26"/>
      <c r="DC2" s="26"/>
      <c r="DD2" s="26"/>
      <c r="DE2" s="26"/>
      <c r="DF2" s="26"/>
      <c r="DG2" s="26"/>
      <c r="DH2" s="26"/>
      <c r="DI2" s="26"/>
      <c r="DJ2" s="26"/>
      <c r="DK2" s="26"/>
      <c r="DL2" s="26"/>
      <c r="DM2" s="26"/>
      <c r="DN2" s="26"/>
      <c r="DO2" s="26"/>
      <c r="DP2" s="26"/>
      <c r="DQ2" s="26"/>
      <c r="DR2" s="26"/>
      <c r="DS2" s="26"/>
      <c r="DT2" s="26"/>
      <c r="DU2" s="26"/>
      <c r="DV2" s="26"/>
      <c r="DW2" s="31"/>
      <c r="DX2" s="26"/>
      <c r="DY2" s="26"/>
      <c r="DZ2" s="26"/>
      <c r="EA2" s="26"/>
      <c r="EB2" s="26"/>
      <c r="EC2" s="26"/>
      <c r="ED2" s="26"/>
      <c r="EE2" s="26"/>
      <c r="EF2" s="26"/>
      <c r="EG2" s="26"/>
      <c r="EH2" s="26"/>
      <c r="EI2" s="26"/>
      <c r="EJ2" s="26"/>
      <c r="EK2" s="26"/>
      <c r="EL2" s="26"/>
      <c r="EM2" s="26"/>
      <c r="EN2" s="26"/>
      <c r="EO2" s="26"/>
      <c r="EP2" s="26"/>
      <c r="EQ2" s="26"/>
      <c r="ER2" s="26"/>
      <c r="ES2" s="26"/>
      <c r="ET2" s="26"/>
      <c r="EU2" s="26"/>
      <c r="EV2" s="26"/>
      <c r="EW2" s="26"/>
      <c r="EX2" s="26"/>
      <c r="EY2" s="26"/>
      <c r="EZ2" s="26"/>
      <c r="FA2" s="30"/>
      <c r="FB2" s="30"/>
      <c r="FC2" s="30"/>
    </row>
    <row r="3" spans="1:159" x14ac:dyDescent="0.3">
      <c r="B3" s="34"/>
      <c r="C3" s="33"/>
      <c r="Y3" s="26"/>
      <c r="Z3" s="26"/>
      <c r="AA3" s="26"/>
      <c r="AB3" s="26"/>
      <c r="AC3" s="26"/>
      <c r="AD3" s="26"/>
      <c r="AE3" s="26"/>
      <c r="AF3" s="26"/>
      <c r="AG3" s="26"/>
      <c r="AH3" s="26"/>
      <c r="AI3" s="26"/>
      <c r="AJ3" s="26"/>
      <c r="AK3" s="26"/>
      <c r="AL3" s="26"/>
      <c r="AM3" s="26"/>
      <c r="AN3" s="26"/>
      <c r="AO3" s="26"/>
      <c r="AP3" s="26"/>
      <c r="AQ3" s="26"/>
      <c r="AR3" s="26"/>
      <c r="AS3" s="26"/>
      <c r="AT3" s="26"/>
      <c r="AU3" s="26"/>
      <c r="AV3" s="26"/>
      <c r="AW3" s="26"/>
      <c r="AX3" s="26"/>
      <c r="AY3" s="26"/>
      <c r="AZ3" s="26"/>
      <c r="BA3" s="26"/>
      <c r="BB3" s="26"/>
      <c r="BC3" s="26"/>
      <c r="BD3" s="26"/>
      <c r="BE3" s="26"/>
      <c r="BF3" s="26"/>
      <c r="BG3" s="26"/>
      <c r="BH3" s="26"/>
      <c r="BI3" s="26"/>
      <c r="BJ3" s="26"/>
      <c r="BK3" s="26"/>
      <c r="BL3" s="26"/>
      <c r="BM3" s="26"/>
      <c r="BN3" s="26"/>
      <c r="BO3" s="26"/>
      <c r="BP3" s="26"/>
      <c r="BQ3" s="26"/>
      <c r="BR3" s="26"/>
      <c r="BS3" s="26"/>
      <c r="BT3" s="26"/>
      <c r="BU3" s="26"/>
      <c r="BV3" s="26"/>
      <c r="BW3" s="26"/>
      <c r="BX3" s="26"/>
      <c r="BY3" s="26"/>
      <c r="BZ3" s="26"/>
      <c r="CA3" s="26"/>
      <c r="CB3" s="26"/>
      <c r="CC3" s="26"/>
      <c r="CD3" s="26"/>
      <c r="CE3" s="26"/>
      <c r="CF3" s="26"/>
      <c r="CG3" s="26"/>
      <c r="CH3" s="26"/>
      <c r="CI3" s="26"/>
      <c r="CJ3" s="26"/>
      <c r="CK3" s="26"/>
      <c r="CL3" s="26"/>
      <c r="CM3" s="26"/>
      <c r="CN3" s="26"/>
      <c r="CO3" s="26"/>
      <c r="CP3" s="26"/>
      <c r="CQ3" s="26"/>
      <c r="CR3" s="26"/>
      <c r="CS3" s="26"/>
      <c r="CT3" s="26"/>
      <c r="CU3" s="26"/>
      <c r="CV3" s="26"/>
      <c r="CW3" s="26"/>
      <c r="CX3" s="26"/>
      <c r="CY3" s="26"/>
      <c r="CZ3" s="26"/>
      <c r="DA3" s="26"/>
      <c r="DB3" s="26"/>
      <c r="DC3" s="26"/>
      <c r="DD3" s="26"/>
      <c r="DE3" s="26"/>
      <c r="DF3" s="26"/>
      <c r="DG3" s="26"/>
      <c r="DH3" s="26"/>
      <c r="DI3" s="26"/>
      <c r="DJ3" s="26"/>
      <c r="DK3" s="26"/>
      <c r="DL3" s="26"/>
      <c r="DM3" s="26"/>
      <c r="DN3" s="26"/>
      <c r="DO3" s="26"/>
      <c r="DP3" s="26"/>
      <c r="DQ3" s="26"/>
      <c r="DR3" s="26"/>
      <c r="DS3" s="26"/>
      <c r="DT3" s="26"/>
      <c r="DU3" s="26"/>
      <c r="DV3" s="26"/>
      <c r="DY3" s="26"/>
      <c r="DZ3" s="26"/>
      <c r="EA3" s="26"/>
      <c r="EB3" s="26"/>
      <c r="EC3" s="26"/>
      <c r="ED3" s="26"/>
      <c r="EE3" s="26"/>
      <c r="EF3" s="26"/>
      <c r="EG3" s="26"/>
      <c r="EH3" s="26"/>
      <c r="EI3" s="26"/>
      <c r="EJ3" s="26"/>
      <c r="EK3" s="26"/>
      <c r="EL3" s="26"/>
      <c r="EM3" s="26"/>
      <c r="EN3" s="26"/>
      <c r="EO3" s="26"/>
      <c r="EP3" s="26"/>
      <c r="EQ3" s="26"/>
      <c r="ER3" s="26"/>
      <c r="ES3" s="26"/>
      <c r="ET3" s="26"/>
      <c r="EU3" s="26"/>
      <c r="EV3" s="26"/>
      <c r="EW3" s="26"/>
      <c r="EX3" s="26"/>
      <c r="EY3" s="26"/>
      <c r="EZ3" s="26"/>
      <c r="FA3" s="30"/>
      <c r="FB3" s="30"/>
      <c r="FC3" s="30"/>
    </row>
    <row r="4" spans="1:159" x14ac:dyDescent="0.3">
      <c r="B4" s="29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  <c r="AU4" s="26"/>
      <c r="AV4" s="26"/>
      <c r="AW4" s="26"/>
      <c r="AX4" s="26"/>
      <c r="AY4" s="26"/>
      <c r="AZ4" s="26"/>
      <c r="BA4" s="26"/>
      <c r="BB4" s="26"/>
      <c r="BC4" s="26"/>
      <c r="BD4" s="26"/>
      <c r="BE4" s="26"/>
      <c r="BF4" s="26"/>
      <c r="BG4" s="26"/>
      <c r="BH4" s="26"/>
      <c r="BI4" s="26"/>
      <c r="BJ4" s="26"/>
      <c r="BK4" s="26"/>
      <c r="BL4" s="26"/>
      <c r="BM4" s="26"/>
      <c r="BN4" s="26"/>
      <c r="BO4" s="26"/>
      <c r="BP4" s="26"/>
      <c r="BQ4" s="26"/>
      <c r="BR4" s="26"/>
      <c r="BS4" s="26"/>
      <c r="BT4" s="26"/>
      <c r="BU4" s="26"/>
      <c r="BV4" s="26"/>
      <c r="BW4" s="26"/>
      <c r="BX4" s="26"/>
      <c r="BY4" s="26"/>
      <c r="BZ4" s="26"/>
      <c r="CA4" s="26"/>
      <c r="CB4" s="26"/>
      <c r="CC4" s="26"/>
      <c r="CD4" s="26"/>
      <c r="CE4" s="26"/>
      <c r="CF4" s="26"/>
      <c r="CG4" s="26"/>
      <c r="CH4" s="26"/>
      <c r="CI4" s="26"/>
      <c r="CJ4" s="26"/>
      <c r="CK4" s="26"/>
      <c r="CL4" s="26"/>
      <c r="CM4" s="26"/>
      <c r="CN4" s="26"/>
      <c r="CO4" s="26"/>
      <c r="CP4" s="26"/>
      <c r="CQ4" s="26"/>
      <c r="CR4" s="26"/>
      <c r="CS4" s="26"/>
      <c r="CT4" s="26"/>
      <c r="CU4" s="26"/>
      <c r="CV4" s="26"/>
      <c r="CW4" s="26"/>
      <c r="CX4" s="26"/>
      <c r="CY4" s="26"/>
      <c r="CZ4" s="26"/>
      <c r="DA4" s="26"/>
      <c r="DB4" s="26"/>
      <c r="DC4" s="26"/>
      <c r="DD4" s="26"/>
      <c r="DE4" s="26"/>
      <c r="DF4" s="26"/>
      <c r="DG4" s="26"/>
      <c r="DH4" s="26"/>
      <c r="DI4" s="26"/>
      <c r="DJ4" s="26"/>
      <c r="DK4" s="26"/>
      <c r="DL4" s="26"/>
      <c r="DM4" s="26"/>
      <c r="DN4" s="26"/>
      <c r="DO4" s="26"/>
      <c r="DP4" s="26"/>
      <c r="DQ4" s="26"/>
      <c r="DR4" s="26"/>
      <c r="DS4" s="26"/>
      <c r="DT4" s="26"/>
      <c r="DU4" s="26"/>
      <c r="DV4" s="26"/>
      <c r="DW4" s="26"/>
      <c r="DX4" s="26"/>
      <c r="DY4" s="26"/>
      <c r="DZ4" s="26"/>
      <c r="EA4" s="26"/>
      <c r="EB4" s="26"/>
      <c r="EC4" s="26"/>
      <c r="ED4" s="26"/>
      <c r="EE4" s="26"/>
      <c r="EF4" s="26"/>
      <c r="EG4" s="26"/>
      <c r="EH4" s="26"/>
      <c r="EI4" s="26"/>
      <c r="EJ4" s="26"/>
      <c r="EK4" s="26"/>
      <c r="EL4" s="26"/>
      <c r="EM4" s="26"/>
      <c r="EN4" s="26"/>
      <c r="EO4" s="26"/>
      <c r="EP4" s="26"/>
      <c r="EQ4" s="26"/>
      <c r="ER4" s="26"/>
      <c r="ES4" s="26"/>
      <c r="ET4" s="26"/>
      <c r="EU4" s="26"/>
      <c r="EV4" s="26"/>
      <c r="EW4" s="26"/>
      <c r="EX4" s="26"/>
      <c r="EY4" s="26"/>
      <c r="EZ4" s="26"/>
      <c r="FA4" s="30"/>
      <c r="FB4" s="30"/>
      <c r="FC4" s="30"/>
    </row>
    <row r="5" spans="1:159" x14ac:dyDescent="0.3">
      <c r="B5" s="29"/>
      <c r="C5" s="32"/>
      <c r="Y5" s="26"/>
      <c r="Z5" s="26"/>
      <c r="AA5" s="26"/>
      <c r="AB5" s="26"/>
      <c r="AC5" s="26"/>
      <c r="AD5" s="26"/>
      <c r="AE5" s="26"/>
      <c r="AF5" s="26"/>
      <c r="AG5" s="26"/>
      <c r="AH5" s="26"/>
      <c r="AI5" s="26"/>
      <c r="AJ5" s="26"/>
      <c r="AK5" s="26"/>
      <c r="AL5" s="26"/>
      <c r="AM5" s="26"/>
      <c r="AN5" s="26"/>
      <c r="AO5" s="26"/>
      <c r="AP5" s="26"/>
      <c r="AQ5" s="26"/>
      <c r="AR5" s="26"/>
      <c r="AS5" s="26"/>
      <c r="AT5" s="26"/>
      <c r="AU5" s="26"/>
      <c r="AV5" s="26"/>
      <c r="AW5" s="26"/>
      <c r="AX5" s="26"/>
      <c r="AY5" s="26"/>
      <c r="AZ5" s="26"/>
      <c r="BA5" s="26"/>
      <c r="BB5" s="26"/>
      <c r="BC5" s="26"/>
      <c r="BD5" s="26"/>
      <c r="BE5" s="26"/>
      <c r="BF5" s="26"/>
      <c r="BG5" s="26"/>
      <c r="BH5" s="26"/>
      <c r="BI5" s="26"/>
      <c r="BJ5" s="26"/>
      <c r="BK5" s="26"/>
      <c r="BL5" s="26"/>
      <c r="BM5" s="26"/>
      <c r="BN5" s="26"/>
      <c r="BO5" s="26"/>
      <c r="BP5" s="26"/>
      <c r="BQ5" s="26"/>
      <c r="BR5" s="26"/>
      <c r="BS5" s="26"/>
      <c r="BT5" s="26"/>
      <c r="BU5" s="26"/>
      <c r="BV5" s="26"/>
      <c r="BW5" s="26"/>
      <c r="BX5" s="26"/>
      <c r="BY5" s="26"/>
      <c r="BZ5" s="26"/>
      <c r="CA5" s="26"/>
      <c r="CB5" s="26"/>
      <c r="CC5" s="26"/>
      <c r="CD5" s="26"/>
      <c r="CE5" s="26"/>
      <c r="CF5" s="26"/>
      <c r="CG5" s="26"/>
      <c r="CH5" s="26"/>
      <c r="CI5" s="26"/>
      <c r="CJ5" s="26"/>
      <c r="CK5" s="26"/>
      <c r="CL5" s="26"/>
      <c r="CM5" s="26"/>
      <c r="CN5" s="26"/>
      <c r="CO5" s="26"/>
      <c r="CP5" s="26"/>
      <c r="CQ5" s="26"/>
      <c r="CR5" s="26"/>
      <c r="CS5" s="26"/>
      <c r="CT5" s="26"/>
      <c r="CU5" s="26"/>
      <c r="CV5" s="26"/>
      <c r="CW5" s="26"/>
      <c r="CX5" s="26"/>
      <c r="CY5" s="26"/>
      <c r="CZ5" s="26"/>
      <c r="DA5" s="26"/>
      <c r="DB5" s="26"/>
      <c r="DC5" s="26"/>
      <c r="DD5" s="26"/>
      <c r="DE5" s="26"/>
      <c r="DF5" s="26"/>
      <c r="DG5" s="26"/>
      <c r="DH5" s="26"/>
      <c r="DI5" s="26"/>
      <c r="DJ5" s="26"/>
      <c r="DK5" s="26"/>
      <c r="DL5" s="26"/>
      <c r="DM5" s="26"/>
      <c r="DN5" s="26"/>
      <c r="DO5" s="26"/>
      <c r="DP5" s="26"/>
      <c r="DQ5" s="26"/>
      <c r="DR5" s="26"/>
      <c r="DS5" s="26"/>
      <c r="DT5" s="26"/>
      <c r="DU5" s="26"/>
      <c r="DV5" s="26"/>
      <c r="DW5" s="31"/>
      <c r="DX5" s="26"/>
      <c r="DY5" s="26"/>
      <c r="DZ5" s="26"/>
      <c r="EA5" s="26"/>
      <c r="EB5" s="26"/>
      <c r="EC5" s="26"/>
      <c r="ED5" s="26"/>
      <c r="EE5" s="26"/>
      <c r="EF5" s="26"/>
      <c r="EG5" s="26"/>
      <c r="EH5" s="26"/>
      <c r="EI5" s="26"/>
      <c r="EJ5" s="26"/>
      <c r="EK5" s="26"/>
      <c r="EL5" s="26"/>
      <c r="EM5" s="26"/>
      <c r="EN5" s="26"/>
      <c r="EO5" s="26"/>
      <c r="EP5" s="26"/>
      <c r="EQ5" s="26"/>
      <c r="ER5" s="26"/>
      <c r="ES5" s="26"/>
      <c r="ET5" s="26"/>
      <c r="EU5" s="26"/>
      <c r="EV5" s="26"/>
      <c r="EW5" s="26"/>
      <c r="EX5" s="26"/>
      <c r="EY5" s="26"/>
      <c r="EZ5" s="26"/>
      <c r="FA5" s="30"/>
      <c r="FB5" s="30"/>
      <c r="FC5" s="30"/>
    </row>
    <row r="6" spans="1:159" x14ac:dyDescent="0.3">
      <c r="B6" s="29"/>
      <c r="C6" s="32"/>
      <c r="Y6" s="26"/>
      <c r="Z6" s="26"/>
      <c r="AA6" s="26"/>
      <c r="AB6" s="26"/>
      <c r="AC6" s="26"/>
      <c r="AD6" s="26"/>
      <c r="AE6" s="26"/>
      <c r="AF6" s="26"/>
      <c r="AG6" s="26"/>
      <c r="AH6" s="26"/>
      <c r="AI6" s="26"/>
      <c r="AJ6" s="26"/>
      <c r="AK6" s="26"/>
      <c r="AL6" s="26"/>
      <c r="AM6" s="26"/>
      <c r="AN6" s="26"/>
      <c r="AO6" s="26"/>
      <c r="AP6" s="26"/>
      <c r="AQ6" s="26"/>
      <c r="AR6" s="26"/>
      <c r="AS6" s="26"/>
      <c r="AT6" s="26"/>
      <c r="AU6" s="26"/>
      <c r="AV6" s="26"/>
      <c r="AW6" s="26"/>
      <c r="AX6" s="26"/>
      <c r="AY6" s="26"/>
      <c r="AZ6" s="26"/>
      <c r="BA6" s="26"/>
      <c r="BB6" s="26"/>
      <c r="BC6" s="26"/>
      <c r="BD6" s="26"/>
      <c r="BE6" s="26"/>
      <c r="BF6" s="26"/>
      <c r="BG6" s="26"/>
      <c r="BH6" s="26"/>
      <c r="BI6" s="26"/>
      <c r="BJ6" s="26"/>
      <c r="BK6" s="26"/>
      <c r="BL6" s="26"/>
      <c r="BM6" s="26"/>
      <c r="BN6" s="26"/>
      <c r="BO6" s="26"/>
      <c r="BP6" s="26"/>
      <c r="BQ6" s="26"/>
      <c r="BR6" s="26"/>
      <c r="BS6" s="26"/>
      <c r="BT6" s="26"/>
      <c r="BU6" s="26"/>
      <c r="BV6" s="26"/>
      <c r="BW6" s="26"/>
      <c r="BX6" s="26"/>
      <c r="BY6" s="26"/>
      <c r="BZ6" s="26"/>
      <c r="CA6" s="26"/>
      <c r="CB6" s="26"/>
      <c r="CC6" s="26"/>
      <c r="CD6" s="26"/>
      <c r="CE6" s="26"/>
      <c r="CF6" s="26"/>
      <c r="CG6" s="26"/>
      <c r="CH6" s="26"/>
      <c r="CI6" s="26"/>
      <c r="CJ6" s="26"/>
      <c r="CK6" s="26"/>
      <c r="CL6" s="26"/>
      <c r="CM6" s="26"/>
      <c r="CN6" s="26"/>
      <c r="CO6" s="26"/>
      <c r="CP6" s="26"/>
      <c r="CQ6" s="26"/>
      <c r="CR6" s="26"/>
      <c r="CS6" s="26"/>
      <c r="CT6" s="26"/>
      <c r="CU6" s="26"/>
      <c r="CV6" s="26"/>
      <c r="CW6" s="26"/>
      <c r="CX6" s="26"/>
      <c r="CY6" s="26"/>
      <c r="CZ6" s="26"/>
      <c r="DA6" s="26"/>
      <c r="DB6" s="26"/>
      <c r="DC6" s="26"/>
      <c r="DD6" s="26"/>
      <c r="DE6" s="26"/>
      <c r="DF6" s="26"/>
      <c r="DG6" s="26"/>
      <c r="DH6" s="26"/>
      <c r="DI6" s="26"/>
      <c r="DJ6" s="26"/>
      <c r="DK6" s="26"/>
      <c r="DL6" s="26"/>
      <c r="DM6" s="26"/>
      <c r="DN6" s="26"/>
      <c r="DO6" s="26"/>
      <c r="DP6" s="26"/>
      <c r="DQ6" s="26"/>
      <c r="DR6" s="26"/>
      <c r="DS6" s="26"/>
      <c r="DT6" s="26"/>
      <c r="DU6" s="26"/>
      <c r="DV6" s="26"/>
      <c r="DW6" s="31"/>
      <c r="DX6" s="26"/>
      <c r="DY6" s="26"/>
      <c r="DZ6" s="26"/>
      <c r="EB6" s="5"/>
      <c r="EC6" s="26"/>
      <c r="ED6" s="26"/>
      <c r="EE6" s="26"/>
      <c r="EF6" s="26"/>
      <c r="EG6" s="26"/>
      <c r="EH6" s="26"/>
      <c r="EI6" s="26"/>
      <c r="EJ6" s="26"/>
      <c r="EK6" s="26"/>
      <c r="EL6" s="26"/>
      <c r="EM6" s="26"/>
      <c r="EN6" s="26"/>
      <c r="EO6" s="26"/>
      <c r="EP6" s="26"/>
      <c r="EQ6" s="26"/>
      <c r="ER6" s="26"/>
      <c r="ES6" s="26"/>
      <c r="ET6" s="26"/>
      <c r="EU6" s="26"/>
      <c r="EV6" s="26"/>
      <c r="EW6" s="26"/>
      <c r="EX6" s="26"/>
      <c r="EY6" s="26"/>
      <c r="EZ6" s="26"/>
      <c r="FA6" s="30"/>
      <c r="FB6" s="30"/>
      <c r="FC6" s="30"/>
    </row>
    <row r="7" spans="1:159" x14ac:dyDescent="0.3">
      <c r="B7" s="29"/>
      <c r="D7" s="27" t="s">
        <v>185</v>
      </c>
      <c r="E7" s="27"/>
      <c r="F7" s="27"/>
      <c r="G7" s="27"/>
      <c r="H7" s="27"/>
      <c r="I7" s="27"/>
      <c r="J7" s="27"/>
      <c r="K7" s="28" t="s">
        <v>186</v>
      </c>
      <c r="L7" s="28"/>
      <c r="M7" s="28"/>
      <c r="N7" s="28"/>
      <c r="O7" s="27" t="s">
        <v>187</v>
      </c>
      <c r="P7" s="27"/>
      <c r="Q7" s="27"/>
      <c r="R7" s="27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  <c r="AE7" s="27"/>
      <c r="AF7" s="27"/>
      <c r="AG7" s="27"/>
      <c r="AH7" s="27"/>
      <c r="AI7" s="27"/>
      <c r="AJ7" s="27"/>
      <c r="AK7" s="27"/>
      <c r="AL7" s="27"/>
      <c r="AM7" s="27"/>
      <c r="AN7" s="27"/>
      <c r="AO7" s="27"/>
      <c r="AP7" s="27"/>
      <c r="AQ7" s="27"/>
      <c r="AR7" s="27"/>
      <c r="AS7" s="27"/>
      <c r="AT7" s="27"/>
      <c r="AU7" s="27"/>
      <c r="AV7" s="27"/>
      <c r="AW7" s="27"/>
      <c r="AX7" s="27"/>
      <c r="AY7" s="27"/>
      <c r="AZ7" s="27"/>
      <c r="BD7" s="26"/>
      <c r="BE7" s="26"/>
      <c r="BF7" s="26"/>
      <c r="BG7" s="26"/>
      <c r="BH7" s="26"/>
      <c r="BI7" s="26"/>
      <c r="BJ7" s="26"/>
      <c r="BK7" s="26"/>
      <c r="BL7" s="26"/>
      <c r="BM7" s="26"/>
      <c r="BN7" s="26"/>
      <c r="BO7" s="26"/>
      <c r="BP7" s="26"/>
      <c r="BQ7" s="26"/>
      <c r="BR7" s="26"/>
      <c r="BS7" s="26"/>
      <c r="BT7" s="26"/>
      <c r="BU7" s="26"/>
      <c r="BV7" s="26"/>
      <c r="BW7" s="26"/>
      <c r="BX7" s="26"/>
      <c r="BY7" s="26"/>
      <c r="BZ7" s="26"/>
      <c r="CA7" s="26"/>
      <c r="CB7" s="26"/>
      <c r="CC7" s="26"/>
      <c r="CD7" s="26"/>
      <c r="CE7" s="26"/>
      <c r="CF7" s="26"/>
      <c r="CG7" s="26"/>
      <c r="CH7" s="26"/>
      <c r="CI7" s="26"/>
      <c r="CJ7" s="26"/>
      <c r="CK7" s="26"/>
      <c r="CL7" s="26"/>
      <c r="CM7" s="26"/>
      <c r="CN7" s="26"/>
      <c r="CO7" s="26"/>
      <c r="CP7" s="26"/>
      <c r="CQ7" s="26"/>
      <c r="CR7" s="26"/>
      <c r="CS7" s="26"/>
      <c r="CT7" s="26"/>
      <c r="CU7" s="26"/>
      <c r="CV7" s="26"/>
      <c r="CW7" s="26"/>
      <c r="CX7" s="26"/>
      <c r="CY7" s="26"/>
      <c r="CZ7" s="26"/>
      <c r="DA7" s="26"/>
      <c r="DB7" s="26"/>
      <c r="DC7" s="26"/>
      <c r="DD7" s="26"/>
      <c r="DE7" s="26"/>
      <c r="DF7" s="26"/>
      <c r="DG7" s="26"/>
      <c r="DH7" s="26"/>
      <c r="DI7" s="26"/>
      <c r="DJ7" s="26"/>
      <c r="DK7" s="26"/>
      <c r="DL7" s="26"/>
      <c r="DM7" s="26"/>
      <c r="DN7" s="26"/>
      <c r="DO7" s="26"/>
      <c r="DP7" s="26"/>
      <c r="DQ7" s="26"/>
      <c r="DR7" s="26"/>
      <c r="DS7" s="26"/>
      <c r="DT7" s="26"/>
      <c r="DU7" s="26"/>
      <c r="DV7" s="26"/>
      <c r="DW7" s="26"/>
      <c r="DX7" s="26"/>
      <c r="DY7" s="26"/>
      <c r="DZ7" s="26"/>
      <c r="EA7" s="26"/>
      <c r="EB7" s="26"/>
      <c r="EC7" s="26"/>
      <c r="ED7" s="26"/>
      <c r="EE7" s="26"/>
      <c r="EF7" s="26"/>
      <c r="EG7" s="26"/>
      <c r="EH7" s="26"/>
      <c r="EI7" s="26"/>
      <c r="EJ7" s="26"/>
      <c r="EK7" s="26"/>
      <c r="EL7" s="26"/>
      <c r="EM7" s="26"/>
      <c r="EN7" s="26"/>
      <c r="EO7" s="26"/>
      <c r="EP7" s="26"/>
      <c r="EQ7" s="26"/>
      <c r="ER7" s="26"/>
      <c r="ES7" s="26"/>
      <c r="ET7" s="26"/>
      <c r="EU7" s="26"/>
      <c r="EV7" s="26"/>
      <c r="EW7" s="26"/>
      <c r="EX7" s="26"/>
      <c r="EY7" s="26"/>
      <c r="EZ7" s="26"/>
      <c r="FA7" s="330"/>
      <c r="FB7" s="330"/>
      <c r="FC7" s="330"/>
    </row>
    <row r="8" spans="1:159" x14ac:dyDescent="0.3">
      <c r="C8" s="22"/>
      <c r="F8" s="25">
        <v>-1</v>
      </c>
      <c r="G8" s="25">
        <v>-2</v>
      </c>
      <c r="H8" s="25">
        <v>-3</v>
      </c>
      <c r="I8" s="25">
        <v>-4</v>
      </c>
      <c r="J8" s="25">
        <v>-5</v>
      </c>
      <c r="K8" s="25">
        <v>-6</v>
      </c>
      <c r="L8" s="25">
        <v>-7</v>
      </c>
      <c r="M8" s="25">
        <v>-8</v>
      </c>
      <c r="N8" s="25">
        <v>-9</v>
      </c>
      <c r="O8" s="25">
        <v>-10</v>
      </c>
      <c r="P8" s="25">
        <v>-11</v>
      </c>
      <c r="Q8" s="25">
        <v>-12</v>
      </c>
      <c r="R8" s="25">
        <v>-13</v>
      </c>
      <c r="S8" s="25">
        <v>-14</v>
      </c>
      <c r="T8" s="25">
        <v>-15</v>
      </c>
      <c r="U8" s="25">
        <v>-16</v>
      </c>
      <c r="V8" s="25">
        <v>-17</v>
      </c>
      <c r="W8" s="25">
        <v>-18</v>
      </c>
      <c r="X8" s="25">
        <v>-19</v>
      </c>
      <c r="Y8" s="25">
        <v>-20</v>
      </c>
      <c r="Z8" s="25">
        <v>-21</v>
      </c>
      <c r="AA8" s="25">
        <v>-22</v>
      </c>
      <c r="AB8" s="25">
        <v>-23</v>
      </c>
      <c r="AC8" s="25">
        <v>-24</v>
      </c>
      <c r="AD8" s="25">
        <v>-25</v>
      </c>
      <c r="AE8" s="25">
        <v>-26</v>
      </c>
      <c r="AF8" s="25">
        <v>-27</v>
      </c>
      <c r="AG8" s="25">
        <v>-28</v>
      </c>
      <c r="AH8" s="25">
        <v>-29</v>
      </c>
      <c r="AI8" s="25">
        <v>-30</v>
      </c>
      <c r="AJ8" s="25">
        <v>-31</v>
      </c>
      <c r="AK8" s="25">
        <v>-32</v>
      </c>
      <c r="AL8" s="25">
        <v>-33</v>
      </c>
      <c r="AM8" s="25">
        <v>-34</v>
      </c>
      <c r="AN8" s="25">
        <v>-35</v>
      </c>
      <c r="AO8" s="25">
        <v>-36</v>
      </c>
      <c r="AP8" s="25">
        <v>-37</v>
      </c>
      <c r="AQ8" s="25">
        <v>-38</v>
      </c>
      <c r="AR8" s="25">
        <v>-39</v>
      </c>
      <c r="AS8" s="25">
        <v>-40</v>
      </c>
      <c r="AT8" s="25">
        <v>-41</v>
      </c>
      <c r="AU8" s="25">
        <v>-42</v>
      </c>
      <c r="AV8" s="25">
        <v>-43</v>
      </c>
      <c r="AW8" s="25">
        <v>-44</v>
      </c>
      <c r="AX8" s="25">
        <v>-45</v>
      </c>
      <c r="AY8" s="25">
        <v>-46</v>
      </c>
      <c r="AZ8" s="25">
        <v>-47</v>
      </c>
      <c r="BA8" s="25"/>
      <c r="BB8" s="25"/>
      <c r="BC8" s="25"/>
      <c r="BD8" s="25"/>
      <c r="BE8" s="25"/>
      <c r="BF8" s="25"/>
      <c r="BG8" s="25"/>
      <c r="BH8" s="25"/>
      <c r="BI8" s="25"/>
      <c r="BJ8" s="25"/>
      <c r="BK8" s="25"/>
      <c r="BL8" s="25"/>
      <c r="BM8" s="25"/>
      <c r="BN8" s="25"/>
      <c r="BO8" s="25"/>
      <c r="BP8" s="25"/>
      <c r="BQ8" s="25"/>
      <c r="BR8" s="25"/>
      <c r="BS8" s="25"/>
      <c r="BT8" s="25"/>
      <c r="BU8" s="25"/>
      <c r="BV8" s="25"/>
      <c r="BW8" s="25"/>
      <c r="BX8" s="25"/>
      <c r="BY8" s="25"/>
      <c r="BZ8" s="25"/>
      <c r="CA8" s="25"/>
      <c r="CB8" s="25"/>
      <c r="CC8" s="25"/>
      <c r="CD8" s="25"/>
      <c r="CE8" s="25"/>
      <c r="CF8" s="25"/>
      <c r="CG8" s="25"/>
      <c r="CH8" s="25"/>
      <c r="CI8" s="25"/>
      <c r="CJ8" s="25"/>
      <c r="CK8" s="25"/>
      <c r="CL8" s="25"/>
      <c r="CM8" s="25"/>
      <c r="CN8" s="25"/>
      <c r="CO8" s="25"/>
      <c r="CP8" s="25"/>
      <c r="CQ8" s="25"/>
      <c r="CR8" s="25"/>
      <c r="CS8" s="25"/>
      <c r="CT8" s="25"/>
      <c r="CU8" s="25"/>
      <c r="CV8" s="25"/>
      <c r="CW8" s="25"/>
      <c r="CX8" s="25"/>
      <c r="CY8" s="25"/>
      <c r="CZ8" s="25"/>
      <c r="DA8" s="25"/>
      <c r="DB8" s="25"/>
      <c r="DC8" s="25"/>
      <c r="DD8" s="25"/>
      <c r="DE8" s="25"/>
      <c r="DF8" s="25"/>
      <c r="DG8" s="25"/>
      <c r="DH8" s="25"/>
      <c r="DI8" s="25"/>
      <c r="DJ8" s="25"/>
      <c r="DK8" s="25"/>
      <c r="DL8" s="25"/>
      <c r="DM8" s="25"/>
      <c r="DN8" s="25"/>
      <c r="DO8" s="25"/>
      <c r="DP8" s="25"/>
      <c r="DQ8" s="25"/>
      <c r="DR8" s="25"/>
      <c r="DS8" s="25"/>
      <c r="DT8" s="25"/>
      <c r="DU8" s="25"/>
      <c r="DV8" s="25"/>
      <c r="DW8" s="25"/>
      <c r="DX8" s="25"/>
      <c r="DY8" s="25"/>
      <c r="DZ8" s="25"/>
      <c r="EA8" s="25"/>
      <c r="EB8" s="25"/>
      <c r="EC8" s="25"/>
      <c r="ED8" s="25"/>
      <c r="EE8" s="25"/>
      <c r="EF8" s="25"/>
      <c r="EG8" s="25"/>
      <c r="EH8" s="25"/>
      <c r="EI8" s="25"/>
      <c r="EJ8" s="25"/>
      <c r="EK8" s="25"/>
      <c r="EL8" s="25"/>
      <c r="EM8" s="25"/>
      <c r="EN8" s="25"/>
      <c r="EO8" s="25"/>
      <c r="EP8" s="25"/>
      <c r="EQ8" s="25"/>
      <c r="ER8" s="25"/>
      <c r="ES8" s="25"/>
      <c r="ET8" s="25"/>
      <c r="EU8" s="25"/>
      <c r="EV8" s="25"/>
      <c r="EW8" s="25"/>
      <c r="EX8" s="24"/>
      <c r="EY8" s="24"/>
      <c r="EZ8" s="24"/>
      <c r="FA8" s="23"/>
      <c r="FB8" s="23"/>
      <c r="FC8" s="23"/>
    </row>
    <row r="9" spans="1:159" ht="37.5" customHeight="1" x14ac:dyDescent="0.3">
      <c r="A9" s="22"/>
      <c r="B9" s="21" t="s">
        <v>188</v>
      </c>
      <c r="C9" s="21" t="s">
        <v>189</v>
      </c>
      <c r="D9" s="20" t="s">
        <v>190</v>
      </c>
      <c r="E9" s="19" t="s">
        <v>191</v>
      </c>
      <c r="F9" s="17" t="s">
        <v>192</v>
      </c>
      <c r="G9" s="17" t="s">
        <v>193</v>
      </c>
      <c r="H9" s="17" t="s">
        <v>194</v>
      </c>
      <c r="I9" s="17" t="s">
        <v>195</v>
      </c>
      <c r="J9" s="17" t="s">
        <v>196</v>
      </c>
      <c r="K9" s="18" t="s">
        <v>197</v>
      </c>
      <c r="L9" s="18" t="s">
        <v>198</v>
      </c>
      <c r="M9" s="18" t="s">
        <v>199</v>
      </c>
      <c r="N9" s="18" t="s">
        <v>200</v>
      </c>
      <c r="O9" s="17" t="s">
        <v>201</v>
      </c>
      <c r="P9" s="17" t="s">
        <v>202</v>
      </c>
      <c r="Q9" s="17" t="s">
        <v>203</v>
      </c>
      <c r="R9" s="17" t="s">
        <v>204</v>
      </c>
      <c r="S9" s="17" t="s">
        <v>205</v>
      </c>
      <c r="T9" s="17" t="s">
        <v>206</v>
      </c>
      <c r="U9" s="17" t="s">
        <v>207</v>
      </c>
      <c r="V9" s="17" t="s">
        <v>208</v>
      </c>
      <c r="W9" s="17" t="s">
        <v>209</v>
      </c>
      <c r="X9" s="17" t="s">
        <v>210</v>
      </c>
      <c r="Y9" s="17" t="s">
        <v>211</v>
      </c>
      <c r="Z9" s="17" t="s">
        <v>212</v>
      </c>
      <c r="AA9" s="17" t="s">
        <v>213</v>
      </c>
      <c r="AB9" s="17" t="s">
        <v>214</v>
      </c>
      <c r="AC9" s="17" t="s">
        <v>215</v>
      </c>
      <c r="AD9" s="17" t="s">
        <v>216</v>
      </c>
      <c r="AE9" s="17" t="s">
        <v>217</v>
      </c>
      <c r="AF9" s="17" t="s">
        <v>218</v>
      </c>
      <c r="AG9" s="17" t="s">
        <v>219</v>
      </c>
      <c r="AH9" s="17" t="s">
        <v>220</v>
      </c>
      <c r="AI9" s="17" t="s">
        <v>221</v>
      </c>
      <c r="AJ9" s="17" t="s">
        <v>222</v>
      </c>
      <c r="AK9" s="17" t="s">
        <v>223</v>
      </c>
      <c r="AL9" s="17" t="s">
        <v>224</v>
      </c>
      <c r="AM9" s="17" t="s">
        <v>225</v>
      </c>
      <c r="AN9" s="17" t="s">
        <v>226</v>
      </c>
      <c r="AO9" s="17" t="s">
        <v>227</v>
      </c>
      <c r="AP9" s="17" t="s">
        <v>228</v>
      </c>
      <c r="AQ9" s="17" t="s">
        <v>229</v>
      </c>
      <c r="AR9" s="17" t="s">
        <v>230</v>
      </c>
      <c r="AS9" s="17" t="s">
        <v>231</v>
      </c>
      <c r="AT9" s="17" t="s">
        <v>232</v>
      </c>
      <c r="AU9" s="17" t="s">
        <v>233</v>
      </c>
      <c r="AV9" s="17" t="s">
        <v>234</v>
      </c>
      <c r="AW9" s="17" t="s">
        <v>235</v>
      </c>
      <c r="AX9" s="17" t="s">
        <v>236</v>
      </c>
      <c r="AY9" s="17" t="s">
        <v>237</v>
      </c>
      <c r="AZ9" s="17" t="s">
        <v>238</v>
      </c>
      <c r="BA9" s="16"/>
      <c r="BB9" s="16"/>
      <c r="BC9" s="16"/>
      <c r="BD9" s="16"/>
      <c r="BE9" s="16"/>
      <c r="BF9" s="16"/>
      <c r="BG9" s="16"/>
      <c r="BH9" s="16"/>
      <c r="BI9" s="16"/>
      <c r="BJ9" s="16"/>
      <c r="BK9" s="16"/>
      <c r="BL9" s="16"/>
      <c r="BM9" s="16"/>
      <c r="BN9" s="16"/>
      <c r="BO9" s="16"/>
      <c r="BP9" s="16"/>
      <c r="BQ9" s="16"/>
      <c r="BR9" s="16"/>
      <c r="BS9" s="16"/>
      <c r="BT9" s="16"/>
      <c r="BU9" s="16"/>
      <c r="BV9" s="16"/>
      <c r="BW9" s="16"/>
      <c r="BX9" s="16"/>
      <c r="BY9" s="16"/>
      <c r="BZ9" s="16"/>
      <c r="CA9" s="16"/>
      <c r="CB9" s="16"/>
      <c r="CC9" s="16"/>
      <c r="CD9" s="16"/>
      <c r="CE9" s="16"/>
      <c r="CF9" s="16"/>
      <c r="CG9" s="16"/>
      <c r="CH9" s="16"/>
      <c r="CI9" s="16"/>
      <c r="CJ9" s="16"/>
      <c r="CK9" s="16"/>
      <c r="CL9" s="16"/>
      <c r="CM9" s="16"/>
      <c r="CN9" s="16"/>
      <c r="CO9" s="16"/>
      <c r="CP9" s="16"/>
      <c r="CQ9" s="16"/>
      <c r="CR9" s="16"/>
      <c r="CS9" s="16"/>
      <c r="CT9" s="16"/>
      <c r="CU9" s="16"/>
      <c r="CV9" s="16"/>
      <c r="CW9" s="16"/>
      <c r="CX9" s="16"/>
      <c r="CY9" s="16"/>
      <c r="CZ9" s="16"/>
      <c r="DA9" s="16"/>
      <c r="DB9" s="16"/>
      <c r="DC9" s="16"/>
      <c r="DD9" s="16"/>
      <c r="DE9" s="16"/>
      <c r="DF9" s="16"/>
      <c r="DG9" s="16"/>
      <c r="DH9" s="16"/>
      <c r="DI9" s="16"/>
      <c r="DJ9" s="16"/>
      <c r="DK9" s="16"/>
      <c r="DL9" s="16"/>
      <c r="DM9" s="16"/>
      <c r="DN9" s="16"/>
      <c r="DO9" s="16"/>
      <c r="DP9" s="16"/>
      <c r="DQ9" s="16"/>
      <c r="DR9" s="16"/>
      <c r="DS9" s="16"/>
      <c r="DT9" s="16"/>
      <c r="DU9" s="16"/>
      <c r="DV9" s="16"/>
      <c r="DW9" s="16"/>
      <c r="DX9" s="16"/>
      <c r="DY9" s="16"/>
      <c r="DZ9" s="16"/>
      <c r="EA9" s="16"/>
      <c r="EB9" s="16"/>
      <c r="EC9" s="16"/>
      <c r="ED9" s="16"/>
      <c r="EE9" s="16"/>
      <c r="EF9" s="16"/>
      <c r="EG9" s="16"/>
      <c r="EH9" s="16"/>
      <c r="EI9" s="16"/>
      <c r="EJ9" s="16"/>
      <c r="EK9" s="16"/>
      <c r="EL9" s="16"/>
      <c r="EM9" s="16"/>
      <c r="EN9" s="16"/>
      <c r="EO9" s="16"/>
      <c r="EP9" s="16"/>
      <c r="EQ9" s="16"/>
      <c r="ER9" s="16"/>
      <c r="ES9" s="16"/>
      <c r="ET9" s="16"/>
      <c r="EU9" s="16"/>
      <c r="EV9" s="16"/>
      <c r="EW9" s="16"/>
      <c r="EX9" s="16"/>
      <c r="EY9" s="16"/>
      <c r="EZ9" s="16"/>
      <c r="FA9" s="15"/>
      <c r="FB9" s="15"/>
      <c r="FC9" s="15"/>
    </row>
    <row r="10" spans="1:159" x14ac:dyDescent="0.3">
      <c r="A10" s="9" t="s">
        <v>239</v>
      </c>
      <c r="B10" s="8" t="s">
        <v>240</v>
      </c>
      <c r="C10" s="7" t="s">
        <v>28</v>
      </c>
      <c r="D10" s="6"/>
      <c r="E10" s="6" t="s">
        <v>241</v>
      </c>
      <c r="F10" s="4">
        <v>24</v>
      </c>
      <c r="G10" s="4">
        <v>2</v>
      </c>
      <c r="H10" s="4">
        <v>5</v>
      </c>
      <c r="I10" s="4">
        <v>31</v>
      </c>
      <c r="J10" s="4">
        <v>6</v>
      </c>
      <c r="K10" s="4">
        <v>24</v>
      </c>
      <c r="L10" s="4">
        <v>2</v>
      </c>
      <c r="M10" s="4">
        <v>5</v>
      </c>
      <c r="N10" s="4">
        <v>31</v>
      </c>
      <c r="O10" s="4">
        <v>44</v>
      </c>
      <c r="P10" s="4">
        <v>2</v>
      </c>
      <c r="Q10" s="4">
        <v>0</v>
      </c>
      <c r="R10" s="4">
        <v>1</v>
      </c>
      <c r="S10" s="4">
        <v>8</v>
      </c>
      <c r="T10" s="4">
        <v>5</v>
      </c>
      <c r="U10" s="4">
        <v>20</v>
      </c>
      <c r="V10" s="4">
        <v>9</v>
      </c>
      <c r="W10" s="4">
        <v>0</v>
      </c>
      <c r="X10" s="4">
        <v>3</v>
      </c>
      <c r="Y10" s="4">
        <v>2</v>
      </c>
      <c r="Z10" s="4">
        <v>2</v>
      </c>
      <c r="AA10" s="4">
        <v>0</v>
      </c>
      <c r="AB10" s="4">
        <v>0</v>
      </c>
      <c r="AC10" s="4">
        <v>0</v>
      </c>
      <c r="AD10" s="4">
        <v>7</v>
      </c>
      <c r="AE10" s="4">
        <v>96</v>
      </c>
      <c r="AF10" s="4">
        <v>14</v>
      </c>
      <c r="AG10" s="4">
        <v>5</v>
      </c>
      <c r="AH10" s="4">
        <v>0</v>
      </c>
      <c r="AI10" s="4">
        <v>16</v>
      </c>
      <c r="AJ10" s="4">
        <v>4</v>
      </c>
      <c r="AK10" s="4">
        <v>8</v>
      </c>
      <c r="AL10" s="4">
        <v>13</v>
      </c>
      <c r="AM10" s="4">
        <v>11</v>
      </c>
      <c r="AN10" s="4">
        <v>0</v>
      </c>
      <c r="AO10" s="4">
        <v>9</v>
      </c>
      <c r="AP10" s="4">
        <v>12</v>
      </c>
      <c r="AQ10" s="4">
        <v>6</v>
      </c>
      <c r="AR10" s="4">
        <v>0</v>
      </c>
      <c r="AS10" s="4">
        <v>0</v>
      </c>
      <c r="AT10" s="4">
        <v>0</v>
      </c>
      <c r="AU10" s="4">
        <v>113</v>
      </c>
      <c r="AV10" s="4">
        <v>7</v>
      </c>
      <c r="AW10" s="4">
        <v>4</v>
      </c>
      <c r="AX10" s="4">
        <v>8</v>
      </c>
      <c r="AY10" s="4">
        <v>18</v>
      </c>
      <c r="AZ10" s="4">
        <v>15</v>
      </c>
      <c r="BA10" s="86">
        <f>SUM(R10:AC10)</f>
        <v>50</v>
      </c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5"/>
      <c r="DX10" s="5"/>
      <c r="DY10" s="5"/>
      <c r="DZ10" s="5"/>
      <c r="EA10" s="5"/>
      <c r="EB10" s="5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3"/>
      <c r="FB10" s="3"/>
      <c r="FC10" s="3"/>
    </row>
    <row r="11" spans="1:159" x14ac:dyDescent="0.3">
      <c r="A11" s="9" t="s">
        <v>239</v>
      </c>
      <c r="B11" s="8" t="s">
        <v>242</v>
      </c>
      <c r="C11" s="7" t="s">
        <v>29</v>
      </c>
      <c r="D11" s="6">
        <v>1</v>
      </c>
      <c r="E11" s="6">
        <v>1</v>
      </c>
      <c r="F11" s="4">
        <v>30</v>
      </c>
      <c r="G11" s="4">
        <v>3</v>
      </c>
      <c r="H11" s="4">
        <v>5</v>
      </c>
      <c r="I11" s="4">
        <v>38</v>
      </c>
      <c r="J11" s="4">
        <v>2</v>
      </c>
      <c r="K11" s="4">
        <v>30</v>
      </c>
      <c r="L11" s="4">
        <v>3</v>
      </c>
      <c r="M11" s="4">
        <v>5</v>
      </c>
      <c r="N11" s="4">
        <v>38</v>
      </c>
      <c r="O11" s="84">
        <v>45</v>
      </c>
      <c r="P11" s="83">
        <v>0</v>
      </c>
      <c r="Q11" s="83">
        <v>2</v>
      </c>
      <c r="R11" s="82">
        <v>0</v>
      </c>
      <c r="S11" s="82">
        <v>5</v>
      </c>
      <c r="T11" s="82">
        <v>4</v>
      </c>
      <c r="U11" s="82">
        <v>8</v>
      </c>
      <c r="V11" s="82">
        <v>5</v>
      </c>
      <c r="W11" s="82">
        <v>0</v>
      </c>
      <c r="X11" s="82">
        <v>2</v>
      </c>
      <c r="Y11" s="82">
        <v>0</v>
      </c>
      <c r="Z11" s="82">
        <v>4</v>
      </c>
      <c r="AA11" s="82">
        <v>0</v>
      </c>
      <c r="AB11" s="82">
        <v>1</v>
      </c>
      <c r="AC11" s="82">
        <v>0</v>
      </c>
      <c r="AD11" s="85">
        <v>7</v>
      </c>
      <c r="AE11" s="85">
        <v>76</v>
      </c>
      <c r="AF11" s="86">
        <v>11</v>
      </c>
      <c r="AG11" s="86">
        <v>0</v>
      </c>
      <c r="AH11" s="86">
        <v>9</v>
      </c>
      <c r="AI11" s="86">
        <v>0</v>
      </c>
      <c r="AJ11" s="86">
        <v>9</v>
      </c>
      <c r="AK11" s="86">
        <v>9</v>
      </c>
      <c r="AL11" s="86">
        <v>9</v>
      </c>
      <c r="AM11" s="86">
        <v>3</v>
      </c>
      <c r="AN11" s="86">
        <v>0</v>
      </c>
      <c r="AO11" s="86">
        <v>2</v>
      </c>
      <c r="AP11" s="86">
        <v>0</v>
      </c>
      <c r="AQ11" s="86">
        <v>6</v>
      </c>
      <c r="AR11" s="86">
        <v>0</v>
      </c>
      <c r="AS11" s="86">
        <v>5</v>
      </c>
      <c r="AT11" s="86" t="s">
        <v>19</v>
      </c>
      <c r="AU11" s="84">
        <v>114</v>
      </c>
      <c r="AV11" s="84">
        <v>5</v>
      </c>
      <c r="AW11" s="84">
        <v>5</v>
      </c>
      <c r="AX11" s="4">
        <v>6</v>
      </c>
      <c r="AY11" s="4">
        <v>18</v>
      </c>
      <c r="AZ11" s="4">
        <v>14</v>
      </c>
      <c r="BA11" s="86">
        <f>SUM(R11:AC11)</f>
        <v>29</v>
      </c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5"/>
      <c r="DX11" s="5"/>
      <c r="DY11" s="5"/>
      <c r="DZ11" s="5"/>
      <c r="EA11" s="5"/>
      <c r="EB11" s="5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3"/>
      <c r="FB11" s="3"/>
      <c r="FC11" s="3"/>
    </row>
    <row r="12" spans="1:159" x14ac:dyDescent="0.3">
      <c r="A12" s="9" t="s">
        <v>239</v>
      </c>
      <c r="B12" s="8" t="s">
        <v>243</v>
      </c>
      <c r="C12" s="7" t="s">
        <v>36</v>
      </c>
      <c r="D12" s="6">
        <v>1</v>
      </c>
      <c r="E12" s="6">
        <v>1</v>
      </c>
      <c r="F12" s="4">
        <v>16</v>
      </c>
      <c r="G12" s="4">
        <v>2</v>
      </c>
      <c r="H12" s="4">
        <v>3</v>
      </c>
      <c r="I12" s="4">
        <v>21</v>
      </c>
      <c r="J12" s="4">
        <v>3</v>
      </c>
      <c r="K12" s="4">
        <v>16</v>
      </c>
      <c r="L12" s="4">
        <v>2</v>
      </c>
      <c r="M12" s="4">
        <v>3</v>
      </c>
      <c r="N12" s="4">
        <v>21</v>
      </c>
      <c r="O12" s="4">
        <v>32</v>
      </c>
      <c r="P12" s="4">
        <v>0</v>
      </c>
      <c r="Q12" s="4">
        <v>2</v>
      </c>
      <c r="R12" s="4">
        <v>0</v>
      </c>
      <c r="S12" s="4">
        <v>6</v>
      </c>
      <c r="T12" s="4">
        <v>1</v>
      </c>
      <c r="U12" s="4">
        <v>4</v>
      </c>
      <c r="V12" s="4">
        <v>3</v>
      </c>
      <c r="W12" s="4">
        <v>0</v>
      </c>
      <c r="X12" s="4">
        <v>1</v>
      </c>
      <c r="Y12" s="4">
        <v>1</v>
      </c>
      <c r="Z12" s="4">
        <v>1</v>
      </c>
      <c r="AA12" s="4">
        <v>0</v>
      </c>
      <c r="AB12" s="4">
        <v>1</v>
      </c>
      <c r="AC12" s="4">
        <v>0</v>
      </c>
      <c r="AD12" s="4">
        <v>4</v>
      </c>
      <c r="AE12" s="4">
        <v>52</v>
      </c>
      <c r="AF12" s="4">
        <v>7</v>
      </c>
      <c r="AG12" s="4">
        <v>0</v>
      </c>
      <c r="AH12" s="4">
        <v>12</v>
      </c>
      <c r="AI12" s="4">
        <v>0</v>
      </c>
      <c r="AJ12" s="4">
        <v>4</v>
      </c>
      <c r="AK12" s="4">
        <v>3</v>
      </c>
      <c r="AL12" s="4">
        <v>7</v>
      </c>
      <c r="AM12" s="4">
        <v>8</v>
      </c>
      <c r="AN12" s="4">
        <v>0</v>
      </c>
      <c r="AO12" s="4">
        <v>11</v>
      </c>
      <c r="AP12" s="4">
        <v>11</v>
      </c>
      <c r="AQ12" s="4">
        <v>14</v>
      </c>
      <c r="AR12" s="4">
        <v>0</v>
      </c>
      <c r="AS12" s="4">
        <v>10</v>
      </c>
      <c r="AT12" s="4">
        <v>0</v>
      </c>
      <c r="AU12" s="4">
        <v>69</v>
      </c>
      <c r="AV12" s="4">
        <v>7</v>
      </c>
      <c r="AW12" s="4">
        <v>2</v>
      </c>
      <c r="AX12" s="4">
        <v>8</v>
      </c>
      <c r="AY12" s="4">
        <v>13</v>
      </c>
      <c r="AZ12" s="4">
        <v>14</v>
      </c>
      <c r="BA12" s="86">
        <f t="shared" ref="BA12:BA60" si="0">SUM(R12:AC12)</f>
        <v>18</v>
      </c>
      <c r="BB12" s="4"/>
      <c r="BC12" s="4"/>
      <c r="BD12" s="4"/>
      <c r="BE12" s="4"/>
      <c r="BF12" s="4"/>
      <c r="BG12" s="4"/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5"/>
      <c r="DX12" s="5"/>
      <c r="DY12" s="5"/>
      <c r="DZ12" s="5"/>
      <c r="EA12" s="5"/>
      <c r="EB12" s="5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3"/>
      <c r="FB12" s="3"/>
      <c r="FC12" s="3"/>
    </row>
    <row r="13" spans="1:159" x14ac:dyDescent="0.3">
      <c r="A13" s="9" t="s">
        <v>239</v>
      </c>
      <c r="B13" s="8" t="s">
        <v>244</v>
      </c>
      <c r="C13" s="7" t="s">
        <v>39</v>
      </c>
      <c r="D13" s="6">
        <v>1</v>
      </c>
      <c r="E13" s="6">
        <v>1</v>
      </c>
      <c r="F13" s="4">
        <v>13</v>
      </c>
      <c r="G13" s="4">
        <v>9</v>
      </c>
      <c r="H13" s="4">
        <v>7</v>
      </c>
      <c r="I13" s="4">
        <v>29</v>
      </c>
      <c r="J13" s="4">
        <v>17</v>
      </c>
      <c r="K13" s="4">
        <v>13</v>
      </c>
      <c r="L13" s="4">
        <v>9</v>
      </c>
      <c r="M13" s="4">
        <v>7</v>
      </c>
      <c r="N13" s="4">
        <v>29</v>
      </c>
      <c r="O13" s="4">
        <v>40</v>
      </c>
      <c r="P13" s="4">
        <v>0</v>
      </c>
      <c r="Q13" s="4">
        <v>2</v>
      </c>
      <c r="R13" s="4">
        <v>0</v>
      </c>
      <c r="S13" s="4">
        <v>1</v>
      </c>
      <c r="T13" s="4">
        <v>4</v>
      </c>
      <c r="U13" s="4">
        <v>1</v>
      </c>
      <c r="V13" s="4">
        <v>0</v>
      </c>
      <c r="W13" s="4">
        <v>0</v>
      </c>
      <c r="X13" s="4">
        <v>2</v>
      </c>
      <c r="Y13" s="4">
        <v>1</v>
      </c>
      <c r="Z13" s="4">
        <v>1</v>
      </c>
      <c r="AA13" s="4">
        <v>0</v>
      </c>
      <c r="AB13" s="4">
        <v>0</v>
      </c>
      <c r="AC13" s="4">
        <v>1</v>
      </c>
      <c r="AD13" s="4">
        <v>5</v>
      </c>
      <c r="AE13" s="4">
        <v>53</v>
      </c>
      <c r="AF13" s="4">
        <v>6</v>
      </c>
      <c r="AG13" s="4">
        <v>0</v>
      </c>
      <c r="AH13" s="4">
        <v>13</v>
      </c>
      <c r="AI13" s="4">
        <v>0</v>
      </c>
      <c r="AJ13" s="4">
        <v>4</v>
      </c>
      <c r="AK13" s="4">
        <v>6</v>
      </c>
      <c r="AL13" s="4">
        <v>7</v>
      </c>
      <c r="AM13" s="4">
        <v>0</v>
      </c>
      <c r="AN13" s="4">
        <v>0</v>
      </c>
      <c r="AO13" s="4">
        <v>12</v>
      </c>
      <c r="AP13" s="4">
        <v>12</v>
      </c>
      <c r="AQ13" s="4">
        <v>8</v>
      </c>
      <c r="AR13" s="4">
        <v>0</v>
      </c>
      <c r="AS13" s="4">
        <v>0</v>
      </c>
      <c r="AT13" s="4">
        <v>10</v>
      </c>
      <c r="AU13" s="4">
        <v>117</v>
      </c>
      <c r="AV13" s="4">
        <v>7</v>
      </c>
      <c r="AW13" s="4">
        <v>8</v>
      </c>
      <c r="AX13" s="4">
        <v>4</v>
      </c>
      <c r="AY13" s="4">
        <v>12</v>
      </c>
      <c r="AZ13" s="4">
        <v>12</v>
      </c>
      <c r="BA13" s="86">
        <f t="shared" si="0"/>
        <v>11</v>
      </c>
      <c r="BB13" s="4"/>
      <c r="BC13" s="4"/>
      <c r="BD13" s="4"/>
      <c r="BE13" s="4"/>
      <c r="BF13" s="4"/>
      <c r="BG13" s="4"/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5"/>
      <c r="DX13" s="5"/>
      <c r="DY13" s="5"/>
      <c r="DZ13" s="5"/>
      <c r="EA13" s="5"/>
      <c r="EB13" s="5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3"/>
      <c r="FB13" s="3"/>
      <c r="FC13" s="3"/>
    </row>
    <row r="14" spans="1:159" x14ac:dyDescent="0.3">
      <c r="A14" s="9" t="s">
        <v>239</v>
      </c>
      <c r="B14" s="8" t="s">
        <v>245</v>
      </c>
      <c r="C14" s="7" t="s">
        <v>41</v>
      </c>
      <c r="D14" s="6">
        <v>1</v>
      </c>
      <c r="E14" s="6">
        <v>1</v>
      </c>
      <c r="F14" s="4">
        <v>8</v>
      </c>
      <c r="G14" s="4">
        <v>1</v>
      </c>
      <c r="H14" s="4">
        <v>1</v>
      </c>
      <c r="I14" s="4">
        <v>10</v>
      </c>
      <c r="J14" s="4">
        <v>0</v>
      </c>
      <c r="K14" s="4">
        <v>8</v>
      </c>
      <c r="L14" s="4">
        <v>0</v>
      </c>
      <c r="M14" s="4">
        <v>2</v>
      </c>
      <c r="N14" s="4">
        <v>10</v>
      </c>
      <c r="O14" s="4">
        <v>13</v>
      </c>
      <c r="P14" s="4">
        <v>0</v>
      </c>
      <c r="Q14" s="4">
        <v>2</v>
      </c>
      <c r="R14" s="4">
        <v>0</v>
      </c>
      <c r="S14" s="4">
        <v>1</v>
      </c>
      <c r="T14" s="4">
        <v>3</v>
      </c>
      <c r="U14" s="4">
        <v>0</v>
      </c>
      <c r="V14" s="4">
        <v>17</v>
      </c>
      <c r="W14" s="4">
        <v>0</v>
      </c>
      <c r="X14" s="4">
        <v>1</v>
      </c>
      <c r="Y14" s="4">
        <v>0</v>
      </c>
      <c r="Z14" s="4">
        <v>1</v>
      </c>
      <c r="AA14" s="4">
        <v>0</v>
      </c>
      <c r="AB14" s="4">
        <v>1</v>
      </c>
      <c r="AC14" s="4">
        <v>0</v>
      </c>
      <c r="AD14" s="4">
        <v>3</v>
      </c>
      <c r="AE14" s="4">
        <v>39</v>
      </c>
      <c r="AF14" s="4">
        <v>10</v>
      </c>
      <c r="AG14" s="4">
        <v>0</v>
      </c>
      <c r="AH14" s="4">
        <v>5</v>
      </c>
      <c r="AI14" s="4">
        <v>0</v>
      </c>
      <c r="AJ14" s="4">
        <v>20</v>
      </c>
      <c r="AK14" s="4">
        <v>15</v>
      </c>
      <c r="AL14" s="4">
        <v>0</v>
      </c>
      <c r="AM14" s="4">
        <v>6</v>
      </c>
      <c r="AN14" s="4">
        <v>0</v>
      </c>
      <c r="AO14" s="4">
        <v>12</v>
      </c>
      <c r="AP14" s="4">
        <v>0</v>
      </c>
      <c r="AQ14" s="4">
        <v>20</v>
      </c>
      <c r="AR14" s="4">
        <v>0</v>
      </c>
      <c r="AS14" s="4">
        <v>12</v>
      </c>
      <c r="AT14" s="4">
        <v>0</v>
      </c>
      <c r="AU14" s="4">
        <v>16</v>
      </c>
      <c r="AV14" s="4">
        <v>2</v>
      </c>
      <c r="AW14" s="4">
        <v>1</v>
      </c>
      <c r="AX14" s="4">
        <v>11</v>
      </c>
      <c r="AY14" s="4">
        <v>14</v>
      </c>
      <c r="AZ14" s="4">
        <v>1</v>
      </c>
      <c r="BA14" s="86">
        <f t="shared" si="0"/>
        <v>24</v>
      </c>
      <c r="BB14" s="4"/>
      <c r="BC14" s="4"/>
      <c r="BD14" s="4"/>
      <c r="BE14" s="4"/>
      <c r="BF14" s="4"/>
      <c r="BG14" s="4"/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5"/>
      <c r="DX14" s="5"/>
      <c r="DY14" s="5"/>
      <c r="DZ14" s="5"/>
      <c r="EA14" s="5"/>
      <c r="EB14" s="5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3"/>
      <c r="FB14" s="3"/>
      <c r="FC14" s="3"/>
    </row>
    <row r="15" spans="1:159" x14ac:dyDescent="0.3">
      <c r="A15" s="9" t="s">
        <v>239</v>
      </c>
      <c r="B15" s="8" t="s">
        <v>246</v>
      </c>
      <c r="C15" s="7" t="s">
        <v>45</v>
      </c>
      <c r="D15" s="6">
        <v>1</v>
      </c>
      <c r="E15" s="6">
        <v>1</v>
      </c>
      <c r="F15" s="4">
        <v>29</v>
      </c>
      <c r="G15" s="4">
        <v>0</v>
      </c>
      <c r="H15" s="4">
        <v>9</v>
      </c>
      <c r="I15" s="4">
        <v>38</v>
      </c>
      <c r="J15" s="4">
        <v>0</v>
      </c>
      <c r="K15" s="4">
        <v>29</v>
      </c>
      <c r="L15" s="4">
        <v>0</v>
      </c>
      <c r="M15" s="4">
        <v>9</v>
      </c>
      <c r="N15" s="4">
        <v>38</v>
      </c>
      <c r="O15" s="4">
        <v>48</v>
      </c>
      <c r="P15" s="4">
        <v>0</v>
      </c>
      <c r="Q15" s="4">
        <v>2</v>
      </c>
      <c r="R15" s="4">
        <v>0</v>
      </c>
      <c r="S15" s="4">
        <v>23</v>
      </c>
      <c r="T15" s="4">
        <v>2</v>
      </c>
      <c r="U15" s="4">
        <v>0</v>
      </c>
      <c r="V15" s="4">
        <v>31</v>
      </c>
      <c r="W15" s="4">
        <v>4</v>
      </c>
      <c r="X15" s="4">
        <v>1</v>
      </c>
      <c r="Y15" s="4">
        <v>1</v>
      </c>
      <c r="Z15" s="4">
        <v>1</v>
      </c>
      <c r="AA15" s="4">
        <v>0</v>
      </c>
      <c r="AB15" s="4">
        <v>0</v>
      </c>
      <c r="AC15" s="4">
        <v>0</v>
      </c>
      <c r="AD15" s="4">
        <v>7</v>
      </c>
      <c r="AE15" s="4">
        <v>113</v>
      </c>
      <c r="AF15" s="4">
        <v>5</v>
      </c>
      <c r="AG15" s="4">
        <v>0</v>
      </c>
      <c r="AH15" s="4">
        <v>3</v>
      </c>
      <c r="AI15" s="4">
        <v>0</v>
      </c>
      <c r="AJ15" s="4">
        <v>5</v>
      </c>
      <c r="AK15" s="4">
        <v>9</v>
      </c>
      <c r="AL15" s="4">
        <v>0</v>
      </c>
      <c r="AM15" s="4">
        <v>5</v>
      </c>
      <c r="AN15" s="4">
        <v>9</v>
      </c>
      <c r="AO15" s="4">
        <v>12</v>
      </c>
      <c r="AP15" s="4">
        <v>12</v>
      </c>
      <c r="AQ15" s="4">
        <v>7</v>
      </c>
      <c r="AR15" s="4">
        <v>0</v>
      </c>
      <c r="AS15" s="4">
        <v>0</v>
      </c>
      <c r="AT15" s="4">
        <v>0</v>
      </c>
      <c r="AU15" s="4">
        <v>98</v>
      </c>
      <c r="AV15" s="4">
        <v>5</v>
      </c>
      <c r="AW15" s="4">
        <v>3</v>
      </c>
      <c r="AX15" s="4">
        <v>2</v>
      </c>
      <c r="AY15" s="4">
        <v>7</v>
      </c>
      <c r="AZ15" s="4">
        <v>7</v>
      </c>
      <c r="BA15" s="86">
        <f t="shared" si="0"/>
        <v>63</v>
      </c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  <c r="DS15" s="4"/>
      <c r="DT15" s="4"/>
      <c r="DU15" s="4"/>
      <c r="DV15" s="4"/>
      <c r="DW15" s="5"/>
      <c r="DX15" s="5"/>
      <c r="DY15" s="5"/>
      <c r="DZ15" s="5"/>
      <c r="EA15" s="5"/>
      <c r="EB15" s="5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/>
      <c r="EP15" s="4"/>
      <c r="EQ15" s="4"/>
      <c r="ER15" s="4"/>
      <c r="ES15" s="4"/>
      <c r="ET15" s="4"/>
      <c r="EU15" s="4"/>
      <c r="EV15" s="4"/>
      <c r="EW15" s="4"/>
      <c r="EX15" s="4"/>
      <c r="EY15" s="4"/>
      <c r="EZ15" s="4"/>
      <c r="FA15" s="3"/>
      <c r="FB15" s="3"/>
      <c r="FC15" s="3"/>
    </row>
    <row r="16" spans="1:159" x14ac:dyDescent="0.3">
      <c r="A16" s="9" t="s">
        <v>239</v>
      </c>
      <c r="B16" s="8" t="s">
        <v>247</v>
      </c>
      <c r="C16" s="7" t="s">
        <v>46</v>
      </c>
      <c r="D16" s="6">
        <v>1</v>
      </c>
      <c r="E16" s="6">
        <v>1</v>
      </c>
      <c r="F16" s="4">
        <v>34</v>
      </c>
      <c r="G16" s="4">
        <v>3</v>
      </c>
      <c r="H16" s="4">
        <v>5</v>
      </c>
      <c r="I16" s="4">
        <v>42</v>
      </c>
      <c r="J16" s="4">
        <v>0</v>
      </c>
      <c r="K16" s="4">
        <v>34</v>
      </c>
      <c r="L16" s="4">
        <v>3</v>
      </c>
      <c r="M16" s="4">
        <v>5</v>
      </c>
      <c r="N16" s="4">
        <v>42</v>
      </c>
      <c r="O16" s="4">
        <v>42</v>
      </c>
      <c r="P16" s="4">
        <v>0</v>
      </c>
      <c r="Q16" s="4">
        <v>3</v>
      </c>
      <c r="R16" s="4">
        <v>0</v>
      </c>
      <c r="S16" s="4">
        <v>21</v>
      </c>
      <c r="T16" s="4">
        <v>4</v>
      </c>
      <c r="U16" s="4">
        <v>0</v>
      </c>
      <c r="V16" s="4">
        <v>16</v>
      </c>
      <c r="W16" s="4">
        <v>7</v>
      </c>
      <c r="X16" s="4">
        <v>2</v>
      </c>
      <c r="Y16" s="4">
        <v>1</v>
      </c>
      <c r="Z16" s="4">
        <v>1</v>
      </c>
      <c r="AA16" s="4">
        <v>0</v>
      </c>
      <c r="AB16" s="4">
        <v>0</v>
      </c>
      <c r="AC16" s="4">
        <v>0</v>
      </c>
      <c r="AD16" s="4">
        <v>11</v>
      </c>
      <c r="AE16" s="4">
        <v>97</v>
      </c>
      <c r="AF16" s="4">
        <v>9</v>
      </c>
      <c r="AG16" s="4">
        <v>0</v>
      </c>
      <c r="AH16" s="4">
        <v>10</v>
      </c>
      <c r="AI16" s="4">
        <v>0</v>
      </c>
      <c r="AJ16" s="4">
        <v>5</v>
      </c>
      <c r="AK16" s="4">
        <v>5</v>
      </c>
      <c r="AL16" s="4">
        <v>0</v>
      </c>
      <c r="AM16" s="4">
        <v>6</v>
      </c>
      <c r="AN16" s="4">
        <v>6</v>
      </c>
      <c r="AO16" s="4">
        <v>11</v>
      </c>
      <c r="AP16" s="4">
        <v>12</v>
      </c>
      <c r="AQ16" s="4">
        <v>18</v>
      </c>
      <c r="AR16" s="4">
        <v>0</v>
      </c>
      <c r="AS16" s="4">
        <v>0</v>
      </c>
      <c r="AT16" s="4">
        <v>0</v>
      </c>
      <c r="AU16" s="4">
        <v>46</v>
      </c>
      <c r="AV16" s="4">
        <v>9</v>
      </c>
      <c r="AW16" s="4">
        <v>5</v>
      </c>
      <c r="AX16" s="4">
        <v>3</v>
      </c>
      <c r="AY16" s="4">
        <v>15</v>
      </c>
      <c r="AZ16" s="4">
        <v>13</v>
      </c>
      <c r="BA16" s="86">
        <f t="shared" si="0"/>
        <v>52</v>
      </c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5"/>
      <c r="DX16" s="5"/>
      <c r="DY16" s="5"/>
      <c r="DZ16" s="5"/>
      <c r="EA16" s="5"/>
      <c r="EB16" s="5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3"/>
      <c r="FB16" s="3"/>
      <c r="FC16" s="3"/>
    </row>
    <row r="17" spans="1:159" x14ac:dyDescent="0.3">
      <c r="A17" s="9" t="s">
        <v>239</v>
      </c>
      <c r="B17" s="8" t="s">
        <v>248</v>
      </c>
      <c r="C17" s="7" t="s">
        <v>48</v>
      </c>
      <c r="D17" s="6">
        <v>1</v>
      </c>
      <c r="E17" s="6">
        <v>1</v>
      </c>
      <c r="F17" s="4">
        <v>14</v>
      </c>
      <c r="G17" s="4">
        <v>3</v>
      </c>
      <c r="H17" s="4">
        <v>5</v>
      </c>
      <c r="I17" s="4">
        <v>22</v>
      </c>
      <c r="J17" s="4">
        <v>3</v>
      </c>
      <c r="K17" s="4">
        <v>14</v>
      </c>
      <c r="L17" s="4">
        <v>3</v>
      </c>
      <c r="M17" s="4">
        <v>5</v>
      </c>
      <c r="N17" s="4">
        <v>22</v>
      </c>
      <c r="O17" s="4">
        <v>26</v>
      </c>
      <c r="P17" s="4">
        <v>2</v>
      </c>
      <c r="Q17" s="4">
        <v>0</v>
      </c>
      <c r="R17" s="4">
        <v>0</v>
      </c>
      <c r="S17" s="4">
        <v>3</v>
      </c>
      <c r="T17" s="4">
        <v>2</v>
      </c>
      <c r="U17" s="4">
        <v>2</v>
      </c>
      <c r="V17" s="4">
        <v>21</v>
      </c>
      <c r="W17" s="4">
        <v>0</v>
      </c>
      <c r="X17" s="4">
        <v>1</v>
      </c>
      <c r="Y17" s="4">
        <v>1</v>
      </c>
      <c r="Z17" s="4">
        <v>1</v>
      </c>
      <c r="AA17" s="4">
        <v>0</v>
      </c>
      <c r="AB17" s="4">
        <v>0</v>
      </c>
      <c r="AC17" s="4">
        <v>0</v>
      </c>
      <c r="AD17" s="4">
        <v>3</v>
      </c>
      <c r="AE17" s="4">
        <v>59</v>
      </c>
      <c r="AF17" s="4">
        <v>8</v>
      </c>
      <c r="AG17" s="4">
        <v>7</v>
      </c>
      <c r="AH17" s="4">
        <v>0</v>
      </c>
      <c r="AI17" s="4">
        <v>0</v>
      </c>
      <c r="AJ17" s="4">
        <v>3</v>
      </c>
      <c r="AK17" s="4">
        <v>7</v>
      </c>
      <c r="AL17" s="4">
        <v>3</v>
      </c>
      <c r="AM17" s="4">
        <v>5</v>
      </c>
      <c r="AN17" s="4" t="s">
        <v>19</v>
      </c>
      <c r="AO17" s="4">
        <v>12</v>
      </c>
      <c r="AP17" s="4">
        <v>13</v>
      </c>
      <c r="AQ17" s="4">
        <v>12</v>
      </c>
      <c r="AR17" s="4">
        <v>0</v>
      </c>
      <c r="AS17" s="4">
        <v>0</v>
      </c>
      <c r="AT17" s="4">
        <v>0</v>
      </c>
      <c r="AU17" s="4">
        <v>92</v>
      </c>
      <c r="AV17" s="4">
        <v>4</v>
      </c>
      <c r="AW17" s="4">
        <v>3</v>
      </c>
      <c r="AX17" s="4">
        <v>5</v>
      </c>
      <c r="AY17" s="4">
        <v>14</v>
      </c>
      <c r="AZ17" s="4">
        <v>12</v>
      </c>
      <c r="BA17" s="86">
        <f t="shared" si="0"/>
        <v>31</v>
      </c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5"/>
      <c r="DX17" s="5"/>
      <c r="DY17" s="5"/>
      <c r="DZ17" s="5"/>
      <c r="EA17" s="5"/>
      <c r="EB17" s="5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3"/>
      <c r="FB17" s="3"/>
      <c r="FC17" s="3"/>
    </row>
    <row r="18" spans="1:159" x14ac:dyDescent="0.3">
      <c r="A18" s="9" t="s">
        <v>239</v>
      </c>
      <c r="B18" s="8" t="s">
        <v>249</v>
      </c>
      <c r="C18" s="7" t="s">
        <v>49</v>
      </c>
      <c r="D18" s="6" t="s">
        <v>241</v>
      </c>
      <c r="E18" s="6">
        <v>1</v>
      </c>
      <c r="F18" s="4">
        <v>12</v>
      </c>
      <c r="G18" s="4">
        <v>0</v>
      </c>
      <c r="H18" s="4">
        <v>4</v>
      </c>
      <c r="I18" s="4">
        <v>16</v>
      </c>
      <c r="J18" s="4">
        <v>7</v>
      </c>
      <c r="K18" s="4">
        <v>12</v>
      </c>
      <c r="L18" s="4">
        <v>0</v>
      </c>
      <c r="M18" s="4">
        <v>4</v>
      </c>
      <c r="N18" s="4">
        <v>16</v>
      </c>
      <c r="O18" s="4">
        <v>24</v>
      </c>
      <c r="P18" s="4">
        <v>0</v>
      </c>
      <c r="Q18" s="4">
        <v>0</v>
      </c>
      <c r="R18" s="4">
        <v>0</v>
      </c>
      <c r="S18" s="4">
        <v>3</v>
      </c>
      <c r="T18" s="4">
        <v>4</v>
      </c>
      <c r="U18" s="4">
        <v>0</v>
      </c>
      <c r="V18" s="4">
        <v>16</v>
      </c>
      <c r="W18" s="4">
        <v>0</v>
      </c>
      <c r="X18" s="4">
        <v>1</v>
      </c>
      <c r="Y18" s="4">
        <v>1</v>
      </c>
      <c r="Z18" s="4">
        <v>1</v>
      </c>
      <c r="AA18" s="4">
        <v>0</v>
      </c>
      <c r="AB18" s="4">
        <v>0</v>
      </c>
      <c r="AC18" s="4">
        <v>0</v>
      </c>
      <c r="AD18" s="4">
        <v>3</v>
      </c>
      <c r="AE18" s="4">
        <v>50</v>
      </c>
      <c r="AF18" s="4">
        <v>8</v>
      </c>
      <c r="AG18" s="4">
        <v>0</v>
      </c>
      <c r="AH18" s="4">
        <v>0</v>
      </c>
      <c r="AI18" s="4">
        <v>0</v>
      </c>
      <c r="AJ18" s="4">
        <v>6</v>
      </c>
      <c r="AK18" s="4">
        <v>5</v>
      </c>
      <c r="AL18" s="4">
        <v>0</v>
      </c>
      <c r="AM18" s="4">
        <v>3</v>
      </c>
      <c r="AN18" s="4">
        <v>0</v>
      </c>
      <c r="AO18" s="4">
        <v>12</v>
      </c>
      <c r="AP18" s="4">
        <v>13</v>
      </c>
      <c r="AQ18" s="4">
        <v>2</v>
      </c>
      <c r="AR18" s="4">
        <v>0</v>
      </c>
      <c r="AS18" s="4">
        <v>0</v>
      </c>
      <c r="AT18" s="4">
        <v>0</v>
      </c>
      <c r="AU18" s="4">
        <v>24</v>
      </c>
      <c r="AV18" s="4">
        <v>3</v>
      </c>
      <c r="AW18" s="4">
        <v>3</v>
      </c>
      <c r="AX18" s="4">
        <v>1</v>
      </c>
      <c r="AY18" s="4">
        <v>13</v>
      </c>
      <c r="AZ18" s="4">
        <v>16</v>
      </c>
      <c r="BA18" s="86">
        <f t="shared" si="0"/>
        <v>26</v>
      </c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5"/>
      <c r="DX18" s="5"/>
      <c r="DY18" s="5"/>
      <c r="DZ18" s="5"/>
      <c r="EA18" s="5"/>
      <c r="EB18" s="5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3"/>
      <c r="FB18" s="3"/>
      <c r="FC18" s="3"/>
    </row>
    <row r="19" spans="1:159" s="10" customFormat="1" x14ac:dyDescent="0.3">
      <c r="A19" s="9" t="s">
        <v>239</v>
      </c>
      <c r="B19" s="8" t="s">
        <v>250</v>
      </c>
      <c r="C19" s="7" t="s">
        <v>51</v>
      </c>
      <c r="D19" s="6">
        <v>1</v>
      </c>
      <c r="E19" s="6" t="s">
        <v>241</v>
      </c>
      <c r="F19" s="4">
        <v>0</v>
      </c>
      <c r="G19" s="4">
        <v>0</v>
      </c>
      <c r="H19" s="4">
        <v>24</v>
      </c>
      <c r="I19" s="4">
        <v>24</v>
      </c>
      <c r="J19" s="4" t="s">
        <v>19</v>
      </c>
      <c r="K19" s="4" t="s">
        <v>19</v>
      </c>
      <c r="L19" s="4" t="s">
        <v>19</v>
      </c>
      <c r="M19" s="4" t="s">
        <v>19</v>
      </c>
      <c r="N19" s="4" t="s">
        <v>19</v>
      </c>
      <c r="O19" s="4">
        <v>35</v>
      </c>
      <c r="P19" s="4">
        <v>0</v>
      </c>
      <c r="Q19" s="4">
        <v>2</v>
      </c>
      <c r="R19" s="4">
        <v>0</v>
      </c>
      <c r="S19" s="4">
        <v>0</v>
      </c>
      <c r="T19" s="4">
        <v>1</v>
      </c>
      <c r="U19" s="4">
        <v>0</v>
      </c>
      <c r="V19" s="4">
        <v>0</v>
      </c>
      <c r="W19" s="4">
        <v>0</v>
      </c>
      <c r="X19" s="4">
        <v>2</v>
      </c>
      <c r="Y19" s="4">
        <v>1</v>
      </c>
      <c r="Z19" s="4">
        <v>0</v>
      </c>
      <c r="AA19" s="4">
        <v>1</v>
      </c>
      <c r="AB19" s="4">
        <v>0</v>
      </c>
      <c r="AC19" s="4">
        <v>0</v>
      </c>
      <c r="AD19" s="4">
        <v>4</v>
      </c>
      <c r="AE19" s="4">
        <v>42</v>
      </c>
      <c r="AF19" s="4">
        <v>8</v>
      </c>
      <c r="AG19" s="4">
        <v>0</v>
      </c>
      <c r="AH19" s="4">
        <v>13</v>
      </c>
      <c r="AI19" s="4">
        <v>0</v>
      </c>
      <c r="AJ19" s="4">
        <v>0</v>
      </c>
      <c r="AK19" s="4">
        <v>2</v>
      </c>
      <c r="AL19" s="4">
        <v>0</v>
      </c>
      <c r="AM19" s="4">
        <v>0</v>
      </c>
      <c r="AN19" s="4">
        <v>0</v>
      </c>
      <c r="AO19" s="4">
        <v>12</v>
      </c>
      <c r="AP19" s="4">
        <v>13</v>
      </c>
      <c r="AQ19" s="4">
        <v>0</v>
      </c>
      <c r="AR19" s="4">
        <v>9</v>
      </c>
      <c r="AS19" s="4">
        <v>0</v>
      </c>
      <c r="AT19" s="4">
        <v>0</v>
      </c>
      <c r="AU19" s="4">
        <v>93</v>
      </c>
      <c r="AV19" s="4">
        <v>5</v>
      </c>
      <c r="AW19" s="4">
        <v>4</v>
      </c>
      <c r="AX19" s="4">
        <v>4</v>
      </c>
      <c r="AY19" s="4">
        <v>12</v>
      </c>
      <c r="AZ19" s="4">
        <v>13</v>
      </c>
      <c r="BA19" s="86">
        <f t="shared" si="0"/>
        <v>5</v>
      </c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5"/>
      <c r="DX19" s="5"/>
      <c r="DY19" s="5"/>
      <c r="DZ19" s="5"/>
      <c r="EA19" s="5"/>
      <c r="EB19" s="5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3"/>
      <c r="FB19" s="3"/>
      <c r="FC19" s="3"/>
    </row>
    <row r="20" spans="1:159" s="10" customFormat="1" x14ac:dyDescent="0.3">
      <c r="A20" s="9" t="s">
        <v>239</v>
      </c>
      <c r="B20" s="8" t="s">
        <v>251</v>
      </c>
      <c r="C20" s="7" t="s">
        <v>54</v>
      </c>
      <c r="D20" s="6">
        <v>1</v>
      </c>
      <c r="E20" s="6">
        <v>1</v>
      </c>
      <c r="F20" s="4">
        <v>29</v>
      </c>
      <c r="G20" s="4">
        <v>0</v>
      </c>
      <c r="H20" s="4">
        <v>6</v>
      </c>
      <c r="I20" s="4">
        <v>35</v>
      </c>
      <c r="J20" s="4">
        <v>10</v>
      </c>
      <c r="K20" s="4">
        <v>29</v>
      </c>
      <c r="L20" s="4">
        <v>0</v>
      </c>
      <c r="M20" s="4">
        <v>6</v>
      </c>
      <c r="N20" s="4">
        <v>35</v>
      </c>
      <c r="O20" s="4">
        <v>47</v>
      </c>
      <c r="P20" s="4">
        <v>1</v>
      </c>
      <c r="Q20" s="4">
        <v>1</v>
      </c>
      <c r="R20" s="4">
        <v>0</v>
      </c>
      <c r="S20" s="4">
        <v>4</v>
      </c>
      <c r="T20" s="4">
        <v>3</v>
      </c>
      <c r="U20" s="4">
        <v>0</v>
      </c>
      <c r="V20" s="4">
        <v>12</v>
      </c>
      <c r="W20" s="4">
        <v>0</v>
      </c>
      <c r="X20" s="4">
        <v>0</v>
      </c>
      <c r="Y20" s="4">
        <v>1</v>
      </c>
      <c r="Z20" s="4">
        <v>0</v>
      </c>
      <c r="AA20" s="4">
        <v>0</v>
      </c>
      <c r="AB20" s="4">
        <v>2</v>
      </c>
      <c r="AC20" s="4">
        <v>0</v>
      </c>
      <c r="AD20" s="4">
        <v>3</v>
      </c>
      <c r="AE20" s="4">
        <v>71</v>
      </c>
      <c r="AF20" s="4">
        <v>8</v>
      </c>
      <c r="AG20" s="4">
        <v>8</v>
      </c>
      <c r="AH20" s="4">
        <v>3</v>
      </c>
      <c r="AI20" s="4">
        <v>0</v>
      </c>
      <c r="AJ20" s="4">
        <v>6</v>
      </c>
      <c r="AK20" s="4">
        <v>8</v>
      </c>
      <c r="AL20" s="4">
        <v>0</v>
      </c>
      <c r="AM20" s="4">
        <v>12</v>
      </c>
      <c r="AN20" s="4">
        <v>0</v>
      </c>
      <c r="AO20" s="4">
        <v>0</v>
      </c>
      <c r="AP20" s="4">
        <v>13</v>
      </c>
      <c r="AQ20" s="4">
        <v>0</v>
      </c>
      <c r="AR20" s="4">
        <v>13</v>
      </c>
      <c r="AS20" s="4">
        <v>0</v>
      </c>
      <c r="AT20" s="4">
        <v>0</v>
      </c>
      <c r="AU20" s="4">
        <v>82</v>
      </c>
      <c r="AV20" s="4">
        <v>4</v>
      </c>
      <c r="AW20" s="4">
        <v>3</v>
      </c>
      <c r="AX20" s="4">
        <v>5</v>
      </c>
      <c r="AY20" s="4">
        <v>9</v>
      </c>
      <c r="AZ20" s="4">
        <v>14</v>
      </c>
      <c r="BA20" s="86">
        <f t="shared" si="0"/>
        <v>22</v>
      </c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5"/>
      <c r="DX20" s="5"/>
      <c r="DY20" s="5"/>
      <c r="DZ20" s="5"/>
      <c r="EA20" s="5"/>
      <c r="EB20" s="5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3"/>
      <c r="FB20" s="3"/>
      <c r="FC20" s="3"/>
    </row>
    <row r="21" spans="1:159" s="10" customFormat="1" x14ac:dyDescent="0.3">
      <c r="A21" s="9" t="s">
        <v>239</v>
      </c>
      <c r="B21" s="8" t="s">
        <v>252</v>
      </c>
      <c r="C21" s="7" t="s">
        <v>55</v>
      </c>
      <c r="D21" s="6">
        <v>1</v>
      </c>
      <c r="E21" s="6">
        <v>1</v>
      </c>
      <c r="F21" s="4">
        <v>7</v>
      </c>
      <c r="G21" s="4">
        <v>18</v>
      </c>
      <c r="H21" s="4">
        <v>1</v>
      </c>
      <c r="I21" s="4">
        <v>26</v>
      </c>
      <c r="J21" s="4">
        <v>14</v>
      </c>
      <c r="K21" s="4">
        <v>7</v>
      </c>
      <c r="L21" s="4">
        <v>18</v>
      </c>
      <c r="M21" s="4">
        <v>1</v>
      </c>
      <c r="N21" s="4">
        <v>26</v>
      </c>
      <c r="O21" s="4">
        <v>31</v>
      </c>
      <c r="P21" s="4">
        <v>0</v>
      </c>
      <c r="Q21" s="4">
        <v>2</v>
      </c>
      <c r="R21" s="4">
        <v>0</v>
      </c>
      <c r="S21" s="4">
        <v>2</v>
      </c>
      <c r="T21" s="4">
        <v>2</v>
      </c>
      <c r="U21" s="4">
        <v>0</v>
      </c>
      <c r="V21" s="4">
        <v>49</v>
      </c>
      <c r="W21" s="4">
        <v>0</v>
      </c>
      <c r="X21" s="4">
        <v>1</v>
      </c>
      <c r="Y21" s="4">
        <v>0</v>
      </c>
      <c r="Z21" s="4">
        <v>1</v>
      </c>
      <c r="AA21" s="4">
        <v>1</v>
      </c>
      <c r="AB21" s="4">
        <v>0</v>
      </c>
      <c r="AC21" s="4">
        <v>0</v>
      </c>
      <c r="AD21" s="4">
        <v>3</v>
      </c>
      <c r="AE21" s="4">
        <v>89</v>
      </c>
      <c r="AF21" s="4">
        <v>9</v>
      </c>
      <c r="AG21" s="4">
        <v>0</v>
      </c>
      <c r="AH21" s="4">
        <v>1</v>
      </c>
      <c r="AI21" s="4">
        <v>0</v>
      </c>
      <c r="AJ21" s="4">
        <v>6</v>
      </c>
      <c r="AK21" s="4">
        <v>11</v>
      </c>
      <c r="AL21" s="4">
        <v>0</v>
      </c>
      <c r="AM21" s="4">
        <v>6</v>
      </c>
      <c r="AN21" s="4">
        <v>0</v>
      </c>
      <c r="AO21" s="4">
        <v>11</v>
      </c>
      <c r="AP21" s="4" t="s">
        <v>19</v>
      </c>
      <c r="AQ21" s="4">
        <v>3</v>
      </c>
      <c r="AR21" s="4">
        <v>8</v>
      </c>
      <c r="AS21" s="4">
        <v>0</v>
      </c>
      <c r="AT21" s="4">
        <v>0</v>
      </c>
      <c r="AU21" s="4">
        <v>112</v>
      </c>
      <c r="AV21" s="4">
        <v>7</v>
      </c>
      <c r="AW21" s="4">
        <v>4</v>
      </c>
      <c r="AX21" s="4">
        <v>4</v>
      </c>
      <c r="AY21" s="4">
        <v>13</v>
      </c>
      <c r="AZ21" s="4">
        <v>16</v>
      </c>
      <c r="BA21" s="86">
        <f t="shared" si="0"/>
        <v>56</v>
      </c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5"/>
      <c r="DX21" s="5"/>
      <c r="DY21" s="5"/>
      <c r="DZ21" s="5"/>
      <c r="EA21" s="5"/>
      <c r="EB21" s="5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3"/>
      <c r="FB21" s="3"/>
      <c r="FC21" s="3"/>
    </row>
    <row r="22" spans="1:159" s="10" customFormat="1" ht="14.15" customHeight="1" x14ac:dyDescent="0.3">
      <c r="A22" s="9" t="s">
        <v>239</v>
      </c>
      <c r="B22" s="8" t="s">
        <v>253</v>
      </c>
      <c r="C22" s="7" t="s">
        <v>56</v>
      </c>
      <c r="D22" s="6">
        <v>1</v>
      </c>
      <c r="E22" s="6">
        <v>1</v>
      </c>
      <c r="F22" s="4">
        <v>9</v>
      </c>
      <c r="G22" s="4">
        <v>4</v>
      </c>
      <c r="H22" s="4">
        <v>3</v>
      </c>
      <c r="I22" s="4">
        <v>16</v>
      </c>
      <c r="J22" s="4">
        <v>0</v>
      </c>
      <c r="K22" s="4">
        <v>9</v>
      </c>
      <c r="L22" s="4">
        <v>5</v>
      </c>
      <c r="M22" s="4">
        <v>3</v>
      </c>
      <c r="N22" s="4">
        <v>17</v>
      </c>
      <c r="O22" s="4">
        <v>23</v>
      </c>
      <c r="P22" s="4">
        <v>2</v>
      </c>
      <c r="Q22" s="4">
        <v>0</v>
      </c>
      <c r="R22" s="4">
        <v>0</v>
      </c>
      <c r="S22" s="4">
        <v>2</v>
      </c>
      <c r="T22" s="4">
        <v>5</v>
      </c>
      <c r="U22" s="4">
        <v>1</v>
      </c>
      <c r="V22" s="4">
        <v>0</v>
      </c>
      <c r="W22" s="4">
        <v>0</v>
      </c>
      <c r="X22" s="4">
        <v>2</v>
      </c>
      <c r="Y22" s="4">
        <v>1</v>
      </c>
      <c r="Z22" s="4">
        <v>2</v>
      </c>
      <c r="AA22" s="4">
        <v>0</v>
      </c>
      <c r="AB22" s="4">
        <v>0</v>
      </c>
      <c r="AC22" s="4">
        <v>0</v>
      </c>
      <c r="AD22" s="4">
        <v>5</v>
      </c>
      <c r="AE22" s="4">
        <v>38</v>
      </c>
      <c r="AF22" s="4">
        <v>9</v>
      </c>
      <c r="AG22" s="4">
        <v>8</v>
      </c>
      <c r="AH22" s="4">
        <v>0</v>
      </c>
      <c r="AI22" s="4">
        <v>0</v>
      </c>
      <c r="AJ22" s="4">
        <v>12</v>
      </c>
      <c r="AK22" s="4">
        <v>14</v>
      </c>
      <c r="AL22" s="4">
        <v>5</v>
      </c>
      <c r="AM22" s="4">
        <v>0</v>
      </c>
      <c r="AN22" s="4">
        <v>0</v>
      </c>
      <c r="AO22" s="4">
        <v>12</v>
      </c>
      <c r="AP22" s="4">
        <v>13</v>
      </c>
      <c r="AQ22" s="4">
        <v>9</v>
      </c>
      <c r="AR22" s="4">
        <v>0</v>
      </c>
      <c r="AS22" s="4">
        <v>0</v>
      </c>
      <c r="AT22" s="4">
        <v>0</v>
      </c>
      <c r="AU22" s="4">
        <v>53</v>
      </c>
      <c r="AV22" s="4">
        <v>4</v>
      </c>
      <c r="AW22" s="4">
        <v>4</v>
      </c>
      <c r="AX22" s="4">
        <v>5</v>
      </c>
      <c r="AY22" s="4">
        <v>11</v>
      </c>
      <c r="AZ22" s="4">
        <v>9</v>
      </c>
      <c r="BA22" s="86">
        <f t="shared" si="0"/>
        <v>13</v>
      </c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5"/>
      <c r="DX22" s="5"/>
      <c r="DY22" s="5"/>
      <c r="DZ22" s="5"/>
      <c r="EA22" s="5"/>
      <c r="EB22" s="5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3"/>
      <c r="FB22" s="3"/>
      <c r="FC22" s="3"/>
    </row>
    <row r="23" spans="1:159" s="10" customFormat="1" x14ac:dyDescent="0.3">
      <c r="A23" s="9" t="s">
        <v>239</v>
      </c>
      <c r="B23" s="8" t="s">
        <v>254</v>
      </c>
      <c r="C23" s="7" t="s">
        <v>57</v>
      </c>
      <c r="D23" s="6">
        <v>1</v>
      </c>
      <c r="E23" s="6">
        <v>1</v>
      </c>
      <c r="F23" s="4">
        <v>14</v>
      </c>
      <c r="G23" s="4">
        <v>2</v>
      </c>
      <c r="H23" s="4">
        <v>9</v>
      </c>
      <c r="I23" s="4">
        <v>25</v>
      </c>
      <c r="J23" s="4">
        <v>0</v>
      </c>
      <c r="K23" s="4">
        <v>14</v>
      </c>
      <c r="L23" s="4">
        <v>2</v>
      </c>
      <c r="M23" s="4">
        <v>9</v>
      </c>
      <c r="N23" s="4">
        <v>25</v>
      </c>
      <c r="O23" s="4">
        <v>35</v>
      </c>
      <c r="P23" s="4">
        <v>0</v>
      </c>
      <c r="Q23" s="4">
        <v>2</v>
      </c>
      <c r="R23" s="4">
        <v>2</v>
      </c>
      <c r="S23" s="4">
        <v>2</v>
      </c>
      <c r="T23" s="4">
        <v>3</v>
      </c>
      <c r="U23" s="4">
        <v>12</v>
      </c>
      <c r="V23" s="4">
        <v>0</v>
      </c>
      <c r="W23" s="4">
        <v>5</v>
      </c>
      <c r="X23" s="4">
        <v>0</v>
      </c>
      <c r="Y23" s="4">
        <v>1</v>
      </c>
      <c r="Z23" s="4">
        <v>2</v>
      </c>
      <c r="AA23" s="4">
        <v>0</v>
      </c>
      <c r="AB23" s="4">
        <v>0</v>
      </c>
      <c r="AC23" s="4">
        <v>0</v>
      </c>
      <c r="AD23" s="4">
        <v>8</v>
      </c>
      <c r="AE23" s="4">
        <v>64</v>
      </c>
      <c r="AF23" s="4">
        <v>8</v>
      </c>
      <c r="AG23" s="4">
        <v>0</v>
      </c>
      <c r="AH23" s="4">
        <v>7</v>
      </c>
      <c r="AI23" s="4">
        <v>8</v>
      </c>
      <c r="AJ23" s="4">
        <v>8</v>
      </c>
      <c r="AK23" s="4">
        <v>6</v>
      </c>
      <c r="AL23" s="4">
        <v>6</v>
      </c>
      <c r="AM23" s="4">
        <v>0</v>
      </c>
      <c r="AN23" s="4">
        <v>6</v>
      </c>
      <c r="AO23" s="4">
        <v>0</v>
      </c>
      <c r="AP23" s="4">
        <v>9</v>
      </c>
      <c r="AQ23" s="4">
        <v>12</v>
      </c>
      <c r="AR23" s="4">
        <v>0</v>
      </c>
      <c r="AS23" s="4">
        <v>0</v>
      </c>
      <c r="AT23" s="4">
        <v>0</v>
      </c>
      <c r="AU23" s="4">
        <v>107</v>
      </c>
      <c r="AV23" s="4">
        <v>5</v>
      </c>
      <c r="AW23" s="4">
        <v>6</v>
      </c>
      <c r="AX23" s="4">
        <v>5</v>
      </c>
      <c r="AY23" s="4">
        <v>12</v>
      </c>
      <c r="AZ23" s="4">
        <v>12</v>
      </c>
      <c r="BA23" s="86">
        <f t="shared" si="0"/>
        <v>27</v>
      </c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5"/>
      <c r="DX23" s="5"/>
      <c r="DY23" s="5"/>
      <c r="DZ23" s="5"/>
      <c r="EA23" s="5"/>
      <c r="EB23" s="5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3"/>
      <c r="FB23" s="3"/>
      <c r="FC23" s="3"/>
    </row>
    <row r="24" spans="1:159" s="10" customFormat="1" x14ac:dyDescent="0.3">
      <c r="A24" s="9" t="s">
        <v>239</v>
      </c>
      <c r="B24" s="8" t="s">
        <v>255</v>
      </c>
      <c r="C24" s="8" t="s">
        <v>160</v>
      </c>
      <c r="D24" s="6" t="s">
        <v>241</v>
      </c>
      <c r="E24" s="6" t="s">
        <v>241</v>
      </c>
      <c r="F24" s="4" t="s">
        <v>19</v>
      </c>
      <c r="G24" s="4" t="s">
        <v>19</v>
      </c>
      <c r="H24" s="4" t="s">
        <v>19</v>
      </c>
      <c r="I24" s="4" t="s">
        <v>19</v>
      </c>
      <c r="J24" s="4" t="s">
        <v>19</v>
      </c>
      <c r="K24" s="4" t="s">
        <v>19</v>
      </c>
      <c r="L24" s="4" t="s">
        <v>19</v>
      </c>
      <c r="M24" s="4" t="s">
        <v>19</v>
      </c>
      <c r="N24" s="4" t="s">
        <v>19</v>
      </c>
      <c r="O24" s="4" t="s">
        <v>19</v>
      </c>
      <c r="P24" s="4" t="s">
        <v>19</v>
      </c>
      <c r="Q24" s="4" t="s">
        <v>19</v>
      </c>
      <c r="R24" s="4" t="s">
        <v>19</v>
      </c>
      <c r="S24" s="4" t="s">
        <v>19</v>
      </c>
      <c r="T24" s="4" t="s">
        <v>19</v>
      </c>
      <c r="U24" s="4" t="s">
        <v>19</v>
      </c>
      <c r="V24" s="4" t="s">
        <v>19</v>
      </c>
      <c r="W24" s="4" t="s">
        <v>19</v>
      </c>
      <c r="X24" s="4" t="s">
        <v>19</v>
      </c>
      <c r="Y24" s="4" t="s">
        <v>19</v>
      </c>
      <c r="Z24" s="4" t="s">
        <v>19</v>
      </c>
      <c r="AA24" s="4" t="s">
        <v>19</v>
      </c>
      <c r="AB24" s="4" t="s">
        <v>19</v>
      </c>
      <c r="AC24" s="4" t="s">
        <v>19</v>
      </c>
      <c r="AD24" s="4" t="s">
        <v>19</v>
      </c>
      <c r="AE24" s="4" t="s">
        <v>19</v>
      </c>
      <c r="AF24" s="4" t="s">
        <v>19</v>
      </c>
      <c r="AG24" s="4" t="s">
        <v>19</v>
      </c>
      <c r="AH24" s="4" t="s">
        <v>19</v>
      </c>
      <c r="AI24" s="4" t="s">
        <v>19</v>
      </c>
      <c r="AJ24" s="4" t="s">
        <v>19</v>
      </c>
      <c r="AK24" s="4" t="s">
        <v>19</v>
      </c>
      <c r="AL24" s="4" t="s">
        <v>19</v>
      </c>
      <c r="AM24" s="4" t="s">
        <v>19</v>
      </c>
      <c r="AN24" s="4" t="s">
        <v>19</v>
      </c>
      <c r="AO24" s="4" t="s">
        <v>19</v>
      </c>
      <c r="AP24" s="4" t="s">
        <v>19</v>
      </c>
      <c r="AQ24" s="4" t="s">
        <v>19</v>
      </c>
      <c r="AR24" s="4" t="s">
        <v>19</v>
      </c>
      <c r="AS24" s="4" t="s">
        <v>19</v>
      </c>
      <c r="AT24" s="4" t="s">
        <v>19</v>
      </c>
      <c r="AU24" s="4" t="s">
        <v>19</v>
      </c>
      <c r="AV24" s="4" t="s">
        <v>19</v>
      </c>
      <c r="AW24" s="4" t="s">
        <v>19</v>
      </c>
      <c r="AX24" s="4" t="s">
        <v>19</v>
      </c>
      <c r="AY24" s="4" t="s">
        <v>19</v>
      </c>
      <c r="AZ24" s="4" t="s">
        <v>19</v>
      </c>
      <c r="BA24" s="86" t="s">
        <v>19</v>
      </c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5"/>
      <c r="DX24" s="5"/>
      <c r="DY24" s="5"/>
      <c r="DZ24" s="5"/>
      <c r="EA24" s="5"/>
      <c r="EB24" s="5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3"/>
      <c r="FB24" s="3"/>
      <c r="FC24" s="3"/>
    </row>
    <row r="25" spans="1:159" s="10" customFormat="1" x14ac:dyDescent="0.3">
      <c r="A25" s="9" t="s">
        <v>256</v>
      </c>
      <c r="B25" s="8" t="s">
        <v>257</v>
      </c>
      <c r="C25" s="7" t="s">
        <v>21</v>
      </c>
      <c r="D25" s="6" t="s">
        <v>241</v>
      </c>
      <c r="E25" s="6">
        <v>1</v>
      </c>
      <c r="F25" s="4" t="s">
        <v>19</v>
      </c>
      <c r="G25" s="4" t="s">
        <v>19</v>
      </c>
      <c r="H25" s="4" t="s">
        <v>19</v>
      </c>
      <c r="I25" s="4" t="s">
        <v>19</v>
      </c>
      <c r="J25" s="4">
        <v>2</v>
      </c>
      <c r="K25" s="4">
        <v>11</v>
      </c>
      <c r="L25" s="4">
        <v>7</v>
      </c>
      <c r="M25" s="4">
        <v>3</v>
      </c>
      <c r="N25" s="4">
        <v>21</v>
      </c>
      <c r="O25" s="4" t="s">
        <v>19</v>
      </c>
      <c r="P25" s="4" t="s">
        <v>19</v>
      </c>
      <c r="Q25" s="4" t="s">
        <v>19</v>
      </c>
      <c r="R25" s="4" t="s">
        <v>19</v>
      </c>
      <c r="S25" s="4" t="s">
        <v>19</v>
      </c>
      <c r="T25" s="4" t="s">
        <v>19</v>
      </c>
      <c r="U25" s="4" t="s">
        <v>19</v>
      </c>
      <c r="V25" s="4" t="s">
        <v>19</v>
      </c>
      <c r="W25" s="4" t="s">
        <v>19</v>
      </c>
      <c r="X25" s="4" t="s">
        <v>19</v>
      </c>
      <c r="Y25" s="4" t="s">
        <v>19</v>
      </c>
      <c r="Z25" s="4" t="s">
        <v>19</v>
      </c>
      <c r="AA25" s="4" t="s">
        <v>19</v>
      </c>
      <c r="AB25" s="4" t="s">
        <v>19</v>
      </c>
      <c r="AC25" s="4" t="s">
        <v>19</v>
      </c>
      <c r="AD25" s="4" t="s">
        <v>19</v>
      </c>
      <c r="AE25" s="4" t="s">
        <v>19</v>
      </c>
      <c r="AF25" s="4" t="s">
        <v>19</v>
      </c>
      <c r="AG25" s="4" t="s">
        <v>19</v>
      </c>
      <c r="AH25" s="4" t="s">
        <v>19</v>
      </c>
      <c r="AI25" s="4" t="s">
        <v>19</v>
      </c>
      <c r="AJ25" s="4" t="s">
        <v>19</v>
      </c>
      <c r="AK25" s="4" t="s">
        <v>19</v>
      </c>
      <c r="AL25" s="4" t="s">
        <v>19</v>
      </c>
      <c r="AM25" s="4" t="s">
        <v>19</v>
      </c>
      <c r="AN25" s="4" t="s">
        <v>19</v>
      </c>
      <c r="AO25" s="4" t="s">
        <v>19</v>
      </c>
      <c r="AP25" s="4" t="s">
        <v>19</v>
      </c>
      <c r="AQ25" s="4" t="s">
        <v>19</v>
      </c>
      <c r="AR25" s="4" t="s">
        <v>19</v>
      </c>
      <c r="AS25" s="4" t="s">
        <v>19</v>
      </c>
      <c r="AT25" s="4" t="s">
        <v>19</v>
      </c>
      <c r="AU25" s="4" t="s">
        <v>19</v>
      </c>
      <c r="AV25" s="4" t="s">
        <v>19</v>
      </c>
      <c r="AW25" s="4" t="s">
        <v>19</v>
      </c>
      <c r="AX25" s="4" t="s">
        <v>19</v>
      </c>
      <c r="AY25" s="4" t="s">
        <v>19</v>
      </c>
      <c r="AZ25" s="4" t="s">
        <v>19</v>
      </c>
      <c r="BA25" s="86" t="s">
        <v>19</v>
      </c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5"/>
      <c r="DX25" s="5"/>
      <c r="DY25" s="5"/>
      <c r="DZ25" s="5"/>
      <c r="EA25" s="5"/>
      <c r="EB25" s="5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3"/>
      <c r="FB25" s="3"/>
      <c r="FC25" s="3"/>
    </row>
    <row r="26" spans="1:159" s="10" customFormat="1" x14ac:dyDescent="0.3">
      <c r="A26" s="9" t="s">
        <v>256</v>
      </c>
      <c r="B26" s="8" t="s">
        <v>258</v>
      </c>
      <c r="C26" s="7" t="s">
        <v>22</v>
      </c>
      <c r="D26" s="6" t="s">
        <v>241</v>
      </c>
      <c r="E26" s="6">
        <v>1</v>
      </c>
      <c r="F26" s="4" t="s">
        <v>19</v>
      </c>
      <c r="G26" s="4" t="s">
        <v>19</v>
      </c>
      <c r="H26" s="4" t="s">
        <v>19</v>
      </c>
      <c r="I26" s="4" t="s">
        <v>19</v>
      </c>
      <c r="J26" s="4">
        <v>0</v>
      </c>
      <c r="K26" s="4">
        <v>8</v>
      </c>
      <c r="L26" s="4">
        <v>3</v>
      </c>
      <c r="M26" s="4">
        <v>3</v>
      </c>
      <c r="N26" s="4">
        <v>14</v>
      </c>
      <c r="O26" s="4" t="s">
        <v>19</v>
      </c>
      <c r="P26" s="4" t="s">
        <v>19</v>
      </c>
      <c r="Q26" s="4" t="s">
        <v>19</v>
      </c>
      <c r="R26" s="4" t="s">
        <v>19</v>
      </c>
      <c r="S26" s="4" t="s">
        <v>19</v>
      </c>
      <c r="T26" s="4" t="s">
        <v>19</v>
      </c>
      <c r="U26" s="4" t="s">
        <v>19</v>
      </c>
      <c r="V26" s="4" t="s">
        <v>19</v>
      </c>
      <c r="W26" s="4" t="s">
        <v>19</v>
      </c>
      <c r="X26" s="4" t="s">
        <v>19</v>
      </c>
      <c r="Y26" s="4" t="s">
        <v>19</v>
      </c>
      <c r="Z26" s="4" t="s">
        <v>19</v>
      </c>
      <c r="AA26" s="4" t="s">
        <v>19</v>
      </c>
      <c r="AB26" s="4" t="s">
        <v>19</v>
      </c>
      <c r="AC26" s="4" t="s">
        <v>19</v>
      </c>
      <c r="AD26" s="4" t="s">
        <v>19</v>
      </c>
      <c r="AE26" s="4" t="s">
        <v>19</v>
      </c>
      <c r="AF26" s="4" t="s">
        <v>19</v>
      </c>
      <c r="AG26" s="4">
        <v>0</v>
      </c>
      <c r="AH26" s="4" t="s">
        <v>19</v>
      </c>
      <c r="AI26" s="4">
        <v>0</v>
      </c>
      <c r="AJ26" s="4" t="s">
        <v>19</v>
      </c>
      <c r="AK26" s="4" t="s">
        <v>19</v>
      </c>
      <c r="AL26" s="4" t="s">
        <v>19</v>
      </c>
      <c r="AM26" s="4" t="s">
        <v>19</v>
      </c>
      <c r="AN26" s="4">
        <v>0</v>
      </c>
      <c r="AO26" s="4">
        <v>0</v>
      </c>
      <c r="AP26" s="4" t="s">
        <v>19</v>
      </c>
      <c r="AQ26" s="4">
        <v>0</v>
      </c>
      <c r="AR26" s="4">
        <v>0</v>
      </c>
      <c r="AS26" s="4" t="s">
        <v>19</v>
      </c>
      <c r="AT26" s="4" t="s">
        <v>19</v>
      </c>
      <c r="AU26" s="4" t="s">
        <v>19</v>
      </c>
      <c r="AV26" s="4" t="s">
        <v>19</v>
      </c>
      <c r="AW26" s="4" t="s">
        <v>19</v>
      </c>
      <c r="AX26" s="4" t="s">
        <v>19</v>
      </c>
      <c r="AY26" s="4" t="s">
        <v>19</v>
      </c>
      <c r="AZ26" s="4" t="s">
        <v>19</v>
      </c>
      <c r="BA26" s="86" t="s">
        <v>19</v>
      </c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5"/>
      <c r="DX26" s="5"/>
      <c r="DY26" s="5"/>
      <c r="DZ26" s="5"/>
      <c r="EA26" s="5"/>
      <c r="EB26" s="5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3"/>
      <c r="FB26" s="3"/>
      <c r="FC26" s="3"/>
    </row>
    <row r="27" spans="1:159" s="10" customFormat="1" x14ac:dyDescent="0.3">
      <c r="A27" s="9" t="s">
        <v>256</v>
      </c>
      <c r="B27" s="8" t="s">
        <v>259</v>
      </c>
      <c r="C27" s="7" t="s">
        <v>23</v>
      </c>
      <c r="D27" s="6" t="s">
        <v>241</v>
      </c>
      <c r="E27" s="6" t="s">
        <v>241</v>
      </c>
      <c r="F27" s="4" t="s">
        <v>19</v>
      </c>
      <c r="G27" s="4" t="s">
        <v>19</v>
      </c>
      <c r="H27" s="4" t="s">
        <v>19</v>
      </c>
      <c r="I27" s="4" t="s">
        <v>19</v>
      </c>
      <c r="J27" s="4" t="s">
        <v>19</v>
      </c>
      <c r="K27" s="4" t="s">
        <v>19</v>
      </c>
      <c r="L27" s="4" t="s">
        <v>19</v>
      </c>
      <c r="M27" s="4" t="s">
        <v>19</v>
      </c>
      <c r="N27" s="4" t="s">
        <v>19</v>
      </c>
      <c r="O27" s="4" t="s">
        <v>19</v>
      </c>
      <c r="P27" s="4" t="s">
        <v>19</v>
      </c>
      <c r="Q27" s="4" t="s">
        <v>19</v>
      </c>
      <c r="R27" s="4" t="s">
        <v>19</v>
      </c>
      <c r="S27" s="4" t="s">
        <v>19</v>
      </c>
      <c r="T27" s="4" t="s">
        <v>19</v>
      </c>
      <c r="U27" s="4" t="s">
        <v>19</v>
      </c>
      <c r="V27" s="4" t="s">
        <v>19</v>
      </c>
      <c r="W27" s="4" t="s">
        <v>19</v>
      </c>
      <c r="X27" s="4" t="s">
        <v>19</v>
      </c>
      <c r="Y27" s="4" t="s">
        <v>19</v>
      </c>
      <c r="Z27" s="4" t="s">
        <v>19</v>
      </c>
      <c r="AA27" s="4" t="s">
        <v>19</v>
      </c>
      <c r="AB27" s="4" t="s">
        <v>19</v>
      </c>
      <c r="AC27" s="4" t="s">
        <v>19</v>
      </c>
      <c r="AD27" s="4" t="s">
        <v>19</v>
      </c>
      <c r="AE27" s="4" t="s">
        <v>19</v>
      </c>
      <c r="AF27" s="4" t="s">
        <v>19</v>
      </c>
      <c r="AG27" s="4" t="s">
        <v>19</v>
      </c>
      <c r="AH27" s="4" t="s">
        <v>19</v>
      </c>
      <c r="AI27" s="4" t="s">
        <v>19</v>
      </c>
      <c r="AJ27" s="4" t="s">
        <v>19</v>
      </c>
      <c r="AK27" s="4" t="s">
        <v>19</v>
      </c>
      <c r="AL27" s="4" t="s">
        <v>19</v>
      </c>
      <c r="AM27" s="4" t="s">
        <v>19</v>
      </c>
      <c r="AN27" s="4" t="s">
        <v>19</v>
      </c>
      <c r="AO27" s="4" t="s">
        <v>19</v>
      </c>
      <c r="AP27" s="4" t="s">
        <v>19</v>
      </c>
      <c r="AQ27" s="4" t="s">
        <v>19</v>
      </c>
      <c r="AR27" s="4" t="s">
        <v>19</v>
      </c>
      <c r="AS27" s="4" t="s">
        <v>19</v>
      </c>
      <c r="AT27" s="4" t="s">
        <v>19</v>
      </c>
      <c r="AU27" s="4" t="s">
        <v>19</v>
      </c>
      <c r="AV27" s="4" t="s">
        <v>19</v>
      </c>
      <c r="AW27" s="4" t="s">
        <v>19</v>
      </c>
      <c r="AX27" s="4" t="s">
        <v>19</v>
      </c>
      <c r="AY27" s="4" t="s">
        <v>19</v>
      </c>
      <c r="AZ27" s="4" t="s">
        <v>19</v>
      </c>
      <c r="BA27" s="86" t="s">
        <v>19</v>
      </c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5"/>
      <c r="DX27" s="5"/>
      <c r="DY27" s="5"/>
      <c r="DZ27" s="5"/>
      <c r="EA27" s="5"/>
      <c r="EB27" s="5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3"/>
      <c r="FB27" s="3"/>
      <c r="FC27" s="3"/>
    </row>
    <row r="28" spans="1:159" s="10" customFormat="1" x14ac:dyDescent="0.3">
      <c r="A28" s="9" t="s">
        <v>256</v>
      </c>
      <c r="B28" s="8" t="s">
        <v>260</v>
      </c>
      <c r="C28" s="7" t="s">
        <v>24</v>
      </c>
      <c r="D28" s="6">
        <v>1</v>
      </c>
      <c r="E28" s="6" t="s">
        <v>241</v>
      </c>
      <c r="F28" s="4">
        <v>10</v>
      </c>
      <c r="G28" s="4">
        <v>6</v>
      </c>
      <c r="H28" s="4">
        <v>4</v>
      </c>
      <c r="I28" s="4">
        <v>20</v>
      </c>
      <c r="J28" s="4" t="s">
        <v>19</v>
      </c>
      <c r="K28" s="4" t="s">
        <v>19</v>
      </c>
      <c r="L28" s="4" t="s">
        <v>19</v>
      </c>
      <c r="M28" s="4" t="s">
        <v>19</v>
      </c>
      <c r="N28" s="4" t="s">
        <v>19</v>
      </c>
      <c r="O28" s="4">
        <v>29</v>
      </c>
      <c r="P28" s="4">
        <v>0</v>
      </c>
      <c r="Q28" s="4">
        <v>2</v>
      </c>
      <c r="R28" s="4">
        <v>0</v>
      </c>
      <c r="S28" s="4">
        <v>2</v>
      </c>
      <c r="T28" s="4">
        <v>0</v>
      </c>
      <c r="U28" s="4">
        <v>1</v>
      </c>
      <c r="V28" s="4">
        <v>6</v>
      </c>
      <c r="W28" s="4">
        <v>4</v>
      </c>
      <c r="X28" s="4">
        <v>0</v>
      </c>
      <c r="Y28" s="4">
        <v>0</v>
      </c>
      <c r="Z28" s="4">
        <v>1</v>
      </c>
      <c r="AA28" s="4">
        <v>0</v>
      </c>
      <c r="AB28" s="4">
        <v>0</v>
      </c>
      <c r="AC28" s="4">
        <v>0</v>
      </c>
      <c r="AD28" s="4">
        <v>5</v>
      </c>
      <c r="AE28" s="4">
        <v>45</v>
      </c>
      <c r="AF28" s="4">
        <v>11</v>
      </c>
      <c r="AG28" s="4">
        <v>0</v>
      </c>
      <c r="AH28" s="4">
        <v>3</v>
      </c>
      <c r="AI28" s="4">
        <v>0</v>
      </c>
      <c r="AJ28" s="4">
        <v>2</v>
      </c>
      <c r="AK28" s="4">
        <v>0</v>
      </c>
      <c r="AL28" s="4">
        <v>6</v>
      </c>
      <c r="AM28" s="4">
        <v>10</v>
      </c>
      <c r="AN28" s="4">
        <v>10</v>
      </c>
      <c r="AO28" s="4">
        <v>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78</v>
      </c>
      <c r="AV28" s="4">
        <v>5</v>
      </c>
      <c r="AW28" s="4">
        <v>3</v>
      </c>
      <c r="AX28" s="4">
        <v>3</v>
      </c>
      <c r="AY28" s="4">
        <v>13</v>
      </c>
      <c r="AZ28" s="4">
        <v>13</v>
      </c>
      <c r="BA28" s="86">
        <f t="shared" si="0"/>
        <v>14</v>
      </c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5"/>
      <c r="DX28" s="5"/>
      <c r="DY28" s="5"/>
      <c r="DZ28" s="5"/>
      <c r="EA28" s="5"/>
      <c r="EB28" s="5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3"/>
      <c r="FB28" s="3"/>
      <c r="FC28" s="3"/>
    </row>
    <row r="29" spans="1:159" s="10" customFormat="1" x14ac:dyDescent="0.3">
      <c r="A29" s="9" t="s">
        <v>256</v>
      </c>
      <c r="B29" s="8" t="s">
        <v>261</v>
      </c>
      <c r="C29" s="7" t="s">
        <v>25</v>
      </c>
      <c r="D29" s="6">
        <v>1</v>
      </c>
      <c r="E29" s="6">
        <v>1</v>
      </c>
      <c r="F29" s="4">
        <v>20</v>
      </c>
      <c r="G29" s="4">
        <v>3</v>
      </c>
      <c r="H29" s="4">
        <v>4</v>
      </c>
      <c r="I29" s="4">
        <v>27</v>
      </c>
      <c r="J29" s="4">
        <v>0</v>
      </c>
      <c r="K29" s="4">
        <v>20</v>
      </c>
      <c r="L29" s="4">
        <v>3</v>
      </c>
      <c r="M29" s="4">
        <v>4</v>
      </c>
      <c r="N29" s="4">
        <v>27</v>
      </c>
      <c r="O29" s="4">
        <v>36</v>
      </c>
      <c r="P29" s="4">
        <v>2</v>
      </c>
      <c r="Q29" s="4">
        <v>0</v>
      </c>
      <c r="R29" s="4">
        <v>0</v>
      </c>
      <c r="S29" s="4">
        <v>0</v>
      </c>
      <c r="T29" s="4">
        <v>3</v>
      </c>
      <c r="U29" s="4">
        <v>0</v>
      </c>
      <c r="V29" s="4">
        <v>1</v>
      </c>
      <c r="W29" s="4">
        <v>0</v>
      </c>
      <c r="X29" s="4">
        <v>11</v>
      </c>
      <c r="Y29" s="4">
        <v>1</v>
      </c>
      <c r="Z29" s="4">
        <v>1</v>
      </c>
      <c r="AA29" s="4">
        <v>0</v>
      </c>
      <c r="AB29" s="4">
        <v>0</v>
      </c>
      <c r="AC29" s="4">
        <v>1</v>
      </c>
      <c r="AD29" s="4">
        <v>14</v>
      </c>
      <c r="AE29" s="4">
        <v>56</v>
      </c>
      <c r="AF29" s="4">
        <v>6</v>
      </c>
      <c r="AG29" s="4">
        <v>6</v>
      </c>
      <c r="AH29" s="4">
        <v>0</v>
      </c>
      <c r="AI29" s="4">
        <v>0</v>
      </c>
      <c r="AJ29" s="4">
        <v>0</v>
      </c>
      <c r="AK29" s="4">
        <v>15</v>
      </c>
      <c r="AL29" s="4">
        <v>0</v>
      </c>
      <c r="AM29" s="4">
        <v>14</v>
      </c>
      <c r="AN29" s="4">
        <v>0</v>
      </c>
      <c r="AO29" s="4">
        <v>13</v>
      </c>
      <c r="AP29" s="4">
        <v>12</v>
      </c>
      <c r="AQ29" s="4">
        <v>17</v>
      </c>
      <c r="AR29" s="4">
        <v>0</v>
      </c>
      <c r="AS29" s="4">
        <v>0</v>
      </c>
      <c r="AT29" s="4">
        <v>12</v>
      </c>
      <c r="AU29" s="4">
        <v>112</v>
      </c>
      <c r="AV29" s="4">
        <v>3</v>
      </c>
      <c r="AW29" s="4">
        <v>4</v>
      </c>
      <c r="AX29" s="4">
        <v>3</v>
      </c>
      <c r="AY29" s="4">
        <v>8</v>
      </c>
      <c r="AZ29" s="4">
        <v>8</v>
      </c>
      <c r="BA29" s="86">
        <f t="shared" si="0"/>
        <v>18</v>
      </c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5"/>
      <c r="DX29" s="5"/>
      <c r="DY29" s="5"/>
      <c r="DZ29" s="5"/>
      <c r="EA29" s="5"/>
      <c r="EB29" s="5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3"/>
      <c r="FB29" s="3"/>
      <c r="FC29" s="3"/>
    </row>
    <row r="30" spans="1:159" s="10" customFormat="1" x14ac:dyDescent="0.3">
      <c r="A30" s="9" t="s">
        <v>256</v>
      </c>
      <c r="B30" s="8" t="s">
        <v>262</v>
      </c>
      <c r="C30" s="7" t="s">
        <v>26</v>
      </c>
      <c r="D30" s="6">
        <v>1</v>
      </c>
      <c r="E30" s="6" t="s">
        <v>241</v>
      </c>
      <c r="F30" s="4">
        <v>11</v>
      </c>
      <c r="G30" s="4">
        <v>5</v>
      </c>
      <c r="H30" s="4">
        <v>9</v>
      </c>
      <c r="I30" s="4">
        <v>25</v>
      </c>
      <c r="J30" s="4" t="s">
        <v>19</v>
      </c>
      <c r="K30" s="4" t="s">
        <v>19</v>
      </c>
      <c r="L30" s="4" t="s">
        <v>19</v>
      </c>
      <c r="M30" s="4" t="s">
        <v>19</v>
      </c>
      <c r="N30" s="4" t="s">
        <v>19</v>
      </c>
      <c r="O30" s="4">
        <v>34</v>
      </c>
      <c r="P30" s="4">
        <v>0</v>
      </c>
      <c r="Q30" s="4">
        <v>3</v>
      </c>
      <c r="R30" s="4">
        <v>0</v>
      </c>
      <c r="S30" s="4">
        <v>3</v>
      </c>
      <c r="T30" s="4">
        <v>4</v>
      </c>
      <c r="U30" s="4">
        <v>6</v>
      </c>
      <c r="V30" s="4">
        <v>15</v>
      </c>
      <c r="W30" s="4">
        <v>0</v>
      </c>
      <c r="X30" s="4">
        <v>1</v>
      </c>
      <c r="Y30" s="4">
        <v>2</v>
      </c>
      <c r="Z30" s="4">
        <v>1</v>
      </c>
      <c r="AA30" s="4">
        <v>0</v>
      </c>
      <c r="AB30" s="4">
        <v>1</v>
      </c>
      <c r="AC30" s="4">
        <v>0</v>
      </c>
      <c r="AD30" s="4">
        <v>5</v>
      </c>
      <c r="AE30" s="4">
        <v>70</v>
      </c>
      <c r="AF30" s="4">
        <v>10</v>
      </c>
      <c r="AG30" s="4">
        <v>0</v>
      </c>
      <c r="AH30" s="4">
        <v>17</v>
      </c>
      <c r="AI30" s="4">
        <v>0</v>
      </c>
      <c r="AJ30" s="4">
        <v>8</v>
      </c>
      <c r="AK30" s="4">
        <v>11</v>
      </c>
      <c r="AL30" s="4">
        <v>9</v>
      </c>
      <c r="AM30" s="4">
        <v>9</v>
      </c>
      <c r="AN30" s="4">
        <v>0</v>
      </c>
      <c r="AO30" s="4">
        <v>12</v>
      </c>
      <c r="AP30" s="4">
        <v>13</v>
      </c>
      <c r="AQ30" s="4">
        <v>12</v>
      </c>
      <c r="AR30" s="4">
        <v>12</v>
      </c>
      <c r="AS30" s="4">
        <v>0</v>
      </c>
      <c r="AT30" s="4">
        <v>0</v>
      </c>
      <c r="AU30" s="4">
        <v>136</v>
      </c>
      <c r="AV30" s="4">
        <v>8</v>
      </c>
      <c r="AW30" s="4">
        <v>3</v>
      </c>
      <c r="AX30" s="4">
        <v>5</v>
      </c>
      <c r="AY30" s="4">
        <v>18</v>
      </c>
      <c r="AZ30" s="4">
        <v>16</v>
      </c>
      <c r="BA30" s="86">
        <f t="shared" si="0"/>
        <v>33</v>
      </c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5"/>
      <c r="DX30" s="5"/>
      <c r="DY30" s="5"/>
      <c r="DZ30" s="5"/>
      <c r="EA30" s="5"/>
      <c r="EB30" s="5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3"/>
      <c r="FB30" s="3"/>
      <c r="FC30" s="3"/>
    </row>
    <row r="31" spans="1:159" s="10" customFormat="1" x14ac:dyDescent="0.3">
      <c r="A31" s="9" t="s">
        <v>256</v>
      </c>
      <c r="B31" s="8" t="s">
        <v>263</v>
      </c>
      <c r="C31" s="7" t="s">
        <v>27</v>
      </c>
      <c r="D31" s="6">
        <v>1</v>
      </c>
      <c r="E31" s="6">
        <v>1</v>
      </c>
      <c r="F31" s="4">
        <v>6</v>
      </c>
      <c r="G31" s="4">
        <v>9</v>
      </c>
      <c r="H31" s="4">
        <v>0</v>
      </c>
      <c r="I31" s="4">
        <v>15</v>
      </c>
      <c r="J31" s="4">
        <v>1</v>
      </c>
      <c r="K31" s="4">
        <v>6</v>
      </c>
      <c r="L31" s="4">
        <v>7</v>
      </c>
      <c r="M31" s="4">
        <v>1</v>
      </c>
      <c r="N31" s="4">
        <v>14</v>
      </c>
      <c r="O31" s="4">
        <v>21</v>
      </c>
      <c r="P31" s="4">
        <v>2</v>
      </c>
      <c r="Q31" s="4">
        <v>2</v>
      </c>
      <c r="R31" s="4">
        <v>0</v>
      </c>
      <c r="S31" s="4">
        <v>2</v>
      </c>
      <c r="T31" s="4">
        <v>2</v>
      </c>
      <c r="U31" s="4">
        <v>2</v>
      </c>
      <c r="V31" s="4">
        <v>2</v>
      </c>
      <c r="W31" s="4">
        <v>0</v>
      </c>
      <c r="X31" s="4">
        <v>0</v>
      </c>
      <c r="Y31" s="4">
        <v>1</v>
      </c>
      <c r="Z31" s="4">
        <v>1</v>
      </c>
      <c r="AA31" s="4">
        <v>1</v>
      </c>
      <c r="AB31" s="4">
        <v>2</v>
      </c>
      <c r="AC31" s="4">
        <v>0</v>
      </c>
      <c r="AD31" s="4">
        <v>5</v>
      </c>
      <c r="AE31" s="4">
        <v>38</v>
      </c>
      <c r="AF31" s="4">
        <v>9</v>
      </c>
      <c r="AG31" s="4">
        <v>0</v>
      </c>
      <c r="AH31" s="4">
        <v>27</v>
      </c>
      <c r="AI31" s="4">
        <v>0</v>
      </c>
      <c r="AJ31" s="4">
        <v>7</v>
      </c>
      <c r="AK31" s="4">
        <v>13</v>
      </c>
      <c r="AL31" s="4">
        <v>1</v>
      </c>
      <c r="AM31" s="4">
        <v>11</v>
      </c>
      <c r="AN31" s="4">
        <v>0</v>
      </c>
      <c r="AO31" s="4">
        <v>0</v>
      </c>
      <c r="AP31" s="4">
        <v>13</v>
      </c>
      <c r="AQ31" s="4">
        <v>4</v>
      </c>
      <c r="AR31" s="4">
        <v>10</v>
      </c>
      <c r="AS31" s="4">
        <v>12</v>
      </c>
      <c r="AT31" s="4">
        <v>0</v>
      </c>
      <c r="AU31" s="4">
        <v>79</v>
      </c>
      <c r="AV31" s="4">
        <v>6</v>
      </c>
      <c r="AW31" s="4">
        <v>2</v>
      </c>
      <c r="AX31" s="4">
        <v>2</v>
      </c>
      <c r="AY31" s="4">
        <v>20</v>
      </c>
      <c r="AZ31" s="4">
        <v>15</v>
      </c>
      <c r="BA31" s="86">
        <f t="shared" si="0"/>
        <v>13</v>
      </c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5"/>
      <c r="DX31" s="5"/>
      <c r="DY31" s="5"/>
      <c r="DZ31" s="5"/>
      <c r="EA31" s="5"/>
      <c r="EB31" s="5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3"/>
      <c r="FB31" s="3"/>
      <c r="FC31" s="3"/>
    </row>
    <row r="32" spans="1:159" s="10" customFormat="1" x14ac:dyDescent="0.3">
      <c r="A32" s="9" t="s">
        <v>256</v>
      </c>
      <c r="B32" s="8" t="s">
        <v>264</v>
      </c>
      <c r="C32" s="7" t="s">
        <v>30</v>
      </c>
      <c r="D32" s="6">
        <v>1</v>
      </c>
      <c r="E32" s="6">
        <v>1</v>
      </c>
      <c r="F32" s="4">
        <v>19</v>
      </c>
      <c r="G32" s="4">
        <v>4</v>
      </c>
      <c r="H32" s="4">
        <v>8</v>
      </c>
      <c r="I32" s="4">
        <v>31</v>
      </c>
      <c r="J32" s="4" t="s">
        <v>19</v>
      </c>
      <c r="K32" s="4">
        <v>19</v>
      </c>
      <c r="L32" s="4">
        <v>4</v>
      </c>
      <c r="M32" s="4">
        <v>8</v>
      </c>
      <c r="N32" s="4">
        <v>31</v>
      </c>
      <c r="O32" s="4">
        <v>44</v>
      </c>
      <c r="P32" s="4">
        <v>3</v>
      </c>
      <c r="Q32" s="4">
        <v>0</v>
      </c>
      <c r="R32" s="4">
        <v>0</v>
      </c>
      <c r="S32" s="4">
        <v>5</v>
      </c>
      <c r="T32" s="4">
        <v>2</v>
      </c>
      <c r="U32" s="4">
        <v>1</v>
      </c>
      <c r="V32" s="4">
        <v>5</v>
      </c>
      <c r="W32" s="4">
        <v>0</v>
      </c>
      <c r="X32" s="4">
        <v>1</v>
      </c>
      <c r="Y32" s="4">
        <v>1</v>
      </c>
      <c r="Z32" s="4">
        <v>2</v>
      </c>
      <c r="AA32" s="4">
        <v>0</v>
      </c>
      <c r="AB32" s="4">
        <v>0</v>
      </c>
      <c r="AC32" s="4">
        <v>0</v>
      </c>
      <c r="AD32" s="4">
        <v>4</v>
      </c>
      <c r="AE32" s="4">
        <v>64</v>
      </c>
      <c r="AF32" s="4">
        <v>6</v>
      </c>
      <c r="AG32" s="4">
        <v>6</v>
      </c>
      <c r="AH32" s="4">
        <v>0</v>
      </c>
      <c r="AI32" s="4">
        <v>0</v>
      </c>
      <c r="AJ32" s="4">
        <v>5</v>
      </c>
      <c r="AK32" s="4">
        <v>3</v>
      </c>
      <c r="AL32" s="4">
        <v>6</v>
      </c>
      <c r="AM32" s="4">
        <v>5</v>
      </c>
      <c r="AN32" s="4">
        <v>0</v>
      </c>
      <c r="AO32" s="4">
        <v>11</v>
      </c>
      <c r="AP32" s="4">
        <v>11</v>
      </c>
      <c r="AQ32" s="4">
        <v>4</v>
      </c>
      <c r="AR32" s="4">
        <v>0</v>
      </c>
      <c r="AS32" s="4">
        <v>0</v>
      </c>
      <c r="AT32" s="4">
        <v>0</v>
      </c>
      <c r="AU32" s="4">
        <v>166</v>
      </c>
      <c r="AV32" s="4">
        <v>5</v>
      </c>
      <c r="AW32" s="4">
        <v>4</v>
      </c>
      <c r="AX32" s="4">
        <v>4</v>
      </c>
      <c r="AY32" s="4">
        <v>10</v>
      </c>
      <c r="AZ32" s="4">
        <v>14</v>
      </c>
      <c r="BA32" s="86">
        <f t="shared" si="0"/>
        <v>17</v>
      </c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5"/>
      <c r="DX32" s="5"/>
      <c r="DY32" s="5"/>
      <c r="DZ32" s="5"/>
      <c r="EA32" s="5"/>
      <c r="EB32" s="5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3"/>
      <c r="FB32" s="3"/>
      <c r="FC32" s="3"/>
    </row>
    <row r="33" spans="1:159" s="10" customFormat="1" x14ac:dyDescent="0.3">
      <c r="A33" s="9" t="s">
        <v>256</v>
      </c>
      <c r="B33" s="8" t="s">
        <v>265</v>
      </c>
      <c r="C33" s="7" t="s">
        <v>266</v>
      </c>
      <c r="D33" s="6">
        <v>1</v>
      </c>
      <c r="E33" s="6">
        <v>1</v>
      </c>
      <c r="F33" s="4">
        <v>73</v>
      </c>
      <c r="G33" s="4">
        <v>3</v>
      </c>
      <c r="H33" s="4">
        <v>9</v>
      </c>
      <c r="I33" s="4">
        <v>85</v>
      </c>
      <c r="J33" s="14">
        <v>11</v>
      </c>
      <c r="K33" s="4">
        <v>73</v>
      </c>
      <c r="L33" s="4">
        <v>3</v>
      </c>
      <c r="M33" s="4">
        <v>9</v>
      </c>
      <c r="N33" s="4">
        <v>85</v>
      </c>
      <c r="O33" s="4">
        <v>121</v>
      </c>
      <c r="P33" s="4">
        <v>7</v>
      </c>
      <c r="Q33" s="4">
        <v>0</v>
      </c>
      <c r="R33" s="4">
        <v>1</v>
      </c>
      <c r="S33" s="4">
        <v>10</v>
      </c>
      <c r="T33" s="4">
        <v>9</v>
      </c>
      <c r="U33" s="4">
        <v>18</v>
      </c>
      <c r="V33" s="4">
        <v>0</v>
      </c>
      <c r="W33" s="4">
        <v>4</v>
      </c>
      <c r="X33" s="4">
        <v>4</v>
      </c>
      <c r="Y33" s="4">
        <v>3</v>
      </c>
      <c r="Z33" s="4">
        <v>0</v>
      </c>
      <c r="AA33" s="4">
        <v>0</v>
      </c>
      <c r="AB33" s="4">
        <v>1</v>
      </c>
      <c r="AC33" s="4">
        <v>0</v>
      </c>
      <c r="AD33" s="4">
        <v>12</v>
      </c>
      <c r="AE33" s="4">
        <v>178</v>
      </c>
      <c r="AF33" s="4">
        <v>11</v>
      </c>
      <c r="AG33" s="4">
        <v>10</v>
      </c>
      <c r="AH33" s="4">
        <v>0</v>
      </c>
      <c r="AI33" s="4">
        <v>16</v>
      </c>
      <c r="AJ33" s="4">
        <v>5</v>
      </c>
      <c r="AK33" s="4">
        <v>8</v>
      </c>
      <c r="AL33" s="4">
        <v>4</v>
      </c>
      <c r="AM33" s="4">
        <v>0</v>
      </c>
      <c r="AN33" s="4">
        <v>12</v>
      </c>
      <c r="AO33" s="4">
        <v>11</v>
      </c>
      <c r="AP33" s="4">
        <v>11</v>
      </c>
      <c r="AQ33" s="4">
        <v>0</v>
      </c>
      <c r="AR33" s="4">
        <v>0</v>
      </c>
      <c r="AS33" s="4">
        <v>12</v>
      </c>
      <c r="AT33" s="4">
        <v>0</v>
      </c>
      <c r="AU33" s="4">
        <v>320</v>
      </c>
      <c r="AV33" s="4">
        <v>17</v>
      </c>
      <c r="AW33" s="4">
        <v>15</v>
      </c>
      <c r="AX33" s="4">
        <v>6</v>
      </c>
      <c r="AY33" s="4">
        <v>17</v>
      </c>
      <c r="AZ33" s="4">
        <v>15</v>
      </c>
      <c r="BA33" s="86">
        <f t="shared" si="0"/>
        <v>50</v>
      </c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5"/>
      <c r="DX33" s="5"/>
      <c r="DY33" s="5"/>
      <c r="DZ33" s="5"/>
      <c r="EA33" s="5"/>
      <c r="EB33" s="5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3"/>
      <c r="FB33" s="3"/>
      <c r="FC33" s="3"/>
    </row>
    <row r="34" spans="1:159" s="10" customFormat="1" x14ac:dyDescent="0.3">
      <c r="A34" s="9" t="s">
        <v>256</v>
      </c>
      <c r="B34" s="8" t="s">
        <v>267</v>
      </c>
      <c r="C34" s="7" t="s">
        <v>75</v>
      </c>
      <c r="D34" s="6">
        <v>1</v>
      </c>
      <c r="E34" s="6" t="s">
        <v>241</v>
      </c>
      <c r="F34" s="4">
        <v>19</v>
      </c>
      <c r="G34" s="4">
        <v>6</v>
      </c>
      <c r="H34" s="4">
        <v>1</v>
      </c>
      <c r="I34" s="4">
        <v>26</v>
      </c>
      <c r="J34" s="14" t="s">
        <v>19</v>
      </c>
      <c r="K34" s="4" t="s">
        <v>19</v>
      </c>
      <c r="L34" s="4" t="s">
        <v>19</v>
      </c>
      <c r="M34" s="4" t="s">
        <v>19</v>
      </c>
      <c r="N34" s="4" t="s">
        <v>19</v>
      </c>
      <c r="O34" s="4">
        <v>40</v>
      </c>
      <c r="P34" s="4">
        <v>0</v>
      </c>
      <c r="Q34" s="4">
        <v>2</v>
      </c>
      <c r="R34" s="4">
        <v>0</v>
      </c>
      <c r="S34" s="4">
        <v>0</v>
      </c>
      <c r="T34" s="4">
        <v>4</v>
      </c>
      <c r="U34" s="4">
        <v>0</v>
      </c>
      <c r="V34" s="4">
        <v>20</v>
      </c>
      <c r="W34" s="4">
        <v>0</v>
      </c>
      <c r="X34" s="4">
        <v>1</v>
      </c>
      <c r="Y34" s="4">
        <v>1</v>
      </c>
      <c r="Z34" s="4">
        <v>0</v>
      </c>
      <c r="AA34" s="4">
        <v>0</v>
      </c>
      <c r="AB34" s="4">
        <v>2</v>
      </c>
      <c r="AC34" s="4">
        <v>0</v>
      </c>
      <c r="AD34" s="4">
        <v>4</v>
      </c>
      <c r="AE34" s="4">
        <v>70</v>
      </c>
      <c r="AF34" s="4">
        <v>10</v>
      </c>
      <c r="AG34" s="4">
        <v>0</v>
      </c>
      <c r="AH34" s="4">
        <v>16</v>
      </c>
      <c r="AI34" s="4">
        <v>0</v>
      </c>
      <c r="AJ34" s="4">
        <v>0</v>
      </c>
      <c r="AK34" s="4">
        <v>6</v>
      </c>
      <c r="AL34" s="4">
        <v>0</v>
      </c>
      <c r="AM34" s="4">
        <v>10</v>
      </c>
      <c r="AN34" s="4">
        <v>0</v>
      </c>
      <c r="AO34" s="4">
        <v>12</v>
      </c>
      <c r="AP34" s="4">
        <v>12</v>
      </c>
      <c r="AQ34" s="4" t="s">
        <v>19</v>
      </c>
      <c r="AR34" s="4" t="s">
        <v>19</v>
      </c>
      <c r="AS34" s="4">
        <v>12</v>
      </c>
      <c r="AT34" s="4">
        <v>0</v>
      </c>
      <c r="AU34" s="4">
        <v>105</v>
      </c>
      <c r="AV34" s="4">
        <v>4</v>
      </c>
      <c r="AW34" s="4">
        <v>4</v>
      </c>
      <c r="AX34" s="4">
        <v>8</v>
      </c>
      <c r="AY34" s="4">
        <v>14</v>
      </c>
      <c r="AZ34" s="4">
        <v>15</v>
      </c>
      <c r="BA34" s="86">
        <f t="shared" si="0"/>
        <v>28</v>
      </c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5"/>
      <c r="DX34" s="5"/>
      <c r="DY34" s="5"/>
      <c r="DZ34" s="5"/>
      <c r="EA34" s="5"/>
      <c r="EB34" s="5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3"/>
      <c r="FB34" s="3"/>
      <c r="FC34" s="3"/>
    </row>
    <row r="35" spans="1:159" s="10" customFormat="1" x14ac:dyDescent="0.3">
      <c r="A35" s="9" t="s">
        <v>256</v>
      </c>
      <c r="B35" s="8" t="s">
        <v>268</v>
      </c>
      <c r="C35" s="7" t="s">
        <v>33</v>
      </c>
      <c r="D35" s="6">
        <v>1</v>
      </c>
      <c r="E35" s="6">
        <v>1</v>
      </c>
      <c r="F35" s="4">
        <v>6</v>
      </c>
      <c r="G35" s="4">
        <v>2</v>
      </c>
      <c r="H35" s="4">
        <v>7</v>
      </c>
      <c r="I35" s="4">
        <v>15</v>
      </c>
      <c r="J35" s="4">
        <v>4</v>
      </c>
      <c r="K35" s="4">
        <v>6</v>
      </c>
      <c r="L35" s="4">
        <v>2</v>
      </c>
      <c r="M35" s="4">
        <v>7</v>
      </c>
      <c r="N35" s="4">
        <v>15</v>
      </c>
      <c r="O35" s="4">
        <v>27</v>
      </c>
      <c r="P35" s="4">
        <v>0</v>
      </c>
      <c r="Q35" s="4">
        <v>2</v>
      </c>
      <c r="R35" s="4">
        <v>0</v>
      </c>
      <c r="S35" s="4">
        <v>1</v>
      </c>
      <c r="T35" s="4">
        <v>9</v>
      </c>
      <c r="U35" s="4">
        <v>0</v>
      </c>
      <c r="V35" s="4">
        <v>0</v>
      </c>
      <c r="W35" s="4">
        <v>0</v>
      </c>
      <c r="X35" s="4">
        <v>1</v>
      </c>
      <c r="Y35" s="4">
        <v>1</v>
      </c>
      <c r="Z35" s="4">
        <v>1</v>
      </c>
      <c r="AA35" s="4">
        <v>0</v>
      </c>
      <c r="AB35" s="4">
        <v>1</v>
      </c>
      <c r="AC35" s="4">
        <v>0</v>
      </c>
      <c r="AD35" s="4">
        <v>4</v>
      </c>
      <c r="AE35" s="4">
        <v>43</v>
      </c>
      <c r="AF35" s="4">
        <v>7</v>
      </c>
      <c r="AG35" s="4">
        <v>0</v>
      </c>
      <c r="AH35" s="4">
        <v>5</v>
      </c>
      <c r="AI35" s="4">
        <v>0</v>
      </c>
      <c r="AJ35" s="4">
        <v>3</v>
      </c>
      <c r="AK35" s="4">
        <v>9</v>
      </c>
      <c r="AL35" s="4">
        <v>0</v>
      </c>
      <c r="AM35" s="4">
        <v>0</v>
      </c>
      <c r="AN35" s="4">
        <v>0</v>
      </c>
      <c r="AO35" s="4">
        <v>12</v>
      </c>
      <c r="AP35" s="4">
        <v>13</v>
      </c>
      <c r="AQ35" s="4">
        <v>13</v>
      </c>
      <c r="AR35" s="4">
        <v>0</v>
      </c>
      <c r="AS35" s="4">
        <v>12</v>
      </c>
      <c r="AT35" s="4">
        <v>0</v>
      </c>
      <c r="AU35" s="4">
        <v>80</v>
      </c>
      <c r="AV35" s="4">
        <v>5</v>
      </c>
      <c r="AW35" s="4">
        <v>3</v>
      </c>
      <c r="AX35" s="4">
        <v>4</v>
      </c>
      <c r="AY35" s="4">
        <v>14</v>
      </c>
      <c r="AZ35" s="4">
        <v>7</v>
      </c>
      <c r="BA35" s="86">
        <f t="shared" si="0"/>
        <v>14</v>
      </c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5"/>
      <c r="DX35" s="5"/>
      <c r="DY35" s="5"/>
      <c r="DZ35" s="5"/>
      <c r="EA35" s="5"/>
      <c r="EB35" s="5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3"/>
      <c r="FB35" s="3"/>
      <c r="FC35" s="3"/>
    </row>
    <row r="36" spans="1:159" s="10" customFormat="1" x14ac:dyDescent="0.3">
      <c r="A36" s="9" t="s">
        <v>256</v>
      </c>
      <c r="B36" s="8" t="s">
        <v>269</v>
      </c>
      <c r="C36" s="7" t="s">
        <v>34</v>
      </c>
      <c r="D36" s="6">
        <v>1</v>
      </c>
      <c r="E36" s="6">
        <v>1</v>
      </c>
      <c r="F36" s="4">
        <v>12</v>
      </c>
      <c r="G36" s="4">
        <v>6</v>
      </c>
      <c r="H36" s="4">
        <v>6</v>
      </c>
      <c r="I36" s="4">
        <v>24</v>
      </c>
      <c r="J36" s="4">
        <v>1</v>
      </c>
      <c r="K36" s="4">
        <v>12</v>
      </c>
      <c r="L36" s="4">
        <v>12</v>
      </c>
      <c r="M36" s="4">
        <v>0</v>
      </c>
      <c r="N36" s="4">
        <v>24</v>
      </c>
      <c r="O36" s="4">
        <v>42</v>
      </c>
      <c r="P36" s="4">
        <v>3</v>
      </c>
      <c r="Q36" s="4">
        <v>0</v>
      </c>
      <c r="R36" s="4">
        <v>0</v>
      </c>
      <c r="S36" s="4">
        <v>0</v>
      </c>
      <c r="T36" s="4">
        <v>0</v>
      </c>
      <c r="U36" s="4">
        <v>0</v>
      </c>
      <c r="V36" s="4">
        <v>0</v>
      </c>
      <c r="W36" s="4">
        <v>0</v>
      </c>
      <c r="X36" s="4">
        <v>2</v>
      </c>
      <c r="Y36" s="4">
        <v>1</v>
      </c>
      <c r="Z36" s="4">
        <v>2</v>
      </c>
      <c r="AA36" s="4">
        <v>0</v>
      </c>
      <c r="AB36" s="4">
        <v>0</v>
      </c>
      <c r="AC36" s="4">
        <v>0</v>
      </c>
      <c r="AD36" s="4">
        <v>5</v>
      </c>
      <c r="AE36" s="4">
        <v>50</v>
      </c>
      <c r="AF36" s="4">
        <v>8.6999999999999993</v>
      </c>
      <c r="AG36" s="4">
        <v>8</v>
      </c>
      <c r="AH36" s="4" t="s">
        <v>19</v>
      </c>
      <c r="AI36" s="4" t="s">
        <v>19</v>
      </c>
      <c r="AJ36" s="4" t="s">
        <v>19</v>
      </c>
      <c r="AK36" s="4" t="s">
        <v>19</v>
      </c>
      <c r="AL36" s="4" t="s">
        <v>19</v>
      </c>
      <c r="AM36" s="4" t="s">
        <v>19</v>
      </c>
      <c r="AN36" s="4" t="s">
        <v>19</v>
      </c>
      <c r="AO36" s="4">
        <v>12</v>
      </c>
      <c r="AP36" s="4">
        <v>13</v>
      </c>
      <c r="AQ36" s="4">
        <v>12</v>
      </c>
      <c r="AR36" s="4" t="s">
        <v>19</v>
      </c>
      <c r="AS36" s="4" t="s">
        <v>19</v>
      </c>
      <c r="AT36" s="4" t="s">
        <v>19</v>
      </c>
      <c r="AU36" s="4">
        <v>118</v>
      </c>
      <c r="AV36" s="4">
        <v>7</v>
      </c>
      <c r="AW36" s="4">
        <v>3</v>
      </c>
      <c r="AX36" s="4">
        <v>5</v>
      </c>
      <c r="AY36" s="4">
        <v>10</v>
      </c>
      <c r="AZ36" s="4">
        <v>9</v>
      </c>
      <c r="BA36" s="86">
        <f t="shared" si="0"/>
        <v>5</v>
      </c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5"/>
      <c r="DX36" s="5"/>
      <c r="DY36" s="5"/>
      <c r="DZ36" s="5"/>
      <c r="EA36" s="5"/>
      <c r="EB36" s="5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3"/>
      <c r="FB36" s="3"/>
      <c r="FC36" s="3"/>
    </row>
    <row r="37" spans="1:159" s="10" customFormat="1" x14ac:dyDescent="0.3">
      <c r="A37" s="9" t="s">
        <v>256</v>
      </c>
      <c r="B37" s="8" t="s">
        <v>270</v>
      </c>
      <c r="C37" s="7" t="s">
        <v>35</v>
      </c>
      <c r="D37" s="6">
        <v>1</v>
      </c>
      <c r="E37" s="6">
        <v>1</v>
      </c>
      <c r="F37" s="4">
        <v>32</v>
      </c>
      <c r="G37" s="4">
        <v>17</v>
      </c>
      <c r="H37" s="4">
        <v>1</v>
      </c>
      <c r="I37" s="4">
        <v>50</v>
      </c>
      <c r="J37" s="4">
        <v>4</v>
      </c>
      <c r="K37" s="4">
        <v>32</v>
      </c>
      <c r="L37" s="4">
        <v>17</v>
      </c>
      <c r="M37" s="4">
        <v>1</v>
      </c>
      <c r="N37" s="4">
        <v>50</v>
      </c>
      <c r="O37" s="4">
        <v>75</v>
      </c>
      <c r="P37" s="4">
        <v>5</v>
      </c>
      <c r="Q37" s="4">
        <v>0</v>
      </c>
      <c r="R37" s="4">
        <v>0</v>
      </c>
      <c r="S37" s="4">
        <v>6</v>
      </c>
      <c r="T37" s="4">
        <v>13</v>
      </c>
      <c r="U37" s="4">
        <v>0</v>
      </c>
      <c r="V37" s="4">
        <v>8</v>
      </c>
      <c r="W37" s="4">
        <v>5</v>
      </c>
      <c r="X37" s="4">
        <v>2</v>
      </c>
      <c r="Y37" s="4">
        <v>1</v>
      </c>
      <c r="Z37" s="4">
        <v>2</v>
      </c>
      <c r="AA37" s="4">
        <v>1</v>
      </c>
      <c r="AB37" s="4">
        <v>0</v>
      </c>
      <c r="AC37" s="4">
        <v>0</v>
      </c>
      <c r="AD37" s="4">
        <v>11</v>
      </c>
      <c r="AE37" s="4">
        <v>118</v>
      </c>
      <c r="AF37" s="4">
        <v>8</v>
      </c>
      <c r="AG37" s="4">
        <v>10</v>
      </c>
      <c r="AH37" s="4">
        <v>0</v>
      </c>
      <c r="AI37" s="4">
        <v>0</v>
      </c>
      <c r="AJ37" s="4">
        <v>7</v>
      </c>
      <c r="AK37" s="4">
        <v>3</v>
      </c>
      <c r="AL37" s="4">
        <v>0</v>
      </c>
      <c r="AM37" s="4">
        <v>4</v>
      </c>
      <c r="AN37" s="4">
        <v>14</v>
      </c>
      <c r="AO37" s="4">
        <v>14</v>
      </c>
      <c r="AP37" s="4">
        <v>14</v>
      </c>
      <c r="AQ37" s="4">
        <v>14</v>
      </c>
      <c r="AR37" s="4">
        <v>14</v>
      </c>
      <c r="AS37" s="4">
        <v>0</v>
      </c>
      <c r="AT37" s="4">
        <v>0</v>
      </c>
      <c r="AU37" s="4">
        <v>186</v>
      </c>
      <c r="AV37" s="4">
        <v>12</v>
      </c>
      <c r="AW37" s="4">
        <v>7</v>
      </c>
      <c r="AX37" s="4">
        <v>3</v>
      </c>
      <c r="AY37" s="4">
        <v>14</v>
      </c>
      <c r="AZ37" s="4">
        <v>9</v>
      </c>
      <c r="BA37" s="86">
        <f t="shared" si="0"/>
        <v>38</v>
      </c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5"/>
      <c r="DX37" s="5"/>
      <c r="DY37" s="5"/>
      <c r="DZ37" s="5"/>
      <c r="EA37" s="5"/>
      <c r="EB37" s="5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3"/>
      <c r="FB37" s="3"/>
      <c r="FC37" s="3"/>
    </row>
    <row r="38" spans="1:159" s="10" customFormat="1" ht="14.15" customHeight="1" x14ac:dyDescent="0.3">
      <c r="A38" s="9" t="s">
        <v>256</v>
      </c>
      <c r="B38" s="8" t="s">
        <v>271</v>
      </c>
      <c r="C38" s="7" t="s">
        <v>37</v>
      </c>
      <c r="D38" s="6" t="s">
        <v>241</v>
      </c>
      <c r="E38" s="6" t="s">
        <v>241</v>
      </c>
      <c r="F38" s="4" t="s">
        <v>19</v>
      </c>
      <c r="G38" s="4" t="s">
        <v>19</v>
      </c>
      <c r="H38" s="4" t="s">
        <v>19</v>
      </c>
      <c r="I38" s="4" t="s">
        <v>19</v>
      </c>
      <c r="J38" s="4" t="s">
        <v>19</v>
      </c>
      <c r="K38" s="4" t="s">
        <v>19</v>
      </c>
      <c r="L38" s="4" t="s">
        <v>19</v>
      </c>
      <c r="M38" s="4" t="s">
        <v>19</v>
      </c>
      <c r="N38" s="4" t="s">
        <v>19</v>
      </c>
      <c r="O38" s="4" t="s">
        <v>19</v>
      </c>
      <c r="P38" s="4" t="s">
        <v>19</v>
      </c>
      <c r="Q38" s="4" t="s">
        <v>19</v>
      </c>
      <c r="R38" s="4" t="s">
        <v>19</v>
      </c>
      <c r="S38" s="4" t="s">
        <v>19</v>
      </c>
      <c r="T38" s="4" t="s">
        <v>19</v>
      </c>
      <c r="U38" s="4" t="s">
        <v>19</v>
      </c>
      <c r="V38" s="4" t="s">
        <v>19</v>
      </c>
      <c r="W38" s="4" t="s">
        <v>19</v>
      </c>
      <c r="X38" s="4" t="s">
        <v>19</v>
      </c>
      <c r="Y38" s="4" t="s">
        <v>19</v>
      </c>
      <c r="Z38" s="4" t="s">
        <v>19</v>
      </c>
      <c r="AA38" s="4" t="s">
        <v>19</v>
      </c>
      <c r="AB38" s="4" t="s">
        <v>19</v>
      </c>
      <c r="AC38" s="4" t="s">
        <v>19</v>
      </c>
      <c r="AD38" s="4" t="s">
        <v>19</v>
      </c>
      <c r="AE38" s="4" t="s">
        <v>19</v>
      </c>
      <c r="AF38" s="4" t="s">
        <v>19</v>
      </c>
      <c r="AG38" s="4" t="s">
        <v>19</v>
      </c>
      <c r="AH38" s="4" t="s">
        <v>19</v>
      </c>
      <c r="AI38" s="4" t="s">
        <v>19</v>
      </c>
      <c r="AJ38" s="4" t="s">
        <v>19</v>
      </c>
      <c r="AK38" s="4" t="s">
        <v>19</v>
      </c>
      <c r="AL38" s="4" t="s">
        <v>19</v>
      </c>
      <c r="AM38" s="4" t="s">
        <v>19</v>
      </c>
      <c r="AN38" s="4" t="s">
        <v>19</v>
      </c>
      <c r="AO38" s="4" t="s">
        <v>19</v>
      </c>
      <c r="AP38" s="4" t="s">
        <v>19</v>
      </c>
      <c r="AQ38" s="4" t="s">
        <v>19</v>
      </c>
      <c r="AR38" s="4" t="s">
        <v>19</v>
      </c>
      <c r="AS38" s="4" t="s">
        <v>19</v>
      </c>
      <c r="AT38" s="4" t="s">
        <v>19</v>
      </c>
      <c r="AU38" s="4" t="s">
        <v>19</v>
      </c>
      <c r="AV38" s="4" t="s">
        <v>19</v>
      </c>
      <c r="AW38" s="4" t="s">
        <v>19</v>
      </c>
      <c r="AX38" s="4" t="s">
        <v>19</v>
      </c>
      <c r="AY38" s="4" t="s">
        <v>19</v>
      </c>
      <c r="AZ38" s="4" t="s">
        <v>19</v>
      </c>
      <c r="BA38" s="86" t="s">
        <v>19</v>
      </c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5"/>
      <c r="DX38" s="5"/>
      <c r="DY38" s="5"/>
      <c r="DZ38" s="5"/>
      <c r="EA38" s="5"/>
      <c r="EB38" s="5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3"/>
      <c r="FB38" s="3"/>
      <c r="FC38" s="3"/>
    </row>
    <row r="39" spans="1:159" s="10" customFormat="1" x14ac:dyDescent="0.3">
      <c r="A39" s="9" t="s">
        <v>256</v>
      </c>
      <c r="B39" s="8" t="s">
        <v>272</v>
      </c>
      <c r="C39" s="7" t="s">
        <v>273</v>
      </c>
      <c r="D39" s="6" t="s">
        <v>241</v>
      </c>
      <c r="E39" s="6">
        <v>1</v>
      </c>
      <c r="F39" s="4" t="s">
        <v>19</v>
      </c>
      <c r="G39" s="4" t="s">
        <v>19</v>
      </c>
      <c r="H39" s="4" t="s">
        <v>19</v>
      </c>
      <c r="I39" s="4" t="s">
        <v>19</v>
      </c>
      <c r="J39" s="4">
        <v>1</v>
      </c>
      <c r="K39" s="4" t="s">
        <v>19</v>
      </c>
      <c r="L39" s="4" t="s">
        <v>19</v>
      </c>
      <c r="M39" s="4" t="s">
        <v>19</v>
      </c>
      <c r="N39" s="4" t="s">
        <v>19</v>
      </c>
      <c r="O39" s="4" t="s">
        <v>19</v>
      </c>
      <c r="P39" s="4" t="s">
        <v>19</v>
      </c>
      <c r="Q39" s="4" t="s">
        <v>19</v>
      </c>
      <c r="R39" s="4" t="s">
        <v>19</v>
      </c>
      <c r="S39" s="4" t="s">
        <v>19</v>
      </c>
      <c r="T39" s="4" t="s">
        <v>19</v>
      </c>
      <c r="U39" s="4" t="s">
        <v>19</v>
      </c>
      <c r="V39" s="4" t="s">
        <v>19</v>
      </c>
      <c r="W39" s="4" t="s">
        <v>19</v>
      </c>
      <c r="X39" s="4" t="s">
        <v>19</v>
      </c>
      <c r="Y39" s="4" t="s">
        <v>19</v>
      </c>
      <c r="Z39" s="4" t="s">
        <v>19</v>
      </c>
      <c r="AA39" s="4" t="s">
        <v>19</v>
      </c>
      <c r="AB39" s="4" t="s">
        <v>19</v>
      </c>
      <c r="AC39" s="4" t="s">
        <v>19</v>
      </c>
      <c r="AD39" s="4" t="s">
        <v>19</v>
      </c>
      <c r="AE39" s="4" t="s">
        <v>19</v>
      </c>
      <c r="AF39" s="4" t="s">
        <v>19</v>
      </c>
      <c r="AG39" s="4" t="s">
        <v>19</v>
      </c>
      <c r="AH39" s="4" t="s">
        <v>19</v>
      </c>
      <c r="AI39" s="4" t="s">
        <v>19</v>
      </c>
      <c r="AJ39" s="4" t="s">
        <v>19</v>
      </c>
      <c r="AK39" s="4" t="s">
        <v>19</v>
      </c>
      <c r="AL39" s="4" t="s">
        <v>19</v>
      </c>
      <c r="AM39" s="4" t="s">
        <v>19</v>
      </c>
      <c r="AN39" s="4" t="s">
        <v>19</v>
      </c>
      <c r="AO39" s="4" t="s">
        <v>19</v>
      </c>
      <c r="AP39" s="4" t="s">
        <v>19</v>
      </c>
      <c r="AQ39" s="4" t="s">
        <v>19</v>
      </c>
      <c r="AR39" s="4" t="s">
        <v>19</v>
      </c>
      <c r="AS39" s="4" t="s">
        <v>19</v>
      </c>
      <c r="AT39" s="4" t="s">
        <v>19</v>
      </c>
      <c r="AU39" s="4" t="s">
        <v>19</v>
      </c>
      <c r="AV39" s="4" t="s">
        <v>19</v>
      </c>
      <c r="AW39" s="4" t="s">
        <v>19</v>
      </c>
      <c r="AX39" s="4" t="s">
        <v>19</v>
      </c>
      <c r="AY39" s="4" t="s">
        <v>19</v>
      </c>
      <c r="AZ39" s="4" t="s">
        <v>19</v>
      </c>
      <c r="BA39" s="86" t="s">
        <v>19</v>
      </c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  <c r="DP39" s="4"/>
      <c r="DQ39" s="4"/>
      <c r="DR39" s="4"/>
      <c r="DS39" s="4"/>
      <c r="DT39" s="4"/>
      <c r="DU39" s="4"/>
      <c r="DV39" s="4"/>
      <c r="DW39" s="5"/>
      <c r="DX39" s="5"/>
      <c r="DY39" s="5"/>
      <c r="DZ39" s="5"/>
      <c r="EA39" s="5"/>
      <c r="EB39" s="5"/>
      <c r="EC39" s="4"/>
      <c r="ED39" s="4"/>
      <c r="EE39" s="4"/>
      <c r="EF39" s="4"/>
      <c r="EG39" s="4"/>
      <c r="EH39" s="4"/>
      <c r="EI39" s="4"/>
      <c r="EJ39" s="4"/>
      <c r="EK39" s="4"/>
      <c r="EL39" s="4"/>
      <c r="EM39" s="4"/>
      <c r="EN39" s="4"/>
      <c r="EO39" s="4"/>
      <c r="EP39" s="4"/>
      <c r="EQ39" s="4"/>
      <c r="ER39" s="4"/>
      <c r="ES39" s="4"/>
      <c r="ET39" s="4"/>
      <c r="EU39" s="4"/>
      <c r="EV39" s="4"/>
      <c r="EW39" s="4"/>
      <c r="EX39" s="4"/>
      <c r="EY39" s="4"/>
      <c r="EZ39" s="4"/>
      <c r="FA39" s="3"/>
      <c r="FB39" s="3"/>
      <c r="FC39" s="3"/>
    </row>
    <row r="40" spans="1:159" s="10" customFormat="1" x14ac:dyDescent="0.3">
      <c r="A40" s="9" t="s">
        <v>256</v>
      </c>
      <c r="B40" s="8" t="s">
        <v>274</v>
      </c>
      <c r="C40" s="7" t="s">
        <v>40</v>
      </c>
      <c r="D40" s="6" t="s">
        <v>241</v>
      </c>
      <c r="E40" s="6" t="s">
        <v>241</v>
      </c>
      <c r="F40" s="4" t="s">
        <v>19</v>
      </c>
      <c r="G40" s="4" t="s">
        <v>19</v>
      </c>
      <c r="H40" s="4" t="s">
        <v>19</v>
      </c>
      <c r="I40" s="4" t="s">
        <v>19</v>
      </c>
      <c r="J40" s="4" t="s">
        <v>19</v>
      </c>
      <c r="K40" s="4" t="s">
        <v>19</v>
      </c>
      <c r="L40" s="4" t="s">
        <v>19</v>
      </c>
      <c r="M40" s="4" t="s">
        <v>19</v>
      </c>
      <c r="N40" s="4" t="s">
        <v>19</v>
      </c>
      <c r="O40" s="4" t="s">
        <v>19</v>
      </c>
      <c r="P40" s="4" t="s">
        <v>19</v>
      </c>
      <c r="Q40" s="4" t="s">
        <v>19</v>
      </c>
      <c r="R40" s="4" t="s">
        <v>19</v>
      </c>
      <c r="S40" s="4" t="s">
        <v>19</v>
      </c>
      <c r="T40" s="4" t="s">
        <v>19</v>
      </c>
      <c r="U40" s="4" t="s">
        <v>19</v>
      </c>
      <c r="V40" s="4" t="s">
        <v>19</v>
      </c>
      <c r="W40" s="4" t="s">
        <v>19</v>
      </c>
      <c r="X40" s="4" t="s">
        <v>19</v>
      </c>
      <c r="Y40" s="4" t="s">
        <v>19</v>
      </c>
      <c r="Z40" s="4" t="s">
        <v>19</v>
      </c>
      <c r="AA40" s="4" t="s">
        <v>19</v>
      </c>
      <c r="AB40" s="4" t="s">
        <v>19</v>
      </c>
      <c r="AC40" s="4" t="s">
        <v>19</v>
      </c>
      <c r="AD40" s="4" t="s">
        <v>19</v>
      </c>
      <c r="AE40" s="4" t="s">
        <v>19</v>
      </c>
      <c r="AF40" s="4" t="s">
        <v>19</v>
      </c>
      <c r="AG40" s="4" t="s">
        <v>19</v>
      </c>
      <c r="AH40" s="4" t="s">
        <v>19</v>
      </c>
      <c r="AI40" s="4" t="s">
        <v>19</v>
      </c>
      <c r="AJ40" s="4" t="s">
        <v>19</v>
      </c>
      <c r="AK40" s="4" t="s">
        <v>19</v>
      </c>
      <c r="AL40" s="4" t="s">
        <v>19</v>
      </c>
      <c r="AM40" s="4" t="s">
        <v>19</v>
      </c>
      <c r="AN40" s="4" t="s">
        <v>19</v>
      </c>
      <c r="AO40" s="4" t="s">
        <v>19</v>
      </c>
      <c r="AP40" s="4" t="s">
        <v>19</v>
      </c>
      <c r="AQ40" s="4" t="s">
        <v>19</v>
      </c>
      <c r="AR40" s="4" t="s">
        <v>19</v>
      </c>
      <c r="AS40" s="4" t="s">
        <v>19</v>
      </c>
      <c r="AT40" s="4" t="s">
        <v>19</v>
      </c>
      <c r="AU40" s="4" t="s">
        <v>19</v>
      </c>
      <c r="AV40" s="4" t="s">
        <v>19</v>
      </c>
      <c r="AW40" s="4" t="s">
        <v>19</v>
      </c>
      <c r="AX40" s="4" t="s">
        <v>19</v>
      </c>
      <c r="AY40" s="4" t="s">
        <v>19</v>
      </c>
      <c r="AZ40" s="4" t="s">
        <v>19</v>
      </c>
      <c r="BA40" s="86" t="s">
        <v>19</v>
      </c>
      <c r="BB40" s="4"/>
      <c r="BC40" s="4"/>
      <c r="BD40" s="4"/>
      <c r="BE40" s="4"/>
      <c r="BF40" s="4"/>
      <c r="BG40" s="4"/>
      <c r="BH40" s="4"/>
      <c r="BI40" s="4"/>
      <c r="BJ40" s="4"/>
      <c r="BK40" s="4"/>
      <c r="BL40" s="4"/>
      <c r="BM40" s="4"/>
      <c r="BN40" s="4"/>
      <c r="BO40" s="4"/>
      <c r="BP40" s="4"/>
      <c r="BQ40" s="4"/>
      <c r="BR40" s="4"/>
      <c r="BS40" s="4"/>
      <c r="BT40" s="4"/>
      <c r="BU40" s="4"/>
      <c r="BV40" s="4"/>
      <c r="BW40" s="4"/>
      <c r="BX40" s="4"/>
      <c r="BY40" s="4"/>
      <c r="BZ40" s="4"/>
      <c r="CA40" s="4"/>
      <c r="CB40" s="4"/>
      <c r="CC40" s="4"/>
      <c r="CD40" s="4"/>
      <c r="CE40" s="4"/>
      <c r="CF40" s="4"/>
      <c r="CG40" s="4"/>
      <c r="CH40" s="4"/>
      <c r="CI40" s="4"/>
      <c r="CJ40" s="4"/>
      <c r="CK40" s="4"/>
      <c r="CL40" s="4"/>
      <c r="CM40" s="4"/>
      <c r="CN40" s="4"/>
      <c r="CO40" s="4"/>
      <c r="CP40" s="4"/>
      <c r="CQ40" s="4"/>
      <c r="CR40" s="4"/>
      <c r="CS40" s="4"/>
      <c r="CT40" s="4"/>
      <c r="CU40" s="4"/>
      <c r="CV40" s="4"/>
      <c r="CW40" s="4"/>
      <c r="CX40" s="4"/>
      <c r="CY40" s="4"/>
      <c r="CZ40" s="4"/>
      <c r="DA40" s="4"/>
      <c r="DB40" s="4"/>
      <c r="DC40" s="4"/>
      <c r="DD40" s="4"/>
      <c r="DE40" s="4"/>
      <c r="DF40" s="4"/>
      <c r="DG40" s="4"/>
      <c r="DH40" s="4"/>
      <c r="DI40" s="4"/>
      <c r="DJ40" s="4"/>
      <c r="DK40" s="4"/>
      <c r="DL40" s="4"/>
      <c r="DM40" s="4"/>
      <c r="DN40" s="4"/>
      <c r="DO40" s="4"/>
      <c r="DP40" s="4"/>
      <c r="DQ40" s="4"/>
      <c r="DR40" s="4"/>
      <c r="DS40" s="4"/>
      <c r="DT40" s="4"/>
      <c r="DU40" s="4"/>
      <c r="DV40" s="4"/>
      <c r="DW40" s="5"/>
      <c r="DX40" s="5"/>
      <c r="DY40" s="5"/>
      <c r="DZ40" s="5"/>
      <c r="EA40" s="5"/>
      <c r="EB40" s="5"/>
      <c r="EC40" s="4"/>
      <c r="ED40" s="4"/>
      <c r="EE40" s="4"/>
      <c r="EF40" s="4"/>
      <c r="EG40" s="4"/>
      <c r="EH40" s="4"/>
      <c r="EI40" s="4"/>
      <c r="EJ40" s="4"/>
      <c r="EK40" s="4"/>
      <c r="EL40" s="4"/>
      <c r="EM40" s="4"/>
      <c r="EN40" s="4"/>
      <c r="EO40" s="4"/>
      <c r="EP40" s="4"/>
      <c r="EQ40" s="4"/>
      <c r="ER40" s="4"/>
      <c r="ES40" s="4"/>
      <c r="ET40" s="4"/>
      <c r="EU40" s="4"/>
      <c r="EV40" s="4"/>
      <c r="EW40" s="4"/>
      <c r="EX40" s="4"/>
      <c r="EY40" s="4"/>
      <c r="EZ40" s="4"/>
      <c r="FA40" s="3"/>
      <c r="FB40" s="3"/>
      <c r="FC40" s="3"/>
    </row>
    <row r="41" spans="1:159" s="10" customFormat="1" x14ac:dyDescent="0.3">
      <c r="A41" s="9" t="s">
        <v>256</v>
      </c>
      <c r="B41" s="8" t="s">
        <v>275</v>
      </c>
      <c r="C41" s="7" t="s">
        <v>42</v>
      </c>
      <c r="D41" s="6">
        <v>1</v>
      </c>
      <c r="E41" s="6">
        <v>1</v>
      </c>
      <c r="F41" s="4">
        <v>34</v>
      </c>
      <c r="G41" s="4">
        <v>14</v>
      </c>
      <c r="H41" s="4">
        <v>9</v>
      </c>
      <c r="I41" s="4">
        <v>57</v>
      </c>
      <c r="J41" s="4">
        <v>0</v>
      </c>
      <c r="K41" s="4">
        <v>34</v>
      </c>
      <c r="L41" s="4">
        <v>14</v>
      </c>
      <c r="M41" s="4">
        <v>9</v>
      </c>
      <c r="N41" s="4">
        <v>57</v>
      </c>
      <c r="O41" s="4">
        <v>95</v>
      </c>
      <c r="P41" s="4">
        <v>0</v>
      </c>
      <c r="Q41" s="4">
        <v>6</v>
      </c>
      <c r="R41" s="4">
        <v>1</v>
      </c>
      <c r="S41" s="4">
        <v>4</v>
      </c>
      <c r="T41" s="4">
        <v>6</v>
      </c>
      <c r="U41" s="4">
        <v>3</v>
      </c>
      <c r="V41" s="4">
        <v>13</v>
      </c>
      <c r="W41" s="4">
        <v>8</v>
      </c>
      <c r="X41" s="4">
        <v>1</v>
      </c>
      <c r="Y41" s="4">
        <v>2</v>
      </c>
      <c r="Z41" s="4">
        <v>0</v>
      </c>
      <c r="AA41" s="4">
        <v>1</v>
      </c>
      <c r="AB41" s="4">
        <v>3</v>
      </c>
      <c r="AC41" s="4">
        <v>0</v>
      </c>
      <c r="AD41" s="4">
        <v>15</v>
      </c>
      <c r="AE41" s="4">
        <v>143</v>
      </c>
      <c r="AF41" s="4">
        <v>9</v>
      </c>
      <c r="AG41" s="4">
        <v>0</v>
      </c>
      <c r="AH41" s="4">
        <v>9</v>
      </c>
      <c r="AI41" s="4">
        <v>18</v>
      </c>
      <c r="AJ41" s="4">
        <v>5</v>
      </c>
      <c r="AK41" s="4">
        <v>14</v>
      </c>
      <c r="AL41" s="4">
        <v>8</v>
      </c>
      <c r="AM41" s="4">
        <v>15</v>
      </c>
      <c r="AN41" s="4">
        <v>12</v>
      </c>
      <c r="AO41" s="4">
        <v>13</v>
      </c>
      <c r="AP41" s="4">
        <v>13</v>
      </c>
      <c r="AQ41" s="4">
        <v>0</v>
      </c>
      <c r="AR41" s="4">
        <v>10</v>
      </c>
      <c r="AS41" s="4">
        <v>12</v>
      </c>
      <c r="AT41" s="4">
        <v>0</v>
      </c>
      <c r="AU41" s="4">
        <v>273</v>
      </c>
      <c r="AV41" s="4">
        <v>13</v>
      </c>
      <c r="AW41" s="4">
        <v>9</v>
      </c>
      <c r="AX41" s="4">
        <v>5</v>
      </c>
      <c r="AY41" s="4">
        <v>13</v>
      </c>
      <c r="AZ41" s="4">
        <v>9</v>
      </c>
      <c r="BA41" s="86">
        <f t="shared" si="0"/>
        <v>42</v>
      </c>
      <c r="BB41" s="4"/>
      <c r="BC41" s="4"/>
      <c r="BD41" s="4"/>
      <c r="BE41" s="4"/>
      <c r="BF41" s="4"/>
      <c r="BG41" s="4"/>
      <c r="BH41" s="4"/>
      <c r="BI41" s="4"/>
      <c r="BJ41" s="4"/>
      <c r="BK41" s="4"/>
      <c r="BL41" s="4"/>
      <c r="BM41" s="4"/>
      <c r="BN41" s="4"/>
      <c r="BO41" s="4"/>
      <c r="BP41" s="4"/>
      <c r="BQ41" s="4"/>
      <c r="BR41" s="4"/>
      <c r="BS41" s="4"/>
      <c r="BT41" s="4"/>
      <c r="BU41" s="4"/>
      <c r="BV41" s="4"/>
      <c r="BW41" s="4"/>
      <c r="BX41" s="4"/>
      <c r="BY41" s="4"/>
      <c r="BZ41" s="4"/>
      <c r="CA41" s="4"/>
      <c r="CB41" s="4"/>
      <c r="CC41" s="4"/>
      <c r="CD41" s="4"/>
      <c r="CE41" s="4"/>
      <c r="CF41" s="4"/>
      <c r="CG41" s="4"/>
      <c r="CH41" s="4"/>
      <c r="CI41" s="4"/>
      <c r="CJ41" s="4"/>
      <c r="CK41" s="4"/>
      <c r="CL41" s="4"/>
      <c r="CM41" s="4"/>
      <c r="CN41" s="4"/>
      <c r="CO41" s="4"/>
      <c r="CP41" s="4"/>
      <c r="CQ41" s="4"/>
      <c r="CR41" s="4"/>
      <c r="CS41" s="4"/>
      <c r="CT41" s="4"/>
      <c r="CU41" s="4"/>
      <c r="CV41" s="4"/>
      <c r="CW41" s="4"/>
      <c r="CX41" s="4"/>
      <c r="CY41" s="4"/>
      <c r="CZ41" s="4"/>
      <c r="DA41" s="4"/>
      <c r="DB41" s="4"/>
      <c r="DC41" s="4"/>
      <c r="DD41" s="4"/>
      <c r="DE41" s="4"/>
      <c r="DF41" s="4"/>
      <c r="DG41" s="4"/>
      <c r="DH41" s="4"/>
      <c r="DI41" s="4"/>
      <c r="DJ41" s="4"/>
      <c r="DK41" s="4"/>
      <c r="DL41" s="4"/>
      <c r="DM41" s="4"/>
      <c r="DN41" s="4"/>
      <c r="DO41" s="4"/>
      <c r="DP41" s="4"/>
      <c r="DQ41" s="4"/>
      <c r="DR41" s="4"/>
      <c r="DS41" s="4"/>
      <c r="DT41" s="4"/>
      <c r="DU41" s="4"/>
      <c r="DV41" s="4"/>
      <c r="DW41" s="5"/>
      <c r="DX41" s="5"/>
      <c r="DY41" s="5"/>
      <c r="DZ41" s="5"/>
      <c r="EA41" s="5"/>
      <c r="EB41" s="5"/>
      <c r="EC41" s="4"/>
      <c r="ED41" s="4"/>
      <c r="EE41" s="4"/>
      <c r="EF41" s="4"/>
      <c r="EG41" s="4"/>
      <c r="EH41" s="4"/>
      <c r="EI41" s="4"/>
      <c r="EJ41" s="4"/>
      <c r="EK41" s="4"/>
      <c r="EL41" s="4"/>
      <c r="EM41" s="4"/>
      <c r="EN41" s="4"/>
      <c r="EO41" s="4"/>
      <c r="EP41" s="4"/>
      <c r="EQ41" s="4"/>
      <c r="ER41" s="4"/>
      <c r="ES41" s="4"/>
      <c r="ET41" s="4"/>
      <c r="EU41" s="4"/>
      <c r="EV41" s="4"/>
      <c r="EW41" s="4"/>
      <c r="EX41" s="4"/>
      <c r="EY41" s="4"/>
      <c r="EZ41" s="4"/>
      <c r="FA41" s="3"/>
      <c r="FB41" s="3"/>
      <c r="FC41" s="3"/>
    </row>
    <row r="42" spans="1:159" s="10" customFormat="1" x14ac:dyDescent="0.3">
      <c r="A42" s="9" t="s">
        <v>256</v>
      </c>
      <c r="B42" s="8" t="s">
        <v>276</v>
      </c>
      <c r="C42" s="7" t="s">
        <v>43</v>
      </c>
      <c r="D42" s="6">
        <v>1</v>
      </c>
      <c r="E42" s="6">
        <v>1</v>
      </c>
      <c r="F42" s="4">
        <v>17</v>
      </c>
      <c r="G42" s="4">
        <v>10</v>
      </c>
      <c r="H42" s="4">
        <v>12</v>
      </c>
      <c r="I42" s="4">
        <v>39</v>
      </c>
      <c r="J42" s="4">
        <v>2</v>
      </c>
      <c r="K42" s="4">
        <v>17</v>
      </c>
      <c r="L42" s="4">
        <v>9</v>
      </c>
      <c r="M42" s="4">
        <v>13</v>
      </c>
      <c r="N42" s="4">
        <v>39</v>
      </c>
      <c r="O42" s="4">
        <v>59</v>
      </c>
      <c r="P42" s="4">
        <v>0</v>
      </c>
      <c r="Q42" s="4">
        <v>4</v>
      </c>
      <c r="R42" s="4">
        <v>0</v>
      </c>
      <c r="S42" s="4">
        <v>2</v>
      </c>
      <c r="T42" s="4">
        <v>0</v>
      </c>
      <c r="U42" s="4">
        <v>0</v>
      </c>
      <c r="V42" s="4">
        <v>19</v>
      </c>
      <c r="W42" s="4">
        <v>6</v>
      </c>
      <c r="X42" s="4">
        <v>1</v>
      </c>
      <c r="Y42" s="4">
        <v>1</v>
      </c>
      <c r="Z42" s="4">
        <v>2</v>
      </c>
      <c r="AA42" s="4">
        <v>0</v>
      </c>
      <c r="AB42" s="4">
        <v>1</v>
      </c>
      <c r="AC42" s="4">
        <v>1</v>
      </c>
      <c r="AD42" s="4">
        <v>12</v>
      </c>
      <c r="AE42" s="4">
        <v>96</v>
      </c>
      <c r="AF42" s="4">
        <v>7</v>
      </c>
      <c r="AG42" s="4">
        <v>0</v>
      </c>
      <c r="AH42" s="4">
        <v>16</v>
      </c>
      <c r="AI42" s="4">
        <v>0</v>
      </c>
      <c r="AJ42" s="4">
        <v>7</v>
      </c>
      <c r="AK42" s="4">
        <v>0</v>
      </c>
      <c r="AL42" s="4">
        <v>0</v>
      </c>
      <c r="AM42" s="4">
        <v>7</v>
      </c>
      <c r="AN42" s="4">
        <v>12</v>
      </c>
      <c r="AO42" s="4">
        <v>11</v>
      </c>
      <c r="AP42" s="4">
        <v>12</v>
      </c>
      <c r="AQ42" s="4">
        <v>5</v>
      </c>
      <c r="AR42" s="4">
        <v>0</v>
      </c>
      <c r="AS42" s="4">
        <v>9</v>
      </c>
      <c r="AT42" s="4">
        <v>18</v>
      </c>
      <c r="AU42" s="4">
        <v>92</v>
      </c>
      <c r="AV42" s="4">
        <v>7</v>
      </c>
      <c r="AW42" s="4">
        <v>6</v>
      </c>
      <c r="AX42" s="4">
        <v>4</v>
      </c>
      <c r="AY42" s="4">
        <v>14</v>
      </c>
      <c r="AZ42" s="4">
        <v>13</v>
      </c>
      <c r="BA42" s="86">
        <f t="shared" si="0"/>
        <v>33</v>
      </c>
      <c r="BB42" s="4"/>
      <c r="BC42" s="4"/>
      <c r="BD42" s="4"/>
      <c r="BE42" s="4"/>
      <c r="BF42" s="4"/>
      <c r="BG42" s="4"/>
      <c r="BH42" s="4"/>
      <c r="BI42" s="4"/>
      <c r="BJ42" s="4"/>
      <c r="BK42" s="4"/>
      <c r="BL42" s="4"/>
      <c r="BM42" s="4"/>
      <c r="BN42" s="4"/>
      <c r="BO42" s="4"/>
      <c r="BP42" s="4"/>
      <c r="BQ42" s="4"/>
      <c r="BR42" s="4"/>
      <c r="BS42" s="4"/>
      <c r="BT42" s="4"/>
      <c r="BU42" s="4"/>
      <c r="BV42" s="4"/>
      <c r="BW42" s="4"/>
      <c r="BX42" s="4"/>
      <c r="BY42" s="4"/>
      <c r="BZ42" s="4"/>
      <c r="CA42" s="4"/>
      <c r="CB42" s="4"/>
      <c r="CC42" s="4"/>
      <c r="CD42" s="4"/>
      <c r="CE42" s="4"/>
      <c r="CF42" s="4"/>
      <c r="CG42" s="4"/>
      <c r="CH42" s="4"/>
      <c r="CI42" s="4"/>
      <c r="CJ42" s="4"/>
      <c r="CK42" s="4"/>
      <c r="CL42" s="4"/>
      <c r="CM42" s="4"/>
      <c r="CN42" s="4"/>
      <c r="CO42" s="4"/>
      <c r="CP42" s="4"/>
      <c r="CQ42" s="4"/>
      <c r="CR42" s="4"/>
      <c r="CS42" s="4"/>
      <c r="CT42" s="4"/>
      <c r="CU42" s="4"/>
      <c r="CV42" s="4"/>
      <c r="CW42" s="4"/>
      <c r="CX42" s="4"/>
      <c r="CY42" s="4"/>
      <c r="CZ42" s="4"/>
      <c r="DA42" s="4"/>
      <c r="DB42" s="4"/>
      <c r="DC42" s="4"/>
      <c r="DD42" s="4"/>
      <c r="DE42" s="4"/>
      <c r="DF42" s="4"/>
      <c r="DG42" s="4"/>
      <c r="DH42" s="4"/>
      <c r="DI42" s="4"/>
      <c r="DJ42" s="4"/>
      <c r="DK42" s="4"/>
      <c r="DL42" s="4"/>
      <c r="DM42" s="4"/>
      <c r="DN42" s="4"/>
      <c r="DO42" s="4"/>
      <c r="DP42" s="4"/>
      <c r="DQ42" s="4"/>
      <c r="DR42" s="4"/>
      <c r="DS42" s="4"/>
      <c r="DT42" s="4"/>
      <c r="DU42" s="4"/>
      <c r="DV42" s="4"/>
      <c r="DW42" s="5"/>
      <c r="DX42" s="5"/>
      <c r="DY42" s="5"/>
      <c r="DZ42" s="5"/>
      <c r="EA42" s="5"/>
      <c r="EB42" s="5"/>
      <c r="EC42" s="4"/>
      <c r="ED42" s="4"/>
      <c r="EE42" s="4"/>
      <c r="EF42" s="4"/>
      <c r="EG42" s="4"/>
      <c r="EH42" s="4"/>
      <c r="EI42" s="4"/>
      <c r="EJ42" s="4"/>
      <c r="EK42" s="4"/>
      <c r="EL42" s="4"/>
      <c r="EM42" s="4"/>
      <c r="EN42" s="4"/>
      <c r="EO42" s="4"/>
      <c r="EP42" s="4"/>
      <c r="EQ42" s="4"/>
      <c r="ER42" s="4"/>
      <c r="ES42" s="4"/>
      <c r="ET42" s="4"/>
      <c r="EU42" s="4"/>
      <c r="EV42" s="4"/>
      <c r="EW42" s="4"/>
      <c r="EX42" s="4"/>
      <c r="EY42" s="4"/>
      <c r="EZ42" s="4"/>
      <c r="FA42" s="3"/>
      <c r="FB42" s="3"/>
      <c r="FC42" s="3"/>
    </row>
    <row r="43" spans="1:159" s="10" customFormat="1" x14ac:dyDescent="0.3">
      <c r="A43" s="9" t="s">
        <v>256</v>
      </c>
      <c r="B43" s="8" t="s">
        <v>277</v>
      </c>
      <c r="C43" s="7" t="s">
        <v>44</v>
      </c>
      <c r="D43" s="6">
        <v>1</v>
      </c>
      <c r="E43" s="6">
        <v>1</v>
      </c>
      <c r="F43" s="4">
        <v>8</v>
      </c>
      <c r="G43" s="4">
        <v>7</v>
      </c>
      <c r="H43" s="4">
        <v>5</v>
      </c>
      <c r="I43" s="4">
        <v>20</v>
      </c>
      <c r="J43" s="4">
        <v>0</v>
      </c>
      <c r="K43" s="4">
        <v>8</v>
      </c>
      <c r="L43" s="4">
        <v>7</v>
      </c>
      <c r="M43" s="4">
        <v>5</v>
      </c>
      <c r="N43" s="4">
        <v>20</v>
      </c>
      <c r="O43" s="4">
        <v>28</v>
      </c>
      <c r="P43" s="4">
        <v>0</v>
      </c>
      <c r="Q43" s="4">
        <v>3</v>
      </c>
      <c r="R43" s="4">
        <v>0</v>
      </c>
      <c r="S43" s="4">
        <v>2</v>
      </c>
      <c r="T43" s="4">
        <v>1</v>
      </c>
      <c r="U43" s="4">
        <v>0</v>
      </c>
      <c r="V43" s="4">
        <v>0</v>
      </c>
      <c r="W43" s="4">
        <v>1</v>
      </c>
      <c r="X43" s="4">
        <v>0</v>
      </c>
      <c r="Y43" s="4">
        <v>1</v>
      </c>
      <c r="Z43" s="4">
        <v>2</v>
      </c>
      <c r="AA43" s="4">
        <v>0</v>
      </c>
      <c r="AB43" s="4">
        <v>1</v>
      </c>
      <c r="AC43" s="4">
        <v>1</v>
      </c>
      <c r="AD43" s="4">
        <v>6</v>
      </c>
      <c r="AE43" s="4">
        <v>40</v>
      </c>
      <c r="AF43" s="4" t="s">
        <v>19</v>
      </c>
      <c r="AG43" s="4" t="s">
        <v>19</v>
      </c>
      <c r="AH43" s="4" t="s">
        <v>19</v>
      </c>
      <c r="AI43" s="4" t="s">
        <v>19</v>
      </c>
      <c r="AJ43" s="4" t="s">
        <v>19</v>
      </c>
      <c r="AK43" s="4" t="s">
        <v>19</v>
      </c>
      <c r="AL43" s="4" t="s">
        <v>19</v>
      </c>
      <c r="AM43" s="4" t="s">
        <v>19</v>
      </c>
      <c r="AN43" s="4" t="s">
        <v>19</v>
      </c>
      <c r="AO43" s="4" t="s">
        <v>19</v>
      </c>
      <c r="AP43" s="4" t="s">
        <v>19</v>
      </c>
      <c r="AQ43" s="4" t="s">
        <v>19</v>
      </c>
      <c r="AR43" s="4" t="s">
        <v>19</v>
      </c>
      <c r="AS43" s="4" t="s">
        <v>19</v>
      </c>
      <c r="AT43" s="4" t="s">
        <v>19</v>
      </c>
      <c r="AU43" s="4">
        <v>101</v>
      </c>
      <c r="AV43" s="4">
        <v>3</v>
      </c>
      <c r="AW43" s="4">
        <v>5</v>
      </c>
      <c r="AX43" s="4" t="s">
        <v>19</v>
      </c>
      <c r="AY43" s="4" t="s">
        <v>19</v>
      </c>
      <c r="AZ43" s="4" t="s">
        <v>19</v>
      </c>
      <c r="BA43" s="86">
        <f t="shared" si="0"/>
        <v>9</v>
      </c>
      <c r="BB43" s="4"/>
      <c r="BC43" s="4"/>
      <c r="BD43" s="4"/>
      <c r="BE43" s="4"/>
      <c r="BF43" s="4"/>
      <c r="BG43" s="4"/>
      <c r="BH43" s="4"/>
      <c r="BI43" s="4"/>
      <c r="BJ43" s="4"/>
      <c r="BK43" s="4"/>
      <c r="BL43" s="4"/>
      <c r="BM43" s="4"/>
      <c r="BN43" s="4"/>
      <c r="BO43" s="4"/>
      <c r="BP43" s="4"/>
      <c r="BQ43" s="4"/>
      <c r="BR43" s="4"/>
      <c r="BS43" s="4"/>
      <c r="BT43" s="4"/>
      <c r="BU43" s="4"/>
      <c r="BV43" s="4"/>
      <c r="BW43" s="4"/>
      <c r="BX43" s="4"/>
      <c r="BY43" s="4"/>
      <c r="BZ43" s="4"/>
      <c r="CA43" s="4"/>
      <c r="CB43" s="4"/>
      <c r="CC43" s="4"/>
      <c r="CD43" s="4"/>
      <c r="CE43" s="4"/>
      <c r="CF43" s="4"/>
      <c r="CG43" s="4"/>
      <c r="CH43" s="4"/>
      <c r="CI43" s="4"/>
      <c r="CJ43" s="4"/>
      <c r="CK43" s="4"/>
      <c r="CL43" s="4"/>
      <c r="CM43" s="4"/>
      <c r="CN43" s="4"/>
      <c r="CO43" s="4"/>
      <c r="CP43" s="4"/>
      <c r="CQ43" s="4"/>
      <c r="CR43" s="4"/>
      <c r="CS43" s="4"/>
      <c r="CT43" s="4"/>
      <c r="CU43" s="4"/>
      <c r="CV43" s="4"/>
      <c r="CW43" s="4"/>
      <c r="CX43" s="4"/>
      <c r="CY43" s="4"/>
      <c r="CZ43" s="4"/>
      <c r="DA43" s="4"/>
      <c r="DB43" s="4"/>
      <c r="DC43" s="4"/>
      <c r="DD43" s="4"/>
      <c r="DE43" s="4"/>
      <c r="DF43" s="4"/>
      <c r="DG43" s="4"/>
      <c r="DH43" s="4"/>
      <c r="DI43" s="4"/>
      <c r="DJ43" s="4"/>
      <c r="DK43" s="4"/>
      <c r="DL43" s="4"/>
      <c r="DM43" s="4"/>
      <c r="DN43" s="4"/>
      <c r="DO43" s="4"/>
      <c r="DP43" s="4"/>
      <c r="DQ43" s="4"/>
      <c r="DR43" s="4"/>
      <c r="DS43" s="4"/>
      <c r="DT43" s="4"/>
      <c r="DU43" s="4"/>
      <c r="DV43" s="4"/>
      <c r="DW43" s="5"/>
      <c r="DX43" s="5"/>
      <c r="DY43" s="5"/>
      <c r="DZ43" s="5"/>
      <c r="EA43" s="5"/>
      <c r="EB43" s="5"/>
      <c r="EC43" s="4"/>
      <c r="ED43" s="4"/>
      <c r="EE43" s="4"/>
      <c r="EF43" s="4"/>
      <c r="EG43" s="4"/>
      <c r="EH43" s="4"/>
      <c r="EI43" s="4"/>
      <c r="EJ43" s="4"/>
      <c r="EK43" s="4"/>
      <c r="EL43" s="4"/>
      <c r="EM43" s="4"/>
      <c r="EN43" s="4"/>
      <c r="EO43" s="4"/>
      <c r="EP43" s="4"/>
      <c r="EQ43" s="4"/>
      <c r="ER43" s="4"/>
      <c r="ES43" s="4"/>
      <c r="ET43" s="4"/>
      <c r="EU43" s="4"/>
      <c r="EV43" s="4"/>
      <c r="EW43" s="4"/>
      <c r="EX43" s="4"/>
      <c r="EY43" s="4"/>
      <c r="EZ43" s="4"/>
      <c r="FA43" s="3"/>
      <c r="FB43" s="3"/>
      <c r="FC43" s="3"/>
    </row>
    <row r="44" spans="1:159" s="10" customFormat="1" x14ac:dyDescent="0.3">
      <c r="A44" s="9" t="s">
        <v>256</v>
      </c>
      <c r="B44" s="8" t="s">
        <v>278</v>
      </c>
      <c r="C44" s="7" t="s">
        <v>47</v>
      </c>
      <c r="D44" s="6">
        <v>1</v>
      </c>
      <c r="E44" s="6">
        <v>1</v>
      </c>
      <c r="F44" s="4">
        <v>24</v>
      </c>
      <c r="G44" s="4">
        <v>5</v>
      </c>
      <c r="H44" s="4">
        <v>7</v>
      </c>
      <c r="I44" s="4">
        <v>36</v>
      </c>
      <c r="J44" s="4">
        <v>1</v>
      </c>
      <c r="K44" s="4">
        <v>24</v>
      </c>
      <c r="L44" s="4">
        <v>5</v>
      </c>
      <c r="M44" s="4">
        <v>7</v>
      </c>
      <c r="N44" s="4">
        <v>36</v>
      </c>
      <c r="O44" s="4">
        <v>46</v>
      </c>
      <c r="P44" s="4">
        <v>3</v>
      </c>
      <c r="Q44" s="4">
        <v>0</v>
      </c>
      <c r="R44" s="4">
        <v>0</v>
      </c>
      <c r="S44" s="4">
        <v>3</v>
      </c>
      <c r="T44" s="4">
        <v>3</v>
      </c>
      <c r="U44" s="4">
        <v>2</v>
      </c>
      <c r="V44" s="4">
        <v>18</v>
      </c>
      <c r="W44" s="4">
        <v>0</v>
      </c>
      <c r="X44" s="4">
        <v>4</v>
      </c>
      <c r="Y44" s="4">
        <v>1</v>
      </c>
      <c r="Z44" s="4">
        <v>0</v>
      </c>
      <c r="AA44" s="4">
        <v>0</v>
      </c>
      <c r="AB44" s="4">
        <v>0</v>
      </c>
      <c r="AC44" s="4">
        <v>0</v>
      </c>
      <c r="AD44" s="4">
        <v>5</v>
      </c>
      <c r="AE44" s="4">
        <v>80</v>
      </c>
      <c r="AF44" s="4">
        <v>7</v>
      </c>
      <c r="AG44" s="4">
        <v>13</v>
      </c>
      <c r="AH44" s="4">
        <v>0</v>
      </c>
      <c r="AI44" s="4">
        <v>0</v>
      </c>
      <c r="AJ44" s="4">
        <v>8</v>
      </c>
      <c r="AK44" s="4">
        <v>9</v>
      </c>
      <c r="AL44" s="4">
        <v>11</v>
      </c>
      <c r="AM44" s="4">
        <v>10</v>
      </c>
      <c r="AN44" s="4">
        <v>0</v>
      </c>
      <c r="AO44" s="4">
        <v>12</v>
      </c>
      <c r="AP44" s="4">
        <v>13</v>
      </c>
      <c r="AQ44" s="4">
        <v>0</v>
      </c>
      <c r="AR44" s="4">
        <v>0</v>
      </c>
      <c r="AS44" s="4">
        <v>0</v>
      </c>
      <c r="AT44" s="4">
        <v>0</v>
      </c>
      <c r="AU44" s="4">
        <v>104</v>
      </c>
      <c r="AV44" s="4">
        <v>3</v>
      </c>
      <c r="AW44" s="4">
        <v>4</v>
      </c>
      <c r="AX44" s="4">
        <v>3</v>
      </c>
      <c r="AY44" s="4">
        <v>9</v>
      </c>
      <c r="AZ44" s="4">
        <v>11</v>
      </c>
      <c r="BA44" s="86">
        <f t="shared" si="0"/>
        <v>31</v>
      </c>
      <c r="BB44" s="4"/>
      <c r="BC44" s="4"/>
      <c r="BD44" s="4"/>
      <c r="BE44" s="4"/>
      <c r="BF44" s="4"/>
      <c r="BG44" s="4"/>
      <c r="BH44" s="4"/>
      <c r="BI44" s="4"/>
      <c r="BJ44" s="4"/>
      <c r="BK44" s="4"/>
      <c r="BL44" s="4"/>
      <c r="BM44" s="4"/>
      <c r="BN44" s="4"/>
      <c r="BO44" s="4"/>
      <c r="BP44" s="4"/>
      <c r="BQ44" s="4"/>
      <c r="BR44" s="4"/>
      <c r="BS44" s="4"/>
      <c r="BT44" s="4"/>
      <c r="BU44" s="4"/>
      <c r="BV44" s="4"/>
      <c r="BW44" s="4"/>
      <c r="BX44" s="4"/>
      <c r="BY44" s="4"/>
      <c r="BZ44" s="4"/>
      <c r="CA44" s="4"/>
      <c r="CB44" s="4"/>
      <c r="CC44" s="4"/>
      <c r="CD44" s="4"/>
      <c r="CE44" s="4"/>
      <c r="CF44" s="4"/>
      <c r="CG44" s="4"/>
      <c r="CH44" s="4"/>
      <c r="CI44" s="4"/>
      <c r="CJ44" s="4"/>
      <c r="CK44" s="4"/>
      <c r="CL44" s="4"/>
      <c r="CM44" s="4"/>
      <c r="CN44" s="4"/>
      <c r="CO44" s="4"/>
      <c r="CP44" s="4"/>
      <c r="CQ44" s="4"/>
      <c r="CR44" s="4"/>
      <c r="CS44" s="4"/>
      <c r="CT44" s="4"/>
      <c r="CU44" s="4"/>
      <c r="CV44" s="4"/>
      <c r="CW44" s="4"/>
      <c r="CX44" s="4"/>
      <c r="CY44" s="4"/>
      <c r="CZ44" s="4"/>
      <c r="DA44" s="4"/>
      <c r="DB44" s="4"/>
      <c r="DC44" s="4"/>
      <c r="DD44" s="4"/>
      <c r="DE44" s="4"/>
      <c r="DF44" s="4"/>
      <c r="DG44" s="4"/>
      <c r="DH44" s="4"/>
      <c r="DI44" s="4"/>
      <c r="DJ44" s="4"/>
      <c r="DK44" s="4"/>
      <c r="DL44" s="4"/>
      <c r="DM44" s="4"/>
      <c r="DN44" s="4"/>
      <c r="DO44" s="4"/>
      <c r="DP44" s="4"/>
      <c r="DQ44" s="4"/>
      <c r="DR44" s="4"/>
      <c r="DS44" s="4"/>
      <c r="DT44" s="4"/>
      <c r="DU44" s="4"/>
      <c r="DV44" s="4"/>
      <c r="DW44" s="5"/>
      <c r="DX44" s="5"/>
      <c r="DY44" s="5"/>
      <c r="DZ44" s="5"/>
      <c r="EA44" s="5"/>
      <c r="EB44" s="5"/>
      <c r="EC44" s="4"/>
      <c r="ED44" s="4"/>
      <c r="EE44" s="4"/>
      <c r="EF44" s="4"/>
      <c r="EG44" s="4"/>
      <c r="EH44" s="4"/>
      <c r="EI44" s="4"/>
      <c r="EJ44" s="4"/>
      <c r="EK44" s="4"/>
      <c r="EL44" s="4"/>
      <c r="EM44" s="4"/>
      <c r="EN44" s="4"/>
      <c r="EO44" s="4"/>
      <c r="EP44" s="4"/>
      <c r="EQ44" s="4"/>
      <c r="ER44" s="4"/>
      <c r="ES44" s="4"/>
      <c r="ET44" s="4"/>
      <c r="EU44" s="4"/>
      <c r="EV44" s="4"/>
      <c r="EW44" s="4"/>
      <c r="EX44" s="4"/>
      <c r="EY44" s="4"/>
      <c r="EZ44" s="4"/>
      <c r="FA44" s="3"/>
      <c r="FB44" s="3"/>
      <c r="FC44" s="3"/>
    </row>
    <row r="45" spans="1:159" s="10" customFormat="1" x14ac:dyDescent="0.3">
      <c r="A45" s="9" t="s">
        <v>256</v>
      </c>
      <c r="B45" s="8" t="s">
        <v>279</v>
      </c>
      <c r="C45" s="7" t="s">
        <v>50</v>
      </c>
      <c r="D45" s="6">
        <v>1</v>
      </c>
      <c r="E45" s="6" t="s">
        <v>241</v>
      </c>
      <c r="F45" s="4">
        <v>12</v>
      </c>
      <c r="G45" s="4">
        <v>8</v>
      </c>
      <c r="H45" s="4">
        <v>4</v>
      </c>
      <c r="I45" s="4">
        <v>24</v>
      </c>
      <c r="J45" s="4" t="s">
        <v>19</v>
      </c>
      <c r="K45" s="4" t="s">
        <v>19</v>
      </c>
      <c r="L45" s="4" t="s">
        <v>19</v>
      </c>
      <c r="M45" s="4" t="s">
        <v>19</v>
      </c>
      <c r="N45" s="4" t="s">
        <v>19</v>
      </c>
      <c r="O45" s="212">
        <v>30</v>
      </c>
      <c r="P45" s="4">
        <v>2</v>
      </c>
      <c r="Q45" s="4">
        <v>0</v>
      </c>
      <c r="R45" s="4">
        <v>0</v>
      </c>
      <c r="S45" s="4">
        <v>3</v>
      </c>
      <c r="T45" s="4">
        <v>4</v>
      </c>
      <c r="U45" s="4">
        <v>0</v>
      </c>
      <c r="V45" s="4">
        <v>5</v>
      </c>
      <c r="W45" s="4">
        <v>0</v>
      </c>
      <c r="X45" s="4">
        <v>2</v>
      </c>
      <c r="Y45" s="4">
        <v>1</v>
      </c>
      <c r="Z45" s="4">
        <v>0</v>
      </c>
      <c r="AA45" s="4">
        <v>0</v>
      </c>
      <c r="AB45" s="4">
        <v>1</v>
      </c>
      <c r="AC45" s="4">
        <v>0</v>
      </c>
      <c r="AD45" s="4">
        <v>4</v>
      </c>
      <c r="AE45" s="212">
        <v>48</v>
      </c>
      <c r="AF45" s="4">
        <v>8</v>
      </c>
      <c r="AG45" s="4">
        <v>9</v>
      </c>
      <c r="AH45" s="4">
        <v>0</v>
      </c>
      <c r="AI45" s="4">
        <v>0</v>
      </c>
      <c r="AJ45" s="4">
        <v>5</v>
      </c>
      <c r="AK45" s="4">
        <v>3</v>
      </c>
      <c r="AL45" s="4">
        <v>0</v>
      </c>
      <c r="AM45" s="4">
        <v>8</v>
      </c>
      <c r="AN45" s="4">
        <v>0</v>
      </c>
      <c r="AO45" s="4">
        <v>11</v>
      </c>
      <c r="AP45" s="4">
        <v>12</v>
      </c>
      <c r="AQ45" s="4">
        <v>0</v>
      </c>
      <c r="AR45" s="4">
        <v>0</v>
      </c>
      <c r="AS45" s="4">
        <v>11</v>
      </c>
      <c r="AT45" s="4">
        <v>0</v>
      </c>
      <c r="AU45" s="4">
        <v>95</v>
      </c>
      <c r="AV45" s="4">
        <v>8</v>
      </c>
      <c r="AW45" s="4">
        <v>4</v>
      </c>
      <c r="AX45" s="4">
        <v>7</v>
      </c>
      <c r="AY45" s="4">
        <v>6</v>
      </c>
      <c r="AZ45" s="4">
        <v>7</v>
      </c>
      <c r="BA45" s="86">
        <f t="shared" si="0"/>
        <v>16</v>
      </c>
      <c r="BB45" s="4"/>
      <c r="BC45" s="4"/>
      <c r="BD45" s="4"/>
      <c r="BE45" s="4"/>
      <c r="BF45" s="4"/>
      <c r="BG45" s="4"/>
      <c r="BH45" s="4"/>
      <c r="BI45" s="4"/>
      <c r="BJ45" s="4"/>
      <c r="BK45" s="4"/>
      <c r="BL45" s="4"/>
      <c r="BM45" s="4"/>
      <c r="BN45" s="4"/>
      <c r="BO45" s="4"/>
      <c r="BP45" s="4"/>
      <c r="BQ45" s="4"/>
      <c r="BR45" s="4"/>
      <c r="BS45" s="4"/>
      <c r="BT45" s="4"/>
      <c r="BU45" s="4"/>
      <c r="BV45" s="4"/>
      <c r="BW45" s="4"/>
      <c r="BX45" s="4"/>
      <c r="BY45" s="4"/>
      <c r="BZ45" s="4"/>
      <c r="CA45" s="4"/>
      <c r="CB45" s="4"/>
      <c r="CC45" s="4"/>
      <c r="CD45" s="4"/>
      <c r="CE45" s="4"/>
      <c r="CF45" s="4"/>
      <c r="CG45" s="4"/>
      <c r="CH45" s="4"/>
      <c r="CI45" s="4"/>
      <c r="CJ45" s="4"/>
      <c r="CK45" s="4"/>
      <c r="CL45" s="4"/>
      <c r="CM45" s="4"/>
      <c r="CN45" s="4"/>
      <c r="CO45" s="4"/>
      <c r="CP45" s="4"/>
      <c r="CQ45" s="4"/>
      <c r="CR45" s="4"/>
      <c r="CS45" s="4"/>
      <c r="CT45" s="4"/>
      <c r="CU45" s="4"/>
      <c r="CV45" s="4"/>
      <c r="CW45" s="4"/>
      <c r="CX45" s="4"/>
      <c r="CY45" s="4"/>
      <c r="CZ45" s="4"/>
      <c r="DA45" s="4"/>
      <c r="DB45" s="4"/>
      <c r="DC45" s="4"/>
      <c r="DD45" s="4"/>
      <c r="DE45" s="4"/>
      <c r="DF45" s="4"/>
      <c r="DG45" s="4"/>
      <c r="DH45" s="4"/>
      <c r="DI45" s="4"/>
      <c r="DJ45" s="4"/>
      <c r="DK45" s="4"/>
      <c r="DL45" s="4"/>
      <c r="DM45" s="4"/>
      <c r="DN45" s="4"/>
      <c r="DO45" s="4"/>
      <c r="DP45" s="4"/>
      <c r="DQ45" s="4"/>
      <c r="DR45" s="4"/>
      <c r="DS45" s="4"/>
      <c r="DT45" s="4"/>
      <c r="DU45" s="4"/>
      <c r="DV45" s="4"/>
      <c r="DW45" s="5"/>
      <c r="DX45" s="5"/>
      <c r="DY45" s="5"/>
      <c r="DZ45" s="5"/>
      <c r="EA45" s="5"/>
      <c r="EB45" s="5"/>
      <c r="EC45" s="4"/>
      <c r="ED45" s="4"/>
      <c r="EE45" s="4"/>
      <c r="EF45" s="4"/>
      <c r="EG45" s="4"/>
      <c r="EH45" s="4"/>
      <c r="EI45" s="4"/>
      <c r="EJ45" s="4"/>
      <c r="EK45" s="4"/>
      <c r="EL45" s="4"/>
      <c r="EM45" s="4"/>
      <c r="EN45" s="4"/>
      <c r="EO45" s="4"/>
      <c r="EP45" s="4"/>
      <c r="EQ45" s="4"/>
      <c r="ER45" s="4"/>
      <c r="ES45" s="4"/>
      <c r="ET45" s="4"/>
      <c r="EU45" s="4"/>
      <c r="EV45" s="4"/>
      <c r="EW45" s="4"/>
      <c r="EX45" s="4"/>
      <c r="EY45" s="4"/>
      <c r="EZ45" s="4"/>
      <c r="FA45" s="3"/>
      <c r="FB45" s="3"/>
      <c r="FC45" s="3"/>
    </row>
    <row r="46" spans="1:159" s="10" customFormat="1" x14ac:dyDescent="0.3">
      <c r="A46" s="9" t="s">
        <v>256</v>
      </c>
      <c r="B46" s="8" t="s">
        <v>280</v>
      </c>
      <c r="C46" s="7" t="s">
        <v>52</v>
      </c>
      <c r="D46" s="6">
        <v>1</v>
      </c>
      <c r="E46" s="6">
        <v>1</v>
      </c>
      <c r="F46" s="4">
        <v>20</v>
      </c>
      <c r="G46" s="4">
        <v>1</v>
      </c>
      <c r="H46" s="4">
        <v>2</v>
      </c>
      <c r="I46" s="4">
        <v>23</v>
      </c>
      <c r="J46" s="4">
        <v>5</v>
      </c>
      <c r="K46" s="4">
        <v>20</v>
      </c>
      <c r="L46" s="4">
        <v>1</v>
      </c>
      <c r="M46" s="4">
        <v>2</v>
      </c>
      <c r="N46" s="4">
        <v>23</v>
      </c>
      <c r="O46" s="4">
        <v>28</v>
      </c>
      <c r="P46" s="4">
        <v>1</v>
      </c>
      <c r="Q46" s="4">
        <v>0</v>
      </c>
      <c r="R46" s="4">
        <v>0</v>
      </c>
      <c r="S46" s="4">
        <v>2</v>
      </c>
      <c r="T46" s="4">
        <v>1</v>
      </c>
      <c r="U46" s="4">
        <v>9</v>
      </c>
      <c r="V46" s="4">
        <v>5</v>
      </c>
      <c r="W46" s="4">
        <v>0</v>
      </c>
      <c r="X46" s="4">
        <v>2</v>
      </c>
      <c r="Y46" s="4">
        <v>0</v>
      </c>
      <c r="Z46" s="4">
        <v>1</v>
      </c>
      <c r="AA46" s="4">
        <v>0</v>
      </c>
      <c r="AB46" s="4">
        <v>1</v>
      </c>
      <c r="AC46" s="4">
        <v>0</v>
      </c>
      <c r="AD46" s="4">
        <v>4</v>
      </c>
      <c r="AE46" s="4">
        <v>50</v>
      </c>
      <c r="AF46" s="4">
        <v>9</v>
      </c>
      <c r="AG46" s="4">
        <v>12</v>
      </c>
      <c r="AH46" s="4">
        <v>0</v>
      </c>
      <c r="AI46" s="4">
        <v>0</v>
      </c>
      <c r="AJ46" s="4">
        <v>8</v>
      </c>
      <c r="AK46" s="4">
        <v>9</v>
      </c>
      <c r="AL46" s="4">
        <v>4</v>
      </c>
      <c r="AM46" s="4">
        <v>12</v>
      </c>
      <c r="AN46" s="4">
        <v>0</v>
      </c>
      <c r="AO46" s="4">
        <v>12</v>
      </c>
      <c r="AP46" s="4">
        <v>0</v>
      </c>
      <c r="AQ46" s="4">
        <v>13</v>
      </c>
      <c r="AR46" s="4">
        <v>0</v>
      </c>
      <c r="AS46" s="4">
        <v>12</v>
      </c>
      <c r="AT46" s="4">
        <v>0</v>
      </c>
      <c r="AU46" s="4">
        <v>53</v>
      </c>
      <c r="AV46" s="4">
        <v>7</v>
      </c>
      <c r="AW46" s="4">
        <v>2</v>
      </c>
      <c r="AX46" s="4">
        <v>6</v>
      </c>
      <c r="AY46" s="4">
        <v>12</v>
      </c>
      <c r="AZ46" s="4">
        <v>12</v>
      </c>
      <c r="BA46" s="86">
        <f t="shared" si="0"/>
        <v>21</v>
      </c>
      <c r="BB46" s="4"/>
      <c r="BC46" s="4"/>
      <c r="BD46" s="4"/>
      <c r="BE46" s="4"/>
      <c r="BF46" s="4"/>
      <c r="BG46" s="4"/>
      <c r="BH46" s="4"/>
      <c r="BI46" s="4"/>
      <c r="BJ46" s="4"/>
      <c r="BK46" s="4"/>
      <c r="BL46" s="4"/>
      <c r="BM46" s="4"/>
      <c r="BN46" s="4"/>
      <c r="BO46" s="4"/>
      <c r="BP46" s="4"/>
      <c r="BQ46" s="4"/>
      <c r="BR46" s="4"/>
      <c r="BS46" s="4"/>
      <c r="BT46" s="4"/>
      <c r="BU46" s="4"/>
      <c r="BV46" s="4"/>
      <c r="BW46" s="4"/>
      <c r="BX46" s="4"/>
      <c r="BY46" s="4"/>
      <c r="BZ46" s="4"/>
      <c r="CA46" s="4"/>
      <c r="CB46" s="4"/>
      <c r="CC46" s="4"/>
      <c r="CD46" s="4"/>
      <c r="CE46" s="4"/>
      <c r="CF46" s="4"/>
      <c r="CG46" s="4"/>
      <c r="CH46" s="4"/>
      <c r="CI46" s="4"/>
      <c r="CJ46" s="4"/>
      <c r="CK46" s="4"/>
      <c r="CL46" s="4"/>
      <c r="CM46" s="4"/>
      <c r="CN46" s="4"/>
      <c r="CO46" s="4"/>
      <c r="CP46" s="4"/>
      <c r="CQ46" s="4"/>
      <c r="CR46" s="4"/>
      <c r="CS46" s="4"/>
      <c r="CT46" s="4"/>
      <c r="CU46" s="4"/>
      <c r="CV46" s="4"/>
      <c r="CW46" s="4"/>
      <c r="CX46" s="4"/>
      <c r="CY46" s="4"/>
      <c r="CZ46" s="4"/>
      <c r="DA46" s="4"/>
      <c r="DB46" s="4"/>
      <c r="DC46" s="4"/>
      <c r="DD46" s="4"/>
      <c r="DE46" s="4"/>
      <c r="DF46" s="4"/>
      <c r="DG46" s="4"/>
      <c r="DH46" s="4"/>
      <c r="DI46" s="4"/>
      <c r="DJ46" s="4"/>
      <c r="DK46" s="4"/>
      <c r="DL46" s="4"/>
      <c r="DM46" s="4"/>
      <c r="DN46" s="4"/>
      <c r="DO46" s="4"/>
      <c r="DP46" s="4"/>
      <c r="DQ46" s="4"/>
      <c r="DR46" s="4"/>
      <c r="DS46" s="4"/>
      <c r="DT46" s="4"/>
      <c r="DU46" s="4"/>
      <c r="DV46" s="4"/>
      <c r="DW46" s="5"/>
      <c r="DX46" s="5"/>
      <c r="DY46" s="5"/>
      <c r="DZ46" s="5"/>
      <c r="EA46" s="5"/>
      <c r="EB46" s="5"/>
      <c r="EC46" s="4"/>
      <c r="ED46" s="4"/>
      <c r="EE46" s="4"/>
      <c r="EF46" s="4"/>
      <c r="EG46" s="4"/>
      <c r="EH46" s="4"/>
      <c r="EI46" s="4"/>
      <c r="EJ46" s="4"/>
      <c r="EK46" s="4"/>
      <c r="EL46" s="4"/>
      <c r="EM46" s="4"/>
      <c r="EN46" s="4"/>
      <c r="EO46" s="4"/>
      <c r="EP46" s="4"/>
      <c r="EQ46" s="4"/>
      <c r="ER46" s="4"/>
      <c r="ES46" s="4"/>
      <c r="ET46" s="4"/>
      <c r="EU46" s="4"/>
      <c r="EV46" s="4"/>
      <c r="EW46" s="4"/>
      <c r="EX46" s="4"/>
      <c r="EY46" s="4"/>
      <c r="EZ46" s="4"/>
      <c r="FA46" s="3"/>
      <c r="FB46" s="3"/>
      <c r="FC46" s="3"/>
    </row>
    <row r="47" spans="1:159" s="10" customFormat="1" x14ac:dyDescent="0.3">
      <c r="A47" s="9" t="s">
        <v>256</v>
      </c>
      <c r="B47" s="8" t="s">
        <v>281</v>
      </c>
      <c r="C47" s="7" t="s">
        <v>53</v>
      </c>
      <c r="D47" s="6">
        <v>1</v>
      </c>
      <c r="E47" s="6">
        <v>1</v>
      </c>
      <c r="F47" s="4">
        <v>23</v>
      </c>
      <c r="G47" s="4">
        <v>8</v>
      </c>
      <c r="H47" s="4">
        <v>2</v>
      </c>
      <c r="I47" s="4">
        <v>33</v>
      </c>
      <c r="J47" s="4">
        <v>0</v>
      </c>
      <c r="K47" s="4">
        <v>23</v>
      </c>
      <c r="L47" s="4">
        <v>8</v>
      </c>
      <c r="M47" s="4">
        <v>2</v>
      </c>
      <c r="N47" s="4">
        <v>33</v>
      </c>
      <c r="O47" s="4">
        <v>42</v>
      </c>
      <c r="P47" s="4">
        <v>2</v>
      </c>
      <c r="Q47" s="4">
        <v>0</v>
      </c>
      <c r="R47" s="4">
        <v>0</v>
      </c>
      <c r="S47" s="4">
        <v>2</v>
      </c>
      <c r="T47" s="4">
        <v>7</v>
      </c>
      <c r="U47" s="4">
        <v>0</v>
      </c>
      <c r="V47" s="4">
        <v>5</v>
      </c>
      <c r="W47" s="4">
        <v>0</v>
      </c>
      <c r="X47" s="4">
        <v>3</v>
      </c>
      <c r="Y47" s="4">
        <v>2</v>
      </c>
      <c r="Z47" s="4">
        <v>1</v>
      </c>
      <c r="AA47" s="4">
        <v>1</v>
      </c>
      <c r="AB47" s="4">
        <v>1</v>
      </c>
      <c r="AC47" s="4">
        <v>0</v>
      </c>
      <c r="AD47" s="4">
        <v>8</v>
      </c>
      <c r="AE47" s="4">
        <v>66</v>
      </c>
      <c r="AF47" s="4">
        <v>8</v>
      </c>
      <c r="AG47" s="4">
        <v>11</v>
      </c>
      <c r="AH47" s="4">
        <v>0</v>
      </c>
      <c r="AI47" s="4">
        <v>0</v>
      </c>
      <c r="AJ47" s="4">
        <v>3</v>
      </c>
      <c r="AK47" s="4">
        <v>8</v>
      </c>
      <c r="AL47" s="4">
        <v>0</v>
      </c>
      <c r="AM47" s="4">
        <v>8</v>
      </c>
      <c r="AN47" s="4">
        <v>0</v>
      </c>
      <c r="AO47" s="4">
        <v>8</v>
      </c>
      <c r="AP47" s="4">
        <v>12</v>
      </c>
      <c r="AQ47" s="4">
        <v>8</v>
      </c>
      <c r="AR47" s="4">
        <v>9</v>
      </c>
      <c r="AS47" s="4">
        <v>10</v>
      </c>
      <c r="AT47" s="4">
        <v>0</v>
      </c>
      <c r="AU47" s="4">
        <v>118</v>
      </c>
      <c r="AV47" s="4">
        <v>9</v>
      </c>
      <c r="AW47" s="4">
        <v>4</v>
      </c>
      <c r="AX47" s="4">
        <v>5</v>
      </c>
      <c r="AY47" s="4">
        <v>11</v>
      </c>
      <c r="AZ47" s="4">
        <v>10</v>
      </c>
      <c r="BA47" s="86">
        <f t="shared" si="0"/>
        <v>22</v>
      </c>
      <c r="BB47" s="4"/>
      <c r="BC47" s="4"/>
      <c r="BD47" s="4"/>
      <c r="BE47" s="4"/>
      <c r="BF47" s="4"/>
      <c r="BG47" s="4"/>
      <c r="BH47" s="4"/>
      <c r="BI47" s="4"/>
      <c r="BJ47" s="4"/>
      <c r="BK47" s="4"/>
      <c r="BL47" s="4"/>
      <c r="BM47" s="4"/>
      <c r="BN47" s="4"/>
      <c r="BO47" s="4"/>
      <c r="BP47" s="4"/>
      <c r="BQ47" s="4"/>
      <c r="BR47" s="4"/>
      <c r="BS47" s="4"/>
      <c r="BT47" s="4"/>
      <c r="BU47" s="4"/>
      <c r="BV47" s="4"/>
      <c r="BW47" s="4"/>
      <c r="BX47" s="4"/>
      <c r="BY47" s="4"/>
      <c r="BZ47" s="4"/>
      <c r="CA47" s="4"/>
      <c r="CB47" s="4"/>
      <c r="CC47" s="4"/>
      <c r="CD47" s="4"/>
      <c r="CE47" s="4"/>
      <c r="CF47" s="4"/>
      <c r="CG47" s="4"/>
      <c r="CH47" s="4"/>
      <c r="CI47" s="4"/>
      <c r="CJ47" s="4"/>
      <c r="CK47" s="4"/>
      <c r="CL47" s="4"/>
      <c r="CM47" s="4"/>
      <c r="CN47" s="4"/>
      <c r="CO47" s="4"/>
      <c r="CP47" s="4"/>
      <c r="CQ47" s="4"/>
      <c r="CR47" s="4"/>
      <c r="CS47" s="4"/>
      <c r="CT47" s="4"/>
      <c r="CU47" s="4"/>
      <c r="CV47" s="4"/>
      <c r="CW47" s="4"/>
      <c r="CX47" s="4"/>
      <c r="CY47" s="4"/>
      <c r="CZ47" s="4"/>
      <c r="DA47" s="4"/>
      <c r="DB47" s="4"/>
      <c r="DC47" s="4"/>
      <c r="DD47" s="4"/>
      <c r="DE47" s="4"/>
      <c r="DF47" s="4"/>
      <c r="DG47" s="4"/>
      <c r="DH47" s="4"/>
      <c r="DI47" s="4"/>
      <c r="DJ47" s="4"/>
      <c r="DK47" s="4"/>
      <c r="DL47" s="4"/>
      <c r="DM47" s="4"/>
      <c r="DN47" s="4"/>
      <c r="DO47" s="4"/>
      <c r="DP47" s="4"/>
      <c r="DQ47" s="4"/>
      <c r="DR47" s="4"/>
      <c r="DS47" s="4"/>
      <c r="DT47" s="4"/>
      <c r="DU47" s="4"/>
      <c r="DV47" s="4"/>
      <c r="DW47" s="5"/>
      <c r="DX47" s="5"/>
      <c r="DY47" s="5"/>
      <c r="DZ47" s="5"/>
      <c r="EA47" s="5"/>
      <c r="EB47" s="5"/>
      <c r="EC47" s="4"/>
      <c r="ED47" s="4"/>
      <c r="EE47" s="4"/>
      <c r="EF47" s="4"/>
      <c r="EG47" s="4"/>
      <c r="EH47" s="4"/>
      <c r="EI47" s="4"/>
      <c r="EJ47" s="4"/>
      <c r="EK47" s="4"/>
      <c r="EL47" s="4"/>
      <c r="EM47" s="4"/>
      <c r="EN47" s="4"/>
      <c r="EO47" s="4"/>
      <c r="EP47" s="4"/>
      <c r="EQ47" s="4"/>
      <c r="ER47" s="4"/>
      <c r="ES47" s="4"/>
      <c r="ET47" s="4"/>
      <c r="EU47" s="4"/>
      <c r="EV47" s="4"/>
      <c r="EW47" s="4"/>
      <c r="EX47" s="4"/>
      <c r="EY47" s="4"/>
      <c r="EZ47" s="4"/>
      <c r="FA47" s="3"/>
      <c r="FB47" s="3"/>
      <c r="FC47" s="3"/>
    </row>
    <row r="48" spans="1:159" s="10" customFormat="1" x14ac:dyDescent="0.3">
      <c r="A48" s="9" t="s">
        <v>256</v>
      </c>
      <c r="B48" s="8" t="s">
        <v>282</v>
      </c>
      <c r="C48" s="7" t="s">
        <v>76</v>
      </c>
      <c r="D48" s="6">
        <v>1</v>
      </c>
      <c r="E48" s="6">
        <v>1</v>
      </c>
      <c r="F48" s="4">
        <v>18</v>
      </c>
      <c r="G48" s="4">
        <v>0</v>
      </c>
      <c r="H48" s="4">
        <v>6</v>
      </c>
      <c r="I48" s="4">
        <v>24</v>
      </c>
      <c r="J48" s="10" t="s">
        <v>19</v>
      </c>
      <c r="K48" s="10" t="s">
        <v>19</v>
      </c>
      <c r="L48" s="10" t="s">
        <v>19</v>
      </c>
      <c r="M48" s="10" t="s">
        <v>19</v>
      </c>
      <c r="N48" s="10" t="s">
        <v>19</v>
      </c>
      <c r="O48" s="4">
        <v>34</v>
      </c>
      <c r="P48" s="4">
        <v>2</v>
      </c>
      <c r="Q48" s="4">
        <v>0</v>
      </c>
      <c r="R48" s="4">
        <v>0</v>
      </c>
      <c r="S48" s="4">
        <v>1</v>
      </c>
      <c r="T48" s="4">
        <v>7</v>
      </c>
      <c r="U48" s="4">
        <v>2</v>
      </c>
      <c r="V48" s="4">
        <v>4</v>
      </c>
      <c r="W48" s="4">
        <v>0</v>
      </c>
      <c r="X48" s="4">
        <v>0</v>
      </c>
      <c r="Y48" s="4">
        <v>1</v>
      </c>
      <c r="Z48" s="4">
        <v>2</v>
      </c>
      <c r="AA48" s="4">
        <v>0</v>
      </c>
      <c r="AB48" s="4">
        <v>2</v>
      </c>
      <c r="AC48" s="4">
        <v>0</v>
      </c>
      <c r="AD48" s="4">
        <v>5</v>
      </c>
      <c r="AE48" s="4">
        <v>55</v>
      </c>
      <c r="AF48" s="4">
        <v>7</v>
      </c>
      <c r="AG48" s="4">
        <v>12</v>
      </c>
      <c r="AH48" s="4">
        <v>0</v>
      </c>
      <c r="AI48" s="4">
        <v>0</v>
      </c>
      <c r="AJ48" s="4" t="s">
        <v>19</v>
      </c>
      <c r="AK48" s="4">
        <v>5</v>
      </c>
      <c r="AL48" s="4">
        <v>9</v>
      </c>
      <c r="AM48" s="4">
        <v>16</v>
      </c>
      <c r="AN48" s="4">
        <v>0</v>
      </c>
      <c r="AO48" s="4">
        <v>0</v>
      </c>
      <c r="AP48" s="4">
        <v>9</v>
      </c>
      <c r="AQ48" s="4">
        <v>9</v>
      </c>
      <c r="AR48" s="4">
        <v>0</v>
      </c>
      <c r="AS48" s="4">
        <v>10</v>
      </c>
      <c r="AT48" s="4">
        <v>0</v>
      </c>
      <c r="AU48" s="4">
        <v>137</v>
      </c>
      <c r="AV48" s="4">
        <v>5</v>
      </c>
      <c r="AW48" s="4">
        <v>2</v>
      </c>
      <c r="AX48" s="4">
        <v>4</v>
      </c>
      <c r="AY48" s="4">
        <v>12</v>
      </c>
      <c r="AZ48" s="4">
        <v>7</v>
      </c>
      <c r="BA48" s="86">
        <f t="shared" si="0"/>
        <v>19</v>
      </c>
      <c r="BB48" s="4"/>
      <c r="BC48" s="4"/>
      <c r="BD48" s="4"/>
      <c r="BE48" s="4"/>
      <c r="BF48" s="4"/>
      <c r="BG48" s="4"/>
      <c r="BH48" s="4"/>
      <c r="BI48" s="4"/>
      <c r="BJ48" s="4"/>
      <c r="BK48" s="4"/>
      <c r="BL48" s="4"/>
      <c r="BM48" s="4"/>
      <c r="BN48" s="4"/>
      <c r="BO48" s="4"/>
      <c r="BP48" s="4"/>
      <c r="BQ48" s="4"/>
      <c r="BR48" s="4"/>
      <c r="BS48" s="4"/>
      <c r="BT48" s="4"/>
      <c r="BU48" s="4"/>
      <c r="BV48" s="4"/>
      <c r="BW48" s="4"/>
      <c r="BX48" s="4"/>
      <c r="BY48" s="4"/>
      <c r="BZ48" s="4"/>
      <c r="CA48" s="4"/>
      <c r="CB48" s="4"/>
      <c r="CC48" s="4"/>
      <c r="CD48" s="4"/>
      <c r="CE48" s="4"/>
      <c r="CF48" s="4"/>
      <c r="CG48" s="4"/>
      <c r="CH48" s="4"/>
      <c r="CI48" s="4"/>
      <c r="CJ48" s="4"/>
      <c r="CK48" s="4"/>
      <c r="CL48" s="4"/>
      <c r="CM48" s="4"/>
      <c r="CN48" s="4"/>
      <c r="CO48" s="4"/>
      <c r="CP48" s="4"/>
      <c r="CQ48" s="4"/>
      <c r="CR48" s="4"/>
      <c r="CS48" s="4"/>
      <c r="CT48" s="4"/>
      <c r="CU48" s="4"/>
      <c r="CV48" s="4"/>
      <c r="CW48" s="4"/>
      <c r="CX48" s="4"/>
      <c r="CY48" s="4"/>
      <c r="CZ48" s="4"/>
      <c r="DA48" s="4"/>
      <c r="DB48" s="4"/>
      <c r="DC48" s="4"/>
      <c r="DD48" s="4"/>
      <c r="DE48" s="4"/>
      <c r="DF48" s="4"/>
      <c r="DG48" s="4"/>
      <c r="DH48" s="4"/>
      <c r="DI48" s="4"/>
      <c r="DJ48" s="4"/>
      <c r="DK48" s="4"/>
      <c r="DL48" s="4"/>
      <c r="DM48" s="4"/>
      <c r="DN48" s="4"/>
      <c r="DO48" s="4"/>
      <c r="DP48" s="4"/>
      <c r="DQ48" s="4"/>
      <c r="DR48" s="4"/>
      <c r="DS48" s="4"/>
      <c r="DT48" s="4"/>
      <c r="DU48" s="4"/>
      <c r="DV48" s="4"/>
      <c r="DW48" s="5"/>
      <c r="DX48" s="5"/>
      <c r="DY48" s="5"/>
      <c r="DZ48" s="5"/>
      <c r="EA48" s="5"/>
      <c r="EB48" s="5"/>
      <c r="EC48" s="4"/>
      <c r="ED48" s="4"/>
      <c r="EE48" s="4"/>
      <c r="EF48" s="4"/>
      <c r="EG48" s="4"/>
      <c r="EH48" s="4"/>
      <c r="EI48" s="4"/>
      <c r="EJ48" s="4"/>
      <c r="EK48" s="4"/>
      <c r="EL48" s="4"/>
      <c r="EM48" s="4"/>
      <c r="EN48" s="4"/>
      <c r="EO48" s="4"/>
      <c r="EP48" s="4"/>
      <c r="EQ48" s="4"/>
      <c r="ER48" s="4"/>
      <c r="ES48" s="4"/>
      <c r="ET48" s="4"/>
      <c r="EU48" s="4"/>
      <c r="EV48" s="4"/>
      <c r="EW48" s="4"/>
      <c r="EX48" s="4"/>
      <c r="EY48" s="4"/>
      <c r="EZ48" s="4"/>
      <c r="FA48" s="3"/>
      <c r="FB48" s="3"/>
      <c r="FC48" s="3"/>
    </row>
    <row r="49" spans="1:159" s="10" customFormat="1" x14ac:dyDescent="0.3">
      <c r="A49" s="13" t="s">
        <v>283</v>
      </c>
      <c r="B49" s="12" t="s">
        <v>284</v>
      </c>
      <c r="C49" s="11" t="s">
        <v>60</v>
      </c>
      <c r="D49" s="6">
        <v>1</v>
      </c>
      <c r="E49" s="6">
        <v>1</v>
      </c>
      <c r="F49" s="4">
        <v>1</v>
      </c>
      <c r="G49" s="4">
        <v>35</v>
      </c>
      <c r="H49" s="4">
        <v>5</v>
      </c>
      <c r="I49" s="4">
        <v>41</v>
      </c>
      <c r="J49" s="4">
        <v>12</v>
      </c>
      <c r="K49" s="4">
        <v>1</v>
      </c>
      <c r="L49" s="4">
        <v>35</v>
      </c>
      <c r="M49" s="4">
        <v>5</v>
      </c>
      <c r="N49" s="4">
        <v>41</v>
      </c>
      <c r="O49" s="4">
        <v>72</v>
      </c>
      <c r="P49" s="4">
        <v>0</v>
      </c>
      <c r="Q49" s="4">
        <v>7</v>
      </c>
      <c r="R49" s="4">
        <v>0</v>
      </c>
      <c r="S49" s="4">
        <v>3</v>
      </c>
      <c r="T49" s="4">
        <v>4</v>
      </c>
      <c r="U49" s="4">
        <v>6</v>
      </c>
      <c r="V49" s="4">
        <v>8</v>
      </c>
      <c r="W49" s="4">
        <v>1</v>
      </c>
      <c r="X49" s="4">
        <v>2</v>
      </c>
      <c r="Y49" s="4">
        <v>0</v>
      </c>
      <c r="Z49" s="4">
        <v>3</v>
      </c>
      <c r="AA49" s="4">
        <v>1</v>
      </c>
      <c r="AB49" s="4">
        <v>0</v>
      </c>
      <c r="AC49" s="4">
        <v>0</v>
      </c>
      <c r="AD49" s="4">
        <v>7</v>
      </c>
      <c r="AE49" s="4">
        <v>107</v>
      </c>
      <c r="AF49" s="4">
        <v>11</v>
      </c>
      <c r="AG49" s="4">
        <v>0</v>
      </c>
      <c r="AH49" s="4">
        <v>14</v>
      </c>
      <c r="AI49" s="4">
        <v>0</v>
      </c>
      <c r="AJ49" s="4">
        <v>9</v>
      </c>
      <c r="AK49" s="4">
        <v>11</v>
      </c>
      <c r="AL49" s="4">
        <v>0</v>
      </c>
      <c r="AM49" s="4">
        <v>5</v>
      </c>
      <c r="AN49" s="4">
        <v>8</v>
      </c>
      <c r="AO49" s="4">
        <v>12</v>
      </c>
      <c r="AP49" s="4">
        <v>0</v>
      </c>
      <c r="AQ49" s="4">
        <v>9</v>
      </c>
      <c r="AR49" s="4">
        <v>9</v>
      </c>
      <c r="AS49" s="4">
        <v>0</v>
      </c>
      <c r="AT49" s="4">
        <v>0</v>
      </c>
      <c r="AU49" s="4">
        <v>157</v>
      </c>
      <c r="AV49" s="4">
        <v>14</v>
      </c>
      <c r="AW49" s="4">
        <v>7</v>
      </c>
      <c r="AX49" s="4">
        <v>10</v>
      </c>
      <c r="AY49" s="4">
        <v>15</v>
      </c>
      <c r="AZ49" s="4">
        <v>15</v>
      </c>
      <c r="BA49" s="86">
        <f t="shared" si="0"/>
        <v>28</v>
      </c>
      <c r="BB49" s="4"/>
      <c r="BC49" s="4"/>
      <c r="BD49" s="4"/>
      <c r="BE49" s="4"/>
      <c r="BF49" s="4"/>
      <c r="BG49" s="4"/>
      <c r="BH49" s="4"/>
      <c r="BI49" s="4"/>
      <c r="BJ49" s="4"/>
      <c r="BK49" s="4"/>
      <c r="BL49" s="4"/>
      <c r="BM49" s="4"/>
      <c r="BN49" s="4"/>
      <c r="BO49" s="4"/>
      <c r="BP49" s="4"/>
      <c r="BQ49" s="4"/>
      <c r="BR49" s="4"/>
      <c r="BS49" s="4"/>
      <c r="BT49" s="4"/>
      <c r="BU49" s="4"/>
      <c r="BV49" s="4"/>
      <c r="BW49" s="4"/>
      <c r="BX49" s="4"/>
      <c r="BY49" s="4"/>
      <c r="BZ49" s="4"/>
      <c r="CA49" s="4"/>
      <c r="CB49" s="4"/>
      <c r="CC49" s="4"/>
      <c r="CD49" s="4"/>
      <c r="CE49" s="4"/>
      <c r="CF49" s="4"/>
      <c r="CG49" s="4"/>
      <c r="CH49" s="4"/>
      <c r="CI49" s="4"/>
      <c r="CJ49" s="4"/>
      <c r="CK49" s="4"/>
      <c r="CL49" s="4"/>
      <c r="CM49" s="4"/>
      <c r="CN49" s="4"/>
      <c r="CO49" s="4"/>
      <c r="CP49" s="4"/>
      <c r="CQ49" s="4"/>
      <c r="CR49" s="4"/>
      <c r="CS49" s="4"/>
      <c r="CT49" s="4"/>
      <c r="CU49" s="4"/>
      <c r="CV49" s="4"/>
      <c r="CW49" s="4"/>
      <c r="CX49" s="4"/>
      <c r="CY49" s="4"/>
      <c r="CZ49" s="4"/>
      <c r="DA49" s="4"/>
      <c r="DB49" s="4"/>
      <c r="DC49" s="4"/>
      <c r="DD49" s="4"/>
      <c r="DE49" s="4"/>
      <c r="DF49" s="4"/>
      <c r="DG49" s="4"/>
      <c r="DH49" s="4"/>
      <c r="DI49" s="4"/>
      <c r="DJ49" s="4"/>
      <c r="DK49" s="4"/>
      <c r="DL49" s="4"/>
      <c r="DM49" s="4"/>
      <c r="DN49" s="4"/>
      <c r="DO49" s="4"/>
      <c r="DP49" s="4"/>
      <c r="DQ49" s="4"/>
      <c r="DR49" s="4"/>
      <c r="DS49" s="4"/>
      <c r="DT49" s="4"/>
      <c r="DU49" s="4"/>
      <c r="DV49" s="4"/>
      <c r="DW49" s="5"/>
      <c r="DX49" s="5"/>
      <c r="DY49" s="5"/>
      <c r="DZ49" s="5"/>
      <c r="EA49" s="5"/>
      <c r="EB49" s="5"/>
      <c r="EC49" s="4"/>
      <c r="ED49" s="4"/>
      <c r="EE49" s="4"/>
      <c r="EF49" s="4"/>
      <c r="EG49" s="4"/>
      <c r="EH49" s="4"/>
      <c r="EI49" s="4"/>
      <c r="EJ49" s="4"/>
      <c r="EK49" s="4"/>
      <c r="EL49" s="4"/>
      <c r="EM49" s="4"/>
      <c r="EN49" s="4"/>
      <c r="EO49" s="4"/>
      <c r="EP49" s="4"/>
      <c r="EQ49" s="4"/>
      <c r="ER49" s="4"/>
      <c r="ES49" s="4"/>
      <c r="ET49" s="4"/>
      <c r="EU49" s="4"/>
      <c r="EV49" s="4"/>
      <c r="EW49" s="4"/>
      <c r="EX49" s="4"/>
      <c r="EY49" s="4"/>
      <c r="EZ49" s="4"/>
      <c r="FA49" s="3"/>
      <c r="FB49" s="3"/>
      <c r="FC49" s="3"/>
    </row>
    <row r="50" spans="1:159" s="10" customFormat="1" x14ac:dyDescent="0.3">
      <c r="A50" s="13" t="s">
        <v>283</v>
      </c>
      <c r="B50" s="12" t="s">
        <v>285</v>
      </c>
      <c r="C50" s="11" t="s">
        <v>61</v>
      </c>
      <c r="D50" s="6">
        <v>1</v>
      </c>
      <c r="E50" s="6">
        <v>1</v>
      </c>
      <c r="F50" s="4">
        <v>0</v>
      </c>
      <c r="G50" s="4">
        <v>13</v>
      </c>
      <c r="H50" s="4">
        <v>9</v>
      </c>
      <c r="I50" s="4">
        <v>22</v>
      </c>
      <c r="J50" s="4">
        <v>9</v>
      </c>
      <c r="K50" s="4">
        <v>0</v>
      </c>
      <c r="L50" s="4">
        <v>13</v>
      </c>
      <c r="M50" s="4">
        <v>9</v>
      </c>
      <c r="N50" s="4">
        <v>22</v>
      </c>
      <c r="O50" s="4">
        <v>31</v>
      </c>
      <c r="P50" s="4">
        <v>0</v>
      </c>
      <c r="Q50" s="4">
        <v>4</v>
      </c>
      <c r="R50" s="4">
        <v>0</v>
      </c>
      <c r="S50" s="4">
        <v>3</v>
      </c>
      <c r="T50" s="4">
        <v>3</v>
      </c>
      <c r="U50" s="4">
        <v>0</v>
      </c>
      <c r="V50" s="4">
        <v>9</v>
      </c>
      <c r="W50" s="4">
        <v>5</v>
      </c>
      <c r="X50" s="4">
        <v>2</v>
      </c>
      <c r="Y50" s="4">
        <v>1</v>
      </c>
      <c r="Z50" s="4">
        <v>1</v>
      </c>
      <c r="AA50" s="4">
        <v>1</v>
      </c>
      <c r="AB50" s="4">
        <v>1</v>
      </c>
      <c r="AC50" s="4">
        <v>1</v>
      </c>
      <c r="AD50" s="4">
        <v>12</v>
      </c>
      <c r="AE50" s="4">
        <v>62</v>
      </c>
      <c r="AF50" s="4">
        <v>8</v>
      </c>
      <c r="AG50" s="4">
        <v>0</v>
      </c>
      <c r="AH50" s="4">
        <v>13</v>
      </c>
      <c r="AI50" s="4">
        <v>0</v>
      </c>
      <c r="AJ50" s="4">
        <v>8</v>
      </c>
      <c r="AK50" s="4">
        <v>7</v>
      </c>
      <c r="AL50" s="4">
        <v>0</v>
      </c>
      <c r="AM50" s="4">
        <v>12</v>
      </c>
      <c r="AN50" s="4">
        <v>12</v>
      </c>
      <c r="AO50" s="4">
        <v>12</v>
      </c>
      <c r="AP50" s="4">
        <v>13</v>
      </c>
      <c r="AQ50" s="4">
        <v>13</v>
      </c>
      <c r="AR50" s="4">
        <v>10</v>
      </c>
      <c r="AS50" s="4" t="s">
        <v>19</v>
      </c>
      <c r="AT50" s="4" t="s">
        <v>19</v>
      </c>
      <c r="AU50" s="4">
        <v>147</v>
      </c>
      <c r="AV50" s="4">
        <v>12</v>
      </c>
      <c r="AW50" s="4">
        <v>6</v>
      </c>
      <c r="AX50" s="4">
        <v>8</v>
      </c>
      <c r="AY50" s="4">
        <v>12</v>
      </c>
      <c r="AZ50" s="4">
        <v>13</v>
      </c>
      <c r="BA50" s="86">
        <f t="shared" si="0"/>
        <v>27</v>
      </c>
      <c r="BB50" s="4"/>
      <c r="BC50" s="4"/>
      <c r="BD50" s="4"/>
      <c r="BE50" s="4"/>
      <c r="BF50" s="4"/>
      <c r="BG50" s="4"/>
      <c r="BH50" s="4"/>
      <c r="BI50" s="4"/>
      <c r="BJ50" s="4"/>
      <c r="BK50" s="4"/>
      <c r="BL50" s="4"/>
      <c r="BM50" s="4"/>
      <c r="BN50" s="4"/>
      <c r="BO50" s="4"/>
      <c r="BP50" s="4"/>
      <c r="BQ50" s="4"/>
      <c r="BR50" s="4"/>
      <c r="BS50" s="4"/>
      <c r="BT50" s="4"/>
      <c r="BU50" s="4"/>
      <c r="BV50" s="4"/>
      <c r="BW50" s="4"/>
      <c r="BX50" s="4"/>
      <c r="BY50" s="4"/>
      <c r="BZ50" s="4"/>
      <c r="CA50" s="4"/>
      <c r="CB50" s="4"/>
      <c r="CC50" s="4"/>
      <c r="CD50" s="4"/>
      <c r="CE50" s="4"/>
      <c r="CF50" s="4"/>
      <c r="CG50" s="4"/>
      <c r="CH50" s="4"/>
      <c r="CI50" s="4"/>
      <c r="CJ50" s="4"/>
      <c r="CK50" s="4"/>
      <c r="CL50" s="4"/>
      <c r="CM50" s="4"/>
      <c r="CN50" s="4"/>
      <c r="CO50" s="4"/>
      <c r="CP50" s="4"/>
      <c r="CQ50" s="4"/>
      <c r="CR50" s="4"/>
      <c r="CS50" s="4"/>
      <c r="CT50" s="4"/>
      <c r="CU50" s="4"/>
      <c r="CV50" s="4"/>
      <c r="CW50" s="4"/>
      <c r="CX50" s="4"/>
      <c r="CY50" s="4"/>
      <c r="CZ50" s="4"/>
      <c r="DA50" s="4"/>
      <c r="DB50" s="4"/>
      <c r="DC50" s="4"/>
      <c r="DD50" s="4"/>
      <c r="DE50" s="4"/>
      <c r="DF50" s="4"/>
      <c r="DG50" s="4"/>
      <c r="DH50" s="4"/>
      <c r="DI50" s="4"/>
      <c r="DJ50" s="4"/>
      <c r="DK50" s="4"/>
      <c r="DL50" s="4"/>
      <c r="DM50" s="4"/>
      <c r="DN50" s="4"/>
      <c r="DO50" s="4"/>
      <c r="DP50" s="4"/>
      <c r="DQ50" s="4"/>
      <c r="DR50" s="4"/>
      <c r="DS50" s="4"/>
      <c r="DT50" s="4"/>
      <c r="DU50" s="4"/>
      <c r="DV50" s="4"/>
      <c r="DW50" s="5"/>
      <c r="DX50" s="5"/>
      <c r="DY50" s="5"/>
      <c r="DZ50" s="5"/>
      <c r="EA50" s="5"/>
      <c r="EB50" s="5"/>
      <c r="EC50" s="4"/>
      <c r="ED50" s="4"/>
      <c r="EE50" s="4"/>
      <c r="EF50" s="4"/>
      <c r="EG50" s="4"/>
      <c r="EH50" s="4"/>
      <c r="EI50" s="4"/>
      <c r="EJ50" s="4"/>
      <c r="EK50" s="4"/>
      <c r="EL50" s="4"/>
      <c r="EM50" s="4"/>
      <c r="EN50" s="4"/>
      <c r="EO50" s="4"/>
      <c r="EP50" s="4"/>
      <c r="EQ50" s="4"/>
      <c r="ER50" s="4"/>
      <c r="ES50" s="4"/>
      <c r="ET50" s="4"/>
      <c r="EU50" s="4"/>
      <c r="EV50" s="4"/>
      <c r="EW50" s="4"/>
      <c r="EX50" s="4"/>
      <c r="EY50" s="4"/>
      <c r="EZ50" s="4"/>
      <c r="FA50" s="3"/>
      <c r="FB50" s="3"/>
      <c r="FC50" s="3"/>
    </row>
    <row r="51" spans="1:159" s="10" customFormat="1" x14ac:dyDescent="0.3">
      <c r="A51" s="13" t="s">
        <v>283</v>
      </c>
      <c r="B51" s="12" t="s">
        <v>286</v>
      </c>
      <c r="C51" s="11" t="s">
        <v>62</v>
      </c>
      <c r="D51" s="6">
        <v>1</v>
      </c>
      <c r="E51" s="6">
        <v>1</v>
      </c>
      <c r="F51" s="4">
        <v>4</v>
      </c>
      <c r="G51" s="4">
        <v>14</v>
      </c>
      <c r="H51" s="4">
        <v>3</v>
      </c>
      <c r="I51" s="4">
        <v>21</v>
      </c>
      <c r="J51" s="4">
        <v>1</v>
      </c>
      <c r="K51" s="4">
        <v>4</v>
      </c>
      <c r="L51" s="4">
        <v>14</v>
      </c>
      <c r="M51" s="4">
        <v>3</v>
      </c>
      <c r="N51" s="4">
        <v>21</v>
      </c>
      <c r="O51" s="4">
        <v>28</v>
      </c>
      <c r="P51" s="4">
        <v>0</v>
      </c>
      <c r="Q51" s="4">
        <v>2</v>
      </c>
      <c r="R51" s="4">
        <v>0</v>
      </c>
      <c r="S51" s="4">
        <v>0</v>
      </c>
      <c r="T51" s="4">
        <v>1</v>
      </c>
      <c r="U51" s="4">
        <v>3</v>
      </c>
      <c r="V51" s="4">
        <v>0</v>
      </c>
      <c r="W51" s="4">
        <v>0</v>
      </c>
      <c r="X51" s="4">
        <v>1</v>
      </c>
      <c r="Y51" s="4">
        <v>1</v>
      </c>
      <c r="Z51" s="4">
        <v>2</v>
      </c>
      <c r="AA51" s="4">
        <v>1</v>
      </c>
      <c r="AB51" s="4">
        <v>1</v>
      </c>
      <c r="AC51" s="4">
        <v>0</v>
      </c>
      <c r="AD51" s="4">
        <v>6</v>
      </c>
      <c r="AE51" s="4">
        <v>40</v>
      </c>
      <c r="AF51" s="4">
        <v>7</v>
      </c>
      <c r="AG51" s="4">
        <v>0</v>
      </c>
      <c r="AH51" s="4">
        <v>11</v>
      </c>
      <c r="AI51" s="4">
        <v>0</v>
      </c>
      <c r="AJ51" s="4">
        <v>0</v>
      </c>
      <c r="AK51" s="4">
        <v>6</v>
      </c>
      <c r="AL51" s="4">
        <v>4</v>
      </c>
      <c r="AM51" s="4">
        <v>0</v>
      </c>
      <c r="AN51" s="4">
        <v>0</v>
      </c>
      <c r="AO51" s="4">
        <v>11</v>
      </c>
      <c r="AP51" s="4">
        <v>11</v>
      </c>
      <c r="AQ51" s="4">
        <v>7</v>
      </c>
      <c r="AR51" s="4">
        <v>8</v>
      </c>
      <c r="AS51" s="4">
        <v>8</v>
      </c>
      <c r="AT51" s="4">
        <v>0</v>
      </c>
      <c r="AU51" s="4">
        <v>145</v>
      </c>
      <c r="AV51" s="4">
        <v>2</v>
      </c>
      <c r="AW51" s="4">
        <v>8</v>
      </c>
      <c r="AX51" s="4">
        <v>8</v>
      </c>
      <c r="AY51" s="4">
        <v>12</v>
      </c>
      <c r="AZ51" s="4">
        <v>12</v>
      </c>
      <c r="BA51" s="86">
        <f t="shared" si="0"/>
        <v>10</v>
      </c>
      <c r="BB51" s="4"/>
      <c r="BC51" s="4"/>
      <c r="BD51" s="4"/>
      <c r="BE51" s="4"/>
      <c r="BF51" s="4"/>
      <c r="BG51" s="4"/>
      <c r="BH51" s="4"/>
      <c r="BI51" s="4"/>
      <c r="BJ51" s="4"/>
      <c r="BK51" s="4"/>
      <c r="BL51" s="4"/>
      <c r="BM51" s="4"/>
      <c r="BN51" s="4"/>
      <c r="BO51" s="4"/>
      <c r="BP51" s="4"/>
      <c r="BQ51" s="4"/>
      <c r="BR51" s="4"/>
      <c r="BS51" s="4"/>
      <c r="BT51" s="4"/>
      <c r="BU51" s="4"/>
      <c r="BV51" s="4"/>
      <c r="BW51" s="4"/>
      <c r="BX51" s="4"/>
      <c r="BY51" s="4"/>
      <c r="BZ51" s="4"/>
      <c r="CA51" s="4"/>
      <c r="CB51" s="4"/>
      <c r="CC51" s="4"/>
      <c r="CD51" s="4"/>
      <c r="CE51" s="4"/>
      <c r="CF51" s="4"/>
      <c r="CG51" s="4"/>
      <c r="CH51" s="4"/>
      <c r="CI51" s="4"/>
      <c r="CJ51" s="4"/>
      <c r="CK51" s="4"/>
      <c r="CL51" s="4"/>
      <c r="CM51" s="4"/>
      <c r="CN51" s="4"/>
      <c r="CO51" s="4"/>
      <c r="CP51" s="4"/>
      <c r="CQ51" s="4"/>
      <c r="CR51" s="4"/>
      <c r="CS51" s="4"/>
      <c r="CT51" s="4"/>
      <c r="CU51" s="4"/>
      <c r="CV51" s="4"/>
      <c r="CW51" s="4"/>
      <c r="CX51" s="4"/>
      <c r="CY51" s="4"/>
      <c r="CZ51" s="4"/>
      <c r="DA51" s="4"/>
      <c r="DB51" s="4"/>
      <c r="DC51" s="4"/>
      <c r="DD51" s="4"/>
      <c r="DE51" s="4"/>
      <c r="DF51" s="4"/>
      <c r="DG51" s="4"/>
      <c r="DH51" s="4"/>
      <c r="DI51" s="4"/>
      <c r="DJ51" s="4"/>
      <c r="DK51" s="4"/>
      <c r="DL51" s="4"/>
      <c r="DM51" s="4"/>
      <c r="DN51" s="4"/>
      <c r="DO51" s="4"/>
      <c r="DP51" s="4"/>
      <c r="DQ51" s="4"/>
      <c r="DR51" s="4"/>
      <c r="DS51" s="4"/>
      <c r="DT51" s="4"/>
      <c r="DU51" s="4"/>
      <c r="DV51" s="4"/>
      <c r="DW51" s="5"/>
      <c r="DX51" s="5"/>
      <c r="DY51" s="5"/>
      <c r="DZ51" s="5"/>
      <c r="EA51" s="5"/>
      <c r="EB51" s="5"/>
      <c r="EC51" s="4"/>
      <c r="ED51" s="4"/>
      <c r="EE51" s="4"/>
      <c r="EF51" s="4"/>
      <c r="EG51" s="4"/>
      <c r="EH51" s="4"/>
      <c r="EI51" s="4"/>
      <c r="EJ51" s="4"/>
      <c r="EK51" s="4"/>
      <c r="EL51" s="4"/>
      <c r="EM51" s="4"/>
      <c r="EN51" s="4"/>
      <c r="EO51" s="4"/>
      <c r="EP51" s="4"/>
      <c r="EQ51" s="4"/>
      <c r="ER51" s="4"/>
      <c r="ES51" s="4"/>
      <c r="ET51" s="4"/>
      <c r="EU51" s="4"/>
      <c r="EV51" s="4"/>
      <c r="EW51" s="4"/>
      <c r="EX51" s="4"/>
      <c r="EY51" s="4"/>
      <c r="EZ51" s="4"/>
      <c r="FA51" s="3"/>
      <c r="FB51" s="3"/>
      <c r="FC51" s="3"/>
    </row>
    <row r="52" spans="1:159" s="10" customFormat="1" x14ac:dyDescent="0.3">
      <c r="A52" s="13" t="s">
        <v>283</v>
      </c>
      <c r="B52" s="12" t="s">
        <v>287</v>
      </c>
      <c r="C52" s="11" t="s">
        <v>288</v>
      </c>
      <c r="D52" s="6">
        <v>1</v>
      </c>
      <c r="E52" s="6">
        <v>1</v>
      </c>
      <c r="F52" s="4">
        <v>1</v>
      </c>
      <c r="G52" s="4">
        <v>16</v>
      </c>
      <c r="H52" s="4">
        <v>0</v>
      </c>
      <c r="I52" s="4">
        <v>17</v>
      </c>
      <c r="J52" s="4">
        <v>10</v>
      </c>
      <c r="K52" s="4">
        <v>1</v>
      </c>
      <c r="L52" s="4">
        <v>16</v>
      </c>
      <c r="M52" s="4">
        <v>0</v>
      </c>
      <c r="N52" s="4">
        <v>17</v>
      </c>
      <c r="O52" s="4">
        <v>30</v>
      </c>
      <c r="P52" s="4">
        <v>0</v>
      </c>
      <c r="Q52" s="4">
        <v>3</v>
      </c>
      <c r="R52" s="4">
        <v>1</v>
      </c>
      <c r="S52" s="4">
        <v>0</v>
      </c>
      <c r="T52" s="4">
        <v>3</v>
      </c>
      <c r="U52" s="4">
        <v>5</v>
      </c>
      <c r="V52" s="4">
        <v>1</v>
      </c>
      <c r="W52" s="4">
        <v>3</v>
      </c>
      <c r="X52" s="4">
        <v>1</v>
      </c>
      <c r="Y52" s="4">
        <v>1</v>
      </c>
      <c r="Z52" s="4">
        <v>1</v>
      </c>
      <c r="AA52" s="4">
        <v>1</v>
      </c>
      <c r="AB52" s="4">
        <v>3</v>
      </c>
      <c r="AC52" s="4">
        <v>0</v>
      </c>
      <c r="AD52" s="4">
        <v>10</v>
      </c>
      <c r="AE52" s="4">
        <v>53</v>
      </c>
      <c r="AF52" s="4">
        <v>8.3000000000000007</v>
      </c>
      <c r="AG52" s="4">
        <v>0</v>
      </c>
      <c r="AH52" s="4">
        <v>13.7</v>
      </c>
      <c r="AI52" s="4">
        <v>12</v>
      </c>
      <c r="AJ52" s="4">
        <v>0</v>
      </c>
      <c r="AK52" s="4">
        <v>4</v>
      </c>
      <c r="AL52" s="4">
        <v>1</v>
      </c>
      <c r="AM52" s="4">
        <v>16</v>
      </c>
      <c r="AN52" s="4">
        <v>12</v>
      </c>
      <c r="AO52" s="4">
        <v>10</v>
      </c>
      <c r="AP52" s="4">
        <v>12</v>
      </c>
      <c r="AQ52" s="4">
        <v>16</v>
      </c>
      <c r="AR52" s="4">
        <v>10</v>
      </c>
      <c r="AS52" s="4">
        <v>12</v>
      </c>
      <c r="AT52" s="4">
        <v>0</v>
      </c>
      <c r="AU52" s="4">
        <v>105</v>
      </c>
      <c r="AV52" s="4">
        <v>6</v>
      </c>
      <c r="AW52" s="4">
        <v>13</v>
      </c>
      <c r="AX52" s="4">
        <v>5.3</v>
      </c>
      <c r="AY52" s="4">
        <v>13.7</v>
      </c>
      <c r="AZ52" s="4">
        <v>15.2</v>
      </c>
      <c r="BA52" s="86">
        <f t="shared" si="0"/>
        <v>20</v>
      </c>
      <c r="BB52" s="4"/>
      <c r="BC52" s="4"/>
      <c r="BD52" s="4"/>
      <c r="BE52" s="4"/>
      <c r="BF52" s="4"/>
      <c r="BG52" s="4"/>
      <c r="BH52" s="4"/>
      <c r="BI52" s="4"/>
      <c r="BJ52" s="4"/>
      <c r="BK52" s="4"/>
      <c r="BL52" s="4"/>
      <c r="BM52" s="4"/>
      <c r="BN52" s="4"/>
      <c r="BO52" s="4"/>
      <c r="BP52" s="4"/>
      <c r="BQ52" s="4"/>
      <c r="BR52" s="4"/>
      <c r="BS52" s="4"/>
      <c r="BT52" s="4"/>
      <c r="BU52" s="4"/>
      <c r="BV52" s="4"/>
      <c r="BW52" s="4"/>
      <c r="BX52" s="4"/>
      <c r="BY52" s="4"/>
      <c r="BZ52" s="4"/>
      <c r="CA52" s="4"/>
      <c r="CB52" s="4"/>
      <c r="CC52" s="4"/>
      <c r="CD52" s="4"/>
      <c r="CE52" s="4"/>
      <c r="CF52" s="4"/>
      <c r="CG52" s="4"/>
      <c r="CH52" s="4"/>
      <c r="CI52" s="4"/>
      <c r="CJ52" s="4"/>
      <c r="CK52" s="4"/>
      <c r="CL52" s="4"/>
      <c r="CM52" s="4"/>
      <c r="CN52" s="4"/>
      <c r="CO52" s="4"/>
      <c r="CP52" s="4"/>
      <c r="CQ52" s="4"/>
      <c r="CR52" s="4"/>
      <c r="CS52" s="4"/>
      <c r="CT52" s="4"/>
      <c r="CU52" s="4"/>
      <c r="CV52" s="4"/>
      <c r="CW52" s="4"/>
      <c r="CX52" s="4"/>
      <c r="CY52" s="4"/>
      <c r="CZ52" s="4"/>
      <c r="DA52" s="4"/>
      <c r="DB52" s="4"/>
      <c r="DC52" s="4"/>
      <c r="DD52" s="4"/>
      <c r="DE52" s="4"/>
      <c r="DF52" s="4"/>
      <c r="DG52" s="4"/>
      <c r="DH52" s="4"/>
      <c r="DI52" s="4"/>
      <c r="DJ52" s="4"/>
      <c r="DK52" s="4"/>
      <c r="DL52" s="4"/>
      <c r="DM52" s="4"/>
      <c r="DN52" s="4"/>
      <c r="DO52" s="4"/>
      <c r="DP52" s="4"/>
      <c r="DQ52" s="4"/>
      <c r="DR52" s="4"/>
      <c r="DS52" s="4"/>
      <c r="DT52" s="4"/>
      <c r="DU52" s="4"/>
      <c r="DV52" s="4"/>
      <c r="DW52" s="5"/>
      <c r="DX52" s="5"/>
      <c r="DY52" s="5"/>
      <c r="DZ52" s="5"/>
      <c r="EA52" s="5"/>
      <c r="EB52" s="5"/>
      <c r="EC52" s="4"/>
      <c r="ED52" s="4"/>
      <c r="EE52" s="4"/>
      <c r="EF52" s="4"/>
      <c r="EG52" s="4"/>
      <c r="EH52" s="4"/>
      <c r="EI52" s="4"/>
      <c r="EJ52" s="4"/>
      <c r="EK52" s="4"/>
      <c r="EL52" s="4"/>
      <c r="EM52" s="4"/>
      <c r="EN52" s="4"/>
      <c r="EO52" s="4"/>
      <c r="EP52" s="4"/>
      <c r="EQ52" s="4"/>
      <c r="ER52" s="4"/>
      <c r="ES52" s="4"/>
      <c r="ET52" s="4"/>
      <c r="EU52" s="4"/>
      <c r="EV52" s="4"/>
      <c r="EW52" s="4"/>
      <c r="EX52" s="4"/>
      <c r="EY52" s="4"/>
      <c r="EZ52" s="4"/>
      <c r="FA52" s="3"/>
      <c r="FB52" s="3"/>
      <c r="FC52" s="3"/>
    </row>
    <row r="53" spans="1:159" s="10" customFormat="1" x14ac:dyDescent="0.3">
      <c r="A53" s="13" t="s">
        <v>283</v>
      </c>
      <c r="B53" s="12" t="s">
        <v>289</v>
      </c>
      <c r="C53" s="11" t="s">
        <v>64</v>
      </c>
      <c r="D53" s="6">
        <v>1</v>
      </c>
      <c r="E53" s="6">
        <v>1</v>
      </c>
      <c r="F53" s="4">
        <v>0</v>
      </c>
      <c r="G53" s="4">
        <v>38</v>
      </c>
      <c r="H53" s="4">
        <v>0</v>
      </c>
      <c r="I53" s="4">
        <v>38</v>
      </c>
      <c r="J53" s="4">
        <v>24</v>
      </c>
      <c r="K53" s="4">
        <v>0</v>
      </c>
      <c r="L53" s="4">
        <v>38</v>
      </c>
      <c r="M53" s="4">
        <v>0</v>
      </c>
      <c r="N53" s="4">
        <v>38</v>
      </c>
      <c r="O53" s="4">
        <v>41</v>
      </c>
      <c r="P53" s="4">
        <v>4</v>
      </c>
      <c r="Q53" s="4">
        <v>0</v>
      </c>
      <c r="R53" s="4">
        <v>0</v>
      </c>
      <c r="S53" s="4">
        <v>0</v>
      </c>
      <c r="T53" s="4">
        <v>3</v>
      </c>
      <c r="U53" s="4">
        <v>19</v>
      </c>
      <c r="V53" s="4">
        <v>2</v>
      </c>
      <c r="W53" s="4">
        <v>7</v>
      </c>
      <c r="X53" s="4">
        <v>1</v>
      </c>
      <c r="Y53" s="4">
        <v>2</v>
      </c>
      <c r="Z53" s="4">
        <v>0</v>
      </c>
      <c r="AA53" s="4">
        <v>2</v>
      </c>
      <c r="AB53" s="4">
        <v>0</v>
      </c>
      <c r="AC53" s="4">
        <v>0</v>
      </c>
      <c r="AD53" s="4">
        <v>12</v>
      </c>
      <c r="AE53" s="4">
        <v>81</v>
      </c>
      <c r="AF53" s="4">
        <v>10</v>
      </c>
      <c r="AG53" s="4">
        <v>5</v>
      </c>
      <c r="AH53" s="4">
        <v>0</v>
      </c>
      <c r="AI53" s="4">
        <v>0</v>
      </c>
      <c r="AJ53" s="4">
        <v>0</v>
      </c>
      <c r="AK53" s="4">
        <v>9</v>
      </c>
      <c r="AL53" s="4">
        <v>2</v>
      </c>
      <c r="AM53" s="4">
        <v>7</v>
      </c>
      <c r="AN53" s="4">
        <v>12</v>
      </c>
      <c r="AO53" s="4">
        <v>12</v>
      </c>
      <c r="AP53" s="4">
        <v>12</v>
      </c>
      <c r="AQ53" s="4">
        <v>0</v>
      </c>
      <c r="AR53" s="4">
        <v>5</v>
      </c>
      <c r="AS53" s="4">
        <v>0</v>
      </c>
      <c r="AT53" s="4">
        <v>0</v>
      </c>
      <c r="AU53" s="4">
        <v>104</v>
      </c>
      <c r="AV53" s="4">
        <v>19</v>
      </c>
      <c r="AW53" s="4">
        <v>10</v>
      </c>
      <c r="AX53" s="4">
        <v>6</v>
      </c>
      <c r="AY53" s="4">
        <v>13</v>
      </c>
      <c r="AZ53" s="4">
        <v>14</v>
      </c>
      <c r="BA53" s="86">
        <f t="shared" si="0"/>
        <v>36</v>
      </c>
      <c r="BB53" s="4"/>
      <c r="BC53" s="4"/>
      <c r="BD53" s="4"/>
      <c r="BE53" s="4"/>
      <c r="BF53" s="4"/>
      <c r="BG53" s="4"/>
      <c r="BH53" s="4"/>
      <c r="BI53" s="4"/>
      <c r="BJ53" s="4"/>
      <c r="BK53" s="4"/>
      <c r="BL53" s="4"/>
      <c r="BM53" s="4"/>
      <c r="BN53" s="4"/>
      <c r="BO53" s="4"/>
      <c r="BP53" s="4"/>
      <c r="BQ53" s="4"/>
      <c r="BR53" s="4"/>
      <c r="BS53" s="4"/>
      <c r="BT53" s="4"/>
      <c r="BU53" s="4"/>
      <c r="BV53" s="4"/>
      <c r="BW53" s="4"/>
      <c r="BX53" s="4"/>
      <c r="BY53" s="4"/>
      <c r="BZ53" s="4"/>
      <c r="CA53" s="4"/>
      <c r="CB53" s="4"/>
      <c r="CC53" s="4"/>
      <c r="CD53" s="4"/>
      <c r="CE53" s="4"/>
      <c r="CF53" s="4"/>
      <c r="CG53" s="4"/>
      <c r="CH53" s="4"/>
      <c r="CI53" s="4"/>
      <c r="CJ53" s="4"/>
      <c r="CK53" s="4"/>
      <c r="CL53" s="4"/>
      <c r="CM53" s="4"/>
      <c r="CN53" s="4"/>
      <c r="CO53" s="4"/>
      <c r="CP53" s="4"/>
      <c r="CQ53" s="4"/>
      <c r="CR53" s="4"/>
      <c r="CS53" s="4"/>
      <c r="CT53" s="4"/>
      <c r="CU53" s="4"/>
      <c r="CV53" s="4"/>
      <c r="CW53" s="4"/>
      <c r="CX53" s="4"/>
      <c r="CY53" s="4"/>
      <c r="CZ53" s="4"/>
      <c r="DA53" s="4"/>
      <c r="DB53" s="4"/>
      <c r="DC53" s="4"/>
      <c r="DD53" s="4"/>
      <c r="DE53" s="4"/>
      <c r="DF53" s="4"/>
      <c r="DG53" s="4"/>
      <c r="DH53" s="4"/>
      <c r="DI53" s="4"/>
      <c r="DJ53" s="4"/>
      <c r="DK53" s="4"/>
      <c r="DL53" s="4"/>
      <c r="DM53" s="4"/>
      <c r="DN53" s="4"/>
      <c r="DO53" s="4"/>
      <c r="DP53" s="4"/>
      <c r="DQ53" s="4"/>
      <c r="DR53" s="4"/>
      <c r="DS53" s="4"/>
      <c r="DT53" s="4"/>
      <c r="DU53" s="4"/>
      <c r="DV53" s="4"/>
      <c r="DW53" s="5"/>
      <c r="DX53" s="5"/>
      <c r="DY53" s="5"/>
      <c r="DZ53" s="5"/>
      <c r="EA53" s="5"/>
      <c r="EB53" s="5"/>
      <c r="EC53" s="4"/>
      <c r="ED53" s="4"/>
      <c r="EE53" s="4"/>
      <c r="EF53" s="4"/>
      <c r="EG53" s="4"/>
      <c r="EH53" s="4"/>
      <c r="EI53" s="4"/>
      <c r="EJ53" s="4"/>
      <c r="EK53" s="4"/>
      <c r="EL53" s="4"/>
      <c r="EM53" s="4"/>
      <c r="EN53" s="4"/>
      <c r="EO53" s="4"/>
      <c r="EP53" s="4"/>
      <c r="EQ53" s="4"/>
      <c r="ER53" s="4"/>
      <c r="ES53" s="4"/>
      <c r="ET53" s="4"/>
      <c r="EU53" s="4"/>
      <c r="EV53" s="4"/>
      <c r="EW53" s="4"/>
      <c r="EX53" s="4"/>
      <c r="EY53" s="4"/>
      <c r="EZ53" s="4"/>
      <c r="FA53" s="3"/>
      <c r="FB53" s="3"/>
      <c r="FC53" s="3"/>
    </row>
    <row r="54" spans="1:159" s="10" customFormat="1" x14ac:dyDescent="0.3">
      <c r="A54" s="13" t="s">
        <v>283</v>
      </c>
      <c r="B54" s="12" t="s">
        <v>290</v>
      </c>
      <c r="C54" s="11" t="s">
        <v>65</v>
      </c>
      <c r="D54" s="6">
        <v>1</v>
      </c>
      <c r="E54" s="6">
        <v>1</v>
      </c>
      <c r="F54" s="4">
        <v>8</v>
      </c>
      <c r="G54" s="4">
        <v>26</v>
      </c>
      <c r="H54" s="4">
        <v>7</v>
      </c>
      <c r="I54" s="4">
        <v>41</v>
      </c>
      <c r="J54" s="4">
        <v>2</v>
      </c>
      <c r="K54" s="4">
        <v>8</v>
      </c>
      <c r="L54" s="4">
        <v>25</v>
      </c>
      <c r="M54" s="4">
        <v>7</v>
      </c>
      <c r="N54" s="4">
        <v>40</v>
      </c>
      <c r="O54" s="4">
        <v>63</v>
      </c>
      <c r="P54" s="4">
        <v>5</v>
      </c>
      <c r="Q54" s="4">
        <v>3</v>
      </c>
      <c r="R54" s="4">
        <v>0</v>
      </c>
      <c r="S54" s="4">
        <v>0</v>
      </c>
      <c r="T54" s="4">
        <v>1</v>
      </c>
      <c r="U54" s="4">
        <v>2</v>
      </c>
      <c r="V54" s="4">
        <v>8</v>
      </c>
      <c r="W54" s="4">
        <v>6</v>
      </c>
      <c r="X54" s="4">
        <v>0</v>
      </c>
      <c r="Y54" s="4">
        <v>1</v>
      </c>
      <c r="Z54" s="4">
        <v>2</v>
      </c>
      <c r="AA54" s="4">
        <v>1</v>
      </c>
      <c r="AB54" s="4">
        <v>0</v>
      </c>
      <c r="AC54" s="4">
        <v>0</v>
      </c>
      <c r="AD54" s="4">
        <v>10</v>
      </c>
      <c r="AE54" s="4">
        <v>92</v>
      </c>
      <c r="AF54" s="4">
        <v>5.64</v>
      </c>
      <c r="AG54" s="4">
        <v>3.7</v>
      </c>
      <c r="AH54" s="4">
        <v>12.5</v>
      </c>
      <c r="AI54" s="4">
        <v>0</v>
      </c>
      <c r="AJ54" s="4">
        <v>0</v>
      </c>
      <c r="AK54" s="4">
        <v>4.5</v>
      </c>
      <c r="AL54" s="4">
        <v>3.5</v>
      </c>
      <c r="AM54" s="4">
        <v>7.75</v>
      </c>
      <c r="AN54" s="4">
        <v>11.5</v>
      </c>
      <c r="AO54" s="4">
        <v>0</v>
      </c>
      <c r="AP54" s="4">
        <v>12.5</v>
      </c>
      <c r="AQ54" s="4">
        <v>4</v>
      </c>
      <c r="AR54" s="4">
        <v>9.5</v>
      </c>
      <c r="AS54" s="4">
        <v>0</v>
      </c>
      <c r="AT54" s="4">
        <v>0</v>
      </c>
      <c r="AU54" s="4">
        <v>285</v>
      </c>
      <c r="AV54" s="4">
        <v>11</v>
      </c>
      <c r="AW54" s="4">
        <v>11</v>
      </c>
      <c r="AX54" s="4">
        <v>2.8</v>
      </c>
      <c r="AY54" s="4">
        <v>8.5</v>
      </c>
      <c r="AZ54" s="4">
        <v>7.2</v>
      </c>
      <c r="BA54" s="86">
        <f t="shared" si="0"/>
        <v>21</v>
      </c>
      <c r="BB54" s="4"/>
      <c r="BC54" s="4"/>
      <c r="BD54" s="4"/>
      <c r="BE54" s="4"/>
      <c r="BF54" s="4"/>
      <c r="BG54" s="4"/>
      <c r="BH54" s="4"/>
      <c r="BI54" s="4"/>
      <c r="BJ54" s="4"/>
      <c r="BK54" s="4"/>
      <c r="BL54" s="4"/>
      <c r="BM54" s="4"/>
      <c r="BN54" s="4"/>
      <c r="BO54" s="4"/>
      <c r="BP54" s="4"/>
      <c r="BQ54" s="4"/>
      <c r="BR54" s="4"/>
      <c r="BS54" s="4"/>
      <c r="BT54" s="4"/>
      <c r="BU54" s="4"/>
      <c r="BV54" s="4"/>
      <c r="BW54" s="4"/>
      <c r="BX54" s="4"/>
      <c r="BY54" s="4"/>
      <c r="BZ54" s="4"/>
      <c r="CA54" s="4"/>
      <c r="CB54" s="4"/>
      <c r="CC54" s="4"/>
      <c r="CD54" s="4"/>
      <c r="CE54" s="4"/>
      <c r="CF54" s="4"/>
      <c r="CG54" s="4"/>
      <c r="CH54" s="4"/>
      <c r="CI54" s="4"/>
      <c r="CJ54" s="4"/>
      <c r="CK54" s="4"/>
      <c r="CL54" s="4"/>
      <c r="CM54" s="4"/>
      <c r="CN54" s="4"/>
      <c r="CO54" s="4"/>
      <c r="CP54" s="4"/>
      <c r="CQ54" s="4"/>
      <c r="CR54" s="4"/>
      <c r="CS54" s="4"/>
      <c r="CT54" s="4"/>
      <c r="CU54" s="4"/>
      <c r="CV54" s="4"/>
      <c r="CW54" s="4"/>
      <c r="CX54" s="4"/>
      <c r="CY54" s="4"/>
      <c r="CZ54" s="4"/>
      <c r="DA54" s="4"/>
      <c r="DB54" s="4"/>
      <c r="DC54" s="4"/>
      <c r="DD54" s="4"/>
      <c r="DE54" s="4"/>
      <c r="DF54" s="4"/>
      <c r="DG54" s="4"/>
      <c r="DH54" s="4"/>
      <c r="DI54" s="4"/>
      <c r="DJ54" s="4"/>
      <c r="DK54" s="4"/>
      <c r="DL54" s="4"/>
      <c r="DM54" s="4"/>
      <c r="DN54" s="4"/>
      <c r="DO54" s="4"/>
      <c r="DP54" s="4"/>
      <c r="DQ54" s="4"/>
      <c r="DR54" s="4"/>
      <c r="DS54" s="4"/>
      <c r="DT54" s="4"/>
      <c r="DU54" s="4"/>
      <c r="DV54" s="4"/>
      <c r="DW54" s="5"/>
      <c r="DX54" s="5"/>
      <c r="DY54" s="5"/>
      <c r="DZ54" s="5"/>
      <c r="EA54" s="5"/>
      <c r="EB54" s="5"/>
      <c r="EC54" s="4"/>
      <c r="ED54" s="4"/>
      <c r="EE54" s="4"/>
      <c r="EF54" s="4"/>
      <c r="EG54" s="4"/>
      <c r="EH54" s="4"/>
      <c r="EI54" s="4"/>
      <c r="EJ54" s="4"/>
      <c r="EK54" s="4"/>
      <c r="EL54" s="4"/>
      <c r="EM54" s="4"/>
      <c r="EN54" s="4"/>
      <c r="EO54" s="4"/>
      <c r="EP54" s="4"/>
      <c r="EQ54" s="4"/>
      <c r="ER54" s="4"/>
      <c r="ES54" s="4"/>
      <c r="ET54" s="4"/>
      <c r="EU54" s="4"/>
      <c r="EV54" s="4"/>
      <c r="EW54" s="4"/>
      <c r="EX54" s="4"/>
      <c r="EY54" s="4"/>
      <c r="EZ54" s="4"/>
      <c r="FA54" s="3"/>
      <c r="FB54" s="3"/>
      <c r="FC54" s="3"/>
    </row>
    <row r="55" spans="1:159" s="10" customFormat="1" x14ac:dyDescent="0.3">
      <c r="A55" s="13" t="s">
        <v>283</v>
      </c>
      <c r="B55" s="12" t="s">
        <v>291</v>
      </c>
      <c r="C55" s="11" t="s">
        <v>292</v>
      </c>
      <c r="D55" s="6">
        <v>1</v>
      </c>
      <c r="E55" s="6" t="s">
        <v>241</v>
      </c>
      <c r="F55" s="4">
        <v>0</v>
      </c>
      <c r="G55" s="4">
        <v>103</v>
      </c>
      <c r="H55" s="4">
        <v>0</v>
      </c>
      <c r="I55" s="4">
        <v>103</v>
      </c>
      <c r="J55" s="4">
        <v>0</v>
      </c>
      <c r="K55" s="4">
        <v>0</v>
      </c>
      <c r="L55" s="4">
        <v>100</v>
      </c>
      <c r="M55" s="4">
        <v>0</v>
      </c>
      <c r="N55" s="4">
        <v>100</v>
      </c>
      <c r="O55" s="4">
        <v>142</v>
      </c>
      <c r="P55" s="4">
        <v>0</v>
      </c>
      <c r="Q55" s="4">
        <v>11</v>
      </c>
      <c r="R55" s="4">
        <v>1</v>
      </c>
      <c r="S55" s="4">
        <v>0</v>
      </c>
      <c r="T55" s="4">
        <v>14</v>
      </c>
      <c r="U55" s="4">
        <v>1</v>
      </c>
      <c r="V55" s="4">
        <v>82</v>
      </c>
      <c r="W55" s="4">
        <v>4</v>
      </c>
      <c r="X55" s="4">
        <v>6</v>
      </c>
      <c r="Y55" s="4">
        <v>5</v>
      </c>
      <c r="Z55" s="4">
        <v>8</v>
      </c>
      <c r="AA55" s="4">
        <v>3</v>
      </c>
      <c r="AB55" s="4">
        <v>0</v>
      </c>
      <c r="AC55" s="4">
        <v>0</v>
      </c>
      <c r="AD55" s="4">
        <v>26</v>
      </c>
      <c r="AE55" s="4">
        <v>277</v>
      </c>
      <c r="AF55" s="4">
        <v>10</v>
      </c>
      <c r="AG55" s="4">
        <v>0</v>
      </c>
      <c r="AH55" s="4">
        <v>10</v>
      </c>
      <c r="AI55" s="4">
        <v>15</v>
      </c>
      <c r="AJ55" s="4">
        <v>0</v>
      </c>
      <c r="AK55" s="4">
        <v>9</v>
      </c>
      <c r="AL55" s="4">
        <v>13</v>
      </c>
      <c r="AM55" s="4">
        <v>9</v>
      </c>
      <c r="AN55" s="4">
        <v>9</v>
      </c>
      <c r="AO55" s="4">
        <v>9</v>
      </c>
      <c r="AP55" s="4">
        <v>13</v>
      </c>
      <c r="AQ55" s="4">
        <v>9</v>
      </c>
      <c r="AR55" s="4">
        <v>9</v>
      </c>
      <c r="AS55" s="4">
        <v>0</v>
      </c>
      <c r="AT55" s="4">
        <v>0</v>
      </c>
      <c r="AU55" s="4">
        <v>60</v>
      </c>
      <c r="AV55" s="4">
        <v>45</v>
      </c>
      <c r="AW55" s="4">
        <v>31</v>
      </c>
      <c r="AX55" s="4">
        <v>10</v>
      </c>
      <c r="AY55" s="4">
        <v>10</v>
      </c>
      <c r="AZ55" s="4">
        <v>11</v>
      </c>
      <c r="BA55" s="86">
        <f t="shared" si="0"/>
        <v>124</v>
      </c>
      <c r="BB55" s="4"/>
      <c r="BC55" s="4"/>
      <c r="BD55" s="4"/>
      <c r="BE55" s="4"/>
      <c r="BF55" s="4"/>
      <c r="BG55" s="4"/>
      <c r="BH55" s="4"/>
      <c r="BI55" s="4"/>
      <c r="BJ55" s="4"/>
      <c r="BK55" s="4"/>
      <c r="BL55" s="4"/>
      <c r="BM55" s="4"/>
      <c r="BN55" s="4"/>
      <c r="BO55" s="4"/>
      <c r="BP55" s="4"/>
      <c r="BQ55" s="4"/>
      <c r="BR55" s="4"/>
      <c r="BS55" s="4"/>
      <c r="BT55" s="4"/>
      <c r="BU55" s="4"/>
      <c r="BV55" s="4"/>
      <c r="BW55" s="4"/>
      <c r="BX55" s="4"/>
      <c r="BY55" s="4"/>
      <c r="BZ55" s="4"/>
      <c r="CA55" s="4"/>
      <c r="CB55" s="4"/>
      <c r="CC55" s="4"/>
      <c r="CD55" s="4"/>
      <c r="CE55" s="4"/>
      <c r="CF55" s="4"/>
      <c r="CG55" s="4"/>
      <c r="CH55" s="4"/>
      <c r="CI55" s="4"/>
      <c r="CJ55" s="4"/>
      <c r="CK55" s="4"/>
      <c r="CL55" s="4"/>
      <c r="CM55" s="4"/>
      <c r="CN55" s="4"/>
      <c r="CO55" s="4"/>
      <c r="CP55" s="4"/>
      <c r="CQ55" s="4"/>
      <c r="CR55" s="4"/>
      <c r="CS55" s="4"/>
      <c r="CT55" s="4"/>
      <c r="CU55" s="4"/>
      <c r="CV55" s="4"/>
      <c r="CW55" s="4"/>
      <c r="CX55" s="4"/>
      <c r="CY55" s="4"/>
      <c r="CZ55" s="4"/>
      <c r="DA55" s="4"/>
      <c r="DB55" s="4"/>
      <c r="DC55" s="4"/>
      <c r="DD55" s="4"/>
      <c r="DE55" s="4"/>
      <c r="DF55" s="4"/>
      <c r="DG55" s="4"/>
      <c r="DH55" s="4"/>
      <c r="DI55" s="4"/>
      <c r="DJ55" s="4"/>
      <c r="DK55" s="4"/>
      <c r="DL55" s="4"/>
      <c r="DM55" s="4"/>
      <c r="DN55" s="4"/>
      <c r="DO55" s="4"/>
      <c r="DP55" s="4"/>
      <c r="DQ55" s="4"/>
      <c r="DR55" s="4"/>
      <c r="DS55" s="4"/>
      <c r="DT55" s="4"/>
      <c r="DU55" s="4"/>
      <c r="DV55" s="4"/>
      <c r="DW55" s="5"/>
      <c r="DX55" s="5"/>
      <c r="DY55" s="5"/>
      <c r="DZ55" s="5"/>
      <c r="EA55" s="5"/>
      <c r="EB55" s="5"/>
      <c r="EC55" s="4"/>
      <c r="ED55" s="4"/>
      <c r="EE55" s="4"/>
      <c r="EF55" s="4"/>
      <c r="EG55" s="4"/>
      <c r="EH55" s="4"/>
      <c r="EI55" s="4"/>
      <c r="EJ55" s="4"/>
      <c r="EK55" s="4"/>
      <c r="EL55" s="4"/>
      <c r="EM55" s="4"/>
      <c r="EN55" s="4"/>
      <c r="EO55" s="4"/>
      <c r="EP55" s="4"/>
      <c r="EQ55" s="4"/>
      <c r="ER55" s="4"/>
      <c r="ES55" s="4"/>
      <c r="ET55" s="4"/>
      <c r="EU55" s="4"/>
      <c r="EV55" s="4"/>
      <c r="EW55" s="4"/>
      <c r="EX55" s="4"/>
      <c r="EY55" s="4"/>
      <c r="EZ55" s="4"/>
      <c r="FA55" s="3"/>
      <c r="FB55" s="3"/>
      <c r="FC55" s="3"/>
    </row>
    <row r="56" spans="1:159" s="10" customFormat="1" x14ac:dyDescent="0.3">
      <c r="A56" s="9" t="s">
        <v>293</v>
      </c>
      <c r="B56" s="8" t="s">
        <v>294</v>
      </c>
      <c r="C56" s="7" t="s">
        <v>295</v>
      </c>
      <c r="D56" s="6" t="s">
        <v>241</v>
      </c>
      <c r="E56" s="6">
        <v>1</v>
      </c>
      <c r="F56" s="4" t="s">
        <v>19</v>
      </c>
      <c r="G56" s="4" t="s">
        <v>19</v>
      </c>
      <c r="H56" s="4" t="s">
        <v>19</v>
      </c>
      <c r="I56" s="4" t="s">
        <v>19</v>
      </c>
      <c r="J56" s="4" t="s">
        <v>19</v>
      </c>
      <c r="K56" s="4" t="s">
        <v>19</v>
      </c>
      <c r="L56" s="4" t="s">
        <v>19</v>
      </c>
      <c r="M56" s="4" t="s">
        <v>19</v>
      </c>
      <c r="N56" s="4" t="s">
        <v>19</v>
      </c>
      <c r="O56" s="4" t="s">
        <v>19</v>
      </c>
      <c r="P56" s="4" t="s">
        <v>19</v>
      </c>
      <c r="Q56" s="4" t="s">
        <v>19</v>
      </c>
      <c r="R56" s="4" t="s">
        <v>19</v>
      </c>
      <c r="S56" s="4" t="s">
        <v>19</v>
      </c>
      <c r="T56" s="4" t="s">
        <v>19</v>
      </c>
      <c r="U56" s="4" t="s">
        <v>19</v>
      </c>
      <c r="V56" s="4" t="s">
        <v>19</v>
      </c>
      <c r="W56" s="4" t="s">
        <v>19</v>
      </c>
      <c r="X56" s="4" t="s">
        <v>19</v>
      </c>
      <c r="Y56" s="4" t="s">
        <v>19</v>
      </c>
      <c r="Z56" s="4" t="s">
        <v>19</v>
      </c>
      <c r="AA56" s="4" t="s">
        <v>19</v>
      </c>
      <c r="AB56" s="4" t="s">
        <v>19</v>
      </c>
      <c r="AC56" s="4" t="s">
        <v>19</v>
      </c>
      <c r="AD56" s="4" t="s">
        <v>19</v>
      </c>
      <c r="AE56" s="4" t="s">
        <v>19</v>
      </c>
      <c r="AF56" s="4" t="s">
        <v>19</v>
      </c>
      <c r="AG56" s="4" t="s">
        <v>19</v>
      </c>
      <c r="AH56" s="4" t="s">
        <v>19</v>
      </c>
      <c r="AI56" s="4" t="s">
        <v>19</v>
      </c>
      <c r="AJ56" s="4" t="s">
        <v>19</v>
      </c>
      <c r="AK56" s="4" t="s">
        <v>19</v>
      </c>
      <c r="AL56" s="4" t="s">
        <v>19</v>
      </c>
      <c r="AM56" s="4" t="s">
        <v>19</v>
      </c>
      <c r="AN56" s="4" t="s">
        <v>19</v>
      </c>
      <c r="AO56" s="4" t="s">
        <v>19</v>
      </c>
      <c r="AP56" s="4" t="s">
        <v>19</v>
      </c>
      <c r="AQ56" s="4" t="s">
        <v>19</v>
      </c>
      <c r="AR56" s="4" t="s">
        <v>19</v>
      </c>
      <c r="AS56" s="4" t="s">
        <v>19</v>
      </c>
      <c r="AT56" s="4" t="s">
        <v>19</v>
      </c>
      <c r="AU56" s="4" t="s">
        <v>19</v>
      </c>
      <c r="AV56" s="4" t="s">
        <v>19</v>
      </c>
      <c r="AW56" s="4" t="s">
        <v>19</v>
      </c>
      <c r="AX56" s="4" t="s">
        <v>19</v>
      </c>
      <c r="AY56" s="4" t="s">
        <v>19</v>
      </c>
      <c r="AZ56" s="4" t="s">
        <v>19</v>
      </c>
      <c r="BA56" s="86" t="s">
        <v>19</v>
      </c>
      <c r="BB56" s="4"/>
      <c r="BC56" s="4"/>
      <c r="BD56" s="4"/>
      <c r="BE56" s="4"/>
      <c r="BF56" s="4"/>
      <c r="BG56" s="4"/>
      <c r="BH56" s="4"/>
      <c r="BI56" s="4"/>
      <c r="BJ56" s="4"/>
      <c r="BK56" s="4"/>
      <c r="BL56" s="4"/>
      <c r="BM56" s="4"/>
      <c r="BN56" s="4"/>
      <c r="BO56" s="4"/>
      <c r="BP56" s="4"/>
      <c r="BQ56" s="4"/>
      <c r="BR56" s="4"/>
      <c r="BS56" s="4"/>
      <c r="BT56" s="4"/>
      <c r="BU56" s="4"/>
      <c r="BV56" s="4"/>
      <c r="BW56" s="4"/>
      <c r="BX56" s="4"/>
      <c r="BY56" s="4"/>
      <c r="BZ56" s="4"/>
      <c r="CA56" s="4"/>
      <c r="CB56" s="4"/>
      <c r="CC56" s="4"/>
      <c r="CD56" s="4"/>
      <c r="CE56" s="4"/>
      <c r="CF56" s="4"/>
      <c r="CG56" s="4"/>
      <c r="CH56" s="4"/>
      <c r="CI56" s="4"/>
      <c r="CJ56" s="4"/>
      <c r="CK56" s="4"/>
      <c r="CL56" s="4"/>
      <c r="CM56" s="4"/>
      <c r="CN56" s="4"/>
      <c r="CO56" s="4"/>
      <c r="CP56" s="4"/>
      <c r="CQ56" s="4"/>
      <c r="CR56" s="4"/>
      <c r="CS56" s="4"/>
      <c r="CT56" s="4"/>
      <c r="CU56" s="4"/>
      <c r="CV56" s="4"/>
      <c r="CW56" s="4"/>
      <c r="CX56" s="4"/>
      <c r="CY56" s="4"/>
      <c r="CZ56" s="4"/>
      <c r="DA56" s="4"/>
      <c r="DB56" s="4"/>
      <c r="DC56" s="4"/>
      <c r="DD56" s="4"/>
      <c r="DE56" s="4"/>
      <c r="DF56" s="4"/>
      <c r="DG56" s="4"/>
      <c r="DH56" s="4"/>
      <c r="DI56" s="4"/>
      <c r="DJ56" s="4"/>
      <c r="DK56" s="4"/>
      <c r="DL56" s="4"/>
      <c r="DM56" s="4"/>
      <c r="DN56" s="4"/>
      <c r="DO56" s="4"/>
      <c r="DP56" s="4"/>
      <c r="DQ56" s="4"/>
      <c r="DR56" s="4"/>
      <c r="DS56" s="4"/>
      <c r="DT56" s="4"/>
      <c r="DU56" s="4"/>
      <c r="DV56" s="4"/>
      <c r="DW56" s="5"/>
      <c r="DX56" s="5"/>
      <c r="DY56" s="5"/>
      <c r="DZ56" s="5"/>
      <c r="EA56" s="5"/>
      <c r="EB56" s="5"/>
      <c r="EC56" s="4"/>
      <c r="ED56" s="4"/>
      <c r="EE56" s="4"/>
      <c r="EF56" s="4"/>
      <c r="EG56" s="4"/>
      <c r="EH56" s="4"/>
      <c r="EI56" s="4"/>
      <c r="EJ56" s="4"/>
      <c r="EK56" s="4"/>
      <c r="EL56" s="4"/>
      <c r="EM56" s="4"/>
      <c r="EN56" s="4"/>
      <c r="EO56" s="4"/>
      <c r="EP56" s="4"/>
      <c r="EQ56" s="4"/>
      <c r="ER56" s="4"/>
      <c r="ES56" s="4"/>
      <c r="ET56" s="4"/>
      <c r="EU56" s="4"/>
      <c r="EV56" s="4"/>
      <c r="EW56" s="4"/>
      <c r="EX56" s="4"/>
      <c r="EY56" s="4"/>
      <c r="EZ56" s="4"/>
      <c r="FA56" s="3"/>
      <c r="FB56" s="3"/>
      <c r="FC56" s="3"/>
    </row>
    <row r="57" spans="1:159" s="10" customFormat="1" x14ac:dyDescent="0.3">
      <c r="A57" s="9" t="s">
        <v>293</v>
      </c>
      <c r="B57" s="8" t="s">
        <v>296</v>
      </c>
      <c r="C57" s="7" t="s">
        <v>297</v>
      </c>
      <c r="D57" s="6">
        <v>1</v>
      </c>
      <c r="E57" s="6">
        <v>1</v>
      </c>
      <c r="F57" s="4">
        <v>36</v>
      </c>
      <c r="G57" s="4">
        <v>0</v>
      </c>
      <c r="H57" s="4">
        <v>8</v>
      </c>
      <c r="I57" s="4">
        <v>44</v>
      </c>
      <c r="J57" s="4">
        <v>10</v>
      </c>
      <c r="K57" s="4">
        <v>36</v>
      </c>
      <c r="L57" s="4">
        <v>0</v>
      </c>
      <c r="M57" s="4">
        <v>8</v>
      </c>
      <c r="N57" s="4">
        <v>44</v>
      </c>
      <c r="O57" s="4">
        <v>54</v>
      </c>
      <c r="P57" s="4">
        <v>0</v>
      </c>
      <c r="Q57" s="4">
        <v>3</v>
      </c>
      <c r="R57" s="4">
        <v>0</v>
      </c>
      <c r="S57" s="4">
        <v>6</v>
      </c>
      <c r="T57" s="4">
        <v>6</v>
      </c>
      <c r="U57" s="4">
        <v>0</v>
      </c>
      <c r="V57" s="4">
        <v>16</v>
      </c>
      <c r="W57" s="4">
        <v>0</v>
      </c>
      <c r="X57" s="4">
        <v>1</v>
      </c>
      <c r="Y57" s="4">
        <v>2</v>
      </c>
      <c r="Z57" s="4">
        <v>1</v>
      </c>
      <c r="AA57" s="4">
        <v>0</v>
      </c>
      <c r="AB57" s="4">
        <v>0</v>
      </c>
      <c r="AC57" s="4">
        <v>0</v>
      </c>
      <c r="AD57" s="4">
        <v>4</v>
      </c>
      <c r="AE57" s="4">
        <v>89</v>
      </c>
      <c r="AF57" s="4">
        <v>5</v>
      </c>
      <c r="AG57" s="4">
        <v>0</v>
      </c>
      <c r="AH57" s="4">
        <v>6</v>
      </c>
      <c r="AI57" s="4">
        <v>0</v>
      </c>
      <c r="AJ57" s="4">
        <v>2</v>
      </c>
      <c r="AK57" s="4">
        <v>6</v>
      </c>
      <c r="AL57" s="4">
        <v>0</v>
      </c>
      <c r="AM57" s="4">
        <v>12</v>
      </c>
      <c r="AN57" s="4">
        <v>0</v>
      </c>
      <c r="AO57" s="4">
        <v>11</v>
      </c>
      <c r="AP57" s="4">
        <v>11</v>
      </c>
      <c r="AQ57" s="4">
        <v>5</v>
      </c>
      <c r="AR57" s="4">
        <v>0</v>
      </c>
      <c r="AS57" s="4">
        <v>0</v>
      </c>
      <c r="AT57" s="4">
        <v>0</v>
      </c>
      <c r="AU57" s="4">
        <v>140</v>
      </c>
      <c r="AV57" s="4">
        <v>16</v>
      </c>
      <c r="AW57" s="4">
        <v>2</v>
      </c>
      <c r="AX57" s="4">
        <v>6</v>
      </c>
      <c r="AY57" s="4">
        <v>11</v>
      </c>
      <c r="AZ57" s="4">
        <v>17</v>
      </c>
      <c r="BA57" s="86">
        <f t="shared" si="0"/>
        <v>32</v>
      </c>
      <c r="BB57" s="4"/>
      <c r="BC57" s="4"/>
      <c r="BD57" s="4"/>
      <c r="BE57" s="4"/>
      <c r="BF57" s="4"/>
      <c r="BG57" s="4"/>
      <c r="BH57" s="4"/>
      <c r="BI57" s="4"/>
      <c r="BJ57" s="4"/>
      <c r="BK57" s="4"/>
      <c r="BL57" s="4"/>
      <c r="BM57" s="4"/>
      <c r="BN57" s="4"/>
      <c r="BO57" s="4"/>
      <c r="BP57" s="4"/>
      <c r="BQ57" s="4"/>
      <c r="BR57" s="4"/>
      <c r="BS57" s="4"/>
      <c r="BT57" s="4"/>
      <c r="BU57" s="4"/>
      <c r="BV57" s="4"/>
      <c r="BW57" s="4"/>
      <c r="BX57" s="4"/>
      <c r="BY57" s="4"/>
      <c r="BZ57" s="4"/>
      <c r="CA57" s="4"/>
      <c r="CB57" s="4"/>
      <c r="CC57" s="4"/>
      <c r="CD57" s="4"/>
      <c r="CE57" s="4"/>
      <c r="CF57" s="4"/>
      <c r="CG57" s="4"/>
      <c r="CH57" s="4"/>
      <c r="CI57" s="4"/>
      <c r="CJ57" s="4"/>
      <c r="CK57" s="4"/>
      <c r="CL57" s="4"/>
      <c r="CM57" s="4"/>
      <c r="CN57" s="4"/>
      <c r="CO57" s="4"/>
      <c r="CP57" s="4"/>
      <c r="CQ57" s="4"/>
      <c r="CR57" s="4"/>
      <c r="CS57" s="4"/>
      <c r="CT57" s="4"/>
      <c r="CU57" s="4"/>
      <c r="CV57" s="4"/>
      <c r="CW57" s="4"/>
      <c r="CX57" s="4"/>
      <c r="CY57" s="4"/>
      <c r="CZ57" s="4"/>
      <c r="DA57" s="4"/>
      <c r="DB57" s="4"/>
      <c r="DC57" s="4"/>
      <c r="DD57" s="4"/>
      <c r="DE57" s="4"/>
      <c r="DF57" s="4"/>
      <c r="DG57" s="4"/>
      <c r="DH57" s="4"/>
      <c r="DI57" s="4"/>
      <c r="DJ57" s="4"/>
      <c r="DK57" s="4"/>
      <c r="DL57" s="4"/>
      <c r="DM57" s="4"/>
      <c r="DN57" s="4"/>
      <c r="DO57" s="4"/>
      <c r="DP57" s="4"/>
      <c r="DQ57" s="4"/>
      <c r="DR57" s="4"/>
      <c r="DS57" s="4"/>
      <c r="DT57" s="4"/>
      <c r="DU57" s="4"/>
      <c r="DV57" s="4"/>
      <c r="DW57" s="5"/>
      <c r="DX57" s="5"/>
      <c r="DY57" s="5"/>
      <c r="DZ57" s="5"/>
      <c r="EA57" s="5"/>
      <c r="EB57" s="5"/>
      <c r="EC57" s="4"/>
      <c r="ED57" s="4"/>
      <c r="EE57" s="4"/>
      <c r="EF57" s="4"/>
      <c r="EG57" s="4"/>
      <c r="EH57" s="4"/>
      <c r="EI57" s="4"/>
      <c r="EJ57" s="4"/>
      <c r="EK57" s="4"/>
      <c r="EL57" s="4"/>
      <c r="EM57" s="4"/>
      <c r="EN57" s="4"/>
      <c r="EO57" s="4"/>
      <c r="EP57" s="4"/>
      <c r="EQ57" s="4"/>
      <c r="ER57" s="4"/>
      <c r="ES57" s="4"/>
      <c r="ET57" s="4"/>
      <c r="EU57" s="4"/>
      <c r="EV57" s="4"/>
      <c r="EW57" s="4"/>
      <c r="EX57" s="4"/>
      <c r="EY57" s="4"/>
      <c r="EZ57" s="4"/>
      <c r="FA57" s="3"/>
      <c r="FB57" s="3"/>
      <c r="FC57" s="3"/>
    </row>
    <row r="58" spans="1:159" s="10" customFormat="1" x14ac:dyDescent="0.3">
      <c r="A58" s="9" t="s">
        <v>293</v>
      </c>
      <c r="B58" s="8" t="s">
        <v>298</v>
      </c>
      <c r="C58" s="7" t="s">
        <v>299</v>
      </c>
      <c r="D58" s="6">
        <v>1</v>
      </c>
      <c r="E58" s="6">
        <v>1</v>
      </c>
      <c r="F58" s="4">
        <v>27</v>
      </c>
      <c r="G58" s="4">
        <v>11</v>
      </c>
      <c r="H58" s="4">
        <v>9</v>
      </c>
      <c r="I58" s="4">
        <v>47</v>
      </c>
      <c r="J58" s="4">
        <v>0</v>
      </c>
      <c r="K58" s="4">
        <v>29</v>
      </c>
      <c r="L58" s="4">
        <v>11</v>
      </c>
      <c r="M58" s="4">
        <v>9</v>
      </c>
      <c r="N58" s="4">
        <v>49</v>
      </c>
      <c r="O58" s="4">
        <v>61</v>
      </c>
      <c r="P58" s="4">
        <v>0</v>
      </c>
      <c r="Q58" s="4">
        <v>3</v>
      </c>
      <c r="R58" s="4">
        <v>2</v>
      </c>
      <c r="S58" s="4">
        <v>9</v>
      </c>
      <c r="T58" s="4">
        <v>9</v>
      </c>
      <c r="U58" s="4">
        <v>24</v>
      </c>
      <c r="V58" s="4">
        <v>0</v>
      </c>
      <c r="W58" s="4">
        <v>1</v>
      </c>
      <c r="X58" s="4">
        <v>1</v>
      </c>
      <c r="Y58" s="4">
        <v>3</v>
      </c>
      <c r="Z58" s="4">
        <v>1</v>
      </c>
      <c r="AA58" s="4">
        <v>1</v>
      </c>
      <c r="AB58" s="4">
        <v>1</v>
      </c>
      <c r="AC58" s="4">
        <v>3</v>
      </c>
      <c r="AD58" s="4">
        <v>11</v>
      </c>
      <c r="AE58" s="4">
        <v>119</v>
      </c>
      <c r="AF58" s="4">
        <v>8</v>
      </c>
      <c r="AG58" s="4">
        <v>0</v>
      </c>
      <c r="AH58" s="4">
        <v>5</v>
      </c>
      <c r="AI58" s="4">
        <v>7</v>
      </c>
      <c r="AJ58" s="4">
        <v>4</v>
      </c>
      <c r="AK58" s="4">
        <v>12</v>
      </c>
      <c r="AL58" s="4">
        <v>10</v>
      </c>
      <c r="AM58" s="4">
        <v>0</v>
      </c>
      <c r="AN58" s="4">
        <v>10</v>
      </c>
      <c r="AO58" s="4">
        <v>10</v>
      </c>
      <c r="AP58" s="4">
        <v>10</v>
      </c>
      <c r="AQ58" s="4">
        <v>22</v>
      </c>
      <c r="AR58" s="4">
        <v>10</v>
      </c>
      <c r="AS58" s="4">
        <v>6</v>
      </c>
      <c r="AT58" s="4">
        <v>8</v>
      </c>
      <c r="AU58" s="4">
        <v>210</v>
      </c>
      <c r="AV58" s="4">
        <v>13</v>
      </c>
      <c r="AW58" s="4">
        <v>8</v>
      </c>
      <c r="AX58" s="4">
        <v>5</v>
      </c>
      <c r="AY58" s="4">
        <v>14</v>
      </c>
      <c r="AZ58" s="4">
        <v>14</v>
      </c>
      <c r="BA58" s="86">
        <f t="shared" si="0"/>
        <v>55</v>
      </c>
      <c r="BB58" s="4"/>
      <c r="BC58" s="4"/>
      <c r="BD58" s="4"/>
      <c r="BE58" s="4"/>
      <c r="BF58" s="4"/>
      <c r="BG58" s="4"/>
      <c r="BH58" s="4"/>
      <c r="BI58" s="4"/>
      <c r="BJ58" s="4"/>
      <c r="BK58" s="4"/>
      <c r="BL58" s="4"/>
      <c r="BM58" s="4"/>
      <c r="BN58" s="4"/>
      <c r="BO58" s="4"/>
      <c r="BP58" s="4"/>
      <c r="BQ58" s="4"/>
      <c r="BR58" s="4"/>
      <c r="BS58" s="4"/>
      <c r="BT58" s="4"/>
      <c r="BU58" s="4"/>
      <c r="BV58" s="4"/>
      <c r="BW58" s="4"/>
      <c r="BX58" s="4"/>
      <c r="BY58" s="4"/>
      <c r="BZ58" s="4"/>
      <c r="CA58" s="4"/>
      <c r="CB58" s="4"/>
      <c r="CC58" s="4"/>
      <c r="CD58" s="4"/>
      <c r="CE58" s="4"/>
      <c r="CF58" s="4"/>
      <c r="CG58" s="4"/>
      <c r="CH58" s="4"/>
      <c r="CI58" s="4"/>
      <c r="CJ58" s="4"/>
      <c r="CK58" s="4"/>
      <c r="CL58" s="4"/>
      <c r="CM58" s="4"/>
      <c r="CN58" s="4"/>
      <c r="CO58" s="4"/>
      <c r="CP58" s="4"/>
      <c r="CQ58" s="4"/>
      <c r="CR58" s="4"/>
      <c r="CS58" s="4"/>
      <c r="CT58" s="4"/>
      <c r="CU58" s="4"/>
      <c r="CV58" s="4"/>
      <c r="CW58" s="4"/>
      <c r="CX58" s="4"/>
      <c r="CY58" s="4"/>
      <c r="CZ58" s="4"/>
      <c r="DA58" s="4"/>
      <c r="DB58" s="4"/>
      <c r="DC58" s="4"/>
      <c r="DD58" s="4"/>
      <c r="DE58" s="4"/>
      <c r="DF58" s="4"/>
      <c r="DG58" s="4"/>
      <c r="DH58" s="4"/>
      <c r="DI58" s="4"/>
      <c r="DJ58" s="4"/>
      <c r="DK58" s="4"/>
      <c r="DL58" s="4"/>
      <c r="DM58" s="4"/>
      <c r="DN58" s="4"/>
      <c r="DO58" s="4"/>
      <c r="DP58" s="4"/>
      <c r="DQ58" s="4"/>
      <c r="DR58" s="4"/>
      <c r="DS58" s="4"/>
      <c r="DT58" s="4"/>
      <c r="DU58" s="4"/>
      <c r="DV58" s="4"/>
      <c r="DW58" s="5"/>
      <c r="DX58" s="5"/>
      <c r="DY58" s="5"/>
      <c r="DZ58" s="5"/>
      <c r="EA58" s="5"/>
      <c r="EB58" s="5"/>
      <c r="EC58" s="4"/>
      <c r="ED58" s="4"/>
      <c r="EE58" s="4"/>
      <c r="EF58" s="4"/>
      <c r="EG58" s="4"/>
      <c r="EH58" s="4"/>
      <c r="EI58" s="4"/>
      <c r="EJ58" s="4"/>
      <c r="EK58" s="4"/>
      <c r="EL58" s="4"/>
      <c r="EM58" s="4"/>
      <c r="EN58" s="4"/>
      <c r="EO58" s="4"/>
      <c r="EP58" s="4"/>
      <c r="EQ58" s="4"/>
      <c r="ER58" s="4"/>
      <c r="ES58" s="4"/>
      <c r="ET58" s="4"/>
      <c r="EU58" s="4"/>
      <c r="EV58" s="4"/>
      <c r="EW58" s="4"/>
      <c r="EX58" s="4"/>
      <c r="EY58" s="4"/>
      <c r="EZ58" s="4"/>
      <c r="FA58" s="3"/>
      <c r="FB58" s="3"/>
      <c r="FC58" s="3"/>
    </row>
    <row r="59" spans="1:159" s="10" customFormat="1" x14ac:dyDescent="0.3">
      <c r="A59" s="13" t="s">
        <v>300</v>
      </c>
      <c r="B59" s="12" t="s">
        <v>301</v>
      </c>
      <c r="C59" s="11" t="s">
        <v>302</v>
      </c>
      <c r="D59" s="6">
        <v>1</v>
      </c>
      <c r="E59" s="6">
        <v>1</v>
      </c>
      <c r="F59" s="4" t="s">
        <v>19</v>
      </c>
      <c r="G59" s="4" t="s">
        <v>19</v>
      </c>
      <c r="H59" s="4" t="s">
        <v>19</v>
      </c>
      <c r="I59" s="4" t="s">
        <v>19</v>
      </c>
      <c r="J59" s="4" t="s">
        <v>19</v>
      </c>
      <c r="K59" s="4" t="s">
        <v>19</v>
      </c>
      <c r="L59" s="4" t="s">
        <v>19</v>
      </c>
      <c r="M59" s="4" t="s">
        <v>19</v>
      </c>
      <c r="N59" s="4" t="s">
        <v>19</v>
      </c>
      <c r="O59" s="4" t="s">
        <v>19</v>
      </c>
      <c r="P59" s="4" t="s">
        <v>19</v>
      </c>
      <c r="Q59" s="4" t="s">
        <v>19</v>
      </c>
      <c r="R59" s="4" t="s">
        <v>19</v>
      </c>
      <c r="S59" s="4" t="s">
        <v>19</v>
      </c>
      <c r="T59" s="4" t="s">
        <v>19</v>
      </c>
      <c r="U59" s="4" t="s">
        <v>19</v>
      </c>
      <c r="V59" s="4" t="s">
        <v>19</v>
      </c>
      <c r="W59" s="4" t="s">
        <v>19</v>
      </c>
      <c r="X59" s="4" t="s">
        <v>19</v>
      </c>
      <c r="Y59" s="4" t="s">
        <v>19</v>
      </c>
      <c r="Z59" s="4" t="s">
        <v>19</v>
      </c>
      <c r="AA59" s="4" t="s">
        <v>19</v>
      </c>
      <c r="AB59" s="4" t="s">
        <v>19</v>
      </c>
      <c r="AC59" s="4" t="s">
        <v>19</v>
      </c>
      <c r="AD59" s="4" t="s">
        <v>19</v>
      </c>
      <c r="AE59" s="4" t="s">
        <v>19</v>
      </c>
      <c r="AF59" s="4" t="s">
        <v>19</v>
      </c>
      <c r="AG59" s="4" t="s">
        <v>19</v>
      </c>
      <c r="AH59" s="4" t="s">
        <v>19</v>
      </c>
      <c r="AI59" s="4" t="s">
        <v>19</v>
      </c>
      <c r="AJ59" s="4" t="s">
        <v>19</v>
      </c>
      <c r="AK59" s="4" t="s">
        <v>19</v>
      </c>
      <c r="AL59" s="4" t="s">
        <v>19</v>
      </c>
      <c r="AM59" s="4" t="s">
        <v>19</v>
      </c>
      <c r="AN59" s="4" t="s">
        <v>19</v>
      </c>
      <c r="AO59" s="4" t="s">
        <v>19</v>
      </c>
      <c r="AP59" s="4" t="s">
        <v>19</v>
      </c>
      <c r="AQ59" s="4" t="s">
        <v>19</v>
      </c>
      <c r="AR59" s="4" t="s">
        <v>19</v>
      </c>
      <c r="AS59" s="4" t="s">
        <v>19</v>
      </c>
      <c r="AT59" s="4" t="s">
        <v>19</v>
      </c>
      <c r="AU59" s="4" t="s">
        <v>19</v>
      </c>
      <c r="AV59" s="4" t="s">
        <v>19</v>
      </c>
      <c r="AW59" s="4" t="s">
        <v>19</v>
      </c>
      <c r="AX59" s="4" t="s">
        <v>19</v>
      </c>
      <c r="AY59" s="4" t="s">
        <v>19</v>
      </c>
      <c r="AZ59" s="4" t="s">
        <v>19</v>
      </c>
      <c r="BA59" s="86" t="s">
        <v>19</v>
      </c>
      <c r="BB59" s="4"/>
      <c r="BC59" s="4"/>
      <c r="BD59" s="4"/>
      <c r="BE59" s="4"/>
      <c r="BF59" s="4"/>
      <c r="BG59" s="4"/>
      <c r="BH59" s="4"/>
      <c r="BI59" s="4"/>
      <c r="BJ59" s="4"/>
      <c r="BK59" s="4"/>
      <c r="BL59" s="4"/>
      <c r="BM59" s="4"/>
      <c r="BN59" s="4"/>
      <c r="BO59" s="4"/>
      <c r="BP59" s="4"/>
      <c r="BQ59" s="4"/>
      <c r="BR59" s="4"/>
      <c r="BS59" s="4"/>
      <c r="BT59" s="4"/>
      <c r="BU59" s="4"/>
      <c r="BV59" s="4"/>
      <c r="BW59" s="4"/>
      <c r="BX59" s="4"/>
      <c r="BY59" s="4"/>
      <c r="BZ59" s="4"/>
      <c r="CA59" s="4"/>
      <c r="CB59" s="4"/>
      <c r="CC59" s="4"/>
      <c r="CD59" s="4"/>
      <c r="CE59" s="4"/>
      <c r="CF59" s="4"/>
      <c r="CG59" s="4"/>
      <c r="CH59" s="4"/>
      <c r="CI59" s="4"/>
      <c r="CJ59" s="4"/>
      <c r="CK59" s="4"/>
      <c r="CL59" s="4"/>
      <c r="CM59" s="4"/>
      <c r="CN59" s="4"/>
      <c r="CO59" s="4"/>
      <c r="CP59" s="4"/>
      <c r="CQ59" s="4"/>
      <c r="CR59" s="4"/>
      <c r="CS59" s="4"/>
      <c r="CT59" s="4"/>
      <c r="CU59" s="4"/>
      <c r="CV59" s="4"/>
      <c r="CW59" s="4"/>
      <c r="CX59" s="4"/>
      <c r="CY59" s="4"/>
      <c r="CZ59" s="4"/>
      <c r="DA59" s="4"/>
      <c r="DB59" s="4"/>
      <c r="DC59" s="4"/>
      <c r="DD59" s="4"/>
      <c r="DE59" s="4"/>
      <c r="DF59" s="4"/>
      <c r="DG59" s="4"/>
      <c r="DH59" s="4"/>
      <c r="DI59" s="4"/>
      <c r="DJ59" s="4"/>
      <c r="DK59" s="4"/>
      <c r="DL59" s="4"/>
      <c r="DM59" s="4"/>
      <c r="DN59" s="4"/>
      <c r="DO59" s="4"/>
      <c r="DP59" s="4"/>
      <c r="DQ59" s="4"/>
      <c r="DR59" s="4"/>
      <c r="DS59" s="4"/>
      <c r="DT59" s="4"/>
      <c r="DU59" s="4"/>
      <c r="DV59" s="4"/>
      <c r="DW59" s="5"/>
      <c r="DX59" s="5"/>
      <c r="DY59" s="5"/>
      <c r="DZ59" s="5"/>
      <c r="EA59" s="5"/>
      <c r="EB59" s="5"/>
      <c r="EC59" s="4"/>
      <c r="ED59" s="4"/>
      <c r="EE59" s="4"/>
      <c r="EF59" s="4"/>
      <c r="EG59" s="4"/>
      <c r="EH59" s="4"/>
      <c r="EI59" s="4"/>
      <c r="EJ59" s="4"/>
      <c r="EK59" s="4"/>
      <c r="EL59" s="4"/>
      <c r="EM59" s="4"/>
      <c r="EN59" s="4"/>
      <c r="EO59" s="4"/>
      <c r="EP59" s="4"/>
      <c r="EQ59" s="4"/>
      <c r="ER59" s="4"/>
      <c r="ES59" s="4"/>
      <c r="ET59" s="4"/>
      <c r="EU59" s="4"/>
      <c r="EV59" s="4"/>
      <c r="EW59" s="4"/>
      <c r="EX59" s="4"/>
      <c r="EY59" s="4"/>
      <c r="EZ59" s="4"/>
      <c r="FA59" s="3"/>
      <c r="FB59" s="3"/>
      <c r="FC59" s="3"/>
    </row>
    <row r="60" spans="1:159" x14ac:dyDescent="0.3">
      <c r="A60" s="9" t="s">
        <v>303</v>
      </c>
      <c r="B60" s="8" t="s">
        <v>304</v>
      </c>
      <c r="C60" s="7" t="s">
        <v>305</v>
      </c>
      <c r="D60" s="6">
        <v>1</v>
      </c>
      <c r="E60" s="6"/>
      <c r="F60" s="4">
        <v>45</v>
      </c>
      <c r="G60" s="4">
        <v>7</v>
      </c>
      <c r="H60" s="4">
        <v>16</v>
      </c>
      <c r="I60" s="4">
        <v>68</v>
      </c>
      <c r="J60" s="4">
        <v>13</v>
      </c>
      <c r="K60" s="4">
        <v>45</v>
      </c>
      <c r="L60" s="4">
        <v>7</v>
      </c>
      <c r="M60" s="4">
        <v>16</v>
      </c>
      <c r="N60" s="4">
        <v>68</v>
      </c>
      <c r="O60" s="4">
        <v>112</v>
      </c>
      <c r="P60" s="4">
        <v>0</v>
      </c>
      <c r="Q60" s="4">
        <v>6</v>
      </c>
      <c r="R60" s="4">
        <v>0</v>
      </c>
      <c r="S60" s="4">
        <v>12</v>
      </c>
      <c r="T60" s="4">
        <v>1</v>
      </c>
      <c r="U60" s="4">
        <v>0</v>
      </c>
      <c r="V60" s="4">
        <v>24</v>
      </c>
      <c r="W60" s="4">
        <v>5</v>
      </c>
      <c r="X60" s="4">
        <v>3</v>
      </c>
      <c r="Y60" s="4">
        <v>0</v>
      </c>
      <c r="Z60" s="4">
        <v>0</v>
      </c>
      <c r="AA60" s="4">
        <v>1</v>
      </c>
      <c r="AB60" s="4">
        <v>0</v>
      </c>
      <c r="AC60" s="4">
        <v>0</v>
      </c>
      <c r="AD60" s="4">
        <v>9</v>
      </c>
      <c r="AE60" s="4">
        <v>164</v>
      </c>
      <c r="AF60" s="4">
        <v>6</v>
      </c>
      <c r="AG60" s="4">
        <v>0</v>
      </c>
      <c r="AH60" s="4">
        <v>12</v>
      </c>
      <c r="AI60" s="4">
        <v>0</v>
      </c>
      <c r="AJ60" s="4">
        <v>5</v>
      </c>
      <c r="AK60" s="4">
        <v>12</v>
      </c>
      <c r="AL60" s="4">
        <v>0</v>
      </c>
      <c r="AM60" s="4">
        <v>6</v>
      </c>
      <c r="AN60" s="4">
        <v>10</v>
      </c>
      <c r="AO60" s="4">
        <v>10</v>
      </c>
      <c r="AP60" s="4">
        <v>0</v>
      </c>
      <c r="AQ60" s="4">
        <v>0</v>
      </c>
      <c r="AR60" s="4">
        <v>10</v>
      </c>
      <c r="AS60" s="4">
        <v>0</v>
      </c>
      <c r="AT60" s="4">
        <v>0</v>
      </c>
      <c r="AU60" s="4">
        <v>201</v>
      </c>
      <c r="AV60" s="4">
        <v>14</v>
      </c>
      <c r="AW60" s="4">
        <v>9</v>
      </c>
      <c r="AX60" s="4">
        <v>5</v>
      </c>
      <c r="AY60" s="4">
        <v>11</v>
      </c>
      <c r="AZ60" s="4">
        <v>10</v>
      </c>
      <c r="BA60" s="86">
        <f t="shared" si="0"/>
        <v>46</v>
      </c>
      <c r="BB60" s="4"/>
      <c r="BC60" s="4"/>
      <c r="BD60" s="4"/>
      <c r="BE60" s="4"/>
      <c r="BF60" s="4"/>
      <c r="BG60" s="4"/>
      <c r="BH60" s="4"/>
      <c r="BI60" s="4"/>
      <c r="BJ60" s="4"/>
      <c r="BK60" s="4"/>
      <c r="BL60" s="4"/>
      <c r="BM60" s="4"/>
      <c r="BN60" s="4"/>
      <c r="BO60" s="4"/>
      <c r="BP60" s="4"/>
      <c r="BQ60" s="4"/>
      <c r="BR60" s="4"/>
      <c r="BS60" s="4"/>
      <c r="BT60" s="4"/>
      <c r="BU60" s="4"/>
      <c r="BV60" s="4"/>
      <c r="BW60" s="4"/>
      <c r="BX60" s="4"/>
      <c r="BY60" s="4"/>
      <c r="BZ60" s="4"/>
      <c r="CA60" s="4"/>
      <c r="CB60" s="4"/>
      <c r="CC60" s="4"/>
      <c r="CD60" s="4"/>
      <c r="CE60" s="4"/>
      <c r="CF60" s="4"/>
      <c r="CG60" s="4"/>
      <c r="CH60" s="4"/>
      <c r="CI60" s="4"/>
      <c r="CJ60" s="4"/>
      <c r="CK60" s="4"/>
      <c r="CL60" s="4"/>
      <c r="CM60" s="4"/>
      <c r="CN60" s="4"/>
      <c r="CO60" s="4"/>
      <c r="CP60" s="4"/>
      <c r="CQ60" s="4"/>
      <c r="CR60" s="4"/>
      <c r="CS60" s="4"/>
      <c r="CT60" s="4"/>
      <c r="CU60" s="4"/>
      <c r="CV60" s="4"/>
      <c r="CW60" s="4"/>
      <c r="CX60" s="4"/>
      <c r="CY60" s="4"/>
      <c r="CZ60" s="4"/>
      <c r="DA60" s="4"/>
      <c r="DB60" s="4"/>
      <c r="DC60" s="4"/>
      <c r="DD60" s="4"/>
      <c r="DE60" s="4"/>
      <c r="DF60" s="4"/>
      <c r="DG60" s="4"/>
      <c r="DH60" s="4"/>
      <c r="DI60" s="4"/>
      <c r="DJ60" s="4"/>
      <c r="DK60" s="4"/>
      <c r="DL60" s="4"/>
      <c r="DM60" s="4"/>
      <c r="DN60" s="4"/>
      <c r="DO60" s="4"/>
      <c r="DP60" s="4"/>
      <c r="DQ60" s="4"/>
      <c r="DR60" s="4"/>
      <c r="DS60" s="4"/>
      <c r="DT60" s="4"/>
      <c r="DU60" s="4"/>
      <c r="DV60" s="4"/>
      <c r="DW60" s="5"/>
      <c r="DX60" s="5"/>
      <c r="DY60" s="5"/>
      <c r="DZ60" s="5"/>
      <c r="EA60" s="5"/>
      <c r="EB60" s="5"/>
      <c r="EC60" s="4"/>
      <c r="ED60" s="4"/>
      <c r="EE60" s="4"/>
      <c r="EF60" s="4"/>
      <c r="EG60" s="4"/>
      <c r="EH60" s="4"/>
      <c r="EI60" s="4"/>
      <c r="EJ60" s="4"/>
      <c r="EK60" s="4"/>
      <c r="EL60" s="4"/>
      <c r="EM60" s="4"/>
      <c r="EN60" s="4"/>
      <c r="EO60" s="4"/>
      <c r="EP60" s="4"/>
      <c r="EQ60" s="4"/>
      <c r="ER60" s="4"/>
      <c r="ES60" s="4"/>
      <c r="ET60" s="4"/>
      <c r="EU60" s="4"/>
      <c r="EV60" s="4"/>
      <c r="EW60" s="4"/>
      <c r="EX60" s="4"/>
      <c r="EY60" s="4"/>
      <c r="EZ60" s="4"/>
      <c r="FA60" s="3"/>
      <c r="FB60" s="3"/>
      <c r="FC60" s="3"/>
    </row>
  </sheetData>
  <mergeCells count="1">
    <mergeCell ref="FA7:FC7"/>
  </mergeCells>
  <pageMargins left="0.5" right="0.5" top="0.5" bottom="0.5" header="0" footer="0"/>
  <pageSetup paperSize="9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FF0000"/>
  </sheetPr>
  <dimension ref="A1:AQ3713"/>
  <sheetViews>
    <sheetView topLeftCell="B1" workbookViewId="0">
      <selection activeCell="N11" sqref="N11"/>
    </sheetView>
  </sheetViews>
  <sheetFormatPr defaultRowHeight="15" x14ac:dyDescent="0.4"/>
  <cols>
    <col min="1" max="1" width="10.53515625" style="39" hidden="1" customWidth="1"/>
    <col min="2" max="2" width="22.53515625" style="43" customWidth="1"/>
    <col min="3" max="3" width="2.3828125" style="43" customWidth="1"/>
    <col min="4" max="4" width="11.3828125" style="43" customWidth="1"/>
    <col min="5" max="5" width="12.53515625" style="80" customWidth="1"/>
    <col min="6" max="6" width="12.3828125" style="80" customWidth="1"/>
    <col min="7" max="7" width="13.3828125" style="80" customWidth="1"/>
    <col min="8" max="8" width="16.53515625" style="43" bestFit="1" customWidth="1"/>
    <col min="9" max="10" width="12.3828125" style="43" customWidth="1"/>
    <col min="11" max="13" width="13.3828125" style="43" customWidth="1"/>
    <col min="14" max="14" width="13.53515625" style="43" customWidth="1"/>
    <col min="15" max="15" width="12.53515625" style="43" customWidth="1"/>
    <col min="16" max="16" width="11.3828125" style="43" customWidth="1"/>
    <col min="17" max="17" width="7.53515625" style="43" customWidth="1"/>
    <col min="18" max="18" width="9.3828125" style="43"/>
    <col min="19" max="20" width="9.3828125" style="44"/>
    <col min="21" max="256" width="9.3828125" style="43"/>
    <col min="257" max="257" width="0" style="43" hidden="1" customWidth="1"/>
    <col min="258" max="258" width="22.53515625" style="43" customWidth="1"/>
    <col min="259" max="259" width="2.3828125" style="43" customWidth="1"/>
    <col min="260" max="260" width="11.3828125" style="43" customWidth="1"/>
    <col min="261" max="261" width="12.53515625" style="43" customWidth="1"/>
    <col min="262" max="262" width="12.3828125" style="43" customWidth="1"/>
    <col min="263" max="263" width="13.3828125" style="43" customWidth="1"/>
    <col min="264" max="264" width="16.53515625" style="43" bestFit="1" customWidth="1"/>
    <col min="265" max="266" width="12.3828125" style="43" customWidth="1"/>
    <col min="267" max="269" width="13.3828125" style="43" customWidth="1"/>
    <col min="270" max="270" width="13.53515625" style="43" customWidth="1"/>
    <col min="271" max="271" width="12.53515625" style="43" customWidth="1"/>
    <col min="272" max="272" width="11.3828125" style="43" customWidth="1"/>
    <col min="273" max="273" width="7.53515625" style="43" customWidth="1"/>
    <col min="274" max="512" width="9.3828125" style="43"/>
    <col min="513" max="513" width="0" style="43" hidden="1" customWidth="1"/>
    <col min="514" max="514" width="22.53515625" style="43" customWidth="1"/>
    <col min="515" max="515" width="2.3828125" style="43" customWidth="1"/>
    <col min="516" max="516" width="11.3828125" style="43" customWidth="1"/>
    <col min="517" max="517" width="12.53515625" style="43" customWidth="1"/>
    <col min="518" max="518" width="12.3828125" style="43" customWidth="1"/>
    <col min="519" max="519" width="13.3828125" style="43" customWidth="1"/>
    <col min="520" max="520" width="16.53515625" style="43" bestFit="1" customWidth="1"/>
    <col min="521" max="522" width="12.3828125" style="43" customWidth="1"/>
    <col min="523" max="525" width="13.3828125" style="43" customWidth="1"/>
    <col min="526" max="526" width="13.53515625" style="43" customWidth="1"/>
    <col min="527" max="527" width="12.53515625" style="43" customWidth="1"/>
    <col min="528" max="528" width="11.3828125" style="43" customWidth="1"/>
    <col min="529" max="529" width="7.53515625" style="43" customWidth="1"/>
    <col min="530" max="768" width="9.3828125" style="43"/>
    <col min="769" max="769" width="0" style="43" hidden="1" customWidth="1"/>
    <col min="770" max="770" width="22.53515625" style="43" customWidth="1"/>
    <col min="771" max="771" width="2.3828125" style="43" customWidth="1"/>
    <col min="772" max="772" width="11.3828125" style="43" customWidth="1"/>
    <col min="773" max="773" width="12.53515625" style="43" customWidth="1"/>
    <col min="774" max="774" width="12.3828125" style="43" customWidth="1"/>
    <col min="775" max="775" width="13.3828125" style="43" customWidth="1"/>
    <col min="776" max="776" width="16.53515625" style="43" bestFit="1" customWidth="1"/>
    <col min="777" max="778" width="12.3828125" style="43" customWidth="1"/>
    <col min="779" max="781" width="13.3828125" style="43" customWidth="1"/>
    <col min="782" max="782" width="13.53515625" style="43" customWidth="1"/>
    <col min="783" max="783" width="12.53515625" style="43" customWidth="1"/>
    <col min="784" max="784" width="11.3828125" style="43" customWidth="1"/>
    <col min="785" max="785" width="7.53515625" style="43" customWidth="1"/>
    <col min="786" max="1024" width="9.3828125" style="43"/>
    <col min="1025" max="1025" width="0" style="43" hidden="1" customWidth="1"/>
    <col min="1026" max="1026" width="22.53515625" style="43" customWidth="1"/>
    <col min="1027" max="1027" width="2.3828125" style="43" customWidth="1"/>
    <col min="1028" max="1028" width="11.3828125" style="43" customWidth="1"/>
    <col min="1029" max="1029" width="12.53515625" style="43" customWidth="1"/>
    <col min="1030" max="1030" width="12.3828125" style="43" customWidth="1"/>
    <col min="1031" max="1031" width="13.3828125" style="43" customWidth="1"/>
    <col min="1032" max="1032" width="16.53515625" style="43" bestFit="1" customWidth="1"/>
    <col min="1033" max="1034" width="12.3828125" style="43" customWidth="1"/>
    <col min="1035" max="1037" width="13.3828125" style="43" customWidth="1"/>
    <col min="1038" max="1038" width="13.53515625" style="43" customWidth="1"/>
    <col min="1039" max="1039" width="12.53515625" style="43" customWidth="1"/>
    <col min="1040" max="1040" width="11.3828125" style="43" customWidth="1"/>
    <col min="1041" max="1041" width="7.53515625" style="43" customWidth="1"/>
    <col min="1042" max="1280" width="9.3828125" style="43"/>
    <col min="1281" max="1281" width="0" style="43" hidden="1" customWidth="1"/>
    <col min="1282" max="1282" width="22.53515625" style="43" customWidth="1"/>
    <col min="1283" max="1283" width="2.3828125" style="43" customWidth="1"/>
    <col min="1284" max="1284" width="11.3828125" style="43" customWidth="1"/>
    <col min="1285" max="1285" width="12.53515625" style="43" customWidth="1"/>
    <col min="1286" max="1286" width="12.3828125" style="43" customWidth="1"/>
    <col min="1287" max="1287" width="13.3828125" style="43" customWidth="1"/>
    <col min="1288" max="1288" width="16.53515625" style="43" bestFit="1" customWidth="1"/>
    <col min="1289" max="1290" width="12.3828125" style="43" customWidth="1"/>
    <col min="1291" max="1293" width="13.3828125" style="43" customWidth="1"/>
    <col min="1294" max="1294" width="13.53515625" style="43" customWidth="1"/>
    <col min="1295" max="1295" width="12.53515625" style="43" customWidth="1"/>
    <col min="1296" max="1296" width="11.3828125" style="43" customWidth="1"/>
    <col min="1297" max="1297" width="7.53515625" style="43" customWidth="1"/>
    <col min="1298" max="1536" width="9.3828125" style="43"/>
    <col min="1537" max="1537" width="0" style="43" hidden="1" customWidth="1"/>
    <col min="1538" max="1538" width="22.53515625" style="43" customWidth="1"/>
    <col min="1539" max="1539" width="2.3828125" style="43" customWidth="1"/>
    <col min="1540" max="1540" width="11.3828125" style="43" customWidth="1"/>
    <col min="1541" max="1541" width="12.53515625" style="43" customWidth="1"/>
    <col min="1542" max="1542" width="12.3828125" style="43" customWidth="1"/>
    <col min="1543" max="1543" width="13.3828125" style="43" customWidth="1"/>
    <col min="1544" max="1544" width="16.53515625" style="43" bestFit="1" customWidth="1"/>
    <col min="1545" max="1546" width="12.3828125" style="43" customWidth="1"/>
    <col min="1547" max="1549" width="13.3828125" style="43" customWidth="1"/>
    <col min="1550" max="1550" width="13.53515625" style="43" customWidth="1"/>
    <col min="1551" max="1551" width="12.53515625" style="43" customWidth="1"/>
    <col min="1552" max="1552" width="11.3828125" style="43" customWidth="1"/>
    <col min="1553" max="1553" width="7.53515625" style="43" customWidth="1"/>
    <col min="1554" max="1792" width="9.3828125" style="43"/>
    <col min="1793" max="1793" width="0" style="43" hidden="1" customWidth="1"/>
    <col min="1794" max="1794" width="22.53515625" style="43" customWidth="1"/>
    <col min="1795" max="1795" width="2.3828125" style="43" customWidth="1"/>
    <col min="1796" max="1796" width="11.3828125" style="43" customWidth="1"/>
    <col min="1797" max="1797" width="12.53515625" style="43" customWidth="1"/>
    <col min="1798" max="1798" width="12.3828125" style="43" customWidth="1"/>
    <col min="1799" max="1799" width="13.3828125" style="43" customWidth="1"/>
    <col min="1800" max="1800" width="16.53515625" style="43" bestFit="1" customWidth="1"/>
    <col min="1801" max="1802" width="12.3828125" style="43" customWidth="1"/>
    <col min="1803" max="1805" width="13.3828125" style="43" customWidth="1"/>
    <col min="1806" max="1806" width="13.53515625" style="43" customWidth="1"/>
    <col min="1807" max="1807" width="12.53515625" style="43" customWidth="1"/>
    <col min="1808" max="1808" width="11.3828125" style="43" customWidth="1"/>
    <col min="1809" max="1809" width="7.53515625" style="43" customWidth="1"/>
    <col min="1810" max="2048" width="9.3828125" style="43"/>
    <col min="2049" max="2049" width="0" style="43" hidden="1" customWidth="1"/>
    <col min="2050" max="2050" width="22.53515625" style="43" customWidth="1"/>
    <col min="2051" max="2051" width="2.3828125" style="43" customWidth="1"/>
    <col min="2052" max="2052" width="11.3828125" style="43" customWidth="1"/>
    <col min="2053" max="2053" width="12.53515625" style="43" customWidth="1"/>
    <col min="2054" max="2054" width="12.3828125" style="43" customWidth="1"/>
    <col min="2055" max="2055" width="13.3828125" style="43" customWidth="1"/>
    <col min="2056" max="2056" width="16.53515625" style="43" bestFit="1" customWidth="1"/>
    <col min="2057" max="2058" width="12.3828125" style="43" customWidth="1"/>
    <col min="2059" max="2061" width="13.3828125" style="43" customWidth="1"/>
    <col min="2062" max="2062" width="13.53515625" style="43" customWidth="1"/>
    <col min="2063" max="2063" width="12.53515625" style="43" customWidth="1"/>
    <col min="2064" max="2064" width="11.3828125" style="43" customWidth="1"/>
    <col min="2065" max="2065" width="7.53515625" style="43" customWidth="1"/>
    <col min="2066" max="2304" width="9.3828125" style="43"/>
    <col min="2305" max="2305" width="0" style="43" hidden="1" customWidth="1"/>
    <col min="2306" max="2306" width="22.53515625" style="43" customWidth="1"/>
    <col min="2307" max="2307" width="2.3828125" style="43" customWidth="1"/>
    <col min="2308" max="2308" width="11.3828125" style="43" customWidth="1"/>
    <col min="2309" max="2309" width="12.53515625" style="43" customWidth="1"/>
    <col min="2310" max="2310" width="12.3828125" style="43" customWidth="1"/>
    <col min="2311" max="2311" width="13.3828125" style="43" customWidth="1"/>
    <col min="2312" max="2312" width="16.53515625" style="43" bestFit="1" customWidth="1"/>
    <col min="2313" max="2314" width="12.3828125" style="43" customWidth="1"/>
    <col min="2315" max="2317" width="13.3828125" style="43" customWidth="1"/>
    <col min="2318" max="2318" width="13.53515625" style="43" customWidth="1"/>
    <col min="2319" max="2319" width="12.53515625" style="43" customWidth="1"/>
    <col min="2320" max="2320" width="11.3828125" style="43" customWidth="1"/>
    <col min="2321" max="2321" width="7.53515625" style="43" customWidth="1"/>
    <col min="2322" max="2560" width="9.3828125" style="43"/>
    <col min="2561" max="2561" width="0" style="43" hidden="1" customWidth="1"/>
    <col min="2562" max="2562" width="22.53515625" style="43" customWidth="1"/>
    <col min="2563" max="2563" width="2.3828125" style="43" customWidth="1"/>
    <col min="2564" max="2564" width="11.3828125" style="43" customWidth="1"/>
    <col min="2565" max="2565" width="12.53515625" style="43" customWidth="1"/>
    <col min="2566" max="2566" width="12.3828125" style="43" customWidth="1"/>
    <col min="2567" max="2567" width="13.3828125" style="43" customWidth="1"/>
    <col min="2568" max="2568" width="16.53515625" style="43" bestFit="1" customWidth="1"/>
    <col min="2569" max="2570" width="12.3828125" style="43" customWidth="1"/>
    <col min="2571" max="2573" width="13.3828125" style="43" customWidth="1"/>
    <col min="2574" max="2574" width="13.53515625" style="43" customWidth="1"/>
    <col min="2575" max="2575" width="12.53515625" style="43" customWidth="1"/>
    <col min="2576" max="2576" width="11.3828125" style="43" customWidth="1"/>
    <col min="2577" max="2577" width="7.53515625" style="43" customWidth="1"/>
    <col min="2578" max="2816" width="9.3828125" style="43"/>
    <col min="2817" max="2817" width="0" style="43" hidden="1" customWidth="1"/>
    <col min="2818" max="2818" width="22.53515625" style="43" customWidth="1"/>
    <col min="2819" max="2819" width="2.3828125" style="43" customWidth="1"/>
    <col min="2820" max="2820" width="11.3828125" style="43" customWidth="1"/>
    <col min="2821" max="2821" width="12.53515625" style="43" customWidth="1"/>
    <col min="2822" max="2822" width="12.3828125" style="43" customWidth="1"/>
    <col min="2823" max="2823" width="13.3828125" style="43" customWidth="1"/>
    <col min="2824" max="2824" width="16.53515625" style="43" bestFit="1" customWidth="1"/>
    <col min="2825" max="2826" width="12.3828125" style="43" customWidth="1"/>
    <col min="2827" max="2829" width="13.3828125" style="43" customWidth="1"/>
    <col min="2830" max="2830" width="13.53515625" style="43" customWidth="1"/>
    <col min="2831" max="2831" width="12.53515625" style="43" customWidth="1"/>
    <col min="2832" max="2832" width="11.3828125" style="43" customWidth="1"/>
    <col min="2833" max="2833" width="7.53515625" style="43" customWidth="1"/>
    <col min="2834" max="3072" width="9.3828125" style="43"/>
    <col min="3073" max="3073" width="0" style="43" hidden="1" customWidth="1"/>
    <col min="3074" max="3074" width="22.53515625" style="43" customWidth="1"/>
    <col min="3075" max="3075" width="2.3828125" style="43" customWidth="1"/>
    <col min="3076" max="3076" width="11.3828125" style="43" customWidth="1"/>
    <col min="3077" max="3077" width="12.53515625" style="43" customWidth="1"/>
    <col min="3078" max="3078" width="12.3828125" style="43" customWidth="1"/>
    <col min="3079" max="3079" width="13.3828125" style="43" customWidth="1"/>
    <col min="3080" max="3080" width="16.53515625" style="43" bestFit="1" customWidth="1"/>
    <col min="3081" max="3082" width="12.3828125" style="43" customWidth="1"/>
    <col min="3083" max="3085" width="13.3828125" style="43" customWidth="1"/>
    <col min="3086" max="3086" width="13.53515625" style="43" customWidth="1"/>
    <col min="3087" max="3087" width="12.53515625" style="43" customWidth="1"/>
    <col min="3088" max="3088" width="11.3828125" style="43" customWidth="1"/>
    <col min="3089" max="3089" width="7.53515625" style="43" customWidth="1"/>
    <col min="3090" max="3328" width="9.3828125" style="43"/>
    <col min="3329" max="3329" width="0" style="43" hidden="1" customWidth="1"/>
    <col min="3330" max="3330" width="22.53515625" style="43" customWidth="1"/>
    <col min="3331" max="3331" width="2.3828125" style="43" customWidth="1"/>
    <col min="3332" max="3332" width="11.3828125" style="43" customWidth="1"/>
    <col min="3333" max="3333" width="12.53515625" style="43" customWidth="1"/>
    <col min="3334" max="3334" width="12.3828125" style="43" customWidth="1"/>
    <col min="3335" max="3335" width="13.3828125" style="43" customWidth="1"/>
    <col min="3336" max="3336" width="16.53515625" style="43" bestFit="1" customWidth="1"/>
    <col min="3337" max="3338" width="12.3828125" style="43" customWidth="1"/>
    <col min="3339" max="3341" width="13.3828125" style="43" customWidth="1"/>
    <col min="3342" max="3342" width="13.53515625" style="43" customWidth="1"/>
    <col min="3343" max="3343" width="12.53515625" style="43" customWidth="1"/>
    <col min="3344" max="3344" width="11.3828125" style="43" customWidth="1"/>
    <col min="3345" max="3345" width="7.53515625" style="43" customWidth="1"/>
    <col min="3346" max="3584" width="9.3828125" style="43"/>
    <col min="3585" max="3585" width="0" style="43" hidden="1" customWidth="1"/>
    <col min="3586" max="3586" width="22.53515625" style="43" customWidth="1"/>
    <col min="3587" max="3587" width="2.3828125" style="43" customWidth="1"/>
    <col min="3588" max="3588" width="11.3828125" style="43" customWidth="1"/>
    <col min="3589" max="3589" width="12.53515625" style="43" customWidth="1"/>
    <col min="3590" max="3590" width="12.3828125" style="43" customWidth="1"/>
    <col min="3591" max="3591" width="13.3828125" style="43" customWidth="1"/>
    <col min="3592" max="3592" width="16.53515625" style="43" bestFit="1" customWidth="1"/>
    <col min="3593" max="3594" width="12.3828125" style="43" customWidth="1"/>
    <col min="3595" max="3597" width="13.3828125" style="43" customWidth="1"/>
    <col min="3598" max="3598" width="13.53515625" style="43" customWidth="1"/>
    <col min="3599" max="3599" width="12.53515625" style="43" customWidth="1"/>
    <col min="3600" max="3600" width="11.3828125" style="43" customWidth="1"/>
    <col min="3601" max="3601" width="7.53515625" style="43" customWidth="1"/>
    <col min="3602" max="3840" width="9.3828125" style="43"/>
    <col min="3841" max="3841" width="0" style="43" hidden="1" customWidth="1"/>
    <col min="3842" max="3842" width="22.53515625" style="43" customWidth="1"/>
    <col min="3843" max="3843" width="2.3828125" style="43" customWidth="1"/>
    <col min="3844" max="3844" width="11.3828125" style="43" customWidth="1"/>
    <col min="3845" max="3845" width="12.53515625" style="43" customWidth="1"/>
    <col min="3846" max="3846" width="12.3828125" style="43" customWidth="1"/>
    <col min="3847" max="3847" width="13.3828125" style="43" customWidth="1"/>
    <col min="3848" max="3848" width="16.53515625" style="43" bestFit="1" customWidth="1"/>
    <col min="3849" max="3850" width="12.3828125" style="43" customWidth="1"/>
    <col min="3851" max="3853" width="13.3828125" style="43" customWidth="1"/>
    <col min="3854" max="3854" width="13.53515625" style="43" customWidth="1"/>
    <col min="3855" max="3855" width="12.53515625" style="43" customWidth="1"/>
    <col min="3856" max="3856" width="11.3828125" style="43" customWidth="1"/>
    <col min="3857" max="3857" width="7.53515625" style="43" customWidth="1"/>
    <col min="3858" max="4096" width="9.3828125" style="43"/>
    <col min="4097" max="4097" width="0" style="43" hidden="1" customWidth="1"/>
    <col min="4098" max="4098" width="22.53515625" style="43" customWidth="1"/>
    <col min="4099" max="4099" width="2.3828125" style="43" customWidth="1"/>
    <col min="4100" max="4100" width="11.3828125" style="43" customWidth="1"/>
    <col min="4101" max="4101" width="12.53515625" style="43" customWidth="1"/>
    <col min="4102" max="4102" width="12.3828125" style="43" customWidth="1"/>
    <col min="4103" max="4103" width="13.3828125" style="43" customWidth="1"/>
    <col min="4104" max="4104" width="16.53515625" style="43" bestFit="1" customWidth="1"/>
    <col min="4105" max="4106" width="12.3828125" style="43" customWidth="1"/>
    <col min="4107" max="4109" width="13.3828125" style="43" customWidth="1"/>
    <col min="4110" max="4110" width="13.53515625" style="43" customWidth="1"/>
    <col min="4111" max="4111" width="12.53515625" style="43" customWidth="1"/>
    <col min="4112" max="4112" width="11.3828125" style="43" customWidth="1"/>
    <col min="4113" max="4113" width="7.53515625" style="43" customWidth="1"/>
    <col min="4114" max="4352" width="9.3828125" style="43"/>
    <col min="4353" max="4353" width="0" style="43" hidden="1" customWidth="1"/>
    <col min="4354" max="4354" width="22.53515625" style="43" customWidth="1"/>
    <col min="4355" max="4355" width="2.3828125" style="43" customWidth="1"/>
    <col min="4356" max="4356" width="11.3828125" style="43" customWidth="1"/>
    <col min="4357" max="4357" width="12.53515625" style="43" customWidth="1"/>
    <col min="4358" max="4358" width="12.3828125" style="43" customWidth="1"/>
    <col min="4359" max="4359" width="13.3828125" style="43" customWidth="1"/>
    <col min="4360" max="4360" width="16.53515625" style="43" bestFit="1" customWidth="1"/>
    <col min="4361" max="4362" width="12.3828125" style="43" customWidth="1"/>
    <col min="4363" max="4365" width="13.3828125" style="43" customWidth="1"/>
    <col min="4366" max="4366" width="13.53515625" style="43" customWidth="1"/>
    <col min="4367" max="4367" width="12.53515625" style="43" customWidth="1"/>
    <col min="4368" max="4368" width="11.3828125" style="43" customWidth="1"/>
    <col min="4369" max="4369" width="7.53515625" style="43" customWidth="1"/>
    <col min="4370" max="4608" width="9.3828125" style="43"/>
    <col min="4609" max="4609" width="0" style="43" hidden="1" customWidth="1"/>
    <col min="4610" max="4610" width="22.53515625" style="43" customWidth="1"/>
    <col min="4611" max="4611" width="2.3828125" style="43" customWidth="1"/>
    <col min="4612" max="4612" width="11.3828125" style="43" customWidth="1"/>
    <col min="4613" max="4613" width="12.53515625" style="43" customWidth="1"/>
    <col min="4614" max="4614" width="12.3828125" style="43" customWidth="1"/>
    <col min="4615" max="4615" width="13.3828125" style="43" customWidth="1"/>
    <col min="4616" max="4616" width="16.53515625" style="43" bestFit="1" customWidth="1"/>
    <col min="4617" max="4618" width="12.3828125" style="43" customWidth="1"/>
    <col min="4619" max="4621" width="13.3828125" style="43" customWidth="1"/>
    <col min="4622" max="4622" width="13.53515625" style="43" customWidth="1"/>
    <col min="4623" max="4623" width="12.53515625" style="43" customWidth="1"/>
    <col min="4624" max="4624" width="11.3828125" style="43" customWidth="1"/>
    <col min="4625" max="4625" width="7.53515625" style="43" customWidth="1"/>
    <col min="4626" max="4864" width="9.3828125" style="43"/>
    <col min="4865" max="4865" width="0" style="43" hidden="1" customWidth="1"/>
    <col min="4866" max="4866" width="22.53515625" style="43" customWidth="1"/>
    <col min="4867" max="4867" width="2.3828125" style="43" customWidth="1"/>
    <col min="4868" max="4868" width="11.3828125" style="43" customWidth="1"/>
    <col min="4869" max="4869" width="12.53515625" style="43" customWidth="1"/>
    <col min="4870" max="4870" width="12.3828125" style="43" customWidth="1"/>
    <col min="4871" max="4871" width="13.3828125" style="43" customWidth="1"/>
    <col min="4872" max="4872" width="16.53515625" style="43" bestFit="1" customWidth="1"/>
    <col min="4873" max="4874" width="12.3828125" style="43" customWidth="1"/>
    <col min="4875" max="4877" width="13.3828125" style="43" customWidth="1"/>
    <col min="4878" max="4878" width="13.53515625" style="43" customWidth="1"/>
    <col min="4879" max="4879" width="12.53515625" style="43" customWidth="1"/>
    <col min="4880" max="4880" width="11.3828125" style="43" customWidth="1"/>
    <col min="4881" max="4881" width="7.53515625" style="43" customWidth="1"/>
    <col min="4882" max="5120" width="9.3828125" style="43"/>
    <col min="5121" max="5121" width="0" style="43" hidden="1" customWidth="1"/>
    <col min="5122" max="5122" width="22.53515625" style="43" customWidth="1"/>
    <col min="5123" max="5123" width="2.3828125" style="43" customWidth="1"/>
    <col min="5124" max="5124" width="11.3828125" style="43" customWidth="1"/>
    <col min="5125" max="5125" width="12.53515625" style="43" customWidth="1"/>
    <col min="5126" max="5126" width="12.3828125" style="43" customWidth="1"/>
    <col min="5127" max="5127" width="13.3828125" style="43" customWidth="1"/>
    <col min="5128" max="5128" width="16.53515625" style="43" bestFit="1" customWidth="1"/>
    <col min="5129" max="5130" width="12.3828125" style="43" customWidth="1"/>
    <col min="5131" max="5133" width="13.3828125" style="43" customWidth="1"/>
    <col min="5134" max="5134" width="13.53515625" style="43" customWidth="1"/>
    <col min="5135" max="5135" width="12.53515625" style="43" customWidth="1"/>
    <col min="5136" max="5136" width="11.3828125" style="43" customWidth="1"/>
    <col min="5137" max="5137" width="7.53515625" style="43" customWidth="1"/>
    <col min="5138" max="5376" width="9.3828125" style="43"/>
    <col min="5377" max="5377" width="0" style="43" hidden="1" customWidth="1"/>
    <col min="5378" max="5378" width="22.53515625" style="43" customWidth="1"/>
    <col min="5379" max="5379" width="2.3828125" style="43" customWidth="1"/>
    <col min="5380" max="5380" width="11.3828125" style="43" customWidth="1"/>
    <col min="5381" max="5381" width="12.53515625" style="43" customWidth="1"/>
    <col min="5382" max="5382" width="12.3828125" style="43" customWidth="1"/>
    <col min="5383" max="5383" width="13.3828125" style="43" customWidth="1"/>
    <col min="5384" max="5384" width="16.53515625" style="43" bestFit="1" customWidth="1"/>
    <col min="5385" max="5386" width="12.3828125" style="43" customWidth="1"/>
    <col min="5387" max="5389" width="13.3828125" style="43" customWidth="1"/>
    <col min="5390" max="5390" width="13.53515625" style="43" customWidth="1"/>
    <col min="5391" max="5391" width="12.53515625" style="43" customWidth="1"/>
    <col min="5392" max="5392" width="11.3828125" style="43" customWidth="1"/>
    <col min="5393" max="5393" width="7.53515625" style="43" customWidth="1"/>
    <col min="5394" max="5632" width="9.3828125" style="43"/>
    <col min="5633" max="5633" width="0" style="43" hidden="1" customWidth="1"/>
    <col min="5634" max="5634" width="22.53515625" style="43" customWidth="1"/>
    <col min="5635" max="5635" width="2.3828125" style="43" customWidth="1"/>
    <col min="5636" max="5636" width="11.3828125" style="43" customWidth="1"/>
    <col min="5637" max="5637" width="12.53515625" style="43" customWidth="1"/>
    <col min="5638" max="5638" width="12.3828125" style="43" customWidth="1"/>
    <col min="5639" max="5639" width="13.3828125" style="43" customWidth="1"/>
    <col min="5640" max="5640" width="16.53515625" style="43" bestFit="1" customWidth="1"/>
    <col min="5641" max="5642" width="12.3828125" style="43" customWidth="1"/>
    <col min="5643" max="5645" width="13.3828125" style="43" customWidth="1"/>
    <col min="5646" max="5646" width="13.53515625" style="43" customWidth="1"/>
    <col min="5647" max="5647" width="12.53515625" style="43" customWidth="1"/>
    <col min="5648" max="5648" width="11.3828125" style="43" customWidth="1"/>
    <col min="5649" max="5649" width="7.53515625" style="43" customWidth="1"/>
    <col min="5650" max="5888" width="9.3828125" style="43"/>
    <col min="5889" max="5889" width="0" style="43" hidden="1" customWidth="1"/>
    <col min="5890" max="5890" width="22.53515625" style="43" customWidth="1"/>
    <col min="5891" max="5891" width="2.3828125" style="43" customWidth="1"/>
    <col min="5892" max="5892" width="11.3828125" style="43" customWidth="1"/>
    <col min="5893" max="5893" width="12.53515625" style="43" customWidth="1"/>
    <col min="5894" max="5894" width="12.3828125" style="43" customWidth="1"/>
    <col min="5895" max="5895" width="13.3828125" style="43" customWidth="1"/>
    <col min="5896" max="5896" width="16.53515625" style="43" bestFit="1" customWidth="1"/>
    <col min="5897" max="5898" width="12.3828125" style="43" customWidth="1"/>
    <col min="5899" max="5901" width="13.3828125" style="43" customWidth="1"/>
    <col min="5902" max="5902" width="13.53515625" style="43" customWidth="1"/>
    <col min="5903" max="5903" width="12.53515625" style="43" customWidth="1"/>
    <col min="5904" max="5904" width="11.3828125" style="43" customWidth="1"/>
    <col min="5905" max="5905" width="7.53515625" style="43" customWidth="1"/>
    <col min="5906" max="6144" width="9.3828125" style="43"/>
    <col min="6145" max="6145" width="0" style="43" hidden="1" customWidth="1"/>
    <col min="6146" max="6146" width="22.53515625" style="43" customWidth="1"/>
    <col min="6147" max="6147" width="2.3828125" style="43" customWidth="1"/>
    <col min="6148" max="6148" width="11.3828125" style="43" customWidth="1"/>
    <col min="6149" max="6149" width="12.53515625" style="43" customWidth="1"/>
    <col min="6150" max="6150" width="12.3828125" style="43" customWidth="1"/>
    <col min="6151" max="6151" width="13.3828125" style="43" customWidth="1"/>
    <col min="6152" max="6152" width="16.53515625" style="43" bestFit="1" customWidth="1"/>
    <col min="6153" max="6154" width="12.3828125" style="43" customWidth="1"/>
    <col min="6155" max="6157" width="13.3828125" style="43" customWidth="1"/>
    <col min="6158" max="6158" width="13.53515625" style="43" customWidth="1"/>
    <col min="6159" max="6159" width="12.53515625" style="43" customWidth="1"/>
    <col min="6160" max="6160" width="11.3828125" style="43" customWidth="1"/>
    <col min="6161" max="6161" width="7.53515625" style="43" customWidth="1"/>
    <col min="6162" max="6400" width="9.3828125" style="43"/>
    <col min="6401" max="6401" width="0" style="43" hidden="1" customWidth="1"/>
    <col min="6402" max="6402" width="22.53515625" style="43" customWidth="1"/>
    <col min="6403" max="6403" width="2.3828125" style="43" customWidth="1"/>
    <col min="6404" max="6404" width="11.3828125" style="43" customWidth="1"/>
    <col min="6405" max="6405" width="12.53515625" style="43" customWidth="1"/>
    <col min="6406" max="6406" width="12.3828125" style="43" customWidth="1"/>
    <col min="6407" max="6407" width="13.3828125" style="43" customWidth="1"/>
    <col min="6408" max="6408" width="16.53515625" style="43" bestFit="1" customWidth="1"/>
    <col min="6409" max="6410" width="12.3828125" style="43" customWidth="1"/>
    <col min="6411" max="6413" width="13.3828125" style="43" customWidth="1"/>
    <col min="6414" max="6414" width="13.53515625" style="43" customWidth="1"/>
    <col min="6415" max="6415" width="12.53515625" style="43" customWidth="1"/>
    <col min="6416" max="6416" width="11.3828125" style="43" customWidth="1"/>
    <col min="6417" max="6417" width="7.53515625" style="43" customWidth="1"/>
    <col min="6418" max="6656" width="9.3828125" style="43"/>
    <col min="6657" max="6657" width="0" style="43" hidden="1" customWidth="1"/>
    <col min="6658" max="6658" width="22.53515625" style="43" customWidth="1"/>
    <col min="6659" max="6659" width="2.3828125" style="43" customWidth="1"/>
    <col min="6660" max="6660" width="11.3828125" style="43" customWidth="1"/>
    <col min="6661" max="6661" width="12.53515625" style="43" customWidth="1"/>
    <col min="6662" max="6662" width="12.3828125" style="43" customWidth="1"/>
    <col min="6663" max="6663" width="13.3828125" style="43" customWidth="1"/>
    <col min="6664" max="6664" width="16.53515625" style="43" bestFit="1" customWidth="1"/>
    <col min="6665" max="6666" width="12.3828125" style="43" customWidth="1"/>
    <col min="6667" max="6669" width="13.3828125" style="43" customWidth="1"/>
    <col min="6670" max="6670" width="13.53515625" style="43" customWidth="1"/>
    <col min="6671" max="6671" width="12.53515625" style="43" customWidth="1"/>
    <col min="6672" max="6672" width="11.3828125" style="43" customWidth="1"/>
    <col min="6673" max="6673" width="7.53515625" style="43" customWidth="1"/>
    <col min="6674" max="6912" width="9.3828125" style="43"/>
    <col min="6913" max="6913" width="0" style="43" hidden="1" customWidth="1"/>
    <col min="6914" max="6914" width="22.53515625" style="43" customWidth="1"/>
    <col min="6915" max="6915" width="2.3828125" style="43" customWidth="1"/>
    <col min="6916" max="6916" width="11.3828125" style="43" customWidth="1"/>
    <col min="6917" max="6917" width="12.53515625" style="43" customWidth="1"/>
    <col min="6918" max="6918" width="12.3828125" style="43" customWidth="1"/>
    <col min="6919" max="6919" width="13.3828125" style="43" customWidth="1"/>
    <col min="6920" max="6920" width="16.53515625" style="43" bestFit="1" customWidth="1"/>
    <col min="6921" max="6922" width="12.3828125" style="43" customWidth="1"/>
    <col min="6923" max="6925" width="13.3828125" style="43" customWidth="1"/>
    <col min="6926" max="6926" width="13.53515625" style="43" customWidth="1"/>
    <col min="6927" max="6927" width="12.53515625" style="43" customWidth="1"/>
    <col min="6928" max="6928" width="11.3828125" style="43" customWidth="1"/>
    <col min="6929" max="6929" width="7.53515625" style="43" customWidth="1"/>
    <col min="6930" max="7168" width="9.3828125" style="43"/>
    <col min="7169" max="7169" width="0" style="43" hidden="1" customWidth="1"/>
    <col min="7170" max="7170" width="22.53515625" style="43" customWidth="1"/>
    <col min="7171" max="7171" width="2.3828125" style="43" customWidth="1"/>
    <col min="7172" max="7172" width="11.3828125" style="43" customWidth="1"/>
    <col min="7173" max="7173" width="12.53515625" style="43" customWidth="1"/>
    <col min="7174" max="7174" width="12.3828125" style="43" customWidth="1"/>
    <col min="7175" max="7175" width="13.3828125" style="43" customWidth="1"/>
    <col min="7176" max="7176" width="16.53515625" style="43" bestFit="1" customWidth="1"/>
    <col min="7177" max="7178" width="12.3828125" style="43" customWidth="1"/>
    <col min="7179" max="7181" width="13.3828125" style="43" customWidth="1"/>
    <col min="7182" max="7182" width="13.53515625" style="43" customWidth="1"/>
    <col min="7183" max="7183" width="12.53515625" style="43" customWidth="1"/>
    <col min="7184" max="7184" width="11.3828125" style="43" customWidth="1"/>
    <col min="7185" max="7185" width="7.53515625" style="43" customWidth="1"/>
    <col min="7186" max="7424" width="9.3828125" style="43"/>
    <col min="7425" max="7425" width="0" style="43" hidden="1" customWidth="1"/>
    <col min="7426" max="7426" width="22.53515625" style="43" customWidth="1"/>
    <col min="7427" max="7427" width="2.3828125" style="43" customWidth="1"/>
    <col min="7428" max="7428" width="11.3828125" style="43" customWidth="1"/>
    <col min="7429" max="7429" width="12.53515625" style="43" customWidth="1"/>
    <col min="7430" max="7430" width="12.3828125" style="43" customWidth="1"/>
    <col min="7431" max="7431" width="13.3828125" style="43" customWidth="1"/>
    <col min="7432" max="7432" width="16.53515625" style="43" bestFit="1" customWidth="1"/>
    <col min="7433" max="7434" width="12.3828125" style="43" customWidth="1"/>
    <col min="7435" max="7437" width="13.3828125" style="43" customWidth="1"/>
    <col min="7438" max="7438" width="13.53515625" style="43" customWidth="1"/>
    <col min="7439" max="7439" width="12.53515625" style="43" customWidth="1"/>
    <col min="7440" max="7440" width="11.3828125" style="43" customWidth="1"/>
    <col min="7441" max="7441" width="7.53515625" style="43" customWidth="1"/>
    <col min="7442" max="7680" width="9.3828125" style="43"/>
    <col min="7681" max="7681" width="0" style="43" hidden="1" customWidth="1"/>
    <col min="7682" max="7682" width="22.53515625" style="43" customWidth="1"/>
    <col min="7683" max="7683" width="2.3828125" style="43" customWidth="1"/>
    <col min="7684" max="7684" width="11.3828125" style="43" customWidth="1"/>
    <col min="7685" max="7685" width="12.53515625" style="43" customWidth="1"/>
    <col min="7686" max="7686" width="12.3828125" style="43" customWidth="1"/>
    <col min="7687" max="7687" width="13.3828125" style="43" customWidth="1"/>
    <col min="7688" max="7688" width="16.53515625" style="43" bestFit="1" customWidth="1"/>
    <col min="7689" max="7690" width="12.3828125" style="43" customWidth="1"/>
    <col min="7691" max="7693" width="13.3828125" style="43" customWidth="1"/>
    <col min="7694" max="7694" width="13.53515625" style="43" customWidth="1"/>
    <col min="7695" max="7695" width="12.53515625" style="43" customWidth="1"/>
    <col min="7696" max="7696" width="11.3828125" style="43" customWidth="1"/>
    <col min="7697" max="7697" width="7.53515625" style="43" customWidth="1"/>
    <col min="7698" max="7936" width="9.3828125" style="43"/>
    <col min="7937" max="7937" width="0" style="43" hidden="1" customWidth="1"/>
    <col min="7938" max="7938" width="22.53515625" style="43" customWidth="1"/>
    <col min="7939" max="7939" width="2.3828125" style="43" customWidth="1"/>
    <col min="7940" max="7940" width="11.3828125" style="43" customWidth="1"/>
    <col min="7941" max="7941" width="12.53515625" style="43" customWidth="1"/>
    <col min="7942" max="7942" width="12.3828125" style="43" customWidth="1"/>
    <col min="7943" max="7943" width="13.3828125" style="43" customWidth="1"/>
    <col min="7944" max="7944" width="16.53515625" style="43" bestFit="1" customWidth="1"/>
    <col min="7945" max="7946" width="12.3828125" style="43" customWidth="1"/>
    <col min="7947" max="7949" width="13.3828125" style="43" customWidth="1"/>
    <col min="7950" max="7950" width="13.53515625" style="43" customWidth="1"/>
    <col min="7951" max="7951" width="12.53515625" style="43" customWidth="1"/>
    <col min="7952" max="7952" width="11.3828125" style="43" customWidth="1"/>
    <col min="7953" max="7953" width="7.53515625" style="43" customWidth="1"/>
    <col min="7954" max="8192" width="9.3828125" style="43"/>
    <col min="8193" max="8193" width="0" style="43" hidden="1" customWidth="1"/>
    <col min="8194" max="8194" width="22.53515625" style="43" customWidth="1"/>
    <col min="8195" max="8195" width="2.3828125" style="43" customWidth="1"/>
    <col min="8196" max="8196" width="11.3828125" style="43" customWidth="1"/>
    <col min="8197" max="8197" width="12.53515625" style="43" customWidth="1"/>
    <col min="8198" max="8198" width="12.3828125" style="43" customWidth="1"/>
    <col min="8199" max="8199" width="13.3828125" style="43" customWidth="1"/>
    <col min="8200" max="8200" width="16.53515625" style="43" bestFit="1" customWidth="1"/>
    <col min="8201" max="8202" width="12.3828125" style="43" customWidth="1"/>
    <col min="8203" max="8205" width="13.3828125" style="43" customWidth="1"/>
    <col min="8206" max="8206" width="13.53515625" style="43" customWidth="1"/>
    <col min="8207" max="8207" width="12.53515625" style="43" customWidth="1"/>
    <col min="8208" max="8208" width="11.3828125" style="43" customWidth="1"/>
    <col min="8209" max="8209" width="7.53515625" style="43" customWidth="1"/>
    <col min="8210" max="8448" width="9.3828125" style="43"/>
    <col min="8449" max="8449" width="0" style="43" hidden="1" customWidth="1"/>
    <col min="8450" max="8450" width="22.53515625" style="43" customWidth="1"/>
    <col min="8451" max="8451" width="2.3828125" style="43" customWidth="1"/>
    <col min="8452" max="8452" width="11.3828125" style="43" customWidth="1"/>
    <col min="8453" max="8453" width="12.53515625" style="43" customWidth="1"/>
    <col min="8454" max="8454" width="12.3828125" style="43" customWidth="1"/>
    <col min="8455" max="8455" width="13.3828125" style="43" customWidth="1"/>
    <col min="8456" max="8456" width="16.53515625" style="43" bestFit="1" customWidth="1"/>
    <col min="8457" max="8458" width="12.3828125" style="43" customWidth="1"/>
    <col min="8459" max="8461" width="13.3828125" style="43" customWidth="1"/>
    <col min="8462" max="8462" width="13.53515625" style="43" customWidth="1"/>
    <col min="8463" max="8463" width="12.53515625" style="43" customWidth="1"/>
    <col min="8464" max="8464" width="11.3828125" style="43" customWidth="1"/>
    <col min="8465" max="8465" width="7.53515625" style="43" customWidth="1"/>
    <col min="8466" max="8704" width="9.3828125" style="43"/>
    <col min="8705" max="8705" width="0" style="43" hidden="1" customWidth="1"/>
    <col min="8706" max="8706" width="22.53515625" style="43" customWidth="1"/>
    <col min="8707" max="8707" width="2.3828125" style="43" customWidth="1"/>
    <col min="8708" max="8708" width="11.3828125" style="43" customWidth="1"/>
    <col min="8709" max="8709" width="12.53515625" style="43" customWidth="1"/>
    <col min="8710" max="8710" width="12.3828125" style="43" customWidth="1"/>
    <col min="8711" max="8711" width="13.3828125" style="43" customWidth="1"/>
    <col min="8712" max="8712" width="16.53515625" style="43" bestFit="1" customWidth="1"/>
    <col min="8713" max="8714" width="12.3828125" style="43" customWidth="1"/>
    <col min="8715" max="8717" width="13.3828125" style="43" customWidth="1"/>
    <col min="8718" max="8718" width="13.53515625" style="43" customWidth="1"/>
    <col min="8719" max="8719" width="12.53515625" style="43" customWidth="1"/>
    <col min="8720" max="8720" width="11.3828125" style="43" customWidth="1"/>
    <col min="8721" max="8721" width="7.53515625" style="43" customWidth="1"/>
    <col min="8722" max="8960" width="9.3828125" style="43"/>
    <col min="8961" max="8961" width="0" style="43" hidden="1" customWidth="1"/>
    <col min="8962" max="8962" width="22.53515625" style="43" customWidth="1"/>
    <col min="8963" max="8963" width="2.3828125" style="43" customWidth="1"/>
    <col min="8964" max="8964" width="11.3828125" style="43" customWidth="1"/>
    <col min="8965" max="8965" width="12.53515625" style="43" customWidth="1"/>
    <col min="8966" max="8966" width="12.3828125" style="43" customWidth="1"/>
    <col min="8967" max="8967" width="13.3828125" style="43" customWidth="1"/>
    <col min="8968" max="8968" width="16.53515625" style="43" bestFit="1" customWidth="1"/>
    <col min="8969" max="8970" width="12.3828125" style="43" customWidth="1"/>
    <col min="8971" max="8973" width="13.3828125" style="43" customWidth="1"/>
    <col min="8974" max="8974" width="13.53515625" style="43" customWidth="1"/>
    <col min="8975" max="8975" width="12.53515625" style="43" customWidth="1"/>
    <col min="8976" max="8976" width="11.3828125" style="43" customWidth="1"/>
    <col min="8977" max="8977" width="7.53515625" style="43" customWidth="1"/>
    <col min="8978" max="9216" width="9.3828125" style="43"/>
    <col min="9217" max="9217" width="0" style="43" hidden="1" customWidth="1"/>
    <col min="9218" max="9218" width="22.53515625" style="43" customWidth="1"/>
    <col min="9219" max="9219" width="2.3828125" style="43" customWidth="1"/>
    <col min="9220" max="9220" width="11.3828125" style="43" customWidth="1"/>
    <col min="9221" max="9221" width="12.53515625" style="43" customWidth="1"/>
    <col min="9222" max="9222" width="12.3828125" style="43" customWidth="1"/>
    <col min="9223" max="9223" width="13.3828125" style="43" customWidth="1"/>
    <col min="9224" max="9224" width="16.53515625" style="43" bestFit="1" customWidth="1"/>
    <col min="9225" max="9226" width="12.3828125" style="43" customWidth="1"/>
    <col min="9227" max="9229" width="13.3828125" style="43" customWidth="1"/>
    <col min="9230" max="9230" width="13.53515625" style="43" customWidth="1"/>
    <col min="9231" max="9231" width="12.53515625" style="43" customWidth="1"/>
    <col min="9232" max="9232" width="11.3828125" style="43" customWidth="1"/>
    <col min="9233" max="9233" width="7.53515625" style="43" customWidth="1"/>
    <col min="9234" max="9472" width="9.3828125" style="43"/>
    <col min="9473" max="9473" width="0" style="43" hidden="1" customWidth="1"/>
    <col min="9474" max="9474" width="22.53515625" style="43" customWidth="1"/>
    <col min="9475" max="9475" width="2.3828125" style="43" customWidth="1"/>
    <col min="9476" max="9476" width="11.3828125" style="43" customWidth="1"/>
    <col min="9477" max="9477" width="12.53515625" style="43" customWidth="1"/>
    <col min="9478" max="9478" width="12.3828125" style="43" customWidth="1"/>
    <col min="9479" max="9479" width="13.3828125" style="43" customWidth="1"/>
    <col min="9480" max="9480" width="16.53515625" style="43" bestFit="1" customWidth="1"/>
    <col min="9481" max="9482" width="12.3828125" style="43" customWidth="1"/>
    <col min="9483" max="9485" width="13.3828125" style="43" customWidth="1"/>
    <col min="9486" max="9486" width="13.53515625" style="43" customWidth="1"/>
    <col min="9487" max="9487" width="12.53515625" style="43" customWidth="1"/>
    <col min="9488" max="9488" width="11.3828125" style="43" customWidth="1"/>
    <col min="9489" max="9489" width="7.53515625" style="43" customWidth="1"/>
    <col min="9490" max="9728" width="9.3828125" style="43"/>
    <col min="9729" max="9729" width="0" style="43" hidden="1" customWidth="1"/>
    <col min="9730" max="9730" width="22.53515625" style="43" customWidth="1"/>
    <col min="9731" max="9731" width="2.3828125" style="43" customWidth="1"/>
    <col min="9732" max="9732" width="11.3828125" style="43" customWidth="1"/>
    <col min="9733" max="9733" width="12.53515625" style="43" customWidth="1"/>
    <col min="9734" max="9734" width="12.3828125" style="43" customWidth="1"/>
    <col min="9735" max="9735" width="13.3828125" style="43" customWidth="1"/>
    <col min="9736" max="9736" width="16.53515625" style="43" bestFit="1" customWidth="1"/>
    <col min="9737" max="9738" width="12.3828125" style="43" customWidth="1"/>
    <col min="9739" max="9741" width="13.3828125" style="43" customWidth="1"/>
    <col min="9742" max="9742" width="13.53515625" style="43" customWidth="1"/>
    <col min="9743" max="9743" width="12.53515625" style="43" customWidth="1"/>
    <col min="9744" max="9744" width="11.3828125" style="43" customWidth="1"/>
    <col min="9745" max="9745" width="7.53515625" style="43" customWidth="1"/>
    <col min="9746" max="9984" width="9.3828125" style="43"/>
    <col min="9985" max="9985" width="0" style="43" hidden="1" customWidth="1"/>
    <col min="9986" max="9986" width="22.53515625" style="43" customWidth="1"/>
    <col min="9987" max="9987" width="2.3828125" style="43" customWidth="1"/>
    <col min="9988" max="9988" width="11.3828125" style="43" customWidth="1"/>
    <col min="9989" max="9989" width="12.53515625" style="43" customWidth="1"/>
    <col min="9990" max="9990" width="12.3828125" style="43" customWidth="1"/>
    <col min="9991" max="9991" width="13.3828125" style="43" customWidth="1"/>
    <col min="9992" max="9992" width="16.53515625" style="43" bestFit="1" customWidth="1"/>
    <col min="9993" max="9994" width="12.3828125" style="43" customWidth="1"/>
    <col min="9995" max="9997" width="13.3828125" style="43" customWidth="1"/>
    <col min="9998" max="9998" width="13.53515625" style="43" customWidth="1"/>
    <col min="9999" max="9999" width="12.53515625" style="43" customWidth="1"/>
    <col min="10000" max="10000" width="11.3828125" style="43" customWidth="1"/>
    <col min="10001" max="10001" width="7.53515625" style="43" customWidth="1"/>
    <col min="10002" max="10240" width="9.3828125" style="43"/>
    <col min="10241" max="10241" width="0" style="43" hidden="1" customWidth="1"/>
    <col min="10242" max="10242" width="22.53515625" style="43" customWidth="1"/>
    <col min="10243" max="10243" width="2.3828125" style="43" customWidth="1"/>
    <col min="10244" max="10244" width="11.3828125" style="43" customWidth="1"/>
    <col min="10245" max="10245" width="12.53515625" style="43" customWidth="1"/>
    <col min="10246" max="10246" width="12.3828125" style="43" customWidth="1"/>
    <col min="10247" max="10247" width="13.3828125" style="43" customWidth="1"/>
    <col min="10248" max="10248" width="16.53515625" style="43" bestFit="1" customWidth="1"/>
    <col min="10249" max="10250" width="12.3828125" style="43" customWidth="1"/>
    <col min="10251" max="10253" width="13.3828125" style="43" customWidth="1"/>
    <col min="10254" max="10254" width="13.53515625" style="43" customWidth="1"/>
    <col min="10255" max="10255" width="12.53515625" style="43" customWidth="1"/>
    <col min="10256" max="10256" width="11.3828125" style="43" customWidth="1"/>
    <col min="10257" max="10257" width="7.53515625" style="43" customWidth="1"/>
    <col min="10258" max="10496" width="9.3828125" style="43"/>
    <col min="10497" max="10497" width="0" style="43" hidden="1" customWidth="1"/>
    <col min="10498" max="10498" width="22.53515625" style="43" customWidth="1"/>
    <col min="10499" max="10499" width="2.3828125" style="43" customWidth="1"/>
    <col min="10500" max="10500" width="11.3828125" style="43" customWidth="1"/>
    <col min="10501" max="10501" width="12.53515625" style="43" customWidth="1"/>
    <col min="10502" max="10502" width="12.3828125" style="43" customWidth="1"/>
    <col min="10503" max="10503" width="13.3828125" style="43" customWidth="1"/>
    <col min="10504" max="10504" width="16.53515625" style="43" bestFit="1" customWidth="1"/>
    <col min="10505" max="10506" width="12.3828125" style="43" customWidth="1"/>
    <col min="10507" max="10509" width="13.3828125" style="43" customWidth="1"/>
    <col min="10510" max="10510" width="13.53515625" style="43" customWidth="1"/>
    <col min="10511" max="10511" width="12.53515625" style="43" customWidth="1"/>
    <col min="10512" max="10512" width="11.3828125" style="43" customWidth="1"/>
    <col min="10513" max="10513" width="7.53515625" style="43" customWidth="1"/>
    <col min="10514" max="10752" width="9.3828125" style="43"/>
    <col min="10753" max="10753" width="0" style="43" hidden="1" customWidth="1"/>
    <col min="10754" max="10754" width="22.53515625" style="43" customWidth="1"/>
    <col min="10755" max="10755" width="2.3828125" style="43" customWidth="1"/>
    <col min="10756" max="10756" width="11.3828125" style="43" customWidth="1"/>
    <col min="10757" max="10757" width="12.53515625" style="43" customWidth="1"/>
    <col min="10758" max="10758" width="12.3828125" style="43" customWidth="1"/>
    <col min="10759" max="10759" width="13.3828125" style="43" customWidth="1"/>
    <col min="10760" max="10760" width="16.53515625" style="43" bestFit="1" customWidth="1"/>
    <col min="10761" max="10762" width="12.3828125" style="43" customWidth="1"/>
    <col min="10763" max="10765" width="13.3828125" style="43" customWidth="1"/>
    <col min="10766" max="10766" width="13.53515625" style="43" customWidth="1"/>
    <col min="10767" max="10767" width="12.53515625" style="43" customWidth="1"/>
    <col min="10768" max="10768" width="11.3828125" style="43" customWidth="1"/>
    <col min="10769" max="10769" width="7.53515625" style="43" customWidth="1"/>
    <col min="10770" max="11008" width="9.3828125" style="43"/>
    <col min="11009" max="11009" width="0" style="43" hidden="1" customWidth="1"/>
    <col min="11010" max="11010" width="22.53515625" style="43" customWidth="1"/>
    <col min="11011" max="11011" width="2.3828125" style="43" customWidth="1"/>
    <col min="11012" max="11012" width="11.3828125" style="43" customWidth="1"/>
    <col min="11013" max="11013" width="12.53515625" style="43" customWidth="1"/>
    <col min="11014" max="11014" width="12.3828125" style="43" customWidth="1"/>
    <col min="11015" max="11015" width="13.3828125" style="43" customWidth="1"/>
    <col min="11016" max="11016" width="16.53515625" style="43" bestFit="1" customWidth="1"/>
    <col min="11017" max="11018" width="12.3828125" style="43" customWidth="1"/>
    <col min="11019" max="11021" width="13.3828125" style="43" customWidth="1"/>
    <col min="11022" max="11022" width="13.53515625" style="43" customWidth="1"/>
    <col min="11023" max="11023" width="12.53515625" style="43" customWidth="1"/>
    <col min="11024" max="11024" width="11.3828125" style="43" customWidth="1"/>
    <col min="11025" max="11025" width="7.53515625" style="43" customWidth="1"/>
    <col min="11026" max="11264" width="9.3828125" style="43"/>
    <col min="11265" max="11265" width="0" style="43" hidden="1" customWidth="1"/>
    <col min="11266" max="11266" width="22.53515625" style="43" customWidth="1"/>
    <col min="11267" max="11267" width="2.3828125" style="43" customWidth="1"/>
    <col min="11268" max="11268" width="11.3828125" style="43" customWidth="1"/>
    <col min="11269" max="11269" width="12.53515625" style="43" customWidth="1"/>
    <col min="11270" max="11270" width="12.3828125" style="43" customWidth="1"/>
    <col min="11271" max="11271" width="13.3828125" style="43" customWidth="1"/>
    <col min="11272" max="11272" width="16.53515625" style="43" bestFit="1" customWidth="1"/>
    <col min="11273" max="11274" width="12.3828125" style="43" customWidth="1"/>
    <col min="11275" max="11277" width="13.3828125" style="43" customWidth="1"/>
    <col min="11278" max="11278" width="13.53515625" style="43" customWidth="1"/>
    <col min="11279" max="11279" width="12.53515625" style="43" customWidth="1"/>
    <col min="11280" max="11280" width="11.3828125" style="43" customWidth="1"/>
    <col min="11281" max="11281" width="7.53515625" style="43" customWidth="1"/>
    <col min="11282" max="11520" width="9.3828125" style="43"/>
    <col min="11521" max="11521" width="0" style="43" hidden="1" customWidth="1"/>
    <col min="11522" max="11522" width="22.53515625" style="43" customWidth="1"/>
    <col min="11523" max="11523" width="2.3828125" style="43" customWidth="1"/>
    <col min="11524" max="11524" width="11.3828125" style="43" customWidth="1"/>
    <col min="11525" max="11525" width="12.53515625" style="43" customWidth="1"/>
    <col min="11526" max="11526" width="12.3828125" style="43" customWidth="1"/>
    <col min="11527" max="11527" width="13.3828125" style="43" customWidth="1"/>
    <col min="11528" max="11528" width="16.53515625" style="43" bestFit="1" customWidth="1"/>
    <col min="11529" max="11530" width="12.3828125" style="43" customWidth="1"/>
    <col min="11531" max="11533" width="13.3828125" style="43" customWidth="1"/>
    <col min="11534" max="11534" width="13.53515625" style="43" customWidth="1"/>
    <col min="11535" max="11535" width="12.53515625" style="43" customWidth="1"/>
    <col min="11536" max="11536" width="11.3828125" style="43" customWidth="1"/>
    <col min="11537" max="11537" width="7.53515625" style="43" customWidth="1"/>
    <col min="11538" max="11776" width="9.3828125" style="43"/>
    <col min="11777" max="11777" width="0" style="43" hidden="1" customWidth="1"/>
    <col min="11778" max="11778" width="22.53515625" style="43" customWidth="1"/>
    <col min="11779" max="11779" width="2.3828125" style="43" customWidth="1"/>
    <col min="11780" max="11780" width="11.3828125" style="43" customWidth="1"/>
    <col min="11781" max="11781" width="12.53515625" style="43" customWidth="1"/>
    <col min="11782" max="11782" width="12.3828125" style="43" customWidth="1"/>
    <col min="11783" max="11783" width="13.3828125" style="43" customWidth="1"/>
    <col min="11784" max="11784" width="16.53515625" style="43" bestFit="1" customWidth="1"/>
    <col min="11785" max="11786" width="12.3828125" style="43" customWidth="1"/>
    <col min="11787" max="11789" width="13.3828125" style="43" customWidth="1"/>
    <col min="11790" max="11790" width="13.53515625" style="43" customWidth="1"/>
    <col min="11791" max="11791" width="12.53515625" style="43" customWidth="1"/>
    <col min="11792" max="11792" width="11.3828125" style="43" customWidth="1"/>
    <col min="11793" max="11793" width="7.53515625" style="43" customWidth="1"/>
    <col min="11794" max="12032" width="9.3828125" style="43"/>
    <col min="12033" max="12033" width="0" style="43" hidden="1" customWidth="1"/>
    <col min="12034" max="12034" width="22.53515625" style="43" customWidth="1"/>
    <col min="12035" max="12035" width="2.3828125" style="43" customWidth="1"/>
    <col min="12036" max="12036" width="11.3828125" style="43" customWidth="1"/>
    <col min="12037" max="12037" width="12.53515625" style="43" customWidth="1"/>
    <col min="12038" max="12038" width="12.3828125" style="43" customWidth="1"/>
    <col min="12039" max="12039" width="13.3828125" style="43" customWidth="1"/>
    <col min="12040" max="12040" width="16.53515625" style="43" bestFit="1" customWidth="1"/>
    <col min="12041" max="12042" width="12.3828125" style="43" customWidth="1"/>
    <col min="12043" max="12045" width="13.3828125" style="43" customWidth="1"/>
    <col min="12046" max="12046" width="13.53515625" style="43" customWidth="1"/>
    <col min="12047" max="12047" width="12.53515625" style="43" customWidth="1"/>
    <col min="12048" max="12048" width="11.3828125" style="43" customWidth="1"/>
    <col min="12049" max="12049" width="7.53515625" style="43" customWidth="1"/>
    <col min="12050" max="12288" width="9.3828125" style="43"/>
    <col min="12289" max="12289" width="0" style="43" hidden="1" customWidth="1"/>
    <col min="12290" max="12290" width="22.53515625" style="43" customWidth="1"/>
    <col min="12291" max="12291" width="2.3828125" style="43" customWidth="1"/>
    <col min="12292" max="12292" width="11.3828125" style="43" customWidth="1"/>
    <col min="12293" max="12293" width="12.53515625" style="43" customWidth="1"/>
    <col min="12294" max="12294" width="12.3828125" style="43" customWidth="1"/>
    <col min="12295" max="12295" width="13.3828125" style="43" customWidth="1"/>
    <col min="12296" max="12296" width="16.53515625" style="43" bestFit="1" customWidth="1"/>
    <col min="12297" max="12298" width="12.3828125" style="43" customWidth="1"/>
    <col min="12299" max="12301" width="13.3828125" style="43" customWidth="1"/>
    <col min="12302" max="12302" width="13.53515625" style="43" customWidth="1"/>
    <col min="12303" max="12303" width="12.53515625" style="43" customWidth="1"/>
    <col min="12304" max="12304" width="11.3828125" style="43" customWidth="1"/>
    <col min="12305" max="12305" width="7.53515625" style="43" customWidth="1"/>
    <col min="12306" max="12544" width="9.3828125" style="43"/>
    <col min="12545" max="12545" width="0" style="43" hidden="1" customWidth="1"/>
    <col min="12546" max="12546" width="22.53515625" style="43" customWidth="1"/>
    <col min="12547" max="12547" width="2.3828125" style="43" customWidth="1"/>
    <col min="12548" max="12548" width="11.3828125" style="43" customWidth="1"/>
    <col min="12549" max="12549" width="12.53515625" style="43" customWidth="1"/>
    <col min="12550" max="12550" width="12.3828125" style="43" customWidth="1"/>
    <col min="12551" max="12551" width="13.3828125" style="43" customWidth="1"/>
    <col min="12552" max="12552" width="16.53515625" style="43" bestFit="1" customWidth="1"/>
    <col min="12553" max="12554" width="12.3828125" style="43" customWidth="1"/>
    <col min="12555" max="12557" width="13.3828125" style="43" customWidth="1"/>
    <col min="12558" max="12558" width="13.53515625" style="43" customWidth="1"/>
    <col min="12559" max="12559" width="12.53515625" style="43" customWidth="1"/>
    <col min="12560" max="12560" width="11.3828125" style="43" customWidth="1"/>
    <col min="12561" max="12561" width="7.53515625" style="43" customWidth="1"/>
    <col min="12562" max="12800" width="9.3828125" style="43"/>
    <col min="12801" max="12801" width="0" style="43" hidden="1" customWidth="1"/>
    <col min="12802" max="12802" width="22.53515625" style="43" customWidth="1"/>
    <col min="12803" max="12803" width="2.3828125" style="43" customWidth="1"/>
    <col min="12804" max="12804" width="11.3828125" style="43" customWidth="1"/>
    <col min="12805" max="12805" width="12.53515625" style="43" customWidth="1"/>
    <col min="12806" max="12806" width="12.3828125" style="43" customWidth="1"/>
    <col min="12807" max="12807" width="13.3828125" style="43" customWidth="1"/>
    <col min="12808" max="12808" width="16.53515625" style="43" bestFit="1" customWidth="1"/>
    <col min="12809" max="12810" width="12.3828125" style="43" customWidth="1"/>
    <col min="12811" max="12813" width="13.3828125" style="43" customWidth="1"/>
    <col min="12814" max="12814" width="13.53515625" style="43" customWidth="1"/>
    <col min="12815" max="12815" width="12.53515625" style="43" customWidth="1"/>
    <col min="12816" max="12816" width="11.3828125" style="43" customWidth="1"/>
    <col min="12817" max="12817" width="7.53515625" style="43" customWidth="1"/>
    <col min="12818" max="13056" width="9.3828125" style="43"/>
    <col min="13057" max="13057" width="0" style="43" hidden="1" customWidth="1"/>
    <col min="13058" max="13058" width="22.53515625" style="43" customWidth="1"/>
    <col min="13059" max="13059" width="2.3828125" style="43" customWidth="1"/>
    <col min="13060" max="13060" width="11.3828125" style="43" customWidth="1"/>
    <col min="13061" max="13061" width="12.53515625" style="43" customWidth="1"/>
    <col min="13062" max="13062" width="12.3828125" style="43" customWidth="1"/>
    <col min="13063" max="13063" width="13.3828125" style="43" customWidth="1"/>
    <col min="13064" max="13064" width="16.53515625" style="43" bestFit="1" customWidth="1"/>
    <col min="13065" max="13066" width="12.3828125" style="43" customWidth="1"/>
    <col min="13067" max="13069" width="13.3828125" style="43" customWidth="1"/>
    <col min="13070" max="13070" width="13.53515625" style="43" customWidth="1"/>
    <col min="13071" max="13071" width="12.53515625" style="43" customWidth="1"/>
    <col min="13072" max="13072" width="11.3828125" style="43" customWidth="1"/>
    <col min="13073" max="13073" width="7.53515625" style="43" customWidth="1"/>
    <col min="13074" max="13312" width="9.3828125" style="43"/>
    <col min="13313" max="13313" width="0" style="43" hidden="1" customWidth="1"/>
    <col min="13314" max="13314" width="22.53515625" style="43" customWidth="1"/>
    <col min="13315" max="13315" width="2.3828125" style="43" customWidth="1"/>
    <col min="13316" max="13316" width="11.3828125" style="43" customWidth="1"/>
    <col min="13317" max="13317" width="12.53515625" style="43" customWidth="1"/>
    <col min="13318" max="13318" width="12.3828125" style="43" customWidth="1"/>
    <col min="13319" max="13319" width="13.3828125" style="43" customWidth="1"/>
    <col min="13320" max="13320" width="16.53515625" style="43" bestFit="1" customWidth="1"/>
    <col min="13321" max="13322" width="12.3828125" style="43" customWidth="1"/>
    <col min="13323" max="13325" width="13.3828125" style="43" customWidth="1"/>
    <col min="13326" max="13326" width="13.53515625" style="43" customWidth="1"/>
    <col min="13327" max="13327" width="12.53515625" style="43" customWidth="1"/>
    <col min="13328" max="13328" width="11.3828125" style="43" customWidth="1"/>
    <col min="13329" max="13329" width="7.53515625" style="43" customWidth="1"/>
    <col min="13330" max="13568" width="9.3828125" style="43"/>
    <col min="13569" max="13569" width="0" style="43" hidden="1" customWidth="1"/>
    <col min="13570" max="13570" width="22.53515625" style="43" customWidth="1"/>
    <col min="13571" max="13571" width="2.3828125" style="43" customWidth="1"/>
    <col min="13572" max="13572" width="11.3828125" style="43" customWidth="1"/>
    <col min="13573" max="13573" width="12.53515625" style="43" customWidth="1"/>
    <col min="13574" max="13574" width="12.3828125" style="43" customWidth="1"/>
    <col min="13575" max="13575" width="13.3828125" style="43" customWidth="1"/>
    <col min="13576" max="13576" width="16.53515625" style="43" bestFit="1" customWidth="1"/>
    <col min="13577" max="13578" width="12.3828125" style="43" customWidth="1"/>
    <col min="13579" max="13581" width="13.3828125" style="43" customWidth="1"/>
    <col min="13582" max="13582" width="13.53515625" style="43" customWidth="1"/>
    <col min="13583" max="13583" width="12.53515625" style="43" customWidth="1"/>
    <col min="13584" max="13584" width="11.3828125" style="43" customWidth="1"/>
    <col min="13585" max="13585" width="7.53515625" style="43" customWidth="1"/>
    <col min="13586" max="13824" width="9.3828125" style="43"/>
    <col min="13825" max="13825" width="0" style="43" hidden="1" customWidth="1"/>
    <col min="13826" max="13826" width="22.53515625" style="43" customWidth="1"/>
    <col min="13827" max="13827" width="2.3828125" style="43" customWidth="1"/>
    <col min="13828" max="13828" width="11.3828125" style="43" customWidth="1"/>
    <col min="13829" max="13829" width="12.53515625" style="43" customWidth="1"/>
    <col min="13830" max="13830" width="12.3828125" style="43" customWidth="1"/>
    <col min="13831" max="13831" width="13.3828125" style="43" customWidth="1"/>
    <col min="13832" max="13832" width="16.53515625" style="43" bestFit="1" customWidth="1"/>
    <col min="13833" max="13834" width="12.3828125" style="43" customWidth="1"/>
    <col min="13835" max="13837" width="13.3828125" style="43" customWidth="1"/>
    <col min="13838" max="13838" width="13.53515625" style="43" customWidth="1"/>
    <col min="13839" max="13839" width="12.53515625" style="43" customWidth="1"/>
    <col min="13840" max="13840" width="11.3828125" style="43" customWidth="1"/>
    <col min="13841" max="13841" width="7.53515625" style="43" customWidth="1"/>
    <col min="13842" max="14080" width="9.3828125" style="43"/>
    <col min="14081" max="14081" width="0" style="43" hidden="1" customWidth="1"/>
    <col min="14082" max="14082" width="22.53515625" style="43" customWidth="1"/>
    <col min="14083" max="14083" width="2.3828125" style="43" customWidth="1"/>
    <col min="14084" max="14084" width="11.3828125" style="43" customWidth="1"/>
    <col min="14085" max="14085" width="12.53515625" style="43" customWidth="1"/>
    <col min="14086" max="14086" width="12.3828125" style="43" customWidth="1"/>
    <col min="14087" max="14087" width="13.3828125" style="43" customWidth="1"/>
    <col min="14088" max="14088" width="16.53515625" style="43" bestFit="1" customWidth="1"/>
    <col min="14089" max="14090" width="12.3828125" style="43" customWidth="1"/>
    <col min="14091" max="14093" width="13.3828125" style="43" customWidth="1"/>
    <col min="14094" max="14094" width="13.53515625" style="43" customWidth="1"/>
    <col min="14095" max="14095" width="12.53515625" style="43" customWidth="1"/>
    <col min="14096" max="14096" width="11.3828125" style="43" customWidth="1"/>
    <col min="14097" max="14097" width="7.53515625" style="43" customWidth="1"/>
    <col min="14098" max="14336" width="9.3828125" style="43"/>
    <col min="14337" max="14337" width="0" style="43" hidden="1" customWidth="1"/>
    <col min="14338" max="14338" width="22.53515625" style="43" customWidth="1"/>
    <col min="14339" max="14339" width="2.3828125" style="43" customWidth="1"/>
    <col min="14340" max="14340" width="11.3828125" style="43" customWidth="1"/>
    <col min="14341" max="14341" width="12.53515625" style="43" customWidth="1"/>
    <col min="14342" max="14342" width="12.3828125" style="43" customWidth="1"/>
    <col min="14343" max="14343" width="13.3828125" style="43" customWidth="1"/>
    <col min="14344" max="14344" width="16.53515625" style="43" bestFit="1" customWidth="1"/>
    <col min="14345" max="14346" width="12.3828125" style="43" customWidth="1"/>
    <col min="14347" max="14349" width="13.3828125" style="43" customWidth="1"/>
    <col min="14350" max="14350" width="13.53515625" style="43" customWidth="1"/>
    <col min="14351" max="14351" width="12.53515625" style="43" customWidth="1"/>
    <col min="14352" max="14352" width="11.3828125" style="43" customWidth="1"/>
    <col min="14353" max="14353" width="7.53515625" style="43" customWidth="1"/>
    <col min="14354" max="14592" width="9.3828125" style="43"/>
    <col min="14593" max="14593" width="0" style="43" hidden="1" customWidth="1"/>
    <col min="14594" max="14594" width="22.53515625" style="43" customWidth="1"/>
    <col min="14595" max="14595" width="2.3828125" style="43" customWidth="1"/>
    <col min="14596" max="14596" width="11.3828125" style="43" customWidth="1"/>
    <col min="14597" max="14597" width="12.53515625" style="43" customWidth="1"/>
    <col min="14598" max="14598" width="12.3828125" style="43" customWidth="1"/>
    <col min="14599" max="14599" width="13.3828125" style="43" customWidth="1"/>
    <col min="14600" max="14600" width="16.53515625" style="43" bestFit="1" customWidth="1"/>
    <col min="14601" max="14602" width="12.3828125" style="43" customWidth="1"/>
    <col min="14603" max="14605" width="13.3828125" style="43" customWidth="1"/>
    <col min="14606" max="14606" width="13.53515625" style="43" customWidth="1"/>
    <col min="14607" max="14607" width="12.53515625" style="43" customWidth="1"/>
    <col min="14608" max="14608" width="11.3828125" style="43" customWidth="1"/>
    <col min="14609" max="14609" width="7.53515625" style="43" customWidth="1"/>
    <col min="14610" max="14848" width="9.3828125" style="43"/>
    <col min="14849" max="14849" width="0" style="43" hidden="1" customWidth="1"/>
    <col min="14850" max="14850" width="22.53515625" style="43" customWidth="1"/>
    <col min="14851" max="14851" width="2.3828125" style="43" customWidth="1"/>
    <col min="14852" max="14852" width="11.3828125" style="43" customWidth="1"/>
    <col min="14853" max="14853" width="12.53515625" style="43" customWidth="1"/>
    <col min="14854" max="14854" width="12.3828125" style="43" customWidth="1"/>
    <col min="14855" max="14855" width="13.3828125" style="43" customWidth="1"/>
    <col min="14856" max="14856" width="16.53515625" style="43" bestFit="1" customWidth="1"/>
    <col min="14857" max="14858" width="12.3828125" style="43" customWidth="1"/>
    <col min="14859" max="14861" width="13.3828125" style="43" customWidth="1"/>
    <col min="14862" max="14862" width="13.53515625" style="43" customWidth="1"/>
    <col min="14863" max="14863" width="12.53515625" style="43" customWidth="1"/>
    <col min="14864" max="14864" width="11.3828125" style="43" customWidth="1"/>
    <col min="14865" max="14865" width="7.53515625" style="43" customWidth="1"/>
    <col min="14866" max="15104" width="9.3828125" style="43"/>
    <col min="15105" max="15105" width="0" style="43" hidden="1" customWidth="1"/>
    <col min="15106" max="15106" width="22.53515625" style="43" customWidth="1"/>
    <col min="15107" max="15107" width="2.3828125" style="43" customWidth="1"/>
    <col min="15108" max="15108" width="11.3828125" style="43" customWidth="1"/>
    <col min="15109" max="15109" width="12.53515625" style="43" customWidth="1"/>
    <col min="15110" max="15110" width="12.3828125" style="43" customWidth="1"/>
    <col min="15111" max="15111" width="13.3828125" style="43" customWidth="1"/>
    <col min="15112" max="15112" width="16.53515625" style="43" bestFit="1" customWidth="1"/>
    <col min="15113" max="15114" width="12.3828125" style="43" customWidth="1"/>
    <col min="15115" max="15117" width="13.3828125" style="43" customWidth="1"/>
    <col min="15118" max="15118" width="13.53515625" style="43" customWidth="1"/>
    <col min="15119" max="15119" width="12.53515625" style="43" customWidth="1"/>
    <col min="15120" max="15120" width="11.3828125" style="43" customWidth="1"/>
    <col min="15121" max="15121" width="7.53515625" style="43" customWidth="1"/>
    <col min="15122" max="15360" width="9.3828125" style="43"/>
    <col min="15361" max="15361" width="0" style="43" hidden="1" customWidth="1"/>
    <col min="15362" max="15362" width="22.53515625" style="43" customWidth="1"/>
    <col min="15363" max="15363" width="2.3828125" style="43" customWidth="1"/>
    <col min="15364" max="15364" width="11.3828125" style="43" customWidth="1"/>
    <col min="15365" max="15365" width="12.53515625" style="43" customWidth="1"/>
    <col min="15366" max="15366" width="12.3828125" style="43" customWidth="1"/>
    <col min="15367" max="15367" width="13.3828125" style="43" customWidth="1"/>
    <col min="15368" max="15368" width="16.53515625" style="43" bestFit="1" customWidth="1"/>
    <col min="15369" max="15370" width="12.3828125" style="43" customWidth="1"/>
    <col min="15371" max="15373" width="13.3828125" style="43" customWidth="1"/>
    <col min="15374" max="15374" width="13.53515625" style="43" customWidth="1"/>
    <col min="15375" max="15375" width="12.53515625" style="43" customWidth="1"/>
    <col min="15376" max="15376" width="11.3828125" style="43" customWidth="1"/>
    <col min="15377" max="15377" width="7.53515625" style="43" customWidth="1"/>
    <col min="15378" max="15616" width="9.3828125" style="43"/>
    <col min="15617" max="15617" width="0" style="43" hidden="1" customWidth="1"/>
    <col min="15618" max="15618" width="22.53515625" style="43" customWidth="1"/>
    <col min="15619" max="15619" width="2.3828125" style="43" customWidth="1"/>
    <col min="15620" max="15620" width="11.3828125" style="43" customWidth="1"/>
    <col min="15621" max="15621" width="12.53515625" style="43" customWidth="1"/>
    <col min="15622" max="15622" width="12.3828125" style="43" customWidth="1"/>
    <col min="15623" max="15623" width="13.3828125" style="43" customWidth="1"/>
    <col min="15624" max="15624" width="16.53515625" style="43" bestFit="1" customWidth="1"/>
    <col min="15625" max="15626" width="12.3828125" style="43" customWidth="1"/>
    <col min="15627" max="15629" width="13.3828125" style="43" customWidth="1"/>
    <col min="15630" max="15630" width="13.53515625" style="43" customWidth="1"/>
    <col min="15631" max="15631" width="12.53515625" style="43" customWidth="1"/>
    <col min="15632" max="15632" width="11.3828125" style="43" customWidth="1"/>
    <col min="15633" max="15633" width="7.53515625" style="43" customWidth="1"/>
    <col min="15634" max="15872" width="9.3828125" style="43"/>
    <col min="15873" max="15873" width="0" style="43" hidden="1" customWidth="1"/>
    <col min="15874" max="15874" width="22.53515625" style="43" customWidth="1"/>
    <col min="15875" max="15875" width="2.3828125" style="43" customWidth="1"/>
    <col min="15876" max="15876" width="11.3828125" style="43" customWidth="1"/>
    <col min="15877" max="15877" width="12.53515625" style="43" customWidth="1"/>
    <col min="15878" max="15878" width="12.3828125" style="43" customWidth="1"/>
    <col min="15879" max="15879" width="13.3828125" style="43" customWidth="1"/>
    <col min="15880" max="15880" width="16.53515625" style="43" bestFit="1" customWidth="1"/>
    <col min="15881" max="15882" width="12.3828125" style="43" customWidth="1"/>
    <col min="15883" max="15885" width="13.3828125" style="43" customWidth="1"/>
    <col min="15886" max="15886" width="13.53515625" style="43" customWidth="1"/>
    <col min="15887" max="15887" width="12.53515625" style="43" customWidth="1"/>
    <col min="15888" max="15888" width="11.3828125" style="43" customWidth="1"/>
    <col min="15889" max="15889" width="7.53515625" style="43" customWidth="1"/>
    <col min="15890" max="16128" width="9.3828125" style="43"/>
    <col min="16129" max="16129" width="0" style="43" hidden="1" customWidth="1"/>
    <col min="16130" max="16130" width="22.53515625" style="43" customWidth="1"/>
    <col min="16131" max="16131" width="2.3828125" style="43" customWidth="1"/>
    <col min="16132" max="16132" width="11.3828125" style="43" customWidth="1"/>
    <col min="16133" max="16133" width="12.53515625" style="43" customWidth="1"/>
    <col min="16134" max="16134" width="12.3828125" style="43" customWidth="1"/>
    <col min="16135" max="16135" width="13.3828125" style="43" customWidth="1"/>
    <col min="16136" max="16136" width="16.53515625" style="43" bestFit="1" customWidth="1"/>
    <col min="16137" max="16138" width="12.3828125" style="43" customWidth="1"/>
    <col min="16139" max="16141" width="13.3828125" style="43" customWidth="1"/>
    <col min="16142" max="16142" width="13.53515625" style="43" customWidth="1"/>
    <col min="16143" max="16143" width="12.53515625" style="43" customWidth="1"/>
    <col min="16144" max="16144" width="11.3828125" style="43" customWidth="1"/>
    <col min="16145" max="16145" width="7.53515625" style="43" customWidth="1"/>
    <col min="16146" max="16384" width="9.3828125" style="43"/>
  </cols>
  <sheetData>
    <row r="1" spans="1:43" ht="24.75" customHeight="1" x14ac:dyDescent="0.4">
      <c r="B1" s="40" t="s">
        <v>306</v>
      </c>
      <c r="C1" s="41"/>
      <c r="D1" s="41"/>
      <c r="E1" s="42"/>
      <c r="F1" s="42"/>
      <c r="G1" s="42"/>
      <c r="H1" s="41"/>
      <c r="I1" s="41"/>
      <c r="J1" s="41"/>
      <c r="K1" s="41"/>
      <c r="L1" s="41"/>
      <c r="M1" s="41"/>
      <c r="N1" s="41"/>
      <c r="O1" s="41"/>
      <c r="P1" s="41"/>
    </row>
    <row r="2" spans="1:43" s="48" customFormat="1" ht="34.5" customHeight="1" x14ac:dyDescent="0.4">
      <c r="A2" s="39"/>
      <c r="B2" s="45"/>
      <c r="C2" s="46"/>
      <c r="D2" s="328"/>
      <c r="E2" s="328"/>
      <c r="F2" s="328"/>
      <c r="G2" s="328"/>
      <c r="H2" s="328" t="s">
        <v>3</v>
      </c>
      <c r="I2" s="328"/>
      <c r="J2" s="47"/>
      <c r="K2" s="327" t="s">
        <v>4</v>
      </c>
      <c r="L2" s="327"/>
      <c r="M2" s="327"/>
      <c r="N2" s="327" t="s">
        <v>5</v>
      </c>
      <c r="O2" s="327"/>
      <c r="P2" s="327"/>
      <c r="S2" s="49"/>
      <c r="T2" s="49"/>
    </row>
    <row r="3" spans="1:43" s="48" customFormat="1" ht="56.6" x14ac:dyDescent="0.4">
      <c r="A3" s="39"/>
      <c r="B3" s="45"/>
      <c r="C3" s="50"/>
      <c r="D3" s="51"/>
      <c r="E3" s="51"/>
      <c r="F3" s="51"/>
      <c r="G3" s="51"/>
      <c r="H3" s="51" t="s">
        <v>8</v>
      </c>
      <c r="I3" s="51" t="s">
        <v>9</v>
      </c>
      <c r="J3" s="51" t="s">
        <v>167</v>
      </c>
      <c r="K3" s="52" t="s">
        <v>12</v>
      </c>
      <c r="L3" s="51" t="s">
        <v>168</v>
      </c>
      <c r="M3" s="51" t="s">
        <v>169</v>
      </c>
      <c r="N3" s="51" t="s">
        <v>170</v>
      </c>
      <c r="O3" s="51" t="s">
        <v>16</v>
      </c>
      <c r="P3" s="51" t="s">
        <v>17</v>
      </c>
    </row>
    <row r="4" spans="1:43" s="53" customFormat="1" ht="25.5" customHeight="1" x14ac:dyDescent="0.4">
      <c r="A4" s="39"/>
      <c r="B4" s="53" t="s">
        <v>18</v>
      </c>
      <c r="C4" s="54"/>
      <c r="H4" s="53">
        <f t="shared" ref="H4:P4" si="0">SUM(H6:H43,H45:H51)</f>
        <v>457</v>
      </c>
      <c r="I4" s="53">
        <f t="shared" si="0"/>
        <v>723</v>
      </c>
      <c r="J4" s="53">
        <f t="shared" si="0"/>
        <v>220</v>
      </c>
      <c r="K4" s="53">
        <f t="shared" si="0"/>
        <v>1969</v>
      </c>
      <c r="L4" s="53">
        <f t="shared" si="0"/>
        <v>135</v>
      </c>
      <c r="M4" s="53">
        <f t="shared" si="0"/>
        <v>1285</v>
      </c>
      <c r="N4" s="53">
        <f t="shared" si="0"/>
        <v>5089</v>
      </c>
      <c r="O4" s="53">
        <f t="shared" si="0"/>
        <v>355</v>
      </c>
      <c r="P4" s="53">
        <f t="shared" si="0"/>
        <v>248</v>
      </c>
      <c r="R4" s="55"/>
      <c r="S4" s="49"/>
      <c r="T4" s="49"/>
      <c r="U4" s="48"/>
      <c r="V4" s="55"/>
      <c r="W4" s="56"/>
      <c r="X4" s="55"/>
      <c r="Y4" s="48"/>
      <c r="Z4" s="48"/>
      <c r="AA4" s="48"/>
      <c r="AB4" s="56"/>
      <c r="AC4" s="56"/>
      <c r="AD4" s="56"/>
      <c r="AE4" s="55"/>
      <c r="AF4" s="48"/>
      <c r="AG4" s="48"/>
      <c r="AH4" s="48"/>
      <c r="AI4" s="55"/>
      <c r="AJ4" s="56"/>
      <c r="AK4" s="56"/>
      <c r="AL4" s="56"/>
      <c r="AM4" s="55"/>
      <c r="AN4" s="55"/>
      <c r="AO4" s="55"/>
      <c r="AP4" s="55"/>
      <c r="AQ4" s="55"/>
    </row>
    <row r="5" spans="1:43" s="60" customFormat="1" ht="25.5" customHeight="1" x14ac:dyDescent="0.4">
      <c r="A5" s="57"/>
      <c r="B5" s="53" t="s">
        <v>20</v>
      </c>
      <c r="C5" s="58"/>
      <c r="D5" s="59"/>
      <c r="E5" s="59"/>
      <c r="F5" s="53"/>
      <c r="G5" s="59"/>
      <c r="H5" s="59">
        <f t="shared" ref="H5:P5" si="1">SUM(H6:H43)</f>
        <v>212</v>
      </c>
      <c r="I5" s="59">
        <f t="shared" si="1"/>
        <v>709</v>
      </c>
      <c r="J5" s="59">
        <f t="shared" si="1"/>
        <v>196</v>
      </c>
      <c r="K5" s="59">
        <f t="shared" si="1"/>
        <v>1562</v>
      </c>
      <c r="L5" s="59">
        <f t="shared" si="1"/>
        <v>96</v>
      </c>
      <c r="M5" s="59">
        <f t="shared" si="1"/>
        <v>1019</v>
      </c>
      <c r="N5" s="59">
        <f t="shared" si="1"/>
        <v>4086</v>
      </c>
      <c r="O5" s="59">
        <f t="shared" si="1"/>
        <v>246</v>
      </c>
      <c r="P5" s="59">
        <f t="shared" si="1"/>
        <v>162</v>
      </c>
      <c r="R5" s="55"/>
      <c r="S5" s="61"/>
      <c r="T5" s="61"/>
      <c r="U5" s="48"/>
      <c r="V5" s="55"/>
      <c r="W5" s="56"/>
      <c r="X5" s="55"/>
      <c r="Y5" s="55"/>
      <c r="Z5" s="55"/>
      <c r="AA5" s="55"/>
      <c r="AB5" s="56"/>
      <c r="AC5" s="56"/>
      <c r="AD5" s="56"/>
      <c r="AE5" s="55"/>
      <c r="AF5" s="55"/>
      <c r="AG5" s="55"/>
      <c r="AH5" s="55"/>
      <c r="AI5" s="55"/>
      <c r="AJ5" s="56"/>
      <c r="AK5" s="56"/>
      <c r="AL5" s="56"/>
      <c r="AN5" s="55"/>
      <c r="AO5" s="55"/>
      <c r="AP5" s="55"/>
      <c r="AQ5" s="55"/>
    </row>
    <row r="6" spans="1:43" s="62" customFormat="1" ht="14.25" customHeight="1" x14ac:dyDescent="0.4">
      <c r="A6" s="39">
        <v>51</v>
      </c>
      <c r="B6" s="62" t="s">
        <v>21</v>
      </c>
      <c r="C6" s="63"/>
      <c r="D6" s="64"/>
      <c r="E6" s="64"/>
      <c r="F6" s="53"/>
      <c r="G6" s="64"/>
      <c r="H6" s="81">
        <f>'(2015)'!H6</f>
        <v>7</v>
      </c>
      <c r="I6" s="81">
        <f>'(2015)'!I6</f>
        <v>12</v>
      </c>
      <c r="J6" s="81">
        <f>'(2015)'!J6</f>
        <v>6</v>
      </c>
      <c r="K6" s="81">
        <f>'(2015)'!K6</f>
        <v>31</v>
      </c>
      <c r="L6" s="81">
        <f>'(2015)'!L6</f>
        <v>4</v>
      </c>
      <c r="M6" s="81">
        <f>'(2015)'!M6</f>
        <v>15</v>
      </c>
      <c r="N6" s="81">
        <f>'(2015)'!N6</f>
        <v>72</v>
      </c>
      <c r="O6" s="81">
        <f>'(2015)'!O6</f>
        <v>8</v>
      </c>
      <c r="P6" s="81">
        <f>'(2015)'!P6</f>
        <v>3</v>
      </c>
      <c r="R6" s="55"/>
      <c r="S6" s="61"/>
      <c r="T6" s="61"/>
      <c r="U6" s="48"/>
      <c r="V6" s="55"/>
      <c r="W6" s="65"/>
      <c r="X6" s="55"/>
      <c r="Y6" s="55"/>
      <c r="Z6" s="55"/>
      <c r="AA6" s="55"/>
      <c r="AB6" s="56"/>
      <c r="AC6" s="56"/>
      <c r="AD6" s="56"/>
      <c r="AE6" s="55"/>
      <c r="AF6" s="55"/>
      <c r="AG6" s="55"/>
      <c r="AH6" s="55"/>
      <c r="AI6" s="55"/>
      <c r="AJ6" s="56"/>
      <c r="AK6" s="56"/>
      <c r="AL6" s="56"/>
      <c r="AN6" s="55"/>
      <c r="AO6" s="55"/>
      <c r="AP6" s="55"/>
      <c r="AQ6" s="55"/>
    </row>
    <row r="7" spans="1:43" s="62" customFormat="1" ht="14.25" customHeight="1" x14ac:dyDescent="0.4">
      <c r="A7" s="39">
        <v>52</v>
      </c>
      <c r="B7" s="62" t="s">
        <v>22</v>
      </c>
      <c r="C7" s="63"/>
      <c r="D7" s="64"/>
      <c r="E7" s="64"/>
      <c r="F7" s="53"/>
      <c r="G7" s="64"/>
      <c r="H7" s="81">
        <f>'(2015)'!H7</f>
        <v>3</v>
      </c>
      <c r="I7" s="81">
        <f>'(2015)'!I7</f>
        <v>8</v>
      </c>
      <c r="J7" s="81">
        <f>'(2015)'!J7</f>
        <v>3</v>
      </c>
      <c r="K7" s="81">
        <f>'(2015)'!K7</f>
        <v>22</v>
      </c>
      <c r="L7" s="81">
        <f>'(2015)'!L7</f>
        <v>2</v>
      </c>
      <c r="M7" s="81">
        <f>'(2015)'!M7</f>
        <v>19</v>
      </c>
      <c r="N7" s="81">
        <f>'(2015)'!N7</f>
        <v>47</v>
      </c>
      <c r="O7" s="81">
        <f>'(2015)'!O7</f>
        <v>4</v>
      </c>
      <c r="P7" s="81">
        <f>'(2015)'!P7</f>
        <v>2</v>
      </c>
      <c r="R7" s="55"/>
      <c r="S7" s="61"/>
      <c r="T7" s="61"/>
      <c r="U7" s="48"/>
      <c r="V7" s="55"/>
      <c r="W7" s="56"/>
      <c r="X7" s="55"/>
      <c r="Y7" s="55"/>
      <c r="Z7" s="55"/>
      <c r="AA7" s="55"/>
      <c r="AB7" s="56"/>
      <c r="AC7" s="56"/>
      <c r="AD7" s="56"/>
      <c r="AE7" s="55"/>
      <c r="AF7" s="55"/>
      <c r="AG7" s="55"/>
      <c r="AH7" s="55"/>
      <c r="AI7" s="55"/>
      <c r="AJ7" s="56"/>
      <c r="AK7" s="56"/>
      <c r="AL7" s="56"/>
      <c r="AN7" s="55"/>
      <c r="AO7" s="55"/>
      <c r="AP7" s="55"/>
      <c r="AQ7" s="55"/>
    </row>
    <row r="8" spans="1:43" s="62" customFormat="1" ht="14.25" customHeight="1" x14ac:dyDescent="0.4">
      <c r="A8" s="39">
        <v>86</v>
      </c>
      <c r="B8" s="62" t="s">
        <v>23</v>
      </c>
      <c r="C8" s="63"/>
      <c r="D8" s="64"/>
      <c r="E8" s="64"/>
      <c r="F8" s="53"/>
      <c r="G8" s="64"/>
      <c r="H8" s="81">
        <f>'(2015)'!H8</f>
        <v>11</v>
      </c>
      <c r="I8" s="81">
        <f>'(2015)'!I8</f>
        <v>6</v>
      </c>
      <c r="J8" s="81">
        <f>'(2015)'!J8</f>
        <v>1</v>
      </c>
      <c r="K8" s="81">
        <f>'(2015)'!K8</f>
        <v>21</v>
      </c>
      <c r="L8" s="81">
        <f>'(2015)'!L8</f>
        <v>1</v>
      </c>
      <c r="M8" s="81">
        <f>'(2015)'!M8</f>
        <v>10</v>
      </c>
      <c r="N8" s="81">
        <f>'(2015)'!N8</f>
        <v>81</v>
      </c>
      <c r="O8" s="81">
        <f>'(2015)'!O8</f>
        <v>5</v>
      </c>
      <c r="P8" s="81">
        <f>'(2015)'!P8</f>
        <v>3</v>
      </c>
      <c r="R8" s="55"/>
      <c r="S8" s="61"/>
      <c r="T8" s="61"/>
      <c r="U8" s="48"/>
      <c r="V8" s="55"/>
      <c r="W8" s="56"/>
      <c r="X8" s="55"/>
      <c r="Y8" s="55"/>
      <c r="Z8" s="55"/>
      <c r="AA8" s="55"/>
      <c r="AB8" s="56"/>
      <c r="AC8" s="56"/>
      <c r="AD8" s="56"/>
      <c r="AE8" s="55"/>
      <c r="AF8" s="55"/>
      <c r="AG8" s="55"/>
      <c r="AH8" s="55"/>
      <c r="AI8" s="55"/>
      <c r="AJ8" s="56"/>
      <c r="AK8" s="56"/>
      <c r="AL8" s="56"/>
      <c r="AN8" s="55"/>
      <c r="AO8" s="55"/>
      <c r="AP8" s="55"/>
      <c r="AQ8" s="55"/>
    </row>
    <row r="9" spans="1:43" s="62" customFormat="1" ht="14.25" customHeight="1" x14ac:dyDescent="0.4">
      <c r="A9" s="39">
        <v>53</v>
      </c>
      <c r="B9" s="62" t="s">
        <v>24</v>
      </c>
      <c r="C9" s="63"/>
      <c r="D9" s="64"/>
      <c r="E9" s="64"/>
      <c r="F9" s="53"/>
      <c r="G9" s="64"/>
      <c r="H9" s="64">
        <f>VLOOKUP($B9,Fire2016!$C$10:$I$55,5,FALSE)</f>
        <v>6</v>
      </c>
      <c r="I9" s="64">
        <f>VLOOKUP($B9,Fire2016!$C$10:$I$55,4,FALSE)</f>
        <v>10</v>
      </c>
      <c r="J9" s="64">
        <f>VLOOKUP($B9,Fire2016!$C$10:$I$55,6,FALSE)</f>
        <v>4</v>
      </c>
      <c r="K9" s="64">
        <f>VLOOKUP($B9,Fire2016!$C$10:$O$55,13,FALSE)</f>
        <v>29</v>
      </c>
      <c r="L9" s="64">
        <f>VLOOKUP($B9,Fire2016!$C$10:$Q$55,14,FALSE)+VLOOKUP($B9,Fire2016!$C$10:$Q$55,15,FALSE)</f>
        <v>2</v>
      </c>
      <c r="M9" s="64">
        <f>VLOOKUP($B9,Fire2016!$C$10:$BA$55,51,FALSE)</f>
        <v>14</v>
      </c>
      <c r="N9" s="64">
        <f>VLOOKUP($B9,Fire2016!$C$10:$AZ$55,45,FALSE)</f>
        <v>78</v>
      </c>
      <c r="O9" s="64">
        <f>VLOOKUP($B9,Fire2016!$C$10:$AZ$55,46,FALSE)</f>
        <v>5</v>
      </c>
      <c r="P9" s="64">
        <f>VLOOKUP($B9,Fire2016!$C$10:$AZ$55,47,FALSE)</f>
        <v>3</v>
      </c>
      <c r="R9" s="55"/>
      <c r="S9" s="61"/>
      <c r="T9" s="61"/>
      <c r="U9" s="48"/>
      <c r="V9" s="55"/>
      <c r="W9" s="56"/>
      <c r="X9" s="55"/>
      <c r="Y9" s="55"/>
      <c r="Z9" s="55"/>
      <c r="AA9" s="55"/>
      <c r="AB9" s="56"/>
      <c r="AC9" s="56"/>
      <c r="AD9" s="56"/>
      <c r="AE9" s="55"/>
      <c r="AF9" s="55"/>
      <c r="AG9" s="55"/>
      <c r="AH9" s="55"/>
      <c r="AI9" s="55"/>
      <c r="AJ9" s="56"/>
      <c r="AK9" s="56"/>
      <c r="AL9" s="56"/>
      <c r="AN9" s="55"/>
      <c r="AO9" s="55"/>
      <c r="AP9" s="55"/>
      <c r="AQ9" s="55"/>
    </row>
    <row r="10" spans="1:43" s="62" customFormat="1" ht="14.25" customHeight="1" x14ac:dyDescent="0.4">
      <c r="A10" s="39">
        <v>54</v>
      </c>
      <c r="B10" s="62" t="s">
        <v>25</v>
      </c>
      <c r="C10" s="63"/>
      <c r="D10" s="64"/>
      <c r="E10" s="64"/>
      <c r="F10" s="53"/>
      <c r="G10" s="64"/>
      <c r="H10" s="64">
        <f>VLOOKUP($B10,Fire2016!$C$10:$I$55,5,FALSE)</f>
        <v>3</v>
      </c>
      <c r="I10" s="64">
        <f>VLOOKUP($B10,Fire2016!$C$10:$I$55,4,FALSE)</f>
        <v>20</v>
      </c>
      <c r="J10" s="64">
        <f>VLOOKUP($B10,Fire2016!$C$10:$I$55,6,FALSE)</f>
        <v>4</v>
      </c>
      <c r="K10" s="64">
        <f>VLOOKUP($B10,Fire2016!$C$10:$O$55,13,FALSE)</f>
        <v>36</v>
      </c>
      <c r="L10" s="64">
        <f>VLOOKUP($B10,Fire2016!$C$10:$Q$55,14,FALSE)+VLOOKUP($B10,Fire2016!$C$10:$Q$55,15,FALSE)</f>
        <v>2</v>
      </c>
      <c r="M10" s="64">
        <f>VLOOKUP($B10,Fire2016!$C$10:$BA$55,51,FALSE)</f>
        <v>18</v>
      </c>
      <c r="N10" s="64">
        <f>VLOOKUP($B10,Fire2016!$C$10:$AZ$55,45,FALSE)</f>
        <v>112</v>
      </c>
      <c r="O10" s="64">
        <f>VLOOKUP($B10,Fire2016!$C$10:$AZ$55,46,FALSE)</f>
        <v>3</v>
      </c>
      <c r="P10" s="64">
        <f>VLOOKUP($B10,Fire2016!$C$10:$AZ$55,47,FALSE)</f>
        <v>4</v>
      </c>
      <c r="R10" s="55"/>
      <c r="S10" s="61"/>
      <c r="T10" s="61"/>
      <c r="U10" s="48"/>
      <c r="V10" s="55"/>
      <c r="W10" s="56"/>
      <c r="X10" s="55"/>
      <c r="Y10" s="55"/>
      <c r="Z10" s="55"/>
      <c r="AA10" s="55"/>
      <c r="AB10" s="56"/>
      <c r="AC10" s="56"/>
      <c r="AD10" s="56"/>
      <c r="AE10" s="55"/>
      <c r="AF10" s="55"/>
      <c r="AG10" s="55"/>
      <c r="AH10" s="55"/>
      <c r="AI10" s="55"/>
      <c r="AJ10" s="56"/>
      <c r="AK10" s="56"/>
      <c r="AL10" s="56"/>
      <c r="AN10" s="55"/>
      <c r="AO10" s="55"/>
      <c r="AP10" s="55"/>
      <c r="AQ10" s="55"/>
    </row>
    <row r="11" spans="1:43" s="62" customFormat="1" ht="14.25" customHeight="1" x14ac:dyDescent="0.4">
      <c r="A11" s="39">
        <v>55</v>
      </c>
      <c r="B11" s="62" t="s">
        <v>26</v>
      </c>
      <c r="C11" s="63"/>
      <c r="D11" s="64"/>
      <c r="E11" s="64"/>
      <c r="F11" s="53"/>
      <c r="G11" s="64"/>
      <c r="H11" s="64">
        <f>VLOOKUP($B11,Fire2016!$C$10:$I$55,5,FALSE)</f>
        <v>5</v>
      </c>
      <c r="I11" s="64">
        <f>VLOOKUP($B11,Fire2016!$C$10:$I$55,4,FALSE)</f>
        <v>11</v>
      </c>
      <c r="J11" s="64">
        <f>VLOOKUP($B11,Fire2016!$C$10:$I$55,6,FALSE)</f>
        <v>9</v>
      </c>
      <c r="K11" s="64">
        <f>VLOOKUP($B11,Fire2016!$C$10:$O$55,13,FALSE)</f>
        <v>34</v>
      </c>
      <c r="L11" s="64">
        <f>VLOOKUP($B11,Fire2016!$C$10:$Q$55,14,FALSE)+VLOOKUP($B11,Fire2016!$C$10:$Q$55,15,FALSE)</f>
        <v>3</v>
      </c>
      <c r="M11" s="64">
        <f>VLOOKUP($B11,Fire2016!$C$10:$BA$55,51,FALSE)</f>
        <v>33</v>
      </c>
      <c r="N11" s="64">
        <f>VLOOKUP($B11,Fire2016!$C$10:$AZ$55,45,FALSE)</f>
        <v>136</v>
      </c>
      <c r="O11" s="64">
        <f>VLOOKUP($B11,Fire2016!$C$10:$AZ$55,46,FALSE)</f>
        <v>8</v>
      </c>
      <c r="P11" s="64">
        <f>VLOOKUP($B11,Fire2016!$C$10:$AZ$55,47,FALSE)</f>
        <v>3</v>
      </c>
      <c r="R11" s="55"/>
      <c r="S11" s="61"/>
      <c r="T11" s="61"/>
      <c r="U11" s="48"/>
      <c r="V11" s="55"/>
      <c r="W11" s="56"/>
      <c r="X11" s="55"/>
      <c r="Y11" s="55"/>
      <c r="Z11" s="55"/>
      <c r="AA11" s="55"/>
      <c r="AB11" s="56"/>
      <c r="AC11" s="56"/>
      <c r="AD11" s="56"/>
      <c r="AE11" s="55"/>
      <c r="AF11" s="55"/>
      <c r="AG11" s="55"/>
      <c r="AH11" s="55"/>
      <c r="AI11" s="55"/>
      <c r="AJ11" s="56"/>
      <c r="AK11" s="56"/>
      <c r="AL11" s="56"/>
      <c r="AN11" s="55"/>
      <c r="AO11" s="55"/>
      <c r="AP11" s="55"/>
      <c r="AQ11" s="55"/>
    </row>
    <row r="12" spans="1:43" s="62" customFormat="1" ht="14.25" customHeight="1" x14ac:dyDescent="0.4">
      <c r="A12" s="39">
        <v>56</v>
      </c>
      <c r="B12" s="62" t="s">
        <v>27</v>
      </c>
      <c r="C12" s="63"/>
      <c r="D12" s="64"/>
      <c r="E12" s="64"/>
      <c r="F12" s="53"/>
      <c r="G12" s="64"/>
      <c r="H12" s="64">
        <f>VLOOKUP($B12,Fire2016!$C$10:$I$55,5,FALSE)</f>
        <v>9</v>
      </c>
      <c r="I12" s="64">
        <f>VLOOKUP($B12,Fire2016!$C$10:$I$55,4,FALSE)</f>
        <v>6</v>
      </c>
      <c r="J12" s="64">
        <f>VLOOKUP($B12,Fire2016!$C$10:$I$55,6,FALSE)</f>
        <v>0</v>
      </c>
      <c r="K12" s="64">
        <f>VLOOKUP($B12,Fire2016!$C$10:$O$55,13,FALSE)</f>
        <v>21</v>
      </c>
      <c r="L12" s="64">
        <f>VLOOKUP($B12,Fire2016!$C$10:$Q$55,14,FALSE)+VLOOKUP($B12,Fire2016!$C$10:$Q$55,15,FALSE)</f>
        <v>4</v>
      </c>
      <c r="M12" s="64">
        <f>VLOOKUP($B12,Fire2016!$C$10:$BA$55,51,FALSE)</f>
        <v>13</v>
      </c>
      <c r="N12" s="64">
        <f>VLOOKUP($B12,Fire2016!$C$10:$AZ$55,45,FALSE)</f>
        <v>79</v>
      </c>
      <c r="O12" s="64">
        <f>VLOOKUP($B12,Fire2016!$C$10:$AZ$55,46,FALSE)</f>
        <v>6</v>
      </c>
      <c r="P12" s="64">
        <f>VLOOKUP($B12,Fire2016!$C$10:$AZ$55,47,FALSE)</f>
        <v>2</v>
      </c>
      <c r="R12" s="55"/>
      <c r="S12" s="61"/>
      <c r="T12" s="61"/>
      <c r="U12" s="48"/>
      <c r="V12" s="55"/>
      <c r="W12" s="56"/>
      <c r="X12" s="55"/>
      <c r="Y12" s="55"/>
      <c r="Z12" s="55"/>
      <c r="AA12" s="55"/>
      <c r="AB12" s="56"/>
      <c r="AC12" s="56"/>
      <c r="AD12" s="56"/>
      <c r="AE12" s="55"/>
      <c r="AF12" s="55"/>
      <c r="AG12" s="55"/>
      <c r="AH12" s="55"/>
      <c r="AI12" s="55"/>
      <c r="AJ12" s="56"/>
      <c r="AK12" s="56"/>
      <c r="AL12" s="56"/>
      <c r="AN12" s="55"/>
      <c r="AO12" s="55"/>
      <c r="AP12" s="55"/>
      <c r="AQ12" s="55"/>
    </row>
    <row r="13" spans="1:43" s="62" customFormat="1" ht="14.25" customHeight="1" x14ac:dyDescent="0.4">
      <c r="A13" s="39">
        <v>57</v>
      </c>
      <c r="B13" s="62" t="s">
        <v>28</v>
      </c>
      <c r="C13" s="63"/>
      <c r="D13" s="64"/>
      <c r="E13" s="64"/>
      <c r="F13" s="53"/>
      <c r="G13" s="64"/>
      <c r="H13" s="64">
        <f>VLOOKUP($B13,Fire2016!$C$10:$I$55,5,FALSE)</f>
        <v>2</v>
      </c>
      <c r="I13" s="64">
        <f>VLOOKUP($B13,Fire2016!$C$10:$I$55,4,FALSE)</f>
        <v>24</v>
      </c>
      <c r="J13" s="64">
        <f>VLOOKUP($B13,Fire2016!$C$10:$I$55,6,FALSE)</f>
        <v>5</v>
      </c>
      <c r="K13" s="64">
        <f>VLOOKUP($B13,Fire2016!$C$10:$O$55,13,FALSE)</f>
        <v>44</v>
      </c>
      <c r="L13" s="64">
        <f>VLOOKUP($B13,Fire2016!$C$10:$Q$55,14,FALSE)+VLOOKUP($B13,Fire2016!$C$10:$Q$55,15,FALSE)</f>
        <v>2</v>
      </c>
      <c r="M13" s="64">
        <f>VLOOKUP($B13,Fire2016!$C$10:$BA$55,51,FALSE)</f>
        <v>50</v>
      </c>
      <c r="N13" s="64">
        <f>VLOOKUP($B13,Fire2016!$C$10:$AZ$55,45,FALSE)</f>
        <v>113</v>
      </c>
      <c r="O13" s="64">
        <f>VLOOKUP($B13,Fire2016!$C$10:$AZ$55,46,FALSE)</f>
        <v>7</v>
      </c>
      <c r="P13" s="64">
        <f>VLOOKUP($B13,Fire2016!$C$10:$AZ$55,47,FALSE)</f>
        <v>4</v>
      </c>
      <c r="R13" s="55"/>
      <c r="S13" s="61"/>
      <c r="T13" s="61"/>
      <c r="U13" s="48"/>
      <c r="V13" s="55"/>
      <c r="W13" s="56"/>
      <c r="X13" s="55"/>
      <c r="Y13" s="55"/>
      <c r="Z13" s="55"/>
      <c r="AA13" s="55"/>
      <c r="AB13" s="56"/>
      <c r="AC13" s="56"/>
      <c r="AD13" s="56"/>
      <c r="AE13" s="55"/>
      <c r="AF13" s="55"/>
      <c r="AG13" s="55"/>
      <c r="AH13" s="55"/>
      <c r="AI13" s="55"/>
      <c r="AJ13" s="56"/>
      <c r="AK13" s="56"/>
      <c r="AL13" s="56"/>
      <c r="AN13" s="55"/>
      <c r="AO13" s="55"/>
      <c r="AP13" s="55"/>
      <c r="AQ13" s="55"/>
    </row>
    <row r="14" spans="1:43" s="62" customFormat="1" ht="14.25" customHeight="1" x14ac:dyDescent="0.4">
      <c r="A14" s="39">
        <v>59</v>
      </c>
      <c r="B14" s="62" t="s">
        <v>29</v>
      </c>
      <c r="C14" s="63"/>
      <c r="D14" s="64"/>
      <c r="E14" s="64"/>
      <c r="F14" s="53"/>
      <c r="G14" s="64"/>
      <c r="H14" s="64">
        <f>VLOOKUP($B14,Fire2016!$C$10:$I$55,5,FALSE)</f>
        <v>3</v>
      </c>
      <c r="I14" s="64">
        <f>VLOOKUP($B14,Fire2016!$C$10:$I$55,4,FALSE)</f>
        <v>30</v>
      </c>
      <c r="J14" s="64">
        <f>VLOOKUP($B14,Fire2016!$C$10:$I$55,6,FALSE)</f>
        <v>5</v>
      </c>
      <c r="K14" s="64">
        <f>VLOOKUP($B14,Fire2016!$C$10:$O$55,13,FALSE)</f>
        <v>45</v>
      </c>
      <c r="L14" s="64">
        <f>VLOOKUP($B14,Fire2016!$C$10:$Q$55,14,FALSE)+VLOOKUP($B14,Fire2016!$C$10:$Q$55,15,FALSE)</f>
        <v>2</v>
      </c>
      <c r="M14" s="64">
        <f>VLOOKUP($B14,Fire2016!$C$10:$BA$55,51,FALSE)</f>
        <v>29</v>
      </c>
      <c r="N14" s="64">
        <f>VLOOKUP($B14,Fire2016!$C$10:$AZ$55,45,FALSE)</f>
        <v>114</v>
      </c>
      <c r="O14" s="64">
        <f>VLOOKUP($B14,Fire2016!$C$10:$AZ$55,46,FALSE)</f>
        <v>5</v>
      </c>
      <c r="P14" s="64">
        <f>VLOOKUP($B14,Fire2016!$C$10:$AZ$55,47,FALSE)</f>
        <v>5</v>
      </c>
      <c r="R14" s="55"/>
      <c r="S14" s="61"/>
      <c r="T14" s="61"/>
      <c r="U14" s="48"/>
      <c r="V14" s="55"/>
      <c r="W14" s="56"/>
      <c r="X14" s="55"/>
      <c r="Y14" s="55"/>
      <c r="Z14" s="55"/>
      <c r="AA14" s="55"/>
      <c r="AB14" s="56"/>
      <c r="AC14" s="56"/>
      <c r="AD14" s="56"/>
      <c r="AE14" s="55"/>
      <c r="AF14" s="55"/>
      <c r="AG14" s="55"/>
      <c r="AH14" s="55"/>
      <c r="AI14" s="55"/>
      <c r="AJ14" s="56"/>
      <c r="AK14" s="56"/>
      <c r="AL14" s="56"/>
      <c r="AN14" s="55"/>
      <c r="AO14" s="55"/>
      <c r="AP14" s="55"/>
      <c r="AQ14" s="55"/>
    </row>
    <row r="15" spans="1:43" s="62" customFormat="1" ht="14.25" customHeight="1" x14ac:dyDescent="0.4">
      <c r="A15" s="39">
        <v>60</v>
      </c>
      <c r="B15" s="62" t="s">
        <v>30</v>
      </c>
      <c r="C15" s="63"/>
      <c r="D15" s="64"/>
      <c r="E15" s="64"/>
      <c r="F15" s="53"/>
      <c r="G15" s="64"/>
      <c r="H15" s="64">
        <f>VLOOKUP($B15,Fire2016!$C$10:$I$55,5,FALSE)</f>
        <v>4</v>
      </c>
      <c r="I15" s="64">
        <f>VLOOKUP($B15,Fire2016!$C$10:$I$55,4,FALSE)</f>
        <v>19</v>
      </c>
      <c r="J15" s="64">
        <f>VLOOKUP($B15,Fire2016!$C$10:$I$55,6,FALSE)</f>
        <v>8</v>
      </c>
      <c r="K15" s="64">
        <f>VLOOKUP($B15,Fire2016!$C$10:$O$55,13,FALSE)</f>
        <v>44</v>
      </c>
      <c r="L15" s="64">
        <f>VLOOKUP($B15,Fire2016!$C$10:$Q$55,14,FALSE)+VLOOKUP($B15,Fire2016!$C$10:$Q$55,15,FALSE)</f>
        <v>3</v>
      </c>
      <c r="M15" s="64">
        <f>VLOOKUP($B15,Fire2016!$C$10:$BA$55,51,FALSE)</f>
        <v>17</v>
      </c>
      <c r="N15" s="64">
        <f>VLOOKUP($B15,Fire2016!$C$10:$AZ$55,45,FALSE)</f>
        <v>166</v>
      </c>
      <c r="O15" s="64">
        <f>VLOOKUP($B15,Fire2016!$C$10:$AZ$55,46,FALSE)</f>
        <v>5</v>
      </c>
      <c r="P15" s="64">
        <f>VLOOKUP($B15,Fire2016!$C$10:$AZ$55,47,FALSE)</f>
        <v>4</v>
      </c>
      <c r="R15" s="55"/>
      <c r="S15" s="61"/>
      <c r="T15" s="61"/>
      <c r="U15" s="48"/>
      <c r="V15" s="55"/>
      <c r="W15" s="56"/>
      <c r="X15" s="55"/>
      <c r="Y15" s="55"/>
      <c r="Z15" s="55"/>
      <c r="AA15" s="55"/>
      <c r="AB15" s="56"/>
      <c r="AC15" s="56"/>
      <c r="AD15" s="56"/>
      <c r="AE15" s="55"/>
      <c r="AF15" s="55"/>
      <c r="AG15" s="55"/>
      <c r="AH15" s="55"/>
      <c r="AI15" s="55"/>
      <c r="AJ15" s="56"/>
      <c r="AK15" s="56"/>
      <c r="AL15" s="56"/>
      <c r="AN15" s="55"/>
      <c r="AO15" s="55"/>
      <c r="AP15" s="55"/>
      <c r="AQ15" s="55"/>
    </row>
    <row r="16" spans="1:43" s="62" customFormat="1" ht="14.25" customHeight="1" x14ac:dyDescent="0.4">
      <c r="A16" s="39">
        <v>61</v>
      </c>
      <c r="B16" s="62" t="s">
        <v>266</v>
      </c>
      <c r="C16" s="63"/>
      <c r="D16" s="64"/>
      <c r="E16" s="64"/>
      <c r="F16" s="53"/>
      <c r="G16" s="64"/>
      <c r="H16" s="64">
        <f>VLOOKUP($B16,Fire2016!$C$10:$I$55,5,FALSE)</f>
        <v>3</v>
      </c>
      <c r="I16" s="64">
        <f>VLOOKUP($B16,Fire2016!$C$10:$I$55,4,FALSE)</f>
        <v>73</v>
      </c>
      <c r="J16" s="64">
        <f>VLOOKUP($B16,Fire2016!$C$10:$I$55,6,FALSE)</f>
        <v>9</v>
      </c>
      <c r="K16" s="64">
        <f>VLOOKUP($B16,Fire2016!$C$10:$O$55,13,FALSE)</f>
        <v>121</v>
      </c>
      <c r="L16" s="64">
        <f>VLOOKUP($B16,Fire2016!$C$10:$Q$55,14,FALSE)+VLOOKUP($B16,Fire2016!$C$10:$Q$55,15,FALSE)</f>
        <v>7</v>
      </c>
      <c r="M16" s="64">
        <f>VLOOKUP($B16,Fire2016!$C$10:$BA$55,51,FALSE)</f>
        <v>50</v>
      </c>
      <c r="N16" s="64">
        <f>VLOOKUP($B16,Fire2016!$C$10:$AZ$55,45,FALSE)</f>
        <v>320</v>
      </c>
      <c r="O16" s="64">
        <f>VLOOKUP($B16,Fire2016!$C$10:$AZ$55,46,FALSE)</f>
        <v>17</v>
      </c>
      <c r="P16" s="64">
        <f>VLOOKUP($B16,Fire2016!$C$10:$AZ$55,47,FALSE)</f>
        <v>15</v>
      </c>
      <c r="R16" s="55"/>
      <c r="S16" s="61"/>
      <c r="T16" s="61"/>
      <c r="U16" s="48"/>
      <c r="V16" s="55"/>
      <c r="W16" s="56"/>
      <c r="X16" s="55"/>
      <c r="Y16" s="55"/>
      <c r="Z16" s="55"/>
      <c r="AA16" s="55"/>
      <c r="AB16" s="56"/>
      <c r="AC16" s="56"/>
      <c r="AD16" s="56"/>
      <c r="AE16" s="55"/>
      <c r="AF16" s="55"/>
      <c r="AG16" s="55"/>
      <c r="AH16" s="55"/>
      <c r="AI16" s="55"/>
      <c r="AJ16" s="56"/>
      <c r="AK16" s="56"/>
      <c r="AL16" s="56"/>
      <c r="AN16" s="55"/>
      <c r="AO16" s="55"/>
      <c r="AP16" s="55"/>
      <c r="AQ16" s="55"/>
    </row>
    <row r="17" spans="1:43" s="62" customFormat="1" ht="14.25" customHeight="1" x14ac:dyDescent="0.4">
      <c r="A17" s="39">
        <v>62</v>
      </c>
      <c r="B17" s="170" t="s">
        <v>307</v>
      </c>
      <c r="C17" s="171"/>
      <c r="D17" s="172"/>
      <c r="E17" s="172"/>
      <c r="F17" s="173"/>
      <c r="G17" s="172"/>
      <c r="H17" s="172">
        <f>H66+H67</f>
        <v>6</v>
      </c>
      <c r="I17" s="172">
        <f t="shared" ref="I17:P17" si="2">I66+I67</f>
        <v>37</v>
      </c>
      <c r="J17" s="172">
        <f t="shared" si="2"/>
        <v>7</v>
      </c>
      <c r="K17" s="172">
        <f t="shared" si="2"/>
        <v>74</v>
      </c>
      <c r="L17" s="172">
        <f t="shared" si="2"/>
        <v>4</v>
      </c>
      <c r="M17" s="172">
        <f t="shared" si="2"/>
        <v>47</v>
      </c>
      <c r="N17" s="172">
        <f t="shared" si="2"/>
        <v>242</v>
      </c>
      <c r="O17" s="172">
        <f t="shared" si="2"/>
        <v>9</v>
      </c>
      <c r="P17" s="172">
        <f t="shared" si="2"/>
        <v>6</v>
      </c>
      <c r="R17" s="55"/>
      <c r="S17" s="61"/>
      <c r="T17" s="61"/>
      <c r="U17" s="48"/>
      <c r="V17" s="55"/>
      <c r="W17" s="56"/>
      <c r="X17" s="55"/>
      <c r="Y17" s="55"/>
      <c r="Z17" s="55"/>
      <c r="AA17" s="55"/>
      <c r="AB17" s="56"/>
      <c r="AC17" s="56"/>
      <c r="AD17" s="56"/>
      <c r="AE17" s="55"/>
      <c r="AF17" s="55"/>
      <c r="AG17" s="55"/>
      <c r="AH17" s="55"/>
      <c r="AI17" s="55"/>
      <c r="AJ17" s="56"/>
      <c r="AK17" s="56"/>
      <c r="AL17" s="56"/>
      <c r="AN17" s="55"/>
      <c r="AO17" s="55"/>
      <c r="AP17" s="55"/>
      <c r="AQ17" s="55"/>
    </row>
    <row r="18" spans="1:43" s="62" customFormat="1" ht="14.25" customHeight="1" x14ac:dyDescent="0.4">
      <c r="A18" s="39">
        <v>58</v>
      </c>
      <c r="B18" s="62" t="s">
        <v>33</v>
      </c>
      <c r="C18" s="63"/>
      <c r="D18" s="64"/>
      <c r="E18" s="64"/>
      <c r="F18" s="53"/>
      <c r="G18" s="64"/>
      <c r="H18" s="64">
        <f>VLOOKUP($B18,Fire2016!$C$10:$I$55,5,FALSE)</f>
        <v>2</v>
      </c>
      <c r="I18" s="64">
        <f>VLOOKUP($B18,Fire2016!$C$10:$I$55,4,FALSE)</f>
        <v>6</v>
      </c>
      <c r="J18" s="64">
        <f>VLOOKUP($B18,Fire2016!$C$10:$I$55,6,FALSE)</f>
        <v>7</v>
      </c>
      <c r="K18" s="64">
        <f>VLOOKUP($B18,Fire2016!$C$10:$O$55,13,FALSE)</f>
        <v>27</v>
      </c>
      <c r="L18" s="64">
        <f>VLOOKUP($B18,Fire2016!$C$10:$Q$55,14,FALSE)+VLOOKUP($B18,Fire2016!$C$10:$Q$55,15,FALSE)</f>
        <v>2</v>
      </c>
      <c r="M18" s="64">
        <f>VLOOKUP($B18,Fire2016!$C$10:$BA$55,51,FALSE)</f>
        <v>14</v>
      </c>
      <c r="N18" s="64">
        <f>VLOOKUP($B18,Fire2016!$C$10:$AZ$55,45,FALSE)</f>
        <v>80</v>
      </c>
      <c r="O18" s="64">
        <f>VLOOKUP($B18,Fire2016!$C$10:$AZ$55,46,FALSE)</f>
        <v>5</v>
      </c>
      <c r="P18" s="64">
        <f>VLOOKUP($B18,Fire2016!$C$10:$AZ$55,47,FALSE)</f>
        <v>3</v>
      </c>
      <c r="R18" s="55"/>
      <c r="S18" s="61"/>
      <c r="T18" s="61"/>
      <c r="U18" s="48"/>
      <c r="V18" s="55"/>
      <c r="W18" s="56"/>
      <c r="X18" s="55"/>
      <c r="Y18" s="55"/>
      <c r="Z18" s="55"/>
      <c r="AA18" s="55"/>
      <c r="AB18" s="56"/>
      <c r="AC18" s="56"/>
      <c r="AD18" s="56"/>
      <c r="AE18" s="55"/>
      <c r="AF18" s="55"/>
      <c r="AG18" s="55"/>
      <c r="AH18" s="55"/>
      <c r="AI18" s="55"/>
      <c r="AJ18" s="56"/>
      <c r="AK18" s="56"/>
      <c r="AL18" s="56"/>
      <c r="AN18" s="55"/>
      <c r="AO18" s="55"/>
      <c r="AP18" s="55"/>
      <c r="AQ18" s="55"/>
    </row>
    <row r="19" spans="1:43" s="62" customFormat="1" ht="14.25" customHeight="1" x14ac:dyDescent="0.4">
      <c r="A19" s="39">
        <v>63</v>
      </c>
      <c r="B19" s="62" t="s">
        <v>34</v>
      </c>
      <c r="C19" s="63"/>
      <c r="D19" s="64"/>
      <c r="E19" s="64"/>
      <c r="F19" s="53"/>
      <c r="G19" s="64"/>
      <c r="H19" s="64">
        <f>VLOOKUP($B19,Fire2016!$C$10:$I$55,5,FALSE)</f>
        <v>6</v>
      </c>
      <c r="I19" s="64">
        <f>VLOOKUP($B19,Fire2016!$C$10:$I$55,4,FALSE)</f>
        <v>12</v>
      </c>
      <c r="J19" s="64">
        <f>VLOOKUP($B19,Fire2016!$C$10:$I$55,6,FALSE)</f>
        <v>6</v>
      </c>
      <c r="K19" s="64">
        <f>VLOOKUP($B19,Fire2016!$C$10:$O$55,13,FALSE)</f>
        <v>42</v>
      </c>
      <c r="L19" s="64">
        <f>VLOOKUP($B19,Fire2016!$C$10:$Q$55,14,FALSE)+VLOOKUP($B19,Fire2016!$C$10:$Q$55,15,FALSE)</f>
        <v>3</v>
      </c>
      <c r="M19" s="64">
        <f>VLOOKUP($B19,Fire2016!$C$10:$BA$55,51,FALSE)</f>
        <v>5</v>
      </c>
      <c r="N19" s="64">
        <f>VLOOKUP($B19,Fire2016!$C$10:$AZ$55,45,FALSE)</f>
        <v>118</v>
      </c>
      <c r="O19" s="64">
        <f>VLOOKUP($B19,Fire2016!$C$10:$AZ$55,46,FALSE)</f>
        <v>7</v>
      </c>
      <c r="P19" s="64">
        <f>VLOOKUP($B19,Fire2016!$C$10:$AZ$55,47,FALSE)</f>
        <v>3</v>
      </c>
      <c r="R19" s="55"/>
      <c r="S19" s="61"/>
      <c r="T19" s="61"/>
      <c r="U19" s="48"/>
      <c r="V19" s="55"/>
      <c r="W19" s="56"/>
      <c r="X19" s="55"/>
      <c r="Y19" s="55"/>
      <c r="Z19" s="55"/>
      <c r="AA19" s="55"/>
      <c r="AB19" s="56"/>
      <c r="AC19" s="56"/>
      <c r="AD19" s="56"/>
      <c r="AE19" s="55"/>
      <c r="AF19" s="55"/>
      <c r="AG19" s="55"/>
      <c r="AH19" s="55"/>
      <c r="AI19" s="55"/>
      <c r="AJ19" s="56"/>
      <c r="AK19" s="56"/>
      <c r="AL19" s="56"/>
      <c r="AN19" s="55"/>
      <c r="AO19" s="55"/>
      <c r="AP19" s="55"/>
      <c r="AQ19" s="55"/>
    </row>
    <row r="20" spans="1:43" s="62" customFormat="1" ht="14.25" customHeight="1" x14ac:dyDescent="0.4">
      <c r="A20" s="39">
        <v>64</v>
      </c>
      <c r="B20" s="62" t="s">
        <v>35</v>
      </c>
      <c r="C20" s="63"/>
      <c r="D20" s="64"/>
      <c r="E20" s="64"/>
      <c r="F20" s="53"/>
      <c r="G20" s="64"/>
      <c r="H20" s="64">
        <f>VLOOKUP($B20,Fire2016!$C$10:$I$55,5,FALSE)</f>
        <v>17</v>
      </c>
      <c r="I20" s="64">
        <f>VLOOKUP($B20,Fire2016!$C$10:$I$55,4,FALSE)</f>
        <v>32</v>
      </c>
      <c r="J20" s="64">
        <f>VLOOKUP($B20,Fire2016!$C$10:$I$55,6,FALSE)</f>
        <v>1</v>
      </c>
      <c r="K20" s="64">
        <f>VLOOKUP($B20,Fire2016!$C$10:$O$55,13,FALSE)</f>
        <v>75</v>
      </c>
      <c r="L20" s="64">
        <f>VLOOKUP($B20,Fire2016!$C$10:$Q$55,14,FALSE)+VLOOKUP($B20,Fire2016!$C$10:$Q$55,15,FALSE)</f>
        <v>5</v>
      </c>
      <c r="M20" s="64">
        <f>VLOOKUP($B20,Fire2016!$C$10:$BA$55,51,FALSE)</f>
        <v>38</v>
      </c>
      <c r="N20" s="64">
        <f>VLOOKUP($B20,Fire2016!$C$10:$AZ$55,45,FALSE)</f>
        <v>186</v>
      </c>
      <c r="O20" s="64">
        <f>VLOOKUP($B20,Fire2016!$C$10:$AZ$55,46,FALSE)</f>
        <v>12</v>
      </c>
      <c r="P20" s="64">
        <f>VLOOKUP($B20,Fire2016!$C$10:$AZ$55,47,FALSE)</f>
        <v>7</v>
      </c>
      <c r="R20" s="55"/>
      <c r="S20" s="61"/>
      <c r="T20" s="61"/>
      <c r="U20" s="48"/>
      <c r="V20" s="55"/>
      <c r="W20" s="56"/>
      <c r="X20" s="55"/>
      <c r="Y20" s="55"/>
      <c r="Z20" s="55"/>
      <c r="AA20" s="55"/>
      <c r="AB20" s="56"/>
      <c r="AC20" s="56"/>
      <c r="AD20" s="56"/>
      <c r="AE20" s="55"/>
      <c r="AF20" s="55"/>
      <c r="AG20" s="55"/>
      <c r="AH20" s="55"/>
      <c r="AI20" s="55"/>
      <c r="AJ20" s="56"/>
      <c r="AK20" s="56"/>
      <c r="AL20" s="56"/>
      <c r="AN20" s="55"/>
      <c r="AO20" s="55"/>
      <c r="AP20" s="55"/>
      <c r="AQ20" s="55"/>
    </row>
    <row r="21" spans="1:43" s="62" customFormat="1" ht="14.25" customHeight="1" x14ac:dyDescent="0.4">
      <c r="A21" s="39">
        <v>65</v>
      </c>
      <c r="B21" s="62" t="s">
        <v>36</v>
      </c>
      <c r="C21" s="63"/>
      <c r="D21" s="64"/>
      <c r="E21" s="64"/>
      <c r="F21" s="53"/>
      <c r="G21" s="64"/>
      <c r="H21" s="64">
        <f>VLOOKUP($B21,Fire2016!$C$10:$I$55,5,FALSE)</f>
        <v>2</v>
      </c>
      <c r="I21" s="64">
        <f>VLOOKUP($B21,Fire2016!$C$10:$I$55,4,FALSE)</f>
        <v>16</v>
      </c>
      <c r="J21" s="64">
        <f>VLOOKUP($B21,Fire2016!$C$10:$I$55,6,FALSE)</f>
        <v>3</v>
      </c>
      <c r="K21" s="64">
        <f>VLOOKUP($B21,Fire2016!$C$10:$O$55,13,FALSE)</f>
        <v>32</v>
      </c>
      <c r="L21" s="64">
        <f>VLOOKUP($B21,Fire2016!$C$10:$Q$55,14,FALSE)+VLOOKUP($B21,Fire2016!$C$10:$Q$55,15,FALSE)</f>
        <v>2</v>
      </c>
      <c r="M21" s="64">
        <f>VLOOKUP($B21,Fire2016!$C$10:$BA$55,51,FALSE)</f>
        <v>18</v>
      </c>
      <c r="N21" s="64">
        <f>VLOOKUP($B21,Fire2016!$C$10:$AZ$55,45,FALSE)</f>
        <v>69</v>
      </c>
      <c r="O21" s="64">
        <f>VLOOKUP($B21,Fire2016!$C$10:$AZ$55,46,FALSE)</f>
        <v>7</v>
      </c>
      <c r="P21" s="64">
        <f>VLOOKUP($B21,Fire2016!$C$10:$AZ$55,47,FALSE)</f>
        <v>2</v>
      </c>
      <c r="R21" s="55"/>
      <c r="S21" s="61"/>
      <c r="T21" s="61"/>
      <c r="U21" s="48"/>
      <c r="V21" s="55"/>
      <c r="W21" s="56"/>
      <c r="X21" s="55"/>
      <c r="Y21" s="55"/>
      <c r="Z21" s="55"/>
      <c r="AA21" s="55"/>
      <c r="AB21" s="56"/>
      <c r="AC21" s="56"/>
      <c r="AD21" s="56"/>
      <c r="AE21" s="55"/>
      <c r="AF21" s="55"/>
      <c r="AG21" s="55"/>
      <c r="AH21" s="55"/>
      <c r="AI21" s="55"/>
      <c r="AJ21" s="56"/>
      <c r="AK21" s="56"/>
      <c r="AL21" s="56"/>
      <c r="AN21" s="55"/>
      <c r="AO21" s="55"/>
      <c r="AP21" s="55"/>
      <c r="AQ21" s="55"/>
    </row>
    <row r="22" spans="1:43" s="62" customFormat="1" ht="14.25" customHeight="1" x14ac:dyDescent="0.4">
      <c r="A22" s="39">
        <v>67</v>
      </c>
      <c r="B22" s="62" t="s">
        <v>37</v>
      </c>
      <c r="C22" s="63"/>
      <c r="D22" s="64"/>
      <c r="E22" s="64"/>
      <c r="F22" s="53"/>
      <c r="G22" s="64"/>
      <c r="H22" s="81">
        <f>'(2015)'!H22</f>
        <v>13</v>
      </c>
      <c r="I22" s="81">
        <f>'(2015)'!I22</f>
        <v>38</v>
      </c>
      <c r="J22" s="81">
        <v>0</v>
      </c>
      <c r="K22" s="81">
        <f>'(2015)'!K22</f>
        <v>76</v>
      </c>
      <c r="L22" s="81">
        <f>'(2015)'!L22</f>
        <v>0</v>
      </c>
      <c r="M22" s="81">
        <f>'(2015)'!M22</f>
        <v>64</v>
      </c>
      <c r="N22" s="81">
        <f>'(2015)'!N22</f>
        <v>136</v>
      </c>
      <c r="O22" s="81">
        <f>'(2015)'!O22</f>
        <v>12</v>
      </c>
      <c r="P22" s="81">
        <f>'(2015)'!P22</f>
        <v>10</v>
      </c>
      <c r="R22" s="55"/>
      <c r="S22" s="61"/>
      <c r="T22" s="61"/>
      <c r="U22" s="48"/>
      <c r="V22" s="55"/>
      <c r="W22" s="56"/>
      <c r="X22" s="55"/>
      <c r="Y22" s="55"/>
      <c r="Z22" s="55"/>
      <c r="AA22" s="55"/>
      <c r="AB22" s="56"/>
      <c r="AC22" s="56"/>
      <c r="AD22" s="56"/>
      <c r="AE22" s="55"/>
      <c r="AF22" s="55"/>
      <c r="AG22" s="55"/>
      <c r="AH22" s="55"/>
      <c r="AI22" s="55"/>
      <c r="AJ22" s="56"/>
      <c r="AK22" s="56"/>
      <c r="AL22" s="56"/>
      <c r="AN22" s="55"/>
      <c r="AO22" s="55"/>
      <c r="AP22" s="55"/>
      <c r="AQ22" s="55"/>
    </row>
    <row r="23" spans="1:43" s="62" customFormat="1" ht="14.25" customHeight="1" x14ac:dyDescent="0.4">
      <c r="A23" s="39">
        <v>68</v>
      </c>
      <c r="B23" s="62" t="s">
        <v>273</v>
      </c>
      <c r="C23" s="63"/>
      <c r="D23" s="64"/>
      <c r="E23" s="64"/>
      <c r="F23" s="53"/>
      <c r="G23" s="64"/>
      <c r="H23" s="81">
        <f>'(2015)'!H23</f>
        <v>8</v>
      </c>
      <c r="I23" s="81">
        <f>'(2015)'!I23</f>
        <v>19</v>
      </c>
      <c r="J23" s="81">
        <v>0</v>
      </c>
      <c r="K23" s="81">
        <f>'(2015)'!K23</f>
        <v>41</v>
      </c>
      <c r="L23" s="81">
        <f>'(2015)'!L23</f>
        <v>2</v>
      </c>
      <c r="M23" s="81">
        <f>'(2015)'!M23</f>
        <v>32</v>
      </c>
      <c r="N23" s="81">
        <f>'(2015)'!N23</f>
        <v>88</v>
      </c>
      <c r="O23" s="81">
        <f>'(2015)'!O23</f>
        <v>6</v>
      </c>
      <c r="P23" s="81">
        <f>'(2015)'!P23</f>
        <v>3</v>
      </c>
      <c r="R23" s="55"/>
      <c r="S23" s="61"/>
      <c r="T23" s="61"/>
      <c r="U23" s="48"/>
      <c r="V23" s="55"/>
      <c r="W23" s="56"/>
      <c r="X23" s="55"/>
      <c r="Y23" s="55"/>
      <c r="Z23" s="55"/>
      <c r="AA23" s="55"/>
      <c r="AB23" s="56"/>
      <c r="AC23" s="56"/>
      <c r="AD23" s="56"/>
      <c r="AE23" s="55"/>
      <c r="AF23" s="55"/>
      <c r="AG23" s="55"/>
      <c r="AH23" s="55"/>
      <c r="AI23" s="55"/>
      <c r="AJ23" s="56"/>
      <c r="AK23" s="56"/>
      <c r="AL23" s="56"/>
      <c r="AN23" s="55"/>
      <c r="AO23" s="55"/>
      <c r="AP23" s="55"/>
      <c r="AQ23" s="55"/>
    </row>
    <row r="24" spans="1:43" s="62" customFormat="1" ht="14.25" customHeight="1" x14ac:dyDescent="0.4">
      <c r="A24" s="39">
        <v>69</v>
      </c>
      <c r="B24" s="62" t="s">
        <v>39</v>
      </c>
      <c r="C24" s="63"/>
      <c r="D24" s="64"/>
      <c r="E24" s="64"/>
      <c r="F24" s="53"/>
      <c r="G24" s="64"/>
      <c r="H24" s="64">
        <f>VLOOKUP($B24,Fire2016!$C$10:$I$55,5,FALSE)</f>
        <v>9</v>
      </c>
      <c r="I24" s="64">
        <f>VLOOKUP($B24,Fire2016!$C$10:$I$55,4,FALSE)</f>
        <v>13</v>
      </c>
      <c r="J24" s="64">
        <f>VLOOKUP($B24,Fire2016!$C$10:$I$55,6,FALSE)</f>
        <v>7</v>
      </c>
      <c r="K24" s="64">
        <f>VLOOKUP($B24,Fire2016!$C$10:$O$55,13,FALSE)</f>
        <v>40</v>
      </c>
      <c r="L24" s="64">
        <f>VLOOKUP($B24,Fire2016!$C$10:$Q$55,14,FALSE)+VLOOKUP($B24,Fire2016!$C$10:$Q$55,15,FALSE)</f>
        <v>2</v>
      </c>
      <c r="M24" s="64">
        <f>VLOOKUP($B24,Fire2016!$C$10:$BA$55,51,FALSE)</f>
        <v>11</v>
      </c>
      <c r="N24" s="64">
        <f>VLOOKUP($B24,Fire2016!$C$10:$AZ$55,45,FALSE)</f>
        <v>117</v>
      </c>
      <c r="O24" s="64">
        <f>VLOOKUP($B24,Fire2016!$C$10:$AZ$55,46,FALSE)</f>
        <v>7</v>
      </c>
      <c r="P24" s="64">
        <f>VLOOKUP($B24,Fire2016!$C$10:$AZ$55,47,FALSE)</f>
        <v>8</v>
      </c>
      <c r="R24" s="55"/>
      <c r="S24" s="61"/>
      <c r="T24" s="61"/>
      <c r="U24" s="48"/>
      <c r="V24" s="55"/>
      <c r="W24" s="56"/>
      <c r="X24" s="55"/>
      <c r="Y24" s="55"/>
      <c r="Z24" s="55"/>
      <c r="AA24" s="55"/>
      <c r="AB24" s="56"/>
      <c r="AC24" s="56"/>
      <c r="AD24" s="56"/>
      <c r="AE24" s="55"/>
      <c r="AF24" s="55"/>
      <c r="AG24" s="55"/>
      <c r="AH24" s="55"/>
      <c r="AI24" s="55"/>
      <c r="AJ24" s="56"/>
      <c r="AK24" s="56"/>
      <c r="AL24" s="56"/>
      <c r="AN24" s="55"/>
      <c r="AO24" s="55"/>
      <c r="AP24" s="55"/>
      <c r="AQ24" s="55"/>
    </row>
    <row r="25" spans="1:43" s="62" customFormat="1" ht="14.25" customHeight="1" x14ac:dyDescent="0.4">
      <c r="A25" s="39">
        <v>70</v>
      </c>
      <c r="B25" s="62" t="s">
        <v>40</v>
      </c>
      <c r="C25" s="63"/>
      <c r="D25" s="64"/>
      <c r="E25" s="64"/>
      <c r="F25" s="53"/>
      <c r="G25" s="64"/>
      <c r="H25" s="81">
        <f>'(2015)'!H25</f>
        <v>8</v>
      </c>
      <c r="I25" s="81">
        <f>'(2015)'!I25</f>
        <v>18</v>
      </c>
      <c r="J25" s="81">
        <f>'(2015)'!J25</f>
        <v>3</v>
      </c>
      <c r="K25" s="81">
        <f>'(2015)'!K25</f>
        <v>48</v>
      </c>
      <c r="L25" s="81">
        <f>'(2015)'!L25</f>
        <v>4</v>
      </c>
      <c r="M25" s="81">
        <f>'(2015)'!M25</f>
        <v>29</v>
      </c>
      <c r="N25" s="81">
        <f>'(2015)'!N25</f>
        <v>170</v>
      </c>
      <c r="O25" s="81">
        <f>'(2015)'!O25</f>
        <v>9</v>
      </c>
      <c r="P25" s="81">
        <f>'(2015)'!P25</f>
        <v>2</v>
      </c>
      <c r="R25" s="55"/>
      <c r="S25" s="61"/>
      <c r="T25" s="61"/>
      <c r="U25" s="48"/>
      <c r="V25" s="55"/>
      <c r="W25" s="56"/>
      <c r="X25" s="55"/>
      <c r="Y25" s="55"/>
      <c r="Z25" s="55"/>
      <c r="AA25" s="55"/>
      <c r="AB25" s="56"/>
      <c r="AC25" s="56"/>
      <c r="AD25" s="56"/>
      <c r="AE25" s="55"/>
      <c r="AF25" s="55"/>
      <c r="AG25" s="55"/>
      <c r="AH25" s="55"/>
      <c r="AI25" s="55"/>
      <c r="AJ25" s="56"/>
      <c r="AK25" s="56"/>
      <c r="AL25" s="56"/>
      <c r="AN25" s="55"/>
      <c r="AO25" s="55"/>
      <c r="AP25" s="55"/>
      <c r="AQ25" s="55"/>
    </row>
    <row r="26" spans="1:43" s="62" customFormat="1" ht="14.25" customHeight="1" x14ac:dyDescent="0.4">
      <c r="A26" s="39">
        <v>71</v>
      </c>
      <c r="B26" s="39" t="s">
        <v>41</v>
      </c>
      <c r="C26" s="63"/>
      <c r="D26" s="64"/>
      <c r="E26" s="64"/>
      <c r="F26" s="53"/>
      <c r="G26" s="64"/>
      <c r="H26" s="64">
        <f>VLOOKUP($B26,Fire2016!$C$10:$I$55,5,FALSE)</f>
        <v>1</v>
      </c>
      <c r="I26" s="64">
        <f>VLOOKUP($B26,Fire2016!$C$10:$I$55,4,FALSE)</f>
        <v>8</v>
      </c>
      <c r="J26" s="64">
        <f>VLOOKUP($B26,Fire2016!$C$10:$I$55,6,FALSE)</f>
        <v>1</v>
      </c>
      <c r="K26" s="64">
        <f>VLOOKUP($B26,Fire2016!$C$10:$O$55,13,FALSE)</f>
        <v>13</v>
      </c>
      <c r="L26" s="64">
        <f>VLOOKUP($B26,Fire2016!$C$10:$Q$55,14,FALSE)+VLOOKUP($B26,Fire2016!$C$10:$Q$55,15,FALSE)</f>
        <v>2</v>
      </c>
      <c r="M26" s="64">
        <f>VLOOKUP($B26,Fire2016!$C$10:$BA$55,51,FALSE)</f>
        <v>24</v>
      </c>
      <c r="N26" s="64">
        <f>VLOOKUP($B26,Fire2016!$C$10:$AZ$55,45,FALSE)</f>
        <v>16</v>
      </c>
      <c r="O26" s="64">
        <f>VLOOKUP($B26,Fire2016!$C$10:$AZ$55,46,FALSE)</f>
        <v>2</v>
      </c>
      <c r="P26" s="64">
        <f>VLOOKUP($B26,Fire2016!$C$10:$AZ$55,47,FALSE)</f>
        <v>1</v>
      </c>
      <c r="R26" s="55"/>
      <c r="S26" s="61"/>
      <c r="T26" s="61"/>
      <c r="U26" s="48"/>
      <c r="V26" s="55"/>
      <c r="W26" s="56"/>
      <c r="X26" s="55"/>
      <c r="Y26" s="55"/>
      <c r="Z26" s="55"/>
      <c r="AA26" s="55"/>
      <c r="AB26" s="56"/>
      <c r="AC26" s="56"/>
      <c r="AD26" s="56"/>
      <c r="AE26" s="55"/>
      <c r="AF26" s="55"/>
      <c r="AG26" s="55"/>
      <c r="AH26" s="55"/>
      <c r="AI26" s="55"/>
      <c r="AJ26" s="56"/>
      <c r="AK26" s="56"/>
      <c r="AL26" s="56"/>
      <c r="AN26" s="55"/>
      <c r="AO26" s="55"/>
      <c r="AP26" s="55"/>
      <c r="AQ26" s="55"/>
    </row>
    <row r="27" spans="1:43" s="62" customFormat="1" ht="14.25" customHeight="1" x14ac:dyDescent="0.4">
      <c r="A27" s="39">
        <v>73</v>
      </c>
      <c r="B27" s="62" t="s">
        <v>42</v>
      </c>
      <c r="C27" s="63"/>
      <c r="D27" s="64"/>
      <c r="E27" s="64"/>
      <c r="F27" s="53"/>
      <c r="G27" s="64"/>
      <c r="H27" s="64">
        <f>VLOOKUP($B27,Fire2016!$C$10:$I$55,5,FALSE)</f>
        <v>14</v>
      </c>
      <c r="I27" s="64">
        <f>VLOOKUP($B27,Fire2016!$C$10:$I$55,4,FALSE)</f>
        <v>34</v>
      </c>
      <c r="J27" s="64">
        <f>VLOOKUP($B27,Fire2016!$C$10:$I$55,6,FALSE)</f>
        <v>9</v>
      </c>
      <c r="K27" s="64">
        <f>VLOOKUP($B27,Fire2016!$C$10:$O$55,13,FALSE)</f>
        <v>95</v>
      </c>
      <c r="L27" s="64">
        <f>VLOOKUP($B27,Fire2016!$C$10:$Q$55,14,FALSE)+VLOOKUP($B27,Fire2016!$C$10:$Q$55,15,FALSE)</f>
        <v>6</v>
      </c>
      <c r="M27" s="64">
        <f>VLOOKUP($B27,Fire2016!$C$10:$BA$55,51,FALSE)</f>
        <v>42</v>
      </c>
      <c r="N27" s="64">
        <f>VLOOKUP($B27,Fire2016!$C$10:$AZ$55,45,FALSE)</f>
        <v>273</v>
      </c>
      <c r="O27" s="64">
        <f>VLOOKUP($B27,Fire2016!$C$10:$AZ$55,46,FALSE)</f>
        <v>13</v>
      </c>
      <c r="P27" s="64">
        <f>VLOOKUP($B27,Fire2016!$C$10:$AZ$55,47,FALSE)</f>
        <v>9</v>
      </c>
      <c r="R27" s="55"/>
      <c r="S27" s="61"/>
      <c r="T27" s="61"/>
      <c r="U27" s="48"/>
      <c r="V27" s="55"/>
      <c r="W27" s="56"/>
      <c r="X27" s="55"/>
      <c r="Y27" s="55"/>
      <c r="Z27" s="55"/>
      <c r="AA27" s="55"/>
      <c r="AB27" s="56"/>
      <c r="AC27" s="56"/>
      <c r="AD27" s="56"/>
      <c r="AE27" s="55"/>
      <c r="AF27" s="55"/>
      <c r="AG27" s="55"/>
      <c r="AH27" s="55"/>
      <c r="AI27" s="55"/>
      <c r="AJ27" s="56"/>
      <c r="AK27" s="56"/>
      <c r="AL27" s="56"/>
      <c r="AN27" s="55"/>
      <c r="AO27" s="55"/>
      <c r="AP27" s="55"/>
      <c r="AQ27" s="55"/>
    </row>
    <row r="28" spans="1:43" s="62" customFormat="1" ht="14.25" customHeight="1" x14ac:dyDescent="0.4">
      <c r="A28" s="39">
        <v>74</v>
      </c>
      <c r="B28" s="62" t="s">
        <v>43</v>
      </c>
      <c r="C28" s="63"/>
      <c r="D28" s="64"/>
      <c r="E28" s="64"/>
      <c r="F28" s="53"/>
      <c r="G28" s="64"/>
      <c r="H28" s="64">
        <f>VLOOKUP($B28,Fire2016!$C$10:$I$55,5,FALSE)</f>
        <v>10</v>
      </c>
      <c r="I28" s="64">
        <f>VLOOKUP($B28,Fire2016!$C$10:$I$55,4,FALSE)</f>
        <v>17</v>
      </c>
      <c r="J28" s="64">
        <f>VLOOKUP($B28,Fire2016!$C$10:$I$55,6,FALSE)</f>
        <v>12</v>
      </c>
      <c r="K28" s="64">
        <f>VLOOKUP($B28,Fire2016!$C$10:$O$55,13,FALSE)</f>
        <v>59</v>
      </c>
      <c r="L28" s="64">
        <f>VLOOKUP($B28,Fire2016!$C$10:$Q$55,14,FALSE)+VLOOKUP($B28,Fire2016!$C$10:$Q$55,15,FALSE)</f>
        <v>4</v>
      </c>
      <c r="M28" s="64">
        <f>VLOOKUP($B28,Fire2016!$C$10:$BA$55,51,FALSE)</f>
        <v>33</v>
      </c>
      <c r="N28" s="64">
        <f>VLOOKUP($B28,Fire2016!$C$10:$AZ$55,45,FALSE)</f>
        <v>92</v>
      </c>
      <c r="O28" s="64">
        <f>VLOOKUP($B28,Fire2016!$C$10:$AZ$55,46,FALSE)</f>
        <v>7</v>
      </c>
      <c r="P28" s="64">
        <f>VLOOKUP($B28,Fire2016!$C$10:$AZ$55,47,FALSE)</f>
        <v>6</v>
      </c>
      <c r="R28" s="55"/>
      <c r="S28" s="61"/>
      <c r="T28" s="61"/>
      <c r="U28" s="48"/>
      <c r="V28" s="55"/>
      <c r="W28" s="56"/>
      <c r="X28" s="55"/>
      <c r="Y28" s="55"/>
      <c r="Z28" s="55"/>
      <c r="AA28" s="55"/>
      <c r="AB28" s="56"/>
      <c r="AC28" s="56"/>
      <c r="AD28" s="56"/>
      <c r="AE28" s="55"/>
      <c r="AF28" s="55"/>
      <c r="AG28" s="55"/>
      <c r="AH28" s="55"/>
      <c r="AI28" s="55"/>
      <c r="AJ28" s="56"/>
      <c r="AK28" s="56"/>
      <c r="AL28" s="56"/>
      <c r="AN28" s="55"/>
      <c r="AO28" s="55"/>
      <c r="AP28" s="55"/>
      <c r="AQ28" s="55"/>
    </row>
    <row r="29" spans="1:43" s="62" customFormat="1" ht="14.25" customHeight="1" x14ac:dyDescent="0.4">
      <c r="A29" s="39">
        <v>75</v>
      </c>
      <c r="B29" s="62" t="s">
        <v>44</v>
      </c>
      <c r="C29" s="63"/>
      <c r="D29" s="64"/>
      <c r="E29" s="64"/>
      <c r="F29" s="53"/>
      <c r="G29" s="64"/>
      <c r="H29" s="64">
        <f>VLOOKUP($B29,Fire2016!$C$10:$I$55,5,FALSE)</f>
        <v>7</v>
      </c>
      <c r="I29" s="64">
        <f>VLOOKUP($B29,Fire2016!$C$10:$I$55,4,FALSE)</f>
        <v>8</v>
      </c>
      <c r="J29" s="64">
        <f>VLOOKUP($B29,Fire2016!$C$10:$I$55,6,FALSE)</f>
        <v>5</v>
      </c>
      <c r="K29" s="64">
        <f>VLOOKUP($B29,Fire2016!$C$10:$O$55,13,FALSE)</f>
        <v>28</v>
      </c>
      <c r="L29" s="64">
        <f>VLOOKUP($B29,Fire2016!$C$10:$Q$55,14,FALSE)+VLOOKUP($B29,Fire2016!$C$10:$Q$55,15,FALSE)</f>
        <v>3</v>
      </c>
      <c r="M29" s="64">
        <f>VLOOKUP($B29,Fire2016!$C$10:$BA$55,51,FALSE)</f>
        <v>9</v>
      </c>
      <c r="N29" s="64">
        <f>VLOOKUP($B29,Fire2016!$C$10:$AZ$55,45,FALSE)</f>
        <v>101</v>
      </c>
      <c r="O29" s="64">
        <f>VLOOKUP($B29,Fire2016!$C$10:$AZ$55,46,FALSE)</f>
        <v>3</v>
      </c>
      <c r="P29" s="64">
        <f>VLOOKUP($B29,Fire2016!$C$10:$AZ$55,47,FALSE)</f>
        <v>5</v>
      </c>
      <c r="R29" s="55"/>
      <c r="S29" s="61"/>
      <c r="T29" s="61"/>
      <c r="U29" s="48"/>
      <c r="V29" s="55"/>
      <c r="W29" s="56"/>
      <c r="X29" s="55"/>
      <c r="Y29" s="55"/>
      <c r="Z29" s="55"/>
      <c r="AA29" s="55"/>
      <c r="AB29" s="56"/>
      <c r="AC29" s="56"/>
      <c r="AD29" s="56"/>
      <c r="AE29" s="55"/>
      <c r="AF29" s="55"/>
      <c r="AG29" s="55"/>
      <c r="AH29" s="55"/>
      <c r="AI29" s="55"/>
      <c r="AJ29" s="56"/>
      <c r="AK29" s="56"/>
      <c r="AL29" s="56"/>
      <c r="AN29" s="55"/>
      <c r="AO29" s="55"/>
      <c r="AP29" s="55"/>
      <c r="AQ29" s="55"/>
    </row>
    <row r="30" spans="1:43" s="62" customFormat="1" ht="14.25" customHeight="1" x14ac:dyDescent="0.4">
      <c r="A30" s="39">
        <v>76</v>
      </c>
      <c r="B30" s="62" t="s">
        <v>45</v>
      </c>
      <c r="C30" s="63"/>
      <c r="D30" s="64"/>
      <c r="E30" s="64"/>
      <c r="F30" s="53"/>
      <c r="G30" s="64"/>
      <c r="H30" s="64">
        <f>VLOOKUP($B30,Fire2016!$C$10:$I$55,5,FALSE)</f>
        <v>0</v>
      </c>
      <c r="I30" s="64">
        <f>VLOOKUP($B30,Fire2016!$C$10:$I$55,4,FALSE)</f>
        <v>29</v>
      </c>
      <c r="J30" s="64">
        <f>VLOOKUP($B30,Fire2016!$C$10:$I$55,6,FALSE)</f>
        <v>9</v>
      </c>
      <c r="K30" s="64">
        <f>VLOOKUP($B30,Fire2016!$C$10:$O$55,13,FALSE)</f>
        <v>48</v>
      </c>
      <c r="L30" s="64">
        <f>VLOOKUP($B30,Fire2016!$C$10:$Q$55,14,FALSE)+VLOOKUP($B30,Fire2016!$C$10:$Q$55,15,FALSE)</f>
        <v>2</v>
      </c>
      <c r="M30" s="64">
        <f>VLOOKUP($B30,Fire2016!$C$10:$BA$55,51,FALSE)</f>
        <v>63</v>
      </c>
      <c r="N30" s="64">
        <f>VLOOKUP($B30,Fire2016!$C$10:$AZ$55,45,FALSE)</f>
        <v>98</v>
      </c>
      <c r="O30" s="64">
        <f>VLOOKUP($B30,Fire2016!$C$10:$AZ$55,46,FALSE)</f>
        <v>5</v>
      </c>
      <c r="P30" s="64">
        <f>VLOOKUP($B30,Fire2016!$C$10:$AZ$55,47,FALSE)</f>
        <v>3</v>
      </c>
      <c r="R30" s="55"/>
      <c r="S30" s="61"/>
      <c r="T30" s="61"/>
      <c r="U30" s="48"/>
      <c r="V30" s="55"/>
      <c r="W30" s="56"/>
      <c r="X30" s="55"/>
      <c r="Y30" s="55"/>
      <c r="Z30" s="55"/>
      <c r="AA30" s="55"/>
      <c r="AB30" s="56"/>
      <c r="AC30" s="56"/>
      <c r="AD30" s="56"/>
      <c r="AE30" s="55"/>
      <c r="AF30" s="55"/>
      <c r="AG30" s="55"/>
      <c r="AH30" s="55"/>
      <c r="AI30" s="55"/>
      <c r="AJ30" s="56"/>
      <c r="AK30" s="56"/>
      <c r="AL30" s="56"/>
      <c r="AN30" s="55"/>
      <c r="AO30" s="55"/>
      <c r="AP30" s="55"/>
      <c r="AQ30" s="55"/>
    </row>
    <row r="31" spans="1:43" s="62" customFormat="1" ht="14.25" customHeight="1" x14ac:dyDescent="0.4">
      <c r="A31" s="39">
        <v>79</v>
      </c>
      <c r="B31" s="62" t="s">
        <v>46</v>
      </c>
      <c r="C31" s="63"/>
      <c r="D31" s="64"/>
      <c r="E31" s="64"/>
      <c r="F31" s="53"/>
      <c r="G31" s="64"/>
      <c r="H31" s="64">
        <f>VLOOKUP($B31,Fire2016!$C$10:$I$55,5,FALSE)</f>
        <v>3</v>
      </c>
      <c r="I31" s="64">
        <f>VLOOKUP($B31,Fire2016!$C$10:$I$55,4,FALSE)</f>
        <v>34</v>
      </c>
      <c r="J31" s="64">
        <f>VLOOKUP($B31,Fire2016!$C$10:$I$55,6,FALSE)</f>
        <v>5</v>
      </c>
      <c r="K31" s="64">
        <f>VLOOKUP($B31,Fire2016!$C$10:$O$55,13,FALSE)</f>
        <v>42</v>
      </c>
      <c r="L31" s="64">
        <f>VLOOKUP($B31,Fire2016!$C$10:$Q$55,14,FALSE)+VLOOKUP($B31,Fire2016!$C$10:$Q$55,15,FALSE)</f>
        <v>3</v>
      </c>
      <c r="M31" s="64">
        <f>VLOOKUP($B31,Fire2016!$C$10:$BA$55,51,FALSE)</f>
        <v>52</v>
      </c>
      <c r="N31" s="64">
        <f>VLOOKUP($B31,Fire2016!$C$10:$AZ$55,45,FALSE)</f>
        <v>46</v>
      </c>
      <c r="O31" s="64">
        <f>VLOOKUP($B31,Fire2016!$C$10:$AZ$55,46,FALSE)</f>
        <v>9</v>
      </c>
      <c r="P31" s="64">
        <f>VLOOKUP($B31,Fire2016!$C$10:$AZ$55,47,FALSE)</f>
        <v>5</v>
      </c>
      <c r="R31" s="55"/>
      <c r="S31" s="61"/>
      <c r="T31" s="61"/>
      <c r="U31" s="48"/>
      <c r="V31" s="55"/>
      <c r="W31" s="56"/>
      <c r="X31" s="55"/>
      <c r="Y31" s="55"/>
      <c r="Z31" s="55"/>
      <c r="AA31" s="55"/>
      <c r="AB31" s="56"/>
      <c r="AC31" s="56"/>
      <c r="AD31" s="56"/>
      <c r="AE31" s="55"/>
      <c r="AF31" s="55"/>
      <c r="AG31" s="55"/>
      <c r="AH31" s="55"/>
      <c r="AI31" s="55"/>
      <c r="AJ31" s="56"/>
      <c r="AK31" s="56"/>
      <c r="AL31" s="56"/>
      <c r="AN31" s="55"/>
      <c r="AO31" s="55"/>
      <c r="AP31" s="55"/>
      <c r="AQ31" s="55"/>
    </row>
    <row r="32" spans="1:43" s="62" customFormat="1" ht="14.25" customHeight="1" x14ac:dyDescent="0.4">
      <c r="A32" s="39">
        <v>80</v>
      </c>
      <c r="B32" s="62" t="s">
        <v>47</v>
      </c>
      <c r="C32" s="63"/>
      <c r="D32" s="64"/>
      <c r="E32" s="64"/>
      <c r="F32" s="53"/>
      <c r="G32" s="64"/>
      <c r="H32" s="64">
        <f>VLOOKUP($B32,Fire2016!$C$10:$I$55,5,FALSE)</f>
        <v>5</v>
      </c>
      <c r="I32" s="64">
        <f>VLOOKUP($B32,Fire2016!$C$10:$I$55,4,FALSE)</f>
        <v>24</v>
      </c>
      <c r="J32" s="64">
        <f>VLOOKUP($B32,Fire2016!$C$10:$I$55,6,FALSE)</f>
        <v>7</v>
      </c>
      <c r="K32" s="64">
        <f>VLOOKUP($B32,Fire2016!$C$10:$O$55,13,FALSE)</f>
        <v>46</v>
      </c>
      <c r="L32" s="64">
        <f>VLOOKUP($B32,Fire2016!$C$10:$Q$55,14,FALSE)+VLOOKUP($B32,Fire2016!$C$10:$Q$55,15,FALSE)</f>
        <v>3</v>
      </c>
      <c r="M32" s="64">
        <f>VLOOKUP($B32,Fire2016!$C$10:$BA$55,51,FALSE)</f>
        <v>31</v>
      </c>
      <c r="N32" s="64">
        <f>VLOOKUP($B32,Fire2016!$C$10:$AZ$55,45,FALSE)</f>
        <v>104</v>
      </c>
      <c r="O32" s="64">
        <f>VLOOKUP($B32,Fire2016!$C$10:$AZ$55,46,FALSE)</f>
        <v>3</v>
      </c>
      <c r="P32" s="64">
        <f>VLOOKUP($B32,Fire2016!$C$10:$AZ$55,47,FALSE)</f>
        <v>4</v>
      </c>
      <c r="R32" s="55"/>
      <c r="S32" s="61"/>
      <c r="T32" s="61"/>
      <c r="U32" s="48"/>
      <c r="V32" s="55"/>
      <c r="W32" s="56"/>
      <c r="X32" s="55"/>
      <c r="Y32" s="55"/>
      <c r="Z32" s="55"/>
      <c r="AA32" s="55"/>
      <c r="AB32" s="56"/>
      <c r="AC32" s="56"/>
      <c r="AD32" s="56"/>
      <c r="AE32" s="55"/>
      <c r="AF32" s="55"/>
      <c r="AG32" s="55"/>
      <c r="AH32" s="55"/>
      <c r="AI32" s="55"/>
      <c r="AJ32" s="56"/>
      <c r="AK32" s="56"/>
      <c r="AL32" s="56"/>
      <c r="AN32" s="55"/>
      <c r="AO32" s="55"/>
      <c r="AP32" s="55"/>
      <c r="AQ32" s="55"/>
    </row>
    <row r="33" spans="1:43" s="62" customFormat="1" ht="14.25" customHeight="1" x14ac:dyDescent="0.4">
      <c r="A33" s="39">
        <v>81</v>
      </c>
      <c r="B33" s="62" t="s">
        <v>48</v>
      </c>
      <c r="C33" s="63"/>
      <c r="D33" s="64"/>
      <c r="E33" s="64"/>
      <c r="F33" s="53"/>
      <c r="G33" s="64"/>
      <c r="H33" s="64">
        <f>VLOOKUP($B33,Fire2016!$C$10:$I$55,5,FALSE)</f>
        <v>3</v>
      </c>
      <c r="I33" s="64">
        <f>VLOOKUP($B33,Fire2016!$C$10:$I$55,4,FALSE)</f>
        <v>14</v>
      </c>
      <c r="J33" s="64">
        <f>VLOOKUP($B33,Fire2016!$C$10:$I$55,6,FALSE)</f>
        <v>5</v>
      </c>
      <c r="K33" s="64">
        <f>VLOOKUP($B33,Fire2016!$C$10:$O$55,13,FALSE)</f>
        <v>26</v>
      </c>
      <c r="L33" s="64">
        <f>VLOOKUP($B33,Fire2016!$C$10:$Q$55,14,FALSE)+VLOOKUP($B33,Fire2016!$C$10:$Q$55,15,FALSE)</f>
        <v>2</v>
      </c>
      <c r="M33" s="64">
        <f>VLOOKUP($B33,Fire2016!$C$10:$BA$55,51,FALSE)</f>
        <v>31</v>
      </c>
      <c r="N33" s="64">
        <f>VLOOKUP($B33,Fire2016!$C$10:$AZ$55,45,FALSE)</f>
        <v>92</v>
      </c>
      <c r="O33" s="64">
        <f>VLOOKUP($B33,Fire2016!$C$10:$AZ$55,46,FALSE)</f>
        <v>4</v>
      </c>
      <c r="P33" s="64">
        <f>VLOOKUP($B33,Fire2016!$C$10:$AZ$55,47,FALSE)</f>
        <v>3</v>
      </c>
      <c r="R33" s="55"/>
      <c r="S33" s="61"/>
      <c r="T33" s="61"/>
      <c r="U33" s="48"/>
      <c r="V33" s="55"/>
      <c r="W33" s="56"/>
      <c r="X33" s="55"/>
      <c r="Y33" s="55"/>
      <c r="Z33" s="55"/>
      <c r="AA33" s="55"/>
      <c r="AB33" s="56"/>
      <c r="AC33" s="56"/>
      <c r="AD33" s="56"/>
      <c r="AE33" s="55"/>
      <c r="AF33" s="55"/>
      <c r="AG33" s="55"/>
      <c r="AH33" s="55"/>
      <c r="AI33" s="55"/>
      <c r="AJ33" s="56"/>
      <c r="AK33" s="56"/>
      <c r="AL33" s="56"/>
      <c r="AN33" s="55"/>
      <c r="AO33" s="55"/>
      <c r="AP33" s="55"/>
      <c r="AQ33" s="55"/>
    </row>
    <row r="34" spans="1:43" s="62" customFormat="1" ht="14.25" customHeight="1" x14ac:dyDescent="0.4">
      <c r="A34" s="39">
        <v>83</v>
      </c>
      <c r="B34" s="62" t="s">
        <v>49</v>
      </c>
      <c r="C34" s="63"/>
      <c r="D34" s="64"/>
      <c r="E34" s="64"/>
      <c r="F34" s="53"/>
      <c r="G34" s="64"/>
      <c r="H34" s="64">
        <f>VLOOKUP($B34,Fire2016!$C$10:$I$55,5,FALSE)</f>
        <v>0</v>
      </c>
      <c r="I34" s="64">
        <f>VLOOKUP($B34,Fire2016!$C$10:$I$55,4,FALSE)</f>
        <v>12</v>
      </c>
      <c r="J34" s="64">
        <f>VLOOKUP($B34,Fire2016!$C$10:$I$55,6,FALSE)</f>
        <v>4</v>
      </c>
      <c r="K34" s="64">
        <f>VLOOKUP($B34,Fire2016!$C$10:$O$55,13,FALSE)</f>
        <v>24</v>
      </c>
      <c r="L34" s="64">
        <f>VLOOKUP($B34,Fire2016!$C$10:$Q$55,14,FALSE)+VLOOKUP($B34,Fire2016!$C$10:$Q$55,15,FALSE)</f>
        <v>0</v>
      </c>
      <c r="M34" s="64">
        <f>VLOOKUP($B34,Fire2016!$C$10:$BA$55,51,FALSE)</f>
        <v>26</v>
      </c>
      <c r="N34" s="64">
        <f>VLOOKUP($B34,Fire2016!$C$10:$AZ$55,45,FALSE)</f>
        <v>24</v>
      </c>
      <c r="O34" s="64">
        <f>VLOOKUP($B34,Fire2016!$C$10:$AZ$55,46,FALSE)</f>
        <v>3</v>
      </c>
      <c r="P34" s="64">
        <f>VLOOKUP($B34,Fire2016!$C$10:$AZ$55,47,FALSE)</f>
        <v>3</v>
      </c>
      <c r="R34" s="55"/>
      <c r="S34" s="61"/>
      <c r="T34" s="61"/>
      <c r="U34" s="48"/>
      <c r="V34" s="55"/>
      <c r="W34" s="56"/>
      <c r="X34" s="55"/>
      <c r="Y34" s="55"/>
      <c r="Z34" s="55"/>
      <c r="AA34" s="55"/>
      <c r="AB34" s="56"/>
      <c r="AC34" s="56"/>
      <c r="AD34" s="56"/>
      <c r="AE34" s="55"/>
      <c r="AF34" s="55"/>
      <c r="AG34" s="55"/>
      <c r="AH34" s="55"/>
      <c r="AI34" s="55"/>
      <c r="AJ34" s="56"/>
      <c r="AK34" s="56"/>
      <c r="AL34" s="56"/>
      <c r="AN34" s="55"/>
      <c r="AO34" s="55"/>
      <c r="AP34" s="55"/>
      <c r="AQ34" s="55"/>
    </row>
    <row r="35" spans="1:43" s="62" customFormat="1" ht="14.25" customHeight="1" x14ac:dyDescent="0.4">
      <c r="A35" s="39">
        <v>84</v>
      </c>
      <c r="B35" s="62" t="s">
        <v>50</v>
      </c>
      <c r="C35" s="63"/>
      <c r="D35" s="64"/>
      <c r="E35" s="64"/>
      <c r="F35" s="53"/>
      <c r="G35" s="64"/>
      <c r="H35" s="64">
        <f>VLOOKUP($B35,Fire2016!$C$10:$I$55,5,FALSE)</f>
        <v>8</v>
      </c>
      <c r="I35" s="64">
        <f>VLOOKUP($B35,Fire2016!$C$10:$I$55,4,FALSE)</f>
        <v>12</v>
      </c>
      <c r="J35" s="64">
        <f>VLOOKUP($B35,Fire2016!$C$10:$I$55,6,FALSE)</f>
        <v>4</v>
      </c>
      <c r="K35" s="64">
        <f>VLOOKUP($B35,Fire2016!$C$10:$O$55,13,FALSE)</f>
        <v>30</v>
      </c>
      <c r="L35" s="64">
        <f>VLOOKUP($B35,Fire2016!$C$10:$Q$55,14,FALSE)+VLOOKUP($B35,Fire2016!$C$10:$Q$55,15,FALSE)</f>
        <v>2</v>
      </c>
      <c r="M35" s="64">
        <f>VLOOKUP($B35,Fire2016!$C$10:$BA$55,51,FALSE)</f>
        <v>16</v>
      </c>
      <c r="N35" s="64">
        <f>VLOOKUP($B35,Fire2016!$C$10:$AZ$55,45,FALSE)</f>
        <v>95</v>
      </c>
      <c r="O35" s="64">
        <f>VLOOKUP($B35,Fire2016!$C$10:$AZ$55,46,FALSE)</f>
        <v>8</v>
      </c>
      <c r="P35" s="64">
        <f>VLOOKUP($B35,Fire2016!$C$10:$AZ$55,47,FALSE)</f>
        <v>4</v>
      </c>
      <c r="R35" s="55"/>
      <c r="S35" s="61"/>
      <c r="T35" s="61"/>
      <c r="U35" s="48"/>
      <c r="V35" s="55"/>
      <c r="W35" s="56"/>
      <c r="X35" s="55"/>
      <c r="Y35" s="55"/>
      <c r="Z35" s="55"/>
      <c r="AA35" s="55"/>
      <c r="AB35" s="56"/>
      <c r="AC35" s="56"/>
      <c r="AD35" s="56"/>
      <c r="AE35" s="55"/>
      <c r="AF35" s="55"/>
      <c r="AG35" s="55"/>
      <c r="AH35" s="55"/>
      <c r="AI35" s="55"/>
      <c r="AJ35" s="56"/>
      <c r="AK35" s="56"/>
      <c r="AL35" s="56"/>
      <c r="AN35" s="55"/>
      <c r="AO35" s="55"/>
      <c r="AP35" s="55"/>
      <c r="AQ35" s="55"/>
    </row>
    <row r="36" spans="1:43" s="62" customFormat="1" ht="14.25" customHeight="1" x14ac:dyDescent="0.4">
      <c r="A36" s="39">
        <v>85</v>
      </c>
      <c r="B36" s="62" t="s">
        <v>51</v>
      </c>
      <c r="C36" s="63"/>
      <c r="D36" s="64"/>
      <c r="E36" s="64"/>
      <c r="F36" s="53"/>
      <c r="G36" s="64"/>
      <c r="H36" s="64">
        <f>VLOOKUP($B36,Fire2016!$C$10:$I$55,5,FALSE)</f>
        <v>0</v>
      </c>
      <c r="I36" s="64">
        <f>VLOOKUP($B36,Fire2016!$C$10:$I$55,4,FALSE)</f>
        <v>0</v>
      </c>
      <c r="J36" s="64">
        <f>VLOOKUP($B36,Fire2016!$C$10:$I$55,6,FALSE)</f>
        <v>24</v>
      </c>
      <c r="K36" s="64">
        <f>VLOOKUP($B36,Fire2016!$C$10:$O$55,13,FALSE)</f>
        <v>35</v>
      </c>
      <c r="L36" s="64">
        <f>VLOOKUP($B36,Fire2016!$C$10:$Q$55,14,FALSE)+VLOOKUP($B36,Fire2016!$C$10:$Q$55,15,FALSE)</f>
        <v>2</v>
      </c>
      <c r="M36" s="64">
        <f>VLOOKUP($B36,Fire2016!$C$10:$BA$55,51,FALSE)</f>
        <v>5</v>
      </c>
      <c r="N36" s="64">
        <f>VLOOKUP($B36,Fire2016!$C$10:$AZ$55,45,FALSE)</f>
        <v>93</v>
      </c>
      <c r="O36" s="64">
        <f>VLOOKUP($B36,Fire2016!$C$10:$AZ$55,46,FALSE)</f>
        <v>5</v>
      </c>
      <c r="P36" s="64">
        <f>VLOOKUP($B36,Fire2016!$C$10:$AZ$55,47,FALSE)</f>
        <v>4</v>
      </c>
      <c r="R36" s="55"/>
      <c r="S36" s="61"/>
      <c r="T36" s="61"/>
      <c r="U36" s="48"/>
      <c r="V36" s="55"/>
      <c r="W36" s="56"/>
      <c r="X36" s="55"/>
      <c r="Y36" s="55"/>
      <c r="Z36" s="55"/>
      <c r="AA36" s="55"/>
      <c r="AB36" s="56"/>
      <c r="AC36" s="56"/>
      <c r="AD36" s="56"/>
      <c r="AE36" s="55"/>
      <c r="AF36" s="55"/>
      <c r="AG36" s="55"/>
      <c r="AH36" s="55"/>
      <c r="AI36" s="55"/>
      <c r="AJ36" s="56"/>
      <c r="AK36" s="56"/>
      <c r="AL36" s="56"/>
      <c r="AN36" s="55"/>
      <c r="AO36" s="55"/>
      <c r="AP36" s="55"/>
      <c r="AQ36" s="55"/>
    </row>
    <row r="37" spans="1:43" s="62" customFormat="1" ht="14.25" customHeight="1" x14ac:dyDescent="0.4">
      <c r="A37" s="39">
        <v>87</v>
      </c>
      <c r="B37" s="62" t="s">
        <v>52</v>
      </c>
      <c r="C37" s="63"/>
      <c r="D37" s="64"/>
      <c r="E37" s="64"/>
      <c r="F37" s="53"/>
      <c r="G37" s="64"/>
      <c r="H37" s="64">
        <f>VLOOKUP($B37,Fire2016!$C$10:$I$55,5,FALSE)</f>
        <v>1</v>
      </c>
      <c r="I37" s="64">
        <f>VLOOKUP($B37,Fire2016!$C$10:$I$55,4,FALSE)</f>
        <v>20</v>
      </c>
      <c r="J37" s="64">
        <f>VLOOKUP($B37,Fire2016!$C$10:$I$55,6,FALSE)</f>
        <v>2</v>
      </c>
      <c r="K37" s="64">
        <f>VLOOKUP($B37,Fire2016!$C$10:$O$55,13,FALSE)</f>
        <v>28</v>
      </c>
      <c r="L37" s="64">
        <f>VLOOKUP($B37,Fire2016!$C$10:$Q$55,14,FALSE)+VLOOKUP($B37,Fire2016!$C$10:$Q$55,15,FALSE)</f>
        <v>1</v>
      </c>
      <c r="M37" s="64">
        <f>VLOOKUP($B37,Fire2016!$C$10:$BA$55,51,FALSE)</f>
        <v>21</v>
      </c>
      <c r="N37" s="64">
        <f>VLOOKUP($B37,Fire2016!$C$10:$AZ$55,45,FALSE)</f>
        <v>53</v>
      </c>
      <c r="O37" s="64">
        <f>VLOOKUP($B37,Fire2016!$C$10:$AZ$55,46,FALSE)</f>
        <v>7</v>
      </c>
      <c r="P37" s="64">
        <f>VLOOKUP($B37,Fire2016!$C$10:$AZ$55,47,FALSE)</f>
        <v>2</v>
      </c>
      <c r="R37" s="55"/>
      <c r="S37" s="61"/>
      <c r="T37" s="61"/>
      <c r="U37" s="48"/>
      <c r="V37" s="55"/>
      <c r="W37" s="65"/>
      <c r="X37" s="55"/>
      <c r="Y37" s="55"/>
      <c r="Z37" s="55"/>
      <c r="AA37" s="55"/>
      <c r="AB37" s="56"/>
      <c r="AC37" s="56"/>
      <c r="AD37" s="56"/>
      <c r="AE37" s="55"/>
      <c r="AF37" s="55"/>
      <c r="AG37" s="55"/>
      <c r="AH37" s="55"/>
      <c r="AI37" s="55"/>
      <c r="AJ37" s="56"/>
      <c r="AK37" s="56"/>
      <c r="AL37" s="56"/>
      <c r="AN37" s="55"/>
      <c r="AO37" s="55"/>
      <c r="AP37" s="55"/>
      <c r="AQ37" s="55"/>
    </row>
    <row r="38" spans="1:43" s="62" customFormat="1" ht="14.25" customHeight="1" x14ac:dyDescent="0.4">
      <c r="A38" s="39">
        <v>90</v>
      </c>
      <c r="B38" s="62" t="s">
        <v>53</v>
      </c>
      <c r="C38" s="63"/>
      <c r="D38" s="64"/>
      <c r="E38" s="64"/>
      <c r="F38" s="53"/>
      <c r="G38" s="64"/>
      <c r="H38" s="64">
        <f>VLOOKUP($B38,Fire2016!$C$10:$I$55,5,FALSE)</f>
        <v>8</v>
      </c>
      <c r="I38" s="64">
        <f>VLOOKUP($B38,Fire2016!$C$10:$I$55,4,FALSE)</f>
        <v>23</v>
      </c>
      <c r="J38" s="64">
        <f>VLOOKUP($B38,Fire2016!$C$10:$I$55,6,FALSE)</f>
        <v>2</v>
      </c>
      <c r="K38" s="64">
        <f>VLOOKUP($B38,Fire2016!$C$10:$O$55,13,FALSE)</f>
        <v>42</v>
      </c>
      <c r="L38" s="64">
        <f>VLOOKUP($B38,Fire2016!$C$10:$Q$55,14,FALSE)+VLOOKUP($B38,Fire2016!$C$10:$Q$55,15,FALSE)</f>
        <v>2</v>
      </c>
      <c r="M38" s="64">
        <f>VLOOKUP($B38,Fire2016!$C$10:$BA$55,51,FALSE)</f>
        <v>22</v>
      </c>
      <c r="N38" s="64">
        <f>VLOOKUP($B38,Fire2016!$C$10:$AZ$55,45,FALSE)</f>
        <v>118</v>
      </c>
      <c r="O38" s="64">
        <f>VLOOKUP($B38,Fire2016!$C$10:$AZ$55,46,FALSE)</f>
        <v>9</v>
      </c>
      <c r="P38" s="64">
        <f>VLOOKUP($B38,Fire2016!$C$10:$AZ$55,47,FALSE)</f>
        <v>4</v>
      </c>
      <c r="R38" s="55"/>
      <c r="S38" s="61"/>
      <c r="T38" s="61"/>
      <c r="U38" s="48"/>
      <c r="V38" s="55"/>
      <c r="W38" s="56"/>
      <c r="X38" s="55"/>
      <c r="Y38" s="55"/>
      <c r="Z38" s="55"/>
      <c r="AA38" s="55"/>
      <c r="AB38" s="56"/>
      <c r="AC38" s="56"/>
      <c r="AD38" s="56"/>
      <c r="AE38" s="55"/>
      <c r="AF38" s="55"/>
      <c r="AG38" s="55"/>
      <c r="AH38" s="55"/>
      <c r="AI38" s="55"/>
      <c r="AJ38" s="56"/>
      <c r="AK38" s="56"/>
      <c r="AL38" s="56"/>
      <c r="AN38" s="55"/>
      <c r="AO38" s="55"/>
      <c r="AP38" s="55"/>
      <c r="AQ38" s="55"/>
    </row>
    <row r="39" spans="1:43" s="62" customFormat="1" ht="14.25" customHeight="1" x14ac:dyDescent="0.4">
      <c r="A39" s="39">
        <v>91</v>
      </c>
      <c r="B39" s="62" t="s">
        <v>54</v>
      </c>
      <c r="C39" s="63"/>
      <c r="D39" s="64"/>
      <c r="E39" s="64"/>
      <c r="F39" s="53"/>
      <c r="G39" s="64"/>
      <c r="H39" s="64">
        <f>VLOOKUP($B39,Fire2016!$C$10:$I$55,5,FALSE)</f>
        <v>0</v>
      </c>
      <c r="I39" s="64">
        <f>VLOOKUP($B39,Fire2016!$C$10:$I$55,4,FALSE)</f>
        <v>29</v>
      </c>
      <c r="J39" s="64">
        <f>VLOOKUP($B39,Fire2016!$C$10:$I$55,6,FALSE)</f>
        <v>6</v>
      </c>
      <c r="K39" s="64">
        <f>VLOOKUP($B39,Fire2016!$C$10:$O$55,13,FALSE)</f>
        <v>47</v>
      </c>
      <c r="L39" s="64">
        <f>VLOOKUP($B39,Fire2016!$C$10:$Q$55,14,FALSE)+VLOOKUP($B39,Fire2016!$C$10:$Q$55,15,FALSE)</f>
        <v>2</v>
      </c>
      <c r="M39" s="64">
        <f>VLOOKUP($B39,Fire2016!$C$10:$BA$55,51,FALSE)</f>
        <v>22</v>
      </c>
      <c r="N39" s="64">
        <f>VLOOKUP($B39,Fire2016!$C$10:$AZ$55,45,FALSE)</f>
        <v>82</v>
      </c>
      <c r="O39" s="64">
        <f>VLOOKUP($B39,Fire2016!$C$10:$AZ$55,46,FALSE)</f>
        <v>4</v>
      </c>
      <c r="P39" s="64">
        <f>VLOOKUP($B39,Fire2016!$C$10:$AZ$55,47,FALSE)</f>
        <v>3</v>
      </c>
      <c r="R39" s="55"/>
      <c r="S39" s="61"/>
      <c r="T39" s="61"/>
      <c r="U39" s="48"/>
      <c r="V39" s="55"/>
      <c r="W39" s="56"/>
      <c r="X39" s="55"/>
      <c r="Y39" s="55"/>
      <c r="Z39" s="55"/>
      <c r="AA39" s="55"/>
      <c r="AB39" s="56"/>
      <c r="AC39" s="56"/>
      <c r="AD39" s="56"/>
      <c r="AE39" s="55"/>
      <c r="AF39" s="55"/>
      <c r="AG39" s="55"/>
      <c r="AH39" s="55"/>
      <c r="AI39" s="55"/>
      <c r="AJ39" s="56"/>
      <c r="AK39" s="56"/>
      <c r="AL39" s="56"/>
      <c r="AN39" s="55"/>
      <c r="AO39" s="55"/>
      <c r="AP39" s="55"/>
      <c r="AQ39" s="55"/>
    </row>
    <row r="40" spans="1:43" s="62" customFormat="1" ht="14.25" customHeight="1" x14ac:dyDescent="0.4">
      <c r="A40" s="39">
        <v>92</v>
      </c>
      <c r="B40" s="62" t="s">
        <v>55</v>
      </c>
      <c r="C40" s="63"/>
      <c r="D40" s="64"/>
      <c r="E40" s="64"/>
      <c r="F40" s="53"/>
      <c r="G40" s="64"/>
      <c r="H40" s="64">
        <f>VLOOKUP($B40,Fire2016!$C$10:$I$55,5,FALSE)</f>
        <v>18</v>
      </c>
      <c r="I40" s="64">
        <f>VLOOKUP($B40,Fire2016!$C$10:$I$55,4,FALSE)</f>
        <v>7</v>
      </c>
      <c r="J40" s="64">
        <f>VLOOKUP($B40,Fire2016!$C$10:$I$55,6,FALSE)</f>
        <v>1</v>
      </c>
      <c r="K40" s="64">
        <f>VLOOKUP($B40,Fire2016!$C$10:$O$55,13,FALSE)</f>
        <v>31</v>
      </c>
      <c r="L40" s="64">
        <f>VLOOKUP($B40,Fire2016!$C$10:$Q$55,14,FALSE)+VLOOKUP($B40,Fire2016!$C$10:$Q$55,15,FALSE)</f>
        <v>2</v>
      </c>
      <c r="M40" s="64">
        <f>VLOOKUP($B40,Fire2016!$C$10:$BA$55,51,FALSE)</f>
        <v>56</v>
      </c>
      <c r="N40" s="64">
        <f>VLOOKUP($B40,Fire2016!$C$10:$AZ$55,45,FALSE)</f>
        <v>112</v>
      </c>
      <c r="O40" s="64">
        <f>VLOOKUP($B40,Fire2016!$C$10:$AZ$55,46,FALSE)</f>
        <v>7</v>
      </c>
      <c r="P40" s="64">
        <f>VLOOKUP($B40,Fire2016!$C$10:$AZ$55,47,FALSE)</f>
        <v>4</v>
      </c>
      <c r="R40" s="55"/>
      <c r="S40" s="61"/>
      <c r="T40" s="61"/>
      <c r="U40" s="48"/>
      <c r="V40" s="55"/>
      <c r="W40" s="56"/>
      <c r="X40" s="55"/>
      <c r="Y40" s="55"/>
      <c r="Z40" s="55"/>
      <c r="AA40" s="55"/>
      <c r="AB40" s="56"/>
      <c r="AC40" s="56"/>
      <c r="AD40" s="56"/>
      <c r="AE40" s="55"/>
      <c r="AF40" s="55"/>
      <c r="AG40" s="55"/>
      <c r="AH40" s="55"/>
      <c r="AI40" s="55"/>
      <c r="AJ40" s="56"/>
      <c r="AK40" s="56"/>
      <c r="AL40" s="56"/>
      <c r="AN40" s="55"/>
      <c r="AO40" s="55"/>
      <c r="AP40" s="55"/>
      <c r="AQ40" s="55"/>
    </row>
    <row r="41" spans="1:43" s="62" customFormat="1" ht="14.25" customHeight="1" x14ac:dyDescent="0.4">
      <c r="A41" s="39">
        <v>94</v>
      </c>
      <c r="B41" s="62" t="s">
        <v>56</v>
      </c>
      <c r="C41" s="63"/>
      <c r="D41" s="64"/>
      <c r="E41" s="64"/>
      <c r="F41" s="53"/>
      <c r="G41" s="64"/>
      <c r="H41" s="64">
        <f>VLOOKUP($B41,Fire2016!$C$10:$I$55,5,FALSE)</f>
        <v>4</v>
      </c>
      <c r="I41" s="64">
        <f>VLOOKUP($B41,Fire2016!$C$10:$I$55,4,FALSE)</f>
        <v>9</v>
      </c>
      <c r="J41" s="64">
        <f>VLOOKUP($B41,Fire2016!$C$10:$I$55,6,FALSE)</f>
        <v>3</v>
      </c>
      <c r="K41" s="64">
        <f>VLOOKUP($B41,Fire2016!$C$10:$O$55,13,FALSE)</f>
        <v>23</v>
      </c>
      <c r="L41" s="64">
        <f>VLOOKUP($B41,Fire2016!$C$10:$Q$55,14,FALSE)+VLOOKUP($B41,Fire2016!$C$10:$Q$55,15,FALSE)</f>
        <v>2</v>
      </c>
      <c r="M41" s="64">
        <f>VLOOKUP($B41,Fire2016!$C$10:$BA$55,51,FALSE)</f>
        <v>13</v>
      </c>
      <c r="N41" s="64">
        <f>VLOOKUP($B41,Fire2016!$C$10:$AZ$55,45,FALSE)</f>
        <v>53</v>
      </c>
      <c r="O41" s="64">
        <f>VLOOKUP($B41,Fire2016!$C$10:$AZ$55,46,FALSE)</f>
        <v>4</v>
      </c>
      <c r="P41" s="64">
        <f>VLOOKUP($B41,Fire2016!$C$10:$AZ$55,47,FALSE)</f>
        <v>4</v>
      </c>
      <c r="R41" s="55"/>
      <c r="S41" s="61"/>
      <c r="T41" s="61"/>
      <c r="U41" s="48"/>
      <c r="V41" s="55"/>
      <c r="W41" s="56"/>
      <c r="X41" s="55"/>
      <c r="Y41" s="55"/>
      <c r="Z41" s="55"/>
      <c r="AA41" s="55"/>
      <c r="AB41" s="56"/>
      <c r="AC41" s="56"/>
      <c r="AD41" s="56"/>
      <c r="AE41" s="55"/>
      <c r="AF41" s="55"/>
      <c r="AG41" s="55"/>
      <c r="AH41" s="55"/>
      <c r="AI41" s="55"/>
      <c r="AJ41" s="56"/>
      <c r="AK41" s="56"/>
      <c r="AL41" s="56"/>
      <c r="AN41" s="55"/>
      <c r="AO41" s="55"/>
      <c r="AP41" s="55"/>
      <c r="AQ41" s="55"/>
    </row>
    <row r="42" spans="1:43" s="62" customFormat="1" ht="14.25" customHeight="1" x14ac:dyDescent="0.4">
      <c r="A42" s="39">
        <v>96</v>
      </c>
      <c r="B42" s="62" t="s">
        <v>57</v>
      </c>
      <c r="C42" s="63"/>
      <c r="D42" s="64"/>
      <c r="E42" s="64"/>
      <c r="F42" s="53"/>
      <c r="G42" s="64"/>
      <c r="H42" s="64">
        <f>VLOOKUP($B42,Fire2016!$C$10:$I$55,5,FALSE)</f>
        <v>2</v>
      </c>
      <c r="I42" s="64">
        <f>VLOOKUP($B42,Fire2016!$C$10:$I$55,4,FALSE)</f>
        <v>14</v>
      </c>
      <c r="J42" s="64">
        <f>VLOOKUP($B42,Fire2016!$C$10:$I$55,6,FALSE)</f>
        <v>9</v>
      </c>
      <c r="K42" s="64">
        <f>VLOOKUP($B42,Fire2016!$C$10:$O$55,13,FALSE)</f>
        <v>35</v>
      </c>
      <c r="L42" s="64">
        <f>VLOOKUP($B42,Fire2016!$C$10:$Q$55,14,FALSE)+VLOOKUP($B42,Fire2016!$C$10:$Q$55,15,FALSE)</f>
        <v>2</v>
      </c>
      <c r="M42" s="64">
        <f>VLOOKUP($B42,Fire2016!$C$10:$BA$55,51,FALSE)</f>
        <v>27</v>
      </c>
      <c r="N42" s="64">
        <f>VLOOKUP($B42,Fire2016!$C$10:$AZ$55,45,FALSE)</f>
        <v>107</v>
      </c>
      <c r="O42" s="64">
        <f>VLOOKUP($B42,Fire2016!$C$10:$AZ$55,46,FALSE)</f>
        <v>5</v>
      </c>
      <c r="P42" s="64">
        <f>VLOOKUP($B42,Fire2016!$C$10:$AZ$55,47,FALSE)</f>
        <v>6</v>
      </c>
      <c r="R42" s="55"/>
      <c r="S42" s="61"/>
      <c r="T42" s="61"/>
      <c r="U42" s="48"/>
      <c r="V42" s="55"/>
      <c r="W42" s="56"/>
      <c r="X42" s="55"/>
      <c r="Y42" s="55"/>
      <c r="Z42" s="55"/>
      <c r="AA42" s="55"/>
      <c r="AB42" s="56"/>
      <c r="AC42" s="56"/>
      <c r="AD42" s="56"/>
      <c r="AE42" s="55"/>
      <c r="AF42" s="55"/>
      <c r="AG42" s="55"/>
      <c r="AH42" s="55"/>
      <c r="AI42" s="55"/>
      <c r="AJ42" s="56"/>
      <c r="AK42" s="56"/>
      <c r="AL42" s="56"/>
      <c r="AN42" s="55"/>
      <c r="AO42" s="55"/>
      <c r="AP42" s="55"/>
      <c r="AQ42" s="55"/>
    </row>
    <row r="43" spans="1:43" s="62" customFormat="1" ht="14.25" customHeight="1" x14ac:dyDescent="0.4">
      <c r="A43" s="39">
        <v>72</v>
      </c>
      <c r="B43" s="39" t="s">
        <v>160</v>
      </c>
      <c r="C43" s="63"/>
      <c r="D43" s="64"/>
      <c r="E43" s="64"/>
      <c r="F43" s="64"/>
      <c r="G43" s="64"/>
      <c r="H43" s="81">
        <f>'(2015)'!H43</f>
        <v>1</v>
      </c>
      <c r="I43" s="81">
        <f>'(2015)'!I43</f>
        <v>5</v>
      </c>
      <c r="J43" s="81">
        <v>0</v>
      </c>
      <c r="K43" s="81">
        <f>'(2015)'!K43</f>
        <v>7</v>
      </c>
      <c r="L43" s="81">
        <f>'(2015)'!L43</f>
        <v>0</v>
      </c>
      <c r="M43" s="81">
        <f>'(2015)'!M43</f>
        <v>0</v>
      </c>
      <c r="N43" s="81">
        <f>'(2015)'!N43</f>
        <v>3</v>
      </c>
      <c r="O43" s="81">
        <f>'(2015)'!O43</f>
        <v>1</v>
      </c>
      <c r="P43" s="81">
        <f>'(2015)'!P43</f>
        <v>0</v>
      </c>
      <c r="R43" s="55"/>
      <c r="S43" s="61"/>
      <c r="T43" s="61"/>
      <c r="U43" s="48"/>
      <c r="V43" s="55"/>
      <c r="W43" s="56"/>
      <c r="X43" s="55"/>
      <c r="Y43" s="55"/>
      <c r="Z43" s="55"/>
      <c r="AA43" s="55"/>
      <c r="AB43" s="56"/>
      <c r="AC43" s="56"/>
      <c r="AD43" s="56"/>
      <c r="AE43" s="55"/>
      <c r="AF43" s="55"/>
      <c r="AG43" s="55"/>
      <c r="AH43" s="55"/>
      <c r="AI43" s="55"/>
      <c r="AJ43" s="56"/>
      <c r="AK43" s="56"/>
      <c r="AL43" s="56"/>
      <c r="AN43" s="55"/>
      <c r="AO43" s="55"/>
      <c r="AP43" s="55"/>
      <c r="AQ43" s="55"/>
    </row>
    <row r="44" spans="1:43" s="53" customFormat="1" ht="14.25" customHeight="1" x14ac:dyDescent="0.4">
      <c r="A44" s="57"/>
      <c r="B44" s="53" t="s">
        <v>59</v>
      </c>
      <c r="C44" s="59"/>
      <c r="D44" s="59"/>
      <c r="E44" s="59"/>
      <c r="F44" s="59"/>
      <c r="G44" s="64"/>
      <c r="H44" s="59">
        <f t="shared" ref="H44:P44" si="3">SUM(H45:H51)</f>
        <v>245</v>
      </c>
      <c r="I44" s="59">
        <f t="shared" si="3"/>
        <v>14</v>
      </c>
      <c r="J44" s="59">
        <f t="shared" si="3"/>
        <v>24</v>
      </c>
      <c r="K44" s="59">
        <f t="shared" si="3"/>
        <v>407</v>
      </c>
      <c r="L44" s="59">
        <f t="shared" si="3"/>
        <v>39</v>
      </c>
      <c r="M44" s="59">
        <f t="shared" si="3"/>
        <v>266</v>
      </c>
      <c r="N44" s="59">
        <f t="shared" si="3"/>
        <v>1003</v>
      </c>
      <c r="O44" s="59">
        <f t="shared" si="3"/>
        <v>109</v>
      </c>
      <c r="P44" s="59">
        <f t="shared" si="3"/>
        <v>86</v>
      </c>
      <c r="R44" s="55"/>
      <c r="S44" s="61"/>
      <c r="T44" s="61"/>
      <c r="U44" s="48"/>
      <c r="V44" s="55"/>
      <c r="W44" s="56"/>
      <c r="X44" s="55"/>
      <c r="Y44" s="55"/>
      <c r="Z44" s="55"/>
      <c r="AA44" s="55"/>
      <c r="AB44" s="56"/>
      <c r="AC44" s="56"/>
      <c r="AD44" s="56"/>
      <c r="AE44" s="55"/>
      <c r="AF44" s="55"/>
      <c r="AG44" s="55"/>
      <c r="AH44" s="55"/>
      <c r="AI44" s="55"/>
      <c r="AJ44" s="56"/>
      <c r="AK44" s="56"/>
      <c r="AL44" s="56"/>
      <c r="AN44" s="55"/>
      <c r="AO44" s="55"/>
      <c r="AP44" s="55"/>
      <c r="AQ44" s="55"/>
    </row>
    <row r="45" spans="1:43" s="62" customFormat="1" ht="14.25" customHeight="1" x14ac:dyDescent="0.4">
      <c r="A45" s="39">
        <v>66</v>
      </c>
      <c r="B45" s="62" t="s">
        <v>60</v>
      </c>
      <c r="C45" s="63"/>
      <c r="D45" s="64"/>
      <c r="E45" s="64"/>
      <c r="F45" s="64"/>
      <c r="G45" s="64"/>
      <c r="H45" s="64">
        <f>VLOOKUP($B45,Fire2016!$C$10:$I$55,5,FALSE)</f>
        <v>35</v>
      </c>
      <c r="I45" s="64">
        <f>VLOOKUP($B45,Fire2016!$C$10:$I$55,4,FALSE)</f>
        <v>1</v>
      </c>
      <c r="J45" s="64">
        <f>VLOOKUP($B45,Fire2016!$C$10:$I$55,6,FALSE)</f>
        <v>5</v>
      </c>
      <c r="K45" s="64">
        <f>VLOOKUP($B45,Fire2016!$C$10:$O$55,13,FALSE)</f>
        <v>72</v>
      </c>
      <c r="L45" s="64">
        <f>VLOOKUP($B45,Fire2016!$C$10:$Q$55,14,FALSE)+VLOOKUP($B45,Fire2016!$C$10:$Q$55,15,FALSE)</f>
        <v>7</v>
      </c>
      <c r="M45" s="64">
        <f>VLOOKUP($B45,Fire2016!$C$10:$BA$55,51,FALSE)</f>
        <v>28</v>
      </c>
      <c r="N45" s="64">
        <f>VLOOKUP($B45,Fire2016!$C$10:$AZ$55,45,FALSE)</f>
        <v>157</v>
      </c>
      <c r="O45" s="64">
        <f>VLOOKUP($B45,Fire2016!$C$10:$AZ$55,46,FALSE)</f>
        <v>14</v>
      </c>
      <c r="P45" s="64">
        <f>VLOOKUP($B45,Fire2016!$C$10:$AZ$55,47,FALSE)</f>
        <v>7</v>
      </c>
      <c r="R45" s="55"/>
      <c r="S45" s="61"/>
      <c r="T45" s="61"/>
      <c r="U45" s="48"/>
      <c r="V45" s="55"/>
      <c r="W45" s="56"/>
      <c r="X45" s="55"/>
      <c r="Y45" s="55"/>
      <c r="Z45" s="55"/>
      <c r="AA45" s="55"/>
      <c r="AB45" s="56"/>
      <c r="AC45" s="56"/>
      <c r="AD45" s="56"/>
      <c r="AE45" s="55"/>
      <c r="AF45" s="55"/>
      <c r="AG45" s="55"/>
      <c r="AH45" s="55"/>
      <c r="AI45" s="55"/>
      <c r="AJ45" s="56"/>
      <c r="AK45" s="56"/>
      <c r="AL45" s="56"/>
      <c r="AN45" s="55"/>
      <c r="AO45" s="55"/>
      <c r="AP45" s="55"/>
      <c r="AQ45" s="55"/>
    </row>
    <row r="46" spans="1:43" s="62" customFormat="1" ht="14.25" customHeight="1" x14ac:dyDescent="0.4">
      <c r="A46" s="39">
        <v>78</v>
      </c>
      <c r="B46" s="62" t="s">
        <v>61</v>
      </c>
      <c r="C46" s="63"/>
      <c r="D46" s="64"/>
      <c r="E46" s="64"/>
      <c r="F46" s="64"/>
      <c r="G46" s="64"/>
      <c r="H46" s="64">
        <f>VLOOKUP($B46,Fire2016!$C$10:$I$55,5,FALSE)</f>
        <v>13</v>
      </c>
      <c r="I46" s="64">
        <f>VLOOKUP($B46,Fire2016!$C$10:$I$55,4,FALSE)</f>
        <v>0</v>
      </c>
      <c r="J46" s="64">
        <f>VLOOKUP($B46,Fire2016!$C$10:$I$55,6,FALSE)</f>
        <v>9</v>
      </c>
      <c r="K46" s="64">
        <f>VLOOKUP($B46,Fire2016!$C$10:$O$55,13,FALSE)</f>
        <v>31</v>
      </c>
      <c r="L46" s="64">
        <f>VLOOKUP($B46,Fire2016!$C$10:$Q$55,14,FALSE)+VLOOKUP($B46,Fire2016!$C$10:$Q$55,15,FALSE)</f>
        <v>4</v>
      </c>
      <c r="M46" s="64">
        <f>VLOOKUP($B46,Fire2016!$C$10:$BA$55,51,FALSE)</f>
        <v>27</v>
      </c>
      <c r="N46" s="64">
        <f>VLOOKUP($B46,Fire2016!$C$10:$AZ$55,45,FALSE)</f>
        <v>147</v>
      </c>
      <c r="O46" s="64">
        <f>VLOOKUP($B46,Fire2016!$C$10:$AZ$55,46,FALSE)</f>
        <v>12</v>
      </c>
      <c r="P46" s="64">
        <f>VLOOKUP($B46,Fire2016!$C$10:$AZ$55,47,FALSE)</f>
        <v>6</v>
      </c>
      <c r="R46" s="55"/>
      <c r="S46" s="61"/>
      <c r="T46" s="61"/>
      <c r="U46" s="48"/>
      <c r="V46" s="55"/>
      <c r="W46" s="56"/>
      <c r="X46" s="55"/>
      <c r="Y46" s="55"/>
      <c r="Z46" s="55"/>
      <c r="AA46" s="55"/>
      <c r="AB46" s="56"/>
      <c r="AC46" s="56"/>
      <c r="AD46" s="56"/>
      <c r="AE46" s="55"/>
      <c r="AF46" s="55"/>
      <c r="AG46" s="55"/>
      <c r="AH46" s="55"/>
      <c r="AI46" s="55"/>
      <c r="AJ46" s="56"/>
      <c r="AK46" s="56"/>
      <c r="AL46" s="56"/>
      <c r="AN46" s="55"/>
      <c r="AO46" s="55"/>
      <c r="AP46" s="55"/>
      <c r="AQ46" s="55"/>
    </row>
    <row r="47" spans="1:43" s="62" customFormat="1" ht="14.25" customHeight="1" x14ac:dyDescent="0.4">
      <c r="A47" s="39">
        <v>89</v>
      </c>
      <c r="B47" s="62" t="s">
        <v>62</v>
      </c>
      <c r="C47" s="63"/>
      <c r="D47" s="64"/>
      <c r="E47" s="64"/>
      <c r="F47" s="64"/>
      <c r="G47" s="64"/>
      <c r="H47" s="64">
        <f>VLOOKUP($B47,Fire2016!$C$10:$I$55,5,FALSE)</f>
        <v>14</v>
      </c>
      <c r="I47" s="64">
        <f>VLOOKUP($B47,Fire2016!$C$10:$I$55,4,FALSE)</f>
        <v>4</v>
      </c>
      <c r="J47" s="64">
        <f>VLOOKUP($B47,Fire2016!$C$10:$I$55,6,FALSE)</f>
        <v>3</v>
      </c>
      <c r="K47" s="64">
        <f>VLOOKUP($B47,Fire2016!$C$10:$O$55,13,FALSE)</f>
        <v>28</v>
      </c>
      <c r="L47" s="64">
        <f>VLOOKUP($B47,Fire2016!$C$10:$Q$55,14,FALSE)+VLOOKUP($B47,Fire2016!$C$10:$Q$55,15,FALSE)</f>
        <v>2</v>
      </c>
      <c r="M47" s="64">
        <f>VLOOKUP($B47,Fire2016!$C$10:$BA$55,51,FALSE)</f>
        <v>10</v>
      </c>
      <c r="N47" s="64">
        <f>VLOOKUP($B47,Fire2016!$C$10:$AZ$55,45,FALSE)</f>
        <v>145</v>
      </c>
      <c r="O47" s="64">
        <f>VLOOKUP($B47,Fire2016!$C$10:$AZ$55,46,FALSE)</f>
        <v>2</v>
      </c>
      <c r="P47" s="64">
        <f>VLOOKUP($B47,Fire2016!$C$10:$AZ$55,47,FALSE)</f>
        <v>8</v>
      </c>
      <c r="R47" s="55"/>
      <c r="S47" s="61"/>
      <c r="T47" s="61"/>
      <c r="U47" s="48"/>
      <c r="V47" s="55"/>
      <c r="W47" s="56"/>
      <c r="X47" s="55"/>
      <c r="Y47" s="55"/>
      <c r="Z47" s="55"/>
      <c r="AA47" s="55"/>
      <c r="AB47" s="56"/>
      <c r="AC47" s="56"/>
      <c r="AD47" s="56"/>
      <c r="AE47" s="55"/>
      <c r="AF47" s="55"/>
      <c r="AG47" s="55"/>
      <c r="AH47" s="55"/>
      <c r="AI47" s="55"/>
      <c r="AJ47" s="56"/>
      <c r="AK47" s="56"/>
      <c r="AL47" s="56"/>
      <c r="AN47" s="55"/>
      <c r="AO47" s="55"/>
      <c r="AP47" s="55"/>
      <c r="AQ47" s="55"/>
    </row>
    <row r="48" spans="1:43" s="62" customFormat="1" ht="14.25" customHeight="1" x14ac:dyDescent="0.4">
      <c r="A48" s="39">
        <v>93</v>
      </c>
      <c r="B48" s="62" t="s">
        <v>288</v>
      </c>
      <c r="C48" s="63"/>
      <c r="D48" s="64"/>
      <c r="E48" s="64"/>
      <c r="F48" s="64"/>
      <c r="G48" s="64"/>
      <c r="H48" s="64">
        <f>VLOOKUP($B48,Fire2016!$C$10:$I$55,5,FALSE)</f>
        <v>16</v>
      </c>
      <c r="I48" s="64">
        <f>VLOOKUP($B48,Fire2016!$C$10:$I$55,4,FALSE)</f>
        <v>1</v>
      </c>
      <c r="J48" s="64">
        <f>VLOOKUP($B48,Fire2016!$C$10:$I$55,6,FALSE)</f>
        <v>0</v>
      </c>
      <c r="K48" s="64">
        <f>VLOOKUP($B48,Fire2016!$C$10:$O$55,13,FALSE)</f>
        <v>30</v>
      </c>
      <c r="L48" s="64">
        <f>VLOOKUP($B48,Fire2016!$C$10:$Q$55,14,FALSE)+VLOOKUP($B48,Fire2016!$C$10:$Q$55,15,FALSE)</f>
        <v>3</v>
      </c>
      <c r="M48" s="64">
        <f>VLOOKUP($B48,Fire2016!$C$10:$BA$55,51,FALSE)</f>
        <v>20</v>
      </c>
      <c r="N48" s="64">
        <f>VLOOKUP($B48,Fire2016!$C$10:$AZ$55,45,FALSE)</f>
        <v>105</v>
      </c>
      <c r="O48" s="64">
        <f>VLOOKUP($B48,Fire2016!$C$10:$AZ$55,46,FALSE)</f>
        <v>6</v>
      </c>
      <c r="P48" s="64">
        <f>VLOOKUP($B48,Fire2016!$C$10:$AZ$55,47,FALSE)</f>
        <v>13</v>
      </c>
      <c r="R48" s="55"/>
      <c r="S48" s="61"/>
      <c r="T48" s="61"/>
      <c r="U48" s="48"/>
      <c r="V48" s="55"/>
      <c r="W48" s="56"/>
      <c r="X48" s="55"/>
      <c r="Y48" s="55"/>
      <c r="Z48" s="55"/>
      <c r="AA48" s="55"/>
      <c r="AB48" s="56"/>
      <c r="AC48" s="56"/>
      <c r="AD48" s="56"/>
      <c r="AE48" s="55"/>
      <c r="AF48" s="55"/>
      <c r="AG48" s="55"/>
      <c r="AH48" s="55"/>
      <c r="AI48" s="55"/>
      <c r="AJ48" s="56"/>
      <c r="AK48" s="56"/>
      <c r="AL48" s="56"/>
      <c r="AN48" s="55"/>
      <c r="AO48" s="55"/>
      <c r="AP48" s="55"/>
      <c r="AQ48" s="55"/>
    </row>
    <row r="49" spans="1:43" s="62" customFormat="1" ht="14.25" customHeight="1" x14ac:dyDescent="0.4">
      <c r="A49" s="39">
        <v>95</v>
      </c>
      <c r="B49" s="62" t="s">
        <v>64</v>
      </c>
      <c r="C49" s="63"/>
      <c r="D49" s="64"/>
      <c r="E49" s="64"/>
      <c r="F49" s="64"/>
      <c r="G49" s="64"/>
      <c r="H49" s="64">
        <f>VLOOKUP($B49,Fire2016!$C$10:$I$55,5,FALSE)</f>
        <v>38</v>
      </c>
      <c r="I49" s="64">
        <f>VLOOKUP($B49,Fire2016!$C$10:$I$55,4,FALSE)</f>
        <v>0</v>
      </c>
      <c r="J49" s="64">
        <f>VLOOKUP($B49,Fire2016!$C$10:$I$55,6,FALSE)</f>
        <v>0</v>
      </c>
      <c r="K49" s="64">
        <f>VLOOKUP($B49,Fire2016!$C$10:$O$55,13,FALSE)</f>
        <v>41</v>
      </c>
      <c r="L49" s="64">
        <f>VLOOKUP($B49,Fire2016!$C$10:$Q$55,14,FALSE)+VLOOKUP($B49,Fire2016!$C$10:$Q$55,15,FALSE)</f>
        <v>4</v>
      </c>
      <c r="M49" s="64">
        <f>VLOOKUP($B49,Fire2016!$C$10:$BA$55,51,FALSE)</f>
        <v>36</v>
      </c>
      <c r="N49" s="64">
        <f>VLOOKUP($B49,Fire2016!$C$10:$AZ$55,45,FALSE)</f>
        <v>104</v>
      </c>
      <c r="O49" s="64">
        <f>VLOOKUP($B49,Fire2016!$C$10:$AZ$55,46,FALSE)</f>
        <v>19</v>
      </c>
      <c r="P49" s="64">
        <f>VLOOKUP($B49,Fire2016!$C$10:$AZ$55,47,FALSE)</f>
        <v>10</v>
      </c>
      <c r="R49" s="55"/>
      <c r="S49" s="61"/>
      <c r="T49" s="61"/>
      <c r="U49" s="48"/>
      <c r="V49" s="55"/>
      <c r="W49" s="56"/>
      <c r="X49" s="55"/>
      <c r="Y49" s="55"/>
      <c r="Z49" s="55"/>
      <c r="AA49" s="55"/>
      <c r="AB49" s="56"/>
      <c r="AC49" s="56"/>
      <c r="AD49" s="56"/>
      <c r="AE49" s="55"/>
      <c r="AF49" s="55"/>
      <c r="AG49" s="55"/>
      <c r="AH49" s="55"/>
      <c r="AI49" s="55"/>
      <c r="AJ49" s="56"/>
      <c r="AK49" s="56"/>
      <c r="AL49" s="56"/>
      <c r="AN49" s="55"/>
      <c r="AO49" s="55"/>
      <c r="AP49" s="55"/>
      <c r="AQ49" s="55"/>
    </row>
    <row r="50" spans="1:43" s="62" customFormat="1" ht="14.25" customHeight="1" x14ac:dyDescent="0.4">
      <c r="A50" s="39">
        <v>97</v>
      </c>
      <c r="B50" s="62" t="s">
        <v>65</v>
      </c>
      <c r="C50" s="63"/>
      <c r="D50" s="64"/>
      <c r="E50" s="64"/>
      <c r="F50" s="64"/>
      <c r="G50" s="64"/>
      <c r="H50" s="64">
        <f>VLOOKUP($B50,Fire2016!$C$10:$I$55,5,FALSE)</f>
        <v>26</v>
      </c>
      <c r="I50" s="64">
        <f>VLOOKUP($B50,Fire2016!$C$10:$I$55,4,FALSE)</f>
        <v>8</v>
      </c>
      <c r="J50" s="64">
        <f>VLOOKUP($B50,Fire2016!$C$10:$I$55,6,FALSE)</f>
        <v>7</v>
      </c>
      <c r="K50" s="64">
        <f>VLOOKUP($B50,Fire2016!$C$10:$O$55,13,FALSE)</f>
        <v>63</v>
      </c>
      <c r="L50" s="64">
        <f>VLOOKUP($B50,Fire2016!$C$10:$Q$55,14,FALSE)+VLOOKUP($B50,Fire2016!$C$10:$Q$55,15,FALSE)</f>
        <v>8</v>
      </c>
      <c r="M50" s="64">
        <f>VLOOKUP($B50,Fire2016!$C$10:$BA$55,51,FALSE)</f>
        <v>21</v>
      </c>
      <c r="N50" s="64">
        <f>VLOOKUP($B50,Fire2016!$C$10:$AZ$55,45,FALSE)</f>
        <v>285</v>
      </c>
      <c r="O50" s="64">
        <f>VLOOKUP($B50,Fire2016!$C$10:$AZ$55,46,FALSE)</f>
        <v>11</v>
      </c>
      <c r="P50" s="64">
        <f>VLOOKUP($B50,Fire2016!$C$10:$AZ$55,47,FALSE)</f>
        <v>11</v>
      </c>
      <c r="R50" s="55"/>
      <c r="S50" s="61"/>
      <c r="T50" s="61"/>
      <c r="U50" s="48"/>
      <c r="V50" s="55"/>
      <c r="W50" s="56"/>
      <c r="X50" s="55"/>
      <c r="Y50" s="55"/>
      <c r="Z50" s="55"/>
      <c r="AA50" s="55"/>
      <c r="AB50" s="56"/>
      <c r="AC50" s="56"/>
      <c r="AD50" s="56"/>
      <c r="AE50" s="55"/>
      <c r="AF50" s="55"/>
      <c r="AG50" s="55"/>
      <c r="AH50" s="55"/>
      <c r="AI50" s="55"/>
      <c r="AJ50" s="56"/>
      <c r="AK50" s="56"/>
      <c r="AL50" s="56"/>
      <c r="AN50" s="55"/>
      <c r="AO50" s="55"/>
      <c r="AP50" s="55"/>
      <c r="AQ50" s="55"/>
    </row>
    <row r="51" spans="1:43" s="62" customFormat="1" ht="14.25" customHeight="1" x14ac:dyDescent="0.4">
      <c r="A51" s="69">
        <v>77</v>
      </c>
      <c r="B51" s="70" t="s">
        <v>292</v>
      </c>
      <c r="C51" s="71"/>
      <c r="D51" s="72"/>
      <c r="E51" s="72"/>
      <c r="F51" s="72"/>
      <c r="G51" s="64" t="str">
        <f>IF(VLOOKUP($B51,Fire2016!$C$10:$I$55,4,FALSE)="..","Imputed","")</f>
        <v/>
      </c>
      <c r="H51" s="64">
        <f>VLOOKUP($B51,Fire2016!$C$10:$I$55,5,FALSE)</f>
        <v>103</v>
      </c>
      <c r="I51" s="64">
        <f>VLOOKUP($B51,Fire2016!$C$10:$I$55,4,FALSE)</f>
        <v>0</v>
      </c>
      <c r="J51" s="64">
        <f>VLOOKUP($B51,Fire2016!$C$10:$I$55,6,FALSE)</f>
        <v>0</v>
      </c>
      <c r="K51" s="64">
        <f>VLOOKUP($B51,Fire2016!$C$10:$O$55,13,FALSE)</f>
        <v>142</v>
      </c>
      <c r="L51" s="64">
        <f>VLOOKUP($B51,Fire2016!$C$10:$Q$55,14,FALSE)+VLOOKUP($B51,Fire2016!$C$10:$Q$55,15,FALSE)</f>
        <v>11</v>
      </c>
      <c r="M51" s="64">
        <f>VLOOKUP($B51,Fire2016!$C$10:$BA$55,51,FALSE)</f>
        <v>124</v>
      </c>
      <c r="N51" s="64">
        <f>VLOOKUP($B51,Fire2016!$C$10:$AZ$55,45,FALSE)</f>
        <v>60</v>
      </c>
      <c r="O51" s="64">
        <f>VLOOKUP($B51,Fire2016!$C$10:$AZ$55,46,FALSE)</f>
        <v>45</v>
      </c>
      <c r="P51" s="64">
        <f>VLOOKUP($B51,Fire2016!$C$10:$AZ$55,47,FALSE)</f>
        <v>31</v>
      </c>
      <c r="R51" s="55"/>
      <c r="S51" s="61"/>
      <c r="T51" s="61"/>
      <c r="U51" s="48"/>
      <c r="V51" s="55"/>
      <c r="W51" s="56"/>
      <c r="X51" s="55"/>
      <c r="Y51" s="55"/>
      <c r="Z51" s="55"/>
      <c r="AA51" s="55"/>
      <c r="AB51" s="56"/>
      <c r="AC51" s="56"/>
      <c r="AD51" s="56"/>
      <c r="AE51" s="55"/>
      <c r="AF51" s="55"/>
      <c r="AG51" s="55"/>
      <c r="AH51" s="55"/>
      <c r="AI51" s="55"/>
      <c r="AJ51" s="56"/>
      <c r="AK51" s="56"/>
      <c r="AL51" s="56"/>
      <c r="AN51" s="55"/>
      <c r="AO51" s="55"/>
      <c r="AP51" s="55"/>
      <c r="AQ51" s="55"/>
    </row>
    <row r="52" spans="1:43" s="55" customFormat="1" ht="6" customHeight="1" x14ac:dyDescent="0.4">
      <c r="A52" s="39"/>
      <c r="D52" s="73"/>
      <c r="E52" s="74"/>
      <c r="F52" s="74"/>
      <c r="G52" s="74"/>
      <c r="L52" s="64"/>
      <c r="S52" s="75"/>
      <c r="T52" s="75"/>
      <c r="U52" s="62"/>
      <c r="V52" s="62"/>
      <c r="W52" s="62"/>
      <c r="X52" s="62"/>
      <c r="Y52" s="62"/>
      <c r="Z52" s="62"/>
      <c r="AB52" s="56"/>
      <c r="AC52" s="56"/>
      <c r="AD52" s="56"/>
    </row>
    <row r="53" spans="1:43" s="62" customFormat="1" ht="14.15" x14ac:dyDescent="0.4">
      <c r="A53" s="39"/>
      <c r="B53" s="62" t="s">
        <v>176</v>
      </c>
      <c r="D53" s="76"/>
      <c r="E53" s="76"/>
      <c r="F53" s="64"/>
      <c r="G53" s="64"/>
      <c r="R53" s="55"/>
      <c r="S53" s="61"/>
      <c r="T53" s="75"/>
    </row>
    <row r="54" spans="1:43" s="62" customFormat="1" ht="14.15" x14ac:dyDescent="0.4">
      <c r="A54" s="39"/>
      <c r="B54" s="129" t="s">
        <v>308</v>
      </c>
      <c r="D54" s="76"/>
      <c r="E54" s="76"/>
      <c r="F54" s="64"/>
      <c r="G54" s="64"/>
      <c r="R54" s="55"/>
      <c r="S54" s="61"/>
      <c r="T54" s="75"/>
    </row>
    <row r="55" spans="1:43" s="62" customFormat="1" ht="24" customHeight="1" x14ac:dyDescent="0.4">
      <c r="A55" s="39"/>
      <c r="B55" s="331" t="s">
        <v>309</v>
      </c>
      <c r="C55" s="331"/>
      <c r="D55" s="331"/>
      <c r="E55" s="331"/>
      <c r="F55" s="331"/>
      <c r="G55" s="331"/>
      <c r="H55" s="331"/>
      <c r="I55" s="331"/>
      <c r="J55" s="331"/>
      <c r="K55" s="331"/>
      <c r="L55" s="331"/>
      <c r="M55" s="331"/>
      <c r="N55" s="331"/>
      <c r="O55" s="331"/>
      <c r="P55" s="331"/>
      <c r="R55" s="55"/>
      <c r="S55" s="61"/>
      <c r="T55" s="75"/>
    </row>
    <row r="56" spans="1:43" s="62" customFormat="1" ht="14.15" x14ac:dyDescent="0.4">
      <c r="A56" s="39"/>
      <c r="B56" s="62" t="s">
        <v>179</v>
      </c>
      <c r="D56" s="76"/>
      <c r="E56" s="76"/>
      <c r="F56" s="64"/>
      <c r="G56" s="64"/>
      <c r="R56" s="55"/>
      <c r="S56" s="61"/>
      <c r="T56" s="75"/>
    </row>
    <row r="57" spans="1:43" s="62" customFormat="1" ht="14.15" x14ac:dyDescent="0.4">
      <c r="A57" s="39"/>
      <c r="D57" s="76"/>
      <c r="E57" s="76"/>
      <c r="F57" s="64"/>
      <c r="G57" s="64"/>
      <c r="R57" s="55"/>
      <c r="S57" s="61"/>
      <c r="T57" s="75"/>
    </row>
    <row r="58" spans="1:43" s="62" customFormat="1" ht="14.15" x14ac:dyDescent="0.4">
      <c r="A58" s="39"/>
      <c r="B58" s="77" t="s">
        <v>180</v>
      </c>
      <c r="D58" s="76"/>
      <c r="E58" s="76"/>
      <c r="F58" s="64"/>
      <c r="G58" s="64"/>
      <c r="R58" s="55"/>
      <c r="S58" s="61"/>
      <c r="T58" s="75"/>
    </row>
    <row r="59" spans="1:43" s="62" customFormat="1" ht="14.15" x14ac:dyDescent="0.4">
      <c r="A59" s="39"/>
      <c r="B59" s="62" t="s">
        <v>181</v>
      </c>
      <c r="D59" s="76"/>
      <c r="E59" s="76"/>
      <c r="F59" s="64"/>
      <c r="G59" s="64"/>
      <c r="R59" s="55"/>
      <c r="S59" s="61"/>
      <c r="T59" s="75"/>
    </row>
    <row r="60" spans="1:43" s="62" customFormat="1" ht="14.15" x14ac:dyDescent="0.4">
      <c r="A60" s="39"/>
      <c r="D60" s="76"/>
      <c r="E60" s="76"/>
      <c r="F60" s="64"/>
      <c r="G60" s="64"/>
      <c r="R60" s="55"/>
      <c r="S60" s="61"/>
      <c r="T60" s="75"/>
    </row>
    <row r="61" spans="1:43" s="62" customFormat="1" ht="14.15" x14ac:dyDescent="0.4">
      <c r="A61" s="39"/>
      <c r="B61" s="62" t="s">
        <v>182</v>
      </c>
      <c r="D61" s="76"/>
      <c r="E61" s="76"/>
      <c r="F61" s="64"/>
      <c r="G61" s="64"/>
      <c r="R61" s="55"/>
      <c r="S61" s="61"/>
      <c r="T61" s="75"/>
    </row>
    <row r="62" spans="1:43" s="62" customFormat="1" ht="14.15" x14ac:dyDescent="0.4">
      <c r="A62" s="39"/>
      <c r="D62" s="76"/>
      <c r="E62" s="76"/>
      <c r="F62" s="64"/>
      <c r="G62" s="64"/>
      <c r="R62" s="55"/>
      <c r="S62" s="61"/>
      <c r="T62" s="75"/>
    </row>
    <row r="63" spans="1:43" s="62" customFormat="1" ht="15" customHeight="1" x14ac:dyDescent="0.4">
      <c r="A63" s="39"/>
      <c r="B63" s="78"/>
      <c r="D63" s="76"/>
      <c r="E63" s="76"/>
      <c r="F63" s="64"/>
      <c r="G63" s="64"/>
      <c r="R63" s="55"/>
      <c r="S63" s="61"/>
      <c r="T63" s="75"/>
    </row>
    <row r="64" spans="1:43" s="62" customFormat="1" ht="15" customHeight="1" x14ac:dyDescent="0.4">
      <c r="A64" s="39"/>
      <c r="B64" s="78"/>
      <c r="D64" s="76"/>
      <c r="E64" s="76"/>
      <c r="F64" s="64"/>
      <c r="G64" s="64"/>
      <c r="R64" s="55"/>
      <c r="S64" s="61"/>
      <c r="T64" s="75"/>
    </row>
    <row r="65" spans="1:26" s="62" customFormat="1" ht="14.15" x14ac:dyDescent="0.4">
      <c r="A65" s="39"/>
      <c r="D65" s="76"/>
      <c r="E65" s="64"/>
      <c r="F65" s="64"/>
      <c r="G65" s="64"/>
      <c r="R65" s="55"/>
      <c r="S65" s="61"/>
      <c r="T65" s="61"/>
      <c r="U65" s="55"/>
      <c r="V65" s="55"/>
      <c r="W65" s="55"/>
      <c r="X65" s="55"/>
      <c r="Y65" s="55"/>
      <c r="Z65" s="55"/>
    </row>
    <row r="66" spans="1:26" s="55" customFormat="1" ht="14.15" x14ac:dyDescent="0.4">
      <c r="A66" s="39"/>
      <c r="B66" s="170" t="s">
        <v>75</v>
      </c>
      <c r="C66" s="171"/>
      <c r="D66" s="172"/>
      <c r="E66" s="172"/>
      <c r="F66" s="173"/>
      <c r="G66" s="172"/>
      <c r="H66" s="172">
        <f>VLOOKUP($B66,Fire2016!$C$10:$I$55,5,FALSE)</f>
        <v>6</v>
      </c>
      <c r="I66" s="172">
        <f>VLOOKUP($B66,Fire2016!$C$10:$I$55,4,FALSE)</f>
        <v>19</v>
      </c>
      <c r="J66" s="172">
        <f>VLOOKUP($B66,Fire2016!$C$10:$I$55,6,FALSE)</f>
        <v>1</v>
      </c>
      <c r="K66" s="172">
        <f>VLOOKUP($B66,Fire2016!$C$10:$O$55,13,FALSE)</f>
        <v>40</v>
      </c>
      <c r="L66" s="172">
        <f>VLOOKUP($B66,Fire2016!$C$10:$Q$55,14,FALSE)+VLOOKUP($B66,Fire2016!$C$10:$Q$55,15,FALSE)</f>
        <v>2</v>
      </c>
      <c r="M66" s="172">
        <f>VLOOKUP($B66,Fire2016!$C$10:$BA$55,51,FALSE)</f>
        <v>28</v>
      </c>
      <c r="N66" s="172">
        <f>VLOOKUP($B66,Fire2016!$C$10:$AZ$55,45,FALSE)</f>
        <v>105</v>
      </c>
      <c r="O66" s="172">
        <f>VLOOKUP($B66,Fire2016!$C$10:$AZ$55,46,FALSE)</f>
        <v>4</v>
      </c>
      <c r="P66" s="172">
        <f>VLOOKUP($B66,Fire2016!$C$10:$AZ$55,47,FALSE)</f>
        <v>4</v>
      </c>
      <c r="S66" s="61"/>
      <c r="T66" s="61"/>
    </row>
    <row r="67" spans="1:26" s="55" customFormat="1" ht="14.15" x14ac:dyDescent="0.4">
      <c r="A67" s="39"/>
      <c r="B67" s="170" t="s">
        <v>76</v>
      </c>
      <c r="C67" s="171"/>
      <c r="D67" s="172"/>
      <c r="E67" s="172"/>
      <c r="F67" s="173"/>
      <c r="G67" s="172"/>
      <c r="H67" s="172">
        <f>VLOOKUP($B67,Fire2016!$C$10:$I$55,5,FALSE)</f>
        <v>0</v>
      </c>
      <c r="I67" s="172">
        <f>VLOOKUP($B67,Fire2016!$C$10:$I$55,4,FALSE)</f>
        <v>18</v>
      </c>
      <c r="J67" s="172">
        <f>VLOOKUP($B67,Fire2016!$C$10:$I$55,6,FALSE)</f>
        <v>6</v>
      </c>
      <c r="K67" s="172">
        <f>VLOOKUP($B67,Fire2016!$C$10:$O$55,13,FALSE)</f>
        <v>34</v>
      </c>
      <c r="L67" s="172">
        <f>VLOOKUP($B67,Fire2016!$C$10:$Q$55,14,FALSE)+VLOOKUP($B67,Fire2016!$C$10:$Q$55,15,FALSE)</f>
        <v>2</v>
      </c>
      <c r="M67" s="172">
        <f>VLOOKUP($B67,Fire2016!$C$10:$BA$55,51,FALSE)</f>
        <v>19</v>
      </c>
      <c r="N67" s="172">
        <f>VLOOKUP($B67,Fire2016!$C$10:$AZ$55,45,FALSE)</f>
        <v>137</v>
      </c>
      <c r="O67" s="172">
        <f>VLOOKUP($B67,Fire2016!$C$10:$AZ$55,46,FALSE)</f>
        <v>5</v>
      </c>
      <c r="P67" s="172">
        <f>VLOOKUP($B67,Fire2016!$C$10:$AZ$55,47,FALSE)</f>
        <v>2</v>
      </c>
      <c r="S67" s="61"/>
      <c r="T67" s="61"/>
    </row>
    <row r="68" spans="1:26" s="55" customFormat="1" ht="14.15" x14ac:dyDescent="0.4">
      <c r="A68" s="39"/>
      <c r="D68" s="73"/>
      <c r="E68" s="74"/>
      <c r="F68" s="74"/>
      <c r="G68" s="74"/>
      <c r="S68" s="61"/>
      <c r="T68" s="61"/>
    </row>
    <row r="69" spans="1:26" s="55" customFormat="1" ht="14.15" x14ac:dyDescent="0.4">
      <c r="A69" s="39"/>
      <c r="D69" s="73"/>
      <c r="E69" s="74"/>
      <c r="F69" s="74"/>
      <c r="G69" s="74"/>
      <c r="S69" s="61"/>
      <c r="T69" s="61"/>
    </row>
    <row r="70" spans="1:26" s="55" customFormat="1" ht="14.15" x14ac:dyDescent="0.4">
      <c r="A70" s="39"/>
      <c r="D70" s="73"/>
      <c r="E70" s="74"/>
      <c r="F70" s="74"/>
      <c r="G70" s="74"/>
      <c r="S70" s="61"/>
      <c r="T70" s="61"/>
    </row>
    <row r="71" spans="1:26" s="55" customFormat="1" ht="14.15" x14ac:dyDescent="0.4">
      <c r="A71" s="39"/>
      <c r="D71" s="73"/>
      <c r="E71" s="74"/>
      <c r="F71" s="74"/>
      <c r="G71" s="74"/>
      <c r="S71" s="61"/>
      <c r="T71" s="61"/>
    </row>
    <row r="72" spans="1:26" s="55" customFormat="1" ht="14.15" x14ac:dyDescent="0.4">
      <c r="A72" s="39"/>
      <c r="D72" s="73"/>
      <c r="E72" s="74"/>
      <c r="F72" s="74"/>
      <c r="G72" s="74"/>
      <c r="S72" s="61"/>
      <c r="T72" s="61"/>
    </row>
    <row r="73" spans="1:26" s="55" customFormat="1" ht="14.15" x14ac:dyDescent="0.4">
      <c r="A73" s="39"/>
      <c r="E73" s="74"/>
      <c r="F73" s="74"/>
      <c r="G73" s="74"/>
      <c r="S73" s="61"/>
      <c r="T73" s="61"/>
    </row>
    <row r="74" spans="1:26" s="55" customFormat="1" ht="14.15" x14ac:dyDescent="0.4">
      <c r="A74" s="39"/>
      <c r="E74" s="74"/>
      <c r="F74" s="74"/>
      <c r="G74" s="74"/>
      <c r="S74" s="61"/>
      <c r="T74" s="61"/>
    </row>
    <row r="75" spans="1:26" s="55" customFormat="1" ht="14.15" x14ac:dyDescent="0.4">
      <c r="A75" s="39"/>
      <c r="E75" s="74"/>
      <c r="F75" s="74"/>
      <c r="G75" s="74"/>
      <c r="S75" s="61"/>
      <c r="T75" s="61"/>
    </row>
    <row r="76" spans="1:26" s="55" customFormat="1" ht="14.15" x14ac:dyDescent="0.4">
      <c r="A76" s="39"/>
      <c r="E76" s="74"/>
      <c r="F76" s="74"/>
      <c r="G76" s="74"/>
      <c r="S76" s="61"/>
      <c r="T76" s="61"/>
    </row>
    <row r="77" spans="1:26" s="55" customFormat="1" ht="14.15" x14ac:dyDescent="0.4">
      <c r="A77" s="39"/>
      <c r="E77" s="74"/>
      <c r="F77" s="74"/>
      <c r="G77" s="74"/>
      <c r="S77" s="61"/>
      <c r="T77" s="61"/>
    </row>
    <row r="78" spans="1:26" s="55" customFormat="1" ht="14.15" x14ac:dyDescent="0.4">
      <c r="A78" s="39"/>
      <c r="E78" s="74"/>
      <c r="F78" s="74"/>
      <c r="G78" s="74"/>
      <c r="S78" s="61"/>
      <c r="T78" s="61"/>
    </row>
    <row r="79" spans="1:26" s="55" customFormat="1" ht="14.15" x14ac:dyDescent="0.4">
      <c r="A79" s="39"/>
      <c r="E79" s="74"/>
      <c r="F79" s="74"/>
      <c r="G79" s="74"/>
      <c r="S79" s="61"/>
      <c r="T79" s="61"/>
    </row>
    <row r="80" spans="1:26" s="55" customFormat="1" ht="14.15" x14ac:dyDescent="0.4">
      <c r="A80" s="39"/>
      <c r="E80" s="74"/>
      <c r="F80" s="74"/>
      <c r="G80" s="74"/>
      <c r="S80" s="61"/>
      <c r="T80" s="61"/>
    </row>
    <row r="81" spans="1:20" s="55" customFormat="1" ht="14.15" x14ac:dyDescent="0.4">
      <c r="A81" s="39"/>
      <c r="E81" s="74"/>
      <c r="F81" s="74"/>
      <c r="G81" s="74"/>
      <c r="S81" s="61"/>
      <c r="T81" s="61"/>
    </row>
    <row r="82" spans="1:20" s="55" customFormat="1" ht="14.15" x14ac:dyDescent="0.4">
      <c r="A82" s="39"/>
      <c r="E82" s="74"/>
      <c r="F82" s="74"/>
      <c r="G82" s="74"/>
      <c r="S82" s="61"/>
      <c r="T82" s="61"/>
    </row>
    <row r="83" spans="1:20" s="55" customFormat="1" ht="14.15" x14ac:dyDescent="0.4">
      <c r="A83" s="39"/>
      <c r="E83" s="74"/>
      <c r="F83" s="74"/>
      <c r="G83" s="74"/>
      <c r="S83" s="61"/>
      <c r="T83" s="61"/>
    </row>
    <row r="84" spans="1:20" s="55" customFormat="1" ht="14.15" x14ac:dyDescent="0.4">
      <c r="A84" s="39"/>
      <c r="E84" s="74"/>
      <c r="F84" s="74"/>
      <c r="G84" s="74"/>
      <c r="S84" s="61"/>
      <c r="T84" s="61"/>
    </row>
    <row r="85" spans="1:20" s="55" customFormat="1" ht="14.15" x14ac:dyDescent="0.4">
      <c r="A85" s="39"/>
      <c r="E85" s="74"/>
      <c r="F85" s="74"/>
      <c r="G85" s="74"/>
      <c r="S85" s="61"/>
      <c r="T85" s="61"/>
    </row>
    <row r="86" spans="1:20" s="55" customFormat="1" ht="14.15" x14ac:dyDescent="0.4">
      <c r="A86" s="39"/>
      <c r="E86" s="74"/>
      <c r="F86" s="74"/>
      <c r="G86" s="74"/>
      <c r="S86" s="61"/>
      <c r="T86" s="61"/>
    </row>
    <row r="87" spans="1:20" s="55" customFormat="1" ht="14.15" x14ac:dyDescent="0.4">
      <c r="A87" s="39"/>
      <c r="E87" s="74"/>
      <c r="F87" s="74"/>
      <c r="G87" s="74"/>
      <c r="S87" s="61"/>
      <c r="T87" s="61"/>
    </row>
    <row r="88" spans="1:20" s="55" customFormat="1" ht="14.15" x14ac:dyDescent="0.4">
      <c r="A88" s="39"/>
      <c r="E88" s="74"/>
      <c r="F88" s="74"/>
      <c r="G88" s="74"/>
      <c r="S88" s="61"/>
      <c r="T88" s="61"/>
    </row>
    <row r="89" spans="1:20" s="55" customFormat="1" ht="14.15" x14ac:dyDescent="0.4">
      <c r="A89" s="39"/>
      <c r="E89" s="74"/>
      <c r="F89" s="74"/>
      <c r="G89" s="74"/>
      <c r="S89" s="61"/>
      <c r="T89" s="61"/>
    </row>
    <row r="90" spans="1:20" s="55" customFormat="1" ht="14.15" x14ac:dyDescent="0.4">
      <c r="A90" s="39"/>
      <c r="E90" s="74"/>
      <c r="F90" s="74"/>
      <c r="G90" s="74"/>
      <c r="S90" s="61"/>
      <c r="T90" s="61"/>
    </row>
    <row r="91" spans="1:20" s="55" customFormat="1" ht="14.15" x14ac:dyDescent="0.4">
      <c r="A91" s="39"/>
      <c r="E91" s="74"/>
      <c r="F91" s="74"/>
      <c r="G91" s="74"/>
      <c r="S91" s="61"/>
      <c r="T91" s="61"/>
    </row>
    <row r="92" spans="1:20" s="55" customFormat="1" ht="14.15" x14ac:dyDescent="0.4">
      <c r="A92" s="39"/>
      <c r="E92" s="74"/>
      <c r="F92" s="74"/>
      <c r="G92" s="74"/>
      <c r="S92" s="61"/>
      <c r="T92" s="61"/>
    </row>
    <row r="93" spans="1:20" s="55" customFormat="1" ht="14.15" x14ac:dyDescent="0.4">
      <c r="A93" s="39"/>
      <c r="E93" s="74"/>
      <c r="F93" s="74"/>
      <c r="G93" s="74"/>
      <c r="S93" s="61"/>
      <c r="T93" s="61"/>
    </row>
    <row r="94" spans="1:20" s="55" customFormat="1" ht="14.15" x14ac:dyDescent="0.4">
      <c r="A94" s="39"/>
      <c r="E94" s="74"/>
      <c r="F94" s="74"/>
      <c r="G94" s="74"/>
      <c r="S94" s="61"/>
      <c r="T94" s="61"/>
    </row>
    <row r="95" spans="1:20" s="55" customFormat="1" ht="14.15" x14ac:dyDescent="0.4">
      <c r="A95" s="39"/>
      <c r="E95" s="74"/>
      <c r="F95" s="74"/>
      <c r="G95" s="74"/>
      <c r="S95" s="61"/>
      <c r="T95" s="61"/>
    </row>
    <row r="96" spans="1:20" s="55" customFormat="1" ht="14.15" x14ac:dyDescent="0.4">
      <c r="A96" s="39"/>
      <c r="E96" s="74"/>
      <c r="F96" s="74"/>
      <c r="G96" s="74"/>
      <c r="S96" s="61"/>
      <c r="T96" s="61"/>
    </row>
    <row r="97" spans="1:20" s="55" customFormat="1" ht="14.15" x14ac:dyDescent="0.4">
      <c r="A97" s="39"/>
      <c r="E97" s="74"/>
      <c r="F97" s="74"/>
      <c r="G97" s="74"/>
      <c r="S97" s="61"/>
      <c r="T97" s="61"/>
    </row>
    <row r="98" spans="1:20" s="55" customFormat="1" ht="14.15" x14ac:dyDescent="0.4">
      <c r="A98" s="39"/>
      <c r="E98" s="74"/>
      <c r="F98" s="74"/>
      <c r="G98" s="74"/>
      <c r="S98" s="61"/>
      <c r="T98" s="61"/>
    </row>
    <row r="99" spans="1:20" s="55" customFormat="1" ht="14.15" x14ac:dyDescent="0.4">
      <c r="A99" s="39"/>
      <c r="E99" s="74"/>
      <c r="F99" s="74"/>
      <c r="G99" s="74"/>
      <c r="S99" s="61"/>
      <c r="T99" s="61"/>
    </row>
    <row r="100" spans="1:20" s="55" customFormat="1" ht="14.15" x14ac:dyDescent="0.4">
      <c r="A100" s="39"/>
      <c r="E100" s="74"/>
      <c r="F100" s="74"/>
      <c r="G100" s="74"/>
      <c r="S100" s="61"/>
      <c r="T100" s="61"/>
    </row>
    <row r="101" spans="1:20" s="55" customFormat="1" ht="14.15" x14ac:dyDescent="0.4">
      <c r="A101" s="39"/>
      <c r="E101" s="74"/>
      <c r="F101" s="74"/>
      <c r="G101" s="74"/>
      <c r="S101" s="61"/>
      <c r="T101" s="61"/>
    </row>
    <row r="102" spans="1:20" s="55" customFormat="1" ht="14.15" x14ac:dyDescent="0.4">
      <c r="A102" s="39"/>
      <c r="E102" s="74"/>
      <c r="F102" s="74"/>
      <c r="G102" s="74"/>
      <c r="S102" s="61"/>
      <c r="T102" s="61"/>
    </row>
    <row r="103" spans="1:20" s="55" customFormat="1" ht="14.15" x14ac:dyDescent="0.4">
      <c r="A103" s="39"/>
      <c r="E103" s="74"/>
      <c r="F103" s="74"/>
      <c r="G103" s="74"/>
      <c r="S103" s="61"/>
      <c r="T103" s="61"/>
    </row>
    <row r="104" spans="1:20" s="55" customFormat="1" ht="14.15" x14ac:dyDescent="0.4">
      <c r="A104" s="39"/>
      <c r="E104" s="74"/>
      <c r="F104" s="74"/>
      <c r="G104" s="74"/>
      <c r="S104" s="61"/>
      <c r="T104" s="61"/>
    </row>
    <row r="105" spans="1:20" s="55" customFormat="1" ht="14.15" x14ac:dyDescent="0.4">
      <c r="A105" s="39"/>
      <c r="E105" s="74"/>
      <c r="F105" s="74"/>
      <c r="G105" s="74"/>
      <c r="S105" s="61"/>
      <c r="T105" s="61"/>
    </row>
    <row r="106" spans="1:20" s="55" customFormat="1" ht="14.15" x14ac:dyDescent="0.4">
      <c r="A106" s="39"/>
      <c r="E106" s="74"/>
      <c r="F106" s="74"/>
      <c r="G106" s="74"/>
      <c r="S106" s="61"/>
      <c r="T106" s="61"/>
    </row>
    <row r="107" spans="1:20" s="55" customFormat="1" ht="14.15" x14ac:dyDescent="0.4">
      <c r="A107" s="39"/>
      <c r="E107" s="74"/>
      <c r="F107" s="74"/>
      <c r="G107" s="74"/>
      <c r="S107" s="61"/>
      <c r="T107" s="61"/>
    </row>
    <row r="108" spans="1:20" s="55" customFormat="1" ht="14.15" x14ac:dyDescent="0.4">
      <c r="A108" s="39"/>
      <c r="E108" s="74"/>
      <c r="F108" s="74"/>
      <c r="G108" s="74"/>
      <c r="S108" s="61"/>
      <c r="T108" s="61"/>
    </row>
    <row r="109" spans="1:20" s="55" customFormat="1" ht="14.15" x14ac:dyDescent="0.4">
      <c r="A109" s="39"/>
      <c r="E109" s="74"/>
      <c r="F109" s="74"/>
      <c r="G109" s="74"/>
      <c r="S109" s="61"/>
      <c r="T109" s="61"/>
    </row>
    <row r="110" spans="1:20" s="55" customFormat="1" ht="14.15" x14ac:dyDescent="0.4">
      <c r="A110" s="39"/>
      <c r="E110" s="74"/>
      <c r="F110" s="74"/>
      <c r="G110" s="74"/>
      <c r="S110" s="61"/>
      <c r="T110" s="61"/>
    </row>
    <row r="111" spans="1:20" s="55" customFormat="1" ht="14.15" x14ac:dyDescent="0.4">
      <c r="A111" s="39"/>
      <c r="E111" s="74"/>
      <c r="F111" s="74"/>
      <c r="G111" s="74"/>
      <c r="S111" s="61"/>
      <c r="T111" s="61"/>
    </row>
    <row r="112" spans="1:20" s="55" customFormat="1" ht="14.15" x14ac:dyDescent="0.4">
      <c r="A112" s="39"/>
      <c r="E112" s="74"/>
      <c r="F112" s="74"/>
      <c r="G112" s="74"/>
      <c r="S112" s="61"/>
      <c r="T112" s="61"/>
    </row>
    <row r="113" spans="1:20" s="55" customFormat="1" ht="14.15" x14ac:dyDescent="0.4">
      <c r="A113" s="39"/>
      <c r="E113" s="74"/>
      <c r="F113" s="74"/>
      <c r="G113" s="74"/>
      <c r="S113" s="61"/>
      <c r="T113" s="61"/>
    </row>
    <row r="114" spans="1:20" s="55" customFormat="1" ht="14.15" x14ac:dyDescent="0.4">
      <c r="A114" s="39"/>
      <c r="E114" s="74"/>
      <c r="F114" s="74"/>
      <c r="G114" s="74"/>
      <c r="S114" s="61"/>
      <c r="T114" s="61"/>
    </row>
    <row r="115" spans="1:20" s="55" customFormat="1" ht="14.15" x14ac:dyDescent="0.4">
      <c r="A115" s="39"/>
      <c r="E115" s="74"/>
      <c r="F115" s="74"/>
      <c r="G115" s="74"/>
      <c r="S115" s="61"/>
      <c r="T115" s="61"/>
    </row>
    <row r="116" spans="1:20" s="55" customFormat="1" ht="14.15" x14ac:dyDescent="0.4">
      <c r="A116" s="39"/>
      <c r="E116" s="74"/>
      <c r="F116" s="74"/>
      <c r="G116" s="74"/>
      <c r="S116" s="61"/>
      <c r="T116" s="61"/>
    </row>
    <row r="117" spans="1:20" s="55" customFormat="1" ht="14.15" x14ac:dyDescent="0.4">
      <c r="A117" s="39"/>
      <c r="E117" s="74"/>
      <c r="F117" s="74"/>
      <c r="G117" s="74"/>
      <c r="S117" s="61"/>
      <c r="T117" s="61"/>
    </row>
    <row r="118" spans="1:20" s="55" customFormat="1" ht="14.15" x14ac:dyDescent="0.4">
      <c r="A118" s="39"/>
      <c r="E118" s="74"/>
      <c r="F118" s="74"/>
      <c r="G118" s="74"/>
      <c r="S118" s="61"/>
      <c r="T118" s="61"/>
    </row>
    <row r="119" spans="1:20" s="55" customFormat="1" ht="14.15" x14ac:dyDescent="0.4">
      <c r="A119" s="39"/>
      <c r="E119" s="74"/>
      <c r="F119" s="74"/>
      <c r="G119" s="74"/>
      <c r="S119" s="61"/>
      <c r="T119" s="61"/>
    </row>
    <row r="120" spans="1:20" s="55" customFormat="1" ht="14.15" x14ac:dyDescent="0.4">
      <c r="A120" s="39"/>
      <c r="E120" s="74"/>
      <c r="F120" s="74"/>
      <c r="G120" s="74"/>
      <c r="S120" s="61"/>
      <c r="T120" s="61"/>
    </row>
    <row r="121" spans="1:20" s="55" customFormat="1" ht="14.15" x14ac:dyDescent="0.4">
      <c r="A121" s="39"/>
      <c r="E121" s="74"/>
      <c r="F121" s="74"/>
      <c r="G121" s="74"/>
      <c r="S121" s="61"/>
      <c r="T121" s="61"/>
    </row>
    <row r="122" spans="1:20" s="55" customFormat="1" ht="14.15" x14ac:dyDescent="0.4">
      <c r="A122" s="39"/>
      <c r="E122" s="74"/>
      <c r="F122" s="74"/>
      <c r="G122" s="74"/>
      <c r="S122" s="61"/>
      <c r="T122" s="61"/>
    </row>
    <row r="123" spans="1:20" s="55" customFormat="1" ht="14.15" x14ac:dyDescent="0.4">
      <c r="A123" s="39"/>
      <c r="E123" s="74"/>
      <c r="F123" s="74"/>
      <c r="G123" s="74"/>
      <c r="S123" s="61"/>
      <c r="T123" s="61"/>
    </row>
    <row r="124" spans="1:20" s="55" customFormat="1" ht="14.15" x14ac:dyDescent="0.4">
      <c r="A124" s="39"/>
      <c r="E124" s="74"/>
      <c r="F124" s="74"/>
      <c r="G124" s="74"/>
      <c r="S124" s="61"/>
      <c r="T124" s="61"/>
    </row>
    <row r="125" spans="1:20" s="55" customFormat="1" ht="14.15" x14ac:dyDescent="0.4">
      <c r="A125" s="39"/>
      <c r="E125" s="74"/>
      <c r="F125" s="74"/>
      <c r="G125" s="74"/>
      <c r="S125" s="61"/>
      <c r="T125" s="61"/>
    </row>
    <row r="126" spans="1:20" s="55" customFormat="1" ht="14.15" x14ac:dyDescent="0.4">
      <c r="A126" s="39"/>
      <c r="E126" s="74"/>
      <c r="F126" s="74"/>
      <c r="G126" s="74"/>
      <c r="S126" s="61"/>
      <c r="T126" s="61"/>
    </row>
    <row r="127" spans="1:20" s="55" customFormat="1" ht="14.15" x14ac:dyDescent="0.4">
      <c r="A127" s="39"/>
      <c r="E127" s="74"/>
      <c r="F127" s="74"/>
      <c r="G127" s="74"/>
      <c r="S127" s="61"/>
      <c r="T127" s="61"/>
    </row>
    <row r="128" spans="1:20" s="55" customFormat="1" ht="14.15" x14ac:dyDescent="0.4">
      <c r="A128" s="39"/>
      <c r="E128" s="74"/>
      <c r="F128" s="74"/>
      <c r="G128" s="74"/>
      <c r="S128" s="61"/>
      <c r="T128" s="61"/>
    </row>
    <row r="129" spans="1:20" s="55" customFormat="1" ht="14.15" x14ac:dyDescent="0.4">
      <c r="A129" s="39"/>
      <c r="E129" s="74"/>
      <c r="F129" s="74"/>
      <c r="G129" s="74"/>
      <c r="S129" s="61"/>
      <c r="T129" s="61"/>
    </row>
    <row r="130" spans="1:20" s="55" customFormat="1" ht="14.15" x14ac:dyDescent="0.4">
      <c r="A130" s="39"/>
      <c r="E130" s="74"/>
      <c r="F130" s="74"/>
      <c r="G130" s="74"/>
      <c r="S130" s="61"/>
      <c r="T130" s="61"/>
    </row>
    <row r="131" spans="1:20" s="55" customFormat="1" ht="14.15" x14ac:dyDescent="0.4">
      <c r="A131" s="39"/>
      <c r="E131" s="74"/>
      <c r="F131" s="74"/>
      <c r="G131" s="74"/>
      <c r="S131" s="61"/>
      <c r="T131" s="61"/>
    </row>
    <row r="132" spans="1:20" s="55" customFormat="1" ht="14.15" x14ac:dyDescent="0.4">
      <c r="A132" s="39"/>
      <c r="E132" s="74"/>
      <c r="F132" s="74"/>
      <c r="G132" s="74"/>
      <c r="S132" s="61"/>
      <c r="T132" s="61"/>
    </row>
    <row r="133" spans="1:20" s="55" customFormat="1" ht="14.15" x14ac:dyDescent="0.4">
      <c r="A133" s="39"/>
      <c r="E133" s="74"/>
      <c r="F133" s="74"/>
      <c r="G133" s="74"/>
      <c r="S133" s="61"/>
      <c r="T133" s="61"/>
    </row>
    <row r="134" spans="1:20" s="55" customFormat="1" ht="14.15" x14ac:dyDescent="0.4">
      <c r="A134" s="39"/>
      <c r="E134" s="74"/>
      <c r="F134" s="74"/>
      <c r="G134" s="74"/>
      <c r="S134" s="61"/>
      <c r="T134" s="61"/>
    </row>
    <row r="135" spans="1:20" s="55" customFormat="1" ht="14.15" x14ac:dyDescent="0.4">
      <c r="A135" s="39"/>
      <c r="E135" s="74"/>
      <c r="F135" s="74"/>
      <c r="G135" s="74"/>
      <c r="S135" s="61"/>
      <c r="T135" s="61"/>
    </row>
    <row r="136" spans="1:20" s="55" customFormat="1" ht="14.15" x14ac:dyDescent="0.4">
      <c r="A136" s="39"/>
      <c r="E136" s="74"/>
      <c r="F136" s="74"/>
      <c r="G136" s="74"/>
      <c r="S136" s="61"/>
      <c r="T136" s="61"/>
    </row>
    <row r="137" spans="1:20" s="55" customFormat="1" ht="14.15" x14ac:dyDescent="0.4">
      <c r="A137" s="39"/>
      <c r="E137" s="74"/>
      <c r="F137" s="74"/>
      <c r="G137" s="74"/>
      <c r="S137" s="61"/>
      <c r="T137" s="61"/>
    </row>
    <row r="138" spans="1:20" s="55" customFormat="1" ht="14.15" x14ac:dyDescent="0.4">
      <c r="A138" s="39"/>
      <c r="E138" s="74"/>
      <c r="F138" s="74"/>
      <c r="G138" s="74"/>
      <c r="S138" s="61"/>
      <c r="T138" s="61"/>
    </row>
    <row r="139" spans="1:20" s="55" customFormat="1" ht="14.15" x14ac:dyDescent="0.4">
      <c r="A139" s="39"/>
      <c r="E139" s="74"/>
      <c r="F139" s="74"/>
      <c r="G139" s="74"/>
      <c r="S139" s="61"/>
      <c r="T139" s="61"/>
    </row>
    <row r="140" spans="1:20" s="55" customFormat="1" ht="14.15" x14ac:dyDescent="0.4">
      <c r="A140" s="39"/>
      <c r="E140" s="74"/>
      <c r="F140" s="74"/>
      <c r="G140" s="74"/>
      <c r="S140" s="61"/>
      <c r="T140" s="61"/>
    </row>
    <row r="141" spans="1:20" s="55" customFormat="1" ht="14.15" x14ac:dyDescent="0.4">
      <c r="A141" s="39"/>
      <c r="E141" s="74"/>
      <c r="F141" s="74"/>
      <c r="G141" s="74"/>
      <c r="S141" s="61"/>
      <c r="T141" s="61"/>
    </row>
    <row r="142" spans="1:20" s="55" customFormat="1" ht="14.15" x14ac:dyDescent="0.4">
      <c r="A142" s="39"/>
      <c r="E142" s="74"/>
      <c r="F142" s="74"/>
      <c r="G142" s="74"/>
      <c r="S142" s="61"/>
      <c r="T142" s="61"/>
    </row>
    <row r="143" spans="1:20" s="55" customFormat="1" ht="14.15" x14ac:dyDescent="0.4">
      <c r="A143" s="39"/>
      <c r="E143" s="74"/>
      <c r="F143" s="74"/>
      <c r="G143" s="74"/>
      <c r="S143" s="61"/>
      <c r="T143" s="61"/>
    </row>
    <row r="144" spans="1:20" s="55" customFormat="1" ht="14.15" x14ac:dyDescent="0.4">
      <c r="A144" s="39"/>
      <c r="E144" s="74"/>
      <c r="F144" s="74"/>
      <c r="G144" s="74"/>
      <c r="S144" s="61"/>
      <c r="T144" s="61"/>
    </row>
    <row r="145" spans="1:20" s="55" customFormat="1" ht="14.15" x14ac:dyDescent="0.4">
      <c r="A145" s="39"/>
      <c r="E145" s="74"/>
      <c r="F145" s="74"/>
      <c r="G145" s="74"/>
      <c r="S145" s="61"/>
      <c r="T145" s="61"/>
    </row>
    <row r="146" spans="1:20" s="55" customFormat="1" ht="14.15" x14ac:dyDescent="0.4">
      <c r="A146" s="39"/>
      <c r="E146" s="74"/>
      <c r="F146" s="74"/>
      <c r="G146" s="74"/>
      <c r="S146" s="61"/>
      <c r="T146" s="61"/>
    </row>
    <row r="147" spans="1:20" s="55" customFormat="1" ht="14.15" x14ac:dyDescent="0.4">
      <c r="A147" s="39"/>
      <c r="E147" s="74"/>
      <c r="F147" s="74"/>
      <c r="G147" s="74"/>
      <c r="S147" s="61"/>
      <c r="T147" s="61"/>
    </row>
    <row r="148" spans="1:20" s="55" customFormat="1" ht="14.15" x14ac:dyDescent="0.4">
      <c r="A148" s="39"/>
      <c r="E148" s="74"/>
      <c r="F148" s="74"/>
      <c r="G148" s="74"/>
      <c r="S148" s="61"/>
      <c r="T148" s="61"/>
    </row>
    <row r="149" spans="1:20" s="55" customFormat="1" ht="14.15" x14ac:dyDescent="0.4">
      <c r="A149" s="39"/>
      <c r="E149" s="74"/>
      <c r="F149" s="74"/>
      <c r="G149" s="74"/>
      <c r="S149" s="61"/>
      <c r="T149" s="61"/>
    </row>
    <row r="150" spans="1:20" s="55" customFormat="1" ht="14.15" x14ac:dyDescent="0.4">
      <c r="A150" s="39"/>
      <c r="E150" s="74"/>
      <c r="F150" s="74"/>
      <c r="G150" s="74"/>
      <c r="S150" s="61"/>
      <c r="T150" s="61"/>
    </row>
    <row r="151" spans="1:20" s="55" customFormat="1" ht="14.15" x14ac:dyDescent="0.4">
      <c r="A151" s="39"/>
      <c r="E151" s="74"/>
      <c r="F151" s="74"/>
      <c r="G151" s="74"/>
      <c r="S151" s="61"/>
      <c r="T151" s="61"/>
    </row>
    <row r="152" spans="1:20" s="55" customFormat="1" ht="14.15" x14ac:dyDescent="0.4">
      <c r="A152" s="39"/>
      <c r="E152" s="74"/>
      <c r="F152" s="74"/>
      <c r="G152" s="74"/>
      <c r="S152" s="61"/>
      <c r="T152" s="61"/>
    </row>
    <row r="153" spans="1:20" s="55" customFormat="1" ht="14.15" x14ac:dyDescent="0.4">
      <c r="A153" s="39"/>
      <c r="E153" s="74"/>
      <c r="F153" s="74"/>
      <c r="G153" s="74"/>
      <c r="S153" s="61"/>
      <c r="T153" s="61"/>
    </row>
    <row r="154" spans="1:20" s="55" customFormat="1" ht="14.15" x14ac:dyDescent="0.4">
      <c r="A154" s="39"/>
      <c r="E154" s="74"/>
      <c r="F154" s="74"/>
      <c r="G154" s="74"/>
      <c r="S154" s="61"/>
      <c r="T154" s="61"/>
    </row>
    <row r="155" spans="1:20" s="55" customFormat="1" ht="14.15" x14ac:dyDescent="0.4">
      <c r="A155" s="39"/>
      <c r="E155" s="74"/>
      <c r="F155" s="74"/>
      <c r="G155" s="74"/>
      <c r="S155" s="61"/>
      <c r="T155" s="61"/>
    </row>
    <row r="156" spans="1:20" s="55" customFormat="1" ht="14.15" x14ac:dyDescent="0.4">
      <c r="A156" s="39"/>
      <c r="E156" s="74"/>
      <c r="F156" s="74"/>
      <c r="G156" s="74"/>
      <c r="S156" s="61"/>
      <c r="T156" s="61"/>
    </row>
    <row r="157" spans="1:20" s="55" customFormat="1" ht="14.15" x14ac:dyDescent="0.4">
      <c r="A157" s="39"/>
      <c r="E157" s="74"/>
      <c r="F157" s="74"/>
      <c r="G157" s="74"/>
      <c r="S157" s="61"/>
      <c r="T157" s="61"/>
    </row>
    <row r="158" spans="1:20" s="55" customFormat="1" ht="14.15" x14ac:dyDescent="0.4">
      <c r="A158" s="39"/>
      <c r="E158" s="74"/>
      <c r="F158" s="74"/>
      <c r="G158" s="74"/>
      <c r="S158" s="61"/>
      <c r="T158" s="61"/>
    </row>
    <row r="159" spans="1:20" s="55" customFormat="1" ht="14.15" x14ac:dyDescent="0.4">
      <c r="A159" s="39"/>
      <c r="E159" s="74"/>
      <c r="F159" s="74"/>
      <c r="G159" s="74"/>
      <c r="S159" s="61"/>
      <c r="T159" s="61"/>
    </row>
    <row r="160" spans="1:20" s="55" customFormat="1" ht="14.15" x14ac:dyDescent="0.4">
      <c r="A160" s="39"/>
      <c r="E160" s="74"/>
      <c r="F160" s="74"/>
      <c r="G160" s="74"/>
      <c r="S160" s="61"/>
      <c r="T160" s="61"/>
    </row>
    <row r="161" spans="1:20" s="55" customFormat="1" ht="14.15" x14ac:dyDescent="0.4">
      <c r="A161" s="39"/>
      <c r="E161" s="74"/>
      <c r="F161" s="74"/>
      <c r="G161" s="74"/>
      <c r="S161" s="61"/>
      <c r="T161" s="61"/>
    </row>
    <row r="162" spans="1:20" s="55" customFormat="1" ht="14.15" x14ac:dyDescent="0.4">
      <c r="A162" s="39"/>
      <c r="E162" s="74"/>
      <c r="F162" s="74"/>
      <c r="G162" s="74"/>
      <c r="S162" s="61"/>
      <c r="T162" s="61"/>
    </row>
    <row r="163" spans="1:20" s="55" customFormat="1" ht="14.15" x14ac:dyDescent="0.4">
      <c r="A163" s="39"/>
      <c r="E163" s="74"/>
      <c r="F163" s="74"/>
      <c r="G163" s="74"/>
      <c r="S163" s="61"/>
      <c r="T163" s="61"/>
    </row>
    <row r="164" spans="1:20" s="55" customFormat="1" ht="14.15" x14ac:dyDescent="0.4">
      <c r="A164" s="39"/>
      <c r="E164" s="74"/>
      <c r="F164" s="74"/>
      <c r="G164" s="74"/>
      <c r="S164" s="61"/>
      <c r="T164" s="61"/>
    </row>
    <row r="165" spans="1:20" s="55" customFormat="1" ht="14.15" x14ac:dyDescent="0.4">
      <c r="A165" s="39"/>
      <c r="E165" s="74"/>
      <c r="F165" s="74"/>
      <c r="G165" s="74"/>
      <c r="S165" s="61"/>
      <c r="T165" s="61"/>
    </row>
    <row r="166" spans="1:20" s="55" customFormat="1" ht="14.15" x14ac:dyDescent="0.4">
      <c r="A166" s="39"/>
      <c r="E166" s="74"/>
      <c r="F166" s="74"/>
      <c r="G166" s="74"/>
      <c r="S166" s="61"/>
      <c r="T166" s="61"/>
    </row>
    <row r="167" spans="1:20" s="55" customFormat="1" ht="14.15" x14ac:dyDescent="0.4">
      <c r="A167" s="39"/>
      <c r="E167" s="74"/>
      <c r="F167" s="74"/>
      <c r="G167" s="74"/>
      <c r="S167" s="61"/>
      <c r="T167" s="61"/>
    </row>
    <row r="168" spans="1:20" s="55" customFormat="1" ht="14.15" x14ac:dyDescent="0.4">
      <c r="A168" s="39"/>
      <c r="E168" s="74"/>
      <c r="F168" s="74"/>
      <c r="G168" s="74"/>
      <c r="S168" s="61"/>
      <c r="T168" s="61"/>
    </row>
    <row r="169" spans="1:20" s="55" customFormat="1" ht="14.15" x14ac:dyDescent="0.4">
      <c r="A169" s="39"/>
      <c r="E169" s="74"/>
      <c r="F169" s="74"/>
      <c r="G169" s="74"/>
      <c r="S169" s="61"/>
      <c r="T169" s="61"/>
    </row>
    <row r="170" spans="1:20" s="55" customFormat="1" ht="14.15" x14ac:dyDescent="0.4">
      <c r="A170" s="39"/>
      <c r="E170" s="74"/>
      <c r="F170" s="74"/>
      <c r="G170" s="74"/>
      <c r="S170" s="61"/>
      <c r="T170" s="61"/>
    </row>
    <row r="171" spans="1:20" s="55" customFormat="1" ht="14.15" x14ac:dyDescent="0.4">
      <c r="A171" s="39"/>
      <c r="E171" s="74"/>
      <c r="F171" s="74"/>
      <c r="G171" s="74"/>
      <c r="S171" s="61"/>
      <c r="T171" s="61"/>
    </row>
    <row r="172" spans="1:20" s="55" customFormat="1" ht="14.15" x14ac:dyDescent="0.4">
      <c r="A172" s="39"/>
      <c r="E172" s="74"/>
      <c r="F172" s="74"/>
      <c r="G172" s="74"/>
      <c r="S172" s="61"/>
      <c r="T172" s="61"/>
    </row>
    <row r="173" spans="1:20" s="55" customFormat="1" ht="14.15" x14ac:dyDescent="0.4">
      <c r="A173" s="39"/>
      <c r="E173" s="74"/>
      <c r="F173" s="74"/>
      <c r="G173" s="74"/>
      <c r="S173" s="61"/>
      <c r="T173" s="61"/>
    </row>
    <row r="174" spans="1:20" s="55" customFormat="1" ht="14.15" x14ac:dyDescent="0.4">
      <c r="A174" s="39"/>
      <c r="E174" s="74"/>
      <c r="F174" s="74"/>
      <c r="G174" s="74"/>
      <c r="S174" s="61"/>
      <c r="T174" s="61"/>
    </row>
    <row r="175" spans="1:20" s="55" customFormat="1" ht="14.15" x14ac:dyDescent="0.4">
      <c r="A175" s="39"/>
      <c r="E175" s="74"/>
      <c r="F175" s="74"/>
      <c r="G175" s="74"/>
      <c r="S175" s="61"/>
      <c r="T175" s="61"/>
    </row>
    <row r="176" spans="1:20" s="55" customFormat="1" ht="14.15" x14ac:dyDescent="0.4">
      <c r="A176" s="39"/>
      <c r="E176" s="74"/>
      <c r="F176" s="74"/>
      <c r="G176" s="74"/>
      <c r="S176" s="61"/>
      <c r="T176" s="61"/>
    </row>
    <row r="177" spans="1:20" s="55" customFormat="1" ht="14.15" x14ac:dyDescent="0.4">
      <c r="A177" s="39"/>
      <c r="E177" s="74"/>
      <c r="F177" s="74"/>
      <c r="G177" s="74"/>
      <c r="S177" s="61"/>
      <c r="T177" s="61"/>
    </row>
    <row r="178" spans="1:20" s="55" customFormat="1" ht="14.15" x14ac:dyDescent="0.4">
      <c r="A178" s="39"/>
      <c r="E178" s="74"/>
      <c r="F178" s="74"/>
      <c r="G178" s="74"/>
      <c r="S178" s="61"/>
      <c r="T178" s="61"/>
    </row>
    <row r="179" spans="1:20" s="55" customFormat="1" ht="14.15" x14ac:dyDescent="0.4">
      <c r="A179" s="39"/>
      <c r="E179" s="74"/>
      <c r="F179" s="74"/>
      <c r="G179" s="74"/>
      <c r="S179" s="61"/>
      <c r="T179" s="61"/>
    </row>
    <row r="180" spans="1:20" s="55" customFormat="1" ht="14.15" x14ac:dyDescent="0.4">
      <c r="A180" s="39"/>
      <c r="E180" s="74"/>
      <c r="F180" s="74"/>
      <c r="G180" s="74"/>
      <c r="S180" s="61"/>
      <c r="T180" s="61"/>
    </row>
    <row r="181" spans="1:20" s="55" customFormat="1" ht="14.15" x14ac:dyDescent="0.4">
      <c r="A181" s="39"/>
      <c r="E181" s="74"/>
      <c r="F181" s="74"/>
      <c r="G181" s="74"/>
      <c r="S181" s="61"/>
      <c r="T181" s="61"/>
    </row>
    <row r="182" spans="1:20" s="55" customFormat="1" ht="14.15" x14ac:dyDescent="0.4">
      <c r="A182" s="39"/>
      <c r="E182" s="74"/>
      <c r="F182" s="74"/>
      <c r="G182" s="74"/>
      <c r="S182" s="61"/>
      <c r="T182" s="61"/>
    </row>
    <row r="183" spans="1:20" s="55" customFormat="1" ht="14.15" x14ac:dyDescent="0.4">
      <c r="A183" s="39"/>
      <c r="E183" s="74"/>
      <c r="F183" s="74"/>
      <c r="G183" s="74"/>
      <c r="S183" s="61"/>
      <c r="T183" s="61"/>
    </row>
    <row r="184" spans="1:20" s="55" customFormat="1" ht="14.15" x14ac:dyDescent="0.4">
      <c r="A184" s="39"/>
      <c r="E184" s="74"/>
      <c r="F184" s="74"/>
      <c r="G184" s="74"/>
      <c r="S184" s="61"/>
      <c r="T184" s="61"/>
    </row>
    <row r="185" spans="1:20" s="55" customFormat="1" ht="14.15" x14ac:dyDescent="0.4">
      <c r="A185" s="39"/>
      <c r="E185" s="74"/>
      <c r="F185" s="74"/>
      <c r="G185" s="74"/>
      <c r="S185" s="61"/>
      <c r="T185" s="61"/>
    </row>
    <row r="186" spans="1:20" s="55" customFormat="1" ht="14.15" x14ac:dyDescent="0.4">
      <c r="A186" s="39"/>
      <c r="E186" s="74"/>
      <c r="F186" s="74"/>
      <c r="G186" s="74"/>
      <c r="S186" s="61"/>
      <c r="T186" s="61"/>
    </row>
    <row r="187" spans="1:20" s="55" customFormat="1" ht="14.15" x14ac:dyDescent="0.4">
      <c r="A187" s="39"/>
      <c r="E187" s="74"/>
      <c r="F187" s="74"/>
      <c r="G187" s="74"/>
      <c r="S187" s="61"/>
      <c r="T187" s="61"/>
    </row>
    <row r="188" spans="1:20" s="55" customFormat="1" ht="14.15" x14ac:dyDescent="0.4">
      <c r="A188" s="39"/>
      <c r="E188" s="74"/>
      <c r="F188" s="74"/>
      <c r="G188" s="74"/>
      <c r="S188" s="61"/>
      <c r="T188" s="61"/>
    </row>
    <row r="189" spans="1:20" s="55" customFormat="1" ht="14.15" x14ac:dyDescent="0.4">
      <c r="A189" s="39"/>
      <c r="E189" s="74"/>
      <c r="F189" s="74"/>
      <c r="G189" s="74"/>
      <c r="S189" s="61"/>
      <c r="T189" s="61"/>
    </row>
    <row r="190" spans="1:20" s="55" customFormat="1" ht="14.15" x14ac:dyDescent="0.4">
      <c r="A190" s="39"/>
      <c r="E190" s="74"/>
      <c r="F190" s="74"/>
      <c r="G190" s="74"/>
      <c r="S190" s="61"/>
      <c r="T190" s="61"/>
    </row>
    <row r="191" spans="1:20" s="55" customFormat="1" ht="14.15" x14ac:dyDescent="0.4">
      <c r="A191" s="39"/>
      <c r="E191" s="74"/>
      <c r="F191" s="74"/>
      <c r="G191" s="74"/>
      <c r="S191" s="61"/>
      <c r="T191" s="61"/>
    </row>
    <row r="192" spans="1:20" s="55" customFormat="1" ht="14.15" x14ac:dyDescent="0.4">
      <c r="A192" s="39"/>
      <c r="E192" s="74"/>
      <c r="F192" s="74"/>
      <c r="G192" s="74"/>
      <c r="S192" s="61"/>
      <c r="T192" s="61"/>
    </row>
    <row r="193" spans="1:20" s="55" customFormat="1" ht="14.15" x14ac:dyDescent="0.4">
      <c r="A193" s="39"/>
      <c r="E193" s="74"/>
      <c r="F193" s="74"/>
      <c r="G193" s="74"/>
      <c r="S193" s="61"/>
      <c r="T193" s="61"/>
    </row>
    <row r="194" spans="1:20" s="55" customFormat="1" ht="14.15" x14ac:dyDescent="0.4">
      <c r="A194" s="39"/>
      <c r="E194" s="74"/>
      <c r="F194" s="74"/>
      <c r="G194" s="74"/>
      <c r="S194" s="61"/>
      <c r="T194" s="61"/>
    </row>
    <row r="195" spans="1:20" s="55" customFormat="1" ht="14.15" x14ac:dyDescent="0.4">
      <c r="A195" s="39"/>
      <c r="E195" s="74"/>
      <c r="F195" s="74"/>
      <c r="G195" s="74"/>
      <c r="S195" s="61"/>
      <c r="T195" s="61"/>
    </row>
    <row r="196" spans="1:20" s="55" customFormat="1" ht="14.15" x14ac:dyDescent="0.4">
      <c r="A196" s="39"/>
      <c r="E196" s="74"/>
      <c r="F196" s="74"/>
      <c r="G196" s="74"/>
      <c r="S196" s="61"/>
      <c r="T196" s="61"/>
    </row>
    <row r="197" spans="1:20" s="55" customFormat="1" ht="14.15" x14ac:dyDescent="0.4">
      <c r="A197" s="39"/>
      <c r="E197" s="74"/>
      <c r="F197" s="74"/>
      <c r="G197" s="74"/>
      <c r="S197" s="61"/>
      <c r="T197" s="61"/>
    </row>
    <row r="198" spans="1:20" s="55" customFormat="1" ht="14.15" x14ac:dyDescent="0.4">
      <c r="A198" s="39"/>
      <c r="E198" s="74"/>
      <c r="F198" s="74"/>
      <c r="G198" s="74"/>
      <c r="S198" s="61"/>
      <c r="T198" s="61"/>
    </row>
    <row r="199" spans="1:20" s="55" customFormat="1" ht="14.15" x14ac:dyDescent="0.4">
      <c r="A199" s="39"/>
      <c r="E199" s="74"/>
      <c r="F199" s="74"/>
      <c r="G199" s="74"/>
      <c r="S199" s="61"/>
      <c r="T199" s="61"/>
    </row>
    <row r="200" spans="1:20" s="55" customFormat="1" ht="14.15" x14ac:dyDescent="0.4">
      <c r="A200" s="39"/>
      <c r="E200" s="74"/>
      <c r="F200" s="74"/>
      <c r="G200" s="74"/>
      <c r="S200" s="61"/>
      <c r="T200" s="61"/>
    </row>
    <row r="201" spans="1:20" s="55" customFormat="1" ht="14.15" x14ac:dyDescent="0.4">
      <c r="A201" s="39"/>
      <c r="E201" s="74"/>
      <c r="F201" s="74"/>
      <c r="G201" s="74"/>
      <c r="S201" s="61"/>
      <c r="T201" s="61"/>
    </row>
    <row r="202" spans="1:20" s="55" customFormat="1" ht="14.15" x14ac:dyDescent="0.4">
      <c r="A202" s="39"/>
      <c r="E202" s="74"/>
      <c r="F202" s="74"/>
      <c r="G202" s="74"/>
      <c r="S202" s="61"/>
      <c r="T202" s="61"/>
    </row>
    <row r="203" spans="1:20" s="55" customFormat="1" ht="14.15" x14ac:dyDescent="0.4">
      <c r="A203" s="39"/>
      <c r="E203" s="74"/>
      <c r="F203" s="74"/>
      <c r="G203" s="74"/>
      <c r="S203" s="61"/>
      <c r="T203" s="61"/>
    </row>
    <row r="204" spans="1:20" s="55" customFormat="1" ht="14.15" x14ac:dyDescent="0.4">
      <c r="A204" s="39"/>
      <c r="E204" s="74"/>
      <c r="F204" s="74"/>
      <c r="G204" s="74"/>
      <c r="S204" s="61"/>
      <c r="T204" s="61"/>
    </row>
    <row r="205" spans="1:20" s="55" customFormat="1" ht="14.15" x14ac:dyDescent="0.4">
      <c r="A205" s="39"/>
      <c r="E205" s="74"/>
      <c r="F205" s="74"/>
      <c r="G205" s="74"/>
      <c r="S205" s="61"/>
      <c r="T205" s="61"/>
    </row>
    <row r="206" spans="1:20" s="55" customFormat="1" ht="14.15" x14ac:dyDescent="0.4">
      <c r="A206" s="39"/>
      <c r="E206" s="74"/>
      <c r="F206" s="74"/>
      <c r="G206" s="74"/>
      <c r="S206" s="61"/>
      <c r="T206" s="61"/>
    </row>
    <row r="207" spans="1:20" s="55" customFormat="1" ht="14.15" x14ac:dyDescent="0.4">
      <c r="A207" s="39"/>
      <c r="E207" s="74"/>
      <c r="F207" s="74"/>
      <c r="G207" s="74"/>
      <c r="S207" s="61"/>
      <c r="T207" s="61"/>
    </row>
    <row r="208" spans="1:20" s="55" customFormat="1" ht="14.15" x14ac:dyDescent="0.4">
      <c r="A208" s="39"/>
      <c r="E208" s="74"/>
      <c r="F208" s="74"/>
      <c r="G208" s="74"/>
      <c r="S208" s="61"/>
      <c r="T208" s="61"/>
    </row>
    <row r="209" spans="1:20" s="55" customFormat="1" ht="14.15" x14ac:dyDescent="0.4">
      <c r="A209" s="39"/>
      <c r="E209" s="74"/>
      <c r="F209" s="74"/>
      <c r="G209" s="74"/>
      <c r="S209" s="61"/>
      <c r="T209" s="61"/>
    </row>
    <row r="210" spans="1:20" s="55" customFormat="1" ht="14.15" x14ac:dyDescent="0.4">
      <c r="A210" s="39"/>
      <c r="E210" s="74"/>
      <c r="F210" s="74"/>
      <c r="G210" s="74"/>
      <c r="S210" s="61"/>
      <c r="T210" s="61"/>
    </row>
    <row r="211" spans="1:20" s="55" customFormat="1" ht="14.15" x14ac:dyDescent="0.4">
      <c r="A211" s="39"/>
      <c r="E211" s="74"/>
      <c r="F211" s="74"/>
      <c r="G211" s="74"/>
      <c r="S211" s="61"/>
      <c r="T211" s="61"/>
    </row>
    <row r="212" spans="1:20" s="55" customFormat="1" ht="14.15" x14ac:dyDescent="0.4">
      <c r="A212" s="39"/>
      <c r="E212" s="74"/>
      <c r="F212" s="74"/>
      <c r="G212" s="74"/>
      <c r="S212" s="61"/>
      <c r="T212" s="61"/>
    </row>
    <row r="213" spans="1:20" s="55" customFormat="1" ht="14.15" x14ac:dyDescent="0.4">
      <c r="A213" s="39"/>
      <c r="E213" s="74"/>
      <c r="F213" s="74"/>
      <c r="G213" s="74"/>
      <c r="S213" s="61"/>
      <c r="T213" s="61"/>
    </row>
    <row r="214" spans="1:20" s="55" customFormat="1" ht="14.15" x14ac:dyDescent="0.4">
      <c r="A214" s="39"/>
      <c r="E214" s="74"/>
      <c r="F214" s="74"/>
      <c r="G214" s="74"/>
      <c r="S214" s="61"/>
      <c r="T214" s="61"/>
    </row>
    <row r="215" spans="1:20" s="55" customFormat="1" ht="14.15" x14ac:dyDescent="0.4">
      <c r="A215" s="39"/>
      <c r="E215" s="74"/>
      <c r="F215" s="74"/>
      <c r="G215" s="74"/>
      <c r="S215" s="61"/>
      <c r="T215" s="61"/>
    </row>
    <row r="216" spans="1:20" s="55" customFormat="1" ht="14.15" x14ac:dyDescent="0.4">
      <c r="A216" s="39"/>
      <c r="E216" s="74"/>
      <c r="F216" s="74"/>
      <c r="G216" s="74"/>
      <c r="S216" s="61"/>
      <c r="T216" s="61"/>
    </row>
    <row r="217" spans="1:20" s="55" customFormat="1" ht="14.15" x14ac:dyDescent="0.4">
      <c r="A217" s="39"/>
      <c r="E217" s="74"/>
      <c r="F217" s="74"/>
      <c r="G217" s="74"/>
      <c r="S217" s="61"/>
      <c r="T217" s="61"/>
    </row>
    <row r="218" spans="1:20" s="55" customFormat="1" ht="14.15" x14ac:dyDescent="0.4">
      <c r="A218" s="39"/>
      <c r="E218" s="74"/>
      <c r="F218" s="74"/>
      <c r="G218" s="74"/>
      <c r="S218" s="61"/>
      <c r="T218" s="61"/>
    </row>
    <row r="219" spans="1:20" s="55" customFormat="1" ht="14.15" x14ac:dyDescent="0.4">
      <c r="A219" s="39"/>
      <c r="E219" s="74"/>
      <c r="F219" s="74"/>
      <c r="G219" s="74"/>
      <c r="S219" s="61"/>
      <c r="T219" s="61"/>
    </row>
    <row r="220" spans="1:20" s="55" customFormat="1" ht="14.15" x14ac:dyDescent="0.4">
      <c r="A220" s="39"/>
      <c r="E220" s="74"/>
      <c r="F220" s="74"/>
      <c r="G220" s="74"/>
      <c r="S220" s="61"/>
      <c r="T220" s="61"/>
    </row>
    <row r="221" spans="1:20" s="55" customFormat="1" ht="14.15" x14ac:dyDescent="0.4">
      <c r="A221" s="39"/>
      <c r="E221" s="74"/>
      <c r="F221" s="74"/>
      <c r="G221" s="74"/>
      <c r="S221" s="61"/>
      <c r="T221" s="61"/>
    </row>
    <row r="222" spans="1:20" s="55" customFormat="1" ht="14.15" x14ac:dyDescent="0.4">
      <c r="A222" s="39"/>
      <c r="E222" s="74"/>
      <c r="F222" s="74"/>
      <c r="G222" s="74"/>
      <c r="S222" s="61"/>
      <c r="T222" s="61"/>
    </row>
    <row r="223" spans="1:20" s="55" customFormat="1" ht="14.15" x14ac:dyDescent="0.4">
      <c r="A223" s="39"/>
      <c r="E223" s="74"/>
      <c r="F223" s="74"/>
      <c r="G223" s="74"/>
      <c r="S223" s="61"/>
      <c r="T223" s="61"/>
    </row>
    <row r="224" spans="1:20" s="55" customFormat="1" ht="14.15" x14ac:dyDescent="0.4">
      <c r="A224" s="39"/>
      <c r="E224" s="74"/>
      <c r="F224" s="74"/>
      <c r="G224" s="74"/>
      <c r="S224" s="61"/>
      <c r="T224" s="61"/>
    </row>
    <row r="225" spans="1:20" s="55" customFormat="1" ht="14.15" x14ac:dyDescent="0.4">
      <c r="A225" s="39"/>
      <c r="E225" s="74"/>
      <c r="F225" s="74"/>
      <c r="G225" s="74"/>
      <c r="S225" s="61"/>
      <c r="T225" s="61"/>
    </row>
    <row r="226" spans="1:20" s="55" customFormat="1" ht="14.15" x14ac:dyDescent="0.4">
      <c r="A226" s="39"/>
      <c r="E226" s="74"/>
      <c r="F226" s="74"/>
      <c r="G226" s="74"/>
      <c r="S226" s="61"/>
      <c r="T226" s="61"/>
    </row>
    <row r="227" spans="1:20" s="55" customFormat="1" ht="14.15" x14ac:dyDescent="0.4">
      <c r="A227" s="39"/>
      <c r="E227" s="74"/>
      <c r="F227" s="74"/>
      <c r="G227" s="74"/>
      <c r="S227" s="61"/>
      <c r="T227" s="61"/>
    </row>
    <row r="228" spans="1:20" s="55" customFormat="1" ht="14.15" x14ac:dyDescent="0.4">
      <c r="A228" s="39"/>
      <c r="E228" s="74"/>
      <c r="F228" s="74"/>
      <c r="G228" s="74"/>
      <c r="S228" s="61"/>
      <c r="T228" s="61"/>
    </row>
    <row r="229" spans="1:20" s="55" customFormat="1" ht="14.15" x14ac:dyDescent="0.4">
      <c r="A229" s="39"/>
      <c r="E229" s="74"/>
      <c r="F229" s="74"/>
      <c r="G229" s="74"/>
      <c r="S229" s="61"/>
      <c r="T229" s="61"/>
    </row>
    <row r="230" spans="1:20" s="55" customFormat="1" ht="14.15" x14ac:dyDescent="0.4">
      <c r="A230" s="39"/>
      <c r="E230" s="74"/>
      <c r="F230" s="74"/>
      <c r="G230" s="74"/>
      <c r="S230" s="61"/>
      <c r="T230" s="61"/>
    </row>
    <row r="231" spans="1:20" s="55" customFormat="1" ht="14.15" x14ac:dyDescent="0.4">
      <c r="A231" s="39"/>
      <c r="E231" s="74"/>
      <c r="F231" s="74"/>
      <c r="G231" s="74"/>
      <c r="S231" s="61"/>
      <c r="T231" s="61"/>
    </row>
    <row r="232" spans="1:20" s="55" customFormat="1" ht="14.15" x14ac:dyDescent="0.4">
      <c r="A232" s="39"/>
      <c r="E232" s="74"/>
      <c r="F232" s="74"/>
      <c r="G232" s="74"/>
      <c r="S232" s="61"/>
      <c r="T232" s="61"/>
    </row>
    <row r="233" spans="1:20" s="55" customFormat="1" ht="14.15" x14ac:dyDescent="0.4">
      <c r="A233" s="39"/>
      <c r="E233" s="74"/>
      <c r="F233" s="74"/>
      <c r="G233" s="74"/>
      <c r="S233" s="61"/>
      <c r="T233" s="61"/>
    </row>
    <row r="234" spans="1:20" s="55" customFormat="1" ht="14.15" x14ac:dyDescent="0.4">
      <c r="A234" s="39"/>
      <c r="E234" s="74"/>
      <c r="F234" s="74"/>
      <c r="G234" s="74"/>
      <c r="S234" s="61"/>
      <c r="T234" s="61"/>
    </row>
    <row r="235" spans="1:20" s="55" customFormat="1" ht="14.15" x14ac:dyDescent="0.4">
      <c r="A235" s="39"/>
      <c r="E235" s="74"/>
      <c r="F235" s="74"/>
      <c r="G235" s="74"/>
      <c r="S235" s="61"/>
      <c r="T235" s="61"/>
    </row>
    <row r="236" spans="1:20" s="55" customFormat="1" ht="14.15" x14ac:dyDescent="0.4">
      <c r="A236" s="39"/>
      <c r="E236" s="74"/>
      <c r="F236" s="74"/>
      <c r="G236" s="74"/>
      <c r="S236" s="61"/>
      <c r="T236" s="61"/>
    </row>
    <row r="237" spans="1:20" s="55" customFormat="1" ht="14.15" x14ac:dyDescent="0.4">
      <c r="A237" s="39"/>
      <c r="E237" s="74"/>
      <c r="F237" s="74"/>
      <c r="G237" s="74"/>
      <c r="S237" s="61"/>
      <c r="T237" s="61"/>
    </row>
    <row r="238" spans="1:20" s="55" customFormat="1" ht="14.15" x14ac:dyDescent="0.4">
      <c r="A238" s="39"/>
      <c r="E238" s="74"/>
      <c r="F238" s="74"/>
      <c r="G238" s="74"/>
      <c r="S238" s="61"/>
      <c r="T238" s="61"/>
    </row>
    <row r="239" spans="1:20" s="55" customFormat="1" ht="14.15" x14ac:dyDescent="0.4">
      <c r="A239" s="39"/>
      <c r="E239" s="74"/>
      <c r="F239" s="74"/>
      <c r="G239" s="74"/>
      <c r="S239" s="61"/>
      <c r="T239" s="61"/>
    </row>
    <row r="240" spans="1:20" s="55" customFormat="1" ht="14.15" x14ac:dyDescent="0.4">
      <c r="A240" s="39"/>
      <c r="E240" s="74"/>
      <c r="F240" s="74"/>
      <c r="G240" s="74"/>
      <c r="S240" s="61"/>
      <c r="T240" s="61"/>
    </row>
    <row r="241" spans="1:20" s="55" customFormat="1" ht="14.15" x14ac:dyDescent="0.4">
      <c r="A241" s="39"/>
      <c r="E241" s="74"/>
      <c r="F241" s="74"/>
      <c r="G241" s="74"/>
      <c r="S241" s="61"/>
      <c r="T241" s="61"/>
    </row>
    <row r="242" spans="1:20" s="55" customFormat="1" ht="14.15" x14ac:dyDescent="0.4">
      <c r="A242" s="39"/>
      <c r="E242" s="74"/>
      <c r="F242" s="74"/>
      <c r="G242" s="74"/>
      <c r="S242" s="61"/>
      <c r="T242" s="61"/>
    </row>
    <row r="243" spans="1:20" s="55" customFormat="1" ht="14.15" x14ac:dyDescent="0.4">
      <c r="A243" s="39"/>
      <c r="E243" s="74"/>
      <c r="F243" s="74"/>
      <c r="G243" s="74"/>
      <c r="S243" s="61"/>
      <c r="T243" s="61"/>
    </row>
    <row r="244" spans="1:20" s="55" customFormat="1" ht="14.15" x14ac:dyDescent="0.4">
      <c r="A244" s="39"/>
      <c r="E244" s="74"/>
      <c r="F244" s="74"/>
      <c r="G244" s="74"/>
      <c r="S244" s="61"/>
      <c r="T244" s="61"/>
    </row>
    <row r="245" spans="1:20" s="55" customFormat="1" ht="14.15" x14ac:dyDescent="0.4">
      <c r="A245" s="39"/>
      <c r="E245" s="74"/>
      <c r="F245" s="74"/>
      <c r="G245" s="74"/>
      <c r="S245" s="61"/>
      <c r="T245" s="61"/>
    </row>
    <row r="246" spans="1:20" s="55" customFormat="1" ht="14.15" x14ac:dyDescent="0.4">
      <c r="A246" s="39"/>
      <c r="E246" s="74"/>
      <c r="F246" s="74"/>
      <c r="G246" s="74"/>
      <c r="S246" s="61"/>
      <c r="T246" s="61"/>
    </row>
    <row r="247" spans="1:20" s="55" customFormat="1" ht="14.15" x14ac:dyDescent="0.4">
      <c r="A247" s="39"/>
      <c r="E247" s="74"/>
      <c r="F247" s="74"/>
      <c r="G247" s="74"/>
      <c r="S247" s="61"/>
      <c r="T247" s="61"/>
    </row>
    <row r="248" spans="1:20" s="55" customFormat="1" ht="14.15" x14ac:dyDescent="0.4">
      <c r="A248" s="39"/>
      <c r="E248" s="74"/>
      <c r="F248" s="74"/>
      <c r="G248" s="74"/>
      <c r="S248" s="61"/>
      <c r="T248" s="61"/>
    </row>
    <row r="249" spans="1:20" s="55" customFormat="1" ht="14.15" x14ac:dyDescent="0.4">
      <c r="A249" s="39"/>
      <c r="E249" s="74"/>
      <c r="F249" s="74"/>
      <c r="G249" s="74"/>
      <c r="S249" s="61"/>
      <c r="T249" s="61"/>
    </row>
    <row r="250" spans="1:20" s="55" customFormat="1" ht="14.15" x14ac:dyDescent="0.4">
      <c r="A250" s="39"/>
      <c r="E250" s="74"/>
      <c r="F250" s="74"/>
      <c r="G250" s="74"/>
      <c r="S250" s="61"/>
      <c r="T250" s="61"/>
    </row>
    <row r="251" spans="1:20" s="55" customFormat="1" ht="14.15" x14ac:dyDescent="0.4">
      <c r="A251" s="39"/>
      <c r="E251" s="74"/>
      <c r="F251" s="74"/>
      <c r="G251" s="74"/>
      <c r="S251" s="61"/>
      <c r="T251" s="61"/>
    </row>
    <row r="252" spans="1:20" s="55" customFormat="1" ht="14.15" x14ac:dyDescent="0.4">
      <c r="A252" s="39"/>
      <c r="E252" s="74"/>
      <c r="F252" s="74"/>
      <c r="G252" s="74"/>
      <c r="S252" s="61"/>
      <c r="T252" s="61"/>
    </row>
    <row r="253" spans="1:20" s="55" customFormat="1" ht="14.15" x14ac:dyDescent="0.4">
      <c r="A253" s="39"/>
      <c r="E253" s="74"/>
      <c r="F253" s="74"/>
      <c r="G253" s="74"/>
      <c r="S253" s="61"/>
      <c r="T253" s="61"/>
    </row>
    <row r="254" spans="1:20" s="55" customFormat="1" ht="14.15" x14ac:dyDescent="0.4">
      <c r="A254" s="39"/>
      <c r="E254" s="74"/>
      <c r="F254" s="74"/>
      <c r="G254" s="74"/>
      <c r="S254" s="61"/>
      <c r="T254" s="61"/>
    </row>
    <row r="255" spans="1:20" s="55" customFormat="1" ht="14.15" x14ac:dyDescent="0.4">
      <c r="A255" s="39"/>
      <c r="E255" s="74"/>
      <c r="F255" s="74"/>
      <c r="G255" s="74"/>
      <c r="S255" s="61"/>
      <c r="T255" s="61"/>
    </row>
    <row r="256" spans="1:20" s="55" customFormat="1" ht="14.15" x14ac:dyDescent="0.4">
      <c r="A256" s="39"/>
      <c r="E256" s="74"/>
      <c r="F256" s="74"/>
      <c r="G256" s="74"/>
      <c r="S256" s="61"/>
      <c r="T256" s="61"/>
    </row>
    <row r="257" spans="1:20" s="55" customFormat="1" ht="14.15" x14ac:dyDescent="0.4">
      <c r="A257" s="39"/>
      <c r="E257" s="74"/>
      <c r="F257" s="74"/>
      <c r="G257" s="74"/>
      <c r="S257" s="61"/>
      <c r="T257" s="61"/>
    </row>
    <row r="258" spans="1:20" s="55" customFormat="1" ht="14.15" x14ac:dyDescent="0.4">
      <c r="A258" s="39"/>
      <c r="E258" s="74"/>
      <c r="F258" s="74"/>
      <c r="G258" s="74"/>
      <c r="S258" s="61"/>
      <c r="T258" s="61"/>
    </row>
    <row r="259" spans="1:20" s="55" customFormat="1" ht="14.15" x14ac:dyDescent="0.4">
      <c r="A259" s="39"/>
      <c r="E259" s="74"/>
      <c r="F259" s="74"/>
      <c r="G259" s="74"/>
      <c r="S259" s="61"/>
      <c r="T259" s="61"/>
    </row>
    <row r="260" spans="1:20" s="55" customFormat="1" ht="14.15" x14ac:dyDescent="0.4">
      <c r="A260" s="39"/>
      <c r="E260" s="74"/>
      <c r="F260" s="74"/>
      <c r="G260" s="74"/>
      <c r="S260" s="61"/>
      <c r="T260" s="61"/>
    </row>
    <row r="261" spans="1:20" s="55" customFormat="1" ht="14.15" x14ac:dyDescent="0.4">
      <c r="A261" s="39"/>
      <c r="E261" s="74"/>
      <c r="F261" s="74"/>
      <c r="G261" s="74"/>
      <c r="S261" s="61"/>
      <c r="T261" s="61"/>
    </row>
    <row r="262" spans="1:20" s="55" customFormat="1" ht="14.15" x14ac:dyDescent="0.4">
      <c r="A262" s="39"/>
      <c r="E262" s="74"/>
      <c r="F262" s="74"/>
      <c r="G262" s="74"/>
      <c r="S262" s="61"/>
      <c r="T262" s="61"/>
    </row>
    <row r="263" spans="1:20" s="55" customFormat="1" ht="14.15" x14ac:dyDescent="0.4">
      <c r="A263" s="39"/>
      <c r="E263" s="74"/>
      <c r="F263" s="74"/>
      <c r="G263" s="74"/>
      <c r="S263" s="61"/>
      <c r="T263" s="61"/>
    </row>
    <row r="264" spans="1:20" s="55" customFormat="1" ht="14.15" x14ac:dyDescent="0.4">
      <c r="A264" s="39"/>
      <c r="E264" s="74"/>
      <c r="F264" s="74"/>
      <c r="G264" s="74"/>
      <c r="S264" s="61"/>
      <c r="T264" s="61"/>
    </row>
    <row r="265" spans="1:20" s="55" customFormat="1" ht="14.15" x14ac:dyDescent="0.4">
      <c r="A265" s="39"/>
      <c r="E265" s="74"/>
      <c r="F265" s="74"/>
      <c r="G265" s="74"/>
      <c r="S265" s="61"/>
      <c r="T265" s="61"/>
    </row>
    <row r="266" spans="1:20" s="55" customFormat="1" ht="14.15" x14ac:dyDescent="0.4">
      <c r="A266" s="39"/>
      <c r="E266" s="74"/>
      <c r="F266" s="74"/>
      <c r="G266" s="74"/>
      <c r="S266" s="61"/>
      <c r="T266" s="61"/>
    </row>
    <row r="267" spans="1:20" s="55" customFormat="1" ht="14.15" x14ac:dyDescent="0.4">
      <c r="A267" s="39"/>
      <c r="E267" s="74"/>
      <c r="F267" s="74"/>
      <c r="G267" s="74"/>
      <c r="S267" s="61"/>
      <c r="T267" s="61"/>
    </row>
    <row r="268" spans="1:20" s="55" customFormat="1" ht="14.15" x14ac:dyDescent="0.4">
      <c r="A268" s="39"/>
      <c r="E268" s="74"/>
      <c r="F268" s="74"/>
      <c r="G268" s="74"/>
      <c r="S268" s="61"/>
      <c r="T268" s="61"/>
    </row>
    <row r="269" spans="1:20" s="55" customFormat="1" ht="14.15" x14ac:dyDescent="0.4">
      <c r="A269" s="39"/>
      <c r="E269" s="74"/>
      <c r="F269" s="74"/>
      <c r="G269" s="74"/>
      <c r="S269" s="61"/>
      <c r="T269" s="61"/>
    </row>
    <row r="270" spans="1:20" s="55" customFormat="1" ht="14.15" x14ac:dyDescent="0.4">
      <c r="A270" s="39"/>
      <c r="E270" s="74"/>
      <c r="F270" s="74"/>
      <c r="G270" s="74"/>
      <c r="S270" s="61"/>
      <c r="T270" s="61"/>
    </row>
    <row r="271" spans="1:20" s="55" customFormat="1" ht="14.15" x14ac:dyDescent="0.4">
      <c r="A271" s="39"/>
      <c r="E271" s="74"/>
      <c r="F271" s="74"/>
      <c r="G271" s="74"/>
      <c r="S271" s="61"/>
      <c r="T271" s="61"/>
    </row>
    <row r="272" spans="1:20" s="55" customFormat="1" ht="14.15" x14ac:dyDescent="0.4">
      <c r="A272" s="39"/>
      <c r="E272" s="74"/>
      <c r="F272" s="74"/>
      <c r="G272" s="74"/>
      <c r="S272" s="61"/>
      <c r="T272" s="61"/>
    </row>
    <row r="273" spans="1:20" s="55" customFormat="1" ht="14.15" x14ac:dyDescent="0.4">
      <c r="A273" s="39"/>
      <c r="E273" s="74"/>
      <c r="F273" s="74"/>
      <c r="G273" s="74"/>
      <c r="S273" s="61"/>
      <c r="T273" s="61"/>
    </row>
    <row r="274" spans="1:20" s="55" customFormat="1" ht="14.15" x14ac:dyDescent="0.4">
      <c r="A274" s="39"/>
      <c r="E274" s="74"/>
      <c r="F274" s="74"/>
      <c r="G274" s="74"/>
      <c r="S274" s="61"/>
      <c r="T274" s="61"/>
    </row>
    <row r="275" spans="1:20" s="55" customFormat="1" ht="14.15" x14ac:dyDescent="0.4">
      <c r="A275" s="39"/>
      <c r="E275" s="74"/>
      <c r="F275" s="74"/>
      <c r="G275" s="74"/>
      <c r="S275" s="61"/>
      <c r="T275" s="61"/>
    </row>
    <row r="276" spans="1:20" s="55" customFormat="1" ht="14.15" x14ac:dyDescent="0.4">
      <c r="A276" s="39"/>
      <c r="E276" s="74"/>
      <c r="F276" s="74"/>
      <c r="G276" s="74"/>
      <c r="S276" s="61"/>
      <c r="T276" s="61"/>
    </row>
    <row r="277" spans="1:20" s="55" customFormat="1" ht="14.15" x14ac:dyDescent="0.4">
      <c r="A277" s="39"/>
      <c r="E277" s="74"/>
      <c r="F277" s="74"/>
      <c r="G277" s="74"/>
      <c r="S277" s="61"/>
      <c r="T277" s="61"/>
    </row>
    <row r="278" spans="1:20" s="55" customFormat="1" ht="14.15" x14ac:dyDescent="0.4">
      <c r="A278" s="39"/>
      <c r="E278" s="74"/>
      <c r="F278" s="74"/>
      <c r="G278" s="74"/>
      <c r="S278" s="61"/>
      <c r="T278" s="61"/>
    </row>
    <row r="279" spans="1:20" s="55" customFormat="1" ht="14.15" x14ac:dyDescent="0.4">
      <c r="A279" s="39"/>
      <c r="E279" s="74"/>
      <c r="F279" s="74"/>
      <c r="G279" s="74"/>
      <c r="S279" s="61"/>
      <c r="T279" s="61"/>
    </row>
    <row r="280" spans="1:20" s="55" customFormat="1" ht="14.15" x14ac:dyDescent="0.4">
      <c r="A280" s="39"/>
      <c r="E280" s="74"/>
      <c r="F280" s="74"/>
      <c r="G280" s="74"/>
      <c r="S280" s="61"/>
      <c r="T280" s="61"/>
    </row>
    <row r="281" spans="1:20" s="55" customFormat="1" ht="14.15" x14ac:dyDescent="0.4">
      <c r="A281" s="39"/>
      <c r="E281" s="74"/>
      <c r="F281" s="74"/>
      <c r="G281" s="74"/>
      <c r="S281" s="61"/>
      <c r="T281" s="61"/>
    </row>
    <row r="282" spans="1:20" s="55" customFormat="1" ht="14.15" x14ac:dyDescent="0.4">
      <c r="A282" s="39"/>
      <c r="E282" s="74"/>
      <c r="F282" s="74"/>
      <c r="G282" s="74"/>
      <c r="S282" s="61"/>
      <c r="T282" s="61"/>
    </row>
    <row r="283" spans="1:20" s="55" customFormat="1" ht="14.15" x14ac:dyDescent="0.4">
      <c r="A283" s="39"/>
      <c r="E283" s="74"/>
      <c r="F283" s="74"/>
      <c r="G283" s="74"/>
      <c r="S283" s="61"/>
      <c r="T283" s="61"/>
    </row>
    <row r="284" spans="1:20" s="55" customFormat="1" ht="14.15" x14ac:dyDescent="0.4">
      <c r="A284" s="39"/>
      <c r="E284" s="74"/>
      <c r="F284" s="74"/>
      <c r="G284" s="74"/>
      <c r="S284" s="61"/>
      <c r="T284" s="61"/>
    </row>
    <row r="285" spans="1:20" s="55" customFormat="1" ht="14.15" x14ac:dyDescent="0.4">
      <c r="A285" s="39"/>
      <c r="E285" s="74"/>
      <c r="F285" s="74"/>
      <c r="G285" s="74"/>
      <c r="S285" s="61"/>
      <c r="T285" s="61"/>
    </row>
    <row r="286" spans="1:20" s="55" customFormat="1" ht="14.15" x14ac:dyDescent="0.4">
      <c r="A286" s="39"/>
      <c r="E286" s="74"/>
      <c r="F286" s="74"/>
      <c r="G286" s="74"/>
      <c r="S286" s="61"/>
      <c r="T286" s="61"/>
    </row>
    <row r="287" spans="1:20" s="55" customFormat="1" ht="14.15" x14ac:dyDescent="0.4">
      <c r="A287" s="39"/>
      <c r="E287" s="74"/>
      <c r="F287" s="74"/>
      <c r="G287" s="74"/>
      <c r="S287" s="61"/>
      <c r="T287" s="61"/>
    </row>
    <row r="288" spans="1:20" s="55" customFormat="1" ht="14.15" x14ac:dyDescent="0.4">
      <c r="A288" s="39"/>
      <c r="E288" s="74"/>
      <c r="F288" s="74"/>
      <c r="G288" s="74"/>
      <c r="S288" s="61"/>
      <c r="T288" s="61"/>
    </row>
    <row r="289" spans="1:20" s="55" customFormat="1" ht="14.15" x14ac:dyDescent="0.4">
      <c r="A289" s="39"/>
      <c r="E289" s="74"/>
      <c r="F289" s="74"/>
      <c r="G289" s="74"/>
      <c r="S289" s="61"/>
      <c r="T289" s="61"/>
    </row>
    <row r="290" spans="1:20" s="55" customFormat="1" ht="14.15" x14ac:dyDescent="0.4">
      <c r="A290" s="39"/>
      <c r="E290" s="74"/>
      <c r="F290" s="74"/>
      <c r="G290" s="74"/>
      <c r="S290" s="61"/>
      <c r="T290" s="61"/>
    </row>
    <row r="291" spans="1:20" s="55" customFormat="1" ht="14.15" x14ac:dyDescent="0.4">
      <c r="A291" s="39"/>
      <c r="E291" s="74"/>
      <c r="F291" s="74"/>
      <c r="G291" s="74"/>
      <c r="S291" s="61"/>
      <c r="T291" s="61"/>
    </row>
    <row r="292" spans="1:20" s="55" customFormat="1" ht="14.15" x14ac:dyDescent="0.4">
      <c r="A292" s="39"/>
      <c r="E292" s="74"/>
      <c r="F292" s="74"/>
      <c r="G292" s="74"/>
      <c r="S292" s="61"/>
      <c r="T292" s="61"/>
    </row>
    <row r="293" spans="1:20" s="55" customFormat="1" ht="14.15" x14ac:dyDescent="0.4">
      <c r="A293" s="39"/>
      <c r="E293" s="74"/>
      <c r="F293" s="74"/>
      <c r="G293" s="74"/>
      <c r="S293" s="61"/>
      <c r="T293" s="61"/>
    </row>
    <row r="294" spans="1:20" s="55" customFormat="1" ht="14.15" x14ac:dyDescent="0.4">
      <c r="A294" s="39"/>
      <c r="E294" s="74"/>
      <c r="F294" s="74"/>
      <c r="G294" s="74"/>
      <c r="S294" s="61"/>
      <c r="T294" s="61"/>
    </row>
    <row r="295" spans="1:20" s="55" customFormat="1" ht="14.15" x14ac:dyDescent="0.4">
      <c r="A295" s="39"/>
      <c r="E295" s="74"/>
      <c r="F295" s="74"/>
      <c r="G295" s="74"/>
      <c r="S295" s="61"/>
      <c r="T295" s="61"/>
    </row>
    <row r="296" spans="1:20" s="55" customFormat="1" ht="14.15" x14ac:dyDescent="0.4">
      <c r="A296" s="39"/>
      <c r="E296" s="74"/>
      <c r="F296" s="74"/>
      <c r="G296" s="74"/>
      <c r="S296" s="61"/>
      <c r="T296" s="61"/>
    </row>
    <row r="297" spans="1:20" s="55" customFormat="1" ht="14.15" x14ac:dyDescent="0.4">
      <c r="A297" s="39"/>
      <c r="E297" s="74"/>
      <c r="F297" s="74"/>
      <c r="G297" s="74"/>
      <c r="S297" s="61"/>
      <c r="T297" s="61"/>
    </row>
    <row r="298" spans="1:20" s="55" customFormat="1" ht="14.15" x14ac:dyDescent="0.4">
      <c r="A298" s="39"/>
      <c r="E298" s="74"/>
      <c r="F298" s="74"/>
      <c r="G298" s="74"/>
      <c r="S298" s="61"/>
      <c r="T298" s="61"/>
    </row>
    <row r="299" spans="1:20" s="55" customFormat="1" ht="14.15" x14ac:dyDescent="0.4">
      <c r="A299" s="39"/>
      <c r="E299" s="74"/>
      <c r="F299" s="74"/>
      <c r="G299" s="74"/>
      <c r="S299" s="61"/>
      <c r="T299" s="61"/>
    </row>
    <row r="300" spans="1:20" s="55" customFormat="1" ht="14.15" x14ac:dyDescent="0.4">
      <c r="A300" s="39"/>
      <c r="E300" s="74"/>
      <c r="F300" s="74"/>
      <c r="G300" s="74"/>
      <c r="S300" s="61"/>
      <c r="T300" s="61"/>
    </row>
    <row r="301" spans="1:20" s="55" customFormat="1" ht="14.15" x14ac:dyDescent="0.4">
      <c r="A301" s="39"/>
      <c r="E301" s="74"/>
      <c r="F301" s="74"/>
      <c r="G301" s="74"/>
      <c r="S301" s="61"/>
      <c r="T301" s="61"/>
    </row>
    <row r="302" spans="1:20" s="55" customFormat="1" ht="14.15" x14ac:dyDescent="0.4">
      <c r="A302" s="39"/>
      <c r="E302" s="74"/>
      <c r="F302" s="74"/>
      <c r="G302" s="74"/>
      <c r="S302" s="61"/>
      <c r="T302" s="61"/>
    </row>
    <row r="303" spans="1:20" s="55" customFormat="1" ht="14.15" x14ac:dyDescent="0.4">
      <c r="A303" s="39"/>
      <c r="E303" s="74"/>
      <c r="F303" s="74"/>
      <c r="G303" s="74"/>
      <c r="S303" s="61"/>
      <c r="T303" s="61"/>
    </row>
    <row r="304" spans="1:20" s="55" customFormat="1" ht="14.15" x14ac:dyDescent="0.4">
      <c r="A304" s="39"/>
      <c r="E304" s="74"/>
      <c r="F304" s="74"/>
      <c r="G304" s="74"/>
      <c r="S304" s="61"/>
      <c r="T304" s="61"/>
    </row>
    <row r="305" spans="1:20" s="55" customFormat="1" ht="14.15" x14ac:dyDescent="0.4">
      <c r="A305" s="39"/>
      <c r="E305" s="74"/>
      <c r="F305" s="74"/>
      <c r="G305" s="74"/>
      <c r="S305" s="61"/>
      <c r="T305" s="61"/>
    </row>
    <row r="306" spans="1:20" s="55" customFormat="1" ht="14.15" x14ac:dyDescent="0.4">
      <c r="A306" s="39"/>
      <c r="E306" s="74"/>
      <c r="F306" s="74"/>
      <c r="G306" s="74"/>
      <c r="S306" s="61"/>
      <c r="T306" s="61"/>
    </row>
    <row r="307" spans="1:20" s="55" customFormat="1" ht="14.15" x14ac:dyDescent="0.4">
      <c r="A307" s="39"/>
      <c r="E307" s="74"/>
      <c r="F307" s="74"/>
      <c r="G307" s="74"/>
      <c r="S307" s="61"/>
      <c r="T307" s="61"/>
    </row>
    <row r="308" spans="1:20" s="55" customFormat="1" ht="14.15" x14ac:dyDescent="0.4">
      <c r="A308" s="39"/>
      <c r="E308" s="74"/>
      <c r="F308" s="74"/>
      <c r="G308" s="74"/>
      <c r="S308" s="61"/>
      <c r="T308" s="61"/>
    </row>
    <row r="309" spans="1:20" s="55" customFormat="1" ht="14.15" x14ac:dyDescent="0.4">
      <c r="A309" s="39"/>
      <c r="E309" s="74"/>
      <c r="F309" s="74"/>
      <c r="G309" s="74"/>
      <c r="S309" s="61"/>
      <c r="T309" s="61"/>
    </row>
    <row r="310" spans="1:20" s="55" customFormat="1" ht="14.15" x14ac:dyDescent="0.4">
      <c r="A310" s="39"/>
      <c r="E310" s="74"/>
      <c r="F310" s="74"/>
      <c r="G310" s="74"/>
      <c r="S310" s="61"/>
      <c r="T310" s="61"/>
    </row>
    <row r="311" spans="1:20" s="55" customFormat="1" ht="14.15" x14ac:dyDescent="0.4">
      <c r="A311" s="39"/>
      <c r="E311" s="74"/>
      <c r="F311" s="74"/>
      <c r="G311" s="74"/>
      <c r="S311" s="61"/>
      <c r="T311" s="61"/>
    </row>
    <row r="312" spans="1:20" s="55" customFormat="1" ht="14.15" x14ac:dyDescent="0.4">
      <c r="A312" s="39"/>
      <c r="E312" s="74"/>
      <c r="F312" s="74"/>
      <c r="G312" s="74"/>
      <c r="S312" s="61"/>
      <c r="T312" s="61"/>
    </row>
    <row r="313" spans="1:20" s="55" customFormat="1" ht="14.15" x14ac:dyDescent="0.4">
      <c r="A313" s="39"/>
      <c r="E313" s="74"/>
      <c r="F313" s="74"/>
      <c r="G313" s="74"/>
      <c r="S313" s="61"/>
      <c r="T313" s="61"/>
    </row>
    <row r="314" spans="1:20" s="55" customFormat="1" ht="14.15" x14ac:dyDescent="0.4">
      <c r="A314" s="39"/>
      <c r="E314" s="74"/>
      <c r="F314" s="74"/>
      <c r="G314" s="74"/>
      <c r="S314" s="61"/>
      <c r="T314" s="61"/>
    </row>
    <row r="315" spans="1:20" s="55" customFormat="1" ht="14.15" x14ac:dyDescent="0.4">
      <c r="A315" s="39"/>
      <c r="E315" s="74"/>
      <c r="F315" s="74"/>
      <c r="G315" s="74"/>
      <c r="S315" s="61"/>
      <c r="T315" s="61"/>
    </row>
    <row r="316" spans="1:20" s="55" customFormat="1" ht="14.15" x14ac:dyDescent="0.4">
      <c r="A316" s="39"/>
      <c r="E316" s="74"/>
      <c r="F316" s="74"/>
      <c r="G316" s="74"/>
      <c r="S316" s="61"/>
      <c r="T316" s="61"/>
    </row>
    <row r="317" spans="1:20" s="55" customFormat="1" ht="14.15" x14ac:dyDescent="0.4">
      <c r="A317" s="39"/>
      <c r="E317" s="74"/>
      <c r="F317" s="74"/>
      <c r="G317" s="74"/>
      <c r="S317" s="61"/>
      <c r="T317" s="61"/>
    </row>
    <row r="318" spans="1:20" s="55" customFormat="1" ht="14.15" x14ac:dyDescent="0.4">
      <c r="A318" s="39"/>
      <c r="E318" s="74"/>
      <c r="F318" s="74"/>
      <c r="G318" s="74"/>
      <c r="S318" s="61"/>
      <c r="T318" s="61"/>
    </row>
    <row r="319" spans="1:20" s="55" customFormat="1" ht="14.15" x14ac:dyDescent="0.4">
      <c r="A319" s="39"/>
      <c r="E319" s="74"/>
      <c r="F319" s="74"/>
      <c r="G319" s="74"/>
      <c r="S319" s="61"/>
      <c r="T319" s="61"/>
    </row>
    <row r="320" spans="1:20" s="55" customFormat="1" ht="14.15" x14ac:dyDescent="0.4">
      <c r="A320" s="39"/>
      <c r="E320" s="74"/>
      <c r="F320" s="74"/>
      <c r="G320" s="74"/>
      <c r="S320" s="61"/>
      <c r="T320" s="61"/>
    </row>
    <row r="321" spans="1:20" s="55" customFormat="1" ht="14.15" x14ac:dyDescent="0.4">
      <c r="A321" s="39"/>
      <c r="E321" s="74"/>
      <c r="F321" s="74"/>
      <c r="G321" s="74"/>
      <c r="S321" s="61"/>
      <c r="T321" s="61"/>
    </row>
    <row r="322" spans="1:20" s="55" customFormat="1" ht="14.15" x14ac:dyDescent="0.4">
      <c r="A322" s="39"/>
      <c r="E322" s="74"/>
      <c r="F322" s="74"/>
      <c r="G322" s="74"/>
      <c r="S322" s="61"/>
      <c r="T322" s="61"/>
    </row>
    <row r="323" spans="1:20" s="55" customFormat="1" ht="14.15" x14ac:dyDescent="0.4">
      <c r="A323" s="39"/>
      <c r="E323" s="74"/>
      <c r="F323" s="74"/>
      <c r="G323" s="74"/>
      <c r="S323" s="61"/>
      <c r="T323" s="61"/>
    </row>
    <row r="324" spans="1:20" s="55" customFormat="1" ht="14.15" x14ac:dyDescent="0.4">
      <c r="A324" s="39"/>
      <c r="E324" s="74"/>
      <c r="F324" s="74"/>
      <c r="G324" s="74"/>
      <c r="S324" s="61"/>
      <c r="T324" s="61"/>
    </row>
    <row r="325" spans="1:20" s="55" customFormat="1" ht="14.15" x14ac:dyDescent="0.4">
      <c r="A325" s="39"/>
      <c r="E325" s="74"/>
      <c r="F325" s="74"/>
      <c r="G325" s="74"/>
      <c r="S325" s="61"/>
      <c r="T325" s="61"/>
    </row>
    <row r="326" spans="1:20" s="55" customFormat="1" ht="14.15" x14ac:dyDescent="0.4">
      <c r="A326" s="39"/>
      <c r="E326" s="74"/>
      <c r="F326" s="74"/>
      <c r="G326" s="74"/>
      <c r="S326" s="61"/>
      <c r="T326" s="61"/>
    </row>
    <row r="327" spans="1:20" s="55" customFormat="1" ht="14.15" x14ac:dyDescent="0.4">
      <c r="A327" s="39"/>
      <c r="E327" s="74"/>
      <c r="F327" s="74"/>
      <c r="G327" s="74"/>
      <c r="S327" s="61"/>
      <c r="T327" s="61"/>
    </row>
    <row r="328" spans="1:20" s="55" customFormat="1" ht="14.15" x14ac:dyDescent="0.4">
      <c r="A328" s="39"/>
      <c r="E328" s="74"/>
      <c r="F328" s="74"/>
      <c r="G328" s="74"/>
      <c r="S328" s="61"/>
      <c r="T328" s="61"/>
    </row>
    <row r="329" spans="1:20" s="55" customFormat="1" ht="14.15" x14ac:dyDescent="0.4">
      <c r="A329" s="39"/>
      <c r="E329" s="74"/>
      <c r="F329" s="74"/>
      <c r="G329" s="74"/>
      <c r="S329" s="61"/>
      <c r="T329" s="61"/>
    </row>
    <row r="330" spans="1:20" s="55" customFormat="1" ht="14.15" x14ac:dyDescent="0.4">
      <c r="A330" s="39"/>
      <c r="E330" s="74"/>
      <c r="F330" s="74"/>
      <c r="G330" s="74"/>
      <c r="S330" s="61"/>
      <c r="T330" s="61"/>
    </row>
    <row r="331" spans="1:20" s="55" customFormat="1" ht="14.15" x14ac:dyDescent="0.4">
      <c r="A331" s="39"/>
      <c r="E331" s="74"/>
      <c r="F331" s="74"/>
      <c r="G331" s="74"/>
      <c r="S331" s="61"/>
      <c r="T331" s="61"/>
    </row>
    <row r="332" spans="1:20" s="55" customFormat="1" ht="14.15" x14ac:dyDescent="0.4">
      <c r="A332" s="39"/>
      <c r="E332" s="74"/>
      <c r="F332" s="74"/>
      <c r="G332" s="74"/>
      <c r="S332" s="61"/>
      <c r="T332" s="61"/>
    </row>
    <row r="333" spans="1:20" s="55" customFormat="1" ht="14.15" x14ac:dyDescent="0.4">
      <c r="A333" s="39"/>
      <c r="E333" s="74"/>
      <c r="F333" s="74"/>
      <c r="G333" s="74"/>
      <c r="S333" s="61"/>
      <c r="T333" s="61"/>
    </row>
    <row r="334" spans="1:20" s="55" customFormat="1" ht="14.15" x14ac:dyDescent="0.4">
      <c r="A334" s="39"/>
      <c r="E334" s="74"/>
      <c r="F334" s="74"/>
      <c r="G334" s="74"/>
      <c r="S334" s="61"/>
      <c r="T334" s="61"/>
    </row>
    <row r="335" spans="1:20" s="55" customFormat="1" ht="14.15" x14ac:dyDescent="0.4">
      <c r="A335" s="39"/>
      <c r="E335" s="74"/>
      <c r="F335" s="74"/>
      <c r="G335" s="74"/>
      <c r="S335" s="61"/>
      <c r="T335" s="61"/>
    </row>
    <row r="336" spans="1:20" s="55" customFormat="1" ht="14.15" x14ac:dyDescent="0.4">
      <c r="A336" s="39"/>
      <c r="E336" s="74"/>
      <c r="F336" s="74"/>
      <c r="G336" s="74"/>
      <c r="S336" s="61"/>
      <c r="T336" s="61"/>
    </row>
    <row r="337" spans="1:20" s="55" customFormat="1" ht="14.15" x14ac:dyDescent="0.4">
      <c r="A337" s="39"/>
      <c r="E337" s="74"/>
      <c r="F337" s="74"/>
      <c r="G337" s="74"/>
      <c r="S337" s="61"/>
      <c r="T337" s="61"/>
    </row>
    <row r="338" spans="1:20" s="55" customFormat="1" ht="14.15" x14ac:dyDescent="0.4">
      <c r="A338" s="39"/>
      <c r="E338" s="74"/>
      <c r="F338" s="74"/>
      <c r="G338" s="74"/>
      <c r="S338" s="61"/>
      <c r="T338" s="61"/>
    </row>
    <row r="339" spans="1:20" s="55" customFormat="1" ht="14.15" x14ac:dyDescent="0.4">
      <c r="A339" s="39"/>
      <c r="E339" s="74"/>
      <c r="F339" s="74"/>
      <c r="G339" s="74"/>
      <c r="S339" s="61"/>
      <c r="T339" s="61"/>
    </row>
    <row r="340" spans="1:20" s="55" customFormat="1" ht="14.15" x14ac:dyDescent="0.4">
      <c r="A340" s="39"/>
      <c r="E340" s="74"/>
      <c r="F340" s="74"/>
      <c r="G340" s="74"/>
      <c r="S340" s="61"/>
      <c r="T340" s="61"/>
    </row>
    <row r="341" spans="1:20" s="55" customFormat="1" ht="14.15" x14ac:dyDescent="0.4">
      <c r="A341" s="39"/>
      <c r="E341" s="74"/>
      <c r="F341" s="74"/>
      <c r="G341" s="74"/>
      <c r="S341" s="61"/>
      <c r="T341" s="61"/>
    </row>
    <row r="342" spans="1:20" s="55" customFormat="1" ht="14.15" x14ac:dyDescent="0.4">
      <c r="A342" s="39"/>
      <c r="E342" s="74"/>
      <c r="F342" s="74"/>
      <c r="G342" s="74"/>
      <c r="S342" s="61"/>
      <c r="T342" s="61"/>
    </row>
    <row r="343" spans="1:20" s="55" customFormat="1" ht="14.15" x14ac:dyDescent="0.4">
      <c r="A343" s="39"/>
      <c r="E343" s="74"/>
      <c r="F343" s="74"/>
      <c r="G343" s="74"/>
      <c r="S343" s="61"/>
      <c r="T343" s="61"/>
    </row>
    <row r="344" spans="1:20" s="55" customFormat="1" ht="14.15" x14ac:dyDescent="0.4">
      <c r="A344" s="39"/>
      <c r="E344" s="74"/>
      <c r="F344" s="74"/>
      <c r="G344" s="74"/>
      <c r="S344" s="61"/>
      <c r="T344" s="61"/>
    </row>
    <row r="345" spans="1:20" s="55" customFormat="1" ht="14.15" x14ac:dyDescent="0.4">
      <c r="A345" s="39"/>
      <c r="E345" s="74"/>
      <c r="F345" s="74"/>
      <c r="G345" s="74"/>
      <c r="S345" s="61"/>
      <c r="T345" s="61"/>
    </row>
    <row r="346" spans="1:20" s="55" customFormat="1" ht="14.15" x14ac:dyDescent="0.4">
      <c r="A346" s="39"/>
      <c r="E346" s="74"/>
      <c r="F346" s="74"/>
      <c r="G346" s="74"/>
      <c r="S346" s="61"/>
      <c r="T346" s="61"/>
    </row>
    <row r="347" spans="1:20" s="55" customFormat="1" ht="14.15" x14ac:dyDescent="0.4">
      <c r="A347" s="39"/>
      <c r="E347" s="74"/>
      <c r="F347" s="74"/>
      <c r="G347" s="74"/>
      <c r="S347" s="61"/>
      <c r="T347" s="61"/>
    </row>
    <row r="348" spans="1:20" s="55" customFormat="1" ht="14.15" x14ac:dyDescent="0.4">
      <c r="A348" s="39"/>
      <c r="E348" s="74"/>
      <c r="F348" s="74"/>
      <c r="G348" s="74"/>
      <c r="S348" s="61"/>
      <c r="T348" s="61"/>
    </row>
    <row r="349" spans="1:20" s="55" customFormat="1" ht="14.15" x14ac:dyDescent="0.4">
      <c r="A349" s="39"/>
      <c r="E349" s="74"/>
      <c r="F349" s="74"/>
      <c r="G349" s="74"/>
      <c r="S349" s="61"/>
      <c r="T349" s="61"/>
    </row>
    <row r="350" spans="1:20" s="55" customFormat="1" ht="14.15" x14ac:dyDescent="0.4">
      <c r="A350" s="39"/>
      <c r="E350" s="74"/>
      <c r="F350" s="74"/>
      <c r="G350" s="74"/>
      <c r="S350" s="61"/>
      <c r="T350" s="61"/>
    </row>
    <row r="351" spans="1:20" s="55" customFormat="1" ht="14.15" x14ac:dyDescent="0.4">
      <c r="A351" s="39"/>
      <c r="E351" s="74"/>
      <c r="F351" s="74"/>
      <c r="G351" s="74"/>
      <c r="S351" s="61"/>
      <c r="T351" s="61"/>
    </row>
    <row r="352" spans="1:20" s="55" customFormat="1" ht="14.15" x14ac:dyDescent="0.4">
      <c r="A352" s="39"/>
      <c r="E352" s="74"/>
      <c r="F352" s="74"/>
      <c r="G352" s="74"/>
      <c r="S352" s="61"/>
      <c r="T352" s="61"/>
    </row>
    <row r="353" spans="1:20" s="55" customFormat="1" ht="14.15" x14ac:dyDescent="0.4">
      <c r="A353" s="39"/>
      <c r="E353" s="74"/>
      <c r="F353" s="74"/>
      <c r="G353" s="74"/>
      <c r="S353" s="61"/>
      <c r="T353" s="61"/>
    </row>
    <row r="354" spans="1:20" s="55" customFormat="1" ht="14.15" x14ac:dyDescent="0.4">
      <c r="A354" s="39"/>
      <c r="E354" s="74"/>
      <c r="F354" s="74"/>
      <c r="G354" s="74"/>
      <c r="S354" s="61"/>
      <c r="T354" s="61"/>
    </row>
    <row r="355" spans="1:20" s="55" customFormat="1" ht="14.15" x14ac:dyDescent="0.4">
      <c r="A355" s="39"/>
      <c r="E355" s="74"/>
      <c r="F355" s="74"/>
      <c r="G355" s="74"/>
      <c r="S355" s="61"/>
      <c r="T355" s="61"/>
    </row>
    <row r="356" spans="1:20" s="55" customFormat="1" ht="14.15" x14ac:dyDescent="0.4">
      <c r="A356" s="39"/>
      <c r="E356" s="74"/>
      <c r="F356" s="74"/>
      <c r="G356" s="74"/>
      <c r="S356" s="61"/>
      <c r="T356" s="61"/>
    </row>
    <row r="357" spans="1:20" s="55" customFormat="1" ht="14.15" x14ac:dyDescent="0.4">
      <c r="A357" s="39"/>
      <c r="E357" s="74"/>
      <c r="F357" s="74"/>
      <c r="G357" s="74"/>
      <c r="S357" s="61"/>
      <c r="T357" s="61"/>
    </row>
    <row r="358" spans="1:20" s="55" customFormat="1" ht="14.15" x14ac:dyDescent="0.4">
      <c r="A358" s="39"/>
      <c r="E358" s="74"/>
      <c r="F358" s="74"/>
      <c r="G358" s="74"/>
      <c r="S358" s="61"/>
      <c r="T358" s="61"/>
    </row>
    <row r="359" spans="1:20" s="55" customFormat="1" ht="14.15" x14ac:dyDescent="0.4">
      <c r="A359" s="39"/>
      <c r="E359" s="74"/>
      <c r="F359" s="74"/>
      <c r="G359" s="74"/>
      <c r="S359" s="61"/>
      <c r="T359" s="61"/>
    </row>
    <row r="360" spans="1:20" s="55" customFormat="1" ht="14.15" x14ac:dyDescent="0.4">
      <c r="A360" s="39"/>
      <c r="E360" s="74"/>
      <c r="F360" s="74"/>
      <c r="G360" s="74"/>
      <c r="S360" s="61"/>
      <c r="T360" s="61"/>
    </row>
    <row r="361" spans="1:20" s="55" customFormat="1" ht="14.15" x14ac:dyDescent="0.4">
      <c r="A361" s="39"/>
      <c r="E361" s="74"/>
      <c r="F361" s="74"/>
      <c r="G361" s="74"/>
      <c r="S361" s="61"/>
      <c r="T361" s="61"/>
    </row>
    <row r="362" spans="1:20" s="55" customFormat="1" ht="14.15" x14ac:dyDescent="0.4">
      <c r="A362" s="39"/>
      <c r="E362" s="74"/>
      <c r="F362" s="74"/>
      <c r="G362" s="74"/>
      <c r="S362" s="61"/>
      <c r="T362" s="61"/>
    </row>
    <row r="363" spans="1:20" s="55" customFormat="1" ht="14.15" x14ac:dyDescent="0.4">
      <c r="A363" s="39"/>
      <c r="E363" s="74"/>
      <c r="F363" s="74"/>
      <c r="G363" s="74"/>
      <c r="S363" s="61"/>
      <c r="T363" s="61"/>
    </row>
    <row r="364" spans="1:20" s="55" customFormat="1" ht="14.15" x14ac:dyDescent="0.4">
      <c r="A364" s="39"/>
      <c r="E364" s="74"/>
      <c r="F364" s="74"/>
      <c r="G364" s="74"/>
      <c r="S364" s="61"/>
      <c r="T364" s="61"/>
    </row>
    <row r="365" spans="1:20" s="55" customFormat="1" ht="14.15" x14ac:dyDescent="0.4">
      <c r="A365" s="39"/>
      <c r="E365" s="74"/>
      <c r="F365" s="74"/>
      <c r="G365" s="74"/>
      <c r="S365" s="61"/>
      <c r="T365" s="61"/>
    </row>
    <row r="366" spans="1:20" s="55" customFormat="1" ht="14.15" x14ac:dyDescent="0.4">
      <c r="A366" s="39"/>
      <c r="E366" s="74"/>
      <c r="F366" s="74"/>
      <c r="G366" s="74"/>
      <c r="S366" s="61"/>
      <c r="T366" s="61"/>
    </row>
    <row r="367" spans="1:20" s="55" customFormat="1" ht="14.15" x14ac:dyDescent="0.4">
      <c r="A367" s="39"/>
      <c r="E367" s="74"/>
      <c r="F367" s="74"/>
      <c r="G367" s="74"/>
      <c r="S367" s="61"/>
      <c r="T367" s="61"/>
    </row>
    <row r="368" spans="1:20" s="55" customFormat="1" ht="14.15" x14ac:dyDescent="0.4">
      <c r="A368" s="39"/>
      <c r="E368" s="74"/>
      <c r="F368" s="74"/>
      <c r="G368" s="74"/>
      <c r="S368" s="61"/>
      <c r="T368" s="61"/>
    </row>
    <row r="369" spans="1:20" s="55" customFormat="1" ht="14.15" x14ac:dyDescent="0.4">
      <c r="A369" s="39"/>
      <c r="E369" s="74"/>
      <c r="F369" s="74"/>
      <c r="G369" s="74"/>
      <c r="S369" s="61"/>
      <c r="T369" s="61"/>
    </row>
    <row r="370" spans="1:20" s="55" customFormat="1" ht="14.15" x14ac:dyDescent="0.4">
      <c r="A370" s="39"/>
      <c r="E370" s="74"/>
      <c r="F370" s="74"/>
      <c r="G370" s="74"/>
      <c r="S370" s="61"/>
      <c r="T370" s="61"/>
    </row>
    <row r="371" spans="1:20" s="55" customFormat="1" ht="14.15" x14ac:dyDescent="0.4">
      <c r="A371" s="39"/>
      <c r="E371" s="74"/>
      <c r="F371" s="74"/>
      <c r="G371" s="74"/>
      <c r="S371" s="61"/>
      <c r="T371" s="61"/>
    </row>
    <row r="372" spans="1:20" s="55" customFormat="1" ht="14.15" x14ac:dyDescent="0.4">
      <c r="A372" s="39"/>
      <c r="E372" s="74"/>
      <c r="F372" s="74"/>
      <c r="G372" s="74"/>
      <c r="S372" s="61"/>
      <c r="T372" s="61"/>
    </row>
    <row r="373" spans="1:20" s="55" customFormat="1" ht="14.15" x14ac:dyDescent="0.4">
      <c r="A373" s="39"/>
      <c r="E373" s="74"/>
      <c r="F373" s="74"/>
      <c r="G373" s="74"/>
      <c r="S373" s="61"/>
      <c r="T373" s="61"/>
    </row>
    <row r="374" spans="1:20" s="55" customFormat="1" ht="14.15" x14ac:dyDescent="0.4">
      <c r="A374" s="39"/>
      <c r="E374" s="74"/>
      <c r="F374" s="74"/>
      <c r="G374" s="74"/>
      <c r="S374" s="61"/>
      <c r="T374" s="61"/>
    </row>
    <row r="375" spans="1:20" s="55" customFormat="1" ht="14.15" x14ac:dyDescent="0.4">
      <c r="A375" s="39"/>
      <c r="E375" s="74"/>
      <c r="F375" s="74"/>
      <c r="G375" s="74"/>
      <c r="S375" s="61"/>
      <c r="T375" s="61"/>
    </row>
    <row r="376" spans="1:20" s="55" customFormat="1" ht="14.15" x14ac:dyDescent="0.4">
      <c r="A376" s="39"/>
      <c r="E376" s="74"/>
      <c r="F376" s="74"/>
      <c r="G376" s="74"/>
      <c r="S376" s="61"/>
      <c r="T376" s="61"/>
    </row>
    <row r="377" spans="1:20" s="55" customFormat="1" ht="14.15" x14ac:dyDescent="0.4">
      <c r="A377" s="39"/>
      <c r="E377" s="74"/>
      <c r="F377" s="74"/>
      <c r="G377" s="74"/>
      <c r="S377" s="61"/>
      <c r="T377" s="61"/>
    </row>
    <row r="378" spans="1:20" s="55" customFormat="1" ht="14.15" x14ac:dyDescent="0.4">
      <c r="A378" s="39"/>
      <c r="E378" s="74"/>
      <c r="F378" s="74"/>
      <c r="G378" s="74"/>
      <c r="S378" s="61"/>
      <c r="T378" s="61"/>
    </row>
    <row r="379" spans="1:20" s="55" customFormat="1" ht="14.15" x14ac:dyDescent="0.4">
      <c r="A379" s="39"/>
      <c r="E379" s="74"/>
      <c r="F379" s="74"/>
      <c r="G379" s="74"/>
      <c r="S379" s="61"/>
      <c r="T379" s="61"/>
    </row>
    <row r="380" spans="1:20" s="55" customFormat="1" ht="14.15" x14ac:dyDescent="0.4">
      <c r="A380" s="39"/>
      <c r="E380" s="74"/>
      <c r="F380" s="74"/>
      <c r="G380" s="74"/>
      <c r="S380" s="61"/>
      <c r="T380" s="61"/>
    </row>
    <row r="381" spans="1:20" s="55" customFormat="1" ht="14.15" x14ac:dyDescent="0.4">
      <c r="A381" s="39"/>
      <c r="E381" s="74"/>
      <c r="F381" s="74"/>
      <c r="G381" s="74"/>
      <c r="S381" s="61"/>
      <c r="T381" s="61"/>
    </row>
    <row r="382" spans="1:20" s="55" customFormat="1" ht="14.15" x14ac:dyDescent="0.4">
      <c r="A382" s="39"/>
      <c r="E382" s="74"/>
      <c r="F382" s="74"/>
      <c r="G382" s="74"/>
      <c r="S382" s="61"/>
      <c r="T382" s="61"/>
    </row>
    <row r="383" spans="1:20" s="55" customFormat="1" ht="14.15" x14ac:dyDescent="0.4">
      <c r="A383" s="39"/>
      <c r="E383" s="74"/>
      <c r="F383" s="74"/>
      <c r="G383" s="74"/>
      <c r="S383" s="61"/>
      <c r="T383" s="61"/>
    </row>
    <row r="384" spans="1:20" s="55" customFormat="1" ht="14.15" x14ac:dyDescent="0.4">
      <c r="A384" s="39"/>
      <c r="E384" s="74"/>
      <c r="F384" s="74"/>
      <c r="G384" s="74"/>
      <c r="S384" s="61"/>
      <c r="T384" s="61"/>
    </row>
    <row r="385" spans="1:20" s="55" customFormat="1" ht="14.15" x14ac:dyDescent="0.4">
      <c r="A385" s="39"/>
      <c r="E385" s="74"/>
      <c r="F385" s="74"/>
      <c r="G385" s="74"/>
      <c r="S385" s="61"/>
      <c r="T385" s="61"/>
    </row>
    <row r="386" spans="1:20" s="55" customFormat="1" ht="14.15" x14ac:dyDescent="0.4">
      <c r="A386" s="39"/>
      <c r="E386" s="74"/>
      <c r="F386" s="74"/>
      <c r="G386" s="74"/>
      <c r="S386" s="61"/>
      <c r="T386" s="61"/>
    </row>
    <row r="387" spans="1:20" s="55" customFormat="1" ht="14.15" x14ac:dyDescent="0.4">
      <c r="A387" s="39"/>
      <c r="E387" s="74"/>
      <c r="F387" s="74"/>
      <c r="G387" s="74"/>
      <c r="S387" s="61"/>
      <c r="T387" s="61"/>
    </row>
    <row r="388" spans="1:20" s="55" customFormat="1" ht="14.15" x14ac:dyDescent="0.4">
      <c r="A388" s="39"/>
      <c r="E388" s="74"/>
      <c r="F388" s="74"/>
      <c r="G388" s="74"/>
      <c r="S388" s="61"/>
      <c r="T388" s="61"/>
    </row>
    <row r="389" spans="1:20" s="55" customFormat="1" ht="14.15" x14ac:dyDescent="0.4">
      <c r="A389" s="39"/>
      <c r="E389" s="74"/>
      <c r="F389" s="74"/>
      <c r="G389" s="74"/>
      <c r="S389" s="61"/>
      <c r="T389" s="61"/>
    </row>
    <row r="390" spans="1:20" s="55" customFormat="1" ht="14.15" x14ac:dyDescent="0.4">
      <c r="A390" s="39"/>
      <c r="E390" s="74"/>
      <c r="F390" s="74"/>
      <c r="G390" s="74"/>
      <c r="S390" s="61"/>
      <c r="T390" s="61"/>
    </row>
    <row r="391" spans="1:20" s="55" customFormat="1" ht="14.15" x14ac:dyDescent="0.4">
      <c r="A391" s="39"/>
      <c r="E391" s="74"/>
      <c r="F391" s="74"/>
      <c r="G391" s="74"/>
      <c r="S391" s="61"/>
      <c r="T391" s="61"/>
    </row>
    <row r="392" spans="1:20" s="55" customFormat="1" ht="14.15" x14ac:dyDescent="0.4">
      <c r="A392" s="39"/>
      <c r="E392" s="74"/>
      <c r="F392" s="74"/>
      <c r="G392" s="74"/>
      <c r="S392" s="61"/>
      <c r="T392" s="61"/>
    </row>
    <row r="393" spans="1:20" s="55" customFormat="1" ht="14.15" x14ac:dyDescent="0.4">
      <c r="A393" s="39"/>
      <c r="E393" s="74"/>
      <c r="F393" s="74"/>
      <c r="G393" s="74"/>
      <c r="S393" s="61"/>
      <c r="T393" s="61"/>
    </row>
    <row r="394" spans="1:20" s="55" customFormat="1" ht="14.15" x14ac:dyDescent="0.4">
      <c r="A394" s="39"/>
      <c r="E394" s="74"/>
      <c r="F394" s="74"/>
      <c r="G394" s="74"/>
      <c r="S394" s="61"/>
      <c r="T394" s="61"/>
    </row>
    <row r="395" spans="1:20" s="55" customFormat="1" ht="14.15" x14ac:dyDescent="0.4">
      <c r="A395" s="39"/>
      <c r="E395" s="74"/>
      <c r="F395" s="74"/>
      <c r="G395" s="74"/>
      <c r="S395" s="61"/>
      <c r="T395" s="61"/>
    </row>
    <row r="396" spans="1:20" s="55" customFormat="1" ht="14.15" x14ac:dyDescent="0.4">
      <c r="A396" s="39"/>
      <c r="E396" s="74"/>
      <c r="F396" s="74"/>
      <c r="G396" s="74"/>
      <c r="S396" s="61"/>
      <c r="T396" s="61"/>
    </row>
    <row r="397" spans="1:20" s="55" customFormat="1" ht="14.15" x14ac:dyDescent="0.4">
      <c r="A397" s="39"/>
      <c r="E397" s="74"/>
      <c r="F397" s="74"/>
      <c r="G397" s="74"/>
      <c r="S397" s="61"/>
      <c r="T397" s="61"/>
    </row>
    <row r="398" spans="1:20" s="55" customFormat="1" ht="14.15" x14ac:dyDescent="0.4">
      <c r="A398" s="39"/>
      <c r="E398" s="74"/>
      <c r="F398" s="74"/>
      <c r="G398" s="74"/>
      <c r="S398" s="61"/>
      <c r="T398" s="61"/>
    </row>
    <row r="399" spans="1:20" s="55" customFormat="1" ht="14.15" x14ac:dyDescent="0.4">
      <c r="A399" s="39"/>
      <c r="E399" s="74"/>
      <c r="F399" s="74"/>
      <c r="G399" s="74"/>
      <c r="S399" s="61"/>
      <c r="T399" s="61"/>
    </row>
    <row r="400" spans="1:20" s="55" customFormat="1" ht="14.15" x14ac:dyDescent="0.4">
      <c r="A400" s="39"/>
      <c r="E400" s="74"/>
      <c r="F400" s="74"/>
      <c r="G400" s="74"/>
      <c r="S400" s="61"/>
      <c r="T400" s="61"/>
    </row>
    <row r="401" spans="1:20" s="55" customFormat="1" ht="14.15" x14ac:dyDescent="0.4">
      <c r="A401" s="39"/>
      <c r="E401" s="74"/>
      <c r="F401" s="74"/>
      <c r="G401" s="74"/>
      <c r="S401" s="61"/>
      <c r="T401" s="61"/>
    </row>
    <row r="402" spans="1:20" s="55" customFormat="1" ht="14.15" x14ac:dyDescent="0.4">
      <c r="A402" s="39"/>
      <c r="E402" s="74"/>
      <c r="F402" s="74"/>
      <c r="G402" s="74"/>
      <c r="S402" s="61"/>
      <c r="T402" s="61"/>
    </row>
    <row r="403" spans="1:20" s="55" customFormat="1" ht="14.15" x14ac:dyDescent="0.4">
      <c r="A403" s="39"/>
      <c r="E403" s="74"/>
      <c r="F403" s="74"/>
      <c r="G403" s="74"/>
      <c r="S403" s="61"/>
      <c r="T403" s="61"/>
    </row>
    <row r="404" spans="1:20" s="55" customFormat="1" ht="14.15" x14ac:dyDescent="0.4">
      <c r="A404" s="39"/>
      <c r="E404" s="74"/>
      <c r="F404" s="74"/>
      <c r="G404" s="74"/>
      <c r="S404" s="61"/>
      <c r="T404" s="61"/>
    </row>
    <row r="405" spans="1:20" s="55" customFormat="1" ht="14.15" x14ac:dyDescent="0.4">
      <c r="A405" s="39"/>
      <c r="E405" s="74"/>
      <c r="F405" s="74"/>
      <c r="G405" s="74"/>
      <c r="S405" s="61"/>
      <c r="T405" s="61"/>
    </row>
    <row r="406" spans="1:20" s="55" customFormat="1" ht="14.15" x14ac:dyDescent="0.4">
      <c r="A406" s="39"/>
      <c r="E406" s="74"/>
      <c r="F406" s="74"/>
      <c r="G406" s="74"/>
      <c r="S406" s="61"/>
      <c r="T406" s="61"/>
    </row>
    <row r="407" spans="1:20" s="55" customFormat="1" ht="14.15" x14ac:dyDescent="0.4">
      <c r="A407" s="39"/>
      <c r="E407" s="74"/>
      <c r="F407" s="74"/>
      <c r="G407" s="74"/>
      <c r="S407" s="61"/>
      <c r="T407" s="61"/>
    </row>
    <row r="408" spans="1:20" s="55" customFormat="1" ht="14.15" x14ac:dyDescent="0.4">
      <c r="A408" s="39"/>
      <c r="E408" s="74"/>
      <c r="F408" s="74"/>
      <c r="G408" s="74"/>
      <c r="S408" s="61"/>
      <c r="T408" s="61"/>
    </row>
    <row r="409" spans="1:20" s="55" customFormat="1" ht="14.15" x14ac:dyDescent="0.4">
      <c r="A409" s="39"/>
      <c r="E409" s="74"/>
      <c r="F409" s="74"/>
      <c r="G409" s="74"/>
      <c r="S409" s="61"/>
      <c r="T409" s="61"/>
    </row>
    <row r="410" spans="1:20" s="55" customFormat="1" ht="14.15" x14ac:dyDescent="0.4">
      <c r="A410" s="39"/>
      <c r="E410" s="74"/>
      <c r="F410" s="74"/>
      <c r="G410" s="74"/>
      <c r="S410" s="61"/>
      <c r="T410" s="61"/>
    </row>
    <row r="411" spans="1:20" s="55" customFormat="1" ht="14.15" x14ac:dyDescent="0.4">
      <c r="A411" s="39"/>
      <c r="E411" s="74"/>
      <c r="F411" s="74"/>
      <c r="G411" s="74"/>
      <c r="S411" s="61"/>
      <c r="T411" s="61"/>
    </row>
    <row r="412" spans="1:20" s="55" customFormat="1" ht="14.15" x14ac:dyDescent="0.4">
      <c r="A412" s="39"/>
      <c r="E412" s="74"/>
      <c r="F412" s="74"/>
      <c r="G412" s="74"/>
      <c r="S412" s="61"/>
      <c r="T412" s="61"/>
    </row>
    <row r="413" spans="1:20" s="55" customFormat="1" ht="14.15" x14ac:dyDescent="0.4">
      <c r="A413" s="39"/>
      <c r="E413" s="74"/>
      <c r="F413" s="74"/>
      <c r="G413" s="74"/>
      <c r="S413" s="61"/>
      <c r="T413" s="61"/>
    </row>
    <row r="414" spans="1:20" s="55" customFormat="1" ht="14.15" x14ac:dyDescent="0.4">
      <c r="A414" s="39"/>
      <c r="E414" s="74"/>
      <c r="F414" s="74"/>
      <c r="G414" s="74"/>
      <c r="S414" s="61"/>
      <c r="T414" s="61"/>
    </row>
    <row r="415" spans="1:20" s="55" customFormat="1" ht="14.15" x14ac:dyDescent="0.4">
      <c r="A415" s="39"/>
      <c r="E415" s="74"/>
      <c r="F415" s="74"/>
      <c r="G415" s="74"/>
      <c r="S415" s="61"/>
      <c r="T415" s="61"/>
    </row>
    <row r="416" spans="1:20" s="55" customFormat="1" ht="14.15" x14ac:dyDescent="0.4">
      <c r="A416" s="39"/>
      <c r="E416" s="74"/>
      <c r="F416" s="74"/>
      <c r="G416" s="74"/>
      <c r="S416" s="61"/>
      <c r="T416" s="61"/>
    </row>
    <row r="417" spans="1:20" s="55" customFormat="1" ht="14.15" x14ac:dyDescent="0.4">
      <c r="A417" s="39"/>
      <c r="E417" s="74"/>
      <c r="F417" s="74"/>
      <c r="G417" s="74"/>
      <c r="S417" s="61"/>
      <c r="T417" s="61"/>
    </row>
    <row r="418" spans="1:20" s="55" customFormat="1" ht="14.15" x14ac:dyDescent="0.4">
      <c r="A418" s="39"/>
      <c r="E418" s="74"/>
      <c r="F418" s="74"/>
      <c r="G418" s="74"/>
      <c r="S418" s="61"/>
      <c r="T418" s="61"/>
    </row>
    <row r="419" spans="1:20" s="55" customFormat="1" ht="14.15" x14ac:dyDescent="0.4">
      <c r="A419" s="39"/>
      <c r="E419" s="74"/>
      <c r="F419" s="74"/>
      <c r="G419" s="74"/>
      <c r="S419" s="61"/>
      <c r="T419" s="61"/>
    </row>
    <row r="420" spans="1:20" s="55" customFormat="1" ht="14.15" x14ac:dyDescent="0.4">
      <c r="A420" s="39"/>
      <c r="E420" s="74"/>
      <c r="F420" s="74"/>
      <c r="G420" s="74"/>
      <c r="S420" s="61"/>
      <c r="T420" s="61"/>
    </row>
    <row r="421" spans="1:20" s="55" customFormat="1" ht="14.15" x14ac:dyDescent="0.4">
      <c r="A421" s="39"/>
      <c r="E421" s="74"/>
      <c r="F421" s="74"/>
      <c r="G421" s="74"/>
      <c r="S421" s="61"/>
      <c r="T421" s="61"/>
    </row>
    <row r="422" spans="1:20" s="55" customFormat="1" ht="14.15" x14ac:dyDescent="0.4">
      <c r="A422" s="39"/>
      <c r="E422" s="74"/>
      <c r="F422" s="74"/>
      <c r="G422" s="74"/>
      <c r="S422" s="61"/>
      <c r="T422" s="61"/>
    </row>
    <row r="423" spans="1:20" s="55" customFormat="1" ht="14.15" x14ac:dyDescent="0.4">
      <c r="A423" s="39"/>
      <c r="E423" s="74"/>
      <c r="F423" s="74"/>
      <c r="G423" s="74"/>
      <c r="S423" s="61"/>
      <c r="T423" s="61"/>
    </row>
    <row r="424" spans="1:20" s="55" customFormat="1" ht="14.15" x14ac:dyDescent="0.4">
      <c r="A424" s="39"/>
      <c r="E424" s="74"/>
      <c r="F424" s="74"/>
      <c r="G424" s="74"/>
      <c r="S424" s="61"/>
      <c r="T424" s="61"/>
    </row>
    <row r="425" spans="1:20" s="55" customFormat="1" ht="14.15" x14ac:dyDescent="0.4">
      <c r="A425" s="39"/>
      <c r="E425" s="74"/>
      <c r="F425" s="74"/>
      <c r="G425" s="74"/>
      <c r="S425" s="61"/>
      <c r="T425" s="61"/>
    </row>
    <row r="426" spans="1:20" s="55" customFormat="1" ht="14.15" x14ac:dyDescent="0.4">
      <c r="A426" s="39"/>
      <c r="E426" s="74"/>
      <c r="F426" s="74"/>
      <c r="G426" s="74"/>
      <c r="S426" s="61"/>
      <c r="T426" s="61"/>
    </row>
    <row r="427" spans="1:20" s="55" customFormat="1" ht="14.15" x14ac:dyDescent="0.4">
      <c r="A427" s="39"/>
      <c r="E427" s="74"/>
      <c r="F427" s="74"/>
      <c r="G427" s="74"/>
      <c r="S427" s="61"/>
      <c r="T427" s="61"/>
    </row>
    <row r="428" spans="1:20" s="55" customFormat="1" ht="14.15" x14ac:dyDescent="0.4">
      <c r="A428" s="39"/>
      <c r="E428" s="74"/>
      <c r="F428" s="74"/>
      <c r="G428" s="74"/>
      <c r="S428" s="61"/>
      <c r="T428" s="61"/>
    </row>
    <row r="429" spans="1:20" s="55" customFormat="1" ht="14.15" x14ac:dyDescent="0.4">
      <c r="A429" s="39"/>
      <c r="E429" s="74"/>
      <c r="F429" s="74"/>
      <c r="G429" s="74"/>
      <c r="S429" s="61"/>
      <c r="T429" s="61"/>
    </row>
    <row r="430" spans="1:20" s="55" customFormat="1" ht="14.15" x14ac:dyDescent="0.4">
      <c r="A430" s="39"/>
      <c r="E430" s="74"/>
      <c r="F430" s="74"/>
      <c r="G430" s="74"/>
      <c r="S430" s="61"/>
      <c r="T430" s="61"/>
    </row>
    <row r="431" spans="1:20" s="55" customFormat="1" ht="14.15" x14ac:dyDescent="0.4">
      <c r="A431" s="39"/>
      <c r="E431" s="74"/>
      <c r="F431" s="74"/>
      <c r="G431" s="74"/>
      <c r="S431" s="61"/>
      <c r="T431" s="61"/>
    </row>
    <row r="432" spans="1:20" s="55" customFormat="1" ht="14.15" x14ac:dyDescent="0.4">
      <c r="A432" s="39"/>
      <c r="E432" s="74"/>
      <c r="F432" s="74"/>
      <c r="G432" s="74"/>
      <c r="S432" s="61"/>
      <c r="T432" s="61"/>
    </row>
    <row r="433" spans="1:20" s="55" customFormat="1" ht="14.15" x14ac:dyDescent="0.4">
      <c r="A433" s="39"/>
      <c r="E433" s="74"/>
      <c r="F433" s="74"/>
      <c r="G433" s="74"/>
      <c r="S433" s="61"/>
      <c r="T433" s="61"/>
    </row>
    <row r="434" spans="1:20" s="55" customFormat="1" ht="14.15" x14ac:dyDescent="0.4">
      <c r="A434" s="39"/>
      <c r="E434" s="74"/>
      <c r="F434" s="74"/>
      <c r="G434" s="74"/>
      <c r="S434" s="61"/>
      <c r="T434" s="61"/>
    </row>
    <row r="435" spans="1:20" s="55" customFormat="1" ht="14.15" x14ac:dyDescent="0.4">
      <c r="A435" s="39"/>
      <c r="E435" s="74"/>
      <c r="F435" s="74"/>
      <c r="G435" s="74"/>
      <c r="S435" s="61"/>
      <c r="T435" s="61"/>
    </row>
    <row r="436" spans="1:20" s="55" customFormat="1" ht="14.15" x14ac:dyDescent="0.4">
      <c r="A436" s="39"/>
      <c r="E436" s="74"/>
      <c r="F436" s="74"/>
      <c r="G436" s="74"/>
      <c r="S436" s="61"/>
      <c r="T436" s="61"/>
    </row>
    <row r="437" spans="1:20" s="55" customFormat="1" ht="14.15" x14ac:dyDescent="0.4">
      <c r="A437" s="39"/>
      <c r="E437" s="74"/>
      <c r="F437" s="74"/>
      <c r="G437" s="74"/>
      <c r="S437" s="61"/>
      <c r="T437" s="61"/>
    </row>
    <row r="438" spans="1:20" s="55" customFormat="1" ht="14.15" x14ac:dyDescent="0.4">
      <c r="A438" s="39"/>
      <c r="E438" s="74"/>
      <c r="F438" s="74"/>
      <c r="G438" s="74"/>
      <c r="S438" s="61"/>
      <c r="T438" s="61"/>
    </row>
    <row r="439" spans="1:20" s="55" customFormat="1" ht="14.15" x14ac:dyDescent="0.4">
      <c r="A439" s="39"/>
      <c r="E439" s="74"/>
      <c r="F439" s="74"/>
      <c r="G439" s="74"/>
      <c r="S439" s="61"/>
      <c r="T439" s="61"/>
    </row>
    <row r="440" spans="1:20" s="55" customFormat="1" ht="14.15" x14ac:dyDescent="0.4">
      <c r="A440" s="39"/>
      <c r="E440" s="74"/>
      <c r="F440" s="74"/>
      <c r="G440" s="74"/>
      <c r="S440" s="61"/>
      <c r="T440" s="61"/>
    </row>
    <row r="441" spans="1:20" s="55" customFormat="1" ht="14.15" x14ac:dyDescent="0.4">
      <c r="A441" s="39"/>
      <c r="E441" s="74"/>
      <c r="F441" s="74"/>
      <c r="G441" s="74"/>
      <c r="S441" s="61"/>
      <c r="T441" s="61"/>
    </row>
    <row r="442" spans="1:20" s="55" customFormat="1" ht="14.15" x14ac:dyDescent="0.4">
      <c r="A442" s="39"/>
      <c r="E442" s="74"/>
      <c r="F442" s="74"/>
      <c r="G442" s="74"/>
      <c r="S442" s="61"/>
      <c r="T442" s="61"/>
    </row>
    <row r="443" spans="1:20" s="55" customFormat="1" ht="14.15" x14ac:dyDescent="0.4">
      <c r="A443" s="39"/>
      <c r="E443" s="74"/>
      <c r="F443" s="74"/>
      <c r="G443" s="74"/>
      <c r="S443" s="61"/>
      <c r="T443" s="61"/>
    </row>
    <row r="444" spans="1:20" s="55" customFormat="1" ht="14.15" x14ac:dyDescent="0.4">
      <c r="A444" s="39"/>
      <c r="E444" s="74"/>
      <c r="F444" s="74"/>
      <c r="G444" s="74"/>
      <c r="S444" s="61"/>
      <c r="T444" s="61"/>
    </row>
    <row r="445" spans="1:20" s="55" customFormat="1" ht="14.15" x14ac:dyDescent="0.4">
      <c r="A445" s="39"/>
      <c r="E445" s="74"/>
      <c r="F445" s="74"/>
      <c r="G445" s="74"/>
      <c r="S445" s="61"/>
      <c r="T445" s="61"/>
    </row>
    <row r="446" spans="1:20" s="55" customFormat="1" ht="14.15" x14ac:dyDescent="0.4">
      <c r="A446" s="39"/>
      <c r="E446" s="74"/>
      <c r="F446" s="74"/>
      <c r="G446" s="74"/>
      <c r="S446" s="61"/>
      <c r="T446" s="61"/>
    </row>
    <row r="447" spans="1:20" s="55" customFormat="1" ht="14.15" x14ac:dyDescent="0.4">
      <c r="A447" s="39"/>
      <c r="E447" s="74"/>
      <c r="F447" s="74"/>
      <c r="G447" s="74"/>
      <c r="S447" s="61"/>
      <c r="T447" s="61"/>
    </row>
    <row r="448" spans="1:20" s="55" customFormat="1" ht="14.15" x14ac:dyDescent="0.4">
      <c r="A448" s="39"/>
      <c r="E448" s="74"/>
      <c r="F448" s="74"/>
      <c r="G448" s="74"/>
      <c r="S448" s="61"/>
      <c r="T448" s="61"/>
    </row>
    <row r="449" spans="1:20" s="55" customFormat="1" ht="14.15" x14ac:dyDescent="0.4">
      <c r="A449" s="39"/>
      <c r="E449" s="74"/>
      <c r="F449" s="74"/>
      <c r="G449" s="74"/>
      <c r="S449" s="61"/>
      <c r="T449" s="61"/>
    </row>
    <row r="450" spans="1:20" s="55" customFormat="1" ht="14.15" x14ac:dyDescent="0.4">
      <c r="A450" s="39"/>
      <c r="E450" s="74"/>
      <c r="F450" s="74"/>
      <c r="G450" s="74"/>
      <c r="S450" s="61"/>
      <c r="T450" s="61"/>
    </row>
    <row r="451" spans="1:20" s="55" customFormat="1" ht="14.15" x14ac:dyDescent="0.4">
      <c r="A451" s="39"/>
      <c r="E451" s="74"/>
      <c r="F451" s="74"/>
      <c r="G451" s="74"/>
      <c r="S451" s="61"/>
      <c r="T451" s="61"/>
    </row>
    <row r="452" spans="1:20" s="55" customFormat="1" ht="14.15" x14ac:dyDescent="0.4">
      <c r="A452" s="39"/>
      <c r="E452" s="74"/>
      <c r="F452" s="74"/>
      <c r="G452" s="74"/>
      <c r="S452" s="61"/>
      <c r="T452" s="61"/>
    </row>
    <row r="453" spans="1:20" s="55" customFormat="1" ht="14.15" x14ac:dyDescent="0.4">
      <c r="A453" s="39"/>
      <c r="E453" s="74"/>
      <c r="F453" s="74"/>
      <c r="G453" s="74"/>
      <c r="S453" s="61"/>
      <c r="T453" s="61"/>
    </row>
    <row r="454" spans="1:20" s="55" customFormat="1" ht="14.15" x14ac:dyDescent="0.4">
      <c r="A454" s="39"/>
      <c r="E454" s="74"/>
      <c r="F454" s="74"/>
      <c r="G454" s="74"/>
      <c r="S454" s="61"/>
      <c r="T454" s="61"/>
    </row>
    <row r="455" spans="1:20" s="55" customFormat="1" ht="14.15" x14ac:dyDescent="0.4">
      <c r="A455" s="39"/>
      <c r="E455" s="74"/>
      <c r="F455" s="74"/>
      <c r="G455" s="74"/>
      <c r="S455" s="61"/>
      <c r="T455" s="61"/>
    </row>
    <row r="456" spans="1:20" s="55" customFormat="1" ht="14.15" x14ac:dyDescent="0.4">
      <c r="A456" s="39"/>
      <c r="E456" s="74"/>
      <c r="F456" s="74"/>
      <c r="G456" s="74"/>
      <c r="S456" s="61"/>
      <c r="T456" s="61"/>
    </row>
    <row r="457" spans="1:20" s="55" customFormat="1" ht="14.15" x14ac:dyDescent="0.4">
      <c r="A457" s="39"/>
      <c r="E457" s="74"/>
      <c r="F457" s="74"/>
      <c r="G457" s="74"/>
      <c r="S457" s="61"/>
      <c r="T457" s="61"/>
    </row>
    <row r="458" spans="1:20" s="55" customFormat="1" ht="14.15" x14ac:dyDescent="0.4">
      <c r="A458" s="39"/>
      <c r="E458" s="74"/>
      <c r="F458" s="74"/>
      <c r="G458" s="74"/>
      <c r="S458" s="61"/>
      <c r="T458" s="61"/>
    </row>
    <row r="459" spans="1:20" s="55" customFormat="1" ht="14.15" x14ac:dyDescent="0.4">
      <c r="A459" s="39"/>
      <c r="E459" s="74"/>
      <c r="F459" s="74"/>
      <c r="G459" s="74"/>
      <c r="S459" s="61"/>
      <c r="T459" s="61"/>
    </row>
    <row r="460" spans="1:20" s="55" customFormat="1" ht="14.15" x14ac:dyDescent="0.4">
      <c r="A460" s="39"/>
      <c r="E460" s="74"/>
      <c r="F460" s="74"/>
      <c r="G460" s="74"/>
      <c r="S460" s="61"/>
      <c r="T460" s="61"/>
    </row>
    <row r="461" spans="1:20" s="55" customFormat="1" ht="14.15" x14ac:dyDescent="0.4">
      <c r="A461" s="39"/>
      <c r="E461" s="74"/>
      <c r="F461" s="74"/>
      <c r="G461" s="74"/>
      <c r="S461" s="61"/>
      <c r="T461" s="61"/>
    </row>
    <row r="462" spans="1:20" s="55" customFormat="1" ht="14.15" x14ac:dyDescent="0.4">
      <c r="A462" s="39"/>
      <c r="E462" s="74"/>
      <c r="F462" s="74"/>
      <c r="G462" s="74"/>
      <c r="S462" s="61"/>
      <c r="T462" s="61"/>
    </row>
    <row r="463" spans="1:20" s="55" customFormat="1" ht="14.15" x14ac:dyDescent="0.4">
      <c r="A463" s="39"/>
      <c r="E463" s="74"/>
      <c r="F463" s="74"/>
      <c r="G463" s="74"/>
      <c r="S463" s="61"/>
      <c r="T463" s="61"/>
    </row>
    <row r="464" spans="1:20" s="55" customFormat="1" ht="14.15" x14ac:dyDescent="0.4">
      <c r="A464" s="39"/>
      <c r="E464" s="74"/>
      <c r="F464" s="74"/>
      <c r="G464" s="74"/>
      <c r="S464" s="61"/>
      <c r="T464" s="61"/>
    </row>
    <row r="465" spans="1:20" s="55" customFormat="1" ht="14.15" x14ac:dyDescent="0.4">
      <c r="A465" s="39"/>
      <c r="E465" s="74"/>
      <c r="F465" s="74"/>
      <c r="G465" s="74"/>
      <c r="S465" s="61"/>
      <c r="T465" s="61"/>
    </row>
    <row r="466" spans="1:20" s="55" customFormat="1" ht="14.15" x14ac:dyDescent="0.4">
      <c r="A466" s="39"/>
      <c r="E466" s="74"/>
      <c r="F466" s="74"/>
      <c r="G466" s="74"/>
      <c r="S466" s="61"/>
      <c r="T466" s="61"/>
    </row>
    <row r="467" spans="1:20" s="55" customFormat="1" ht="14.15" x14ac:dyDescent="0.4">
      <c r="A467" s="39"/>
      <c r="E467" s="74"/>
      <c r="F467" s="74"/>
      <c r="G467" s="74"/>
      <c r="S467" s="61"/>
      <c r="T467" s="61"/>
    </row>
    <row r="468" spans="1:20" s="55" customFormat="1" ht="14.15" x14ac:dyDescent="0.4">
      <c r="A468" s="39"/>
      <c r="E468" s="74"/>
      <c r="F468" s="74"/>
      <c r="G468" s="74"/>
      <c r="S468" s="61"/>
      <c r="T468" s="61"/>
    </row>
    <row r="469" spans="1:20" s="55" customFormat="1" ht="14.15" x14ac:dyDescent="0.4">
      <c r="A469" s="39"/>
      <c r="E469" s="74"/>
      <c r="F469" s="74"/>
      <c r="G469" s="74"/>
      <c r="S469" s="61"/>
      <c r="T469" s="61"/>
    </row>
    <row r="470" spans="1:20" s="55" customFormat="1" ht="14.15" x14ac:dyDescent="0.4">
      <c r="A470" s="39"/>
      <c r="E470" s="74"/>
      <c r="F470" s="74"/>
      <c r="G470" s="74"/>
      <c r="S470" s="61"/>
      <c r="T470" s="61"/>
    </row>
    <row r="471" spans="1:20" s="55" customFormat="1" ht="14.15" x14ac:dyDescent="0.4">
      <c r="A471" s="39"/>
      <c r="E471" s="74"/>
      <c r="F471" s="74"/>
      <c r="G471" s="74"/>
      <c r="S471" s="61"/>
      <c r="T471" s="61"/>
    </row>
    <row r="472" spans="1:20" s="55" customFormat="1" ht="14.15" x14ac:dyDescent="0.4">
      <c r="A472" s="39"/>
      <c r="E472" s="74"/>
      <c r="F472" s="74"/>
      <c r="G472" s="74"/>
      <c r="S472" s="61"/>
      <c r="T472" s="61"/>
    </row>
    <row r="473" spans="1:20" s="55" customFormat="1" ht="14.15" x14ac:dyDescent="0.4">
      <c r="A473" s="39"/>
      <c r="E473" s="74"/>
      <c r="F473" s="74"/>
      <c r="G473" s="74"/>
      <c r="S473" s="61"/>
      <c r="T473" s="61"/>
    </row>
    <row r="474" spans="1:20" s="55" customFormat="1" ht="14.15" x14ac:dyDescent="0.4">
      <c r="A474" s="39"/>
      <c r="E474" s="74"/>
      <c r="F474" s="74"/>
      <c r="G474" s="74"/>
      <c r="S474" s="61"/>
      <c r="T474" s="61"/>
    </row>
    <row r="475" spans="1:20" s="55" customFormat="1" ht="14.15" x14ac:dyDescent="0.4">
      <c r="A475" s="39"/>
      <c r="E475" s="74"/>
      <c r="F475" s="74"/>
      <c r="G475" s="74"/>
      <c r="S475" s="61"/>
      <c r="T475" s="61"/>
    </row>
    <row r="476" spans="1:20" s="55" customFormat="1" ht="14.15" x14ac:dyDescent="0.4">
      <c r="A476" s="39"/>
      <c r="E476" s="74"/>
      <c r="F476" s="74"/>
      <c r="G476" s="74"/>
      <c r="S476" s="61"/>
      <c r="T476" s="61"/>
    </row>
    <row r="477" spans="1:20" s="55" customFormat="1" ht="14.15" x14ac:dyDescent="0.4">
      <c r="A477" s="39"/>
      <c r="E477" s="74"/>
      <c r="F477" s="74"/>
      <c r="G477" s="74"/>
      <c r="S477" s="61"/>
      <c r="T477" s="61"/>
    </row>
    <row r="478" spans="1:20" s="55" customFormat="1" ht="14.15" x14ac:dyDescent="0.4">
      <c r="A478" s="39"/>
      <c r="E478" s="74"/>
      <c r="F478" s="74"/>
      <c r="G478" s="74"/>
      <c r="S478" s="61"/>
      <c r="T478" s="61"/>
    </row>
    <row r="479" spans="1:20" s="55" customFormat="1" ht="14.15" x14ac:dyDescent="0.4">
      <c r="A479" s="39"/>
      <c r="E479" s="74"/>
      <c r="F479" s="74"/>
      <c r="G479" s="74"/>
      <c r="S479" s="61"/>
      <c r="T479" s="61"/>
    </row>
    <row r="480" spans="1:20" s="55" customFormat="1" ht="14.15" x14ac:dyDescent="0.4">
      <c r="A480" s="39"/>
      <c r="E480" s="74"/>
      <c r="F480" s="74"/>
      <c r="G480" s="74"/>
      <c r="S480" s="61"/>
      <c r="T480" s="61"/>
    </row>
    <row r="481" spans="1:20" s="55" customFormat="1" ht="14.15" x14ac:dyDescent="0.4">
      <c r="A481" s="39"/>
      <c r="E481" s="74"/>
      <c r="F481" s="74"/>
      <c r="G481" s="74"/>
      <c r="S481" s="61"/>
      <c r="T481" s="61"/>
    </row>
    <row r="482" spans="1:20" s="55" customFormat="1" ht="14.15" x14ac:dyDescent="0.4">
      <c r="A482" s="39"/>
      <c r="E482" s="74"/>
      <c r="F482" s="74"/>
      <c r="G482" s="74"/>
      <c r="S482" s="61"/>
      <c r="T482" s="61"/>
    </row>
    <row r="483" spans="1:20" s="55" customFormat="1" ht="14.15" x14ac:dyDescent="0.4">
      <c r="A483" s="39"/>
      <c r="E483" s="74"/>
      <c r="F483" s="74"/>
      <c r="G483" s="74"/>
      <c r="S483" s="61"/>
      <c r="T483" s="61"/>
    </row>
    <row r="484" spans="1:20" s="55" customFormat="1" ht="14.15" x14ac:dyDescent="0.4">
      <c r="A484" s="39"/>
      <c r="E484" s="74"/>
      <c r="F484" s="74"/>
      <c r="G484" s="74"/>
      <c r="S484" s="61"/>
      <c r="T484" s="61"/>
    </row>
    <row r="485" spans="1:20" s="55" customFormat="1" ht="14.15" x14ac:dyDescent="0.4">
      <c r="A485" s="39"/>
      <c r="E485" s="74"/>
      <c r="F485" s="74"/>
      <c r="G485" s="74"/>
      <c r="S485" s="61"/>
      <c r="T485" s="61"/>
    </row>
    <row r="486" spans="1:20" s="55" customFormat="1" ht="14.15" x14ac:dyDescent="0.4">
      <c r="A486" s="39"/>
      <c r="E486" s="74"/>
      <c r="F486" s="74"/>
      <c r="G486" s="74"/>
      <c r="S486" s="61"/>
      <c r="T486" s="61"/>
    </row>
    <row r="487" spans="1:20" s="55" customFormat="1" ht="14.15" x14ac:dyDescent="0.4">
      <c r="A487" s="39"/>
      <c r="E487" s="74"/>
      <c r="F487" s="74"/>
      <c r="G487" s="74"/>
      <c r="S487" s="61"/>
      <c r="T487" s="61"/>
    </row>
    <row r="488" spans="1:20" s="55" customFormat="1" ht="14.15" x14ac:dyDescent="0.4">
      <c r="A488" s="39"/>
      <c r="E488" s="74"/>
      <c r="F488" s="74"/>
      <c r="G488" s="74"/>
      <c r="S488" s="61"/>
      <c r="T488" s="61"/>
    </row>
    <row r="489" spans="1:20" s="55" customFormat="1" ht="14.15" x14ac:dyDescent="0.4">
      <c r="A489" s="39"/>
      <c r="E489" s="74"/>
      <c r="F489" s="74"/>
      <c r="G489" s="74"/>
      <c r="S489" s="61"/>
      <c r="T489" s="61"/>
    </row>
    <row r="490" spans="1:20" s="55" customFormat="1" ht="14.15" x14ac:dyDescent="0.4">
      <c r="A490" s="39"/>
      <c r="E490" s="74"/>
      <c r="F490" s="74"/>
      <c r="G490" s="74"/>
      <c r="S490" s="61"/>
      <c r="T490" s="61"/>
    </row>
    <row r="491" spans="1:20" s="55" customFormat="1" ht="14.15" x14ac:dyDescent="0.4">
      <c r="A491" s="39"/>
      <c r="E491" s="74"/>
      <c r="F491" s="74"/>
      <c r="G491" s="74"/>
      <c r="S491" s="61"/>
      <c r="T491" s="61"/>
    </row>
    <row r="492" spans="1:20" s="55" customFormat="1" ht="14.15" x14ac:dyDescent="0.4">
      <c r="A492" s="39"/>
      <c r="E492" s="74"/>
      <c r="F492" s="74"/>
      <c r="G492" s="74"/>
      <c r="S492" s="61"/>
      <c r="T492" s="61"/>
    </row>
    <row r="493" spans="1:20" s="55" customFormat="1" ht="14.15" x14ac:dyDescent="0.4">
      <c r="A493" s="39"/>
      <c r="E493" s="74"/>
      <c r="F493" s="74"/>
      <c r="G493" s="74"/>
      <c r="S493" s="61"/>
      <c r="T493" s="61"/>
    </row>
    <row r="494" spans="1:20" s="55" customFormat="1" ht="14.15" x14ac:dyDescent="0.4">
      <c r="A494" s="39"/>
      <c r="E494" s="74"/>
      <c r="F494" s="74"/>
      <c r="G494" s="74"/>
      <c r="S494" s="61"/>
      <c r="T494" s="61"/>
    </row>
    <row r="495" spans="1:20" s="55" customFormat="1" ht="14.15" x14ac:dyDescent="0.4">
      <c r="A495" s="39"/>
      <c r="E495" s="74"/>
      <c r="F495" s="74"/>
      <c r="G495" s="74"/>
      <c r="S495" s="61"/>
      <c r="T495" s="61"/>
    </row>
    <row r="496" spans="1:20" s="55" customFormat="1" ht="14.15" x14ac:dyDescent="0.4">
      <c r="A496" s="39"/>
      <c r="E496" s="74"/>
      <c r="F496" s="74"/>
      <c r="G496" s="74"/>
      <c r="S496" s="61"/>
      <c r="T496" s="61"/>
    </row>
    <row r="497" spans="1:20" s="55" customFormat="1" ht="14.15" x14ac:dyDescent="0.4">
      <c r="A497" s="39"/>
      <c r="E497" s="74"/>
      <c r="F497" s="74"/>
      <c r="G497" s="74"/>
      <c r="S497" s="61"/>
      <c r="T497" s="61"/>
    </row>
    <row r="498" spans="1:20" s="55" customFormat="1" ht="14.15" x14ac:dyDescent="0.4">
      <c r="A498" s="39"/>
      <c r="E498" s="74"/>
      <c r="F498" s="74"/>
      <c r="G498" s="74"/>
      <c r="S498" s="61"/>
      <c r="T498" s="61"/>
    </row>
    <row r="499" spans="1:20" s="55" customFormat="1" ht="14.15" x14ac:dyDescent="0.4">
      <c r="A499" s="39"/>
      <c r="E499" s="74"/>
      <c r="F499" s="74"/>
      <c r="G499" s="74"/>
      <c r="S499" s="61"/>
      <c r="T499" s="61"/>
    </row>
    <row r="500" spans="1:20" s="55" customFormat="1" ht="14.15" x14ac:dyDescent="0.4">
      <c r="A500" s="39"/>
      <c r="E500" s="74"/>
      <c r="F500" s="74"/>
      <c r="G500" s="74"/>
      <c r="S500" s="61"/>
      <c r="T500" s="61"/>
    </row>
    <row r="501" spans="1:20" s="55" customFormat="1" ht="14.15" x14ac:dyDescent="0.4">
      <c r="A501" s="39"/>
      <c r="E501" s="74"/>
      <c r="F501" s="74"/>
      <c r="G501" s="74"/>
      <c r="S501" s="61"/>
      <c r="T501" s="61"/>
    </row>
    <row r="502" spans="1:20" s="55" customFormat="1" ht="14.15" x14ac:dyDescent="0.4">
      <c r="A502" s="39"/>
      <c r="E502" s="74"/>
      <c r="F502" s="74"/>
      <c r="G502" s="74"/>
      <c r="S502" s="61"/>
      <c r="T502" s="61"/>
    </row>
    <row r="503" spans="1:20" s="55" customFormat="1" ht="14.15" x14ac:dyDescent="0.4">
      <c r="A503" s="39"/>
      <c r="E503" s="74"/>
      <c r="F503" s="74"/>
      <c r="G503" s="74"/>
      <c r="S503" s="61"/>
      <c r="T503" s="61"/>
    </row>
    <row r="504" spans="1:20" s="55" customFormat="1" ht="14.15" x14ac:dyDescent="0.4">
      <c r="A504" s="39"/>
      <c r="E504" s="74"/>
      <c r="F504" s="74"/>
      <c r="G504" s="74"/>
      <c r="S504" s="61"/>
      <c r="T504" s="61"/>
    </row>
    <row r="505" spans="1:20" s="55" customFormat="1" ht="14.15" x14ac:dyDescent="0.4">
      <c r="A505" s="39"/>
      <c r="E505" s="74"/>
      <c r="F505" s="74"/>
      <c r="G505" s="74"/>
      <c r="S505" s="61"/>
      <c r="T505" s="61"/>
    </row>
    <row r="506" spans="1:20" s="55" customFormat="1" ht="14.15" x14ac:dyDescent="0.4">
      <c r="A506" s="39"/>
      <c r="E506" s="74"/>
      <c r="F506" s="74"/>
      <c r="G506" s="74"/>
      <c r="S506" s="61"/>
      <c r="T506" s="61"/>
    </row>
    <row r="507" spans="1:20" s="55" customFormat="1" ht="14.15" x14ac:dyDescent="0.4">
      <c r="A507" s="39"/>
      <c r="E507" s="74"/>
      <c r="F507" s="74"/>
      <c r="G507" s="74"/>
      <c r="S507" s="61"/>
      <c r="T507" s="61"/>
    </row>
    <row r="508" spans="1:20" s="55" customFormat="1" ht="14.15" x14ac:dyDescent="0.4">
      <c r="A508" s="39"/>
      <c r="E508" s="74"/>
      <c r="F508" s="74"/>
      <c r="G508" s="74"/>
      <c r="S508" s="61"/>
      <c r="T508" s="61"/>
    </row>
    <row r="509" spans="1:20" s="55" customFormat="1" ht="14.15" x14ac:dyDescent="0.4">
      <c r="A509" s="39"/>
      <c r="E509" s="74"/>
      <c r="F509" s="74"/>
      <c r="G509" s="74"/>
      <c r="S509" s="61"/>
      <c r="T509" s="61"/>
    </row>
    <row r="510" spans="1:20" s="55" customFormat="1" ht="14.15" x14ac:dyDescent="0.4">
      <c r="A510" s="39"/>
      <c r="E510" s="74"/>
      <c r="F510" s="74"/>
      <c r="G510" s="74"/>
      <c r="S510" s="61"/>
      <c r="T510" s="61"/>
    </row>
    <row r="511" spans="1:20" s="55" customFormat="1" ht="14.15" x14ac:dyDescent="0.4">
      <c r="A511" s="39"/>
      <c r="E511" s="74"/>
      <c r="F511" s="74"/>
      <c r="G511" s="74"/>
      <c r="S511" s="61"/>
      <c r="T511" s="61"/>
    </row>
    <row r="512" spans="1:20" s="55" customFormat="1" ht="14.15" x14ac:dyDescent="0.4">
      <c r="A512" s="39"/>
      <c r="E512" s="74"/>
      <c r="F512" s="74"/>
      <c r="G512" s="74"/>
      <c r="S512" s="61"/>
      <c r="T512" s="61"/>
    </row>
    <row r="513" spans="1:20" s="55" customFormat="1" ht="14.15" x14ac:dyDescent="0.4">
      <c r="A513" s="39"/>
      <c r="E513" s="74"/>
      <c r="F513" s="74"/>
      <c r="G513" s="74"/>
      <c r="S513" s="61"/>
      <c r="T513" s="61"/>
    </row>
    <row r="514" spans="1:20" s="55" customFormat="1" ht="14.15" x14ac:dyDescent="0.4">
      <c r="A514" s="39"/>
      <c r="E514" s="74"/>
      <c r="F514" s="74"/>
      <c r="G514" s="74"/>
      <c r="S514" s="61"/>
      <c r="T514" s="61"/>
    </row>
    <row r="515" spans="1:20" s="55" customFormat="1" ht="14.15" x14ac:dyDescent="0.4">
      <c r="A515" s="39"/>
      <c r="E515" s="74"/>
      <c r="F515" s="74"/>
      <c r="G515" s="74"/>
      <c r="S515" s="61"/>
      <c r="T515" s="61"/>
    </row>
    <row r="516" spans="1:20" s="55" customFormat="1" ht="14.15" x14ac:dyDescent="0.4">
      <c r="A516" s="39"/>
      <c r="E516" s="74"/>
      <c r="F516" s="74"/>
      <c r="G516" s="74"/>
      <c r="S516" s="61"/>
      <c r="T516" s="61"/>
    </row>
    <row r="517" spans="1:20" s="55" customFormat="1" ht="14.15" x14ac:dyDescent="0.4">
      <c r="A517" s="39"/>
      <c r="E517" s="74"/>
      <c r="F517" s="74"/>
      <c r="G517" s="74"/>
      <c r="S517" s="61"/>
      <c r="T517" s="61"/>
    </row>
    <row r="518" spans="1:20" s="55" customFormat="1" ht="14.15" x14ac:dyDescent="0.4">
      <c r="A518" s="39"/>
      <c r="E518" s="74"/>
      <c r="F518" s="74"/>
      <c r="G518" s="74"/>
      <c r="S518" s="61"/>
      <c r="T518" s="61"/>
    </row>
    <row r="519" spans="1:20" s="55" customFormat="1" ht="14.15" x14ac:dyDescent="0.4">
      <c r="A519" s="39"/>
      <c r="E519" s="74"/>
      <c r="F519" s="74"/>
      <c r="G519" s="74"/>
      <c r="S519" s="61"/>
      <c r="T519" s="61"/>
    </row>
    <row r="520" spans="1:20" s="55" customFormat="1" ht="14.15" x14ac:dyDescent="0.4">
      <c r="A520" s="39"/>
      <c r="E520" s="74"/>
      <c r="F520" s="74"/>
      <c r="G520" s="74"/>
      <c r="S520" s="61"/>
      <c r="T520" s="61"/>
    </row>
    <row r="521" spans="1:20" s="55" customFormat="1" ht="14.15" x14ac:dyDescent="0.4">
      <c r="A521" s="39"/>
      <c r="E521" s="74"/>
      <c r="F521" s="74"/>
      <c r="G521" s="74"/>
      <c r="S521" s="61"/>
      <c r="T521" s="61"/>
    </row>
    <row r="522" spans="1:20" s="55" customFormat="1" ht="14.15" x14ac:dyDescent="0.4">
      <c r="A522" s="39"/>
      <c r="E522" s="74"/>
      <c r="F522" s="74"/>
      <c r="G522" s="74"/>
      <c r="S522" s="61"/>
      <c r="T522" s="61"/>
    </row>
    <row r="523" spans="1:20" s="55" customFormat="1" ht="14.15" x14ac:dyDescent="0.4">
      <c r="A523" s="39"/>
      <c r="E523" s="74"/>
      <c r="F523" s="74"/>
      <c r="G523" s="74"/>
      <c r="S523" s="61"/>
      <c r="T523" s="61"/>
    </row>
    <row r="524" spans="1:20" s="55" customFormat="1" ht="14.15" x14ac:dyDescent="0.4">
      <c r="A524" s="39"/>
      <c r="E524" s="74"/>
      <c r="F524" s="74"/>
      <c r="G524" s="74"/>
      <c r="S524" s="61"/>
      <c r="T524" s="61"/>
    </row>
    <row r="525" spans="1:20" s="55" customFormat="1" ht="14.15" x14ac:dyDescent="0.4">
      <c r="A525" s="39"/>
      <c r="E525" s="74"/>
      <c r="F525" s="74"/>
      <c r="G525" s="74"/>
      <c r="S525" s="61"/>
      <c r="T525" s="61"/>
    </row>
    <row r="526" spans="1:20" s="55" customFormat="1" ht="14.15" x14ac:dyDescent="0.4">
      <c r="A526" s="39"/>
      <c r="E526" s="74"/>
      <c r="F526" s="74"/>
      <c r="G526" s="74"/>
      <c r="S526" s="61"/>
      <c r="T526" s="61"/>
    </row>
    <row r="527" spans="1:20" s="55" customFormat="1" ht="14.15" x14ac:dyDescent="0.4">
      <c r="A527" s="39"/>
      <c r="E527" s="74"/>
      <c r="F527" s="74"/>
      <c r="G527" s="74"/>
      <c r="S527" s="61"/>
      <c r="T527" s="61"/>
    </row>
    <row r="528" spans="1:20" s="55" customFormat="1" ht="14.15" x14ac:dyDescent="0.4">
      <c r="A528" s="39"/>
      <c r="E528" s="74"/>
      <c r="F528" s="74"/>
      <c r="G528" s="74"/>
      <c r="S528" s="61"/>
      <c r="T528" s="61"/>
    </row>
    <row r="529" spans="1:20" s="55" customFormat="1" ht="14.15" x14ac:dyDescent="0.4">
      <c r="A529" s="39"/>
      <c r="E529" s="74"/>
      <c r="F529" s="74"/>
      <c r="G529" s="74"/>
      <c r="S529" s="61"/>
      <c r="T529" s="61"/>
    </row>
    <row r="530" spans="1:20" s="55" customFormat="1" ht="14.15" x14ac:dyDescent="0.4">
      <c r="A530" s="39"/>
      <c r="E530" s="74"/>
      <c r="F530" s="74"/>
      <c r="G530" s="74"/>
      <c r="S530" s="61"/>
      <c r="T530" s="61"/>
    </row>
    <row r="531" spans="1:20" s="55" customFormat="1" ht="14.15" x14ac:dyDescent="0.4">
      <c r="A531" s="39"/>
      <c r="E531" s="74"/>
      <c r="F531" s="74"/>
      <c r="G531" s="74"/>
      <c r="S531" s="61"/>
      <c r="T531" s="61"/>
    </row>
    <row r="532" spans="1:20" s="55" customFormat="1" ht="14.15" x14ac:dyDescent="0.4">
      <c r="A532" s="39"/>
      <c r="E532" s="74"/>
      <c r="F532" s="74"/>
      <c r="G532" s="74"/>
      <c r="S532" s="61"/>
      <c r="T532" s="61"/>
    </row>
    <row r="533" spans="1:20" s="55" customFormat="1" ht="14.15" x14ac:dyDescent="0.4">
      <c r="A533" s="39"/>
      <c r="E533" s="74"/>
      <c r="F533" s="74"/>
      <c r="G533" s="74"/>
      <c r="S533" s="61"/>
      <c r="T533" s="61"/>
    </row>
    <row r="534" spans="1:20" s="55" customFormat="1" ht="14.15" x14ac:dyDescent="0.4">
      <c r="A534" s="39"/>
      <c r="E534" s="74"/>
      <c r="F534" s="74"/>
      <c r="G534" s="74"/>
      <c r="S534" s="61"/>
      <c r="T534" s="61"/>
    </row>
    <row r="535" spans="1:20" s="55" customFormat="1" ht="14.15" x14ac:dyDescent="0.4">
      <c r="A535" s="39"/>
      <c r="E535" s="74"/>
      <c r="F535" s="74"/>
      <c r="G535" s="74"/>
      <c r="S535" s="61"/>
      <c r="T535" s="61"/>
    </row>
    <row r="536" spans="1:20" s="55" customFormat="1" ht="14.15" x14ac:dyDescent="0.4">
      <c r="A536" s="39"/>
      <c r="E536" s="74"/>
      <c r="F536" s="74"/>
      <c r="G536" s="74"/>
      <c r="S536" s="61"/>
      <c r="T536" s="61"/>
    </row>
    <row r="537" spans="1:20" s="55" customFormat="1" ht="14.15" x14ac:dyDescent="0.4">
      <c r="A537" s="39"/>
      <c r="E537" s="74"/>
      <c r="F537" s="74"/>
      <c r="G537" s="74"/>
      <c r="S537" s="61"/>
      <c r="T537" s="61"/>
    </row>
    <row r="538" spans="1:20" s="55" customFormat="1" ht="14.15" x14ac:dyDescent="0.4">
      <c r="A538" s="39"/>
      <c r="E538" s="74"/>
      <c r="F538" s="74"/>
      <c r="G538" s="74"/>
      <c r="S538" s="61"/>
      <c r="T538" s="61"/>
    </row>
    <row r="539" spans="1:20" s="55" customFormat="1" ht="14.15" x14ac:dyDescent="0.4">
      <c r="A539" s="39"/>
      <c r="E539" s="74"/>
      <c r="F539" s="74"/>
      <c r="G539" s="74"/>
      <c r="S539" s="61"/>
      <c r="T539" s="61"/>
    </row>
    <row r="540" spans="1:20" s="55" customFormat="1" ht="14.15" x14ac:dyDescent="0.4">
      <c r="A540" s="39"/>
      <c r="E540" s="74"/>
      <c r="F540" s="74"/>
      <c r="G540" s="74"/>
      <c r="S540" s="61"/>
      <c r="T540" s="61"/>
    </row>
    <row r="541" spans="1:20" s="55" customFormat="1" ht="14.15" x14ac:dyDescent="0.4">
      <c r="A541" s="39"/>
      <c r="E541" s="74"/>
      <c r="F541" s="74"/>
      <c r="G541" s="74"/>
      <c r="S541" s="61"/>
      <c r="T541" s="61"/>
    </row>
    <row r="542" spans="1:20" s="55" customFormat="1" ht="14.15" x14ac:dyDescent="0.4">
      <c r="A542" s="39"/>
      <c r="E542" s="74"/>
      <c r="F542" s="74"/>
      <c r="G542" s="74"/>
      <c r="S542" s="61"/>
      <c r="T542" s="61"/>
    </row>
    <row r="543" spans="1:20" s="55" customFormat="1" ht="14.15" x14ac:dyDescent="0.4">
      <c r="A543" s="39"/>
      <c r="E543" s="74"/>
      <c r="F543" s="74"/>
      <c r="G543" s="74"/>
      <c r="S543" s="61"/>
      <c r="T543" s="61"/>
    </row>
    <row r="544" spans="1:20" s="55" customFormat="1" ht="14.15" x14ac:dyDescent="0.4">
      <c r="A544" s="39"/>
      <c r="E544" s="74"/>
      <c r="F544" s="74"/>
      <c r="G544" s="74"/>
      <c r="S544" s="61"/>
      <c r="T544" s="61"/>
    </row>
    <row r="545" spans="1:20" s="55" customFormat="1" ht="14.15" x14ac:dyDescent="0.4">
      <c r="A545" s="39"/>
      <c r="E545" s="74"/>
      <c r="F545" s="74"/>
      <c r="G545" s="74"/>
      <c r="S545" s="61"/>
      <c r="T545" s="61"/>
    </row>
    <row r="546" spans="1:20" s="55" customFormat="1" ht="14.15" x14ac:dyDescent="0.4">
      <c r="A546" s="39"/>
      <c r="E546" s="74"/>
      <c r="F546" s="74"/>
      <c r="G546" s="74"/>
      <c r="S546" s="61"/>
      <c r="T546" s="61"/>
    </row>
    <row r="547" spans="1:20" s="55" customFormat="1" ht="14.15" x14ac:dyDescent="0.4">
      <c r="A547" s="39"/>
      <c r="E547" s="74"/>
      <c r="F547" s="74"/>
      <c r="G547" s="74"/>
      <c r="S547" s="61"/>
      <c r="T547" s="61"/>
    </row>
    <row r="548" spans="1:20" s="55" customFormat="1" ht="14.15" x14ac:dyDescent="0.4">
      <c r="A548" s="39"/>
      <c r="E548" s="74"/>
      <c r="F548" s="74"/>
      <c r="G548" s="74"/>
      <c r="S548" s="61"/>
      <c r="T548" s="61"/>
    </row>
    <row r="549" spans="1:20" s="55" customFormat="1" ht="14.15" x14ac:dyDescent="0.4">
      <c r="A549" s="39"/>
      <c r="E549" s="74"/>
      <c r="F549" s="74"/>
      <c r="G549" s="74"/>
      <c r="S549" s="61"/>
      <c r="T549" s="61"/>
    </row>
    <row r="550" spans="1:20" s="55" customFormat="1" ht="14.15" x14ac:dyDescent="0.4">
      <c r="A550" s="39"/>
      <c r="E550" s="74"/>
      <c r="F550" s="74"/>
      <c r="G550" s="74"/>
      <c r="S550" s="61"/>
      <c r="T550" s="61"/>
    </row>
    <row r="551" spans="1:20" s="55" customFormat="1" ht="14.15" x14ac:dyDescent="0.4">
      <c r="A551" s="39"/>
      <c r="E551" s="74"/>
      <c r="F551" s="74"/>
      <c r="G551" s="74"/>
      <c r="S551" s="61"/>
      <c r="T551" s="61"/>
    </row>
    <row r="552" spans="1:20" s="55" customFormat="1" ht="14.15" x14ac:dyDescent="0.4">
      <c r="A552" s="39"/>
      <c r="E552" s="74"/>
      <c r="F552" s="74"/>
      <c r="G552" s="74"/>
      <c r="S552" s="61"/>
      <c r="T552" s="61"/>
    </row>
    <row r="553" spans="1:20" s="55" customFormat="1" ht="14.15" x14ac:dyDescent="0.4">
      <c r="A553" s="39"/>
      <c r="E553" s="74"/>
      <c r="F553" s="74"/>
      <c r="G553" s="74"/>
      <c r="S553" s="61"/>
      <c r="T553" s="61"/>
    </row>
    <row r="554" spans="1:20" s="55" customFormat="1" ht="14.15" x14ac:dyDescent="0.4">
      <c r="A554" s="39"/>
      <c r="E554" s="74"/>
      <c r="F554" s="74"/>
      <c r="G554" s="74"/>
      <c r="S554" s="61"/>
      <c r="T554" s="61"/>
    </row>
    <row r="555" spans="1:20" s="55" customFormat="1" ht="14.15" x14ac:dyDescent="0.4">
      <c r="A555" s="39"/>
      <c r="E555" s="74"/>
      <c r="F555" s="74"/>
      <c r="G555" s="74"/>
      <c r="S555" s="61"/>
      <c r="T555" s="61"/>
    </row>
    <row r="556" spans="1:20" s="55" customFormat="1" ht="14.15" x14ac:dyDescent="0.4">
      <c r="A556" s="39"/>
      <c r="E556" s="74"/>
      <c r="F556" s="74"/>
      <c r="G556" s="74"/>
      <c r="S556" s="61"/>
      <c r="T556" s="61"/>
    </row>
    <row r="557" spans="1:20" s="55" customFormat="1" ht="14.15" x14ac:dyDescent="0.4">
      <c r="A557" s="39"/>
      <c r="E557" s="74"/>
      <c r="F557" s="74"/>
      <c r="G557" s="74"/>
      <c r="S557" s="61"/>
      <c r="T557" s="61"/>
    </row>
    <row r="558" spans="1:20" s="55" customFormat="1" ht="14.15" x14ac:dyDescent="0.4">
      <c r="A558" s="39"/>
      <c r="E558" s="74"/>
      <c r="F558" s="74"/>
      <c r="G558" s="74"/>
      <c r="S558" s="61"/>
      <c r="T558" s="61"/>
    </row>
    <row r="559" spans="1:20" s="55" customFormat="1" ht="14.15" x14ac:dyDescent="0.4">
      <c r="A559" s="39"/>
      <c r="E559" s="74"/>
      <c r="F559" s="74"/>
      <c r="G559" s="74"/>
      <c r="S559" s="61"/>
      <c r="T559" s="61"/>
    </row>
    <row r="560" spans="1:20" s="55" customFormat="1" ht="14.15" x14ac:dyDescent="0.4">
      <c r="A560" s="39"/>
      <c r="E560" s="74"/>
      <c r="F560" s="74"/>
      <c r="G560" s="74"/>
      <c r="S560" s="61"/>
      <c r="T560" s="61"/>
    </row>
    <row r="561" spans="1:20" s="55" customFormat="1" ht="14.15" x14ac:dyDescent="0.4">
      <c r="A561" s="39"/>
      <c r="E561" s="74"/>
      <c r="F561" s="74"/>
      <c r="G561" s="74"/>
      <c r="S561" s="61"/>
      <c r="T561" s="61"/>
    </row>
    <row r="562" spans="1:20" s="55" customFormat="1" ht="14.15" x14ac:dyDescent="0.4">
      <c r="A562" s="39"/>
      <c r="E562" s="74"/>
      <c r="F562" s="74"/>
      <c r="G562" s="74"/>
      <c r="S562" s="61"/>
      <c r="T562" s="61"/>
    </row>
    <row r="563" spans="1:20" s="55" customFormat="1" ht="14.15" x14ac:dyDescent="0.4">
      <c r="A563" s="39"/>
      <c r="E563" s="74"/>
      <c r="F563" s="74"/>
      <c r="G563" s="74"/>
      <c r="S563" s="61"/>
      <c r="T563" s="61"/>
    </row>
    <row r="564" spans="1:20" s="55" customFormat="1" ht="14.15" x14ac:dyDescent="0.4">
      <c r="A564" s="39"/>
      <c r="E564" s="74"/>
      <c r="F564" s="74"/>
      <c r="G564" s="74"/>
      <c r="S564" s="61"/>
      <c r="T564" s="61"/>
    </row>
    <row r="565" spans="1:20" s="55" customFormat="1" ht="14.15" x14ac:dyDescent="0.4">
      <c r="A565" s="39"/>
      <c r="E565" s="74"/>
      <c r="F565" s="74"/>
      <c r="G565" s="74"/>
      <c r="S565" s="61"/>
      <c r="T565" s="61"/>
    </row>
    <row r="566" spans="1:20" s="55" customFormat="1" ht="14.15" x14ac:dyDescent="0.4">
      <c r="A566" s="39"/>
      <c r="E566" s="74"/>
      <c r="F566" s="74"/>
      <c r="G566" s="74"/>
      <c r="S566" s="61"/>
      <c r="T566" s="61"/>
    </row>
    <row r="567" spans="1:20" s="55" customFormat="1" ht="14.15" x14ac:dyDescent="0.4">
      <c r="A567" s="39"/>
      <c r="E567" s="74"/>
      <c r="F567" s="74"/>
      <c r="G567" s="74"/>
      <c r="S567" s="61"/>
      <c r="T567" s="61"/>
    </row>
    <row r="568" spans="1:20" s="55" customFormat="1" ht="14.15" x14ac:dyDescent="0.4">
      <c r="A568" s="39"/>
      <c r="E568" s="74"/>
      <c r="F568" s="74"/>
      <c r="G568" s="74"/>
      <c r="S568" s="61"/>
      <c r="T568" s="61"/>
    </row>
    <row r="569" spans="1:20" s="55" customFormat="1" ht="14.15" x14ac:dyDescent="0.4">
      <c r="A569" s="39"/>
      <c r="E569" s="74"/>
      <c r="F569" s="74"/>
      <c r="G569" s="74"/>
      <c r="S569" s="61"/>
      <c r="T569" s="61"/>
    </row>
    <row r="570" spans="1:20" s="55" customFormat="1" ht="14.15" x14ac:dyDescent="0.4">
      <c r="A570" s="39"/>
      <c r="E570" s="74"/>
      <c r="F570" s="74"/>
      <c r="G570" s="74"/>
      <c r="S570" s="61"/>
      <c r="T570" s="61"/>
    </row>
    <row r="571" spans="1:20" s="55" customFormat="1" ht="14.15" x14ac:dyDescent="0.4">
      <c r="A571" s="39"/>
      <c r="E571" s="74"/>
      <c r="F571" s="74"/>
      <c r="G571" s="74"/>
      <c r="S571" s="61"/>
      <c r="T571" s="61"/>
    </row>
    <row r="572" spans="1:20" s="55" customFormat="1" ht="14.15" x14ac:dyDescent="0.4">
      <c r="A572" s="39"/>
      <c r="E572" s="74"/>
      <c r="F572" s="74"/>
      <c r="G572" s="74"/>
      <c r="S572" s="61"/>
      <c r="T572" s="61"/>
    </row>
    <row r="573" spans="1:20" s="55" customFormat="1" ht="14.15" x14ac:dyDescent="0.4">
      <c r="A573" s="39"/>
      <c r="E573" s="74"/>
      <c r="F573" s="74"/>
      <c r="G573" s="74"/>
      <c r="S573" s="61"/>
      <c r="T573" s="61"/>
    </row>
    <row r="574" spans="1:20" s="55" customFormat="1" ht="14.15" x14ac:dyDescent="0.4">
      <c r="A574" s="39"/>
      <c r="E574" s="74"/>
      <c r="F574" s="74"/>
      <c r="G574" s="74"/>
      <c r="S574" s="61"/>
      <c r="T574" s="61"/>
    </row>
    <row r="575" spans="1:20" s="55" customFormat="1" ht="14.15" x14ac:dyDescent="0.4">
      <c r="A575" s="39"/>
      <c r="E575" s="74"/>
      <c r="F575" s="74"/>
      <c r="G575" s="74"/>
      <c r="S575" s="61"/>
      <c r="T575" s="61"/>
    </row>
    <row r="576" spans="1:20" s="55" customFormat="1" ht="14.15" x14ac:dyDescent="0.4">
      <c r="A576" s="39"/>
      <c r="E576" s="74"/>
      <c r="F576" s="74"/>
      <c r="G576" s="74"/>
      <c r="S576" s="61"/>
      <c r="T576" s="61"/>
    </row>
    <row r="577" spans="1:20" s="55" customFormat="1" ht="14.15" x14ac:dyDescent="0.4">
      <c r="A577" s="39"/>
      <c r="E577" s="74"/>
      <c r="F577" s="74"/>
      <c r="G577" s="74"/>
      <c r="S577" s="61"/>
      <c r="T577" s="61"/>
    </row>
    <row r="578" spans="1:20" s="55" customFormat="1" ht="14.15" x14ac:dyDescent="0.4">
      <c r="A578" s="39"/>
      <c r="E578" s="74"/>
      <c r="F578" s="74"/>
      <c r="G578" s="74"/>
      <c r="S578" s="61"/>
      <c r="T578" s="61"/>
    </row>
    <row r="579" spans="1:20" s="55" customFormat="1" ht="14.15" x14ac:dyDescent="0.4">
      <c r="A579" s="39"/>
      <c r="E579" s="74"/>
      <c r="F579" s="74"/>
      <c r="G579" s="74"/>
      <c r="S579" s="61"/>
      <c r="T579" s="61"/>
    </row>
    <row r="580" spans="1:20" s="55" customFormat="1" ht="14.15" x14ac:dyDescent="0.4">
      <c r="A580" s="39"/>
      <c r="E580" s="74"/>
      <c r="F580" s="74"/>
      <c r="G580" s="74"/>
      <c r="S580" s="61"/>
      <c r="T580" s="61"/>
    </row>
    <row r="581" spans="1:20" s="55" customFormat="1" ht="14.15" x14ac:dyDescent="0.4">
      <c r="A581" s="39"/>
      <c r="E581" s="74"/>
      <c r="F581" s="74"/>
      <c r="G581" s="74"/>
      <c r="S581" s="61"/>
      <c r="T581" s="61"/>
    </row>
    <row r="582" spans="1:20" s="55" customFormat="1" ht="14.15" x14ac:dyDescent="0.4">
      <c r="A582" s="39"/>
      <c r="E582" s="74"/>
      <c r="F582" s="74"/>
      <c r="G582" s="74"/>
      <c r="S582" s="61"/>
      <c r="T582" s="61"/>
    </row>
    <row r="583" spans="1:20" s="55" customFormat="1" ht="14.15" x14ac:dyDescent="0.4">
      <c r="A583" s="39"/>
      <c r="E583" s="74"/>
      <c r="F583" s="74"/>
      <c r="G583" s="74"/>
      <c r="S583" s="61"/>
      <c r="T583" s="61"/>
    </row>
    <row r="584" spans="1:20" s="55" customFormat="1" ht="14.15" x14ac:dyDescent="0.4">
      <c r="A584" s="39"/>
      <c r="E584" s="74"/>
      <c r="F584" s="74"/>
      <c r="G584" s="74"/>
      <c r="S584" s="61"/>
      <c r="T584" s="61"/>
    </row>
    <row r="585" spans="1:20" s="55" customFormat="1" ht="14.15" x14ac:dyDescent="0.4">
      <c r="A585" s="39"/>
      <c r="E585" s="74"/>
      <c r="F585" s="74"/>
      <c r="G585" s="74"/>
      <c r="S585" s="61"/>
      <c r="T585" s="61"/>
    </row>
    <row r="586" spans="1:20" s="55" customFormat="1" ht="14.15" x14ac:dyDescent="0.4">
      <c r="A586" s="39"/>
      <c r="E586" s="74"/>
      <c r="F586" s="74"/>
      <c r="G586" s="74"/>
      <c r="S586" s="61"/>
      <c r="T586" s="61"/>
    </row>
    <row r="587" spans="1:20" s="55" customFormat="1" ht="14.15" x14ac:dyDescent="0.4">
      <c r="A587" s="39"/>
      <c r="E587" s="74"/>
      <c r="F587" s="74"/>
      <c r="G587" s="74"/>
      <c r="S587" s="61"/>
      <c r="T587" s="61"/>
    </row>
    <row r="588" spans="1:20" s="55" customFormat="1" ht="14.15" x14ac:dyDescent="0.4">
      <c r="A588" s="39"/>
      <c r="E588" s="74"/>
      <c r="F588" s="74"/>
      <c r="G588" s="74"/>
      <c r="S588" s="61"/>
      <c r="T588" s="61"/>
    </row>
    <row r="589" spans="1:20" s="55" customFormat="1" ht="14.15" x14ac:dyDescent="0.4">
      <c r="A589" s="39"/>
      <c r="E589" s="74"/>
      <c r="F589" s="74"/>
      <c r="G589" s="74"/>
      <c r="S589" s="61"/>
      <c r="T589" s="61"/>
    </row>
    <row r="590" spans="1:20" s="55" customFormat="1" ht="14.15" x14ac:dyDescent="0.4">
      <c r="A590" s="39"/>
      <c r="E590" s="74"/>
      <c r="F590" s="74"/>
      <c r="G590" s="74"/>
      <c r="S590" s="61"/>
      <c r="T590" s="61"/>
    </row>
    <row r="591" spans="1:20" s="55" customFormat="1" ht="14.15" x14ac:dyDescent="0.4">
      <c r="A591" s="39"/>
      <c r="E591" s="74"/>
      <c r="F591" s="74"/>
      <c r="G591" s="74"/>
      <c r="S591" s="61"/>
      <c r="T591" s="61"/>
    </row>
    <row r="592" spans="1:20" s="55" customFormat="1" ht="14.15" x14ac:dyDescent="0.4">
      <c r="A592" s="39"/>
      <c r="E592" s="74"/>
      <c r="F592" s="74"/>
      <c r="G592" s="74"/>
      <c r="S592" s="61"/>
      <c r="T592" s="61"/>
    </row>
    <row r="593" spans="1:20" s="55" customFormat="1" ht="14.15" x14ac:dyDescent="0.4">
      <c r="A593" s="39"/>
      <c r="E593" s="74"/>
      <c r="F593" s="74"/>
      <c r="G593" s="74"/>
      <c r="S593" s="61"/>
      <c r="T593" s="61"/>
    </row>
    <row r="594" spans="1:20" s="55" customFormat="1" ht="14.15" x14ac:dyDescent="0.4">
      <c r="A594" s="39"/>
      <c r="E594" s="74"/>
      <c r="F594" s="74"/>
      <c r="G594" s="74"/>
      <c r="S594" s="61"/>
      <c r="T594" s="61"/>
    </row>
    <row r="595" spans="1:20" s="55" customFormat="1" ht="14.15" x14ac:dyDescent="0.4">
      <c r="A595" s="39"/>
      <c r="E595" s="74"/>
      <c r="F595" s="74"/>
      <c r="G595" s="74"/>
      <c r="S595" s="61"/>
      <c r="T595" s="61"/>
    </row>
    <row r="596" spans="1:20" s="55" customFormat="1" ht="14.15" x14ac:dyDescent="0.4">
      <c r="A596" s="39"/>
      <c r="E596" s="74"/>
      <c r="F596" s="74"/>
      <c r="G596" s="74"/>
      <c r="S596" s="61"/>
      <c r="T596" s="61"/>
    </row>
    <row r="597" spans="1:20" s="55" customFormat="1" ht="14.15" x14ac:dyDescent="0.4">
      <c r="A597" s="39"/>
      <c r="E597" s="74"/>
      <c r="F597" s="74"/>
      <c r="G597" s="74"/>
      <c r="S597" s="61"/>
      <c r="T597" s="61"/>
    </row>
    <row r="598" spans="1:20" s="55" customFormat="1" ht="14.15" x14ac:dyDescent="0.4">
      <c r="A598" s="39"/>
      <c r="E598" s="74"/>
      <c r="F598" s="74"/>
      <c r="G598" s="74"/>
      <c r="S598" s="61"/>
      <c r="T598" s="61"/>
    </row>
    <row r="599" spans="1:20" s="55" customFormat="1" ht="14.15" x14ac:dyDescent="0.4">
      <c r="A599" s="39"/>
      <c r="E599" s="74"/>
      <c r="F599" s="74"/>
      <c r="G599" s="74"/>
      <c r="S599" s="61"/>
      <c r="T599" s="61"/>
    </row>
    <row r="600" spans="1:20" s="55" customFormat="1" ht="14.15" x14ac:dyDescent="0.4">
      <c r="A600" s="39"/>
      <c r="E600" s="74"/>
      <c r="F600" s="74"/>
      <c r="G600" s="74"/>
      <c r="S600" s="61"/>
      <c r="T600" s="61"/>
    </row>
    <row r="601" spans="1:20" s="55" customFormat="1" ht="14.15" x14ac:dyDescent="0.4">
      <c r="A601" s="39"/>
      <c r="E601" s="74"/>
      <c r="F601" s="74"/>
      <c r="G601" s="74"/>
      <c r="S601" s="61"/>
      <c r="T601" s="61"/>
    </row>
    <row r="602" spans="1:20" s="55" customFormat="1" ht="14.15" x14ac:dyDescent="0.4">
      <c r="A602" s="39"/>
      <c r="E602" s="74"/>
      <c r="F602" s="74"/>
      <c r="G602" s="74"/>
      <c r="S602" s="61"/>
      <c r="T602" s="61"/>
    </row>
    <row r="603" spans="1:20" s="55" customFormat="1" ht="14.15" x14ac:dyDescent="0.4">
      <c r="A603" s="39"/>
      <c r="E603" s="74"/>
      <c r="F603" s="74"/>
      <c r="G603" s="74"/>
      <c r="S603" s="61"/>
      <c r="T603" s="61"/>
    </row>
    <row r="604" spans="1:20" s="55" customFormat="1" ht="14.15" x14ac:dyDescent="0.4">
      <c r="A604" s="39"/>
      <c r="E604" s="74"/>
      <c r="F604" s="74"/>
      <c r="G604" s="74"/>
      <c r="S604" s="61"/>
      <c r="T604" s="61"/>
    </row>
    <row r="605" spans="1:20" s="55" customFormat="1" ht="14.15" x14ac:dyDescent="0.4">
      <c r="A605" s="39"/>
      <c r="E605" s="74"/>
      <c r="F605" s="74"/>
      <c r="G605" s="74"/>
      <c r="S605" s="61"/>
      <c r="T605" s="61"/>
    </row>
    <row r="606" spans="1:20" s="55" customFormat="1" ht="14.15" x14ac:dyDescent="0.4">
      <c r="A606" s="39"/>
      <c r="E606" s="74"/>
      <c r="F606" s="74"/>
      <c r="G606" s="74"/>
      <c r="S606" s="61"/>
      <c r="T606" s="61"/>
    </row>
    <row r="607" spans="1:20" s="55" customFormat="1" ht="14.15" x14ac:dyDescent="0.4">
      <c r="A607" s="39"/>
      <c r="E607" s="74"/>
      <c r="F607" s="74"/>
      <c r="G607" s="74"/>
      <c r="S607" s="61"/>
      <c r="T607" s="61"/>
    </row>
    <row r="608" spans="1:20" s="55" customFormat="1" ht="14.15" x14ac:dyDescent="0.4">
      <c r="A608" s="39"/>
      <c r="E608" s="74"/>
      <c r="F608" s="74"/>
      <c r="G608" s="74"/>
      <c r="S608" s="61"/>
      <c r="T608" s="61"/>
    </row>
    <row r="609" spans="1:20" s="55" customFormat="1" ht="14.15" x14ac:dyDescent="0.4">
      <c r="A609" s="39"/>
      <c r="E609" s="74"/>
      <c r="F609" s="74"/>
      <c r="G609" s="74"/>
      <c r="S609" s="61"/>
      <c r="T609" s="61"/>
    </row>
    <row r="610" spans="1:20" s="55" customFormat="1" ht="14.15" x14ac:dyDescent="0.4">
      <c r="A610" s="39"/>
      <c r="E610" s="74"/>
      <c r="F610" s="74"/>
      <c r="G610" s="74"/>
      <c r="S610" s="61"/>
      <c r="T610" s="61"/>
    </row>
    <row r="611" spans="1:20" s="55" customFormat="1" ht="14.15" x14ac:dyDescent="0.4">
      <c r="A611" s="39"/>
      <c r="E611" s="74"/>
      <c r="F611" s="74"/>
      <c r="G611" s="74"/>
      <c r="S611" s="61"/>
      <c r="T611" s="61"/>
    </row>
    <row r="612" spans="1:20" s="55" customFormat="1" ht="14.15" x14ac:dyDescent="0.4">
      <c r="A612" s="39"/>
      <c r="E612" s="74"/>
      <c r="F612" s="74"/>
      <c r="G612" s="74"/>
      <c r="S612" s="61"/>
      <c r="T612" s="61"/>
    </row>
    <row r="613" spans="1:20" s="55" customFormat="1" ht="14.15" x14ac:dyDescent="0.4">
      <c r="A613" s="39"/>
      <c r="E613" s="74"/>
      <c r="F613" s="74"/>
      <c r="G613" s="74"/>
      <c r="S613" s="61"/>
      <c r="T613" s="61"/>
    </row>
    <row r="614" spans="1:20" s="55" customFormat="1" ht="14.15" x14ac:dyDescent="0.4">
      <c r="A614" s="39"/>
      <c r="E614" s="74"/>
      <c r="F614" s="74"/>
      <c r="G614" s="74"/>
      <c r="S614" s="61"/>
      <c r="T614" s="61"/>
    </row>
    <row r="615" spans="1:20" s="55" customFormat="1" ht="14.15" x14ac:dyDescent="0.4">
      <c r="A615" s="39"/>
      <c r="E615" s="74"/>
      <c r="F615" s="74"/>
      <c r="G615" s="74"/>
      <c r="S615" s="61"/>
      <c r="T615" s="61"/>
    </row>
    <row r="616" spans="1:20" s="55" customFormat="1" ht="14.15" x14ac:dyDescent="0.4">
      <c r="A616" s="39"/>
      <c r="E616" s="74"/>
      <c r="F616" s="74"/>
      <c r="G616" s="74"/>
      <c r="S616" s="61"/>
      <c r="T616" s="61"/>
    </row>
    <row r="617" spans="1:20" s="55" customFormat="1" ht="14.15" x14ac:dyDescent="0.4">
      <c r="A617" s="39"/>
      <c r="E617" s="74"/>
      <c r="F617" s="74"/>
      <c r="G617" s="74"/>
      <c r="S617" s="61"/>
      <c r="T617" s="61"/>
    </row>
    <row r="618" spans="1:20" s="55" customFormat="1" ht="14.15" x14ac:dyDescent="0.4">
      <c r="A618" s="39"/>
      <c r="E618" s="74"/>
      <c r="F618" s="74"/>
      <c r="G618" s="74"/>
      <c r="S618" s="61"/>
      <c r="T618" s="61"/>
    </row>
    <row r="619" spans="1:20" s="55" customFormat="1" ht="14.15" x14ac:dyDescent="0.4">
      <c r="A619" s="39"/>
      <c r="E619" s="74"/>
      <c r="F619" s="74"/>
      <c r="G619" s="74"/>
      <c r="S619" s="61"/>
      <c r="T619" s="61"/>
    </row>
    <row r="620" spans="1:20" s="55" customFormat="1" ht="14.15" x14ac:dyDescent="0.4">
      <c r="A620" s="39"/>
      <c r="E620" s="74"/>
      <c r="F620" s="74"/>
      <c r="G620" s="74"/>
      <c r="S620" s="61"/>
      <c r="T620" s="61"/>
    </row>
    <row r="621" spans="1:20" s="55" customFormat="1" ht="14.15" x14ac:dyDescent="0.4">
      <c r="A621" s="39"/>
      <c r="E621" s="74"/>
      <c r="F621" s="74"/>
      <c r="G621" s="74"/>
      <c r="S621" s="61"/>
      <c r="T621" s="61"/>
    </row>
    <row r="622" spans="1:20" s="55" customFormat="1" ht="14.15" x14ac:dyDescent="0.4">
      <c r="A622" s="39"/>
      <c r="E622" s="74"/>
      <c r="F622" s="74"/>
      <c r="G622" s="74"/>
      <c r="S622" s="61"/>
      <c r="T622" s="61"/>
    </row>
    <row r="623" spans="1:20" s="55" customFormat="1" ht="14.15" x14ac:dyDescent="0.4">
      <c r="A623" s="39"/>
      <c r="E623" s="74"/>
      <c r="F623" s="74"/>
      <c r="G623" s="74"/>
      <c r="S623" s="61"/>
      <c r="T623" s="61"/>
    </row>
    <row r="624" spans="1:20" s="55" customFormat="1" ht="14.15" x14ac:dyDescent="0.4">
      <c r="A624" s="39"/>
      <c r="E624" s="74"/>
      <c r="F624" s="74"/>
      <c r="G624" s="74"/>
      <c r="S624" s="61"/>
      <c r="T624" s="61"/>
    </row>
    <row r="625" spans="1:20" s="55" customFormat="1" ht="14.15" x14ac:dyDescent="0.4">
      <c r="A625" s="39"/>
      <c r="E625" s="74"/>
      <c r="F625" s="74"/>
      <c r="G625" s="74"/>
      <c r="S625" s="61"/>
      <c r="T625" s="61"/>
    </row>
    <row r="626" spans="1:20" s="55" customFormat="1" ht="14.15" x14ac:dyDescent="0.4">
      <c r="A626" s="39"/>
      <c r="E626" s="74"/>
      <c r="F626" s="74"/>
      <c r="G626" s="74"/>
      <c r="S626" s="61"/>
      <c r="T626" s="61"/>
    </row>
    <row r="627" spans="1:20" s="55" customFormat="1" ht="14.15" x14ac:dyDescent="0.4">
      <c r="A627" s="39"/>
      <c r="E627" s="74"/>
      <c r="F627" s="74"/>
      <c r="G627" s="74"/>
      <c r="S627" s="61"/>
      <c r="T627" s="61"/>
    </row>
    <row r="628" spans="1:20" s="55" customFormat="1" ht="14.15" x14ac:dyDescent="0.4">
      <c r="A628" s="39"/>
      <c r="E628" s="74"/>
      <c r="F628" s="74"/>
      <c r="G628" s="74"/>
      <c r="S628" s="61"/>
      <c r="T628" s="61"/>
    </row>
    <row r="629" spans="1:20" s="55" customFormat="1" ht="14.15" x14ac:dyDescent="0.4">
      <c r="A629" s="39"/>
      <c r="E629" s="74"/>
      <c r="F629" s="74"/>
      <c r="G629" s="74"/>
      <c r="S629" s="61"/>
      <c r="T629" s="61"/>
    </row>
    <row r="630" spans="1:20" s="55" customFormat="1" ht="14.15" x14ac:dyDescent="0.4">
      <c r="A630" s="39"/>
      <c r="E630" s="74"/>
      <c r="F630" s="74"/>
      <c r="G630" s="74"/>
      <c r="S630" s="61"/>
      <c r="T630" s="61"/>
    </row>
    <row r="631" spans="1:20" s="55" customFormat="1" ht="14.15" x14ac:dyDescent="0.4">
      <c r="A631" s="39"/>
      <c r="E631" s="74"/>
      <c r="F631" s="74"/>
      <c r="G631" s="74"/>
      <c r="S631" s="61"/>
      <c r="T631" s="61"/>
    </row>
    <row r="632" spans="1:20" s="55" customFormat="1" ht="14.15" x14ac:dyDescent="0.4">
      <c r="A632" s="39"/>
      <c r="E632" s="74"/>
      <c r="F632" s="74"/>
      <c r="G632" s="74"/>
      <c r="S632" s="61"/>
      <c r="T632" s="61"/>
    </row>
    <row r="633" spans="1:20" s="55" customFormat="1" ht="14.15" x14ac:dyDescent="0.4">
      <c r="A633" s="39"/>
      <c r="E633" s="74"/>
      <c r="F633" s="74"/>
      <c r="G633" s="74"/>
      <c r="S633" s="61"/>
      <c r="T633" s="61"/>
    </row>
    <row r="634" spans="1:20" s="55" customFormat="1" ht="14.15" x14ac:dyDescent="0.4">
      <c r="A634" s="39"/>
      <c r="E634" s="74"/>
      <c r="F634" s="74"/>
      <c r="G634" s="74"/>
      <c r="S634" s="61"/>
      <c r="T634" s="61"/>
    </row>
    <row r="635" spans="1:20" s="55" customFormat="1" ht="14.15" x14ac:dyDescent="0.4">
      <c r="A635" s="39"/>
      <c r="E635" s="74"/>
      <c r="F635" s="74"/>
      <c r="G635" s="74"/>
      <c r="S635" s="61"/>
      <c r="T635" s="61"/>
    </row>
    <row r="636" spans="1:20" s="55" customFormat="1" ht="14.15" x14ac:dyDescent="0.4">
      <c r="A636" s="39"/>
      <c r="E636" s="74"/>
      <c r="F636" s="74"/>
      <c r="G636" s="74"/>
      <c r="S636" s="61"/>
      <c r="T636" s="61"/>
    </row>
    <row r="637" spans="1:20" s="55" customFormat="1" ht="14.15" x14ac:dyDescent="0.4">
      <c r="A637" s="39"/>
      <c r="E637" s="74"/>
      <c r="F637" s="74"/>
      <c r="G637" s="74"/>
      <c r="S637" s="61"/>
      <c r="T637" s="61"/>
    </row>
    <row r="638" spans="1:20" s="55" customFormat="1" ht="14.15" x14ac:dyDescent="0.4">
      <c r="A638" s="39"/>
      <c r="E638" s="74"/>
      <c r="F638" s="74"/>
      <c r="G638" s="74"/>
      <c r="S638" s="61"/>
      <c r="T638" s="61"/>
    </row>
    <row r="639" spans="1:20" s="55" customFormat="1" ht="14.15" x14ac:dyDescent="0.4">
      <c r="A639" s="39"/>
      <c r="E639" s="74"/>
      <c r="F639" s="74"/>
      <c r="G639" s="74"/>
      <c r="S639" s="61"/>
      <c r="T639" s="61"/>
    </row>
    <row r="640" spans="1:20" s="55" customFormat="1" ht="14.15" x14ac:dyDescent="0.4">
      <c r="A640" s="39"/>
      <c r="E640" s="74"/>
      <c r="F640" s="74"/>
      <c r="G640" s="74"/>
      <c r="S640" s="61"/>
      <c r="T640" s="61"/>
    </row>
    <row r="641" spans="1:20" s="55" customFormat="1" ht="14.15" x14ac:dyDescent="0.4">
      <c r="A641" s="39"/>
      <c r="E641" s="74"/>
      <c r="F641" s="74"/>
      <c r="G641" s="74"/>
      <c r="S641" s="61"/>
      <c r="T641" s="61"/>
    </row>
    <row r="642" spans="1:20" s="55" customFormat="1" ht="14.15" x14ac:dyDescent="0.4">
      <c r="A642" s="39"/>
      <c r="E642" s="74"/>
      <c r="F642" s="74"/>
      <c r="G642" s="74"/>
      <c r="S642" s="61"/>
      <c r="T642" s="61"/>
    </row>
    <row r="643" spans="1:20" s="55" customFormat="1" ht="14.15" x14ac:dyDescent="0.4">
      <c r="A643" s="39"/>
      <c r="E643" s="74"/>
      <c r="F643" s="74"/>
      <c r="G643" s="74"/>
      <c r="S643" s="61"/>
      <c r="T643" s="61"/>
    </row>
    <row r="644" spans="1:20" s="55" customFormat="1" ht="14.15" x14ac:dyDescent="0.4">
      <c r="A644" s="39"/>
      <c r="E644" s="74"/>
      <c r="F644" s="74"/>
      <c r="G644" s="74"/>
      <c r="S644" s="61"/>
      <c r="T644" s="61"/>
    </row>
    <row r="645" spans="1:20" s="55" customFormat="1" ht="14.15" x14ac:dyDescent="0.4">
      <c r="A645" s="39"/>
      <c r="E645" s="74"/>
      <c r="F645" s="74"/>
      <c r="G645" s="74"/>
      <c r="S645" s="61"/>
      <c r="T645" s="61"/>
    </row>
    <row r="646" spans="1:20" s="55" customFormat="1" ht="14.15" x14ac:dyDescent="0.4">
      <c r="A646" s="39"/>
      <c r="E646" s="74"/>
      <c r="F646" s="74"/>
      <c r="G646" s="74"/>
      <c r="S646" s="61"/>
      <c r="T646" s="61"/>
    </row>
    <row r="647" spans="1:20" s="55" customFormat="1" ht="14.15" x14ac:dyDescent="0.4">
      <c r="A647" s="39"/>
      <c r="E647" s="74"/>
      <c r="F647" s="74"/>
      <c r="G647" s="74"/>
      <c r="S647" s="61"/>
      <c r="T647" s="61"/>
    </row>
    <row r="648" spans="1:20" s="55" customFormat="1" ht="14.15" x14ac:dyDescent="0.4">
      <c r="A648" s="39"/>
      <c r="E648" s="74"/>
      <c r="F648" s="74"/>
      <c r="G648" s="74"/>
      <c r="S648" s="61"/>
      <c r="T648" s="61"/>
    </row>
    <row r="649" spans="1:20" s="55" customFormat="1" ht="14.15" x14ac:dyDescent="0.4">
      <c r="A649" s="39"/>
      <c r="E649" s="74"/>
      <c r="F649" s="74"/>
      <c r="G649" s="74"/>
      <c r="S649" s="61"/>
      <c r="T649" s="61"/>
    </row>
    <row r="650" spans="1:20" s="55" customFormat="1" ht="14.15" x14ac:dyDescent="0.4">
      <c r="A650" s="39"/>
      <c r="E650" s="74"/>
      <c r="F650" s="74"/>
      <c r="G650" s="74"/>
      <c r="S650" s="61"/>
      <c r="T650" s="61"/>
    </row>
    <row r="651" spans="1:20" s="55" customFormat="1" ht="14.15" x14ac:dyDescent="0.4">
      <c r="A651" s="39"/>
      <c r="E651" s="74"/>
      <c r="F651" s="74"/>
      <c r="G651" s="74"/>
      <c r="S651" s="61"/>
      <c r="T651" s="61"/>
    </row>
    <row r="652" spans="1:20" s="55" customFormat="1" ht="14.15" x14ac:dyDescent="0.4">
      <c r="A652" s="39"/>
      <c r="E652" s="74"/>
      <c r="F652" s="74"/>
      <c r="G652" s="74"/>
      <c r="S652" s="61"/>
      <c r="T652" s="61"/>
    </row>
    <row r="653" spans="1:20" s="55" customFormat="1" ht="14.15" x14ac:dyDescent="0.4">
      <c r="A653" s="39"/>
      <c r="E653" s="74"/>
      <c r="F653" s="74"/>
      <c r="G653" s="74"/>
      <c r="S653" s="61"/>
      <c r="T653" s="61"/>
    </row>
    <row r="654" spans="1:20" s="55" customFormat="1" ht="14.15" x14ac:dyDescent="0.4">
      <c r="A654" s="39"/>
      <c r="E654" s="74"/>
      <c r="F654" s="74"/>
      <c r="G654" s="74"/>
      <c r="S654" s="61"/>
      <c r="T654" s="61"/>
    </row>
    <row r="655" spans="1:20" s="55" customFormat="1" ht="14.15" x14ac:dyDescent="0.4">
      <c r="A655" s="39"/>
      <c r="E655" s="74"/>
      <c r="F655" s="74"/>
      <c r="G655" s="74"/>
      <c r="S655" s="61"/>
      <c r="T655" s="61"/>
    </row>
    <row r="656" spans="1:20" s="55" customFormat="1" ht="14.15" x14ac:dyDescent="0.4">
      <c r="A656" s="39"/>
      <c r="E656" s="74"/>
      <c r="F656" s="74"/>
      <c r="G656" s="74"/>
      <c r="S656" s="61"/>
      <c r="T656" s="61"/>
    </row>
    <row r="657" spans="1:20" s="55" customFormat="1" ht="14.15" x14ac:dyDescent="0.4">
      <c r="A657" s="39"/>
      <c r="E657" s="74"/>
      <c r="F657" s="74"/>
      <c r="G657" s="74"/>
      <c r="S657" s="61"/>
      <c r="T657" s="61"/>
    </row>
    <row r="658" spans="1:20" s="55" customFormat="1" ht="14.15" x14ac:dyDescent="0.4">
      <c r="A658" s="39"/>
      <c r="E658" s="74"/>
      <c r="F658" s="74"/>
      <c r="G658" s="74"/>
      <c r="S658" s="61"/>
      <c r="T658" s="61"/>
    </row>
    <row r="659" spans="1:20" s="55" customFormat="1" ht="14.15" x14ac:dyDescent="0.4">
      <c r="A659" s="39"/>
      <c r="E659" s="74"/>
      <c r="F659" s="74"/>
      <c r="G659" s="74"/>
      <c r="S659" s="61"/>
      <c r="T659" s="61"/>
    </row>
    <row r="660" spans="1:20" s="55" customFormat="1" ht="14.15" x14ac:dyDescent="0.4">
      <c r="A660" s="39"/>
      <c r="E660" s="74"/>
      <c r="F660" s="74"/>
      <c r="G660" s="74"/>
      <c r="S660" s="61"/>
      <c r="T660" s="61"/>
    </row>
    <row r="661" spans="1:20" s="55" customFormat="1" ht="14.15" x14ac:dyDescent="0.4">
      <c r="A661" s="39"/>
      <c r="E661" s="74"/>
      <c r="F661" s="74"/>
      <c r="G661" s="74"/>
      <c r="S661" s="61"/>
      <c r="T661" s="61"/>
    </row>
    <row r="662" spans="1:20" s="55" customFormat="1" ht="14.15" x14ac:dyDescent="0.4">
      <c r="A662" s="39"/>
      <c r="E662" s="74"/>
      <c r="F662" s="74"/>
      <c r="G662" s="74"/>
      <c r="S662" s="61"/>
      <c r="T662" s="61"/>
    </row>
    <row r="663" spans="1:20" s="55" customFormat="1" ht="14.15" x14ac:dyDescent="0.4">
      <c r="A663" s="39"/>
      <c r="E663" s="74"/>
      <c r="F663" s="74"/>
      <c r="G663" s="74"/>
      <c r="S663" s="61"/>
      <c r="T663" s="61"/>
    </row>
    <row r="664" spans="1:20" s="55" customFormat="1" ht="14.15" x14ac:dyDescent="0.4">
      <c r="A664" s="39"/>
      <c r="E664" s="74"/>
      <c r="F664" s="74"/>
      <c r="G664" s="74"/>
      <c r="S664" s="61"/>
      <c r="T664" s="61"/>
    </row>
    <row r="665" spans="1:20" s="55" customFormat="1" ht="14.15" x14ac:dyDescent="0.4">
      <c r="A665" s="39"/>
      <c r="E665" s="74"/>
      <c r="F665" s="74"/>
      <c r="G665" s="74"/>
      <c r="S665" s="61"/>
      <c r="T665" s="61"/>
    </row>
    <row r="666" spans="1:20" s="55" customFormat="1" ht="14.15" x14ac:dyDescent="0.4">
      <c r="A666" s="39"/>
      <c r="E666" s="74"/>
      <c r="F666" s="74"/>
      <c r="G666" s="74"/>
      <c r="S666" s="61"/>
      <c r="T666" s="61"/>
    </row>
    <row r="667" spans="1:20" s="55" customFormat="1" ht="14.15" x14ac:dyDescent="0.4">
      <c r="A667" s="39"/>
      <c r="E667" s="74"/>
      <c r="F667" s="74"/>
      <c r="G667" s="74"/>
      <c r="S667" s="61"/>
      <c r="T667" s="61"/>
    </row>
    <row r="668" spans="1:20" s="55" customFormat="1" ht="14.15" x14ac:dyDescent="0.4">
      <c r="A668" s="39"/>
      <c r="E668" s="74"/>
      <c r="F668" s="74"/>
      <c r="G668" s="74"/>
      <c r="S668" s="61"/>
      <c r="T668" s="61"/>
    </row>
    <row r="669" spans="1:20" s="55" customFormat="1" ht="14.15" x14ac:dyDescent="0.4">
      <c r="A669" s="39"/>
      <c r="E669" s="74"/>
      <c r="F669" s="74"/>
      <c r="G669" s="74"/>
      <c r="S669" s="61"/>
      <c r="T669" s="61"/>
    </row>
    <row r="670" spans="1:20" s="55" customFormat="1" ht="14.15" x14ac:dyDescent="0.4">
      <c r="A670" s="39"/>
      <c r="E670" s="74"/>
      <c r="F670" s="74"/>
      <c r="G670" s="74"/>
      <c r="S670" s="61"/>
      <c r="T670" s="61"/>
    </row>
    <row r="671" spans="1:20" s="55" customFormat="1" ht="14.15" x14ac:dyDescent="0.4">
      <c r="A671" s="39"/>
      <c r="E671" s="74"/>
      <c r="F671" s="74"/>
      <c r="G671" s="74"/>
      <c r="S671" s="61"/>
      <c r="T671" s="61"/>
    </row>
    <row r="672" spans="1:20" s="55" customFormat="1" ht="14.15" x14ac:dyDescent="0.4">
      <c r="A672" s="39"/>
      <c r="E672" s="74"/>
      <c r="F672" s="74"/>
      <c r="G672" s="74"/>
      <c r="S672" s="61"/>
      <c r="T672" s="61"/>
    </row>
    <row r="673" spans="1:20" s="55" customFormat="1" ht="14.15" x14ac:dyDescent="0.4">
      <c r="A673" s="39"/>
      <c r="E673" s="74"/>
      <c r="F673" s="74"/>
      <c r="G673" s="74"/>
      <c r="S673" s="61"/>
      <c r="T673" s="61"/>
    </row>
    <row r="674" spans="1:20" s="55" customFormat="1" ht="14.15" x14ac:dyDescent="0.4">
      <c r="A674" s="39"/>
      <c r="E674" s="74"/>
      <c r="F674" s="74"/>
      <c r="G674" s="74"/>
      <c r="S674" s="61"/>
      <c r="T674" s="61"/>
    </row>
    <row r="675" spans="1:20" s="55" customFormat="1" ht="14.15" x14ac:dyDescent="0.4">
      <c r="A675" s="39"/>
      <c r="E675" s="74"/>
      <c r="F675" s="74"/>
      <c r="G675" s="74"/>
      <c r="S675" s="61"/>
      <c r="T675" s="61"/>
    </row>
    <row r="676" spans="1:20" s="55" customFormat="1" ht="14.15" x14ac:dyDescent="0.4">
      <c r="A676" s="39"/>
      <c r="E676" s="74"/>
      <c r="F676" s="74"/>
      <c r="G676" s="74"/>
      <c r="S676" s="61"/>
      <c r="T676" s="61"/>
    </row>
    <row r="677" spans="1:20" s="55" customFormat="1" ht="14.15" x14ac:dyDescent="0.4">
      <c r="A677" s="39"/>
      <c r="E677" s="74"/>
      <c r="F677" s="74"/>
      <c r="G677" s="74"/>
      <c r="S677" s="61"/>
      <c r="T677" s="61"/>
    </row>
    <row r="678" spans="1:20" s="55" customFormat="1" ht="14.15" x14ac:dyDescent="0.4">
      <c r="A678" s="39"/>
      <c r="E678" s="74"/>
      <c r="F678" s="74"/>
      <c r="G678" s="74"/>
      <c r="S678" s="61"/>
      <c r="T678" s="61"/>
    </row>
    <row r="679" spans="1:20" s="55" customFormat="1" ht="14.15" x14ac:dyDescent="0.4">
      <c r="A679" s="39"/>
      <c r="E679" s="74"/>
      <c r="F679" s="74"/>
      <c r="G679" s="74"/>
      <c r="S679" s="61"/>
      <c r="T679" s="61"/>
    </row>
    <row r="680" spans="1:20" s="55" customFormat="1" ht="14.15" x14ac:dyDescent="0.4">
      <c r="A680" s="39"/>
      <c r="E680" s="74"/>
      <c r="F680" s="74"/>
      <c r="G680" s="74"/>
      <c r="S680" s="61"/>
      <c r="T680" s="61"/>
    </row>
    <row r="681" spans="1:20" s="55" customFormat="1" ht="14.15" x14ac:dyDescent="0.4">
      <c r="A681" s="39"/>
      <c r="E681" s="74"/>
      <c r="F681" s="74"/>
      <c r="G681" s="74"/>
      <c r="S681" s="61"/>
      <c r="T681" s="61"/>
    </row>
    <row r="682" spans="1:20" s="55" customFormat="1" ht="14.15" x14ac:dyDescent="0.4">
      <c r="A682" s="39"/>
      <c r="E682" s="74"/>
      <c r="F682" s="74"/>
      <c r="G682" s="74"/>
      <c r="S682" s="61"/>
      <c r="T682" s="61"/>
    </row>
    <row r="683" spans="1:20" s="55" customFormat="1" ht="14.15" x14ac:dyDescent="0.4">
      <c r="A683" s="39"/>
      <c r="E683" s="74"/>
      <c r="F683" s="74"/>
      <c r="G683" s="74"/>
      <c r="S683" s="61"/>
      <c r="T683" s="61"/>
    </row>
    <row r="684" spans="1:20" s="55" customFormat="1" ht="14.15" x14ac:dyDescent="0.4">
      <c r="A684" s="39"/>
      <c r="E684" s="74"/>
      <c r="F684" s="74"/>
      <c r="G684" s="74"/>
      <c r="S684" s="61"/>
      <c r="T684" s="61"/>
    </row>
    <row r="685" spans="1:20" s="55" customFormat="1" ht="14.15" x14ac:dyDescent="0.4">
      <c r="A685" s="39"/>
      <c r="E685" s="74"/>
      <c r="F685" s="74"/>
      <c r="G685" s="74"/>
      <c r="S685" s="61"/>
      <c r="T685" s="61"/>
    </row>
    <row r="686" spans="1:20" s="55" customFormat="1" ht="14.15" x14ac:dyDescent="0.4">
      <c r="A686" s="39"/>
      <c r="E686" s="74"/>
      <c r="F686" s="74"/>
      <c r="G686" s="74"/>
      <c r="S686" s="61"/>
      <c r="T686" s="61"/>
    </row>
    <row r="687" spans="1:20" s="55" customFormat="1" ht="14.15" x14ac:dyDescent="0.4">
      <c r="A687" s="39"/>
      <c r="E687" s="74"/>
      <c r="F687" s="74"/>
      <c r="G687" s="74"/>
      <c r="S687" s="61"/>
      <c r="T687" s="61"/>
    </row>
    <row r="688" spans="1:20" s="55" customFormat="1" ht="14.15" x14ac:dyDescent="0.4">
      <c r="A688" s="39"/>
      <c r="E688" s="74"/>
      <c r="F688" s="74"/>
      <c r="G688" s="74"/>
      <c r="S688" s="61"/>
      <c r="T688" s="61"/>
    </row>
    <row r="689" spans="1:20" s="55" customFormat="1" ht="14.15" x14ac:dyDescent="0.4">
      <c r="A689" s="39"/>
      <c r="E689" s="74"/>
      <c r="F689" s="74"/>
      <c r="G689" s="74"/>
      <c r="S689" s="61"/>
      <c r="T689" s="61"/>
    </row>
    <row r="690" spans="1:20" s="55" customFormat="1" ht="14.15" x14ac:dyDescent="0.4">
      <c r="A690" s="39"/>
      <c r="E690" s="74"/>
      <c r="F690" s="74"/>
      <c r="G690" s="74"/>
      <c r="S690" s="61"/>
      <c r="T690" s="61"/>
    </row>
    <row r="691" spans="1:20" s="55" customFormat="1" ht="14.15" x14ac:dyDescent="0.4">
      <c r="A691" s="39"/>
      <c r="E691" s="74"/>
      <c r="F691" s="74"/>
      <c r="G691" s="74"/>
      <c r="S691" s="61"/>
      <c r="T691" s="61"/>
    </row>
    <row r="692" spans="1:20" s="55" customFormat="1" ht="14.15" x14ac:dyDescent="0.4">
      <c r="A692" s="39"/>
      <c r="E692" s="74"/>
      <c r="F692" s="74"/>
      <c r="G692" s="74"/>
      <c r="S692" s="61"/>
      <c r="T692" s="61"/>
    </row>
    <row r="693" spans="1:20" s="55" customFormat="1" ht="14.15" x14ac:dyDescent="0.4">
      <c r="A693" s="39"/>
      <c r="E693" s="74"/>
      <c r="F693" s="74"/>
      <c r="G693" s="74"/>
      <c r="S693" s="61"/>
      <c r="T693" s="61"/>
    </row>
    <row r="694" spans="1:20" s="55" customFormat="1" ht="14.15" x14ac:dyDescent="0.4">
      <c r="A694" s="39"/>
      <c r="E694" s="74"/>
      <c r="F694" s="74"/>
      <c r="G694" s="74"/>
      <c r="S694" s="61"/>
      <c r="T694" s="61"/>
    </row>
    <row r="695" spans="1:20" s="55" customFormat="1" ht="14.15" x14ac:dyDescent="0.4">
      <c r="A695" s="39"/>
      <c r="E695" s="74"/>
      <c r="F695" s="74"/>
      <c r="G695" s="74"/>
      <c r="S695" s="61"/>
      <c r="T695" s="61"/>
    </row>
    <row r="696" spans="1:20" s="55" customFormat="1" ht="14.15" x14ac:dyDescent="0.4">
      <c r="A696" s="39"/>
      <c r="E696" s="74"/>
      <c r="F696" s="74"/>
      <c r="G696" s="74"/>
      <c r="S696" s="61"/>
      <c r="T696" s="61"/>
    </row>
    <row r="697" spans="1:20" s="55" customFormat="1" ht="14.15" x14ac:dyDescent="0.4">
      <c r="A697" s="39"/>
      <c r="E697" s="74"/>
      <c r="F697" s="74"/>
      <c r="G697" s="74"/>
      <c r="S697" s="61"/>
      <c r="T697" s="61"/>
    </row>
    <row r="698" spans="1:20" s="55" customFormat="1" ht="14.15" x14ac:dyDescent="0.4">
      <c r="A698" s="39"/>
      <c r="E698" s="74"/>
      <c r="F698" s="74"/>
      <c r="G698" s="74"/>
      <c r="S698" s="61"/>
      <c r="T698" s="61"/>
    </row>
    <row r="699" spans="1:20" s="55" customFormat="1" ht="14.15" x14ac:dyDescent="0.4">
      <c r="A699" s="39"/>
      <c r="E699" s="74"/>
      <c r="F699" s="74"/>
      <c r="G699" s="74"/>
      <c r="S699" s="61"/>
      <c r="T699" s="61"/>
    </row>
    <row r="700" spans="1:20" s="55" customFormat="1" ht="14.15" x14ac:dyDescent="0.4">
      <c r="A700" s="39"/>
      <c r="E700" s="74"/>
      <c r="F700" s="74"/>
      <c r="G700" s="74"/>
      <c r="S700" s="61"/>
      <c r="T700" s="61"/>
    </row>
    <row r="701" spans="1:20" s="55" customFormat="1" ht="14.15" x14ac:dyDescent="0.4">
      <c r="A701" s="39"/>
      <c r="E701" s="74"/>
      <c r="F701" s="74"/>
      <c r="G701" s="74"/>
      <c r="S701" s="61"/>
      <c r="T701" s="61"/>
    </row>
    <row r="702" spans="1:20" s="55" customFormat="1" ht="14.15" x14ac:dyDescent="0.4">
      <c r="A702" s="39"/>
      <c r="E702" s="74"/>
      <c r="F702" s="74"/>
      <c r="G702" s="74"/>
      <c r="S702" s="61"/>
      <c r="T702" s="61"/>
    </row>
    <row r="703" spans="1:20" s="55" customFormat="1" ht="14.15" x14ac:dyDescent="0.4">
      <c r="A703" s="39"/>
      <c r="E703" s="74"/>
      <c r="F703" s="74"/>
      <c r="G703" s="74"/>
      <c r="S703" s="61"/>
      <c r="T703" s="61"/>
    </row>
    <row r="704" spans="1:20" s="55" customFormat="1" ht="14.15" x14ac:dyDescent="0.4">
      <c r="A704" s="39"/>
      <c r="E704" s="74"/>
      <c r="F704" s="74"/>
      <c r="G704" s="74"/>
      <c r="S704" s="61"/>
      <c r="T704" s="61"/>
    </row>
    <row r="705" spans="1:20" s="55" customFormat="1" ht="14.15" x14ac:dyDescent="0.4">
      <c r="A705" s="39"/>
      <c r="E705" s="74"/>
      <c r="F705" s="74"/>
      <c r="G705" s="74"/>
      <c r="S705" s="61"/>
      <c r="T705" s="61"/>
    </row>
    <row r="706" spans="1:20" s="55" customFormat="1" ht="14.15" x14ac:dyDescent="0.4">
      <c r="A706" s="39"/>
      <c r="E706" s="74"/>
      <c r="F706" s="74"/>
      <c r="G706" s="74"/>
      <c r="S706" s="61"/>
      <c r="T706" s="61"/>
    </row>
    <row r="707" spans="1:20" s="55" customFormat="1" ht="14.15" x14ac:dyDescent="0.4">
      <c r="A707" s="39"/>
      <c r="E707" s="74"/>
      <c r="F707" s="74"/>
      <c r="G707" s="74"/>
      <c r="S707" s="61"/>
      <c r="T707" s="61"/>
    </row>
    <row r="708" spans="1:20" s="55" customFormat="1" ht="14.15" x14ac:dyDescent="0.4">
      <c r="A708" s="39"/>
      <c r="E708" s="74"/>
      <c r="F708" s="74"/>
      <c r="G708" s="74"/>
      <c r="S708" s="61"/>
      <c r="T708" s="61"/>
    </row>
    <row r="709" spans="1:20" s="55" customFormat="1" ht="14.15" x14ac:dyDescent="0.4">
      <c r="A709" s="39"/>
      <c r="E709" s="74"/>
      <c r="F709" s="74"/>
      <c r="G709" s="74"/>
      <c r="S709" s="61"/>
      <c r="T709" s="61"/>
    </row>
    <row r="710" spans="1:20" s="55" customFormat="1" ht="14.15" x14ac:dyDescent="0.4">
      <c r="A710" s="39"/>
      <c r="E710" s="74"/>
      <c r="F710" s="74"/>
      <c r="G710" s="74"/>
      <c r="S710" s="61"/>
      <c r="T710" s="61"/>
    </row>
    <row r="711" spans="1:20" s="55" customFormat="1" ht="14.15" x14ac:dyDescent="0.4">
      <c r="A711" s="39"/>
      <c r="E711" s="74"/>
      <c r="F711" s="74"/>
      <c r="G711" s="74"/>
      <c r="S711" s="61"/>
      <c r="T711" s="61"/>
    </row>
    <row r="712" spans="1:20" s="55" customFormat="1" ht="14.15" x14ac:dyDescent="0.4">
      <c r="A712" s="39"/>
      <c r="E712" s="74"/>
      <c r="F712" s="74"/>
      <c r="G712" s="74"/>
      <c r="S712" s="61"/>
      <c r="T712" s="61"/>
    </row>
    <row r="713" spans="1:20" s="55" customFormat="1" ht="14.15" x14ac:dyDescent="0.4">
      <c r="A713" s="39"/>
      <c r="E713" s="74"/>
      <c r="F713" s="74"/>
      <c r="G713" s="74"/>
      <c r="S713" s="61"/>
      <c r="T713" s="61"/>
    </row>
    <row r="714" spans="1:20" s="55" customFormat="1" ht="14.15" x14ac:dyDescent="0.4">
      <c r="A714" s="39"/>
      <c r="E714" s="74"/>
      <c r="F714" s="74"/>
      <c r="G714" s="74"/>
      <c r="S714" s="61"/>
      <c r="T714" s="61"/>
    </row>
    <row r="715" spans="1:20" s="55" customFormat="1" ht="14.15" x14ac:dyDescent="0.4">
      <c r="A715" s="39"/>
      <c r="E715" s="74"/>
      <c r="F715" s="74"/>
      <c r="G715" s="74"/>
      <c r="S715" s="61"/>
      <c r="T715" s="61"/>
    </row>
    <row r="716" spans="1:20" s="55" customFormat="1" ht="14.15" x14ac:dyDescent="0.4">
      <c r="A716" s="39"/>
      <c r="E716" s="74"/>
      <c r="F716" s="74"/>
      <c r="G716" s="74"/>
      <c r="S716" s="61"/>
      <c r="T716" s="61"/>
    </row>
    <row r="717" spans="1:20" s="55" customFormat="1" ht="14.15" x14ac:dyDescent="0.4">
      <c r="A717" s="39"/>
      <c r="E717" s="74"/>
      <c r="F717" s="74"/>
      <c r="G717" s="74"/>
      <c r="S717" s="61"/>
      <c r="T717" s="61"/>
    </row>
    <row r="718" spans="1:20" s="55" customFormat="1" ht="14.15" x14ac:dyDescent="0.4">
      <c r="A718" s="39"/>
      <c r="E718" s="74"/>
      <c r="F718" s="74"/>
      <c r="G718" s="74"/>
      <c r="S718" s="61"/>
      <c r="T718" s="61"/>
    </row>
    <row r="719" spans="1:20" s="55" customFormat="1" ht="14.15" x14ac:dyDescent="0.4">
      <c r="A719" s="39"/>
      <c r="E719" s="74"/>
      <c r="F719" s="74"/>
      <c r="G719" s="74"/>
      <c r="S719" s="61"/>
      <c r="T719" s="61"/>
    </row>
    <row r="720" spans="1:20" s="55" customFormat="1" ht="14.15" x14ac:dyDescent="0.4">
      <c r="A720" s="39"/>
      <c r="E720" s="74"/>
      <c r="F720" s="74"/>
      <c r="G720" s="74"/>
      <c r="S720" s="61"/>
      <c r="T720" s="61"/>
    </row>
    <row r="721" spans="1:20" s="55" customFormat="1" ht="14.15" x14ac:dyDescent="0.4">
      <c r="A721" s="39"/>
      <c r="E721" s="74"/>
      <c r="F721" s="74"/>
      <c r="G721" s="74"/>
      <c r="S721" s="61"/>
      <c r="T721" s="61"/>
    </row>
    <row r="722" spans="1:20" s="55" customFormat="1" ht="14.15" x14ac:dyDescent="0.4">
      <c r="A722" s="39"/>
      <c r="E722" s="74"/>
      <c r="F722" s="74"/>
      <c r="G722" s="74"/>
      <c r="S722" s="61"/>
      <c r="T722" s="61"/>
    </row>
    <row r="723" spans="1:20" s="55" customFormat="1" ht="14.15" x14ac:dyDescent="0.4">
      <c r="A723" s="39"/>
      <c r="E723" s="74"/>
      <c r="F723" s="74"/>
      <c r="G723" s="74"/>
      <c r="S723" s="61"/>
      <c r="T723" s="61"/>
    </row>
    <row r="724" spans="1:20" s="55" customFormat="1" ht="14.15" x14ac:dyDescent="0.4">
      <c r="A724" s="39"/>
      <c r="E724" s="74"/>
      <c r="F724" s="74"/>
      <c r="G724" s="74"/>
      <c r="S724" s="61"/>
      <c r="T724" s="61"/>
    </row>
    <row r="725" spans="1:20" s="55" customFormat="1" ht="14.15" x14ac:dyDescent="0.4">
      <c r="A725" s="39"/>
      <c r="E725" s="74"/>
      <c r="F725" s="74"/>
      <c r="G725" s="74"/>
      <c r="S725" s="61"/>
      <c r="T725" s="61"/>
    </row>
    <row r="726" spans="1:20" s="55" customFormat="1" ht="14.15" x14ac:dyDescent="0.4">
      <c r="A726" s="39"/>
      <c r="E726" s="74"/>
      <c r="F726" s="74"/>
      <c r="G726" s="74"/>
      <c r="S726" s="61"/>
      <c r="T726" s="61"/>
    </row>
    <row r="727" spans="1:20" s="55" customFormat="1" ht="14.15" x14ac:dyDescent="0.4">
      <c r="A727" s="39"/>
      <c r="E727" s="74"/>
      <c r="F727" s="74"/>
      <c r="G727" s="74"/>
      <c r="S727" s="61"/>
      <c r="T727" s="61"/>
    </row>
    <row r="728" spans="1:20" s="55" customFormat="1" ht="14.15" x14ac:dyDescent="0.4">
      <c r="A728" s="39"/>
      <c r="E728" s="74"/>
      <c r="F728" s="74"/>
      <c r="G728" s="74"/>
      <c r="S728" s="61"/>
      <c r="T728" s="61"/>
    </row>
    <row r="729" spans="1:20" s="55" customFormat="1" ht="14.15" x14ac:dyDescent="0.4">
      <c r="A729" s="39"/>
      <c r="E729" s="74"/>
      <c r="F729" s="74"/>
      <c r="G729" s="74"/>
      <c r="S729" s="61"/>
      <c r="T729" s="61"/>
    </row>
    <row r="730" spans="1:20" s="55" customFormat="1" ht="14.15" x14ac:dyDescent="0.4">
      <c r="A730" s="39"/>
      <c r="E730" s="74"/>
      <c r="F730" s="74"/>
      <c r="G730" s="74"/>
      <c r="S730" s="61"/>
      <c r="T730" s="61"/>
    </row>
    <row r="731" spans="1:20" s="55" customFormat="1" ht="14.15" x14ac:dyDescent="0.4">
      <c r="A731" s="39"/>
      <c r="E731" s="74"/>
      <c r="F731" s="74"/>
      <c r="G731" s="74"/>
      <c r="S731" s="61"/>
      <c r="T731" s="61"/>
    </row>
    <row r="732" spans="1:20" s="55" customFormat="1" ht="14.15" x14ac:dyDescent="0.4">
      <c r="A732" s="39"/>
      <c r="E732" s="74"/>
      <c r="F732" s="74"/>
      <c r="G732" s="74"/>
      <c r="S732" s="61"/>
      <c r="T732" s="61"/>
    </row>
    <row r="733" spans="1:20" s="55" customFormat="1" ht="14.15" x14ac:dyDescent="0.4">
      <c r="A733" s="39"/>
      <c r="E733" s="74"/>
      <c r="F733" s="74"/>
      <c r="G733" s="74"/>
      <c r="S733" s="61"/>
      <c r="T733" s="61"/>
    </row>
    <row r="734" spans="1:20" s="55" customFormat="1" ht="14.15" x14ac:dyDescent="0.4">
      <c r="A734" s="39"/>
      <c r="E734" s="74"/>
      <c r="F734" s="74"/>
      <c r="G734" s="74"/>
      <c r="S734" s="61"/>
      <c r="T734" s="61"/>
    </row>
    <row r="735" spans="1:20" s="55" customFormat="1" ht="14.15" x14ac:dyDescent="0.4">
      <c r="A735" s="39"/>
      <c r="E735" s="74"/>
      <c r="F735" s="74"/>
      <c r="G735" s="74"/>
      <c r="S735" s="61"/>
      <c r="T735" s="61"/>
    </row>
    <row r="736" spans="1:20" s="55" customFormat="1" ht="14.15" x14ac:dyDescent="0.4">
      <c r="A736" s="39"/>
      <c r="E736" s="74"/>
      <c r="F736" s="74"/>
      <c r="G736" s="74"/>
      <c r="S736" s="61"/>
      <c r="T736" s="61"/>
    </row>
    <row r="737" spans="1:20" s="55" customFormat="1" ht="14.15" x14ac:dyDescent="0.4">
      <c r="A737" s="39"/>
      <c r="E737" s="74"/>
      <c r="F737" s="74"/>
      <c r="G737" s="74"/>
      <c r="S737" s="61"/>
      <c r="T737" s="61"/>
    </row>
    <row r="738" spans="1:20" s="55" customFormat="1" ht="14.15" x14ac:dyDescent="0.4">
      <c r="A738" s="39"/>
      <c r="E738" s="74"/>
      <c r="F738" s="74"/>
      <c r="G738" s="74"/>
      <c r="S738" s="61"/>
      <c r="T738" s="61"/>
    </row>
    <row r="739" spans="1:20" s="55" customFormat="1" ht="14.15" x14ac:dyDescent="0.4">
      <c r="A739" s="39"/>
      <c r="E739" s="74"/>
      <c r="F739" s="74"/>
      <c r="G739" s="74"/>
      <c r="S739" s="61"/>
      <c r="T739" s="61"/>
    </row>
    <row r="740" spans="1:20" s="55" customFormat="1" ht="14.15" x14ac:dyDescent="0.4">
      <c r="A740" s="39"/>
      <c r="E740" s="74"/>
      <c r="F740" s="74"/>
      <c r="G740" s="74"/>
      <c r="S740" s="61"/>
      <c r="T740" s="61"/>
    </row>
    <row r="741" spans="1:20" s="55" customFormat="1" ht="14.15" x14ac:dyDescent="0.4">
      <c r="A741" s="39"/>
      <c r="E741" s="74"/>
      <c r="F741" s="74"/>
      <c r="G741" s="74"/>
      <c r="S741" s="61"/>
      <c r="T741" s="61"/>
    </row>
    <row r="742" spans="1:20" s="55" customFormat="1" ht="14.15" x14ac:dyDescent="0.4">
      <c r="A742" s="39"/>
      <c r="E742" s="74"/>
      <c r="F742" s="74"/>
      <c r="G742" s="74"/>
      <c r="S742" s="61"/>
      <c r="T742" s="61"/>
    </row>
    <row r="743" spans="1:20" s="55" customFormat="1" ht="14.15" x14ac:dyDescent="0.4">
      <c r="A743" s="39"/>
      <c r="E743" s="74"/>
      <c r="F743" s="74"/>
      <c r="G743" s="74"/>
      <c r="S743" s="61"/>
      <c r="T743" s="61"/>
    </row>
    <row r="744" spans="1:20" s="55" customFormat="1" ht="14.15" x14ac:dyDescent="0.4">
      <c r="A744" s="39"/>
      <c r="E744" s="74"/>
      <c r="F744" s="74"/>
      <c r="G744" s="74"/>
      <c r="S744" s="61"/>
      <c r="T744" s="61"/>
    </row>
    <row r="745" spans="1:20" s="55" customFormat="1" ht="14.15" x14ac:dyDescent="0.4">
      <c r="A745" s="39"/>
      <c r="E745" s="74"/>
      <c r="F745" s="74"/>
      <c r="G745" s="74"/>
      <c r="S745" s="61"/>
      <c r="T745" s="61"/>
    </row>
    <row r="746" spans="1:20" s="55" customFormat="1" ht="14.15" x14ac:dyDescent="0.4">
      <c r="A746" s="39"/>
      <c r="E746" s="74"/>
      <c r="F746" s="74"/>
      <c r="G746" s="74"/>
      <c r="S746" s="61"/>
      <c r="T746" s="61"/>
    </row>
    <row r="747" spans="1:20" s="55" customFormat="1" ht="14.15" x14ac:dyDescent="0.4">
      <c r="A747" s="39"/>
      <c r="E747" s="74"/>
      <c r="F747" s="74"/>
      <c r="G747" s="74"/>
      <c r="S747" s="61"/>
      <c r="T747" s="61"/>
    </row>
    <row r="748" spans="1:20" s="55" customFormat="1" ht="14.15" x14ac:dyDescent="0.4">
      <c r="A748" s="39"/>
      <c r="E748" s="74"/>
      <c r="F748" s="74"/>
      <c r="G748" s="74"/>
      <c r="S748" s="61"/>
      <c r="T748" s="61"/>
    </row>
    <row r="749" spans="1:20" s="55" customFormat="1" ht="14.15" x14ac:dyDescent="0.4">
      <c r="A749" s="39"/>
      <c r="E749" s="74"/>
      <c r="F749" s="74"/>
      <c r="G749" s="74"/>
      <c r="S749" s="61"/>
      <c r="T749" s="61"/>
    </row>
    <row r="750" spans="1:20" s="55" customFormat="1" ht="14.15" x14ac:dyDescent="0.4">
      <c r="A750" s="39"/>
      <c r="E750" s="74"/>
      <c r="F750" s="74"/>
      <c r="G750" s="74"/>
      <c r="S750" s="61"/>
      <c r="T750" s="61"/>
    </row>
    <row r="751" spans="1:20" s="55" customFormat="1" ht="14.15" x14ac:dyDescent="0.4">
      <c r="A751" s="39"/>
      <c r="E751" s="74"/>
      <c r="F751" s="74"/>
      <c r="G751" s="74"/>
      <c r="S751" s="61"/>
      <c r="T751" s="61"/>
    </row>
    <row r="752" spans="1:20" s="55" customFormat="1" ht="14.15" x14ac:dyDescent="0.4">
      <c r="A752" s="39"/>
      <c r="E752" s="74"/>
      <c r="F752" s="74"/>
      <c r="G752" s="74"/>
      <c r="S752" s="61"/>
      <c r="T752" s="61"/>
    </row>
    <row r="753" spans="1:20" s="55" customFormat="1" ht="14.15" x14ac:dyDescent="0.4">
      <c r="A753" s="39"/>
      <c r="E753" s="74"/>
      <c r="F753" s="74"/>
      <c r="G753" s="74"/>
      <c r="S753" s="61"/>
      <c r="T753" s="61"/>
    </row>
    <row r="754" spans="1:20" s="55" customFormat="1" ht="14.15" x14ac:dyDescent="0.4">
      <c r="A754" s="39"/>
      <c r="E754" s="74"/>
      <c r="F754" s="74"/>
      <c r="G754" s="74"/>
      <c r="S754" s="61"/>
      <c r="T754" s="61"/>
    </row>
    <row r="755" spans="1:20" s="55" customFormat="1" ht="14.15" x14ac:dyDescent="0.4">
      <c r="A755" s="39"/>
      <c r="E755" s="74"/>
      <c r="F755" s="74"/>
      <c r="G755" s="74"/>
      <c r="S755" s="61"/>
      <c r="T755" s="61"/>
    </row>
    <row r="756" spans="1:20" s="55" customFormat="1" ht="14.15" x14ac:dyDescent="0.4">
      <c r="A756" s="39"/>
      <c r="E756" s="74"/>
      <c r="F756" s="74"/>
      <c r="G756" s="74"/>
      <c r="S756" s="61"/>
      <c r="T756" s="61"/>
    </row>
    <row r="757" spans="1:20" s="55" customFormat="1" ht="14.15" x14ac:dyDescent="0.4">
      <c r="A757" s="39"/>
      <c r="E757" s="74"/>
      <c r="F757" s="74"/>
      <c r="G757" s="74"/>
      <c r="S757" s="61"/>
      <c r="T757" s="61"/>
    </row>
    <row r="758" spans="1:20" s="55" customFormat="1" ht="14.15" x14ac:dyDescent="0.4">
      <c r="A758" s="39"/>
      <c r="E758" s="74"/>
      <c r="F758" s="74"/>
      <c r="G758" s="74"/>
      <c r="S758" s="61"/>
      <c r="T758" s="61"/>
    </row>
    <row r="759" spans="1:20" s="55" customFormat="1" ht="14.15" x14ac:dyDescent="0.4">
      <c r="A759" s="39"/>
      <c r="E759" s="74"/>
      <c r="F759" s="74"/>
      <c r="G759" s="74"/>
      <c r="S759" s="61"/>
      <c r="T759" s="61"/>
    </row>
    <row r="760" spans="1:20" s="55" customFormat="1" ht="14.15" x14ac:dyDescent="0.4">
      <c r="A760" s="39"/>
      <c r="E760" s="74"/>
      <c r="F760" s="74"/>
      <c r="G760" s="74"/>
      <c r="S760" s="61"/>
      <c r="T760" s="61"/>
    </row>
    <row r="761" spans="1:20" s="55" customFormat="1" ht="14.15" x14ac:dyDescent="0.4">
      <c r="A761" s="39"/>
      <c r="E761" s="74"/>
      <c r="F761" s="74"/>
      <c r="G761" s="74"/>
      <c r="S761" s="61"/>
      <c r="T761" s="61"/>
    </row>
    <row r="762" spans="1:20" s="55" customFormat="1" ht="14.15" x14ac:dyDescent="0.4">
      <c r="A762" s="39"/>
      <c r="E762" s="74"/>
      <c r="F762" s="74"/>
      <c r="G762" s="74"/>
      <c r="S762" s="61"/>
      <c r="T762" s="61"/>
    </row>
    <row r="763" spans="1:20" s="55" customFormat="1" ht="14.15" x14ac:dyDescent="0.4">
      <c r="A763" s="39"/>
      <c r="E763" s="74"/>
      <c r="F763" s="74"/>
      <c r="G763" s="74"/>
      <c r="S763" s="61"/>
      <c r="T763" s="61"/>
    </row>
    <row r="764" spans="1:20" s="55" customFormat="1" ht="14.15" x14ac:dyDescent="0.4">
      <c r="A764" s="39"/>
      <c r="E764" s="74"/>
      <c r="F764" s="74"/>
      <c r="G764" s="74"/>
      <c r="S764" s="61"/>
      <c r="T764" s="61"/>
    </row>
    <row r="765" spans="1:20" s="55" customFormat="1" ht="14.15" x14ac:dyDescent="0.4">
      <c r="A765" s="39"/>
      <c r="E765" s="74"/>
      <c r="F765" s="74"/>
      <c r="G765" s="74"/>
      <c r="S765" s="61"/>
      <c r="T765" s="61"/>
    </row>
    <row r="766" spans="1:20" s="55" customFormat="1" ht="14.15" x14ac:dyDescent="0.4">
      <c r="A766" s="39"/>
      <c r="E766" s="74"/>
      <c r="F766" s="74"/>
      <c r="G766" s="74"/>
      <c r="S766" s="61"/>
      <c r="T766" s="61"/>
    </row>
    <row r="767" spans="1:20" s="55" customFormat="1" ht="14.15" x14ac:dyDescent="0.4">
      <c r="A767" s="39"/>
      <c r="E767" s="74"/>
      <c r="F767" s="74"/>
      <c r="G767" s="74"/>
      <c r="S767" s="61"/>
      <c r="T767" s="61"/>
    </row>
    <row r="768" spans="1:20" s="55" customFormat="1" ht="14.15" x14ac:dyDescent="0.4">
      <c r="A768" s="39"/>
      <c r="E768" s="74"/>
      <c r="F768" s="74"/>
      <c r="G768" s="74"/>
      <c r="S768" s="61"/>
      <c r="T768" s="61"/>
    </row>
    <row r="769" spans="1:20" s="55" customFormat="1" ht="14.15" x14ac:dyDescent="0.4">
      <c r="A769" s="39"/>
      <c r="E769" s="74"/>
      <c r="F769" s="74"/>
      <c r="G769" s="74"/>
      <c r="S769" s="61"/>
      <c r="T769" s="61"/>
    </row>
    <row r="770" spans="1:20" s="55" customFormat="1" ht="14.15" x14ac:dyDescent="0.4">
      <c r="A770" s="39"/>
      <c r="E770" s="74"/>
      <c r="F770" s="74"/>
      <c r="G770" s="74"/>
      <c r="S770" s="61"/>
      <c r="T770" s="61"/>
    </row>
    <row r="771" spans="1:20" s="55" customFormat="1" ht="14.15" x14ac:dyDescent="0.4">
      <c r="A771" s="39"/>
      <c r="E771" s="74"/>
      <c r="F771" s="74"/>
      <c r="G771" s="74"/>
      <c r="S771" s="61"/>
      <c r="T771" s="61"/>
    </row>
    <row r="772" spans="1:20" s="55" customFormat="1" ht="14.15" x14ac:dyDescent="0.4">
      <c r="A772" s="39"/>
      <c r="E772" s="74"/>
      <c r="F772" s="74"/>
      <c r="G772" s="74"/>
      <c r="S772" s="61"/>
      <c r="T772" s="61"/>
    </row>
    <row r="773" spans="1:20" s="55" customFormat="1" ht="14.15" x14ac:dyDescent="0.4">
      <c r="A773" s="39"/>
      <c r="E773" s="74"/>
      <c r="F773" s="74"/>
      <c r="G773" s="74"/>
      <c r="S773" s="61"/>
      <c r="T773" s="61"/>
    </row>
    <row r="774" spans="1:20" s="55" customFormat="1" ht="14.15" x14ac:dyDescent="0.4">
      <c r="A774" s="39"/>
      <c r="E774" s="74"/>
      <c r="F774" s="74"/>
      <c r="G774" s="74"/>
      <c r="S774" s="61"/>
      <c r="T774" s="61"/>
    </row>
    <row r="775" spans="1:20" s="55" customFormat="1" ht="14.15" x14ac:dyDescent="0.4">
      <c r="A775" s="39"/>
      <c r="E775" s="74"/>
      <c r="F775" s="74"/>
      <c r="G775" s="74"/>
      <c r="S775" s="61"/>
      <c r="T775" s="61"/>
    </row>
    <row r="776" spans="1:20" s="55" customFormat="1" ht="14.15" x14ac:dyDescent="0.4">
      <c r="A776" s="39"/>
      <c r="E776" s="74"/>
      <c r="F776" s="74"/>
      <c r="G776" s="74"/>
      <c r="S776" s="61"/>
      <c r="T776" s="61"/>
    </row>
    <row r="777" spans="1:20" s="55" customFormat="1" ht="14.15" x14ac:dyDescent="0.4">
      <c r="A777" s="39"/>
      <c r="E777" s="74"/>
      <c r="F777" s="74"/>
      <c r="G777" s="74"/>
      <c r="S777" s="61"/>
      <c r="T777" s="61"/>
    </row>
    <row r="778" spans="1:20" s="55" customFormat="1" ht="14.15" x14ac:dyDescent="0.4">
      <c r="A778" s="39"/>
      <c r="E778" s="74"/>
      <c r="F778" s="74"/>
      <c r="G778" s="74"/>
      <c r="S778" s="61"/>
      <c r="T778" s="61"/>
    </row>
    <row r="779" spans="1:20" s="55" customFormat="1" ht="14.15" x14ac:dyDescent="0.4">
      <c r="A779" s="39"/>
      <c r="E779" s="74"/>
      <c r="F779" s="74"/>
      <c r="G779" s="74"/>
      <c r="S779" s="61"/>
      <c r="T779" s="61"/>
    </row>
    <row r="780" spans="1:20" s="55" customFormat="1" ht="14.15" x14ac:dyDescent="0.4">
      <c r="A780" s="39"/>
      <c r="E780" s="74"/>
      <c r="F780" s="74"/>
      <c r="G780" s="74"/>
      <c r="S780" s="61"/>
      <c r="T780" s="61"/>
    </row>
    <row r="781" spans="1:20" s="55" customFormat="1" ht="14.15" x14ac:dyDescent="0.4">
      <c r="A781" s="39"/>
      <c r="E781" s="74"/>
      <c r="F781" s="74"/>
      <c r="G781" s="74"/>
      <c r="S781" s="61"/>
      <c r="T781" s="61"/>
    </row>
    <row r="782" spans="1:20" s="55" customFormat="1" ht="14.15" x14ac:dyDescent="0.4">
      <c r="A782" s="39"/>
      <c r="E782" s="74"/>
      <c r="F782" s="74"/>
      <c r="G782" s="74"/>
      <c r="S782" s="61"/>
      <c r="T782" s="61"/>
    </row>
    <row r="783" spans="1:20" s="55" customFormat="1" ht="14.15" x14ac:dyDescent="0.4">
      <c r="A783" s="39"/>
      <c r="E783" s="74"/>
      <c r="F783" s="74"/>
      <c r="G783" s="74"/>
      <c r="S783" s="61"/>
      <c r="T783" s="61"/>
    </row>
    <row r="784" spans="1:20" s="55" customFormat="1" ht="14.15" x14ac:dyDescent="0.4">
      <c r="A784" s="39"/>
      <c r="E784" s="74"/>
      <c r="F784" s="74"/>
      <c r="G784" s="74"/>
      <c r="S784" s="61"/>
      <c r="T784" s="61"/>
    </row>
    <row r="785" spans="1:20" s="55" customFormat="1" ht="14.15" x14ac:dyDescent="0.4">
      <c r="A785" s="39"/>
      <c r="E785" s="74"/>
      <c r="F785" s="74"/>
      <c r="G785" s="74"/>
      <c r="S785" s="61"/>
      <c r="T785" s="61"/>
    </row>
    <row r="786" spans="1:20" s="55" customFormat="1" ht="14.15" x14ac:dyDescent="0.4">
      <c r="A786" s="39"/>
      <c r="E786" s="74"/>
      <c r="F786" s="74"/>
      <c r="G786" s="74"/>
      <c r="S786" s="61"/>
      <c r="T786" s="61"/>
    </row>
    <row r="787" spans="1:20" s="55" customFormat="1" ht="14.15" x14ac:dyDescent="0.4">
      <c r="A787" s="39"/>
      <c r="E787" s="74"/>
      <c r="F787" s="74"/>
      <c r="G787" s="74"/>
      <c r="S787" s="61"/>
      <c r="T787" s="61"/>
    </row>
    <row r="788" spans="1:20" s="55" customFormat="1" ht="14.15" x14ac:dyDescent="0.4">
      <c r="A788" s="39"/>
      <c r="E788" s="74"/>
      <c r="F788" s="74"/>
      <c r="G788" s="74"/>
      <c r="S788" s="61"/>
      <c r="T788" s="61"/>
    </row>
    <row r="789" spans="1:20" s="55" customFormat="1" ht="14.15" x14ac:dyDescent="0.4">
      <c r="A789" s="39"/>
      <c r="E789" s="74"/>
      <c r="F789" s="74"/>
      <c r="G789" s="74"/>
      <c r="S789" s="61"/>
      <c r="T789" s="61"/>
    </row>
    <row r="790" spans="1:20" s="55" customFormat="1" ht="14.15" x14ac:dyDescent="0.4">
      <c r="A790" s="39"/>
      <c r="E790" s="74"/>
      <c r="F790" s="74"/>
      <c r="G790" s="74"/>
      <c r="S790" s="61"/>
      <c r="T790" s="61"/>
    </row>
    <row r="791" spans="1:20" s="55" customFormat="1" ht="14.15" x14ac:dyDescent="0.4">
      <c r="A791" s="39"/>
      <c r="E791" s="74"/>
      <c r="F791" s="74"/>
      <c r="G791" s="74"/>
      <c r="S791" s="61"/>
      <c r="T791" s="61"/>
    </row>
    <row r="792" spans="1:20" s="55" customFormat="1" ht="14.15" x14ac:dyDescent="0.4">
      <c r="A792" s="39"/>
      <c r="E792" s="74"/>
      <c r="F792" s="74"/>
      <c r="G792" s="74"/>
      <c r="S792" s="61"/>
      <c r="T792" s="61"/>
    </row>
    <row r="793" spans="1:20" s="55" customFormat="1" ht="14.15" x14ac:dyDescent="0.4">
      <c r="A793" s="39"/>
      <c r="E793" s="74"/>
      <c r="F793" s="74"/>
      <c r="G793" s="74"/>
      <c r="S793" s="61"/>
      <c r="T793" s="61"/>
    </row>
    <row r="794" spans="1:20" s="55" customFormat="1" ht="14.15" x14ac:dyDescent="0.4">
      <c r="A794" s="39"/>
      <c r="E794" s="74"/>
      <c r="F794" s="74"/>
      <c r="G794" s="74"/>
      <c r="S794" s="61"/>
      <c r="T794" s="61"/>
    </row>
    <row r="795" spans="1:20" s="55" customFormat="1" ht="14.15" x14ac:dyDescent="0.4">
      <c r="A795" s="39"/>
      <c r="E795" s="74"/>
      <c r="F795" s="74"/>
      <c r="G795" s="74"/>
      <c r="S795" s="61"/>
      <c r="T795" s="61"/>
    </row>
    <row r="796" spans="1:20" s="55" customFormat="1" ht="14.15" x14ac:dyDescent="0.4">
      <c r="A796" s="39"/>
      <c r="E796" s="74"/>
      <c r="F796" s="74"/>
      <c r="G796" s="74"/>
      <c r="S796" s="61"/>
      <c r="T796" s="61"/>
    </row>
    <row r="797" spans="1:20" s="55" customFormat="1" ht="14.15" x14ac:dyDescent="0.4">
      <c r="A797" s="39"/>
      <c r="E797" s="74"/>
      <c r="F797" s="74"/>
      <c r="G797" s="74"/>
      <c r="S797" s="61"/>
      <c r="T797" s="61"/>
    </row>
    <row r="798" spans="1:20" s="55" customFormat="1" ht="14.15" x14ac:dyDescent="0.4">
      <c r="A798" s="39"/>
      <c r="E798" s="74"/>
      <c r="F798" s="74"/>
      <c r="G798" s="74"/>
      <c r="S798" s="61"/>
      <c r="T798" s="61"/>
    </row>
    <row r="799" spans="1:20" s="55" customFormat="1" ht="14.15" x14ac:dyDescent="0.4">
      <c r="A799" s="39"/>
      <c r="E799" s="74"/>
      <c r="F799" s="74"/>
      <c r="G799" s="74"/>
      <c r="S799" s="61"/>
      <c r="T799" s="61"/>
    </row>
    <row r="800" spans="1:20" s="55" customFormat="1" ht="14.15" x14ac:dyDescent="0.4">
      <c r="A800" s="39"/>
      <c r="E800" s="74"/>
      <c r="F800" s="74"/>
      <c r="G800" s="74"/>
      <c r="S800" s="61"/>
      <c r="T800" s="61"/>
    </row>
    <row r="801" spans="1:20" s="55" customFormat="1" ht="14.15" x14ac:dyDescent="0.4">
      <c r="A801" s="39"/>
      <c r="E801" s="74"/>
      <c r="F801" s="74"/>
      <c r="G801" s="74"/>
      <c r="S801" s="61"/>
      <c r="T801" s="61"/>
    </row>
    <row r="802" spans="1:20" s="55" customFormat="1" ht="14.15" x14ac:dyDescent="0.4">
      <c r="A802" s="39"/>
      <c r="E802" s="74"/>
      <c r="F802" s="74"/>
      <c r="G802" s="74"/>
      <c r="S802" s="61"/>
      <c r="T802" s="61"/>
    </row>
    <row r="803" spans="1:20" s="55" customFormat="1" ht="14.15" x14ac:dyDescent="0.4">
      <c r="A803" s="39"/>
      <c r="E803" s="74"/>
      <c r="F803" s="74"/>
      <c r="G803" s="74"/>
      <c r="S803" s="61"/>
      <c r="T803" s="61"/>
    </row>
    <row r="804" spans="1:20" s="55" customFormat="1" ht="14.15" x14ac:dyDescent="0.4">
      <c r="A804" s="39"/>
      <c r="E804" s="74"/>
      <c r="F804" s="74"/>
      <c r="G804" s="74"/>
      <c r="S804" s="61"/>
      <c r="T804" s="61"/>
    </row>
    <row r="805" spans="1:20" s="55" customFormat="1" ht="14.15" x14ac:dyDescent="0.4">
      <c r="A805" s="39"/>
      <c r="E805" s="74"/>
      <c r="F805" s="74"/>
      <c r="G805" s="74"/>
      <c r="S805" s="61"/>
      <c r="T805" s="61"/>
    </row>
    <row r="806" spans="1:20" s="55" customFormat="1" ht="14.15" x14ac:dyDescent="0.4">
      <c r="A806" s="39"/>
      <c r="E806" s="74"/>
      <c r="F806" s="74"/>
      <c r="G806" s="74"/>
      <c r="S806" s="61"/>
      <c r="T806" s="61"/>
    </row>
    <row r="807" spans="1:20" s="55" customFormat="1" ht="14.15" x14ac:dyDescent="0.4">
      <c r="A807" s="39"/>
      <c r="E807" s="74"/>
      <c r="F807" s="74"/>
      <c r="G807" s="74"/>
      <c r="S807" s="61"/>
      <c r="T807" s="61"/>
    </row>
    <row r="808" spans="1:20" s="55" customFormat="1" ht="14.15" x14ac:dyDescent="0.4">
      <c r="A808" s="39"/>
      <c r="E808" s="74"/>
      <c r="F808" s="74"/>
      <c r="G808" s="74"/>
      <c r="S808" s="61"/>
      <c r="T808" s="61"/>
    </row>
    <row r="809" spans="1:20" s="55" customFormat="1" ht="14.15" x14ac:dyDescent="0.4">
      <c r="A809" s="39"/>
      <c r="E809" s="74"/>
      <c r="F809" s="74"/>
      <c r="G809" s="74"/>
      <c r="S809" s="61"/>
      <c r="T809" s="61"/>
    </row>
    <row r="810" spans="1:20" s="55" customFormat="1" ht="14.15" x14ac:dyDescent="0.4">
      <c r="A810" s="39"/>
      <c r="E810" s="74"/>
      <c r="F810" s="74"/>
      <c r="G810" s="74"/>
      <c r="S810" s="61"/>
      <c r="T810" s="61"/>
    </row>
    <row r="811" spans="1:20" s="55" customFormat="1" ht="14.15" x14ac:dyDescent="0.4">
      <c r="A811" s="39"/>
      <c r="E811" s="74"/>
      <c r="F811" s="74"/>
      <c r="G811" s="74"/>
      <c r="S811" s="61"/>
      <c r="T811" s="61"/>
    </row>
    <row r="812" spans="1:20" s="55" customFormat="1" ht="14.15" x14ac:dyDescent="0.4">
      <c r="A812" s="39"/>
      <c r="E812" s="74"/>
      <c r="F812" s="74"/>
      <c r="G812" s="74"/>
      <c r="S812" s="61"/>
      <c r="T812" s="61"/>
    </row>
    <row r="813" spans="1:20" s="55" customFormat="1" ht="14.15" x14ac:dyDescent="0.4">
      <c r="A813" s="39"/>
      <c r="E813" s="74"/>
      <c r="F813" s="74"/>
      <c r="G813" s="74"/>
      <c r="S813" s="61"/>
      <c r="T813" s="61"/>
    </row>
    <row r="814" spans="1:20" s="55" customFormat="1" ht="14.15" x14ac:dyDescent="0.4">
      <c r="A814" s="39"/>
      <c r="E814" s="74"/>
      <c r="F814" s="74"/>
      <c r="G814" s="74"/>
      <c r="S814" s="61"/>
      <c r="T814" s="61"/>
    </row>
    <row r="815" spans="1:20" s="55" customFormat="1" ht="14.15" x14ac:dyDescent="0.4">
      <c r="A815" s="39"/>
      <c r="E815" s="74"/>
      <c r="F815" s="74"/>
      <c r="G815" s="74"/>
      <c r="S815" s="61"/>
      <c r="T815" s="61"/>
    </row>
    <row r="816" spans="1:20" s="55" customFormat="1" ht="14.15" x14ac:dyDescent="0.4">
      <c r="A816" s="39"/>
      <c r="E816" s="74"/>
      <c r="F816" s="74"/>
      <c r="G816" s="74"/>
      <c r="S816" s="61"/>
      <c r="T816" s="61"/>
    </row>
    <row r="817" spans="1:20" s="55" customFormat="1" ht="14.15" x14ac:dyDescent="0.4">
      <c r="A817" s="39"/>
      <c r="E817" s="74"/>
      <c r="F817" s="74"/>
      <c r="G817" s="74"/>
      <c r="S817" s="61"/>
      <c r="T817" s="61"/>
    </row>
    <row r="818" spans="1:20" s="55" customFormat="1" ht="14.15" x14ac:dyDescent="0.4">
      <c r="A818" s="39"/>
      <c r="E818" s="74"/>
      <c r="F818" s="74"/>
      <c r="G818" s="74"/>
      <c r="S818" s="61"/>
      <c r="T818" s="61"/>
    </row>
    <row r="819" spans="1:20" s="55" customFormat="1" ht="14.15" x14ac:dyDescent="0.4">
      <c r="A819" s="39"/>
      <c r="E819" s="74"/>
      <c r="F819" s="74"/>
      <c r="G819" s="74"/>
      <c r="S819" s="61"/>
      <c r="T819" s="61"/>
    </row>
    <row r="820" spans="1:20" s="55" customFormat="1" ht="14.15" x14ac:dyDescent="0.4">
      <c r="A820" s="39"/>
      <c r="E820" s="74"/>
      <c r="F820" s="74"/>
      <c r="G820" s="74"/>
      <c r="S820" s="61"/>
      <c r="T820" s="61"/>
    </row>
    <row r="821" spans="1:20" s="55" customFormat="1" ht="14.15" x14ac:dyDescent="0.4">
      <c r="A821" s="39"/>
      <c r="E821" s="74"/>
      <c r="F821" s="74"/>
      <c r="G821" s="74"/>
      <c r="S821" s="61"/>
      <c r="T821" s="61"/>
    </row>
    <row r="822" spans="1:20" s="55" customFormat="1" ht="14.15" x14ac:dyDescent="0.4">
      <c r="A822" s="39"/>
      <c r="E822" s="74"/>
      <c r="F822" s="74"/>
      <c r="G822" s="74"/>
      <c r="S822" s="61"/>
      <c r="T822" s="61"/>
    </row>
    <row r="823" spans="1:20" s="55" customFormat="1" ht="14.15" x14ac:dyDescent="0.4">
      <c r="A823" s="39"/>
      <c r="E823" s="74"/>
      <c r="F823" s="74"/>
      <c r="G823" s="74"/>
      <c r="S823" s="61"/>
      <c r="T823" s="61"/>
    </row>
    <row r="824" spans="1:20" s="55" customFormat="1" ht="14.15" x14ac:dyDescent="0.4">
      <c r="A824" s="39"/>
      <c r="E824" s="74"/>
      <c r="F824" s="74"/>
      <c r="G824" s="74"/>
      <c r="S824" s="61"/>
      <c r="T824" s="61"/>
    </row>
    <row r="825" spans="1:20" s="55" customFormat="1" ht="14.15" x14ac:dyDescent="0.4">
      <c r="A825" s="39"/>
      <c r="E825" s="74"/>
      <c r="F825" s="74"/>
      <c r="G825" s="74"/>
      <c r="S825" s="61"/>
      <c r="T825" s="61"/>
    </row>
    <row r="826" spans="1:20" s="55" customFormat="1" ht="14.15" x14ac:dyDescent="0.4">
      <c r="A826" s="39"/>
      <c r="E826" s="74"/>
      <c r="F826" s="74"/>
      <c r="G826" s="74"/>
      <c r="S826" s="61"/>
      <c r="T826" s="61"/>
    </row>
    <row r="827" spans="1:20" s="55" customFormat="1" ht="14.15" x14ac:dyDescent="0.4">
      <c r="A827" s="39"/>
      <c r="E827" s="74"/>
      <c r="F827" s="74"/>
      <c r="G827" s="74"/>
      <c r="S827" s="61"/>
      <c r="T827" s="61"/>
    </row>
    <row r="828" spans="1:20" s="55" customFormat="1" ht="14.15" x14ac:dyDescent="0.4">
      <c r="A828" s="39"/>
      <c r="E828" s="74"/>
      <c r="F828" s="74"/>
      <c r="G828" s="74"/>
      <c r="S828" s="61"/>
      <c r="T828" s="61"/>
    </row>
    <row r="829" spans="1:20" s="55" customFormat="1" ht="14.15" x14ac:dyDescent="0.4">
      <c r="A829" s="39"/>
      <c r="E829" s="74"/>
      <c r="F829" s="74"/>
      <c r="G829" s="74"/>
      <c r="S829" s="61"/>
      <c r="T829" s="61"/>
    </row>
    <row r="830" spans="1:20" s="55" customFormat="1" ht="14.15" x14ac:dyDescent="0.4">
      <c r="A830" s="39"/>
      <c r="E830" s="74"/>
      <c r="F830" s="74"/>
      <c r="G830" s="74"/>
      <c r="S830" s="61"/>
      <c r="T830" s="61"/>
    </row>
    <row r="831" spans="1:20" s="55" customFormat="1" ht="14.15" x14ac:dyDescent="0.4">
      <c r="A831" s="39"/>
      <c r="E831" s="74"/>
      <c r="F831" s="74"/>
      <c r="G831" s="74"/>
      <c r="S831" s="61"/>
      <c r="T831" s="61"/>
    </row>
    <row r="832" spans="1:20" s="55" customFormat="1" ht="14.15" x14ac:dyDescent="0.4">
      <c r="A832" s="39"/>
      <c r="E832" s="74"/>
      <c r="F832" s="74"/>
      <c r="G832" s="74"/>
      <c r="S832" s="61"/>
      <c r="T832" s="61"/>
    </row>
    <row r="833" spans="1:20" s="55" customFormat="1" ht="14.15" x14ac:dyDescent="0.4">
      <c r="A833" s="39"/>
      <c r="E833" s="74"/>
      <c r="F833" s="74"/>
      <c r="G833" s="74"/>
      <c r="S833" s="61"/>
      <c r="T833" s="61"/>
    </row>
    <row r="834" spans="1:20" s="55" customFormat="1" ht="14.15" x14ac:dyDescent="0.4">
      <c r="A834" s="39"/>
      <c r="E834" s="74"/>
      <c r="F834" s="74"/>
      <c r="G834" s="74"/>
      <c r="S834" s="61"/>
      <c r="T834" s="61"/>
    </row>
    <row r="835" spans="1:20" s="55" customFormat="1" ht="14.15" x14ac:dyDescent="0.4">
      <c r="A835" s="39"/>
      <c r="E835" s="74"/>
      <c r="F835" s="74"/>
      <c r="G835" s="74"/>
      <c r="S835" s="61"/>
      <c r="T835" s="61"/>
    </row>
    <row r="836" spans="1:20" s="55" customFormat="1" ht="14.15" x14ac:dyDescent="0.4">
      <c r="A836" s="39"/>
      <c r="E836" s="74"/>
      <c r="F836" s="74"/>
      <c r="G836" s="74"/>
      <c r="S836" s="61"/>
      <c r="T836" s="61"/>
    </row>
    <row r="837" spans="1:20" s="55" customFormat="1" ht="14.15" x14ac:dyDescent="0.4">
      <c r="A837" s="39"/>
      <c r="E837" s="74"/>
      <c r="F837" s="74"/>
      <c r="G837" s="74"/>
      <c r="S837" s="61"/>
      <c r="T837" s="61"/>
    </row>
    <row r="838" spans="1:20" s="55" customFormat="1" ht="14.15" x14ac:dyDescent="0.4">
      <c r="A838" s="39"/>
      <c r="E838" s="74"/>
      <c r="F838" s="74"/>
      <c r="G838" s="74"/>
      <c r="S838" s="61"/>
      <c r="T838" s="61"/>
    </row>
    <row r="839" spans="1:20" s="55" customFormat="1" ht="14.15" x14ac:dyDescent="0.4">
      <c r="A839" s="39"/>
      <c r="E839" s="74"/>
      <c r="F839" s="74"/>
      <c r="G839" s="74"/>
      <c r="S839" s="61"/>
      <c r="T839" s="61"/>
    </row>
    <row r="840" spans="1:20" s="55" customFormat="1" ht="14.15" x14ac:dyDescent="0.4">
      <c r="A840" s="39"/>
      <c r="E840" s="74"/>
      <c r="F840" s="74"/>
      <c r="G840" s="74"/>
      <c r="S840" s="61"/>
      <c r="T840" s="61"/>
    </row>
    <row r="841" spans="1:20" s="55" customFormat="1" ht="14.15" x14ac:dyDescent="0.4">
      <c r="A841" s="39"/>
      <c r="E841" s="74"/>
      <c r="F841" s="74"/>
      <c r="G841" s="74"/>
      <c r="S841" s="61"/>
      <c r="T841" s="61"/>
    </row>
    <row r="842" spans="1:20" s="55" customFormat="1" ht="14.15" x14ac:dyDescent="0.4">
      <c r="A842" s="39"/>
      <c r="E842" s="74"/>
      <c r="F842" s="74"/>
      <c r="G842" s="74"/>
      <c r="S842" s="61"/>
      <c r="T842" s="61"/>
    </row>
    <row r="843" spans="1:20" s="55" customFormat="1" ht="14.15" x14ac:dyDescent="0.4">
      <c r="A843" s="39"/>
      <c r="E843" s="74"/>
      <c r="F843" s="74"/>
      <c r="G843" s="74"/>
      <c r="S843" s="61"/>
      <c r="T843" s="61"/>
    </row>
    <row r="844" spans="1:20" s="55" customFormat="1" ht="14.15" x14ac:dyDescent="0.4">
      <c r="A844" s="39"/>
      <c r="E844" s="74"/>
      <c r="F844" s="74"/>
      <c r="G844" s="74"/>
      <c r="S844" s="61"/>
      <c r="T844" s="61"/>
    </row>
    <row r="845" spans="1:20" s="55" customFormat="1" ht="14.15" x14ac:dyDescent="0.4">
      <c r="A845" s="39"/>
      <c r="E845" s="74"/>
      <c r="F845" s="74"/>
      <c r="G845" s="74"/>
      <c r="S845" s="61"/>
      <c r="T845" s="61"/>
    </row>
    <row r="846" spans="1:20" s="55" customFormat="1" ht="14.15" x14ac:dyDescent="0.4">
      <c r="A846" s="39"/>
      <c r="E846" s="74"/>
      <c r="F846" s="74"/>
      <c r="G846" s="74"/>
      <c r="S846" s="61"/>
      <c r="T846" s="61"/>
    </row>
    <row r="847" spans="1:20" s="55" customFormat="1" ht="14.15" x14ac:dyDescent="0.4">
      <c r="A847" s="39"/>
      <c r="E847" s="74"/>
      <c r="F847" s="74"/>
      <c r="G847" s="74"/>
      <c r="S847" s="61"/>
      <c r="T847" s="61"/>
    </row>
    <row r="848" spans="1:20" s="55" customFormat="1" ht="14.15" x14ac:dyDescent="0.4">
      <c r="A848" s="39"/>
      <c r="E848" s="74"/>
      <c r="F848" s="74"/>
      <c r="G848" s="74"/>
      <c r="S848" s="61"/>
      <c r="T848" s="61"/>
    </row>
    <row r="849" spans="1:20" s="55" customFormat="1" ht="14.15" x14ac:dyDescent="0.4">
      <c r="A849" s="39"/>
      <c r="E849" s="74"/>
      <c r="F849" s="74"/>
      <c r="G849" s="74"/>
      <c r="S849" s="61"/>
      <c r="T849" s="61"/>
    </row>
    <row r="850" spans="1:20" s="55" customFormat="1" ht="14.15" x14ac:dyDescent="0.4">
      <c r="A850" s="39"/>
      <c r="E850" s="74"/>
      <c r="F850" s="74"/>
      <c r="G850" s="74"/>
      <c r="S850" s="61"/>
      <c r="T850" s="61"/>
    </row>
    <row r="851" spans="1:20" s="55" customFormat="1" ht="14.15" x14ac:dyDescent="0.4">
      <c r="A851" s="39"/>
      <c r="E851" s="74"/>
      <c r="F851" s="74"/>
      <c r="G851" s="74"/>
      <c r="S851" s="61"/>
      <c r="T851" s="61"/>
    </row>
    <row r="852" spans="1:20" s="55" customFormat="1" ht="14.15" x14ac:dyDescent="0.4">
      <c r="A852" s="39"/>
      <c r="E852" s="74"/>
      <c r="F852" s="74"/>
      <c r="G852" s="74"/>
      <c r="S852" s="61"/>
      <c r="T852" s="61"/>
    </row>
    <row r="853" spans="1:20" s="55" customFormat="1" ht="14.15" x14ac:dyDescent="0.4">
      <c r="A853" s="39"/>
      <c r="E853" s="74"/>
      <c r="F853" s="74"/>
      <c r="G853" s="74"/>
      <c r="S853" s="61"/>
      <c r="T853" s="61"/>
    </row>
    <row r="854" spans="1:20" s="55" customFormat="1" ht="14.15" x14ac:dyDescent="0.4">
      <c r="A854" s="39"/>
      <c r="E854" s="74"/>
      <c r="F854" s="74"/>
      <c r="G854" s="74"/>
      <c r="S854" s="61"/>
      <c r="T854" s="61"/>
    </row>
    <row r="855" spans="1:20" s="55" customFormat="1" ht="14.15" x14ac:dyDescent="0.4">
      <c r="A855" s="39"/>
      <c r="E855" s="74"/>
      <c r="F855" s="74"/>
      <c r="G855" s="74"/>
      <c r="S855" s="61"/>
      <c r="T855" s="61"/>
    </row>
    <row r="856" spans="1:20" s="55" customFormat="1" ht="14.15" x14ac:dyDescent="0.4">
      <c r="A856" s="39"/>
      <c r="E856" s="74"/>
      <c r="F856" s="74"/>
      <c r="G856" s="74"/>
      <c r="S856" s="61"/>
      <c r="T856" s="61"/>
    </row>
    <row r="857" spans="1:20" s="55" customFormat="1" ht="14.15" x14ac:dyDescent="0.4">
      <c r="A857" s="39"/>
      <c r="E857" s="74"/>
      <c r="F857" s="74"/>
      <c r="G857" s="74"/>
      <c r="S857" s="61"/>
      <c r="T857" s="61"/>
    </row>
    <row r="858" spans="1:20" s="55" customFormat="1" ht="14.15" x14ac:dyDescent="0.4">
      <c r="A858" s="39"/>
      <c r="E858" s="74"/>
      <c r="F858" s="74"/>
      <c r="G858" s="74"/>
      <c r="S858" s="61"/>
      <c r="T858" s="61"/>
    </row>
    <row r="859" spans="1:20" s="55" customFormat="1" ht="14.15" x14ac:dyDescent="0.4">
      <c r="A859" s="39"/>
      <c r="E859" s="74"/>
      <c r="F859" s="74"/>
      <c r="G859" s="74"/>
      <c r="S859" s="61"/>
      <c r="T859" s="61"/>
    </row>
    <row r="860" spans="1:20" s="55" customFormat="1" ht="14.15" x14ac:dyDescent="0.4">
      <c r="A860" s="39"/>
      <c r="E860" s="74"/>
      <c r="F860" s="74"/>
      <c r="G860" s="74"/>
      <c r="S860" s="61"/>
      <c r="T860" s="61"/>
    </row>
    <row r="861" spans="1:20" s="55" customFormat="1" ht="14.15" x14ac:dyDescent="0.4">
      <c r="A861" s="39"/>
      <c r="E861" s="74"/>
      <c r="F861" s="74"/>
      <c r="G861" s="74"/>
      <c r="S861" s="61"/>
      <c r="T861" s="61"/>
    </row>
    <row r="862" spans="1:20" s="55" customFormat="1" ht="14.15" x14ac:dyDescent="0.4">
      <c r="A862" s="39"/>
      <c r="E862" s="74"/>
      <c r="F862" s="74"/>
      <c r="G862" s="74"/>
      <c r="S862" s="61"/>
      <c r="T862" s="61"/>
    </row>
    <row r="863" spans="1:20" s="55" customFormat="1" ht="14.15" x14ac:dyDescent="0.4">
      <c r="A863" s="39"/>
      <c r="E863" s="74"/>
      <c r="F863" s="74"/>
      <c r="G863" s="74"/>
      <c r="S863" s="61"/>
      <c r="T863" s="61"/>
    </row>
    <row r="864" spans="1:20" s="55" customFormat="1" ht="14.15" x14ac:dyDescent="0.4">
      <c r="A864" s="39"/>
      <c r="E864" s="74"/>
      <c r="F864" s="74"/>
      <c r="G864" s="74"/>
      <c r="S864" s="61"/>
      <c r="T864" s="61"/>
    </row>
    <row r="865" spans="1:20" s="55" customFormat="1" ht="14.15" x14ac:dyDescent="0.4">
      <c r="A865" s="39"/>
      <c r="E865" s="74"/>
      <c r="F865" s="74"/>
      <c r="G865" s="74"/>
      <c r="S865" s="61"/>
      <c r="T865" s="61"/>
    </row>
    <row r="866" spans="1:20" s="55" customFormat="1" ht="14.15" x14ac:dyDescent="0.4">
      <c r="A866" s="39"/>
      <c r="E866" s="74"/>
      <c r="F866" s="74"/>
      <c r="G866" s="74"/>
      <c r="S866" s="61"/>
      <c r="T866" s="61"/>
    </row>
    <row r="867" spans="1:20" s="55" customFormat="1" ht="14.15" x14ac:dyDescent="0.4">
      <c r="A867" s="39"/>
      <c r="E867" s="74"/>
      <c r="F867" s="74"/>
      <c r="G867" s="74"/>
      <c r="S867" s="61"/>
      <c r="T867" s="61"/>
    </row>
    <row r="868" spans="1:20" s="55" customFormat="1" ht="14.15" x14ac:dyDescent="0.4">
      <c r="A868" s="39"/>
      <c r="E868" s="74"/>
      <c r="F868" s="74"/>
      <c r="G868" s="74"/>
      <c r="S868" s="61"/>
      <c r="T868" s="61"/>
    </row>
    <row r="869" spans="1:20" s="55" customFormat="1" ht="14.15" x14ac:dyDescent="0.4">
      <c r="A869" s="39"/>
      <c r="E869" s="74"/>
      <c r="F869" s="74"/>
      <c r="G869" s="74"/>
      <c r="S869" s="61"/>
      <c r="T869" s="61"/>
    </row>
    <row r="870" spans="1:20" s="55" customFormat="1" ht="14.15" x14ac:dyDescent="0.4">
      <c r="A870" s="39"/>
      <c r="E870" s="74"/>
      <c r="F870" s="74"/>
      <c r="G870" s="74"/>
      <c r="S870" s="61"/>
      <c r="T870" s="61"/>
    </row>
    <row r="871" spans="1:20" s="55" customFormat="1" ht="14.15" x14ac:dyDescent="0.4">
      <c r="A871" s="39"/>
      <c r="E871" s="74"/>
      <c r="F871" s="74"/>
      <c r="G871" s="74"/>
      <c r="S871" s="61"/>
      <c r="T871" s="61"/>
    </row>
    <row r="872" spans="1:20" s="55" customFormat="1" ht="14.15" x14ac:dyDescent="0.4">
      <c r="A872" s="39"/>
      <c r="E872" s="74"/>
      <c r="F872" s="74"/>
      <c r="G872" s="74"/>
      <c r="S872" s="61"/>
      <c r="T872" s="61"/>
    </row>
    <row r="873" spans="1:20" s="55" customFormat="1" ht="14.15" x14ac:dyDescent="0.4">
      <c r="A873" s="39"/>
      <c r="E873" s="74"/>
      <c r="F873" s="74"/>
      <c r="G873" s="74"/>
      <c r="S873" s="61"/>
      <c r="T873" s="61"/>
    </row>
    <row r="874" spans="1:20" s="55" customFormat="1" ht="14.15" x14ac:dyDescent="0.4">
      <c r="A874" s="39"/>
      <c r="E874" s="74"/>
      <c r="F874" s="74"/>
      <c r="G874" s="74"/>
      <c r="S874" s="61"/>
      <c r="T874" s="61"/>
    </row>
    <row r="875" spans="1:20" s="55" customFormat="1" ht="14.15" x14ac:dyDescent="0.4">
      <c r="A875" s="39"/>
      <c r="E875" s="74"/>
      <c r="F875" s="74"/>
      <c r="G875" s="74"/>
      <c r="S875" s="61"/>
      <c r="T875" s="61"/>
    </row>
    <row r="876" spans="1:20" s="55" customFormat="1" ht="14.15" x14ac:dyDescent="0.4">
      <c r="A876" s="39"/>
      <c r="E876" s="74"/>
      <c r="F876" s="74"/>
      <c r="G876" s="74"/>
      <c r="S876" s="61"/>
      <c r="T876" s="61"/>
    </row>
    <row r="877" spans="1:20" s="55" customFormat="1" ht="14.15" x14ac:dyDescent="0.4">
      <c r="A877" s="39"/>
      <c r="E877" s="74"/>
      <c r="F877" s="74"/>
      <c r="G877" s="74"/>
      <c r="S877" s="61"/>
      <c r="T877" s="61"/>
    </row>
    <row r="878" spans="1:20" s="55" customFormat="1" ht="14.15" x14ac:dyDescent="0.4">
      <c r="A878" s="39"/>
      <c r="E878" s="74"/>
      <c r="F878" s="74"/>
      <c r="G878" s="74"/>
      <c r="S878" s="61"/>
      <c r="T878" s="61"/>
    </row>
    <row r="879" spans="1:20" s="55" customFormat="1" ht="14.15" x14ac:dyDescent="0.4">
      <c r="A879" s="39"/>
      <c r="E879" s="74"/>
      <c r="F879" s="74"/>
      <c r="G879" s="74"/>
      <c r="S879" s="61"/>
      <c r="T879" s="61"/>
    </row>
    <row r="880" spans="1:20" s="55" customFormat="1" ht="14.15" x14ac:dyDescent="0.4">
      <c r="A880" s="39"/>
      <c r="E880" s="74"/>
      <c r="F880" s="74"/>
      <c r="G880" s="74"/>
      <c r="S880" s="61"/>
      <c r="T880" s="61"/>
    </row>
    <row r="881" spans="1:20" s="55" customFormat="1" ht="14.15" x14ac:dyDescent="0.4">
      <c r="A881" s="39"/>
      <c r="E881" s="74"/>
      <c r="F881" s="74"/>
      <c r="G881" s="74"/>
      <c r="S881" s="61"/>
      <c r="T881" s="61"/>
    </row>
    <row r="882" spans="1:20" s="55" customFormat="1" ht="14.15" x14ac:dyDescent="0.4">
      <c r="A882" s="39"/>
      <c r="E882" s="74"/>
      <c r="F882" s="74"/>
      <c r="G882" s="74"/>
      <c r="S882" s="61"/>
      <c r="T882" s="61"/>
    </row>
    <row r="883" spans="1:20" s="55" customFormat="1" ht="14.15" x14ac:dyDescent="0.4">
      <c r="A883" s="39"/>
      <c r="E883" s="74"/>
      <c r="F883" s="74"/>
      <c r="G883" s="74"/>
      <c r="S883" s="61"/>
      <c r="T883" s="61"/>
    </row>
    <row r="884" spans="1:20" s="55" customFormat="1" ht="14.15" x14ac:dyDescent="0.4">
      <c r="A884" s="39"/>
      <c r="E884" s="74"/>
      <c r="F884" s="74"/>
      <c r="G884" s="74"/>
      <c r="S884" s="61"/>
      <c r="T884" s="61"/>
    </row>
    <row r="885" spans="1:20" s="55" customFormat="1" ht="14.15" x14ac:dyDescent="0.4">
      <c r="A885" s="39"/>
      <c r="E885" s="74"/>
      <c r="F885" s="74"/>
      <c r="G885" s="74"/>
      <c r="S885" s="61"/>
      <c r="T885" s="61"/>
    </row>
    <row r="886" spans="1:20" s="55" customFormat="1" ht="14.15" x14ac:dyDescent="0.4">
      <c r="A886" s="39"/>
      <c r="E886" s="74"/>
      <c r="F886" s="74"/>
      <c r="G886" s="74"/>
      <c r="S886" s="61"/>
      <c r="T886" s="61"/>
    </row>
    <row r="887" spans="1:20" s="55" customFormat="1" ht="14.15" x14ac:dyDescent="0.4">
      <c r="A887" s="39"/>
      <c r="E887" s="74"/>
      <c r="F887" s="74"/>
      <c r="G887" s="74"/>
      <c r="S887" s="61"/>
      <c r="T887" s="61"/>
    </row>
    <row r="888" spans="1:20" s="55" customFormat="1" ht="14.15" x14ac:dyDescent="0.4">
      <c r="A888" s="39"/>
      <c r="E888" s="74"/>
      <c r="F888" s="74"/>
      <c r="G888" s="74"/>
      <c r="S888" s="61"/>
      <c r="T888" s="61"/>
    </row>
    <row r="889" spans="1:20" s="55" customFormat="1" ht="14.15" x14ac:dyDescent="0.4">
      <c r="A889" s="39"/>
      <c r="E889" s="74"/>
      <c r="F889" s="74"/>
      <c r="G889" s="74"/>
      <c r="S889" s="61"/>
      <c r="T889" s="61"/>
    </row>
    <row r="890" spans="1:20" s="55" customFormat="1" ht="14.15" x14ac:dyDescent="0.4">
      <c r="A890" s="39"/>
      <c r="E890" s="74"/>
      <c r="F890" s="74"/>
      <c r="G890" s="74"/>
      <c r="S890" s="61"/>
      <c r="T890" s="61"/>
    </row>
    <row r="891" spans="1:20" s="55" customFormat="1" ht="14.15" x14ac:dyDescent="0.4">
      <c r="A891" s="39"/>
      <c r="E891" s="74"/>
      <c r="F891" s="74"/>
      <c r="G891" s="74"/>
      <c r="S891" s="61"/>
      <c r="T891" s="61"/>
    </row>
    <row r="892" spans="1:20" s="55" customFormat="1" ht="14.15" x14ac:dyDescent="0.4">
      <c r="A892" s="39"/>
      <c r="E892" s="74"/>
      <c r="F892" s="74"/>
      <c r="G892" s="74"/>
      <c r="S892" s="61"/>
      <c r="T892" s="61"/>
    </row>
    <row r="893" spans="1:20" s="55" customFormat="1" ht="14.15" x14ac:dyDescent="0.4">
      <c r="A893" s="39"/>
      <c r="E893" s="74"/>
      <c r="F893" s="74"/>
      <c r="G893" s="74"/>
      <c r="S893" s="61"/>
      <c r="T893" s="61"/>
    </row>
    <row r="894" spans="1:20" s="55" customFormat="1" ht="14.15" x14ac:dyDescent="0.4">
      <c r="A894" s="39"/>
      <c r="E894" s="74"/>
      <c r="F894" s="74"/>
      <c r="G894" s="74"/>
      <c r="S894" s="61"/>
      <c r="T894" s="61"/>
    </row>
    <row r="895" spans="1:20" s="55" customFormat="1" ht="14.15" x14ac:dyDescent="0.4">
      <c r="A895" s="39"/>
      <c r="E895" s="74"/>
      <c r="F895" s="74"/>
      <c r="G895" s="74"/>
      <c r="S895" s="61"/>
      <c r="T895" s="61"/>
    </row>
    <row r="896" spans="1:20" s="55" customFormat="1" ht="14.15" x14ac:dyDescent="0.4">
      <c r="A896" s="39"/>
      <c r="E896" s="74"/>
      <c r="F896" s="74"/>
      <c r="G896" s="74"/>
      <c r="S896" s="61"/>
      <c r="T896" s="61"/>
    </row>
    <row r="897" spans="1:20" s="55" customFormat="1" ht="14.15" x14ac:dyDescent="0.4">
      <c r="A897" s="39"/>
      <c r="E897" s="74"/>
      <c r="F897" s="74"/>
      <c r="G897" s="74"/>
      <c r="S897" s="61"/>
      <c r="T897" s="61"/>
    </row>
    <row r="898" spans="1:20" s="55" customFormat="1" ht="14.15" x14ac:dyDescent="0.4">
      <c r="A898" s="39"/>
      <c r="E898" s="74"/>
      <c r="F898" s="74"/>
      <c r="G898" s="74"/>
      <c r="S898" s="61"/>
      <c r="T898" s="61"/>
    </row>
    <row r="899" spans="1:20" s="55" customFormat="1" ht="14.15" x14ac:dyDescent="0.4">
      <c r="A899" s="39"/>
      <c r="E899" s="74"/>
      <c r="F899" s="74"/>
      <c r="G899" s="74"/>
      <c r="S899" s="61"/>
      <c r="T899" s="61"/>
    </row>
    <row r="900" spans="1:20" s="55" customFormat="1" ht="14.15" x14ac:dyDescent="0.4">
      <c r="A900" s="39"/>
      <c r="E900" s="74"/>
      <c r="F900" s="74"/>
      <c r="G900" s="74"/>
      <c r="S900" s="61"/>
      <c r="T900" s="61"/>
    </row>
    <row r="901" spans="1:20" s="55" customFormat="1" ht="14.15" x14ac:dyDescent="0.4">
      <c r="A901" s="39"/>
      <c r="E901" s="74"/>
      <c r="F901" s="74"/>
      <c r="G901" s="74"/>
      <c r="S901" s="61"/>
      <c r="T901" s="61"/>
    </row>
    <row r="902" spans="1:20" s="55" customFormat="1" ht="14.15" x14ac:dyDescent="0.4">
      <c r="A902" s="39"/>
      <c r="E902" s="74"/>
      <c r="F902" s="74"/>
      <c r="G902" s="74"/>
      <c r="S902" s="61"/>
      <c r="T902" s="61"/>
    </row>
    <row r="903" spans="1:20" s="55" customFormat="1" ht="14.15" x14ac:dyDescent="0.4">
      <c r="A903" s="39"/>
      <c r="E903" s="74"/>
      <c r="F903" s="74"/>
      <c r="G903" s="74"/>
      <c r="S903" s="61"/>
      <c r="T903" s="61"/>
    </row>
    <row r="904" spans="1:20" s="55" customFormat="1" ht="14.15" x14ac:dyDescent="0.4">
      <c r="A904" s="39"/>
      <c r="E904" s="74"/>
      <c r="F904" s="74"/>
      <c r="G904" s="74"/>
      <c r="S904" s="61"/>
      <c r="T904" s="61"/>
    </row>
    <row r="905" spans="1:20" s="55" customFormat="1" ht="14.15" x14ac:dyDescent="0.4">
      <c r="A905" s="39"/>
      <c r="E905" s="74"/>
      <c r="F905" s="74"/>
      <c r="G905" s="74"/>
      <c r="S905" s="61"/>
      <c r="T905" s="61"/>
    </row>
    <row r="906" spans="1:20" s="55" customFormat="1" ht="14.15" x14ac:dyDescent="0.4">
      <c r="A906" s="39"/>
      <c r="E906" s="74"/>
      <c r="F906" s="74"/>
      <c r="G906" s="74"/>
      <c r="S906" s="61"/>
      <c r="T906" s="61"/>
    </row>
    <row r="907" spans="1:20" s="55" customFormat="1" ht="14.15" x14ac:dyDescent="0.4">
      <c r="A907" s="39"/>
      <c r="E907" s="74"/>
      <c r="F907" s="74"/>
      <c r="G907" s="74"/>
      <c r="S907" s="61"/>
      <c r="T907" s="61"/>
    </row>
    <row r="908" spans="1:20" s="55" customFormat="1" ht="14.15" x14ac:dyDescent="0.4">
      <c r="A908" s="39"/>
      <c r="E908" s="74"/>
      <c r="F908" s="74"/>
      <c r="G908" s="74"/>
      <c r="S908" s="61"/>
      <c r="T908" s="61"/>
    </row>
    <row r="909" spans="1:20" s="55" customFormat="1" ht="14.15" x14ac:dyDescent="0.4">
      <c r="A909" s="39"/>
      <c r="E909" s="74"/>
      <c r="F909" s="74"/>
      <c r="G909" s="74"/>
      <c r="S909" s="61"/>
      <c r="T909" s="61"/>
    </row>
    <row r="910" spans="1:20" s="55" customFormat="1" ht="14.15" x14ac:dyDescent="0.4">
      <c r="A910" s="39"/>
      <c r="E910" s="74"/>
      <c r="F910" s="74"/>
      <c r="G910" s="74"/>
      <c r="S910" s="61"/>
      <c r="T910" s="61"/>
    </row>
    <row r="911" spans="1:20" s="55" customFormat="1" ht="14.15" x14ac:dyDescent="0.4">
      <c r="A911" s="39"/>
      <c r="E911" s="74"/>
      <c r="F911" s="74"/>
      <c r="G911" s="74"/>
      <c r="S911" s="61"/>
      <c r="T911" s="61"/>
    </row>
    <row r="912" spans="1:20" s="55" customFormat="1" ht="14.15" x14ac:dyDescent="0.4">
      <c r="A912" s="39"/>
      <c r="E912" s="74"/>
      <c r="F912" s="74"/>
      <c r="G912" s="74"/>
      <c r="S912" s="61"/>
      <c r="T912" s="61"/>
    </row>
    <row r="913" spans="1:20" s="55" customFormat="1" ht="14.15" x14ac:dyDescent="0.4">
      <c r="A913" s="39"/>
      <c r="E913" s="74"/>
      <c r="F913" s="74"/>
      <c r="G913" s="74"/>
      <c r="S913" s="61"/>
      <c r="T913" s="61"/>
    </row>
    <row r="914" spans="1:20" s="55" customFormat="1" ht="14.15" x14ac:dyDescent="0.4">
      <c r="A914" s="39"/>
      <c r="E914" s="74"/>
      <c r="F914" s="74"/>
      <c r="G914" s="74"/>
      <c r="S914" s="61"/>
      <c r="T914" s="61"/>
    </row>
    <row r="915" spans="1:20" s="55" customFormat="1" ht="14.15" x14ac:dyDescent="0.4">
      <c r="A915" s="39"/>
      <c r="E915" s="74"/>
      <c r="F915" s="74"/>
      <c r="G915" s="74"/>
      <c r="S915" s="61"/>
      <c r="T915" s="61"/>
    </row>
    <row r="916" spans="1:20" s="55" customFormat="1" ht="14.15" x14ac:dyDescent="0.4">
      <c r="A916" s="39"/>
      <c r="E916" s="74"/>
      <c r="F916" s="74"/>
      <c r="G916" s="74"/>
      <c r="S916" s="61"/>
      <c r="T916" s="61"/>
    </row>
    <row r="917" spans="1:20" s="55" customFormat="1" ht="14.15" x14ac:dyDescent="0.4">
      <c r="A917" s="39"/>
      <c r="E917" s="74"/>
      <c r="F917" s="74"/>
      <c r="G917" s="74"/>
      <c r="S917" s="61"/>
      <c r="T917" s="61"/>
    </row>
    <row r="918" spans="1:20" s="55" customFormat="1" ht="14.15" x14ac:dyDescent="0.4">
      <c r="A918" s="39"/>
      <c r="E918" s="74"/>
      <c r="F918" s="74"/>
      <c r="G918" s="74"/>
      <c r="S918" s="61"/>
      <c r="T918" s="61"/>
    </row>
    <row r="919" spans="1:20" s="55" customFormat="1" ht="14.15" x14ac:dyDescent="0.4">
      <c r="A919" s="39"/>
      <c r="E919" s="74"/>
      <c r="F919" s="74"/>
      <c r="G919" s="74"/>
      <c r="S919" s="61"/>
      <c r="T919" s="61"/>
    </row>
    <row r="920" spans="1:20" s="55" customFormat="1" ht="14.15" x14ac:dyDescent="0.4">
      <c r="A920" s="39"/>
      <c r="E920" s="74"/>
      <c r="F920" s="74"/>
      <c r="G920" s="74"/>
      <c r="S920" s="61"/>
      <c r="T920" s="61"/>
    </row>
    <row r="921" spans="1:20" s="55" customFormat="1" ht="14.15" x14ac:dyDescent="0.4">
      <c r="A921" s="39"/>
      <c r="E921" s="74"/>
      <c r="F921" s="74"/>
      <c r="G921" s="74"/>
      <c r="S921" s="61"/>
      <c r="T921" s="61"/>
    </row>
    <row r="922" spans="1:20" s="55" customFormat="1" ht="14.15" x14ac:dyDescent="0.4">
      <c r="A922" s="39"/>
      <c r="E922" s="74"/>
      <c r="F922" s="74"/>
      <c r="G922" s="74"/>
      <c r="S922" s="61"/>
      <c r="T922" s="61"/>
    </row>
    <row r="923" spans="1:20" s="55" customFormat="1" ht="14.15" x14ac:dyDescent="0.4">
      <c r="A923" s="39"/>
      <c r="E923" s="74"/>
      <c r="F923" s="74"/>
      <c r="G923" s="74"/>
      <c r="S923" s="61"/>
      <c r="T923" s="61"/>
    </row>
    <row r="924" spans="1:20" s="55" customFormat="1" ht="14.15" x14ac:dyDescent="0.4">
      <c r="A924" s="39"/>
      <c r="E924" s="74"/>
      <c r="F924" s="74"/>
      <c r="G924" s="74"/>
      <c r="S924" s="61"/>
      <c r="T924" s="61"/>
    </row>
    <row r="925" spans="1:20" s="55" customFormat="1" ht="14.15" x14ac:dyDescent="0.4">
      <c r="A925" s="39"/>
      <c r="E925" s="74"/>
      <c r="F925" s="74"/>
      <c r="G925" s="74"/>
      <c r="S925" s="61"/>
      <c r="T925" s="61"/>
    </row>
    <row r="926" spans="1:20" s="55" customFormat="1" ht="14.15" x14ac:dyDescent="0.4">
      <c r="A926" s="39"/>
      <c r="E926" s="74"/>
      <c r="F926" s="74"/>
      <c r="G926" s="74"/>
      <c r="S926" s="61"/>
      <c r="T926" s="61"/>
    </row>
    <row r="927" spans="1:20" s="55" customFormat="1" ht="14.15" x14ac:dyDescent="0.4">
      <c r="A927" s="39"/>
      <c r="E927" s="74"/>
      <c r="F927" s="74"/>
      <c r="G927" s="74"/>
      <c r="S927" s="61"/>
      <c r="T927" s="61"/>
    </row>
    <row r="928" spans="1:20" s="55" customFormat="1" ht="14.15" x14ac:dyDescent="0.4">
      <c r="A928" s="39"/>
      <c r="E928" s="74"/>
      <c r="F928" s="74"/>
      <c r="G928" s="74"/>
      <c r="S928" s="61"/>
      <c r="T928" s="61"/>
    </row>
    <row r="929" spans="1:20" s="55" customFormat="1" ht="14.15" x14ac:dyDescent="0.4">
      <c r="A929" s="39"/>
      <c r="E929" s="74"/>
      <c r="F929" s="74"/>
      <c r="G929" s="74"/>
      <c r="S929" s="61"/>
      <c r="T929" s="61"/>
    </row>
    <row r="930" spans="1:20" s="55" customFormat="1" ht="14.15" x14ac:dyDescent="0.4">
      <c r="A930" s="39"/>
      <c r="E930" s="74"/>
      <c r="F930" s="74"/>
      <c r="G930" s="74"/>
      <c r="S930" s="61"/>
      <c r="T930" s="61"/>
    </row>
    <row r="931" spans="1:20" s="55" customFormat="1" ht="14.15" x14ac:dyDescent="0.4">
      <c r="A931" s="39"/>
      <c r="E931" s="74"/>
      <c r="F931" s="74"/>
      <c r="G931" s="74"/>
      <c r="S931" s="61"/>
      <c r="T931" s="61"/>
    </row>
    <row r="932" spans="1:20" s="55" customFormat="1" ht="14.15" x14ac:dyDescent="0.4">
      <c r="A932" s="39"/>
      <c r="E932" s="74"/>
      <c r="F932" s="74"/>
      <c r="G932" s="74"/>
      <c r="S932" s="61"/>
      <c r="T932" s="61"/>
    </row>
    <row r="933" spans="1:20" s="55" customFormat="1" ht="14.15" x14ac:dyDescent="0.4">
      <c r="A933" s="39"/>
      <c r="E933" s="74"/>
      <c r="F933" s="74"/>
      <c r="G933" s="74"/>
      <c r="S933" s="61"/>
      <c r="T933" s="61"/>
    </row>
    <row r="934" spans="1:20" s="55" customFormat="1" ht="14.15" x14ac:dyDescent="0.4">
      <c r="A934" s="39"/>
      <c r="E934" s="74"/>
      <c r="F934" s="74"/>
      <c r="G934" s="74"/>
      <c r="S934" s="61"/>
      <c r="T934" s="61"/>
    </row>
    <row r="935" spans="1:20" s="55" customFormat="1" ht="14.15" x14ac:dyDescent="0.4">
      <c r="A935" s="39"/>
      <c r="E935" s="74"/>
      <c r="F935" s="74"/>
      <c r="G935" s="74"/>
      <c r="S935" s="61"/>
      <c r="T935" s="61"/>
    </row>
    <row r="936" spans="1:20" s="55" customFormat="1" ht="14.15" x14ac:dyDescent="0.4">
      <c r="A936" s="39"/>
      <c r="E936" s="74"/>
      <c r="F936" s="74"/>
      <c r="G936" s="74"/>
      <c r="S936" s="61"/>
      <c r="T936" s="61"/>
    </row>
    <row r="937" spans="1:20" s="55" customFormat="1" ht="14.15" x14ac:dyDescent="0.4">
      <c r="A937" s="39"/>
      <c r="E937" s="74"/>
      <c r="F937" s="74"/>
      <c r="G937" s="74"/>
      <c r="S937" s="61"/>
      <c r="T937" s="61"/>
    </row>
    <row r="938" spans="1:20" s="55" customFormat="1" ht="14.15" x14ac:dyDescent="0.4">
      <c r="A938" s="39"/>
      <c r="E938" s="74"/>
      <c r="F938" s="74"/>
      <c r="G938" s="74"/>
      <c r="S938" s="61"/>
      <c r="T938" s="61"/>
    </row>
    <row r="939" spans="1:20" s="55" customFormat="1" ht="14.15" x14ac:dyDescent="0.4">
      <c r="A939" s="39"/>
      <c r="E939" s="74"/>
      <c r="F939" s="74"/>
      <c r="G939" s="74"/>
      <c r="S939" s="61"/>
      <c r="T939" s="61"/>
    </row>
    <row r="940" spans="1:20" s="55" customFormat="1" ht="14.15" x14ac:dyDescent="0.4">
      <c r="A940" s="39"/>
      <c r="E940" s="74"/>
      <c r="F940" s="74"/>
      <c r="G940" s="74"/>
      <c r="S940" s="61"/>
      <c r="T940" s="61"/>
    </row>
    <row r="941" spans="1:20" s="55" customFormat="1" ht="14.15" x14ac:dyDescent="0.4">
      <c r="A941" s="39"/>
      <c r="E941" s="74"/>
      <c r="F941" s="74"/>
      <c r="G941" s="74"/>
      <c r="S941" s="61"/>
      <c r="T941" s="61"/>
    </row>
    <row r="942" spans="1:20" s="55" customFormat="1" ht="14.15" x14ac:dyDescent="0.4">
      <c r="A942" s="39"/>
      <c r="E942" s="74"/>
      <c r="F942" s="74"/>
      <c r="G942" s="74"/>
      <c r="S942" s="61"/>
      <c r="T942" s="61"/>
    </row>
    <row r="943" spans="1:20" s="55" customFormat="1" ht="14.15" x14ac:dyDescent="0.4">
      <c r="A943" s="39"/>
      <c r="E943" s="74"/>
      <c r="F943" s="74"/>
      <c r="G943" s="74"/>
      <c r="S943" s="61"/>
      <c r="T943" s="61"/>
    </row>
    <row r="944" spans="1:20" s="55" customFormat="1" ht="14.15" x14ac:dyDescent="0.4">
      <c r="A944" s="39"/>
      <c r="E944" s="74"/>
      <c r="F944" s="74"/>
      <c r="G944" s="74"/>
      <c r="S944" s="61"/>
      <c r="T944" s="61"/>
    </row>
    <row r="945" spans="1:20" s="55" customFormat="1" ht="14.15" x14ac:dyDescent="0.4">
      <c r="A945" s="39"/>
      <c r="E945" s="74"/>
      <c r="F945" s="74"/>
      <c r="G945" s="74"/>
      <c r="S945" s="61"/>
      <c r="T945" s="61"/>
    </row>
    <row r="946" spans="1:20" s="55" customFormat="1" ht="14.15" x14ac:dyDescent="0.4">
      <c r="A946" s="39"/>
      <c r="E946" s="74"/>
      <c r="F946" s="74"/>
      <c r="G946" s="74"/>
      <c r="S946" s="61"/>
      <c r="T946" s="61"/>
    </row>
    <row r="947" spans="1:20" s="55" customFormat="1" ht="14.15" x14ac:dyDescent="0.4">
      <c r="A947" s="39"/>
      <c r="E947" s="74"/>
      <c r="F947" s="74"/>
      <c r="G947" s="74"/>
      <c r="S947" s="61"/>
      <c r="T947" s="61"/>
    </row>
    <row r="948" spans="1:20" s="55" customFormat="1" ht="14.15" x14ac:dyDescent="0.4">
      <c r="A948" s="39"/>
      <c r="E948" s="74"/>
      <c r="F948" s="74"/>
      <c r="G948" s="74"/>
      <c r="S948" s="61"/>
      <c r="T948" s="61"/>
    </row>
    <row r="949" spans="1:20" s="55" customFormat="1" ht="14.15" x14ac:dyDescent="0.4">
      <c r="A949" s="39"/>
      <c r="E949" s="74"/>
      <c r="F949" s="74"/>
      <c r="G949" s="74"/>
      <c r="S949" s="61"/>
      <c r="T949" s="61"/>
    </row>
    <row r="950" spans="1:20" s="55" customFormat="1" ht="14.15" x14ac:dyDescent="0.4">
      <c r="A950" s="39"/>
      <c r="E950" s="74"/>
      <c r="F950" s="74"/>
      <c r="G950" s="74"/>
      <c r="S950" s="61"/>
      <c r="T950" s="61"/>
    </row>
    <row r="951" spans="1:20" s="55" customFormat="1" ht="14.15" x14ac:dyDescent="0.4">
      <c r="A951" s="39"/>
      <c r="E951" s="74"/>
      <c r="F951" s="74"/>
      <c r="G951" s="74"/>
      <c r="S951" s="61"/>
      <c r="T951" s="61"/>
    </row>
    <row r="952" spans="1:20" s="55" customFormat="1" ht="14.15" x14ac:dyDescent="0.4">
      <c r="A952" s="39"/>
      <c r="E952" s="74"/>
      <c r="F952" s="74"/>
      <c r="G952" s="74"/>
      <c r="S952" s="61"/>
      <c r="T952" s="61"/>
    </row>
    <row r="953" spans="1:20" s="55" customFormat="1" ht="14.15" x14ac:dyDescent="0.4">
      <c r="A953" s="39"/>
      <c r="E953" s="74"/>
      <c r="F953" s="74"/>
      <c r="G953" s="74"/>
      <c r="S953" s="61"/>
      <c r="T953" s="61"/>
    </row>
    <row r="954" spans="1:20" s="55" customFormat="1" ht="14.15" x14ac:dyDescent="0.4">
      <c r="A954" s="39"/>
      <c r="E954" s="74"/>
      <c r="F954" s="74"/>
      <c r="G954" s="74"/>
      <c r="S954" s="61"/>
      <c r="T954" s="61"/>
    </row>
    <row r="955" spans="1:20" s="55" customFormat="1" ht="14.15" x14ac:dyDescent="0.4">
      <c r="A955" s="39"/>
      <c r="E955" s="74"/>
      <c r="F955" s="74"/>
      <c r="G955" s="74"/>
      <c r="S955" s="61"/>
      <c r="T955" s="61"/>
    </row>
    <row r="956" spans="1:20" s="55" customFormat="1" ht="14.15" x14ac:dyDescent="0.4">
      <c r="A956" s="39"/>
      <c r="E956" s="74"/>
      <c r="F956" s="74"/>
      <c r="G956" s="74"/>
      <c r="S956" s="61"/>
      <c r="T956" s="61"/>
    </row>
    <row r="957" spans="1:20" s="55" customFormat="1" ht="14.15" x14ac:dyDescent="0.4">
      <c r="A957" s="39"/>
      <c r="E957" s="74"/>
      <c r="F957" s="74"/>
      <c r="G957" s="74"/>
      <c r="S957" s="61"/>
      <c r="T957" s="61"/>
    </row>
    <row r="958" spans="1:20" s="55" customFormat="1" ht="14.15" x14ac:dyDescent="0.4">
      <c r="A958" s="39"/>
      <c r="E958" s="74"/>
      <c r="F958" s="74"/>
      <c r="G958" s="74"/>
      <c r="S958" s="61"/>
      <c r="T958" s="61"/>
    </row>
    <row r="959" spans="1:20" s="55" customFormat="1" ht="14.15" x14ac:dyDescent="0.4">
      <c r="A959" s="39"/>
      <c r="E959" s="74"/>
      <c r="F959" s="74"/>
      <c r="G959" s="74"/>
      <c r="S959" s="61"/>
      <c r="T959" s="61"/>
    </row>
    <row r="960" spans="1:20" s="55" customFormat="1" ht="14.15" x14ac:dyDescent="0.4">
      <c r="A960" s="39"/>
      <c r="E960" s="74"/>
      <c r="F960" s="74"/>
      <c r="G960" s="74"/>
      <c r="S960" s="61"/>
      <c r="T960" s="61"/>
    </row>
    <row r="961" spans="1:20" s="55" customFormat="1" ht="14.15" x14ac:dyDescent="0.4">
      <c r="A961" s="39"/>
      <c r="E961" s="74"/>
      <c r="F961" s="74"/>
      <c r="G961" s="74"/>
      <c r="S961" s="61"/>
      <c r="T961" s="61"/>
    </row>
    <row r="962" spans="1:20" s="55" customFormat="1" ht="14.15" x14ac:dyDescent="0.4">
      <c r="A962" s="39"/>
      <c r="E962" s="74"/>
      <c r="F962" s="74"/>
      <c r="G962" s="74"/>
      <c r="S962" s="61"/>
      <c r="T962" s="61"/>
    </row>
    <row r="963" spans="1:20" s="55" customFormat="1" ht="14.15" x14ac:dyDescent="0.4">
      <c r="A963" s="39"/>
      <c r="E963" s="74"/>
      <c r="F963" s="74"/>
      <c r="G963" s="74"/>
      <c r="S963" s="61"/>
      <c r="T963" s="61"/>
    </row>
    <row r="964" spans="1:20" s="55" customFormat="1" ht="14.15" x14ac:dyDescent="0.4">
      <c r="A964" s="39"/>
      <c r="E964" s="74"/>
      <c r="F964" s="74"/>
      <c r="G964" s="74"/>
      <c r="S964" s="61"/>
      <c r="T964" s="61"/>
    </row>
    <row r="965" spans="1:20" s="55" customFormat="1" ht="14.15" x14ac:dyDescent="0.4">
      <c r="A965" s="39"/>
      <c r="E965" s="74"/>
      <c r="F965" s="74"/>
      <c r="G965" s="74"/>
      <c r="S965" s="61"/>
      <c r="T965" s="61"/>
    </row>
    <row r="966" spans="1:20" s="55" customFormat="1" ht="14.15" x14ac:dyDescent="0.4">
      <c r="A966" s="39"/>
      <c r="E966" s="74"/>
      <c r="F966" s="74"/>
      <c r="G966" s="74"/>
      <c r="S966" s="61"/>
      <c r="T966" s="61"/>
    </row>
    <row r="967" spans="1:20" s="55" customFormat="1" ht="14.15" x14ac:dyDescent="0.4">
      <c r="A967" s="39"/>
      <c r="E967" s="74"/>
      <c r="F967" s="74"/>
      <c r="G967" s="74"/>
      <c r="S967" s="61"/>
      <c r="T967" s="61"/>
    </row>
    <row r="968" spans="1:20" s="55" customFormat="1" ht="14.15" x14ac:dyDescent="0.4">
      <c r="A968" s="39"/>
      <c r="E968" s="74"/>
      <c r="F968" s="74"/>
      <c r="G968" s="74"/>
      <c r="S968" s="61"/>
      <c r="T968" s="61"/>
    </row>
    <row r="969" spans="1:20" s="55" customFormat="1" ht="14.15" x14ac:dyDescent="0.4">
      <c r="A969" s="39"/>
      <c r="E969" s="74"/>
      <c r="F969" s="74"/>
      <c r="G969" s="74"/>
      <c r="S969" s="61"/>
      <c r="T969" s="61"/>
    </row>
    <row r="970" spans="1:20" s="55" customFormat="1" ht="14.15" x14ac:dyDescent="0.4">
      <c r="A970" s="39"/>
      <c r="E970" s="74"/>
      <c r="F970" s="74"/>
      <c r="G970" s="74"/>
      <c r="S970" s="61"/>
      <c r="T970" s="61"/>
    </row>
    <row r="971" spans="1:20" s="55" customFormat="1" ht="14.15" x14ac:dyDescent="0.4">
      <c r="A971" s="39"/>
      <c r="E971" s="74"/>
      <c r="F971" s="74"/>
      <c r="G971" s="74"/>
      <c r="S971" s="61"/>
      <c r="T971" s="61"/>
    </row>
    <row r="972" spans="1:20" s="55" customFormat="1" ht="14.15" x14ac:dyDescent="0.4">
      <c r="A972" s="39"/>
      <c r="E972" s="74"/>
      <c r="F972" s="74"/>
      <c r="G972" s="74"/>
      <c r="S972" s="61"/>
      <c r="T972" s="61"/>
    </row>
    <row r="973" spans="1:20" s="55" customFormat="1" ht="14.15" x14ac:dyDescent="0.4">
      <c r="A973" s="39"/>
      <c r="E973" s="74"/>
      <c r="F973" s="74"/>
      <c r="G973" s="74"/>
      <c r="S973" s="61"/>
      <c r="T973" s="61"/>
    </row>
    <row r="974" spans="1:20" s="55" customFormat="1" ht="14.15" x14ac:dyDescent="0.4">
      <c r="A974" s="39"/>
      <c r="E974" s="74"/>
      <c r="F974" s="74"/>
      <c r="G974" s="74"/>
      <c r="S974" s="61"/>
      <c r="T974" s="61"/>
    </row>
    <row r="975" spans="1:20" s="55" customFormat="1" ht="14.15" x14ac:dyDescent="0.4">
      <c r="A975" s="39"/>
      <c r="E975" s="74"/>
      <c r="F975" s="74"/>
      <c r="G975" s="74"/>
      <c r="S975" s="61"/>
      <c r="T975" s="61"/>
    </row>
    <row r="976" spans="1:20" s="55" customFormat="1" ht="14.15" x14ac:dyDescent="0.4">
      <c r="A976" s="39"/>
      <c r="E976" s="74"/>
      <c r="F976" s="74"/>
      <c r="G976" s="74"/>
      <c r="S976" s="61"/>
      <c r="T976" s="61"/>
    </row>
    <row r="977" spans="1:20" s="55" customFormat="1" ht="14.15" x14ac:dyDescent="0.4">
      <c r="A977" s="39"/>
      <c r="E977" s="74"/>
      <c r="F977" s="74"/>
      <c r="G977" s="74"/>
      <c r="S977" s="61"/>
      <c r="T977" s="61"/>
    </row>
    <row r="978" spans="1:20" s="55" customFormat="1" ht="14.15" x14ac:dyDescent="0.4">
      <c r="A978" s="39"/>
      <c r="E978" s="74"/>
      <c r="F978" s="74"/>
      <c r="G978" s="74"/>
      <c r="S978" s="61"/>
      <c r="T978" s="61"/>
    </row>
    <row r="979" spans="1:20" s="55" customFormat="1" ht="14.15" x14ac:dyDescent="0.4">
      <c r="A979" s="39"/>
      <c r="E979" s="74"/>
      <c r="F979" s="74"/>
      <c r="G979" s="74"/>
      <c r="S979" s="61"/>
      <c r="T979" s="61"/>
    </row>
    <row r="980" spans="1:20" s="55" customFormat="1" ht="14.15" x14ac:dyDescent="0.4">
      <c r="A980" s="39"/>
      <c r="E980" s="74"/>
      <c r="F980" s="74"/>
      <c r="G980" s="74"/>
      <c r="S980" s="61"/>
      <c r="T980" s="61"/>
    </row>
    <row r="981" spans="1:20" s="55" customFormat="1" ht="14.15" x14ac:dyDescent="0.4">
      <c r="A981" s="39"/>
      <c r="E981" s="74"/>
      <c r="F981" s="74"/>
      <c r="G981" s="74"/>
      <c r="S981" s="61"/>
      <c r="T981" s="61"/>
    </row>
    <row r="982" spans="1:20" s="55" customFormat="1" ht="14.15" x14ac:dyDescent="0.4">
      <c r="A982" s="39"/>
      <c r="E982" s="74"/>
      <c r="F982" s="74"/>
      <c r="G982" s="74"/>
      <c r="S982" s="61"/>
      <c r="T982" s="61"/>
    </row>
    <row r="983" spans="1:20" s="55" customFormat="1" ht="14.15" x14ac:dyDescent="0.4">
      <c r="A983" s="39"/>
      <c r="E983" s="74"/>
      <c r="F983" s="74"/>
      <c r="G983" s="74"/>
      <c r="S983" s="61"/>
      <c r="T983" s="61"/>
    </row>
    <row r="984" spans="1:20" s="55" customFormat="1" ht="14.15" x14ac:dyDescent="0.4">
      <c r="A984" s="39"/>
      <c r="E984" s="74"/>
      <c r="F984" s="74"/>
      <c r="G984" s="74"/>
      <c r="S984" s="61"/>
      <c r="T984" s="61"/>
    </row>
    <row r="985" spans="1:20" s="55" customFormat="1" ht="14.15" x14ac:dyDescent="0.4">
      <c r="A985" s="39"/>
      <c r="E985" s="74"/>
      <c r="F985" s="74"/>
      <c r="G985" s="74"/>
      <c r="S985" s="61"/>
      <c r="T985" s="61"/>
    </row>
    <row r="986" spans="1:20" s="55" customFormat="1" ht="14.15" x14ac:dyDescent="0.4">
      <c r="A986" s="39"/>
      <c r="E986" s="74"/>
      <c r="F986" s="74"/>
      <c r="G986" s="74"/>
      <c r="S986" s="61"/>
      <c r="T986" s="61"/>
    </row>
    <row r="987" spans="1:20" s="55" customFormat="1" ht="14.15" x14ac:dyDescent="0.4">
      <c r="A987" s="39"/>
      <c r="E987" s="74"/>
      <c r="F987" s="74"/>
      <c r="G987" s="74"/>
      <c r="S987" s="61"/>
      <c r="T987" s="61"/>
    </row>
    <row r="988" spans="1:20" s="55" customFormat="1" ht="14.15" x14ac:dyDescent="0.4">
      <c r="A988" s="39"/>
      <c r="E988" s="74"/>
      <c r="F988" s="74"/>
      <c r="G988" s="74"/>
      <c r="S988" s="61"/>
      <c r="T988" s="61"/>
    </row>
    <row r="989" spans="1:20" s="55" customFormat="1" ht="14.15" x14ac:dyDescent="0.4">
      <c r="A989" s="39"/>
      <c r="E989" s="74"/>
      <c r="F989" s="74"/>
      <c r="G989" s="74"/>
      <c r="S989" s="61"/>
      <c r="T989" s="61"/>
    </row>
    <row r="990" spans="1:20" s="55" customFormat="1" ht="14.15" x14ac:dyDescent="0.4">
      <c r="A990" s="39"/>
      <c r="E990" s="74"/>
      <c r="F990" s="74"/>
      <c r="G990" s="74"/>
      <c r="S990" s="61"/>
      <c r="T990" s="61"/>
    </row>
    <row r="991" spans="1:20" s="55" customFormat="1" ht="14.15" x14ac:dyDescent="0.4">
      <c r="A991" s="39"/>
      <c r="E991" s="74"/>
      <c r="F991" s="74"/>
      <c r="G991" s="74"/>
      <c r="S991" s="61"/>
      <c r="T991" s="61"/>
    </row>
    <row r="992" spans="1:20" s="55" customFormat="1" ht="14.15" x14ac:dyDescent="0.4">
      <c r="A992" s="39"/>
      <c r="E992" s="74"/>
      <c r="F992" s="74"/>
      <c r="G992" s="74"/>
      <c r="S992" s="61"/>
      <c r="T992" s="61"/>
    </row>
    <row r="993" spans="1:20" s="55" customFormat="1" ht="14.15" x14ac:dyDescent="0.4">
      <c r="A993" s="39"/>
      <c r="E993" s="74"/>
      <c r="F993" s="74"/>
      <c r="G993" s="74"/>
      <c r="S993" s="61"/>
      <c r="T993" s="61"/>
    </row>
    <row r="994" spans="1:20" s="55" customFormat="1" ht="14.15" x14ac:dyDescent="0.4">
      <c r="A994" s="39"/>
      <c r="E994" s="74"/>
      <c r="F994" s="74"/>
      <c r="G994" s="74"/>
      <c r="S994" s="61"/>
      <c r="T994" s="61"/>
    </row>
    <row r="995" spans="1:20" s="55" customFormat="1" ht="14.15" x14ac:dyDescent="0.4">
      <c r="A995" s="39"/>
      <c r="E995" s="74"/>
      <c r="F995" s="74"/>
      <c r="G995" s="74"/>
      <c r="S995" s="61"/>
      <c r="T995" s="61"/>
    </row>
    <row r="996" spans="1:20" s="55" customFormat="1" ht="14.15" x14ac:dyDescent="0.4">
      <c r="A996" s="39"/>
      <c r="E996" s="74"/>
      <c r="F996" s="74"/>
      <c r="G996" s="74"/>
      <c r="S996" s="61"/>
      <c r="T996" s="61"/>
    </row>
    <row r="997" spans="1:20" s="55" customFormat="1" ht="14.15" x14ac:dyDescent="0.4">
      <c r="A997" s="39"/>
      <c r="E997" s="74"/>
      <c r="F997" s="74"/>
      <c r="G997" s="74"/>
      <c r="S997" s="61"/>
      <c r="T997" s="61"/>
    </row>
    <row r="998" spans="1:20" s="55" customFormat="1" ht="14.15" x14ac:dyDescent="0.4">
      <c r="A998" s="39"/>
      <c r="E998" s="74"/>
      <c r="F998" s="74"/>
      <c r="G998" s="74"/>
      <c r="S998" s="61"/>
      <c r="T998" s="61"/>
    </row>
    <row r="999" spans="1:20" s="55" customFormat="1" ht="14.15" x14ac:dyDescent="0.4">
      <c r="A999" s="39"/>
      <c r="E999" s="74"/>
      <c r="F999" s="74"/>
      <c r="G999" s="74"/>
      <c r="S999" s="61"/>
      <c r="T999" s="61"/>
    </row>
    <row r="1000" spans="1:20" s="55" customFormat="1" ht="14.15" x14ac:dyDescent="0.4">
      <c r="A1000" s="39"/>
      <c r="E1000" s="74"/>
      <c r="F1000" s="74"/>
      <c r="G1000" s="74"/>
      <c r="S1000" s="61"/>
      <c r="T1000" s="61"/>
    </row>
    <row r="1001" spans="1:20" s="55" customFormat="1" ht="14.15" x14ac:dyDescent="0.4">
      <c r="A1001" s="39"/>
      <c r="E1001" s="74"/>
      <c r="F1001" s="74"/>
      <c r="G1001" s="74"/>
      <c r="S1001" s="61"/>
      <c r="T1001" s="61"/>
    </row>
    <row r="1002" spans="1:20" s="55" customFormat="1" ht="14.15" x14ac:dyDescent="0.4">
      <c r="A1002" s="39"/>
      <c r="E1002" s="74"/>
      <c r="F1002" s="74"/>
      <c r="G1002" s="74"/>
      <c r="S1002" s="61"/>
      <c r="T1002" s="61"/>
    </row>
    <row r="1003" spans="1:20" s="55" customFormat="1" ht="14.15" x14ac:dyDescent="0.4">
      <c r="A1003" s="39"/>
      <c r="E1003" s="74"/>
      <c r="F1003" s="74"/>
      <c r="G1003" s="74"/>
      <c r="S1003" s="61"/>
      <c r="T1003" s="61"/>
    </row>
    <row r="1004" spans="1:20" s="55" customFormat="1" ht="14.15" x14ac:dyDescent="0.4">
      <c r="A1004" s="39"/>
      <c r="E1004" s="74"/>
      <c r="F1004" s="74"/>
      <c r="G1004" s="74"/>
      <c r="S1004" s="61"/>
      <c r="T1004" s="61"/>
    </row>
    <row r="1005" spans="1:20" s="55" customFormat="1" ht="14.15" x14ac:dyDescent="0.4">
      <c r="A1005" s="39"/>
      <c r="E1005" s="74"/>
      <c r="F1005" s="74"/>
      <c r="G1005" s="74"/>
      <c r="S1005" s="61"/>
      <c r="T1005" s="61"/>
    </row>
    <row r="1006" spans="1:20" s="55" customFormat="1" ht="14.15" x14ac:dyDescent="0.4">
      <c r="A1006" s="39"/>
      <c r="E1006" s="74"/>
      <c r="F1006" s="74"/>
      <c r="G1006" s="74"/>
      <c r="S1006" s="61"/>
      <c r="T1006" s="61"/>
    </row>
    <row r="1007" spans="1:20" s="55" customFormat="1" ht="14.15" x14ac:dyDescent="0.4">
      <c r="A1007" s="39"/>
      <c r="E1007" s="74"/>
      <c r="F1007" s="74"/>
      <c r="G1007" s="74"/>
      <c r="S1007" s="61"/>
      <c r="T1007" s="61"/>
    </row>
    <row r="1008" spans="1:20" s="55" customFormat="1" ht="14.15" x14ac:dyDescent="0.4">
      <c r="A1008" s="39"/>
      <c r="E1008" s="74"/>
      <c r="F1008" s="74"/>
      <c r="G1008" s="74"/>
      <c r="S1008" s="61"/>
      <c r="T1008" s="61"/>
    </row>
    <row r="1009" spans="1:20" s="55" customFormat="1" ht="14.15" x14ac:dyDescent="0.4">
      <c r="A1009" s="39"/>
      <c r="E1009" s="74"/>
      <c r="F1009" s="74"/>
      <c r="G1009" s="74"/>
      <c r="S1009" s="61"/>
      <c r="T1009" s="61"/>
    </row>
    <row r="1010" spans="1:20" s="55" customFormat="1" ht="14.15" x14ac:dyDescent="0.4">
      <c r="A1010" s="39"/>
      <c r="E1010" s="74"/>
      <c r="F1010" s="74"/>
      <c r="G1010" s="74"/>
      <c r="S1010" s="61"/>
      <c r="T1010" s="61"/>
    </row>
    <row r="1011" spans="1:20" s="55" customFormat="1" ht="14.15" x14ac:dyDescent="0.4">
      <c r="A1011" s="39"/>
      <c r="E1011" s="74"/>
      <c r="F1011" s="74"/>
      <c r="G1011" s="74"/>
      <c r="S1011" s="61"/>
      <c r="T1011" s="61"/>
    </row>
    <row r="1012" spans="1:20" s="55" customFormat="1" ht="14.15" x14ac:dyDescent="0.4">
      <c r="A1012" s="39"/>
      <c r="E1012" s="74"/>
      <c r="F1012" s="74"/>
      <c r="G1012" s="74"/>
      <c r="S1012" s="61"/>
      <c r="T1012" s="61"/>
    </row>
    <row r="1013" spans="1:20" s="55" customFormat="1" ht="14.15" x14ac:dyDescent="0.4">
      <c r="A1013" s="39"/>
      <c r="E1013" s="74"/>
      <c r="F1013" s="74"/>
      <c r="G1013" s="74"/>
      <c r="S1013" s="61"/>
      <c r="T1013" s="61"/>
    </row>
    <row r="1014" spans="1:20" s="55" customFormat="1" ht="14.15" x14ac:dyDescent="0.4">
      <c r="A1014" s="39"/>
      <c r="E1014" s="74"/>
      <c r="F1014" s="74"/>
      <c r="G1014" s="74"/>
      <c r="S1014" s="61"/>
      <c r="T1014" s="61"/>
    </row>
    <row r="1015" spans="1:20" s="55" customFormat="1" ht="14.15" x14ac:dyDescent="0.4">
      <c r="A1015" s="39"/>
      <c r="E1015" s="74"/>
      <c r="F1015" s="74"/>
      <c r="G1015" s="74"/>
      <c r="S1015" s="61"/>
      <c r="T1015" s="61"/>
    </row>
    <row r="1016" spans="1:20" s="55" customFormat="1" ht="14.15" x14ac:dyDescent="0.4">
      <c r="A1016" s="39"/>
      <c r="E1016" s="74"/>
      <c r="F1016" s="74"/>
      <c r="G1016" s="74"/>
      <c r="S1016" s="61"/>
      <c r="T1016" s="61"/>
    </row>
    <row r="1017" spans="1:20" s="55" customFormat="1" ht="14.15" x14ac:dyDescent="0.4">
      <c r="A1017" s="39"/>
      <c r="E1017" s="74"/>
      <c r="F1017" s="74"/>
      <c r="G1017" s="74"/>
      <c r="S1017" s="61"/>
      <c r="T1017" s="61"/>
    </row>
    <row r="1018" spans="1:20" s="55" customFormat="1" ht="14.15" x14ac:dyDescent="0.4">
      <c r="A1018" s="39"/>
      <c r="E1018" s="74"/>
      <c r="F1018" s="74"/>
      <c r="G1018" s="74"/>
      <c r="S1018" s="61"/>
      <c r="T1018" s="61"/>
    </row>
    <row r="1019" spans="1:20" s="55" customFormat="1" ht="14.15" x14ac:dyDescent="0.4">
      <c r="A1019" s="39"/>
      <c r="E1019" s="74"/>
      <c r="F1019" s="74"/>
      <c r="G1019" s="74"/>
      <c r="S1019" s="61"/>
      <c r="T1019" s="61"/>
    </row>
    <row r="1020" spans="1:20" s="55" customFormat="1" ht="14.15" x14ac:dyDescent="0.4">
      <c r="A1020" s="39"/>
      <c r="E1020" s="74"/>
      <c r="F1020" s="74"/>
      <c r="G1020" s="74"/>
      <c r="S1020" s="61"/>
      <c r="T1020" s="61"/>
    </row>
    <row r="1021" spans="1:20" s="55" customFormat="1" ht="14.15" x14ac:dyDescent="0.4">
      <c r="A1021" s="39"/>
      <c r="E1021" s="74"/>
      <c r="F1021" s="74"/>
      <c r="G1021" s="74"/>
      <c r="S1021" s="61"/>
      <c r="T1021" s="61"/>
    </row>
    <row r="1022" spans="1:20" s="55" customFormat="1" ht="14.15" x14ac:dyDescent="0.4">
      <c r="A1022" s="39"/>
      <c r="E1022" s="74"/>
      <c r="F1022" s="74"/>
      <c r="G1022" s="74"/>
      <c r="S1022" s="61"/>
      <c r="T1022" s="61"/>
    </row>
    <row r="1023" spans="1:20" s="55" customFormat="1" ht="14.15" x14ac:dyDescent="0.4">
      <c r="A1023" s="39"/>
      <c r="E1023" s="74"/>
      <c r="F1023" s="74"/>
      <c r="G1023" s="74"/>
      <c r="S1023" s="61"/>
      <c r="T1023" s="61"/>
    </row>
    <row r="1024" spans="1:20" s="55" customFormat="1" ht="14.15" x14ac:dyDescent="0.4">
      <c r="A1024" s="39"/>
      <c r="E1024" s="74"/>
      <c r="F1024" s="74"/>
      <c r="G1024" s="74"/>
      <c r="S1024" s="61"/>
      <c r="T1024" s="61"/>
    </row>
    <row r="1025" spans="1:20" s="55" customFormat="1" ht="14.15" x14ac:dyDescent="0.4">
      <c r="A1025" s="39"/>
      <c r="E1025" s="74"/>
      <c r="F1025" s="74"/>
      <c r="G1025" s="74"/>
      <c r="S1025" s="61"/>
      <c r="T1025" s="61"/>
    </row>
    <row r="1026" spans="1:20" s="55" customFormat="1" ht="14.15" x14ac:dyDescent="0.4">
      <c r="A1026" s="39"/>
      <c r="E1026" s="74"/>
      <c r="F1026" s="74"/>
      <c r="G1026" s="74"/>
      <c r="S1026" s="61"/>
      <c r="T1026" s="61"/>
    </row>
    <row r="1027" spans="1:20" s="55" customFormat="1" ht="14.15" x14ac:dyDescent="0.4">
      <c r="A1027" s="39"/>
      <c r="E1027" s="74"/>
      <c r="F1027" s="74"/>
      <c r="G1027" s="74"/>
      <c r="S1027" s="61"/>
      <c r="T1027" s="61"/>
    </row>
    <row r="1028" spans="1:20" s="55" customFormat="1" ht="14.15" x14ac:dyDescent="0.4">
      <c r="A1028" s="39"/>
      <c r="E1028" s="74"/>
      <c r="F1028" s="74"/>
      <c r="G1028" s="74"/>
      <c r="S1028" s="61"/>
      <c r="T1028" s="61"/>
    </row>
    <row r="1029" spans="1:20" s="55" customFormat="1" ht="14.15" x14ac:dyDescent="0.4">
      <c r="A1029" s="39"/>
      <c r="E1029" s="74"/>
      <c r="F1029" s="74"/>
      <c r="G1029" s="74"/>
      <c r="S1029" s="61"/>
      <c r="T1029" s="61"/>
    </row>
    <row r="1030" spans="1:20" s="55" customFormat="1" ht="14.15" x14ac:dyDescent="0.4">
      <c r="A1030" s="39"/>
      <c r="E1030" s="74"/>
      <c r="F1030" s="74"/>
      <c r="G1030" s="74"/>
      <c r="S1030" s="61"/>
      <c r="T1030" s="61"/>
    </row>
    <row r="1031" spans="1:20" s="55" customFormat="1" ht="14.15" x14ac:dyDescent="0.4">
      <c r="A1031" s="39"/>
      <c r="E1031" s="74"/>
      <c r="F1031" s="74"/>
      <c r="G1031" s="74"/>
      <c r="S1031" s="61"/>
      <c r="T1031" s="61"/>
    </row>
    <row r="1032" spans="1:20" s="55" customFormat="1" ht="14.15" x14ac:dyDescent="0.4">
      <c r="A1032" s="39"/>
      <c r="E1032" s="74"/>
      <c r="F1032" s="74"/>
      <c r="G1032" s="74"/>
      <c r="S1032" s="61"/>
      <c r="T1032" s="61"/>
    </row>
    <row r="1033" spans="1:20" s="55" customFormat="1" ht="14.15" x14ac:dyDescent="0.4">
      <c r="A1033" s="39"/>
      <c r="E1033" s="74"/>
      <c r="F1033" s="74"/>
      <c r="G1033" s="74"/>
      <c r="S1033" s="61"/>
      <c r="T1033" s="61"/>
    </row>
    <row r="1034" spans="1:20" s="55" customFormat="1" ht="14.15" x14ac:dyDescent="0.4">
      <c r="A1034" s="39"/>
      <c r="E1034" s="74"/>
      <c r="F1034" s="74"/>
      <c r="G1034" s="74"/>
      <c r="S1034" s="61"/>
      <c r="T1034" s="61"/>
    </row>
    <row r="1035" spans="1:20" s="55" customFormat="1" ht="14.15" x14ac:dyDescent="0.4">
      <c r="A1035" s="39"/>
      <c r="E1035" s="74"/>
      <c r="F1035" s="74"/>
      <c r="G1035" s="74"/>
      <c r="S1035" s="61"/>
      <c r="T1035" s="61"/>
    </row>
    <row r="1036" spans="1:20" s="55" customFormat="1" ht="14.15" x14ac:dyDescent="0.4">
      <c r="A1036" s="39"/>
      <c r="E1036" s="74"/>
      <c r="F1036" s="74"/>
      <c r="G1036" s="74"/>
      <c r="S1036" s="61"/>
      <c r="T1036" s="61"/>
    </row>
    <row r="1037" spans="1:20" s="55" customFormat="1" ht="14.15" x14ac:dyDescent="0.4">
      <c r="A1037" s="39"/>
      <c r="E1037" s="74"/>
      <c r="F1037" s="74"/>
      <c r="G1037" s="74"/>
      <c r="S1037" s="61"/>
      <c r="T1037" s="61"/>
    </row>
    <row r="1038" spans="1:20" s="55" customFormat="1" ht="14.15" x14ac:dyDescent="0.4">
      <c r="A1038" s="39"/>
      <c r="E1038" s="74"/>
      <c r="F1038" s="74"/>
      <c r="G1038" s="74"/>
      <c r="S1038" s="61"/>
      <c r="T1038" s="61"/>
    </row>
    <row r="1039" spans="1:20" s="55" customFormat="1" ht="14.15" x14ac:dyDescent="0.4">
      <c r="A1039" s="39"/>
      <c r="E1039" s="74"/>
      <c r="F1039" s="74"/>
      <c r="G1039" s="74"/>
      <c r="S1039" s="61"/>
      <c r="T1039" s="61"/>
    </row>
    <row r="1040" spans="1:20" s="55" customFormat="1" ht="14.15" x14ac:dyDescent="0.4">
      <c r="A1040" s="39"/>
      <c r="E1040" s="74"/>
      <c r="F1040" s="74"/>
      <c r="G1040" s="74"/>
      <c r="S1040" s="61"/>
      <c r="T1040" s="61"/>
    </row>
    <row r="1041" spans="1:20" s="55" customFormat="1" ht="14.15" x14ac:dyDescent="0.4">
      <c r="A1041" s="39"/>
      <c r="E1041" s="74"/>
      <c r="F1041" s="74"/>
      <c r="G1041" s="74"/>
      <c r="S1041" s="61"/>
      <c r="T1041" s="61"/>
    </row>
    <row r="1042" spans="1:20" s="55" customFormat="1" ht="14.15" x14ac:dyDescent="0.4">
      <c r="A1042" s="39"/>
      <c r="E1042" s="74"/>
      <c r="F1042" s="74"/>
      <c r="G1042" s="74"/>
      <c r="S1042" s="61"/>
      <c r="T1042" s="61"/>
    </row>
    <row r="1043" spans="1:20" s="55" customFormat="1" ht="14.15" x14ac:dyDescent="0.4">
      <c r="A1043" s="39"/>
      <c r="E1043" s="74"/>
      <c r="F1043" s="74"/>
      <c r="G1043" s="74"/>
      <c r="S1043" s="61"/>
      <c r="T1043" s="61"/>
    </row>
    <row r="1044" spans="1:20" s="55" customFormat="1" ht="14.15" x14ac:dyDescent="0.4">
      <c r="A1044" s="39"/>
      <c r="E1044" s="74"/>
      <c r="F1044" s="74"/>
      <c r="G1044" s="74"/>
      <c r="S1044" s="61"/>
      <c r="T1044" s="61"/>
    </row>
    <row r="1045" spans="1:20" s="55" customFormat="1" ht="14.15" x14ac:dyDescent="0.4">
      <c r="A1045" s="39"/>
      <c r="E1045" s="74"/>
      <c r="F1045" s="74"/>
      <c r="G1045" s="74"/>
      <c r="S1045" s="61"/>
      <c r="T1045" s="61"/>
    </row>
    <row r="1046" spans="1:20" s="55" customFormat="1" ht="14.15" x14ac:dyDescent="0.4">
      <c r="A1046" s="39"/>
      <c r="E1046" s="74"/>
      <c r="F1046" s="74"/>
      <c r="G1046" s="74"/>
      <c r="S1046" s="61"/>
      <c r="T1046" s="61"/>
    </row>
    <row r="1047" spans="1:20" s="55" customFormat="1" ht="14.15" x14ac:dyDescent="0.4">
      <c r="A1047" s="39"/>
      <c r="E1047" s="74"/>
      <c r="F1047" s="74"/>
      <c r="G1047" s="74"/>
      <c r="S1047" s="61"/>
      <c r="T1047" s="61"/>
    </row>
    <row r="1048" spans="1:20" s="55" customFormat="1" ht="14.15" x14ac:dyDescent="0.4">
      <c r="A1048" s="39"/>
      <c r="E1048" s="74"/>
      <c r="F1048" s="74"/>
      <c r="G1048" s="74"/>
      <c r="S1048" s="61"/>
      <c r="T1048" s="61"/>
    </row>
    <row r="1049" spans="1:20" s="55" customFormat="1" ht="14.15" x14ac:dyDescent="0.4">
      <c r="A1049" s="39"/>
      <c r="E1049" s="74"/>
      <c r="F1049" s="74"/>
      <c r="G1049" s="74"/>
      <c r="S1049" s="61"/>
      <c r="T1049" s="61"/>
    </row>
    <row r="1050" spans="1:20" s="55" customFormat="1" ht="14.15" x14ac:dyDescent="0.4">
      <c r="A1050" s="39"/>
      <c r="E1050" s="74"/>
      <c r="F1050" s="74"/>
      <c r="G1050" s="74"/>
      <c r="S1050" s="61"/>
      <c r="T1050" s="61"/>
    </row>
    <row r="1051" spans="1:20" s="55" customFormat="1" ht="14.15" x14ac:dyDescent="0.4">
      <c r="A1051" s="39"/>
      <c r="E1051" s="74"/>
      <c r="F1051" s="74"/>
      <c r="G1051" s="74"/>
      <c r="S1051" s="61"/>
      <c r="T1051" s="61"/>
    </row>
    <row r="1052" spans="1:20" s="55" customFormat="1" ht="14.15" x14ac:dyDescent="0.4">
      <c r="A1052" s="39"/>
      <c r="E1052" s="74"/>
      <c r="F1052" s="74"/>
      <c r="G1052" s="74"/>
      <c r="S1052" s="61"/>
      <c r="T1052" s="61"/>
    </row>
    <row r="1053" spans="1:20" s="55" customFormat="1" ht="14.15" x14ac:dyDescent="0.4">
      <c r="A1053" s="39"/>
      <c r="E1053" s="74"/>
      <c r="F1053" s="74"/>
      <c r="G1053" s="74"/>
      <c r="S1053" s="61"/>
      <c r="T1053" s="61"/>
    </row>
    <row r="1054" spans="1:20" s="55" customFormat="1" ht="14.15" x14ac:dyDescent="0.4">
      <c r="A1054" s="39"/>
      <c r="E1054" s="74"/>
      <c r="F1054" s="74"/>
      <c r="G1054" s="74"/>
      <c r="S1054" s="61"/>
      <c r="T1054" s="61"/>
    </row>
    <row r="1055" spans="1:20" s="55" customFormat="1" ht="14.15" x14ac:dyDescent="0.4">
      <c r="A1055" s="39"/>
      <c r="E1055" s="74"/>
      <c r="F1055" s="74"/>
      <c r="G1055" s="74"/>
      <c r="S1055" s="61"/>
      <c r="T1055" s="61"/>
    </row>
    <row r="1056" spans="1:20" s="55" customFormat="1" ht="14.15" x14ac:dyDescent="0.4">
      <c r="A1056" s="39"/>
      <c r="E1056" s="74"/>
      <c r="F1056" s="74"/>
      <c r="G1056" s="74"/>
      <c r="S1056" s="61"/>
      <c r="T1056" s="61"/>
    </row>
    <row r="1057" spans="1:20" s="55" customFormat="1" ht="14.15" x14ac:dyDescent="0.4">
      <c r="A1057" s="39"/>
      <c r="E1057" s="74"/>
      <c r="F1057" s="74"/>
      <c r="G1057" s="74"/>
      <c r="S1057" s="61"/>
      <c r="T1057" s="61"/>
    </row>
    <row r="1058" spans="1:20" s="55" customFormat="1" ht="14.15" x14ac:dyDescent="0.4">
      <c r="A1058" s="39"/>
      <c r="E1058" s="74"/>
      <c r="F1058" s="74"/>
      <c r="G1058" s="74"/>
      <c r="S1058" s="61"/>
      <c r="T1058" s="61"/>
    </row>
    <row r="1059" spans="1:20" s="55" customFormat="1" ht="14.15" x14ac:dyDescent="0.4">
      <c r="A1059" s="39"/>
      <c r="E1059" s="74"/>
      <c r="F1059" s="74"/>
      <c r="G1059" s="74"/>
      <c r="S1059" s="61"/>
      <c r="T1059" s="61"/>
    </row>
    <row r="1060" spans="1:20" s="55" customFormat="1" ht="14.15" x14ac:dyDescent="0.4">
      <c r="A1060" s="39"/>
      <c r="E1060" s="74"/>
      <c r="F1060" s="74"/>
      <c r="G1060" s="74"/>
      <c r="S1060" s="61"/>
      <c r="T1060" s="61"/>
    </row>
    <row r="1061" spans="1:20" s="55" customFormat="1" ht="14.15" x14ac:dyDescent="0.4">
      <c r="A1061" s="39"/>
      <c r="E1061" s="74"/>
      <c r="F1061" s="74"/>
      <c r="G1061" s="74"/>
      <c r="S1061" s="61"/>
      <c r="T1061" s="61"/>
    </row>
    <row r="1062" spans="1:20" s="55" customFormat="1" ht="14.15" x14ac:dyDescent="0.4">
      <c r="A1062" s="39"/>
      <c r="E1062" s="74"/>
      <c r="F1062" s="74"/>
      <c r="G1062" s="74"/>
      <c r="S1062" s="61"/>
      <c r="T1062" s="61"/>
    </row>
    <row r="1063" spans="1:20" s="55" customFormat="1" ht="14.15" x14ac:dyDescent="0.4">
      <c r="A1063" s="39"/>
      <c r="E1063" s="74"/>
      <c r="F1063" s="74"/>
      <c r="G1063" s="74"/>
      <c r="S1063" s="61"/>
      <c r="T1063" s="61"/>
    </row>
    <row r="1064" spans="1:20" s="55" customFormat="1" ht="14.15" x14ac:dyDescent="0.4">
      <c r="A1064" s="39"/>
      <c r="E1064" s="74"/>
      <c r="F1064" s="74"/>
      <c r="G1064" s="74"/>
      <c r="S1064" s="61"/>
      <c r="T1064" s="61"/>
    </row>
    <row r="1065" spans="1:20" s="55" customFormat="1" ht="14.15" x14ac:dyDescent="0.4">
      <c r="A1065" s="39"/>
      <c r="E1065" s="74"/>
      <c r="F1065" s="74"/>
      <c r="G1065" s="74"/>
      <c r="S1065" s="61"/>
      <c r="T1065" s="61"/>
    </row>
    <row r="1066" spans="1:20" s="55" customFormat="1" ht="14.15" x14ac:dyDescent="0.4">
      <c r="A1066" s="39"/>
      <c r="E1066" s="74"/>
      <c r="F1066" s="74"/>
      <c r="G1066" s="74"/>
      <c r="S1066" s="61"/>
      <c r="T1066" s="61"/>
    </row>
    <row r="1067" spans="1:20" s="55" customFormat="1" ht="14.15" x14ac:dyDescent="0.4">
      <c r="A1067" s="39"/>
      <c r="E1067" s="74"/>
      <c r="F1067" s="74"/>
      <c r="G1067" s="74"/>
      <c r="S1067" s="61"/>
      <c r="T1067" s="61"/>
    </row>
    <row r="1068" spans="1:20" s="55" customFormat="1" ht="14.15" x14ac:dyDescent="0.4">
      <c r="A1068" s="39"/>
      <c r="E1068" s="74"/>
      <c r="F1068" s="74"/>
      <c r="G1068" s="74"/>
      <c r="S1068" s="61"/>
      <c r="T1068" s="61"/>
    </row>
    <row r="1069" spans="1:20" s="55" customFormat="1" ht="14.15" x14ac:dyDescent="0.4">
      <c r="A1069" s="39"/>
      <c r="E1069" s="74"/>
      <c r="F1069" s="74"/>
      <c r="G1069" s="74"/>
      <c r="S1069" s="61"/>
      <c r="T1069" s="61"/>
    </row>
    <row r="1070" spans="1:20" s="55" customFormat="1" ht="14.15" x14ac:dyDescent="0.4">
      <c r="A1070" s="39"/>
      <c r="E1070" s="74"/>
      <c r="F1070" s="74"/>
      <c r="G1070" s="74"/>
      <c r="S1070" s="61"/>
      <c r="T1070" s="61"/>
    </row>
    <row r="1071" spans="1:20" s="55" customFormat="1" ht="14.15" x14ac:dyDescent="0.4">
      <c r="A1071" s="39"/>
      <c r="E1071" s="74"/>
      <c r="F1071" s="74"/>
      <c r="G1071" s="74"/>
      <c r="S1071" s="61"/>
      <c r="T1071" s="61"/>
    </row>
    <row r="1072" spans="1:20" s="55" customFormat="1" ht="14.15" x14ac:dyDescent="0.4">
      <c r="A1072" s="39"/>
      <c r="E1072" s="74"/>
      <c r="F1072" s="74"/>
      <c r="G1072" s="74"/>
      <c r="S1072" s="61"/>
      <c r="T1072" s="61"/>
    </row>
    <row r="1073" spans="1:20" s="55" customFormat="1" ht="14.15" x14ac:dyDescent="0.4">
      <c r="A1073" s="39"/>
      <c r="E1073" s="74"/>
      <c r="F1073" s="74"/>
      <c r="G1073" s="74"/>
      <c r="S1073" s="61"/>
      <c r="T1073" s="61"/>
    </row>
    <row r="1074" spans="1:20" s="55" customFormat="1" ht="14.15" x14ac:dyDescent="0.4">
      <c r="A1074" s="39"/>
      <c r="E1074" s="74"/>
      <c r="F1074" s="74"/>
      <c r="G1074" s="74"/>
      <c r="S1074" s="61"/>
      <c r="T1074" s="61"/>
    </row>
    <row r="1075" spans="1:20" s="55" customFormat="1" ht="14.15" x14ac:dyDescent="0.4">
      <c r="A1075" s="39"/>
      <c r="E1075" s="74"/>
      <c r="F1075" s="74"/>
      <c r="G1075" s="74"/>
      <c r="S1075" s="61"/>
      <c r="T1075" s="61"/>
    </row>
    <row r="1076" spans="1:20" s="55" customFormat="1" ht="14.15" x14ac:dyDescent="0.4">
      <c r="A1076" s="39"/>
      <c r="E1076" s="74"/>
      <c r="F1076" s="74"/>
      <c r="G1076" s="74"/>
      <c r="S1076" s="61"/>
      <c r="T1076" s="61"/>
    </row>
    <row r="1077" spans="1:20" s="55" customFormat="1" ht="14.15" x14ac:dyDescent="0.4">
      <c r="A1077" s="39"/>
      <c r="E1077" s="74"/>
      <c r="F1077" s="74"/>
      <c r="G1077" s="74"/>
      <c r="S1077" s="61"/>
      <c r="T1077" s="61"/>
    </row>
    <row r="1078" spans="1:20" s="55" customFormat="1" ht="14.15" x14ac:dyDescent="0.4">
      <c r="A1078" s="39"/>
      <c r="E1078" s="74"/>
      <c r="F1078" s="74"/>
      <c r="G1078" s="74"/>
      <c r="S1078" s="61"/>
      <c r="T1078" s="61"/>
    </row>
    <row r="1079" spans="1:20" s="55" customFormat="1" ht="14.15" x14ac:dyDescent="0.4">
      <c r="A1079" s="39"/>
      <c r="E1079" s="74"/>
      <c r="F1079" s="74"/>
      <c r="G1079" s="74"/>
      <c r="S1079" s="61"/>
      <c r="T1079" s="61"/>
    </row>
    <row r="1080" spans="1:20" s="55" customFormat="1" ht="14.15" x14ac:dyDescent="0.4">
      <c r="A1080" s="39"/>
      <c r="E1080" s="74"/>
      <c r="F1080" s="74"/>
      <c r="G1080" s="74"/>
      <c r="S1080" s="61"/>
      <c r="T1080" s="61"/>
    </row>
    <row r="1081" spans="1:20" s="55" customFormat="1" ht="14.15" x14ac:dyDescent="0.4">
      <c r="A1081" s="39"/>
      <c r="E1081" s="74"/>
      <c r="F1081" s="74"/>
      <c r="G1081" s="74"/>
      <c r="S1081" s="61"/>
      <c r="T1081" s="61"/>
    </row>
    <row r="1082" spans="1:20" s="55" customFormat="1" ht="14.15" x14ac:dyDescent="0.4">
      <c r="A1082" s="39"/>
      <c r="E1082" s="74"/>
      <c r="F1082" s="74"/>
      <c r="G1082" s="74"/>
      <c r="S1082" s="61"/>
      <c r="T1082" s="61"/>
    </row>
    <row r="1083" spans="1:20" s="55" customFormat="1" ht="14.15" x14ac:dyDescent="0.4">
      <c r="A1083" s="39"/>
      <c r="E1083" s="74"/>
      <c r="F1083" s="74"/>
      <c r="G1083" s="74"/>
      <c r="S1083" s="61"/>
      <c r="T1083" s="61"/>
    </row>
    <row r="1084" spans="1:20" s="55" customFormat="1" ht="14.15" x14ac:dyDescent="0.4">
      <c r="A1084" s="39"/>
      <c r="E1084" s="74"/>
      <c r="F1084" s="74"/>
      <c r="G1084" s="74"/>
      <c r="S1084" s="61"/>
      <c r="T1084" s="61"/>
    </row>
    <row r="1085" spans="1:20" s="55" customFormat="1" ht="14.15" x14ac:dyDescent="0.4">
      <c r="A1085" s="39"/>
      <c r="E1085" s="74"/>
      <c r="F1085" s="74"/>
      <c r="G1085" s="74"/>
      <c r="S1085" s="61"/>
      <c r="T1085" s="61"/>
    </row>
    <row r="1086" spans="1:20" s="55" customFormat="1" ht="14.15" x14ac:dyDescent="0.4">
      <c r="A1086" s="39"/>
      <c r="E1086" s="74"/>
      <c r="F1086" s="74"/>
      <c r="G1086" s="74"/>
      <c r="S1086" s="61"/>
      <c r="T1086" s="61"/>
    </row>
    <row r="1087" spans="1:20" s="55" customFormat="1" ht="14.15" x14ac:dyDescent="0.4">
      <c r="A1087" s="39"/>
      <c r="E1087" s="74"/>
      <c r="F1087" s="74"/>
      <c r="G1087" s="74"/>
      <c r="S1087" s="61"/>
      <c r="T1087" s="61"/>
    </row>
    <row r="1088" spans="1:20" s="55" customFormat="1" ht="14.15" x14ac:dyDescent="0.4">
      <c r="A1088" s="39"/>
      <c r="E1088" s="74"/>
      <c r="F1088" s="74"/>
      <c r="G1088" s="74"/>
      <c r="S1088" s="61"/>
      <c r="T1088" s="61"/>
    </row>
    <row r="1089" spans="1:20" s="55" customFormat="1" ht="14.15" x14ac:dyDescent="0.4">
      <c r="A1089" s="39"/>
      <c r="E1089" s="74"/>
      <c r="F1089" s="74"/>
      <c r="G1089" s="74"/>
      <c r="S1089" s="61"/>
      <c r="T1089" s="61"/>
    </row>
    <row r="1090" spans="1:20" s="55" customFormat="1" ht="14.15" x14ac:dyDescent="0.4">
      <c r="A1090" s="39"/>
      <c r="E1090" s="74"/>
      <c r="F1090" s="74"/>
      <c r="G1090" s="74"/>
      <c r="S1090" s="61"/>
      <c r="T1090" s="61"/>
    </row>
    <row r="1091" spans="1:20" s="55" customFormat="1" ht="14.15" x14ac:dyDescent="0.4">
      <c r="A1091" s="39"/>
      <c r="E1091" s="74"/>
      <c r="F1091" s="74"/>
      <c r="G1091" s="74"/>
      <c r="S1091" s="61"/>
      <c r="T1091" s="61"/>
    </row>
    <row r="1092" spans="1:20" s="55" customFormat="1" ht="14.15" x14ac:dyDescent="0.4">
      <c r="A1092" s="39"/>
      <c r="E1092" s="74"/>
      <c r="F1092" s="74"/>
      <c r="G1092" s="74"/>
      <c r="S1092" s="61"/>
      <c r="T1092" s="61"/>
    </row>
    <row r="1093" spans="1:20" s="55" customFormat="1" ht="14.15" x14ac:dyDescent="0.4">
      <c r="A1093" s="39"/>
      <c r="E1093" s="74"/>
      <c r="F1093" s="74"/>
      <c r="G1093" s="74"/>
      <c r="S1093" s="61"/>
      <c r="T1093" s="61"/>
    </row>
    <row r="1094" spans="1:20" s="55" customFormat="1" ht="14.15" x14ac:dyDescent="0.4">
      <c r="A1094" s="39"/>
      <c r="E1094" s="74"/>
      <c r="F1094" s="74"/>
      <c r="G1094" s="74"/>
      <c r="S1094" s="61"/>
      <c r="T1094" s="61"/>
    </row>
    <row r="1095" spans="1:20" s="55" customFormat="1" ht="14.15" x14ac:dyDescent="0.4">
      <c r="A1095" s="39"/>
      <c r="E1095" s="74"/>
      <c r="F1095" s="74"/>
      <c r="G1095" s="74"/>
      <c r="S1095" s="61"/>
      <c r="T1095" s="61"/>
    </row>
    <row r="1096" spans="1:20" s="55" customFormat="1" ht="14.15" x14ac:dyDescent="0.4">
      <c r="A1096" s="39"/>
      <c r="E1096" s="74"/>
      <c r="F1096" s="74"/>
      <c r="G1096" s="74"/>
      <c r="S1096" s="61"/>
      <c r="T1096" s="61"/>
    </row>
    <row r="1097" spans="1:20" s="55" customFormat="1" ht="14.15" x14ac:dyDescent="0.4">
      <c r="A1097" s="39"/>
      <c r="E1097" s="74"/>
      <c r="F1097" s="74"/>
      <c r="G1097" s="74"/>
      <c r="S1097" s="61"/>
      <c r="T1097" s="61"/>
    </row>
    <row r="1098" spans="1:20" s="55" customFormat="1" ht="14.15" x14ac:dyDescent="0.4">
      <c r="A1098" s="39"/>
      <c r="E1098" s="74"/>
      <c r="F1098" s="74"/>
      <c r="G1098" s="74"/>
      <c r="S1098" s="61"/>
      <c r="T1098" s="61"/>
    </row>
    <row r="1099" spans="1:20" s="55" customFormat="1" ht="14.15" x14ac:dyDescent="0.4">
      <c r="A1099" s="39"/>
      <c r="E1099" s="74"/>
      <c r="F1099" s="74"/>
      <c r="G1099" s="74"/>
      <c r="S1099" s="61"/>
      <c r="T1099" s="61"/>
    </row>
    <row r="1100" spans="1:20" s="55" customFormat="1" ht="14.15" x14ac:dyDescent="0.4">
      <c r="A1100" s="39"/>
      <c r="E1100" s="74"/>
      <c r="F1100" s="74"/>
      <c r="G1100" s="74"/>
      <c r="S1100" s="61"/>
      <c r="T1100" s="61"/>
    </row>
    <row r="1101" spans="1:20" s="55" customFormat="1" ht="14.15" x14ac:dyDescent="0.4">
      <c r="A1101" s="39"/>
      <c r="E1101" s="74"/>
      <c r="F1101" s="74"/>
      <c r="G1101" s="74"/>
      <c r="S1101" s="61"/>
      <c r="T1101" s="61"/>
    </row>
    <row r="1102" spans="1:20" s="55" customFormat="1" ht="14.15" x14ac:dyDescent="0.4">
      <c r="A1102" s="39"/>
      <c r="E1102" s="74"/>
      <c r="F1102" s="74"/>
      <c r="G1102" s="74"/>
      <c r="S1102" s="61"/>
      <c r="T1102" s="61"/>
    </row>
    <row r="1103" spans="1:20" s="55" customFormat="1" ht="14.15" x14ac:dyDescent="0.4">
      <c r="A1103" s="39"/>
      <c r="E1103" s="74"/>
      <c r="F1103" s="74"/>
      <c r="G1103" s="74"/>
      <c r="S1103" s="61"/>
      <c r="T1103" s="61"/>
    </row>
    <row r="1104" spans="1:20" s="55" customFormat="1" ht="14.15" x14ac:dyDescent="0.4">
      <c r="A1104" s="39"/>
      <c r="E1104" s="74"/>
      <c r="F1104" s="74"/>
      <c r="G1104" s="74"/>
      <c r="S1104" s="61"/>
      <c r="T1104" s="61"/>
    </row>
    <row r="1105" spans="1:20" s="55" customFormat="1" ht="14.15" x14ac:dyDescent="0.4">
      <c r="A1105" s="39"/>
      <c r="E1105" s="74"/>
      <c r="F1105" s="74"/>
      <c r="G1105" s="74"/>
      <c r="S1105" s="61"/>
      <c r="T1105" s="61"/>
    </row>
    <row r="1106" spans="1:20" s="55" customFormat="1" ht="14.15" x14ac:dyDescent="0.4">
      <c r="A1106" s="39"/>
      <c r="E1106" s="74"/>
      <c r="F1106" s="74"/>
      <c r="G1106" s="74"/>
      <c r="S1106" s="61"/>
      <c r="T1106" s="61"/>
    </row>
    <row r="1107" spans="1:20" s="55" customFormat="1" ht="14.15" x14ac:dyDescent="0.4">
      <c r="A1107" s="39"/>
      <c r="E1107" s="74"/>
      <c r="F1107" s="74"/>
      <c r="G1107" s="74"/>
      <c r="S1107" s="61"/>
      <c r="T1107" s="61"/>
    </row>
    <row r="1108" spans="1:20" s="55" customFormat="1" ht="14.15" x14ac:dyDescent="0.4">
      <c r="A1108" s="39"/>
      <c r="E1108" s="74"/>
      <c r="F1108" s="74"/>
      <c r="G1108" s="74"/>
      <c r="S1108" s="61"/>
      <c r="T1108" s="61"/>
    </row>
    <row r="1109" spans="1:20" s="55" customFormat="1" ht="14.15" x14ac:dyDescent="0.4">
      <c r="A1109" s="39"/>
      <c r="E1109" s="74"/>
      <c r="F1109" s="74"/>
      <c r="G1109" s="74"/>
      <c r="S1109" s="61"/>
      <c r="T1109" s="61"/>
    </row>
    <row r="1110" spans="1:20" s="55" customFormat="1" ht="14.15" x14ac:dyDescent="0.4">
      <c r="A1110" s="39"/>
      <c r="E1110" s="74"/>
      <c r="F1110" s="74"/>
      <c r="G1110" s="74"/>
      <c r="S1110" s="61"/>
      <c r="T1110" s="61"/>
    </row>
    <row r="1111" spans="1:20" s="55" customFormat="1" ht="14.15" x14ac:dyDescent="0.4">
      <c r="A1111" s="39"/>
      <c r="E1111" s="74"/>
      <c r="F1111" s="74"/>
      <c r="G1111" s="74"/>
      <c r="S1111" s="61"/>
      <c r="T1111" s="61"/>
    </row>
    <row r="1112" spans="1:20" s="55" customFormat="1" ht="14.15" x14ac:dyDescent="0.4">
      <c r="A1112" s="39"/>
      <c r="E1112" s="74"/>
      <c r="F1112" s="74"/>
      <c r="G1112" s="74"/>
      <c r="S1112" s="61"/>
      <c r="T1112" s="61"/>
    </row>
    <row r="1113" spans="1:20" s="55" customFormat="1" ht="14.15" x14ac:dyDescent="0.4">
      <c r="A1113" s="39"/>
      <c r="E1113" s="74"/>
      <c r="F1113" s="74"/>
      <c r="G1113" s="74"/>
      <c r="S1113" s="61"/>
      <c r="T1113" s="61"/>
    </row>
    <row r="1114" spans="1:20" s="55" customFormat="1" ht="14.15" x14ac:dyDescent="0.4">
      <c r="A1114" s="39"/>
      <c r="E1114" s="74"/>
      <c r="F1114" s="74"/>
      <c r="G1114" s="74"/>
      <c r="S1114" s="61"/>
      <c r="T1114" s="61"/>
    </row>
    <row r="1115" spans="1:20" s="55" customFormat="1" ht="14.15" x14ac:dyDescent="0.4">
      <c r="A1115" s="39"/>
      <c r="E1115" s="74"/>
      <c r="F1115" s="74"/>
      <c r="G1115" s="74"/>
      <c r="S1115" s="61"/>
      <c r="T1115" s="61"/>
    </row>
    <row r="1116" spans="1:20" s="55" customFormat="1" ht="14.15" x14ac:dyDescent="0.4">
      <c r="A1116" s="39"/>
      <c r="E1116" s="74"/>
      <c r="F1116" s="74"/>
      <c r="G1116" s="74"/>
      <c r="S1116" s="61"/>
      <c r="T1116" s="61"/>
    </row>
    <row r="1117" spans="1:20" s="55" customFormat="1" ht="14.15" x14ac:dyDescent="0.4">
      <c r="A1117" s="39"/>
      <c r="E1117" s="74"/>
      <c r="F1117" s="74"/>
      <c r="G1117" s="74"/>
      <c r="S1117" s="61"/>
      <c r="T1117" s="61"/>
    </row>
    <row r="1118" spans="1:20" s="55" customFormat="1" ht="14.15" x14ac:dyDescent="0.4">
      <c r="A1118" s="39"/>
      <c r="E1118" s="74"/>
      <c r="F1118" s="74"/>
      <c r="G1118" s="74"/>
      <c r="S1118" s="61"/>
      <c r="T1118" s="61"/>
    </row>
    <row r="1119" spans="1:20" s="55" customFormat="1" ht="14.15" x14ac:dyDescent="0.4">
      <c r="A1119" s="39"/>
      <c r="E1119" s="74"/>
      <c r="F1119" s="74"/>
      <c r="G1119" s="74"/>
      <c r="S1119" s="61"/>
      <c r="T1119" s="61"/>
    </row>
    <row r="1120" spans="1:20" s="55" customFormat="1" ht="14.15" x14ac:dyDescent="0.4">
      <c r="A1120" s="39"/>
      <c r="E1120" s="74"/>
      <c r="F1120" s="74"/>
      <c r="G1120" s="74"/>
      <c r="S1120" s="61"/>
      <c r="T1120" s="61"/>
    </row>
    <row r="1121" spans="1:20" s="55" customFormat="1" ht="14.15" x14ac:dyDescent="0.4">
      <c r="A1121" s="39"/>
      <c r="E1121" s="74"/>
      <c r="F1121" s="74"/>
      <c r="G1121" s="74"/>
      <c r="S1121" s="61"/>
      <c r="T1121" s="61"/>
    </row>
    <row r="1122" spans="1:20" s="55" customFormat="1" ht="14.15" x14ac:dyDescent="0.4">
      <c r="A1122" s="39"/>
      <c r="E1122" s="74"/>
      <c r="F1122" s="74"/>
      <c r="G1122" s="74"/>
      <c r="S1122" s="61"/>
      <c r="T1122" s="61"/>
    </row>
    <row r="1123" spans="1:20" s="55" customFormat="1" ht="14.15" x14ac:dyDescent="0.4">
      <c r="A1123" s="39"/>
      <c r="E1123" s="74"/>
      <c r="F1123" s="74"/>
      <c r="G1123" s="74"/>
      <c r="S1123" s="61"/>
      <c r="T1123" s="61"/>
    </row>
    <row r="1124" spans="1:20" s="55" customFormat="1" ht="14.15" x14ac:dyDescent="0.4">
      <c r="A1124" s="39"/>
      <c r="E1124" s="74"/>
      <c r="F1124" s="74"/>
      <c r="G1124" s="74"/>
      <c r="S1124" s="61"/>
      <c r="T1124" s="61"/>
    </row>
    <row r="1125" spans="1:20" s="55" customFormat="1" ht="14.15" x14ac:dyDescent="0.4">
      <c r="A1125" s="39"/>
      <c r="E1125" s="74"/>
      <c r="F1125" s="74"/>
      <c r="G1125" s="74"/>
      <c r="S1125" s="61"/>
      <c r="T1125" s="61"/>
    </row>
    <row r="1126" spans="1:20" s="55" customFormat="1" ht="14.15" x14ac:dyDescent="0.4">
      <c r="A1126" s="39"/>
      <c r="E1126" s="74"/>
      <c r="F1126" s="74"/>
      <c r="G1126" s="74"/>
      <c r="S1126" s="61"/>
      <c r="T1126" s="61"/>
    </row>
    <row r="1127" spans="1:20" s="55" customFormat="1" ht="14.15" x14ac:dyDescent="0.4">
      <c r="A1127" s="39"/>
      <c r="E1127" s="74"/>
      <c r="F1127" s="74"/>
      <c r="G1127" s="74"/>
      <c r="S1127" s="61"/>
      <c r="T1127" s="61"/>
    </row>
    <row r="1128" spans="1:20" s="55" customFormat="1" ht="14.15" x14ac:dyDescent="0.4">
      <c r="A1128" s="39"/>
      <c r="E1128" s="74"/>
      <c r="F1128" s="74"/>
      <c r="G1128" s="74"/>
      <c r="S1128" s="61"/>
      <c r="T1128" s="61"/>
    </row>
    <row r="1129" spans="1:20" s="55" customFormat="1" ht="14.15" x14ac:dyDescent="0.4">
      <c r="A1129" s="39"/>
      <c r="E1129" s="74"/>
      <c r="F1129" s="74"/>
      <c r="G1129" s="74"/>
      <c r="S1129" s="61"/>
      <c r="T1129" s="61"/>
    </row>
    <row r="1130" spans="1:20" s="55" customFormat="1" ht="14.15" x14ac:dyDescent="0.4">
      <c r="A1130" s="39"/>
      <c r="E1130" s="74"/>
      <c r="F1130" s="74"/>
      <c r="G1130" s="74"/>
      <c r="S1130" s="61"/>
      <c r="T1130" s="61"/>
    </row>
    <row r="1131" spans="1:20" s="55" customFormat="1" ht="14.15" x14ac:dyDescent="0.4">
      <c r="A1131" s="39"/>
      <c r="E1131" s="74"/>
      <c r="F1131" s="74"/>
      <c r="G1131" s="74"/>
      <c r="S1131" s="61"/>
      <c r="T1131" s="61"/>
    </row>
    <row r="1132" spans="1:20" s="55" customFormat="1" ht="14.15" x14ac:dyDescent="0.4">
      <c r="A1132" s="39"/>
      <c r="E1132" s="74"/>
      <c r="F1132" s="74"/>
      <c r="G1132" s="74"/>
      <c r="S1132" s="61"/>
      <c r="T1132" s="61"/>
    </row>
    <row r="1133" spans="1:20" s="55" customFormat="1" ht="14.15" x14ac:dyDescent="0.4">
      <c r="A1133" s="39"/>
      <c r="E1133" s="74"/>
      <c r="F1133" s="74"/>
      <c r="G1133" s="74"/>
      <c r="S1133" s="61"/>
      <c r="T1133" s="61"/>
    </row>
    <row r="1134" spans="1:20" s="55" customFormat="1" ht="14.15" x14ac:dyDescent="0.4">
      <c r="A1134" s="39"/>
      <c r="E1134" s="74"/>
      <c r="F1134" s="74"/>
      <c r="G1134" s="74"/>
      <c r="S1134" s="61"/>
      <c r="T1134" s="61"/>
    </row>
    <row r="1135" spans="1:20" s="55" customFormat="1" ht="14.15" x14ac:dyDescent="0.4">
      <c r="A1135" s="39"/>
      <c r="E1135" s="74"/>
      <c r="F1135" s="74"/>
      <c r="G1135" s="74"/>
      <c r="S1135" s="61"/>
      <c r="T1135" s="61"/>
    </row>
    <row r="1136" spans="1:20" s="55" customFormat="1" ht="14.15" x14ac:dyDescent="0.4">
      <c r="A1136" s="39"/>
      <c r="E1136" s="74"/>
      <c r="F1136" s="74"/>
      <c r="G1136" s="74"/>
      <c r="S1136" s="61"/>
      <c r="T1136" s="61"/>
    </row>
    <row r="1137" spans="1:20" s="55" customFormat="1" ht="14.15" x14ac:dyDescent="0.4">
      <c r="A1137" s="39"/>
      <c r="E1137" s="74"/>
      <c r="F1137" s="74"/>
      <c r="G1137" s="74"/>
      <c r="S1137" s="61"/>
      <c r="T1137" s="61"/>
    </row>
    <row r="1138" spans="1:20" s="55" customFormat="1" ht="14.15" x14ac:dyDescent="0.4">
      <c r="A1138" s="39"/>
      <c r="E1138" s="74"/>
      <c r="F1138" s="74"/>
      <c r="G1138" s="74"/>
      <c r="S1138" s="61"/>
      <c r="T1138" s="61"/>
    </row>
    <row r="1139" spans="1:20" s="55" customFormat="1" ht="14.15" x14ac:dyDescent="0.4">
      <c r="A1139" s="39"/>
      <c r="E1139" s="74"/>
      <c r="F1139" s="74"/>
      <c r="G1139" s="74"/>
      <c r="S1139" s="61"/>
      <c r="T1139" s="61"/>
    </row>
    <row r="1140" spans="1:20" s="55" customFormat="1" ht="14.15" x14ac:dyDescent="0.4">
      <c r="A1140" s="39"/>
      <c r="E1140" s="74"/>
      <c r="F1140" s="74"/>
      <c r="G1140" s="74"/>
      <c r="S1140" s="61"/>
      <c r="T1140" s="61"/>
    </row>
    <row r="1141" spans="1:20" s="55" customFormat="1" ht="14.15" x14ac:dyDescent="0.4">
      <c r="A1141" s="39"/>
      <c r="E1141" s="74"/>
      <c r="F1141" s="74"/>
      <c r="G1141" s="74"/>
      <c r="S1141" s="61"/>
      <c r="T1141" s="61"/>
    </row>
    <row r="1142" spans="1:20" s="55" customFormat="1" ht="14.15" x14ac:dyDescent="0.4">
      <c r="A1142" s="39"/>
      <c r="E1142" s="74"/>
      <c r="F1142" s="74"/>
      <c r="G1142" s="74"/>
      <c r="S1142" s="61"/>
      <c r="T1142" s="61"/>
    </row>
    <row r="1143" spans="1:20" s="55" customFormat="1" ht="14.15" x14ac:dyDescent="0.4">
      <c r="A1143" s="39"/>
      <c r="E1143" s="74"/>
      <c r="F1143" s="74"/>
      <c r="G1143" s="74"/>
      <c r="S1143" s="61"/>
      <c r="T1143" s="61"/>
    </row>
    <row r="1144" spans="1:20" s="55" customFormat="1" ht="14.15" x14ac:dyDescent="0.4">
      <c r="A1144" s="39"/>
      <c r="E1144" s="74"/>
      <c r="F1144" s="74"/>
      <c r="G1144" s="74"/>
      <c r="S1144" s="61"/>
      <c r="T1144" s="61"/>
    </row>
    <row r="1145" spans="1:20" s="55" customFormat="1" ht="14.15" x14ac:dyDescent="0.4">
      <c r="A1145" s="39"/>
      <c r="E1145" s="74"/>
      <c r="F1145" s="74"/>
      <c r="G1145" s="74"/>
      <c r="S1145" s="61"/>
      <c r="T1145" s="61"/>
    </row>
    <row r="1146" spans="1:20" s="55" customFormat="1" ht="14.15" x14ac:dyDescent="0.4">
      <c r="A1146" s="39"/>
      <c r="E1146" s="74"/>
      <c r="F1146" s="74"/>
      <c r="G1146" s="74"/>
      <c r="S1146" s="61"/>
      <c r="T1146" s="61"/>
    </row>
    <row r="1147" spans="1:20" s="55" customFormat="1" ht="14.15" x14ac:dyDescent="0.4">
      <c r="A1147" s="39"/>
      <c r="E1147" s="74"/>
      <c r="F1147" s="74"/>
      <c r="G1147" s="74"/>
      <c r="S1147" s="61"/>
      <c r="T1147" s="61"/>
    </row>
    <row r="1148" spans="1:20" s="55" customFormat="1" ht="14.15" x14ac:dyDescent="0.4">
      <c r="A1148" s="39"/>
      <c r="E1148" s="74"/>
      <c r="F1148" s="74"/>
      <c r="G1148" s="74"/>
      <c r="S1148" s="61"/>
      <c r="T1148" s="61"/>
    </row>
    <row r="1149" spans="1:20" s="55" customFormat="1" ht="14.15" x14ac:dyDescent="0.4">
      <c r="A1149" s="39"/>
      <c r="E1149" s="74"/>
      <c r="F1149" s="74"/>
      <c r="G1149" s="74"/>
      <c r="S1149" s="61"/>
      <c r="T1149" s="61"/>
    </row>
    <row r="1150" spans="1:20" s="55" customFormat="1" ht="14.15" x14ac:dyDescent="0.4">
      <c r="A1150" s="39"/>
      <c r="E1150" s="74"/>
      <c r="F1150" s="74"/>
      <c r="G1150" s="74"/>
      <c r="S1150" s="61"/>
      <c r="T1150" s="61"/>
    </row>
    <row r="1151" spans="1:20" s="55" customFormat="1" ht="14.15" x14ac:dyDescent="0.4">
      <c r="A1151" s="39"/>
      <c r="E1151" s="74"/>
      <c r="F1151" s="74"/>
      <c r="G1151" s="74"/>
      <c r="S1151" s="61"/>
      <c r="T1151" s="61"/>
    </row>
    <row r="1152" spans="1:20" s="55" customFormat="1" ht="14.15" x14ac:dyDescent="0.4">
      <c r="A1152" s="39"/>
      <c r="E1152" s="74"/>
      <c r="F1152" s="74"/>
      <c r="G1152" s="74"/>
      <c r="S1152" s="61"/>
      <c r="T1152" s="61"/>
    </row>
    <row r="1153" spans="1:20" s="55" customFormat="1" ht="14.15" x14ac:dyDescent="0.4">
      <c r="A1153" s="39"/>
      <c r="E1153" s="74"/>
      <c r="F1153" s="74"/>
      <c r="G1153" s="74"/>
      <c r="S1153" s="61"/>
      <c r="T1153" s="61"/>
    </row>
    <row r="1154" spans="1:20" s="55" customFormat="1" ht="14.15" x14ac:dyDescent="0.4">
      <c r="A1154" s="39"/>
      <c r="E1154" s="74"/>
      <c r="F1154" s="74"/>
      <c r="G1154" s="74"/>
      <c r="S1154" s="61"/>
      <c r="T1154" s="61"/>
    </row>
    <row r="1155" spans="1:20" s="55" customFormat="1" ht="14.15" x14ac:dyDescent="0.4">
      <c r="A1155" s="39"/>
      <c r="E1155" s="74"/>
      <c r="F1155" s="74"/>
      <c r="G1155" s="74"/>
      <c r="S1155" s="61"/>
      <c r="T1155" s="61"/>
    </row>
    <row r="1156" spans="1:20" s="55" customFormat="1" ht="14.15" x14ac:dyDescent="0.4">
      <c r="A1156" s="39"/>
      <c r="E1156" s="74"/>
      <c r="F1156" s="74"/>
      <c r="G1156" s="74"/>
      <c r="S1156" s="61"/>
      <c r="T1156" s="61"/>
    </row>
    <row r="1157" spans="1:20" s="55" customFormat="1" ht="14.15" x14ac:dyDescent="0.4">
      <c r="A1157" s="39"/>
      <c r="E1157" s="74"/>
      <c r="F1157" s="74"/>
      <c r="G1157" s="74"/>
      <c r="S1157" s="61"/>
      <c r="T1157" s="61"/>
    </row>
    <row r="1158" spans="1:20" s="55" customFormat="1" ht="14.15" x14ac:dyDescent="0.4">
      <c r="A1158" s="39"/>
      <c r="E1158" s="74"/>
      <c r="F1158" s="74"/>
      <c r="G1158" s="74"/>
      <c r="S1158" s="61"/>
      <c r="T1158" s="61"/>
    </row>
    <row r="1159" spans="1:20" s="55" customFormat="1" ht="14.15" x14ac:dyDescent="0.4">
      <c r="A1159" s="39"/>
      <c r="E1159" s="74"/>
      <c r="F1159" s="74"/>
      <c r="G1159" s="74"/>
      <c r="S1159" s="61"/>
      <c r="T1159" s="61"/>
    </row>
    <row r="1160" spans="1:20" s="55" customFormat="1" ht="14.15" x14ac:dyDescent="0.4">
      <c r="A1160" s="39"/>
      <c r="E1160" s="74"/>
      <c r="F1160" s="74"/>
      <c r="G1160" s="74"/>
      <c r="S1160" s="61"/>
      <c r="T1160" s="61"/>
    </row>
    <row r="1161" spans="1:20" s="55" customFormat="1" ht="14.15" x14ac:dyDescent="0.4">
      <c r="A1161" s="39"/>
      <c r="E1161" s="74"/>
      <c r="F1161" s="74"/>
      <c r="G1161" s="74"/>
      <c r="S1161" s="61"/>
      <c r="T1161" s="61"/>
    </row>
    <row r="1162" spans="1:20" s="55" customFormat="1" ht="14.15" x14ac:dyDescent="0.4">
      <c r="A1162" s="39"/>
      <c r="E1162" s="74"/>
      <c r="F1162" s="74"/>
      <c r="G1162" s="74"/>
      <c r="S1162" s="61"/>
      <c r="T1162" s="61"/>
    </row>
    <row r="1163" spans="1:20" s="55" customFormat="1" ht="14.15" x14ac:dyDescent="0.4">
      <c r="A1163" s="39"/>
      <c r="E1163" s="74"/>
      <c r="F1163" s="74"/>
      <c r="G1163" s="74"/>
      <c r="S1163" s="61"/>
      <c r="T1163" s="61"/>
    </row>
    <row r="1164" spans="1:20" s="55" customFormat="1" ht="14.15" x14ac:dyDescent="0.4">
      <c r="A1164" s="39"/>
      <c r="E1164" s="74"/>
      <c r="F1164" s="74"/>
      <c r="G1164" s="74"/>
      <c r="S1164" s="61"/>
      <c r="T1164" s="61"/>
    </row>
    <row r="1165" spans="1:20" s="55" customFormat="1" ht="14.15" x14ac:dyDescent="0.4">
      <c r="A1165" s="39"/>
      <c r="E1165" s="74"/>
      <c r="F1165" s="74"/>
      <c r="G1165" s="74"/>
      <c r="S1165" s="61"/>
      <c r="T1165" s="61"/>
    </row>
    <row r="1166" spans="1:20" s="55" customFormat="1" ht="14.15" x14ac:dyDescent="0.4">
      <c r="A1166" s="39"/>
      <c r="E1166" s="74"/>
      <c r="F1166" s="74"/>
      <c r="G1166" s="74"/>
      <c r="S1166" s="61"/>
      <c r="T1166" s="61"/>
    </row>
    <row r="1167" spans="1:20" s="55" customFormat="1" ht="14.15" x14ac:dyDescent="0.4">
      <c r="A1167" s="39"/>
      <c r="E1167" s="74"/>
      <c r="F1167" s="74"/>
      <c r="G1167" s="74"/>
      <c r="S1167" s="61"/>
      <c r="T1167" s="61"/>
    </row>
    <row r="1168" spans="1:20" s="55" customFormat="1" ht="14.15" x14ac:dyDescent="0.4">
      <c r="A1168" s="39"/>
      <c r="E1168" s="74"/>
      <c r="F1168" s="74"/>
      <c r="G1168" s="74"/>
      <c r="S1168" s="61"/>
      <c r="T1168" s="61"/>
    </row>
    <row r="1169" spans="1:20" s="55" customFormat="1" ht="14.15" x14ac:dyDescent="0.4">
      <c r="A1169" s="39"/>
      <c r="E1169" s="74"/>
      <c r="F1169" s="74"/>
      <c r="G1169" s="74"/>
      <c r="S1169" s="61"/>
      <c r="T1169" s="61"/>
    </row>
    <row r="1170" spans="1:20" s="55" customFormat="1" ht="14.15" x14ac:dyDescent="0.4">
      <c r="A1170" s="39"/>
      <c r="E1170" s="74"/>
      <c r="F1170" s="74"/>
      <c r="G1170" s="74"/>
      <c r="S1170" s="61"/>
      <c r="T1170" s="61"/>
    </row>
    <row r="1171" spans="1:20" s="55" customFormat="1" ht="14.15" x14ac:dyDescent="0.4">
      <c r="A1171" s="39"/>
      <c r="E1171" s="74"/>
      <c r="F1171" s="74"/>
      <c r="G1171" s="74"/>
      <c r="S1171" s="61"/>
      <c r="T1171" s="61"/>
    </row>
    <row r="1172" spans="1:20" s="55" customFormat="1" ht="14.15" x14ac:dyDescent="0.4">
      <c r="A1172" s="39"/>
      <c r="E1172" s="74"/>
      <c r="F1172" s="74"/>
      <c r="G1172" s="74"/>
      <c r="S1172" s="61"/>
      <c r="T1172" s="61"/>
    </row>
    <row r="1173" spans="1:20" s="55" customFormat="1" ht="14.15" x14ac:dyDescent="0.4">
      <c r="A1173" s="39"/>
      <c r="E1173" s="74"/>
      <c r="F1173" s="74"/>
      <c r="G1173" s="74"/>
      <c r="S1173" s="61"/>
      <c r="T1173" s="61"/>
    </row>
    <row r="1174" spans="1:20" s="55" customFormat="1" ht="14.15" x14ac:dyDescent="0.4">
      <c r="A1174" s="39"/>
      <c r="E1174" s="74"/>
      <c r="F1174" s="74"/>
      <c r="G1174" s="74"/>
      <c r="S1174" s="61"/>
      <c r="T1174" s="61"/>
    </row>
    <row r="1175" spans="1:20" s="55" customFormat="1" ht="14.15" x14ac:dyDescent="0.4">
      <c r="A1175" s="39"/>
      <c r="E1175" s="74"/>
      <c r="F1175" s="74"/>
      <c r="G1175" s="74"/>
      <c r="S1175" s="61"/>
      <c r="T1175" s="61"/>
    </row>
    <row r="1176" spans="1:20" s="55" customFormat="1" ht="14.15" x14ac:dyDescent="0.4">
      <c r="A1176" s="39"/>
      <c r="E1176" s="74"/>
      <c r="F1176" s="74"/>
      <c r="G1176" s="74"/>
      <c r="S1176" s="61"/>
      <c r="T1176" s="61"/>
    </row>
    <row r="1177" spans="1:20" s="55" customFormat="1" ht="14.15" x14ac:dyDescent="0.4">
      <c r="A1177" s="39"/>
      <c r="E1177" s="74"/>
      <c r="F1177" s="74"/>
      <c r="G1177" s="74"/>
      <c r="S1177" s="61"/>
      <c r="T1177" s="61"/>
    </row>
    <row r="1178" spans="1:20" s="55" customFormat="1" ht="14.15" x14ac:dyDescent="0.4">
      <c r="A1178" s="39"/>
      <c r="E1178" s="74"/>
      <c r="F1178" s="74"/>
      <c r="G1178" s="74"/>
      <c r="S1178" s="61"/>
      <c r="T1178" s="61"/>
    </row>
    <row r="1179" spans="1:20" s="55" customFormat="1" ht="14.15" x14ac:dyDescent="0.4">
      <c r="A1179" s="39"/>
      <c r="E1179" s="74"/>
      <c r="F1179" s="74"/>
      <c r="G1179" s="74"/>
      <c r="S1179" s="61"/>
      <c r="T1179" s="61"/>
    </row>
    <row r="1180" spans="1:20" s="55" customFormat="1" ht="14.15" x14ac:dyDescent="0.4">
      <c r="A1180" s="39"/>
      <c r="E1180" s="74"/>
      <c r="F1180" s="74"/>
      <c r="G1180" s="74"/>
      <c r="S1180" s="61"/>
      <c r="T1180" s="61"/>
    </row>
    <row r="1181" spans="1:20" s="55" customFormat="1" ht="14.15" x14ac:dyDescent="0.4">
      <c r="A1181" s="39"/>
      <c r="E1181" s="74"/>
      <c r="F1181" s="74"/>
      <c r="G1181" s="74"/>
      <c r="S1181" s="61"/>
      <c r="T1181" s="61"/>
    </row>
    <row r="1182" spans="1:20" s="55" customFormat="1" ht="14.15" x14ac:dyDescent="0.4">
      <c r="A1182" s="39"/>
      <c r="E1182" s="74"/>
      <c r="F1182" s="74"/>
      <c r="G1182" s="74"/>
      <c r="S1182" s="61"/>
      <c r="T1182" s="61"/>
    </row>
    <row r="1183" spans="1:20" s="55" customFormat="1" ht="14.15" x14ac:dyDescent="0.4">
      <c r="A1183" s="39"/>
      <c r="E1183" s="74"/>
      <c r="F1183" s="74"/>
      <c r="G1183" s="74"/>
      <c r="S1183" s="61"/>
      <c r="T1183" s="61"/>
    </row>
    <row r="1184" spans="1:20" s="55" customFormat="1" ht="14.15" x14ac:dyDescent="0.4">
      <c r="A1184" s="39"/>
      <c r="E1184" s="74"/>
      <c r="F1184" s="74"/>
      <c r="G1184" s="74"/>
      <c r="S1184" s="61"/>
      <c r="T1184" s="61"/>
    </row>
    <row r="1185" spans="1:20" s="55" customFormat="1" ht="14.15" x14ac:dyDescent="0.4">
      <c r="A1185" s="39"/>
      <c r="E1185" s="74"/>
      <c r="F1185" s="74"/>
      <c r="G1185" s="74"/>
      <c r="S1185" s="61"/>
      <c r="T1185" s="61"/>
    </row>
    <row r="1186" spans="1:20" s="55" customFormat="1" ht="14.15" x14ac:dyDescent="0.4">
      <c r="A1186" s="39"/>
      <c r="E1186" s="74"/>
      <c r="F1186" s="74"/>
      <c r="G1186" s="74"/>
      <c r="S1186" s="61"/>
      <c r="T1186" s="61"/>
    </row>
    <row r="1187" spans="1:20" s="55" customFormat="1" ht="14.15" x14ac:dyDescent="0.4">
      <c r="A1187" s="39"/>
      <c r="E1187" s="74"/>
      <c r="F1187" s="74"/>
      <c r="G1187" s="74"/>
      <c r="S1187" s="61"/>
      <c r="T1187" s="61"/>
    </row>
    <row r="1188" spans="1:20" s="55" customFormat="1" ht="14.15" x14ac:dyDescent="0.4">
      <c r="A1188" s="39"/>
      <c r="E1188" s="74"/>
      <c r="F1188" s="74"/>
      <c r="G1188" s="74"/>
      <c r="S1188" s="61"/>
      <c r="T1188" s="61"/>
    </row>
    <row r="1189" spans="1:20" s="55" customFormat="1" ht="14.15" x14ac:dyDescent="0.4">
      <c r="A1189" s="39"/>
      <c r="E1189" s="74"/>
      <c r="F1189" s="74"/>
      <c r="G1189" s="74"/>
      <c r="S1189" s="61"/>
      <c r="T1189" s="61"/>
    </row>
    <row r="1190" spans="1:20" s="55" customFormat="1" ht="14.15" x14ac:dyDescent="0.4">
      <c r="A1190" s="39"/>
      <c r="E1190" s="74"/>
      <c r="F1190" s="74"/>
      <c r="G1190" s="74"/>
      <c r="S1190" s="61"/>
      <c r="T1190" s="61"/>
    </row>
    <row r="1191" spans="1:20" s="55" customFormat="1" ht="14.15" x14ac:dyDescent="0.4">
      <c r="A1191" s="39"/>
      <c r="E1191" s="74"/>
      <c r="F1191" s="74"/>
      <c r="G1191" s="74"/>
      <c r="S1191" s="61"/>
      <c r="T1191" s="61"/>
    </row>
    <row r="1192" spans="1:20" s="55" customFormat="1" ht="14.15" x14ac:dyDescent="0.4">
      <c r="A1192" s="39"/>
      <c r="E1192" s="74"/>
      <c r="F1192" s="74"/>
      <c r="G1192" s="74"/>
      <c r="S1192" s="61"/>
      <c r="T1192" s="61"/>
    </row>
    <row r="1193" spans="1:20" s="55" customFormat="1" ht="14.15" x14ac:dyDescent="0.4">
      <c r="A1193" s="39"/>
      <c r="E1193" s="74"/>
      <c r="F1193" s="74"/>
      <c r="G1193" s="74"/>
      <c r="S1193" s="61"/>
      <c r="T1193" s="61"/>
    </row>
    <row r="1194" spans="1:20" s="55" customFormat="1" ht="14.15" x14ac:dyDescent="0.4">
      <c r="A1194" s="39"/>
      <c r="E1194" s="74"/>
      <c r="F1194" s="74"/>
      <c r="G1194" s="74"/>
      <c r="S1194" s="61"/>
      <c r="T1194" s="61"/>
    </row>
    <row r="1195" spans="1:20" s="55" customFormat="1" ht="14.15" x14ac:dyDescent="0.4">
      <c r="A1195" s="39"/>
      <c r="E1195" s="74"/>
      <c r="F1195" s="74"/>
      <c r="G1195" s="74"/>
      <c r="S1195" s="61"/>
      <c r="T1195" s="61"/>
    </row>
    <row r="1196" spans="1:20" s="55" customFormat="1" ht="14.15" x14ac:dyDescent="0.4">
      <c r="A1196" s="39"/>
      <c r="E1196" s="74"/>
      <c r="F1196" s="74"/>
      <c r="G1196" s="74"/>
      <c r="S1196" s="61"/>
      <c r="T1196" s="61"/>
    </row>
    <row r="1197" spans="1:20" s="55" customFormat="1" ht="14.15" x14ac:dyDescent="0.4">
      <c r="A1197" s="39"/>
      <c r="E1197" s="74"/>
      <c r="F1197" s="74"/>
      <c r="G1197" s="74"/>
      <c r="S1197" s="61"/>
      <c r="T1197" s="61"/>
    </row>
    <row r="1198" spans="1:20" s="55" customFormat="1" ht="14.15" x14ac:dyDescent="0.4">
      <c r="A1198" s="39"/>
      <c r="E1198" s="74"/>
      <c r="F1198" s="74"/>
      <c r="G1198" s="74"/>
      <c r="S1198" s="61"/>
      <c r="T1198" s="61"/>
    </row>
    <row r="1199" spans="1:20" s="55" customFormat="1" ht="14.15" x14ac:dyDescent="0.4">
      <c r="A1199" s="39"/>
      <c r="E1199" s="74"/>
      <c r="F1199" s="74"/>
      <c r="G1199" s="74"/>
      <c r="S1199" s="61"/>
      <c r="T1199" s="61"/>
    </row>
    <row r="1200" spans="1:20" s="55" customFormat="1" ht="14.15" x14ac:dyDescent="0.4">
      <c r="A1200" s="39"/>
      <c r="E1200" s="74"/>
      <c r="F1200" s="74"/>
      <c r="G1200" s="74"/>
      <c r="S1200" s="61"/>
      <c r="T1200" s="61"/>
    </row>
    <row r="1201" spans="1:20" s="55" customFormat="1" ht="14.15" x14ac:dyDescent="0.4">
      <c r="A1201" s="39"/>
      <c r="E1201" s="74"/>
      <c r="F1201" s="74"/>
      <c r="G1201" s="74"/>
      <c r="S1201" s="61"/>
      <c r="T1201" s="61"/>
    </row>
    <row r="1202" spans="1:20" s="55" customFormat="1" ht="14.15" x14ac:dyDescent="0.4">
      <c r="A1202" s="39"/>
      <c r="E1202" s="74"/>
      <c r="F1202" s="74"/>
      <c r="G1202" s="74"/>
      <c r="S1202" s="61"/>
      <c r="T1202" s="61"/>
    </row>
    <row r="1203" spans="1:20" s="55" customFormat="1" ht="14.15" x14ac:dyDescent="0.4">
      <c r="A1203" s="39"/>
      <c r="E1203" s="74"/>
      <c r="F1203" s="74"/>
      <c r="G1203" s="74"/>
      <c r="S1203" s="61"/>
      <c r="T1203" s="61"/>
    </row>
    <row r="1204" spans="1:20" s="55" customFormat="1" ht="14.15" x14ac:dyDescent="0.4">
      <c r="A1204" s="39"/>
      <c r="E1204" s="74"/>
      <c r="F1204" s="74"/>
      <c r="G1204" s="74"/>
      <c r="S1204" s="61"/>
      <c r="T1204" s="61"/>
    </row>
    <row r="1205" spans="1:20" s="55" customFormat="1" ht="14.15" x14ac:dyDescent="0.4">
      <c r="A1205" s="39"/>
      <c r="E1205" s="74"/>
      <c r="F1205" s="74"/>
      <c r="G1205" s="74"/>
      <c r="S1205" s="61"/>
      <c r="T1205" s="61"/>
    </row>
    <row r="1206" spans="1:20" s="55" customFormat="1" ht="14.15" x14ac:dyDescent="0.4">
      <c r="A1206" s="39"/>
      <c r="E1206" s="74"/>
      <c r="F1206" s="74"/>
      <c r="G1206" s="74"/>
      <c r="S1206" s="61"/>
      <c r="T1206" s="61"/>
    </row>
    <row r="1207" spans="1:20" s="55" customFormat="1" ht="14.15" x14ac:dyDescent="0.4">
      <c r="A1207" s="39"/>
      <c r="E1207" s="74"/>
      <c r="F1207" s="74"/>
      <c r="G1207" s="74"/>
      <c r="S1207" s="61"/>
      <c r="T1207" s="61"/>
    </row>
    <row r="1208" spans="1:20" s="55" customFormat="1" ht="14.15" x14ac:dyDescent="0.4">
      <c r="A1208" s="39"/>
      <c r="E1208" s="74"/>
      <c r="F1208" s="74"/>
      <c r="G1208" s="74"/>
      <c r="S1208" s="61"/>
      <c r="T1208" s="61"/>
    </row>
    <row r="1209" spans="1:20" s="55" customFormat="1" ht="14.15" x14ac:dyDescent="0.4">
      <c r="A1209" s="39"/>
      <c r="E1209" s="74"/>
      <c r="F1209" s="74"/>
      <c r="G1209" s="74"/>
      <c r="S1209" s="61"/>
      <c r="T1209" s="61"/>
    </row>
    <row r="1210" spans="1:20" s="55" customFormat="1" ht="14.15" x14ac:dyDescent="0.4">
      <c r="A1210" s="39"/>
      <c r="E1210" s="74"/>
      <c r="F1210" s="74"/>
      <c r="G1210" s="74"/>
      <c r="S1210" s="61"/>
      <c r="T1210" s="61"/>
    </row>
    <row r="1211" spans="1:20" s="55" customFormat="1" ht="14.15" x14ac:dyDescent="0.4">
      <c r="A1211" s="39"/>
      <c r="E1211" s="74"/>
      <c r="F1211" s="74"/>
      <c r="G1211" s="74"/>
      <c r="S1211" s="61"/>
      <c r="T1211" s="61"/>
    </row>
    <row r="1212" spans="1:20" s="55" customFormat="1" ht="14.15" x14ac:dyDescent="0.4">
      <c r="A1212" s="39"/>
      <c r="E1212" s="74"/>
      <c r="F1212" s="74"/>
      <c r="G1212" s="74"/>
      <c r="S1212" s="61"/>
      <c r="T1212" s="61"/>
    </row>
    <row r="1213" spans="1:20" s="55" customFormat="1" ht="14.15" x14ac:dyDescent="0.4">
      <c r="A1213" s="39"/>
      <c r="E1213" s="74"/>
      <c r="F1213" s="74"/>
      <c r="G1213" s="74"/>
      <c r="S1213" s="61"/>
      <c r="T1213" s="61"/>
    </row>
    <row r="1214" spans="1:20" s="55" customFormat="1" ht="14.15" x14ac:dyDescent="0.4">
      <c r="A1214" s="39"/>
      <c r="E1214" s="74"/>
      <c r="F1214" s="74"/>
      <c r="G1214" s="74"/>
      <c r="S1214" s="61"/>
      <c r="T1214" s="61"/>
    </row>
    <row r="1215" spans="1:20" s="55" customFormat="1" ht="14.15" x14ac:dyDescent="0.4">
      <c r="A1215" s="39"/>
      <c r="E1215" s="74"/>
      <c r="F1215" s="74"/>
      <c r="G1215" s="74"/>
      <c r="S1215" s="61"/>
      <c r="T1215" s="61"/>
    </row>
    <row r="1216" spans="1:20" s="55" customFormat="1" ht="14.15" x14ac:dyDescent="0.4">
      <c r="A1216" s="39"/>
      <c r="E1216" s="74"/>
      <c r="F1216" s="74"/>
      <c r="G1216" s="74"/>
      <c r="S1216" s="61"/>
      <c r="T1216" s="61"/>
    </row>
    <row r="1217" spans="1:20" s="55" customFormat="1" ht="14.15" x14ac:dyDescent="0.4">
      <c r="A1217" s="39"/>
      <c r="E1217" s="74"/>
      <c r="F1217" s="74"/>
      <c r="G1217" s="74"/>
      <c r="S1217" s="61"/>
      <c r="T1217" s="61"/>
    </row>
    <row r="1218" spans="1:20" s="55" customFormat="1" ht="14.15" x14ac:dyDescent="0.4">
      <c r="A1218" s="39"/>
      <c r="E1218" s="74"/>
      <c r="F1218" s="74"/>
      <c r="G1218" s="74"/>
      <c r="S1218" s="61"/>
      <c r="T1218" s="61"/>
    </row>
    <row r="1219" spans="1:20" s="55" customFormat="1" ht="14.15" x14ac:dyDescent="0.4">
      <c r="A1219" s="39"/>
      <c r="E1219" s="74"/>
      <c r="F1219" s="74"/>
      <c r="G1219" s="74"/>
      <c r="S1219" s="61"/>
      <c r="T1219" s="61"/>
    </row>
    <row r="1220" spans="1:20" s="55" customFormat="1" ht="14.15" x14ac:dyDescent="0.4">
      <c r="A1220" s="39"/>
      <c r="E1220" s="74"/>
      <c r="F1220" s="74"/>
      <c r="G1220" s="74"/>
      <c r="S1220" s="61"/>
      <c r="T1220" s="61"/>
    </row>
    <row r="1221" spans="1:20" s="55" customFormat="1" ht="14.15" x14ac:dyDescent="0.4">
      <c r="A1221" s="39"/>
      <c r="E1221" s="74"/>
      <c r="F1221" s="74"/>
      <c r="G1221" s="74"/>
      <c r="S1221" s="61"/>
      <c r="T1221" s="61"/>
    </row>
    <row r="1222" spans="1:20" s="55" customFormat="1" ht="14.15" x14ac:dyDescent="0.4">
      <c r="A1222" s="39"/>
      <c r="E1222" s="74"/>
      <c r="F1222" s="74"/>
      <c r="G1222" s="74"/>
      <c r="S1222" s="61"/>
      <c r="T1222" s="61"/>
    </row>
    <row r="1223" spans="1:20" s="55" customFormat="1" ht="14.15" x14ac:dyDescent="0.4">
      <c r="A1223" s="39"/>
      <c r="E1223" s="74"/>
      <c r="F1223" s="74"/>
      <c r="G1223" s="74"/>
      <c r="S1223" s="61"/>
      <c r="T1223" s="61"/>
    </row>
    <row r="1224" spans="1:20" s="55" customFormat="1" ht="14.15" x14ac:dyDescent="0.4">
      <c r="A1224" s="39"/>
      <c r="E1224" s="74"/>
      <c r="F1224" s="74"/>
      <c r="G1224" s="74"/>
      <c r="S1224" s="61"/>
      <c r="T1224" s="61"/>
    </row>
    <row r="1225" spans="1:20" s="55" customFormat="1" ht="14.15" x14ac:dyDescent="0.4">
      <c r="A1225" s="39"/>
      <c r="E1225" s="74"/>
      <c r="F1225" s="74"/>
      <c r="G1225" s="74"/>
      <c r="S1225" s="61"/>
      <c r="T1225" s="61"/>
    </row>
    <row r="1226" spans="1:20" s="55" customFormat="1" ht="14.15" x14ac:dyDescent="0.4">
      <c r="A1226" s="39"/>
      <c r="E1226" s="74"/>
      <c r="F1226" s="74"/>
      <c r="G1226" s="74"/>
      <c r="S1226" s="61"/>
      <c r="T1226" s="61"/>
    </row>
    <row r="1227" spans="1:20" s="55" customFormat="1" ht="14.15" x14ac:dyDescent="0.4">
      <c r="A1227" s="39"/>
      <c r="E1227" s="74"/>
      <c r="F1227" s="74"/>
      <c r="G1227" s="74"/>
      <c r="S1227" s="61"/>
      <c r="T1227" s="61"/>
    </row>
    <row r="1228" spans="1:20" s="55" customFormat="1" ht="14.15" x14ac:dyDescent="0.4">
      <c r="A1228" s="39"/>
      <c r="E1228" s="74"/>
      <c r="F1228" s="74"/>
      <c r="G1228" s="74"/>
      <c r="S1228" s="61"/>
      <c r="T1228" s="61"/>
    </row>
    <row r="1229" spans="1:20" s="55" customFormat="1" ht="14.15" x14ac:dyDescent="0.4">
      <c r="A1229" s="39"/>
      <c r="E1229" s="74"/>
      <c r="F1229" s="74"/>
      <c r="G1229" s="74"/>
      <c r="S1229" s="61"/>
      <c r="T1229" s="61"/>
    </row>
    <row r="1230" spans="1:20" s="55" customFormat="1" ht="14.15" x14ac:dyDescent="0.4">
      <c r="A1230" s="39"/>
      <c r="E1230" s="74"/>
      <c r="F1230" s="74"/>
      <c r="G1230" s="74"/>
      <c r="S1230" s="61"/>
      <c r="T1230" s="61"/>
    </row>
    <row r="1231" spans="1:20" s="55" customFormat="1" ht="14.15" x14ac:dyDescent="0.4">
      <c r="A1231" s="39"/>
      <c r="E1231" s="74"/>
      <c r="F1231" s="74"/>
      <c r="G1231" s="74"/>
      <c r="S1231" s="61"/>
      <c r="T1231" s="61"/>
    </row>
    <row r="1232" spans="1:20" s="55" customFormat="1" ht="14.15" x14ac:dyDescent="0.4">
      <c r="A1232" s="39"/>
      <c r="E1232" s="74"/>
      <c r="F1232" s="74"/>
      <c r="G1232" s="74"/>
      <c r="S1232" s="61"/>
      <c r="T1232" s="61"/>
    </row>
    <row r="1233" spans="1:20" s="55" customFormat="1" ht="14.15" x14ac:dyDescent="0.4">
      <c r="A1233" s="39"/>
      <c r="E1233" s="74"/>
      <c r="F1233" s="74"/>
      <c r="G1233" s="74"/>
      <c r="S1233" s="61"/>
      <c r="T1233" s="61"/>
    </row>
    <row r="1234" spans="1:20" s="55" customFormat="1" ht="14.15" x14ac:dyDescent="0.4">
      <c r="A1234" s="39"/>
      <c r="E1234" s="74"/>
      <c r="F1234" s="74"/>
      <c r="G1234" s="74"/>
      <c r="S1234" s="61"/>
      <c r="T1234" s="61"/>
    </row>
    <row r="1235" spans="1:20" s="55" customFormat="1" ht="14.15" x14ac:dyDescent="0.4">
      <c r="A1235" s="39"/>
      <c r="E1235" s="74"/>
      <c r="F1235" s="74"/>
      <c r="G1235" s="74"/>
      <c r="S1235" s="61"/>
      <c r="T1235" s="61"/>
    </row>
    <row r="1236" spans="1:20" s="55" customFormat="1" ht="14.15" x14ac:dyDescent="0.4">
      <c r="A1236" s="39"/>
      <c r="E1236" s="74"/>
      <c r="F1236" s="74"/>
      <c r="G1236" s="74"/>
      <c r="S1236" s="61"/>
      <c r="T1236" s="61"/>
    </row>
    <row r="1237" spans="1:20" s="55" customFormat="1" ht="14.15" x14ac:dyDescent="0.4">
      <c r="A1237" s="39"/>
      <c r="E1237" s="74"/>
      <c r="F1237" s="74"/>
      <c r="G1237" s="74"/>
      <c r="S1237" s="61"/>
      <c r="T1237" s="61"/>
    </row>
    <row r="1238" spans="1:20" s="55" customFormat="1" ht="14.15" x14ac:dyDescent="0.4">
      <c r="A1238" s="39"/>
      <c r="E1238" s="74"/>
      <c r="F1238" s="74"/>
      <c r="G1238" s="74"/>
      <c r="S1238" s="61"/>
      <c r="T1238" s="61"/>
    </row>
    <row r="1239" spans="1:20" s="55" customFormat="1" ht="14.15" x14ac:dyDescent="0.4">
      <c r="A1239" s="39"/>
      <c r="E1239" s="74"/>
      <c r="F1239" s="74"/>
      <c r="G1239" s="74"/>
      <c r="S1239" s="61"/>
      <c r="T1239" s="61"/>
    </row>
    <row r="1240" spans="1:20" s="55" customFormat="1" ht="14.15" x14ac:dyDescent="0.4">
      <c r="A1240" s="39"/>
      <c r="E1240" s="74"/>
      <c r="F1240" s="74"/>
      <c r="G1240" s="74"/>
      <c r="S1240" s="61"/>
      <c r="T1240" s="61"/>
    </row>
    <row r="1241" spans="1:20" s="55" customFormat="1" ht="14.15" x14ac:dyDescent="0.4">
      <c r="A1241" s="39"/>
      <c r="E1241" s="74"/>
      <c r="F1241" s="74"/>
      <c r="G1241" s="74"/>
      <c r="S1241" s="61"/>
      <c r="T1241" s="61"/>
    </row>
    <row r="1242" spans="1:20" s="55" customFormat="1" ht="14.15" x14ac:dyDescent="0.4">
      <c r="A1242" s="39"/>
      <c r="E1242" s="74"/>
      <c r="F1242" s="74"/>
      <c r="G1242" s="74"/>
      <c r="S1242" s="61"/>
      <c r="T1242" s="61"/>
    </row>
    <row r="1243" spans="1:20" s="55" customFormat="1" ht="14.15" x14ac:dyDescent="0.4">
      <c r="A1243" s="39"/>
      <c r="E1243" s="74"/>
      <c r="F1243" s="74"/>
      <c r="G1243" s="74"/>
      <c r="S1243" s="61"/>
      <c r="T1243" s="61"/>
    </row>
    <row r="1244" spans="1:20" s="55" customFormat="1" ht="14.15" x14ac:dyDescent="0.4">
      <c r="A1244" s="39"/>
      <c r="E1244" s="74"/>
      <c r="F1244" s="74"/>
      <c r="G1244" s="74"/>
      <c r="S1244" s="61"/>
      <c r="T1244" s="61"/>
    </row>
    <row r="1245" spans="1:20" s="55" customFormat="1" ht="14.15" x14ac:dyDescent="0.4">
      <c r="A1245" s="39"/>
      <c r="E1245" s="74"/>
      <c r="F1245" s="74"/>
      <c r="G1245" s="74"/>
      <c r="S1245" s="61"/>
      <c r="T1245" s="61"/>
    </row>
    <row r="1246" spans="1:20" s="55" customFormat="1" ht="14.15" x14ac:dyDescent="0.4">
      <c r="A1246" s="39"/>
      <c r="E1246" s="74"/>
      <c r="F1246" s="74"/>
      <c r="G1246" s="74"/>
      <c r="S1246" s="61"/>
      <c r="T1246" s="61"/>
    </row>
    <row r="1247" spans="1:20" s="55" customFormat="1" ht="14.15" x14ac:dyDescent="0.4">
      <c r="A1247" s="39"/>
      <c r="E1247" s="74"/>
      <c r="F1247" s="74"/>
      <c r="G1247" s="74"/>
      <c r="S1247" s="61"/>
      <c r="T1247" s="61"/>
    </row>
    <row r="1248" spans="1:20" s="55" customFormat="1" ht="14.15" x14ac:dyDescent="0.4">
      <c r="A1248" s="39"/>
      <c r="E1248" s="74"/>
      <c r="F1248" s="74"/>
      <c r="G1248" s="74"/>
      <c r="S1248" s="61"/>
      <c r="T1248" s="61"/>
    </row>
    <row r="1249" spans="1:20" s="55" customFormat="1" ht="14.15" x14ac:dyDescent="0.4">
      <c r="A1249" s="39"/>
      <c r="E1249" s="74"/>
      <c r="F1249" s="74"/>
      <c r="G1249" s="74"/>
      <c r="S1249" s="61"/>
      <c r="T1249" s="61"/>
    </row>
    <row r="1250" spans="1:20" s="55" customFormat="1" ht="14.15" x14ac:dyDescent="0.4">
      <c r="A1250" s="39"/>
      <c r="E1250" s="74"/>
      <c r="F1250" s="74"/>
      <c r="G1250" s="74"/>
      <c r="S1250" s="61"/>
      <c r="T1250" s="61"/>
    </row>
    <row r="1251" spans="1:20" s="55" customFormat="1" ht="14.15" x14ac:dyDescent="0.4">
      <c r="A1251" s="39"/>
      <c r="E1251" s="74"/>
      <c r="F1251" s="74"/>
      <c r="G1251" s="74"/>
      <c r="S1251" s="61"/>
      <c r="T1251" s="61"/>
    </row>
    <row r="1252" spans="1:20" s="55" customFormat="1" ht="14.15" x14ac:dyDescent="0.4">
      <c r="A1252" s="39"/>
      <c r="E1252" s="74"/>
      <c r="F1252" s="74"/>
      <c r="G1252" s="74"/>
      <c r="S1252" s="61"/>
      <c r="T1252" s="61"/>
    </row>
    <row r="1253" spans="1:20" s="55" customFormat="1" ht="14.15" x14ac:dyDescent="0.4">
      <c r="A1253" s="39"/>
      <c r="E1253" s="74"/>
      <c r="F1253" s="74"/>
      <c r="G1253" s="74"/>
      <c r="S1253" s="61"/>
      <c r="T1253" s="61"/>
    </row>
    <row r="1254" spans="1:20" s="55" customFormat="1" ht="14.15" x14ac:dyDescent="0.4">
      <c r="A1254" s="39"/>
      <c r="E1254" s="74"/>
      <c r="F1254" s="74"/>
      <c r="G1254" s="74"/>
      <c r="S1254" s="61"/>
      <c r="T1254" s="61"/>
    </row>
    <row r="1255" spans="1:20" s="55" customFormat="1" ht="14.15" x14ac:dyDescent="0.4">
      <c r="A1255" s="39"/>
      <c r="E1255" s="74"/>
      <c r="F1255" s="74"/>
      <c r="G1255" s="74"/>
      <c r="S1255" s="61"/>
      <c r="T1255" s="61"/>
    </row>
    <row r="1256" spans="1:20" s="55" customFormat="1" ht="14.15" x14ac:dyDescent="0.4">
      <c r="A1256" s="39"/>
      <c r="E1256" s="74"/>
      <c r="F1256" s="74"/>
      <c r="G1256" s="74"/>
      <c r="S1256" s="61"/>
      <c r="T1256" s="61"/>
    </row>
    <row r="1257" spans="1:20" s="55" customFormat="1" ht="14.15" x14ac:dyDescent="0.4">
      <c r="A1257" s="39"/>
      <c r="E1257" s="74"/>
      <c r="F1257" s="74"/>
      <c r="G1257" s="74"/>
      <c r="S1257" s="61"/>
      <c r="T1257" s="61"/>
    </row>
    <row r="1258" spans="1:20" s="55" customFormat="1" ht="14.15" x14ac:dyDescent="0.4">
      <c r="A1258" s="39"/>
      <c r="E1258" s="74"/>
      <c r="F1258" s="74"/>
      <c r="G1258" s="74"/>
      <c r="S1258" s="61"/>
      <c r="T1258" s="61"/>
    </row>
    <row r="1259" spans="1:20" s="55" customFormat="1" ht="14.15" x14ac:dyDescent="0.4">
      <c r="A1259" s="39"/>
      <c r="E1259" s="74"/>
      <c r="F1259" s="74"/>
      <c r="G1259" s="74"/>
      <c r="S1259" s="61"/>
      <c r="T1259" s="61"/>
    </row>
    <row r="1260" spans="1:20" s="55" customFormat="1" ht="14.15" x14ac:dyDescent="0.4">
      <c r="A1260" s="39"/>
      <c r="E1260" s="74"/>
      <c r="F1260" s="74"/>
      <c r="G1260" s="74"/>
      <c r="S1260" s="61"/>
      <c r="T1260" s="61"/>
    </row>
    <row r="1261" spans="1:20" s="55" customFormat="1" ht="14.15" x14ac:dyDescent="0.4">
      <c r="A1261" s="39"/>
      <c r="E1261" s="74"/>
      <c r="F1261" s="74"/>
      <c r="G1261" s="74"/>
      <c r="S1261" s="61"/>
      <c r="T1261" s="61"/>
    </row>
    <row r="1262" spans="1:20" s="55" customFormat="1" ht="14.15" x14ac:dyDescent="0.4">
      <c r="A1262" s="39"/>
      <c r="E1262" s="74"/>
      <c r="F1262" s="74"/>
      <c r="G1262" s="74"/>
      <c r="S1262" s="61"/>
      <c r="T1262" s="61"/>
    </row>
    <row r="1263" spans="1:20" s="55" customFormat="1" ht="14.15" x14ac:dyDescent="0.4">
      <c r="A1263" s="39"/>
      <c r="E1263" s="74"/>
      <c r="F1263" s="74"/>
      <c r="G1263" s="74"/>
      <c r="S1263" s="61"/>
      <c r="T1263" s="61"/>
    </row>
    <row r="1264" spans="1:20" s="55" customFormat="1" ht="14.15" x14ac:dyDescent="0.4">
      <c r="A1264" s="39"/>
      <c r="E1264" s="74"/>
      <c r="F1264" s="74"/>
      <c r="G1264" s="74"/>
      <c r="S1264" s="61"/>
      <c r="T1264" s="61"/>
    </row>
    <row r="1265" spans="1:20" s="55" customFormat="1" ht="14.15" x14ac:dyDescent="0.4">
      <c r="A1265" s="39"/>
      <c r="E1265" s="74"/>
      <c r="F1265" s="74"/>
      <c r="G1265" s="74"/>
      <c r="S1265" s="61"/>
      <c r="T1265" s="61"/>
    </row>
    <row r="1266" spans="1:20" s="55" customFormat="1" ht="14.15" x14ac:dyDescent="0.4">
      <c r="A1266" s="39"/>
      <c r="E1266" s="74"/>
      <c r="F1266" s="74"/>
      <c r="G1266" s="74"/>
      <c r="S1266" s="61"/>
      <c r="T1266" s="61"/>
    </row>
    <row r="1267" spans="1:20" s="55" customFormat="1" ht="14.15" x14ac:dyDescent="0.4">
      <c r="A1267" s="39"/>
      <c r="E1267" s="74"/>
      <c r="F1267" s="74"/>
      <c r="G1267" s="74"/>
      <c r="S1267" s="61"/>
      <c r="T1267" s="61"/>
    </row>
    <row r="1268" spans="1:20" s="55" customFormat="1" ht="14.15" x14ac:dyDescent="0.4">
      <c r="A1268" s="39"/>
      <c r="E1268" s="74"/>
      <c r="F1268" s="74"/>
      <c r="G1268" s="74"/>
      <c r="S1268" s="61"/>
      <c r="T1268" s="61"/>
    </row>
    <row r="1269" spans="1:20" s="55" customFormat="1" ht="14.15" x14ac:dyDescent="0.4">
      <c r="A1269" s="39"/>
      <c r="E1269" s="74"/>
      <c r="F1269" s="74"/>
      <c r="G1269" s="74"/>
      <c r="S1269" s="61"/>
      <c r="T1269" s="61"/>
    </row>
    <row r="1270" spans="1:20" s="55" customFormat="1" ht="14.15" x14ac:dyDescent="0.4">
      <c r="A1270" s="39"/>
      <c r="E1270" s="74"/>
      <c r="F1270" s="74"/>
      <c r="G1270" s="74"/>
      <c r="S1270" s="61"/>
      <c r="T1270" s="61"/>
    </row>
    <row r="1271" spans="1:20" s="55" customFormat="1" ht="14.15" x14ac:dyDescent="0.4">
      <c r="A1271" s="39"/>
      <c r="E1271" s="74"/>
      <c r="F1271" s="74"/>
      <c r="G1271" s="74"/>
      <c r="S1271" s="61"/>
      <c r="T1271" s="61"/>
    </row>
    <row r="1272" spans="1:20" s="55" customFormat="1" ht="14.15" x14ac:dyDescent="0.4">
      <c r="A1272" s="39"/>
      <c r="E1272" s="74"/>
      <c r="F1272" s="74"/>
      <c r="G1272" s="74"/>
      <c r="S1272" s="61"/>
      <c r="T1272" s="61"/>
    </row>
    <row r="1273" spans="1:20" s="55" customFormat="1" ht="14.15" x14ac:dyDescent="0.4">
      <c r="A1273" s="39"/>
      <c r="E1273" s="74"/>
      <c r="F1273" s="74"/>
      <c r="G1273" s="74"/>
      <c r="S1273" s="61"/>
      <c r="T1273" s="61"/>
    </row>
    <row r="1274" spans="1:20" s="55" customFormat="1" ht="14.15" x14ac:dyDescent="0.4">
      <c r="A1274" s="39"/>
      <c r="E1274" s="74"/>
      <c r="F1274" s="74"/>
      <c r="G1274" s="74"/>
      <c r="S1274" s="61"/>
      <c r="T1274" s="61"/>
    </row>
    <row r="1275" spans="1:20" s="55" customFormat="1" ht="14.15" x14ac:dyDescent="0.4">
      <c r="A1275" s="39"/>
      <c r="E1275" s="74"/>
      <c r="F1275" s="74"/>
      <c r="G1275" s="74"/>
      <c r="S1275" s="61"/>
      <c r="T1275" s="61"/>
    </row>
    <row r="1276" spans="1:20" s="55" customFormat="1" ht="14.15" x14ac:dyDescent="0.4">
      <c r="A1276" s="39"/>
      <c r="E1276" s="74"/>
      <c r="F1276" s="74"/>
      <c r="G1276" s="74"/>
      <c r="S1276" s="61"/>
      <c r="T1276" s="61"/>
    </row>
    <row r="1277" spans="1:20" s="55" customFormat="1" ht="14.15" x14ac:dyDescent="0.4">
      <c r="A1277" s="39"/>
      <c r="E1277" s="74"/>
      <c r="F1277" s="74"/>
      <c r="G1277" s="74"/>
      <c r="S1277" s="61"/>
      <c r="T1277" s="61"/>
    </row>
    <row r="1278" spans="1:20" s="55" customFormat="1" ht="14.15" x14ac:dyDescent="0.4">
      <c r="A1278" s="39"/>
      <c r="E1278" s="74"/>
      <c r="F1278" s="74"/>
      <c r="G1278" s="74"/>
      <c r="S1278" s="61"/>
      <c r="T1278" s="61"/>
    </row>
    <row r="1279" spans="1:20" s="55" customFormat="1" ht="14.15" x14ac:dyDescent="0.4">
      <c r="A1279" s="39"/>
      <c r="E1279" s="74"/>
      <c r="F1279" s="74"/>
      <c r="G1279" s="74"/>
      <c r="S1279" s="61"/>
      <c r="T1279" s="61"/>
    </row>
    <row r="1280" spans="1:20" s="55" customFormat="1" ht="14.15" x14ac:dyDescent="0.4">
      <c r="A1280" s="39"/>
      <c r="E1280" s="74"/>
      <c r="F1280" s="74"/>
      <c r="G1280" s="74"/>
      <c r="S1280" s="61"/>
      <c r="T1280" s="61"/>
    </row>
    <row r="1281" spans="1:20" s="55" customFormat="1" ht="14.15" x14ac:dyDescent="0.4">
      <c r="A1281" s="39"/>
      <c r="E1281" s="74"/>
      <c r="F1281" s="74"/>
      <c r="G1281" s="74"/>
      <c r="S1281" s="61"/>
      <c r="T1281" s="61"/>
    </row>
    <row r="1282" spans="1:20" s="55" customFormat="1" ht="14.15" x14ac:dyDescent="0.4">
      <c r="A1282" s="39"/>
      <c r="E1282" s="74"/>
      <c r="F1282" s="74"/>
      <c r="G1282" s="74"/>
      <c r="S1282" s="61"/>
      <c r="T1282" s="61"/>
    </row>
    <row r="1283" spans="1:20" s="55" customFormat="1" ht="14.15" x14ac:dyDescent="0.4">
      <c r="A1283" s="39"/>
      <c r="E1283" s="74"/>
      <c r="F1283" s="74"/>
      <c r="G1283" s="74"/>
      <c r="S1283" s="61"/>
      <c r="T1283" s="61"/>
    </row>
    <row r="1284" spans="1:20" s="55" customFormat="1" ht="14.15" x14ac:dyDescent="0.4">
      <c r="A1284" s="39"/>
      <c r="E1284" s="74"/>
      <c r="F1284" s="74"/>
      <c r="G1284" s="74"/>
      <c r="S1284" s="61"/>
      <c r="T1284" s="61"/>
    </row>
    <row r="1285" spans="1:20" s="55" customFormat="1" ht="14.15" x14ac:dyDescent="0.4">
      <c r="A1285" s="39"/>
      <c r="E1285" s="74"/>
      <c r="F1285" s="74"/>
      <c r="G1285" s="74"/>
      <c r="S1285" s="61"/>
      <c r="T1285" s="61"/>
    </row>
    <row r="1286" spans="1:20" s="55" customFormat="1" ht="14.15" x14ac:dyDescent="0.4">
      <c r="A1286" s="39"/>
      <c r="E1286" s="74"/>
      <c r="F1286" s="74"/>
      <c r="G1286" s="74"/>
      <c r="S1286" s="61"/>
      <c r="T1286" s="61"/>
    </row>
    <row r="1287" spans="1:20" s="55" customFormat="1" ht="14.15" x14ac:dyDescent="0.4">
      <c r="A1287" s="39"/>
      <c r="E1287" s="74"/>
      <c r="F1287" s="74"/>
      <c r="G1287" s="74"/>
      <c r="S1287" s="61"/>
      <c r="T1287" s="61"/>
    </row>
    <row r="1288" spans="1:20" s="55" customFormat="1" ht="14.15" x14ac:dyDescent="0.4">
      <c r="A1288" s="39"/>
      <c r="E1288" s="74"/>
      <c r="F1288" s="74"/>
      <c r="G1288" s="74"/>
      <c r="S1288" s="61"/>
      <c r="T1288" s="61"/>
    </row>
    <row r="1289" spans="1:20" s="55" customFormat="1" ht="14.15" x14ac:dyDescent="0.4">
      <c r="A1289" s="39"/>
      <c r="E1289" s="74"/>
      <c r="F1289" s="74"/>
      <c r="G1289" s="74"/>
      <c r="S1289" s="61"/>
      <c r="T1289" s="61"/>
    </row>
    <row r="1290" spans="1:20" s="55" customFormat="1" ht="14.15" x14ac:dyDescent="0.4">
      <c r="A1290" s="39"/>
      <c r="E1290" s="74"/>
      <c r="F1290" s="74"/>
      <c r="G1290" s="74"/>
      <c r="S1290" s="61"/>
      <c r="T1290" s="61"/>
    </row>
    <row r="1291" spans="1:20" s="55" customFormat="1" ht="14.15" x14ac:dyDescent="0.4">
      <c r="A1291" s="39"/>
      <c r="E1291" s="74"/>
      <c r="F1291" s="74"/>
      <c r="G1291" s="74"/>
      <c r="S1291" s="61"/>
      <c r="T1291" s="61"/>
    </row>
    <row r="1292" spans="1:20" s="55" customFormat="1" ht="14.15" x14ac:dyDescent="0.4">
      <c r="A1292" s="39"/>
      <c r="E1292" s="74"/>
      <c r="F1292" s="74"/>
      <c r="G1292" s="74"/>
      <c r="S1292" s="61"/>
      <c r="T1292" s="61"/>
    </row>
    <row r="1293" spans="1:20" s="55" customFormat="1" ht="14.15" x14ac:dyDescent="0.4">
      <c r="A1293" s="39"/>
      <c r="E1293" s="74"/>
      <c r="F1293" s="74"/>
      <c r="G1293" s="74"/>
      <c r="S1293" s="61"/>
      <c r="T1293" s="61"/>
    </row>
    <row r="1294" spans="1:20" s="55" customFormat="1" ht="14.15" x14ac:dyDescent="0.4">
      <c r="A1294" s="39"/>
      <c r="E1294" s="74"/>
      <c r="F1294" s="74"/>
      <c r="G1294" s="74"/>
      <c r="S1294" s="61"/>
      <c r="T1294" s="61"/>
    </row>
    <row r="1295" spans="1:20" s="55" customFormat="1" ht="14.15" x14ac:dyDescent="0.4">
      <c r="A1295" s="39"/>
      <c r="E1295" s="74"/>
      <c r="F1295" s="74"/>
      <c r="G1295" s="74"/>
      <c r="S1295" s="61"/>
      <c r="T1295" s="61"/>
    </row>
    <row r="1296" spans="1:20" s="55" customFormat="1" ht="14.15" x14ac:dyDescent="0.4">
      <c r="A1296" s="39"/>
      <c r="E1296" s="74"/>
      <c r="F1296" s="74"/>
      <c r="G1296" s="74"/>
      <c r="S1296" s="61"/>
      <c r="T1296" s="61"/>
    </row>
    <row r="1297" spans="1:20" s="55" customFormat="1" ht="14.15" x14ac:dyDescent="0.4">
      <c r="A1297" s="39"/>
      <c r="E1297" s="74"/>
      <c r="F1297" s="74"/>
      <c r="G1297" s="74"/>
      <c r="S1297" s="61"/>
      <c r="T1297" s="61"/>
    </row>
    <row r="1298" spans="1:20" s="55" customFormat="1" ht="14.15" x14ac:dyDescent="0.4">
      <c r="A1298" s="39"/>
      <c r="E1298" s="74"/>
      <c r="F1298" s="74"/>
      <c r="G1298" s="74"/>
      <c r="S1298" s="61"/>
      <c r="T1298" s="61"/>
    </row>
    <row r="1299" spans="1:20" s="55" customFormat="1" ht="14.15" x14ac:dyDescent="0.4">
      <c r="A1299" s="39"/>
      <c r="E1299" s="74"/>
      <c r="F1299" s="74"/>
      <c r="G1299" s="74"/>
      <c r="S1299" s="61"/>
      <c r="T1299" s="61"/>
    </row>
    <row r="1300" spans="1:20" s="55" customFormat="1" ht="14.15" x14ac:dyDescent="0.4">
      <c r="A1300" s="39"/>
      <c r="E1300" s="74"/>
      <c r="F1300" s="74"/>
      <c r="G1300" s="74"/>
      <c r="S1300" s="61"/>
      <c r="T1300" s="61"/>
    </row>
    <row r="1301" spans="1:20" s="55" customFormat="1" ht="14.15" x14ac:dyDescent="0.4">
      <c r="A1301" s="39"/>
      <c r="E1301" s="74"/>
      <c r="F1301" s="74"/>
      <c r="G1301" s="74"/>
      <c r="S1301" s="61"/>
      <c r="T1301" s="61"/>
    </row>
    <row r="1302" spans="1:20" s="55" customFormat="1" ht="14.15" x14ac:dyDescent="0.4">
      <c r="A1302" s="39"/>
      <c r="E1302" s="74"/>
      <c r="F1302" s="74"/>
      <c r="G1302" s="74"/>
      <c r="S1302" s="61"/>
      <c r="T1302" s="61"/>
    </row>
    <row r="1303" spans="1:20" s="55" customFormat="1" ht="14.15" x14ac:dyDescent="0.4">
      <c r="A1303" s="39"/>
      <c r="E1303" s="74"/>
      <c r="F1303" s="74"/>
      <c r="G1303" s="74"/>
      <c r="S1303" s="61"/>
      <c r="T1303" s="61"/>
    </row>
    <row r="1304" spans="1:20" s="55" customFormat="1" ht="14.15" x14ac:dyDescent="0.4">
      <c r="A1304" s="39"/>
      <c r="E1304" s="74"/>
      <c r="F1304" s="74"/>
      <c r="G1304" s="74"/>
      <c r="S1304" s="61"/>
      <c r="T1304" s="61"/>
    </row>
    <row r="1305" spans="1:20" s="55" customFormat="1" ht="14.15" x14ac:dyDescent="0.4">
      <c r="A1305" s="39"/>
      <c r="E1305" s="74"/>
      <c r="F1305" s="74"/>
      <c r="G1305" s="74"/>
      <c r="S1305" s="61"/>
      <c r="T1305" s="61"/>
    </row>
    <row r="1306" spans="1:20" s="55" customFormat="1" ht="14.15" x14ac:dyDescent="0.4">
      <c r="A1306" s="39"/>
      <c r="E1306" s="74"/>
      <c r="F1306" s="74"/>
      <c r="G1306" s="74"/>
      <c r="S1306" s="61"/>
      <c r="T1306" s="61"/>
    </row>
    <row r="1307" spans="1:20" s="55" customFormat="1" ht="14.15" x14ac:dyDescent="0.4">
      <c r="A1307" s="39"/>
      <c r="E1307" s="74"/>
      <c r="F1307" s="74"/>
      <c r="G1307" s="74"/>
      <c r="S1307" s="61"/>
      <c r="T1307" s="61"/>
    </row>
    <row r="1308" spans="1:20" s="55" customFormat="1" ht="14.15" x14ac:dyDescent="0.4">
      <c r="A1308" s="39"/>
      <c r="E1308" s="74"/>
      <c r="F1308" s="74"/>
      <c r="G1308" s="74"/>
      <c r="S1308" s="61"/>
      <c r="T1308" s="61"/>
    </row>
    <row r="1309" spans="1:20" s="55" customFormat="1" ht="14.15" x14ac:dyDescent="0.4">
      <c r="A1309" s="39"/>
      <c r="E1309" s="74"/>
      <c r="F1309" s="74"/>
      <c r="G1309" s="74"/>
      <c r="S1309" s="61"/>
      <c r="T1309" s="61"/>
    </row>
    <row r="1310" spans="1:20" s="55" customFormat="1" ht="14.15" x14ac:dyDescent="0.4">
      <c r="A1310" s="39"/>
      <c r="E1310" s="74"/>
      <c r="F1310" s="74"/>
      <c r="G1310" s="74"/>
      <c r="S1310" s="61"/>
      <c r="T1310" s="61"/>
    </row>
    <row r="1311" spans="1:20" s="55" customFormat="1" ht="14.15" x14ac:dyDescent="0.4">
      <c r="A1311" s="39"/>
      <c r="E1311" s="74"/>
      <c r="F1311" s="74"/>
      <c r="G1311" s="74"/>
      <c r="S1311" s="61"/>
      <c r="T1311" s="61"/>
    </row>
    <row r="1312" spans="1:20" s="55" customFormat="1" ht="14.15" x14ac:dyDescent="0.4">
      <c r="A1312" s="39"/>
      <c r="E1312" s="74"/>
      <c r="F1312" s="74"/>
      <c r="G1312" s="74"/>
      <c r="S1312" s="61"/>
      <c r="T1312" s="61"/>
    </row>
    <row r="1313" spans="1:20" s="55" customFormat="1" ht="14.15" x14ac:dyDescent="0.4">
      <c r="A1313" s="39"/>
      <c r="E1313" s="74"/>
      <c r="F1313" s="74"/>
      <c r="G1313" s="74"/>
      <c r="S1313" s="61"/>
      <c r="T1313" s="61"/>
    </row>
    <row r="1314" spans="1:20" s="55" customFormat="1" ht="14.15" x14ac:dyDescent="0.4">
      <c r="A1314" s="39"/>
      <c r="E1314" s="74"/>
      <c r="F1314" s="74"/>
      <c r="G1314" s="74"/>
      <c r="S1314" s="61"/>
      <c r="T1314" s="61"/>
    </row>
    <row r="1315" spans="1:20" s="55" customFormat="1" ht="14.15" x14ac:dyDescent="0.4">
      <c r="A1315" s="39"/>
      <c r="E1315" s="74"/>
      <c r="F1315" s="74"/>
      <c r="G1315" s="74"/>
      <c r="S1315" s="61"/>
      <c r="T1315" s="61"/>
    </row>
    <row r="1316" spans="1:20" s="55" customFormat="1" ht="14.15" x14ac:dyDescent="0.4">
      <c r="A1316" s="39"/>
      <c r="E1316" s="74"/>
      <c r="F1316" s="74"/>
      <c r="G1316" s="74"/>
      <c r="S1316" s="61"/>
      <c r="T1316" s="61"/>
    </row>
    <row r="1317" spans="1:20" s="55" customFormat="1" ht="14.15" x14ac:dyDescent="0.4">
      <c r="A1317" s="39"/>
      <c r="E1317" s="74"/>
      <c r="F1317" s="74"/>
      <c r="G1317" s="74"/>
      <c r="S1317" s="61"/>
      <c r="T1317" s="61"/>
    </row>
    <row r="1318" spans="1:20" s="55" customFormat="1" ht="14.15" x14ac:dyDescent="0.4">
      <c r="A1318" s="39"/>
      <c r="E1318" s="74"/>
      <c r="F1318" s="74"/>
      <c r="G1318" s="74"/>
      <c r="S1318" s="61"/>
      <c r="T1318" s="61"/>
    </row>
    <row r="1319" spans="1:20" s="55" customFormat="1" ht="14.15" x14ac:dyDescent="0.4">
      <c r="A1319" s="39"/>
      <c r="E1319" s="74"/>
      <c r="F1319" s="74"/>
      <c r="G1319" s="74"/>
      <c r="S1319" s="61"/>
      <c r="T1319" s="61"/>
    </row>
    <row r="1320" spans="1:20" s="55" customFormat="1" ht="14.15" x14ac:dyDescent="0.4">
      <c r="A1320" s="39"/>
      <c r="E1320" s="74"/>
      <c r="F1320" s="74"/>
      <c r="G1320" s="74"/>
      <c r="S1320" s="61"/>
      <c r="T1320" s="61"/>
    </row>
    <row r="1321" spans="1:20" s="55" customFormat="1" ht="14.15" x14ac:dyDescent="0.4">
      <c r="A1321" s="39"/>
      <c r="E1321" s="74"/>
      <c r="F1321" s="74"/>
      <c r="G1321" s="74"/>
      <c r="S1321" s="61"/>
      <c r="T1321" s="61"/>
    </row>
    <row r="1322" spans="1:20" s="55" customFormat="1" ht="14.15" x14ac:dyDescent="0.4">
      <c r="A1322" s="39"/>
      <c r="E1322" s="74"/>
      <c r="F1322" s="74"/>
      <c r="G1322" s="74"/>
      <c r="S1322" s="61"/>
      <c r="T1322" s="61"/>
    </row>
    <row r="1323" spans="1:20" s="55" customFormat="1" ht="14.15" x14ac:dyDescent="0.4">
      <c r="A1323" s="39"/>
      <c r="E1323" s="74"/>
      <c r="F1323" s="74"/>
      <c r="G1323" s="74"/>
      <c r="S1323" s="61"/>
      <c r="T1323" s="61"/>
    </row>
    <row r="1324" spans="1:20" s="55" customFormat="1" ht="14.15" x14ac:dyDescent="0.4">
      <c r="A1324" s="39"/>
      <c r="E1324" s="74"/>
      <c r="F1324" s="74"/>
      <c r="G1324" s="74"/>
      <c r="S1324" s="61"/>
      <c r="T1324" s="61"/>
    </row>
    <row r="1325" spans="1:20" s="55" customFormat="1" ht="14.15" x14ac:dyDescent="0.4">
      <c r="A1325" s="39"/>
      <c r="E1325" s="74"/>
      <c r="F1325" s="74"/>
      <c r="G1325" s="74"/>
      <c r="S1325" s="61"/>
      <c r="T1325" s="61"/>
    </row>
    <row r="1326" spans="1:20" s="55" customFormat="1" ht="14.15" x14ac:dyDescent="0.4">
      <c r="A1326" s="39"/>
      <c r="E1326" s="74"/>
      <c r="F1326" s="74"/>
      <c r="G1326" s="74"/>
      <c r="S1326" s="61"/>
      <c r="T1326" s="61"/>
    </row>
    <row r="1327" spans="1:20" s="55" customFormat="1" ht="14.15" x14ac:dyDescent="0.4">
      <c r="A1327" s="39"/>
      <c r="E1327" s="74"/>
      <c r="F1327" s="74"/>
      <c r="G1327" s="74"/>
      <c r="S1327" s="61"/>
      <c r="T1327" s="61"/>
    </row>
    <row r="1328" spans="1:20" s="55" customFormat="1" ht="14.15" x14ac:dyDescent="0.4">
      <c r="A1328" s="39"/>
      <c r="E1328" s="74"/>
      <c r="F1328" s="74"/>
      <c r="G1328" s="74"/>
      <c r="S1328" s="61"/>
      <c r="T1328" s="61"/>
    </row>
    <row r="1329" spans="1:20" s="55" customFormat="1" ht="14.15" x14ac:dyDescent="0.4">
      <c r="A1329" s="39"/>
      <c r="E1329" s="74"/>
      <c r="F1329" s="74"/>
      <c r="G1329" s="74"/>
      <c r="S1329" s="61"/>
      <c r="T1329" s="61"/>
    </row>
    <row r="1330" spans="1:20" s="55" customFormat="1" ht="14.15" x14ac:dyDescent="0.4">
      <c r="A1330" s="39"/>
      <c r="E1330" s="74"/>
      <c r="F1330" s="74"/>
      <c r="G1330" s="74"/>
      <c r="S1330" s="61"/>
      <c r="T1330" s="61"/>
    </row>
    <row r="1331" spans="1:20" s="55" customFormat="1" ht="14.15" x14ac:dyDescent="0.4">
      <c r="A1331" s="39"/>
      <c r="E1331" s="74"/>
      <c r="F1331" s="74"/>
      <c r="G1331" s="74"/>
      <c r="S1331" s="61"/>
      <c r="T1331" s="61"/>
    </row>
    <row r="1332" spans="1:20" s="55" customFormat="1" ht="14.15" x14ac:dyDescent="0.4">
      <c r="A1332" s="39"/>
      <c r="E1332" s="74"/>
      <c r="F1332" s="74"/>
      <c r="G1332" s="74"/>
      <c r="S1332" s="61"/>
      <c r="T1332" s="61"/>
    </row>
    <row r="1333" spans="1:20" s="55" customFormat="1" ht="14.15" x14ac:dyDescent="0.4">
      <c r="A1333" s="39"/>
      <c r="E1333" s="74"/>
      <c r="F1333" s="74"/>
      <c r="G1333" s="74"/>
      <c r="S1333" s="61"/>
      <c r="T1333" s="61"/>
    </row>
    <row r="1334" spans="1:20" s="55" customFormat="1" ht="14.15" x14ac:dyDescent="0.4">
      <c r="A1334" s="39"/>
      <c r="E1334" s="74"/>
      <c r="F1334" s="74"/>
      <c r="G1334" s="74"/>
      <c r="S1334" s="61"/>
      <c r="T1334" s="61"/>
    </row>
    <row r="1335" spans="1:20" s="55" customFormat="1" ht="14.15" x14ac:dyDescent="0.4">
      <c r="A1335" s="39"/>
      <c r="E1335" s="74"/>
      <c r="F1335" s="74"/>
      <c r="G1335" s="74"/>
      <c r="S1335" s="61"/>
      <c r="T1335" s="61"/>
    </row>
    <row r="1336" spans="1:20" s="55" customFormat="1" ht="14.15" x14ac:dyDescent="0.4">
      <c r="A1336" s="39"/>
      <c r="E1336" s="74"/>
      <c r="F1336" s="74"/>
      <c r="G1336" s="74"/>
      <c r="S1336" s="61"/>
      <c r="T1336" s="61"/>
    </row>
    <row r="1337" spans="1:20" s="55" customFormat="1" ht="14.15" x14ac:dyDescent="0.4">
      <c r="A1337" s="39"/>
      <c r="E1337" s="74"/>
      <c r="F1337" s="74"/>
      <c r="G1337" s="74"/>
      <c r="S1337" s="61"/>
      <c r="T1337" s="61"/>
    </row>
    <row r="1338" spans="1:20" s="55" customFormat="1" ht="14.15" x14ac:dyDescent="0.4">
      <c r="A1338" s="39"/>
      <c r="E1338" s="74"/>
      <c r="F1338" s="74"/>
      <c r="G1338" s="74"/>
      <c r="S1338" s="61"/>
      <c r="T1338" s="61"/>
    </row>
    <row r="1339" spans="1:20" s="55" customFormat="1" ht="14.15" x14ac:dyDescent="0.4">
      <c r="A1339" s="39"/>
      <c r="E1339" s="74"/>
      <c r="F1339" s="74"/>
      <c r="G1339" s="74"/>
      <c r="S1339" s="61"/>
      <c r="T1339" s="61"/>
    </row>
    <row r="1340" spans="1:20" s="55" customFormat="1" ht="14.15" x14ac:dyDescent="0.4">
      <c r="A1340" s="39"/>
      <c r="E1340" s="74"/>
      <c r="F1340" s="74"/>
      <c r="G1340" s="74"/>
      <c r="S1340" s="61"/>
      <c r="T1340" s="61"/>
    </row>
    <row r="1341" spans="1:20" s="55" customFormat="1" ht="14.15" x14ac:dyDescent="0.4">
      <c r="A1341" s="39"/>
      <c r="E1341" s="74"/>
      <c r="F1341" s="74"/>
      <c r="G1341" s="74"/>
      <c r="S1341" s="61"/>
      <c r="T1341" s="61"/>
    </row>
    <row r="1342" spans="1:20" s="55" customFormat="1" ht="14.15" x14ac:dyDescent="0.4">
      <c r="A1342" s="39"/>
      <c r="E1342" s="74"/>
      <c r="F1342" s="74"/>
      <c r="G1342" s="74"/>
      <c r="S1342" s="61"/>
      <c r="T1342" s="61"/>
    </row>
    <row r="1343" spans="1:20" s="55" customFormat="1" ht="14.15" x14ac:dyDescent="0.4">
      <c r="A1343" s="39"/>
      <c r="E1343" s="74"/>
      <c r="F1343" s="74"/>
      <c r="G1343" s="74"/>
      <c r="S1343" s="61"/>
      <c r="T1343" s="61"/>
    </row>
    <row r="1344" spans="1:20" s="55" customFormat="1" ht="14.15" x14ac:dyDescent="0.4">
      <c r="A1344" s="39"/>
      <c r="E1344" s="74"/>
      <c r="F1344" s="74"/>
      <c r="G1344" s="74"/>
      <c r="S1344" s="61"/>
      <c r="T1344" s="61"/>
    </row>
    <row r="1345" spans="1:20" s="55" customFormat="1" ht="14.15" x14ac:dyDescent="0.4">
      <c r="A1345" s="39"/>
      <c r="E1345" s="74"/>
      <c r="F1345" s="74"/>
      <c r="G1345" s="74"/>
      <c r="S1345" s="61"/>
      <c r="T1345" s="61"/>
    </row>
    <row r="1346" spans="1:20" s="55" customFormat="1" ht="14.15" x14ac:dyDescent="0.4">
      <c r="A1346" s="39"/>
      <c r="E1346" s="74"/>
      <c r="F1346" s="74"/>
      <c r="G1346" s="74"/>
      <c r="S1346" s="61"/>
      <c r="T1346" s="61"/>
    </row>
    <row r="1347" spans="1:20" s="55" customFormat="1" ht="14.15" x14ac:dyDescent="0.4">
      <c r="A1347" s="39"/>
      <c r="E1347" s="74"/>
      <c r="F1347" s="74"/>
      <c r="G1347" s="74"/>
      <c r="S1347" s="61"/>
      <c r="T1347" s="61"/>
    </row>
    <row r="1348" spans="1:20" s="55" customFormat="1" ht="14.15" x14ac:dyDescent="0.4">
      <c r="A1348" s="39"/>
      <c r="E1348" s="74"/>
      <c r="F1348" s="74"/>
      <c r="G1348" s="74"/>
      <c r="S1348" s="61"/>
      <c r="T1348" s="61"/>
    </row>
    <row r="1349" spans="1:20" s="55" customFormat="1" ht="14.15" x14ac:dyDescent="0.4">
      <c r="A1349" s="39"/>
      <c r="E1349" s="74"/>
      <c r="F1349" s="74"/>
      <c r="G1349" s="74"/>
      <c r="S1349" s="61"/>
      <c r="T1349" s="61"/>
    </row>
    <row r="1350" spans="1:20" s="55" customFormat="1" ht="14.15" x14ac:dyDescent="0.4">
      <c r="A1350" s="39"/>
      <c r="E1350" s="74"/>
      <c r="F1350" s="74"/>
      <c r="G1350" s="74"/>
      <c r="S1350" s="61"/>
      <c r="T1350" s="61"/>
    </row>
    <row r="1351" spans="1:20" s="55" customFormat="1" ht="14.15" x14ac:dyDescent="0.4">
      <c r="A1351" s="39"/>
      <c r="E1351" s="74"/>
      <c r="F1351" s="74"/>
      <c r="G1351" s="74"/>
      <c r="S1351" s="61"/>
      <c r="T1351" s="61"/>
    </row>
    <row r="1352" spans="1:20" s="55" customFormat="1" ht="14.15" x14ac:dyDescent="0.4">
      <c r="A1352" s="39"/>
      <c r="E1352" s="74"/>
      <c r="F1352" s="74"/>
      <c r="G1352" s="74"/>
      <c r="S1352" s="61"/>
      <c r="T1352" s="61"/>
    </row>
    <row r="1353" spans="1:20" s="55" customFormat="1" ht="14.15" x14ac:dyDescent="0.4">
      <c r="A1353" s="39"/>
      <c r="E1353" s="74"/>
      <c r="F1353" s="74"/>
      <c r="G1353" s="74"/>
      <c r="S1353" s="61"/>
      <c r="T1353" s="61"/>
    </row>
    <row r="1354" spans="1:20" s="55" customFormat="1" ht="14.15" x14ac:dyDescent="0.4">
      <c r="A1354" s="39"/>
      <c r="E1354" s="74"/>
      <c r="F1354" s="74"/>
      <c r="G1354" s="74"/>
      <c r="S1354" s="61"/>
      <c r="T1354" s="61"/>
    </row>
    <row r="1355" spans="1:20" s="55" customFormat="1" ht="14.15" x14ac:dyDescent="0.4">
      <c r="A1355" s="39"/>
      <c r="E1355" s="74"/>
      <c r="F1355" s="74"/>
      <c r="G1355" s="74"/>
      <c r="S1355" s="61"/>
      <c r="T1355" s="61"/>
    </row>
    <row r="1356" spans="1:20" s="55" customFormat="1" ht="14.15" x14ac:dyDescent="0.4">
      <c r="A1356" s="39"/>
      <c r="E1356" s="74"/>
      <c r="F1356" s="74"/>
      <c r="G1356" s="74"/>
      <c r="S1356" s="61"/>
      <c r="T1356" s="61"/>
    </row>
    <row r="1357" spans="1:20" s="55" customFormat="1" ht="14.15" x14ac:dyDescent="0.4">
      <c r="A1357" s="39"/>
      <c r="E1357" s="74"/>
      <c r="F1357" s="74"/>
      <c r="G1357" s="74"/>
      <c r="S1357" s="61"/>
      <c r="T1357" s="61"/>
    </row>
    <row r="1358" spans="1:20" s="55" customFormat="1" ht="14.15" x14ac:dyDescent="0.4">
      <c r="A1358" s="39"/>
      <c r="E1358" s="74"/>
      <c r="F1358" s="74"/>
      <c r="G1358" s="74"/>
      <c r="S1358" s="61"/>
      <c r="T1358" s="61"/>
    </row>
    <row r="1359" spans="1:20" s="55" customFormat="1" ht="14.15" x14ac:dyDescent="0.4">
      <c r="A1359" s="39"/>
      <c r="E1359" s="74"/>
      <c r="F1359" s="74"/>
      <c r="G1359" s="74"/>
      <c r="S1359" s="61"/>
      <c r="T1359" s="61"/>
    </row>
    <row r="1360" spans="1:20" s="55" customFormat="1" ht="14.15" x14ac:dyDescent="0.4">
      <c r="A1360" s="39"/>
      <c r="E1360" s="74"/>
      <c r="F1360" s="74"/>
      <c r="G1360" s="74"/>
      <c r="S1360" s="61"/>
      <c r="T1360" s="61"/>
    </row>
    <row r="1361" spans="1:20" s="55" customFormat="1" ht="14.15" x14ac:dyDescent="0.4">
      <c r="A1361" s="39"/>
      <c r="E1361" s="74"/>
      <c r="F1361" s="74"/>
      <c r="G1361" s="74"/>
      <c r="S1361" s="61"/>
      <c r="T1361" s="61"/>
    </row>
    <row r="1362" spans="1:20" s="55" customFormat="1" ht="14.15" x14ac:dyDescent="0.4">
      <c r="A1362" s="39"/>
      <c r="E1362" s="74"/>
      <c r="F1362" s="74"/>
      <c r="G1362" s="74"/>
      <c r="S1362" s="61"/>
      <c r="T1362" s="61"/>
    </row>
    <row r="1363" spans="1:20" s="55" customFormat="1" ht="14.15" x14ac:dyDescent="0.4">
      <c r="A1363" s="39"/>
      <c r="E1363" s="74"/>
      <c r="F1363" s="74"/>
      <c r="G1363" s="74"/>
      <c r="S1363" s="61"/>
      <c r="T1363" s="61"/>
    </row>
    <row r="1364" spans="1:20" s="55" customFormat="1" ht="14.15" x14ac:dyDescent="0.4">
      <c r="A1364" s="39"/>
      <c r="E1364" s="74"/>
      <c r="F1364" s="74"/>
      <c r="G1364" s="74"/>
      <c r="S1364" s="61"/>
      <c r="T1364" s="61"/>
    </row>
    <row r="1365" spans="1:20" s="55" customFormat="1" ht="14.15" x14ac:dyDescent="0.4">
      <c r="A1365" s="39"/>
      <c r="E1365" s="74"/>
      <c r="F1365" s="74"/>
      <c r="G1365" s="74"/>
      <c r="S1365" s="61"/>
      <c r="T1365" s="61"/>
    </row>
    <row r="1366" spans="1:20" s="55" customFormat="1" ht="14.15" x14ac:dyDescent="0.4">
      <c r="A1366" s="39"/>
      <c r="E1366" s="74"/>
      <c r="F1366" s="74"/>
      <c r="G1366" s="74"/>
      <c r="S1366" s="61"/>
      <c r="T1366" s="61"/>
    </row>
    <row r="1367" spans="1:20" s="55" customFormat="1" ht="14.15" x14ac:dyDescent="0.4">
      <c r="A1367" s="39"/>
      <c r="E1367" s="74"/>
      <c r="F1367" s="74"/>
      <c r="G1367" s="74"/>
      <c r="S1367" s="61"/>
      <c r="T1367" s="61"/>
    </row>
    <row r="1368" spans="1:20" s="55" customFormat="1" ht="14.15" x14ac:dyDescent="0.4">
      <c r="A1368" s="39"/>
      <c r="E1368" s="74"/>
      <c r="F1368" s="74"/>
      <c r="G1368" s="74"/>
      <c r="S1368" s="61"/>
      <c r="T1368" s="61"/>
    </row>
    <row r="1369" spans="1:20" s="55" customFormat="1" ht="14.15" x14ac:dyDescent="0.4">
      <c r="A1369" s="39"/>
      <c r="E1369" s="74"/>
      <c r="F1369" s="74"/>
      <c r="G1369" s="74"/>
      <c r="S1369" s="61"/>
      <c r="T1369" s="61"/>
    </row>
    <row r="1370" spans="1:20" s="55" customFormat="1" ht="14.15" x14ac:dyDescent="0.4">
      <c r="A1370" s="39"/>
      <c r="E1370" s="74"/>
      <c r="F1370" s="74"/>
      <c r="G1370" s="74"/>
      <c r="S1370" s="61"/>
      <c r="T1370" s="61"/>
    </row>
    <row r="1371" spans="1:20" s="55" customFormat="1" ht="14.15" x14ac:dyDescent="0.4">
      <c r="A1371" s="39"/>
      <c r="E1371" s="74"/>
      <c r="F1371" s="74"/>
      <c r="G1371" s="74"/>
      <c r="S1371" s="61"/>
      <c r="T1371" s="61"/>
    </row>
    <row r="1372" spans="1:20" s="55" customFormat="1" ht="14.15" x14ac:dyDescent="0.4">
      <c r="A1372" s="39"/>
      <c r="E1372" s="74"/>
      <c r="F1372" s="74"/>
      <c r="G1372" s="74"/>
      <c r="S1372" s="61"/>
      <c r="T1372" s="61"/>
    </row>
    <row r="1373" spans="1:20" s="55" customFormat="1" ht="14.15" x14ac:dyDescent="0.4">
      <c r="A1373" s="39"/>
      <c r="E1373" s="74"/>
      <c r="F1373" s="74"/>
      <c r="G1373" s="74"/>
      <c r="S1373" s="61"/>
      <c r="T1373" s="61"/>
    </row>
    <row r="1374" spans="1:20" s="55" customFormat="1" ht="14.15" x14ac:dyDescent="0.4">
      <c r="A1374" s="39"/>
      <c r="E1374" s="74"/>
      <c r="F1374" s="74"/>
      <c r="G1374" s="74"/>
      <c r="S1374" s="61"/>
      <c r="T1374" s="61"/>
    </row>
    <row r="1375" spans="1:20" s="55" customFormat="1" ht="14.15" x14ac:dyDescent="0.4">
      <c r="A1375" s="39"/>
      <c r="E1375" s="74"/>
      <c r="F1375" s="74"/>
      <c r="G1375" s="74"/>
      <c r="S1375" s="61"/>
      <c r="T1375" s="61"/>
    </row>
    <row r="1376" spans="1:20" s="55" customFormat="1" ht="14.15" x14ac:dyDescent="0.4">
      <c r="A1376" s="39"/>
      <c r="E1376" s="74"/>
      <c r="F1376" s="74"/>
      <c r="G1376" s="74"/>
      <c r="S1376" s="61"/>
      <c r="T1376" s="61"/>
    </row>
    <row r="1377" spans="1:20" s="55" customFormat="1" ht="14.15" x14ac:dyDescent="0.4">
      <c r="A1377" s="39"/>
      <c r="E1377" s="74"/>
      <c r="F1377" s="74"/>
      <c r="G1377" s="74"/>
      <c r="S1377" s="61"/>
      <c r="T1377" s="61"/>
    </row>
    <row r="1378" spans="1:20" s="55" customFormat="1" ht="14.15" x14ac:dyDescent="0.4">
      <c r="A1378" s="39"/>
      <c r="E1378" s="74"/>
      <c r="F1378" s="74"/>
      <c r="G1378" s="74"/>
      <c r="S1378" s="61"/>
      <c r="T1378" s="61"/>
    </row>
    <row r="1379" spans="1:20" s="55" customFormat="1" ht="14.15" x14ac:dyDescent="0.4">
      <c r="A1379" s="39"/>
      <c r="E1379" s="74"/>
      <c r="F1379" s="74"/>
      <c r="G1379" s="74"/>
      <c r="S1379" s="61"/>
      <c r="T1379" s="61"/>
    </row>
    <row r="1380" spans="1:20" s="55" customFormat="1" ht="14.15" x14ac:dyDescent="0.4">
      <c r="A1380" s="39"/>
      <c r="E1380" s="74"/>
      <c r="F1380" s="74"/>
      <c r="G1380" s="74"/>
      <c r="S1380" s="61"/>
      <c r="T1380" s="61"/>
    </row>
    <row r="1381" spans="1:20" s="55" customFormat="1" ht="14.15" x14ac:dyDescent="0.4">
      <c r="A1381" s="39"/>
      <c r="E1381" s="74"/>
      <c r="F1381" s="74"/>
      <c r="G1381" s="74"/>
      <c r="S1381" s="61"/>
      <c r="T1381" s="61"/>
    </row>
    <row r="1382" spans="1:20" s="55" customFormat="1" ht="14.15" x14ac:dyDescent="0.4">
      <c r="A1382" s="39"/>
      <c r="E1382" s="74"/>
      <c r="F1382" s="74"/>
      <c r="G1382" s="74"/>
      <c r="S1382" s="61"/>
      <c r="T1382" s="61"/>
    </row>
    <row r="1383" spans="1:20" s="55" customFormat="1" ht="14.15" x14ac:dyDescent="0.4">
      <c r="A1383" s="39"/>
      <c r="E1383" s="74"/>
      <c r="F1383" s="74"/>
      <c r="G1383" s="74"/>
      <c r="S1383" s="61"/>
      <c r="T1383" s="61"/>
    </row>
    <row r="1384" spans="1:20" s="55" customFormat="1" ht="14.15" x14ac:dyDescent="0.4">
      <c r="A1384" s="39"/>
      <c r="E1384" s="74"/>
      <c r="F1384" s="74"/>
      <c r="G1384" s="74"/>
      <c r="S1384" s="61"/>
      <c r="T1384" s="61"/>
    </row>
    <row r="1385" spans="1:20" s="55" customFormat="1" ht="14.15" x14ac:dyDescent="0.4">
      <c r="A1385" s="39"/>
      <c r="E1385" s="74"/>
      <c r="F1385" s="74"/>
      <c r="G1385" s="74"/>
      <c r="S1385" s="61"/>
      <c r="T1385" s="61"/>
    </row>
    <row r="1386" spans="1:20" s="55" customFormat="1" ht="14.15" x14ac:dyDescent="0.4">
      <c r="A1386" s="39"/>
      <c r="E1386" s="74"/>
      <c r="F1386" s="74"/>
      <c r="G1386" s="74"/>
      <c r="S1386" s="61"/>
      <c r="T1386" s="61"/>
    </row>
    <row r="1387" spans="1:20" s="55" customFormat="1" ht="14.15" x14ac:dyDescent="0.4">
      <c r="A1387" s="39"/>
      <c r="E1387" s="74"/>
      <c r="F1387" s="74"/>
      <c r="G1387" s="74"/>
      <c r="S1387" s="61"/>
      <c r="T1387" s="61"/>
    </row>
    <row r="1388" spans="1:20" s="55" customFormat="1" ht="14.15" x14ac:dyDescent="0.4">
      <c r="A1388" s="39"/>
      <c r="E1388" s="74"/>
      <c r="F1388" s="74"/>
      <c r="G1388" s="74"/>
      <c r="S1388" s="61"/>
      <c r="T1388" s="61"/>
    </row>
    <row r="1389" spans="1:20" s="55" customFormat="1" ht="14.15" x14ac:dyDescent="0.4">
      <c r="A1389" s="39"/>
      <c r="E1389" s="74"/>
      <c r="F1389" s="74"/>
      <c r="G1389" s="74"/>
      <c r="S1389" s="61"/>
      <c r="T1389" s="61"/>
    </row>
    <row r="1390" spans="1:20" s="55" customFormat="1" ht="14.15" x14ac:dyDescent="0.4">
      <c r="A1390" s="39"/>
      <c r="E1390" s="74"/>
      <c r="F1390" s="74"/>
      <c r="G1390" s="74"/>
      <c r="S1390" s="61"/>
      <c r="T1390" s="61"/>
    </row>
    <row r="1391" spans="1:20" s="55" customFormat="1" ht="14.15" x14ac:dyDescent="0.4">
      <c r="A1391" s="39"/>
      <c r="E1391" s="74"/>
      <c r="F1391" s="74"/>
      <c r="G1391" s="74"/>
      <c r="S1391" s="61"/>
      <c r="T1391" s="61"/>
    </row>
    <row r="1392" spans="1:20" s="55" customFormat="1" ht="14.15" x14ac:dyDescent="0.4">
      <c r="A1392" s="39"/>
      <c r="E1392" s="74"/>
      <c r="F1392" s="74"/>
      <c r="G1392" s="74"/>
      <c r="S1392" s="61"/>
      <c r="T1392" s="61"/>
    </row>
    <row r="1393" spans="1:20" s="55" customFormat="1" ht="14.15" x14ac:dyDescent="0.4">
      <c r="A1393" s="39"/>
      <c r="E1393" s="74"/>
      <c r="F1393" s="74"/>
      <c r="G1393" s="74"/>
      <c r="S1393" s="61"/>
      <c r="T1393" s="61"/>
    </row>
    <row r="1394" spans="1:20" s="55" customFormat="1" ht="14.15" x14ac:dyDescent="0.4">
      <c r="A1394" s="39"/>
      <c r="E1394" s="74"/>
      <c r="F1394" s="74"/>
      <c r="G1394" s="74"/>
      <c r="S1394" s="61"/>
      <c r="T1394" s="61"/>
    </row>
    <row r="1395" spans="1:20" s="55" customFormat="1" ht="14.15" x14ac:dyDescent="0.4">
      <c r="A1395" s="39"/>
      <c r="E1395" s="74"/>
      <c r="F1395" s="74"/>
      <c r="G1395" s="74"/>
      <c r="S1395" s="61"/>
      <c r="T1395" s="61"/>
    </row>
    <row r="1396" spans="1:20" s="55" customFormat="1" ht="14.15" x14ac:dyDescent="0.4">
      <c r="A1396" s="39"/>
      <c r="E1396" s="74"/>
      <c r="F1396" s="74"/>
      <c r="G1396" s="74"/>
      <c r="S1396" s="61"/>
      <c r="T1396" s="61"/>
    </row>
    <row r="1397" spans="1:20" s="55" customFormat="1" ht="14.15" x14ac:dyDescent="0.4">
      <c r="A1397" s="39"/>
      <c r="E1397" s="74"/>
      <c r="F1397" s="74"/>
      <c r="G1397" s="74"/>
      <c r="S1397" s="61"/>
      <c r="T1397" s="61"/>
    </row>
    <row r="1398" spans="1:20" s="55" customFormat="1" ht="14.15" x14ac:dyDescent="0.4">
      <c r="A1398" s="39"/>
      <c r="E1398" s="74"/>
      <c r="F1398" s="74"/>
      <c r="G1398" s="74"/>
      <c r="S1398" s="61"/>
      <c r="T1398" s="61"/>
    </row>
    <row r="1399" spans="1:20" s="55" customFormat="1" ht="14.15" x14ac:dyDescent="0.4">
      <c r="A1399" s="39"/>
      <c r="E1399" s="74"/>
      <c r="F1399" s="74"/>
      <c r="G1399" s="74"/>
      <c r="S1399" s="61"/>
      <c r="T1399" s="61"/>
    </row>
    <row r="1400" spans="1:20" s="55" customFormat="1" ht="14.15" x14ac:dyDescent="0.4">
      <c r="A1400" s="39"/>
      <c r="E1400" s="74"/>
      <c r="F1400" s="74"/>
      <c r="G1400" s="74"/>
      <c r="S1400" s="61"/>
      <c r="T1400" s="61"/>
    </row>
    <row r="1401" spans="1:20" s="55" customFormat="1" ht="14.15" x14ac:dyDescent="0.4">
      <c r="A1401" s="39"/>
      <c r="E1401" s="74"/>
      <c r="F1401" s="74"/>
      <c r="G1401" s="74"/>
      <c r="S1401" s="61"/>
      <c r="T1401" s="61"/>
    </row>
    <row r="1402" spans="1:20" s="55" customFormat="1" ht="14.15" x14ac:dyDescent="0.4">
      <c r="A1402" s="39"/>
      <c r="E1402" s="74"/>
      <c r="F1402" s="74"/>
      <c r="G1402" s="74"/>
      <c r="S1402" s="61"/>
      <c r="T1402" s="61"/>
    </row>
    <row r="1403" spans="1:20" s="55" customFormat="1" ht="14.15" x14ac:dyDescent="0.4">
      <c r="A1403" s="39"/>
      <c r="E1403" s="74"/>
      <c r="F1403" s="74"/>
      <c r="G1403" s="74"/>
      <c r="S1403" s="61"/>
      <c r="T1403" s="61"/>
    </row>
    <row r="1404" spans="1:20" s="55" customFormat="1" ht="14.15" x14ac:dyDescent="0.4">
      <c r="A1404" s="39"/>
      <c r="E1404" s="74"/>
      <c r="F1404" s="74"/>
      <c r="G1404" s="74"/>
      <c r="S1404" s="61"/>
      <c r="T1404" s="61"/>
    </row>
    <row r="1405" spans="1:20" s="55" customFormat="1" ht="14.15" x14ac:dyDescent="0.4">
      <c r="A1405" s="39"/>
      <c r="E1405" s="74"/>
      <c r="F1405" s="74"/>
      <c r="G1405" s="74"/>
      <c r="S1405" s="61"/>
      <c r="T1405" s="61"/>
    </row>
    <row r="1406" spans="1:20" s="55" customFormat="1" ht="14.15" x14ac:dyDescent="0.4">
      <c r="A1406" s="39"/>
      <c r="E1406" s="74"/>
      <c r="F1406" s="74"/>
      <c r="G1406" s="74"/>
      <c r="S1406" s="61"/>
      <c r="T1406" s="61"/>
    </row>
    <row r="1407" spans="1:20" s="55" customFormat="1" ht="14.15" x14ac:dyDescent="0.4">
      <c r="A1407" s="39"/>
      <c r="E1407" s="74"/>
      <c r="F1407" s="74"/>
      <c r="G1407" s="74"/>
      <c r="S1407" s="61"/>
      <c r="T1407" s="61"/>
    </row>
    <row r="1408" spans="1:20" s="55" customFormat="1" ht="14.15" x14ac:dyDescent="0.4">
      <c r="A1408" s="39"/>
      <c r="E1408" s="74"/>
      <c r="F1408" s="74"/>
      <c r="G1408" s="74"/>
      <c r="S1408" s="61"/>
      <c r="T1408" s="61"/>
    </row>
    <row r="1409" spans="1:20" s="55" customFormat="1" ht="14.15" x14ac:dyDescent="0.4">
      <c r="A1409" s="39"/>
      <c r="E1409" s="74"/>
      <c r="F1409" s="74"/>
      <c r="G1409" s="74"/>
      <c r="S1409" s="61"/>
      <c r="T1409" s="61"/>
    </row>
    <row r="1410" spans="1:20" s="55" customFormat="1" ht="14.15" x14ac:dyDescent="0.4">
      <c r="A1410" s="39"/>
      <c r="E1410" s="74"/>
      <c r="F1410" s="74"/>
      <c r="G1410" s="74"/>
      <c r="S1410" s="61"/>
      <c r="T1410" s="61"/>
    </row>
    <row r="1411" spans="1:20" s="55" customFormat="1" ht="14.15" x14ac:dyDescent="0.4">
      <c r="A1411" s="39"/>
      <c r="E1411" s="74"/>
      <c r="F1411" s="74"/>
      <c r="G1411" s="74"/>
      <c r="S1411" s="61"/>
      <c r="T1411" s="61"/>
    </row>
    <row r="1412" spans="1:20" s="55" customFormat="1" ht="14.15" x14ac:dyDescent="0.4">
      <c r="A1412" s="39"/>
      <c r="E1412" s="74"/>
      <c r="F1412" s="74"/>
      <c r="G1412" s="74"/>
      <c r="S1412" s="61"/>
      <c r="T1412" s="61"/>
    </row>
    <row r="1413" spans="1:20" s="55" customFormat="1" ht="14.15" x14ac:dyDescent="0.4">
      <c r="A1413" s="39"/>
      <c r="E1413" s="74"/>
      <c r="F1413" s="74"/>
      <c r="G1413" s="74"/>
      <c r="S1413" s="61"/>
      <c r="T1413" s="61"/>
    </row>
    <row r="1414" spans="1:20" s="55" customFormat="1" ht="14.15" x14ac:dyDescent="0.4">
      <c r="A1414" s="39"/>
      <c r="E1414" s="74"/>
      <c r="F1414" s="74"/>
      <c r="G1414" s="74"/>
      <c r="S1414" s="61"/>
      <c r="T1414" s="61"/>
    </row>
    <row r="1415" spans="1:20" s="55" customFormat="1" ht="14.15" x14ac:dyDescent="0.4">
      <c r="A1415" s="39"/>
      <c r="E1415" s="74"/>
      <c r="F1415" s="74"/>
      <c r="G1415" s="74"/>
      <c r="S1415" s="61"/>
      <c r="T1415" s="61"/>
    </row>
    <row r="1416" spans="1:20" s="55" customFormat="1" ht="14.15" x14ac:dyDescent="0.4">
      <c r="A1416" s="39"/>
      <c r="E1416" s="74"/>
      <c r="F1416" s="74"/>
      <c r="G1416" s="74"/>
      <c r="S1416" s="61"/>
      <c r="T1416" s="61"/>
    </row>
    <row r="1417" spans="1:20" s="55" customFormat="1" ht="14.15" x14ac:dyDescent="0.4">
      <c r="A1417" s="39"/>
      <c r="E1417" s="74"/>
      <c r="F1417" s="74"/>
      <c r="G1417" s="74"/>
      <c r="S1417" s="61"/>
      <c r="T1417" s="61"/>
    </row>
    <row r="1418" spans="1:20" s="55" customFormat="1" ht="14.15" x14ac:dyDescent="0.4">
      <c r="A1418" s="39"/>
      <c r="E1418" s="74"/>
      <c r="F1418" s="74"/>
      <c r="G1418" s="74"/>
      <c r="S1418" s="61"/>
      <c r="T1418" s="61"/>
    </row>
    <row r="1419" spans="1:20" s="55" customFormat="1" ht="14.15" x14ac:dyDescent="0.4">
      <c r="A1419" s="39"/>
      <c r="E1419" s="74"/>
      <c r="F1419" s="74"/>
      <c r="G1419" s="74"/>
      <c r="S1419" s="61"/>
      <c r="T1419" s="61"/>
    </row>
    <row r="1420" spans="1:20" s="55" customFormat="1" ht="14.15" x14ac:dyDescent="0.4">
      <c r="A1420" s="39"/>
      <c r="E1420" s="74"/>
      <c r="F1420" s="74"/>
      <c r="G1420" s="74"/>
      <c r="S1420" s="61"/>
      <c r="T1420" s="61"/>
    </row>
    <row r="1421" spans="1:20" s="55" customFormat="1" ht="14.15" x14ac:dyDescent="0.4">
      <c r="A1421" s="39"/>
      <c r="E1421" s="74"/>
      <c r="F1421" s="74"/>
      <c r="G1421" s="74"/>
      <c r="S1421" s="61"/>
      <c r="T1421" s="61"/>
    </row>
    <row r="1422" spans="1:20" s="55" customFormat="1" ht="14.15" x14ac:dyDescent="0.4">
      <c r="A1422" s="39"/>
      <c r="E1422" s="74"/>
      <c r="F1422" s="74"/>
      <c r="G1422" s="74"/>
      <c r="S1422" s="61"/>
      <c r="T1422" s="61"/>
    </row>
    <row r="1423" spans="1:20" s="55" customFormat="1" ht="14.15" x14ac:dyDescent="0.4">
      <c r="A1423" s="39"/>
      <c r="E1423" s="74"/>
      <c r="F1423" s="74"/>
      <c r="G1423" s="74"/>
      <c r="S1423" s="61"/>
      <c r="T1423" s="61"/>
    </row>
    <row r="1424" spans="1:20" s="55" customFormat="1" ht="14.15" x14ac:dyDescent="0.4">
      <c r="A1424" s="39"/>
      <c r="E1424" s="74"/>
      <c r="F1424" s="74"/>
      <c r="G1424" s="74"/>
      <c r="S1424" s="61"/>
      <c r="T1424" s="61"/>
    </row>
    <row r="1425" spans="1:20" s="55" customFormat="1" ht="14.15" x14ac:dyDescent="0.4">
      <c r="A1425" s="39"/>
      <c r="E1425" s="74"/>
      <c r="F1425" s="74"/>
      <c r="G1425" s="74"/>
      <c r="S1425" s="61"/>
      <c r="T1425" s="61"/>
    </row>
    <row r="1426" spans="1:20" s="55" customFormat="1" ht="14.15" x14ac:dyDescent="0.4">
      <c r="A1426" s="39"/>
      <c r="E1426" s="74"/>
      <c r="F1426" s="74"/>
      <c r="G1426" s="74"/>
      <c r="S1426" s="61"/>
      <c r="T1426" s="61"/>
    </row>
    <row r="1427" spans="1:20" s="55" customFormat="1" ht="14.15" x14ac:dyDescent="0.4">
      <c r="A1427" s="39"/>
      <c r="E1427" s="74"/>
      <c r="F1427" s="74"/>
      <c r="G1427" s="74"/>
      <c r="S1427" s="61"/>
      <c r="T1427" s="61"/>
    </row>
    <row r="1428" spans="1:20" s="55" customFormat="1" ht="14.15" x14ac:dyDescent="0.4">
      <c r="A1428" s="39"/>
      <c r="E1428" s="74"/>
      <c r="F1428" s="74"/>
      <c r="G1428" s="74"/>
      <c r="S1428" s="61"/>
      <c r="T1428" s="61"/>
    </row>
    <row r="1429" spans="1:20" s="55" customFormat="1" ht="14.15" x14ac:dyDescent="0.4">
      <c r="A1429" s="39"/>
      <c r="E1429" s="74"/>
      <c r="F1429" s="74"/>
      <c r="G1429" s="74"/>
      <c r="S1429" s="61"/>
      <c r="T1429" s="61"/>
    </row>
    <row r="1430" spans="1:20" s="55" customFormat="1" ht="14.15" x14ac:dyDescent="0.4">
      <c r="A1430" s="39"/>
      <c r="E1430" s="74"/>
      <c r="F1430" s="74"/>
      <c r="G1430" s="74"/>
      <c r="S1430" s="61"/>
      <c r="T1430" s="61"/>
    </row>
    <row r="1431" spans="1:20" s="55" customFormat="1" ht="14.15" x14ac:dyDescent="0.4">
      <c r="A1431" s="39"/>
      <c r="E1431" s="74"/>
      <c r="F1431" s="74"/>
      <c r="G1431" s="74"/>
      <c r="S1431" s="61"/>
      <c r="T1431" s="61"/>
    </row>
    <row r="1432" spans="1:20" s="55" customFormat="1" ht="14.15" x14ac:dyDescent="0.4">
      <c r="A1432" s="39"/>
      <c r="E1432" s="74"/>
      <c r="F1432" s="74"/>
      <c r="G1432" s="74"/>
      <c r="S1432" s="61"/>
      <c r="T1432" s="61"/>
    </row>
    <row r="1433" spans="1:20" s="55" customFormat="1" ht="14.15" x14ac:dyDescent="0.4">
      <c r="A1433" s="39"/>
      <c r="E1433" s="74"/>
      <c r="F1433" s="74"/>
      <c r="G1433" s="74"/>
      <c r="S1433" s="61"/>
      <c r="T1433" s="61"/>
    </row>
    <row r="1434" spans="1:20" s="55" customFormat="1" ht="14.15" x14ac:dyDescent="0.4">
      <c r="A1434" s="39"/>
      <c r="E1434" s="74"/>
      <c r="F1434" s="74"/>
      <c r="G1434" s="74"/>
      <c r="S1434" s="61"/>
      <c r="T1434" s="61"/>
    </row>
    <row r="1435" spans="1:20" s="55" customFormat="1" ht="14.15" x14ac:dyDescent="0.4">
      <c r="A1435" s="39"/>
      <c r="E1435" s="74"/>
      <c r="F1435" s="74"/>
      <c r="G1435" s="74"/>
      <c r="S1435" s="61"/>
      <c r="T1435" s="61"/>
    </row>
    <row r="1436" spans="1:20" s="55" customFormat="1" ht="14.15" x14ac:dyDescent="0.4">
      <c r="A1436" s="39"/>
      <c r="E1436" s="74"/>
      <c r="F1436" s="74"/>
      <c r="G1436" s="74"/>
      <c r="S1436" s="61"/>
      <c r="T1436" s="61"/>
    </row>
    <row r="1437" spans="1:20" s="55" customFormat="1" ht="14.15" x14ac:dyDescent="0.4">
      <c r="A1437" s="39"/>
      <c r="E1437" s="74"/>
      <c r="F1437" s="74"/>
      <c r="G1437" s="74"/>
      <c r="S1437" s="61"/>
      <c r="T1437" s="61"/>
    </row>
    <row r="1438" spans="1:20" s="55" customFormat="1" ht="14.15" x14ac:dyDescent="0.4">
      <c r="A1438" s="39"/>
      <c r="E1438" s="74"/>
      <c r="F1438" s="74"/>
      <c r="G1438" s="74"/>
      <c r="S1438" s="61"/>
      <c r="T1438" s="61"/>
    </row>
    <row r="1439" spans="1:20" s="55" customFormat="1" ht="14.15" x14ac:dyDescent="0.4">
      <c r="A1439" s="39"/>
      <c r="E1439" s="74"/>
      <c r="F1439" s="74"/>
      <c r="G1439" s="74"/>
      <c r="S1439" s="61"/>
      <c r="T1439" s="61"/>
    </row>
    <row r="1440" spans="1:20" s="55" customFormat="1" ht="14.15" x14ac:dyDescent="0.4">
      <c r="A1440" s="39"/>
      <c r="E1440" s="74"/>
      <c r="F1440" s="74"/>
      <c r="G1440" s="74"/>
      <c r="S1440" s="61"/>
      <c r="T1440" s="61"/>
    </row>
    <row r="1441" spans="1:20" s="55" customFormat="1" ht="14.15" x14ac:dyDescent="0.4">
      <c r="A1441" s="39"/>
      <c r="E1441" s="74"/>
      <c r="F1441" s="74"/>
      <c r="G1441" s="74"/>
      <c r="S1441" s="61"/>
      <c r="T1441" s="61"/>
    </row>
    <row r="1442" spans="1:20" s="55" customFormat="1" ht="14.15" x14ac:dyDescent="0.4">
      <c r="A1442" s="39"/>
      <c r="E1442" s="74"/>
      <c r="F1442" s="74"/>
      <c r="G1442" s="74"/>
      <c r="S1442" s="61"/>
      <c r="T1442" s="61"/>
    </row>
    <row r="1443" spans="1:20" s="55" customFormat="1" ht="14.15" x14ac:dyDescent="0.4">
      <c r="A1443" s="39"/>
      <c r="E1443" s="74"/>
      <c r="F1443" s="74"/>
      <c r="G1443" s="74"/>
      <c r="S1443" s="61"/>
      <c r="T1443" s="61"/>
    </row>
    <row r="1444" spans="1:20" s="55" customFormat="1" ht="14.15" x14ac:dyDescent="0.4">
      <c r="A1444" s="39"/>
      <c r="E1444" s="74"/>
      <c r="F1444" s="74"/>
      <c r="G1444" s="74"/>
      <c r="S1444" s="61"/>
      <c r="T1444" s="61"/>
    </row>
    <row r="1445" spans="1:20" s="55" customFormat="1" ht="14.15" x14ac:dyDescent="0.4">
      <c r="A1445" s="39"/>
      <c r="E1445" s="74"/>
      <c r="F1445" s="74"/>
      <c r="G1445" s="74"/>
      <c r="S1445" s="61"/>
      <c r="T1445" s="61"/>
    </row>
    <row r="1446" spans="1:20" s="55" customFormat="1" ht="14.15" x14ac:dyDescent="0.4">
      <c r="A1446" s="39"/>
      <c r="E1446" s="74"/>
      <c r="F1446" s="74"/>
      <c r="G1446" s="74"/>
      <c r="S1446" s="61"/>
      <c r="T1446" s="61"/>
    </row>
    <row r="1447" spans="1:20" s="55" customFormat="1" ht="14.15" x14ac:dyDescent="0.4">
      <c r="A1447" s="39"/>
      <c r="E1447" s="74"/>
      <c r="F1447" s="74"/>
      <c r="G1447" s="74"/>
      <c r="S1447" s="61"/>
      <c r="T1447" s="61"/>
    </row>
    <row r="1448" spans="1:20" s="55" customFormat="1" ht="14.15" x14ac:dyDescent="0.4">
      <c r="A1448" s="39"/>
      <c r="E1448" s="74"/>
      <c r="F1448" s="74"/>
      <c r="G1448" s="74"/>
      <c r="S1448" s="61"/>
      <c r="T1448" s="61"/>
    </row>
    <row r="1449" spans="1:20" s="55" customFormat="1" ht="14.15" x14ac:dyDescent="0.4">
      <c r="A1449" s="39"/>
      <c r="E1449" s="74"/>
      <c r="F1449" s="74"/>
      <c r="G1449" s="74"/>
      <c r="S1449" s="61"/>
      <c r="T1449" s="61"/>
    </row>
    <row r="1450" spans="1:20" s="55" customFormat="1" ht="14.15" x14ac:dyDescent="0.4">
      <c r="A1450" s="39"/>
      <c r="E1450" s="74"/>
      <c r="F1450" s="74"/>
      <c r="G1450" s="74"/>
      <c r="S1450" s="61"/>
      <c r="T1450" s="61"/>
    </row>
    <row r="1451" spans="1:20" s="55" customFormat="1" ht="14.15" x14ac:dyDescent="0.4">
      <c r="A1451" s="39"/>
      <c r="E1451" s="74"/>
      <c r="F1451" s="74"/>
      <c r="G1451" s="74"/>
      <c r="S1451" s="61"/>
      <c r="T1451" s="61"/>
    </row>
    <row r="1452" spans="1:20" s="55" customFormat="1" ht="14.15" x14ac:dyDescent="0.4">
      <c r="A1452" s="39"/>
      <c r="E1452" s="74"/>
      <c r="F1452" s="74"/>
      <c r="G1452" s="74"/>
      <c r="S1452" s="61"/>
      <c r="T1452" s="61"/>
    </row>
    <row r="1453" spans="1:20" s="55" customFormat="1" ht="14.15" x14ac:dyDescent="0.4">
      <c r="A1453" s="39"/>
      <c r="E1453" s="74"/>
      <c r="F1453" s="74"/>
      <c r="G1453" s="74"/>
      <c r="S1453" s="61"/>
      <c r="T1453" s="61"/>
    </row>
    <row r="1454" spans="1:20" s="55" customFormat="1" ht="14.15" x14ac:dyDescent="0.4">
      <c r="A1454" s="39"/>
      <c r="E1454" s="74"/>
      <c r="F1454" s="74"/>
      <c r="G1454" s="74"/>
      <c r="S1454" s="61"/>
      <c r="T1454" s="61"/>
    </row>
    <row r="1455" spans="1:20" s="55" customFormat="1" ht="14.15" x14ac:dyDescent="0.4">
      <c r="A1455" s="39"/>
      <c r="E1455" s="74"/>
      <c r="F1455" s="74"/>
      <c r="G1455" s="74"/>
      <c r="S1455" s="61"/>
      <c r="T1455" s="61"/>
    </row>
    <row r="1456" spans="1:20" s="55" customFormat="1" ht="14.15" x14ac:dyDescent="0.4">
      <c r="A1456" s="39"/>
      <c r="E1456" s="74"/>
      <c r="F1456" s="74"/>
      <c r="G1456" s="74"/>
      <c r="S1456" s="61"/>
      <c r="T1456" s="61"/>
    </row>
    <row r="1457" spans="1:20" s="55" customFormat="1" ht="14.15" x14ac:dyDescent="0.4">
      <c r="A1457" s="39"/>
      <c r="E1457" s="74"/>
      <c r="F1457" s="74"/>
      <c r="G1457" s="74"/>
      <c r="S1457" s="61"/>
      <c r="T1457" s="61"/>
    </row>
    <row r="1458" spans="1:20" s="55" customFormat="1" ht="14.15" x14ac:dyDescent="0.4">
      <c r="A1458" s="39"/>
      <c r="E1458" s="74"/>
      <c r="F1458" s="74"/>
      <c r="G1458" s="74"/>
      <c r="S1458" s="61"/>
      <c r="T1458" s="61"/>
    </row>
    <row r="1459" spans="1:20" s="55" customFormat="1" ht="14.15" x14ac:dyDescent="0.4">
      <c r="A1459" s="39"/>
      <c r="E1459" s="74"/>
      <c r="F1459" s="74"/>
      <c r="G1459" s="74"/>
      <c r="S1459" s="61"/>
      <c r="T1459" s="61"/>
    </row>
    <row r="1460" spans="1:20" s="55" customFormat="1" ht="14.15" x14ac:dyDescent="0.4">
      <c r="A1460" s="39"/>
      <c r="E1460" s="74"/>
      <c r="F1460" s="74"/>
      <c r="G1460" s="74"/>
      <c r="S1460" s="61"/>
      <c r="T1460" s="61"/>
    </row>
    <row r="1461" spans="1:20" s="55" customFormat="1" ht="14.15" x14ac:dyDescent="0.4">
      <c r="A1461" s="39"/>
      <c r="E1461" s="74"/>
      <c r="F1461" s="74"/>
      <c r="G1461" s="74"/>
      <c r="S1461" s="61"/>
      <c r="T1461" s="61"/>
    </row>
    <row r="1462" spans="1:20" s="55" customFormat="1" ht="14.15" x14ac:dyDescent="0.4">
      <c r="A1462" s="39"/>
      <c r="E1462" s="74"/>
      <c r="F1462" s="74"/>
      <c r="G1462" s="74"/>
      <c r="S1462" s="61"/>
      <c r="T1462" s="61"/>
    </row>
    <row r="1463" spans="1:20" s="55" customFormat="1" ht="14.15" x14ac:dyDescent="0.4">
      <c r="A1463" s="39"/>
      <c r="E1463" s="74"/>
      <c r="F1463" s="74"/>
      <c r="G1463" s="74"/>
      <c r="S1463" s="61"/>
      <c r="T1463" s="61"/>
    </row>
    <row r="1464" spans="1:20" s="55" customFormat="1" ht="14.15" x14ac:dyDescent="0.4">
      <c r="A1464" s="39"/>
      <c r="E1464" s="74"/>
      <c r="F1464" s="74"/>
      <c r="G1464" s="74"/>
      <c r="S1464" s="61"/>
      <c r="T1464" s="61"/>
    </row>
    <row r="1465" spans="1:20" s="55" customFormat="1" ht="14.15" x14ac:dyDescent="0.4">
      <c r="A1465" s="39"/>
      <c r="E1465" s="74"/>
      <c r="F1465" s="74"/>
      <c r="G1465" s="74"/>
      <c r="S1465" s="61"/>
      <c r="T1465" s="61"/>
    </row>
    <row r="1466" spans="1:20" s="55" customFormat="1" ht="14.15" x14ac:dyDescent="0.4">
      <c r="A1466" s="39"/>
      <c r="E1466" s="74"/>
      <c r="F1466" s="74"/>
      <c r="G1466" s="74"/>
      <c r="S1466" s="61"/>
      <c r="T1466" s="61"/>
    </row>
    <row r="1467" spans="1:20" s="55" customFormat="1" ht="14.15" x14ac:dyDescent="0.4">
      <c r="A1467" s="39"/>
      <c r="E1467" s="74"/>
      <c r="F1467" s="74"/>
      <c r="G1467" s="74"/>
      <c r="S1467" s="61"/>
      <c r="T1467" s="61"/>
    </row>
    <row r="1468" spans="1:20" s="55" customFormat="1" ht="14.15" x14ac:dyDescent="0.4">
      <c r="A1468" s="39"/>
      <c r="E1468" s="74"/>
      <c r="F1468" s="74"/>
      <c r="G1468" s="74"/>
      <c r="S1468" s="61"/>
      <c r="T1468" s="61"/>
    </row>
    <row r="1469" spans="1:20" s="55" customFormat="1" ht="14.15" x14ac:dyDescent="0.4">
      <c r="A1469" s="39"/>
      <c r="E1469" s="74"/>
      <c r="F1469" s="74"/>
      <c r="G1469" s="74"/>
      <c r="S1469" s="61"/>
      <c r="T1469" s="61"/>
    </row>
    <row r="1470" spans="1:20" s="55" customFormat="1" ht="14.15" x14ac:dyDescent="0.4">
      <c r="A1470" s="39"/>
      <c r="E1470" s="74"/>
      <c r="F1470" s="74"/>
      <c r="G1470" s="74"/>
      <c r="S1470" s="61"/>
      <c r="T1470" s="61"/>
    </row>
    <row r="1471" spans="1:20" s="55" customFormat="1" ht="14.15" x14ac:dyDescent="0.4">
      <c r="A1471" s="39"/>
      <c r="E1471" s="74"/>
      <c r="F1471" s="74"/>
      <c r="G1471" s="74"/>
      <c r="S1471" s="61"/>
      <c r="T1471" s="61"/>
    </row>
    <row r="1472" spans="1:20" s="55" customFormat="1" ht="14.15" x14ac:dyDescent="0.4">
      <c r="A1472" s="39"/>
      <c r="E1472" s="74"/>
      <c r="F1472" s="74"/>
      <c r="G1472" s="74"/>
      <c r="S1472" s="61"/>
      <c r="T1472" s="61"/>
    </row>
    <row r="1473" spans="1:20" s="55" customFormat="1" ht="14.15" x14ac:dyDescent="0.4">
      <c r="A1473" s="39"/>
      <c r="E1473" s="74"/>
      <c r="F1473" s="74"/>
      <c r="G1473" s="74"/>
      <c r="S1473" s="61"/>
      <c r="T1473" s="61"/>
    </row>
    <row r="1474" spans="1:20" s="55" customFormat="1" ht="14.15" x14ac:dyDescent="0.4">
      <c r="A1474" s="39"/>
      <c r="E1474" s="74"/>
      <c r="F1474" s="74"/>
      <c r="G1474" s="74"/>
      <c r="S1474" s="61"/>
      <c r="T1474" s="61"/>
    </row>
    <row r="1475" spans="1:20" s="55" customFormat="1" ht="14.15" x14ac:dyDescent="0.4">
      <c r="A1475" s="39"/>
      <c r="E1475" s="74"/>
      <c r="F1475" s="74"/>
      <c r="G1475" s="74"/>
      <c r="S1475" s="61"/>
      <c r="T1475" s="61"/>
    </row>
    <row r="1476" spans="1:20" s="55" customFormat="1" ht="14.15" x14ac:dyDescent="0.4">
      <c r="A1476" s="39"/>
      <c r="E1476" s="74"/>
      <c r="F1476" s="74"/>
      <c r="G1476" s="74"/>
      <c r="S1476" s="61"/>
      <c r="T1476" s="61"/>
    </row>
    <row r="1477" spans="1:20" s="55" customFormat="1" ht="14.15" x14ac:dyDescent="0.4">
      <c r="A1477" s="39"/>
      <c r="E1477" s="74"/>
      <c r="F1477" s="74"/>
      <c r="G1477" s="74"/>
      <c r="S1477" s="61"/>
      <c r="T1477" s="61"/>
    </row>
    <row r="1478" spans="1:20" s="55" customFormat="1" ht="14.15" x14ac:dyDescent="0.4">
      <c r="A1478" s="39"/>
      <c r="E1478" s="74"/>
      <c r="F1478" s="74"/>
      <c r="G1478" s="74"/>
      <c r="S1478" s="61"/>
      <c r="T1478" s="61"/>
    </row>
    <row r="1479" spans="1:20" s="55" customFormat="1" ht="14.15" x14ac:dyDescent="0.4">
      <c r="A1479" s="39"/>
      <c r="E1479" s="74"/>
      <c r="F1479" s="74"/>
      <c r="G1479" s="74"/>
      <c r="S1479" s="61"/>
      <c r="T1479" s="61"/>
    </row>
    <row r="1480" spans="1:20" s="55" customFormat="1" ht="14.15" x14ac:dyDescent="0.4">
      <c r="A1480" s="39"/>
      <c r="E1480" s="74"/>
      <c r="F1480" s="74"/>
      <c r="G1480" s="74"/>
      <c r="S1480" s="61"/>
      <c r="T1480" s="61"/>
    </row>
    <row r="1481" spans="1:20" s="55" customFormat="1" ht="14.15" x14ac:dyDescent="0.4">
      <c r="A1481" s="39"/>
      <c r="E1481" s="74"/>
      <c r="F1481" s="74"/>
      <c r="G1481" s="74"/>
      <c r="S1481" s="61"/>
      <c r="T1481" s="61"/>
    </row>
    <row r="1482" spans="1:20" s="55" customFormat="1" ht="14.15" x14ac:dyDescent="0.4">
      <c r="A1482" s="39"/>
      <c r="E1482" s="74"/>
      <c r="F1482" s="74"/>
      <c r="G1482" s="74"/>
      <c r="S1482" s="61"/>
      <c r="T1482" s="61"/>
    </row>
    <row r="1483" spans="1:20" s="55" customFormat="1" ht="14.15" x14ac:dyDescent="0.4">
      <c r="A1483" s="39"/>
      <c r="E1483" s="74"/>
      <c r="F1483" s="74"/>
      <c r="G1483" s="74"/>
      <c r="S1483" s="61"/>
      <c r="T1483" s="61"/>
    </row>
    <row r="1484" spans="1:20" s="55" customFormat="1" ht="14.15" x14ac:dyDescent="0.4">
      <c r="A1484" s="39"/>
      <c r="E1484" s="74"/>
      <c r="F1484" s="74"/>
      <c r="G1484" s="74"/>
      <c r="S1484" s="61"/>
      <c r="T1484" s="61"/>
    </row>
    <row r="1485" spans="1:20" s="55" customFormat="1" ht="14.15" x14ac:dyDescent="0.4">
      <c r="A1485" s="39"/>
      <c r="E1485" s="74"/>
      <c r="F1485" s="74"/>
      <c r="G1485" s="74"/>
      <c r="S1485" s="61"/>
      <c r="T1485" s="61"/>
    </row>
    <row r="1486" spans="1:20" s="55" customFormat="1" ht="14.15" x14ac:dyDescent="0.4">
      <c r="A1486" s="39"/>
      <c r="E1486" s="74"/>
      <c r="F1486" s="74"/>
      <c r="G1486" s="74"/>
      <c r="S1486" s="61"/>
      <c r="T1486" s="61"/>
    </row>
    <row r="1487" spans="1:20" s="55" customFormat="1" ht="14.15" x14ac:dyDescent="0.4">
      <c r="A1487" s="39"/>
      <c r="E1487" s="74"/>
      <c r="F1487" s="74"/>
      <c r="G1487" s="74"/>
      <c r="S1487" s="61"/>
      <c r="T1487" s="61"/>
    </row>
    <row r="1488" spans="1:20" s="55" customFormat="1" ht="14.15" x14ac:dyDescent="0.4">
      <c r="A1488" s="39"/>
      <c r="E1488" s="74"/>
      <c r="F1488" s="74"/>
      <c r="G1488" s="74"/>
      <c r="S1488" s="61"/>
      <c r="T1488" s="61"/>
    </row>
    <row r="1489" spans="1:20" s="55" customFormat="1" ht="14.15" x14ac:dyDescent="0.4">
      <c r="A1489" s="39"/>
      <c r="E1489" s="74"/>
      <c r="F1489" s="74"/>
      <c r="G1489" s="74"/>
      <c r="S1489" s="61"/>
      <c r="T1489" s="61"/>
    </row>
    <row r="1490" spans="1:20" s="55" customFormat="1" ht="14.15" x14ac:dyDescent="0.4">
      <c r="A1490" s="39"/>
      <c r="E1490" s="74"/>
      <c r="F1490" s="74"/>
      <c r="G1490" s="74"/>
      <c r="S1490" s="61"/>
      <c r="T1490" s="61"/>
    </row>
    <row r="1491" spans="1:20" s="55" customFormat="1" ht="14.15" x14ac:dyDescent="0.4">
      <c r="A1491" s="39"/>
      <c r="E1491" s="74"/>
      <c r="F1491" s="74"/>
      <c r="G1491" s="74"/>
      <c r="S1491" s="61"/>
      <c r="T1491" s="61"/>
    </row>
    <row r="1492" spans="1:20" s="55" customFormat="1" ht="14.15" x14ac:dyDescent="0.4">
      <c r="A1492" s="39"/>
      <c r="E1492" s="74"/>
      <c r="F1492" s="74"/>
      <c r="G1492" s="74"/>
      <c r="S1492" s="61"/>
      <c r="T1492" s="61"/>
    </row>
    <row r="1493" spans="1:20" s="55" customFormat="1" ht="14.15" x14ac:dyDescent="0.4">
      <c r="A1493" s="39"/>
      <c r="E1493" s="74"/>
      <c r="F1493" s="74"/>
      <c r="G1493" s="74"/>
      <c r="S1493" s="61"/>
      <c r="T1493" s="61"/>
    </row>
    <row r="1494" spans="1:20" s="55" customFormat="1" ht="14.15" x14ac:dyDescent="0.4">
      <c r="A1494" s="39"/>
      <c r="E1494" s="74"/>
      <c r="F1494" s="74"/>
      <c r="G1494" s="74"/>
      <c r="S1494" s="61"/>
      <c r="T1494" s="61"/>
    </row>
    <row r="1495" spans="1:20" s="55" customFormat="1" ht="14.15" x14ac:dyDescent="0.4">
      <c r="A1495" s="39"/>
      <c r="E1495" s="74"/>
      <c r="F1495" s="74"/>
      <c r="G1495" s="74"/>
      <c r="S1495" s="61"/>
      <c r="T1495" s="61"/>
    </row>
    <row r="1496" spans="1:20" s="55" customFormat="1" ht="14.15" x14ac:dyDescent="0.4">
      <c r="A1496" s="39"/>
      <c r="E1496" s="74"/>
      <c r="F1496" s="74"/>
      <c r="G1496" s="74"/>
      <c r="S1496" s="61"/>
      <c r="T1496" s="61"/>
    </row>
    <row r="1497" spans="1:20" s="55" customFormat="1" ht="14.15" x14ac:dyDescent="0.4">
      <c r="A1497" s="39"/>
      <c r="E1497" s="74"/>
      <c r="F1497" s="74"/>
      <c r="G1497" s="74"/>
      <c r="S1497" s="61"/>
      <c r="T1497" s="61"/>
    </row>
    <row r="1498" spans="1:20" s="55" customFormat="1" ht="14.15" x14ac:dyDescent="0.4">
      <c r="A1498" s="39"/>
      <c r="E1498" s="74"/>
      <c r="F1498" s="74"/>
      <c r="G1498" s="74"/>
      <c r="S1498" s="61"/>
      <c r="T1498" s="61"/>
    </row>
    <row r="1499" spans="1:20" s="55" customFormat="1" ht="14.15" x14ac:dyDescent="0.4">
      <c r="A1499" s="39"/>
      <c r="E1499" s="74"/>
      <c r="F1499" s="74"/>
      <c r="G1499" s="74"/>
      <c r="S1499" s="61"/>
      <c r="T1499" s="61"/>
    </row>
    <row r="1500" spans="1:20" s="55" customFormat="1" ht="14.15" x14ac:dyDescent="0.4">
      <c r="A1500" s="39"/>
      <c r="E1500" s="74"/>
      <c r="F1500" s="74"/>
      <c r="G1500" s="74"/>
      <c r="S1500" s="61"/>
      <c r="T1500" s="61"/>
    </row>
    <row r="1501" spans="1:20" s="55" customFormat="1" ht="14.15" x14ac:dyDescent="0.4">
      <c r="A1501" s="39"/>
      <c r="E1501" s="74"/>
      <c r="F1501" s="74"/>
      <c r="G1501" s="74"/>
      <c r="S1501" s="61"/>
      <c r="T1501" s="61"/>
    </row>
    <row r="1502" spans="1:20" s="55" customFormat="1" ht="14.15" x14ac:dyDescent="0.4">
      <c r="A1502" s="39"/>
      <c r="E1502" s="74"/>
      <c r="F1502" s="74"/>
      <c r="G1502" s="74"/>
      <c r="S1502" s="61"/>
      <c r="T1502" s="61"/>
    </row>
    <row r="1503" spans="1:20" s="55" customFormat="1" ht="14.15" x14ac:dyDescent="0.4">
      <c r="A1503" s="39"/>
      <c r="E1503" s="74"/>
      <c r="F1503" s="74"/>
      <c r="G1503" s="74"/>
      <c r="S1503" s="61"/>
      <c r="T1503" s="61"/>
    </row>
    <row r="1504" spans="1:20" s="55" customFormat="1" ht="14.15" x14ac:dyDescent="0.4">
      <c r="A1504" s="39"/>
      <c r="E1504" s="74"/>
      <c r="F1504" s="74"/>
      <c r="G1504" s="74"/>
      <c r="S1504" s="61"/>
      <c r="T1504" s="61"/>
    </row>
    <row r="1505" spans="1:20" s="55" customFormat="1" ht="14.15" x14ac:dyDescent="0.4">
      <c r="A1505" s="39"/>
      <c r="E1505" s="74"/>
      <c r="F1505" s="74"/>
      <c r="G1505" s="74"/>
      <c r="S1505" s="61"/>
      <c r="T1505" s="61"/>
    </row>
    <row r="1506" spans="1:20" s="55" customFormat="1" ht="14.15" x14ac:dyDescent="0.4">
      <c r="A1506" s="39"/>
      <c r="E1506" s="74"/>
      <c r="F1506" s="74"/>
      <c r="G1506" s="74"/>
      <c r="S1506" s="61"/>
      <c r="T1506" s="61"/>
    </row>
    <row r="1507" spans="1:20" s="55" customFormat="1" ht="14.15" x14ac:dyDescent="0.4">
      <c r="A1507" s="39"/>
      <c r="E1507" s="74"/>
      <c r="F1507" s="74"/>
      <c r="G1507" s="74"/>
      <c r="S1507" s="61"/>
      <c r="T1507" s="61"/>
    </row>
    <row r="1508" spans="1:20" s="55" customFormat="1" ht="14.15" x14ac:dyDescent="0.4">
      <c r="A1508" s="39"/>
      <c r="E1508" s="74"/>
      <c r="F1508" s="74"/>
      <c r="G1508" s="74"/>
      <c r="S1508" s="61"/>
      <c r="T1508" s="61"/>
    </row>
    <row r="1509" spans="1:20" s="55" customFormat="1" ht="14.15" x14ac:dyDescent="0.4">
      <c r="A1509" s="39"/>
      <c r="E1509" s="74"/>
      <c r="F1509" s="74"/>
      <c r="G1509" s="74"/>
      <c r="S1509" s="61"/>
      <c r="T1509" s="61"/>
    </row>
    <row r="1510" spans="1:20" s="55" customFormat="1" ht="14.15" x14ac:dyDescent="0.4">
      <c r="A1510" s="39"/>
      <c r="E1510" s="74"/>
      <c r="F1510" s="74"/>
      <c r="G1510" s="74"/>
      <c r="S1510" s="61"/>
      <c r="T1510" s="61"/>
    </row>
    <row r="1511" spans="1:20" s="55" customFormat="1" ht="14.15" x14ac:dyDescent="0.4">
      <c r="A1511" s="39"/>
      <c r="E1511" s="74"/>
      <c r="F1511" s="74"/>
      <c r="G1511" s="74"/>
      <c r="S1511" s="61"/>
      <c r="T1511" s="61"/>
    </row>
    <row r="1512" spans="1:20" s="55" customFormat="1" ht="14.15" x14ac:dyDescent="0.4">
      <c r="A1512" s="39"/>
      <c r="E1512" s="74"/>
      <c r="F1512" s="74"/>
      <c r="G1512" s="74"/>
      <c r="S1512" s="61"/>
      <c r="T1512" s="61"/>
    </row>
    <row r="1513" spans="1:20" s="55" customFormat="1" ht="14.15" x14ac:dyDescent="0.4">
      <c r="A1513" s="39"/>
      <c r="E1513" s="74"/>
      <c r="F1513" s="74"/>
      <c r="G1513" s="74"/>
      <c r="S1513" s="61"/>
      <c r="T1513" s="61"/>
    </row>
    <row r="1514" spans="1:20" s="55" customFormat="1" ht="14.15" x14ac:dyDescent="0.4">
      <c r="A1514" s="39"/>
      <c r="E1514" s="74"/>
      <c r="F1514" s="74"/>
      <c r="G1514" s="74"/>
      <c r="S1514" s="61"/>
      <c r="T1514" s="61"/>
    </row>
    <row r="1515" spans="1:20" s="55" customFormat="1" ht="14.15" x14ac:dyDescent="0.4">
      <c r="A1515" s="39"/>
      <c r="E1515" s="74"/>
      <c r="F1515" s="74"/>
      <c r="G1515" s="74"/>
      <c r="S1515" s="61"/>
      <c r="T1515" s="61"/>
    </row>
    <row r="1516" spans="1:20" s="55" customFormat="1" ht="14.15" x14ac:dyDescent="0.4">
      <c r="A1516" s="39"/>
      <c r="E1516" s="74"/>
      <c r="F1516" s="74"/>
      <c r="G1516" s="74"/>
      <c r="S1516" s="61"/>
      <c r="T1516" s="61"/>
    </row>
    <row r="1517" spans="1:20" s="55" customFormat="1" ht="14.15" x14ac:dyDescent="0.4">
      <c r="A1517" s="39"/>
      <c r="E1517" s="74"/>
      <c r="F1517" s="74"/>
      <c r="G1517" s="74"/>
      <c r="S1517" s="61"/>
      <c r="T1517" s="61"/>
    </row>
    <row r="1518" spans="1:20" s="55" customFormat="1" ht="14.15" x14ac:dyDescent="0.4">
      <c r="A1518" s="39"/>
      <c r="E1518" s="74"/>
      <c r="F1518" s="74"/>
      <c r="G1518" s="74"/>
      <c r="S1518" s="61"/>
      <c r="T1518" s="61"/>
    </row>
    <row r="1519" spans="1:20" s="55" customFormat="1" ht="14.15" x14ac:dyDescent="0.4">
      <c r="A1519" s="39"/>
      <c r="E1519" s="74"/>
      <c r="F1519" s="74"/>
      <c r="G1519" s="74"/>
      <c r="S1519" s="61"/>
      <c r="T1519" s="61"/>
    </row>
    <row r="1520" spans="1:20" s="55" customFormat="1" ht="14.15" x14ac:dyDescent="0.4">
      <c r="A1520" s="39"/>
      <c r="E1520" s="74"/>
      <c r="F1520" s="74"/>
      <c r="G1520" s="74"/>
      <c r="S1520" s="61"/>
      <c r="T1520" s="61"/>
    </row>
    <row r="1521" spans="1:20" s="55" customFormat="1" ht="14.15" x14ac:dyDescent="0.4">
      <c r="A1521" s="39"/>
      <c r="E1521" s="74"/>
      <c r="F1521" s="74"/>
      <c r="G1521" s="74"/>
      <c r="S1521" s="61"/>
      <c r="T1521" s="61"/>
    </row>
    <row r="1522" spans="1:20" s="55" customFormat="1" ht="14.15" x14ac:dyDescent="0.4">
      <c r="A1522" s="39"/>
      <c r="E1522" s="74"/>
      <c r="F1522" s="74"/>
      <c r="G1522" s="74"/>
      <c r="S1522" s="61"/>
      <c r="T1522" s="61"/>
    </row>
    <row r="1523" spans="1:20" s="55" customFormat="1" ht="14.15" x14ac:dyDescent="0.4">
      <c r="A1523" s="39"/>
      <c r="E1523" s="74"/>
      <c r="F1523" s="74"/>
      <c r="G1523" s="74"/>
      <c r="S1523" s="61"/>
      <c r="T1523" s="61"/>
    </row>
    <row r="1524" spans="1:20" s="55" customFormat="1" ht="14.15" x14ac:dyDescent="0.4">
      <c r="A1524" s="39"/>
      <c r="E1524" s="74"/>
      <c r="F1524" s="74"/>
      <c r="G1524" s="74"/>
      <c r="S1524" s="61"/>
      <c r="T1524" s="61"/>
    </row>
    <row r="1525" spans="1:20" s="55" customFormat="1" ht="14.15" x14ac:dyDescent="0.4">
      <c r="A1525" s="39"/>
      <c r="E1525" s="74"/>
      <c r="F1525" s="74"/>
      <c r="G1525" s="74"/>
      <c r="S1525" s="61"/>
      <c r="T1525" s="61"/>
    </row>
    <row r="1526" spans="1:20" s="55" customFormat="1" ht="14.15" x14ac:dyDescent="0.4">
      <c r="A1526" s="39"/>
      <c r="E1526" s="74"/>
      <c r="F1526" s="74"/>
      <c r="G1526" s="74"/>
      <c r="S1526" s="61"/>
      <c r="T1526" s="61"/>
    </row>
    <row r="1527" spans="1:20" s="55" customFormat="1" ht="14.15" x14ac:dyDescent="0.4">
      <c r="A1527" s="39"/>
      <c r="E1527" s="74"/>
      <c r="F1527" s="74"/>
      <c r="G1527" s="74"/>
      <c r="S1527" s="61"/>
      <c r="T1527" s="61"/>
    </row>
    <row r="1528" spans="1:20" s="55" customFormat="1" ht="14.15" x14ac:dyDescent="0.4">
      <c r="A1528" s="39"/>
      <c r="E1528" s="74"/>
      <c r="F1528" s="74"/>
      <c r="G1528" s="74"/>
      <c r="S1528" s="61"/>
      <c r="T1528" s="61"/>
    </row>
    <row r="1529" spans="1:20" s="55" customFormat="1" ht="14.15" x14ac:dyDescent="0.4">
      <c r="A1529" s="39"/>
      <c r="E1529" s="74"/>
      <c r="F1529" s="74"/>
      <c r="G1529" s="74"/>
      <c r="S1529" s="61"/>
      <c r="T1529" s="61"/>
    </row>
    <row r="1530" spans="1:20" s="55" customFormat="1" ht="14.15" x14ac:dyDescent="0.4">
      <c r="A1530" s="39"/>
      <c r="E1530" s="74"/>
      <c r="F1530" s="74"/>
      <c r="G1530" s="74"/>
      <c r="S1530" s="61"/>
      <c r="T1530" s="61"/>
    </row>
    <row r="1531" spans="1:20" s="55" customFormat="1" ht="14.15" x14ac:dyDescent="0.4">
      <c r="A1531" s="39"/>
      <c r="E1531" s="74"/>
      <c r="F1531" s="74"/>
      <c r="G1531" s="74"/>
      <c r="S1531" s="61"/>
      <c r="T1531" s="61"/>
    </row>
    <row r="1532" spans="1:20" s="55" customFormat="1" ht="14.15" x14ac:dyDescent="0.4">
      <c r="A1532" s="39"/>
      <c r="E1532" s="74"/>
      <c r="F1532" s="74"/>
      <c r="G1532" s="74"/>
      <c r="S1532" s="61"/>
      <c r="T1532" s="61"/>
    </row>
    <row r="1533" spans="1:20" s="55" customFormat="1" ht="14.15" x14ac:dyDescent="0.4">
      <c r="A1533" s="39"/>
      <c r="E1533" s="74"/>
      <c r="F1533" s="74"/>
      <c r="G1533" s="74"/>
      <c r="S1533" s="61"/>
      <c r="T1533" s="61"/>
    </row>
    <row r="1534" spans="1:20" s="55" customFormat="1" ht="14.15" x14ac:dyDescent="0.4">
      <c r="A1534" s="39"/>
      <c r="E1534" s="74"/>
      <c r="F1534" s="74"/>
      <c r="G1534" s="74"/>
      <c r="S1534" s="61"/>
      <c r="T1534" s="61"/>
    </row>
    <row r="1535" spans="1:20" s="55" customFormat="1" ht="14.15" x14ac:dyDescent="0.4">
      <c r="A1535" s="39"/>
      <c r="E1535" s="74"/>
      <c r="F1535" s="74"/>
      <c r="G1535" s="74"/>
      <c r="S1535" s="61"/>
      <c r="T1535" s="61"/>
    </row>
    <row r="1536" spans="1:20" s="55" customFormat="1" ht="14.15" x14ac:dyDescent="0.4">
      <c r="A1536" s="39"/>
      <c r="E1536" s="74"/>
      <c r="F1536" s="74"/>
      <c r="G1536" s="74"/>
      <c r="S1536" s="61"/>
      <c r="T1536" s="61"/>
    </row>
    <row r="1537" spans="1:20" s="55" customFormat="1" ht="14.15" x14ac:dyDescent="0.4">
      <c r="A1537" s="39"/>
      <c r="E1537" s="74"/>
      <c r="F1537" s="74"/>
      <c r="G1537" s="74"/>
      <c r="S1537" s="61"/>
      <c r="T1537" s="61"/>
    </row>
    <row r="1538" spans="1:20" s="55" customFormat="1" ht="14.15" x14ac:dyDescent="0.4">
      <c r="A1538" s="39"/>
      <c r="E1538" s="74"/>
      <c r="F1538" s="74"/>
      <c r="G1538" s="74"/>
      <c r="S1538" s="61"/>
      <c r="T1538" s="61"/>
    </row>
    <row r="1539" spans="1:20" s="55" customFormat="1" ht="14.15" x14ac:dyDescent="0.4">
      <c r="A1539" s="39"/>
      <c r="E1539" s="74"/>
      <c r="F1539" s="74"/>
      <c r="G1539" s="74"/>
      <c r="S1539" s="61"/>
      <c r="T1539" s="61"/>
    </row>
    <row r="1540" spans="1:20" s="55" customFormat="1" ht="14.15" x14ac:dyDescent="0.4">
      <c r="A1540" s="39"/>
      <c r="E1540" s="74"/>
      <c r="F1540" s="74"/>
      <c r="G1540" s="74"/>
      <c r="S1540" s="61"/>
      <c r="T1540" s="61"/>
    </row>
    <row r="1541" spans="1:20" s="55" customFormat="1" ht="14.15" x14ac:dyDescent="0.4">
      <c r="A1541" s="39"/>
      <c r="E1541" s="74"/>
      <c r="F1541" s="74"/>
      <c r="G1541" s="74"/>
      <c r="S1541" s="61"/>
      <c r="T1541" s="61"/>
    </row>
    <row r="1542" spans="1:20" s="55" customFormat="1" ht="14.15" x14ac:dyDescent="0.4">
      <c r="A1542" s="39"/>
      <c r="E1542" s="74"/>
      <c r="F1542" s="74"/>
      <c r="G1542" s="74"/>
      <c r="S1542" s="61"/>
      <c r="T1542" s="61"/>
    </row>
    <row r="1543" spans="1:20" s="55" customFormat="1" ht="14.15" x14ac:dyDescent="0.4">
      <c r="A1543" s="39"/>
      <c r="E1543" s="74"/>
      <c r="F1543" s="74"/>
      <c r="G1543" s="74"/>
      <c r="S1543" s="61"/>
      <c r="T1543" s="61"/>
    </row>
    <row r="1544" spans="1:20" s="55" customFormat="1" ht="14.15" x14ac:dyDescent="0.4">
      <c r="A1544" s="39"/>
      <c r="E1544" s="74"/>
      <c r="F1544" s="74"/>
      <c r="G1544" s="74"/>
      <c r="S1544" s="61"/>
      <c r="T1544" s="61"/>
    </row>
    <row r="1545" spans="1:20" s="55" customFormat="1" ht="14.15" x14ac:dyDescent="0.4">
      <c r="A1545" s="39"/>
      <c r="E1545" s="74"/>
      <c r="F1545" s="74"/>
      <c r="G1545" s="74"/>
      <c r="S1545" s="61"/>
      <c r="T1545" s="61"/>
    </row>
    <row r="1546" spans="1:20" s="55" customFormat="1" ht="14.15" x14ac:dyDescent="0.4">
      <c r="A1546" s="39"/>
      <c r="E1546" s="74"/>
      <c r="F1546" s="74"/>
      <c r="G1546" s="74"/>
      <c r="S1546" s="61"/>
      <c r="T1546" s="61"/>
    </row>
    <row r="1547" spans="1:20" s="55" customFormat="1" ht="14.15" x14ac:dyDescent="0.4">
      <c r="A1547" s="39"/>
      <c r="E1547" s="74"/>
      <c r="F1547" s="74"/>
      <c r="G1547" s="74"/>
      <c r="S1547" s="61"/>
      <c r="T1547" s="61"/>
    </row>
    <row r="1548" spans="1:20" s="55" customFormat="1" ht="14.15" x14ac:dyDescent="0.4">
      <c r="A1548" s="39"/>
      <c r="E1548" s="74"/>
      <c r="F1548" s="74"/>
      <c r="G1548" s="74"/>
      <c r="S1548" s="61"/>
      <c r="T1548" s="61"/>
    </row>
    <row r="1549" spans="1:20" s="55" customFormat="1" ht="14.15" x14ac:dyDescent="0.4">
      <c r="A1549" s="39"/>
      <c r="E1549" s="74"/>
      <c r="F1549" s="74"/>
      <c r="G1549" s="74"/>
      <c r="S1549" s="61"/>
      <c r="T1549" s="61"/>
    </row>
    <row r="1550" spans="1:20" s="55" customFormat="1" ht="14.15" x14ac:dyDescent="0.4">
      <c r="A1550" s="39"/>
      <c r="E1550" s="74"/>
      <c r="F1550" s="74"/>
      <c r="G1550" s="74"/>
      <c r="S1550" s="61"/>
      <c r="T1550" s="61"/>
    </row>
    <row r="1551" spans="1:20" s="55" customFormat="1" ht="14.15" x14ac:dyDescent="0.4">
      <c r="A1551" s="39"/>
      <c r="E1551" s="74"/>
      <c r="F1551" s="74"/>
      <c r="G1551" s="74"/>
      <c r="S1551" s="61"/>
      <c r="T1551" s="61"/>
    </row>
    <row r="1552" spans="1:20" s="55" customFormat="1" ht="14.15" x14ac:dyDescent="0.4">
      <c r="A1552" s="39"/>
      <c r="E1552" s="74"/>
      <c r="F1552" s="74"/>
      <c r="G1552" s="74"/>
      <c r="S1552" s="61"/>
      <c r="T1552" s="61"/>
    </row>
    <row r="1553" spans="1:20" s="55" customFormat="1" ht="14.15" x14ac:dyDescent="0.4">
      <c r="A1553" s="39"/>
      <c r="E1553" s="74"/>
      <c r="F1553" s="74"/>
      <c r="G1553" s="74"/>
      <c r="S1553" s="61"/>
      <c r="T1553" s="61"/>
    </row>
    <row r="1554" spans="1:20" s="55" customFormat="1" ht="14.15" x14ac:dyDescent="0.4">
      <c r="A1554" s="39"/>
      <c r="E1554" s="74"/>
      <c r="F1554" s="74"/>
      <c r="G1554" s="74"/>
      <c r="S1554" s="61"/>
      <c r="T1554" s="61"/>
    </row>
    <row r="1555" spans="1:20" s="55" customFormat="1" ht="14.15" x14ac:dyDescent="0.4">
      <c r="A1555" s="39"/>
      <c r="E1555" s="74"/>
      <c r="F1555" s="74"/>
      <c r="G1555" s="74"/>
      <c r="S1555" s="61"/>
      <c r="T1555" s="61"/>
    </row>
    <row r="1556" spans="1:20" s="55" customFormat="1" ht="14.15" x14ac:dyDescent="0.4">
      <c r="A1556" s="39"/>
      <c r="E1556" s="74"/>
      <c r="F1556" s="74"/>
      <c r="G1556" s="74"/>
      <c r="S1556" s="61"/>
      <c r="T1556" s="61"/>
    </row>
    <row r="1557" spans="1:20" s="55" customFormat="1" ht="14.15" x14ac:dyDescent="0.4">
      <c r="A1557" s="39"/>
      <c r="E1557" s="74"/>
      <c r="F1557" s="74"/>
      <c r="G1557" s="74"/>
      <c r="S1557" s="61"/>
      <c r="T1557" s="61"/>
    </row>
    <row r="1558" spans="1:20" s="55" customFormat="1" ht="14.15" x14ac:dyDescent="0.4">
      <c r="A1558" s="39"/>
      <c r="E1558" s="74"/>
      <c r="F1558" s="74"/>
      <c r="G1558" s="74"/>
      <c r="S1558" s="61"/>
      <c r="T1558" s="61"/>
    </row>
    <row r="1559" spans="1:20" s="55" customFormat="1" ht="14.15" x14ac:dyDescent="0.4">
      <c r="A1559" s="39"/>
      <c r="E1559" s="74"/>
      <c r="F1559" s="74"/>
      <c r="G1559" s="74"/>
      <c r="S1559" s="61"/>
      <c r="T1559" s="61"/>
    </row>
    <row r="1560" spans="1:20" s="55" customFormat="1" ht="14.15" x14ac:dyDescent="0.4">
      <c r="A1560" s="39"/>
      <c r="E1560" s="74"/>
      <c r="F1560" s="74"/>
      <c r="G1560" s="74"/>
      <c r="S1560" s="61"/>
      <c r="T1560" s="61"/>
    </row>
    <row r="1561" spans="1:20" s="55" customFormat="1" ht="14.15" x14ac:dyDescent="0.4">
      <c r="A1561" s="39"/>
      <c r="E1561" s="74"/>
      <c r="F1561" s="74"/>
      <c r="G1561" s="74"/>
      <c r="S1561" s="61"/>
      <c r="T1561" s="61"/>
    </row>
    <row r="1562" spans="1:20" s="55" customFormat="1" ht="14.15" x14ac:dyDescent="0.4">
      <c r="A1562" s="39"/>
      <c r="E1562" s="74"/>
      <c r="F1562" s="74"/>
      <c r="G1562" s="74"/>
      <c r="S1562" s="61"/>
      <c r="T1562" s="61"/>
    </row>
    <row r="1563" spans="1:20" s="55" customFormat="1" ht="14.15" x14ac:dyDescent="0.4">
      <c r="A1563" s="39"/>
      <c r="E1563" s="74"/>
      <c r="F1563" s="74"/>
      <c r="G1563" s="74"/>
      <c r="S1563" s="61"/>
      <c r="T1563" s="61"/>
    </row>
    <row r="1564" spans="1:20" s="55" customFormat="1" ht="14.15" x14ac:dyDescent="0.4">
      <c r="A1564" s="39"/>
      <c r="E1564" s="74"/>
      <c r="F1564" s="74"/>
      <c r="G1564" s="74"/>
      <c r="S1564" s="61"/>
      <c r="T1564" s="61"/>
    </row>
    <row r="1565" spans="1:20" s="55" customFormat="1" ht="14.15" x14ac:dyDescent="0.4">
      <c r="A1565" s="39"/>
      <c r="E1565" s="74"/>
      <c r="F1565" s="74"/>
      <c r="G1565" s="74"/>
      <c r="S1565" s="61"/>
      <c r="T1565" s="61"/>
    </row>
    <row r="1566" spans="1:20" s="55" customFormat="1" ht="14.15" x14ac:dyDescent="0.4">
      <c r="A1566" s="39"/>
      <c r="E1566" s="74"/>
      <c r="F1566" s="74"/>
      <c r="G1566" s="74"/>
      <c r="S1566" s="61"/>
      <c r="T1566" s="61"/>
    </row>
    <row r="1567" spans="1:20" s="55" customFormat="1" ht="14.15" x14ac:dyDescent="0.4">
      <c r="A1567" s="39"/>
      <c r="E1567" s="74"/>
      <c r="F1567" s="74"/>
      <c r="G1567" s="74"/>
      <c r="S1567" s="61"/>
      <c r="T1567" s="61"/>
    </row>
    <row r="1568" spans="1:20" s="55" customFormat="1" ht="14.15" x14ac:dyDescent="0.4">
      <c r="A1568" s="39"/>
      <c r="E1568" s="74"/>
      <c r="F1568" s="74"/>
      <c r="G1568" s="74"/>
      <c r="S1568" s="61"/>
      <c r="T1568" s="61"/>
    </row>
    <row r="1569" spans="1:20" s="55" customFormat="1" ht="14.15" x14ac:dyDescent="0.4">
      <c r="A1569" s="39"/>
      <c r="E1569" s="74"/>
      <c r="F1569" s="74"/>
      <c r="G1569" s="74"/>
      <c r="S1569" s="61"/>
      <c r="T1569" s="61"/>
    </row>
    <row r="1570" spans="1:20" s="55" customFormat="1" ht="14.15" x14ac:dyDescent="0.4">
      <c r="A1570" s="39"/>
      <c r="E1570" s="74"/>
      <c r="F1570" s="74"/>
      <c r="G1570" s="74"/>
      <c r="S1570" s="61"/>
      <c r="T1570" s="61"/>
    </row>
    <row r="1571" spans="1:20" s="55" customFormat="1" ht="14.15" x14ac:dyDescent="0.4">
      <c r="A1571" s="39"/>
      <c r="E1571" s="74"/>
      <c r="F1571" s="74"/>
      <c r="G1571" s="74"/>
      <c r="S1571" s="61"/>
      <c r="T1571" s="61"/>
    </row>
    <row r="1572" spans="1:20" s="55" customFormat="1" ht="14.15" x14ac:dyDescent="0.4">
      <c r="A1572" s="39"/>
      <c r="E1572" s="74"/>
      <c r="F1572" s="74"/>
      <c r="G1572" s="74"/>
      <c r="S1572" s="61"/>
      <c r="T1572" s="61"/>
    </row>
    <row r="1573" spans="1:20" s="55" customFormat="1" ht="14.15" x14ac:dyDescent="0.4">
      <c r="A1573" s="39"/>
      <c r="E1573" s="74"/>
      <c r="F1573" s="74"/>
      <c r="G1573" s="74"/>
      <c r="S1573" s="61"/>
      <c r="T1573" s="61"/>
    </row>
    <row r="1574" spans="1:20" s="55" customFormat="1" ht="14.15" x14ac:dyDescent="0.4">
      <c r="A1574" s="39"/>
      <c r="E1574" s="74"/>
      <c r="F1574" s="74"/>
      <c r="G1574" s="74"/>
      <c r="S1574" s="61"/>
      <c r="T1574" s="61"/>
    </row>
    <row r="1575" spans="1:20" s="55" customFormat="1" ht="14.15" x14ac:dyDescent="0.4">
      <c r="A1575" s="39"/>
      <c r="E1575" s="74"/>
      <c r="F1575" s="74"/>
      <c r="G1575" s="74"/>
      <c r="S1575" s="61"/>
      <c r="T1575" s="61"/>
    </row>
    <row r="1576" spans="1:20" s="55" customFormat="1" ht="14.15" x14ac:dyDescent="0.4">
      <c r="A1576" s="39"/>
      <c r="E1576" s="74"/>
      <c r="F1576" s="74"/>
      <c r="G1576" s="74"/>
      <c r="S1576" s="61"/>
      <c r="T1576" s="61"/>
    </row>
    <row r="1577" spans="1:20" s="55" customFormat="1" ht="14.15" x14ac:dyDescent="0.4">
      <c r="A1577" s="39"/>
      <c r="E1577" s="74"/>
      <c r="F1577" s="74"/>
      <c r="G1577" s="74"/>
      <c r="S1577" s="61"/>
      <c r="T1577" s="61"/>
    </row>
    <row r="1578" spans="1:20" s="55" customFormat="1" ht="14.15" x14ac:dyDescent="0.4">
      <c r="A1578" s="39"/>
      <c r="E1578" s="74"/>
      <c r="F1578" s="74"/>
      <c r="G1578" s="74"/>
      <c r="S1578" s="61"/>
      <c r="T1578" s="61"/>
    </row>
    <row r="1579" spans="1:20" s="55" customFormat="1" ht="14.15" x14ac:dyDescent="0.4">
      <c r="A1579" s="39"/>
      <c r="E1579" s="74"/>
      <c r="F1579" s="74"/>
      <c r="G1579" s="74"/>
      <c r="S1579" s="61"/>
      <c r="T1579" s="61"/>
    </row>
    <row r="1580" spans="1:20" s="55" customFormat="1" ht="14.15" x14ac:dyDescent="0.4">
      <c r="A1580" s="39"/>
      <c r="E1580" s="74"/>
      <c r="F1580" s="74"/>
      <c r="G1580" s="74"/>
      <c r="S1580" s="61"/>
      <c r="T1580" s="61"/>
    </row>
    <row r="1581" spans="1:20" s="55" customFormat="1" ht="14.15" x14ac:dyDescent="0.4">
      <c r="A1581" s="39"/>
      <c r="E1581" s="74"/>
      <c r="F1581" s="74"/>
      <c r="G1581" s="74"/>
      <c r="S1581" s="61"/>
      <c r="T1581" s="61"/>
    </row>
    <row r="1582" spans="1:20" s="55" customFormat="1" ht="14.15" x14ac:dyDescent="0.4">
      <c r="A1582" s="39"/>
      <c r="E1582" s="74"/>
      <c r="F1582" s="74"/>
      <c r="G1582" s="74"/>
      <c r="S1582" s="61"/>
      <c r="T1582" s="61"/>
    </row>
    <row r="1583" spans="1:20" s="55" customFormat="1" ht="14.15" x14ac:dyDescent="0.4">
      <c r="A1583" s="39"/>
      <c r="E1583" s="74"/>
      <c r="F1583" s="74"/>
      <c r="G1583" s="74"/>
      <c r="S1583" s="61"/>
      <c r="T1583" s="61"/>
    </row>
    <row r="1584" spans="1:20" s="55" customFormat="1" ht="14.15" x14ac:dyDescent="0.4">
      <c r="A1584" s="39"/>
      <c r="E1584" s="74"/>
      <c r="F1584" s="74"/>
      <c r="G1584" s="74"/>
      <c r="S1584" s="61"/>
      <c r="T1584" s="61"/>
    </row>
    <row r="1585" spans="1:20" s="55" customFormat="1" ht="14.15" x14ac:dyDescent="0.4">
      <c r="A1585" s="39"/>
      <c r="E1585" s="74"/>
      <c r="F1585" s="74"/>
      <c r="G1585" s="74"/>
      <c r="S1585" s="61"/>
      <c r="T1585" s="61"/>
    </row>
    <row r="1586" spans="1:20" s="55" customFormat="1" ht="14.15" x14ac:dyDescent="0.4">
      <c r="A1586" s="39"/>
      <c r="E1586" s="74"/>
      <c r="F1586" s="74"/>
      <c r="G1586" s="74"/>
      <c r="S1586" s="61"/>
      <c r="T1586" s="61"/>
    </row>
    <row r="1587" spans="1:20" s="55" customFormat="1" ht="14.15" x14ac:dyDescent="0.4">
      <c r="A1587" s="39"/>
      <c r="E1587" s="74"/>
      <c r="F1587" s="74"/>
      <c r="G1587" s="74"/>
      <c r="S1587" s="61"/>
      <c r="T1587" s="61"/>
    </row>
    <row r="1588" spans="1:20" s="55" customFormat="1" ht="14.15" x14ac:dyDescent="0.4">
      <c r="A1588" s="39"/>
      <c r="E1588" s="74"/>
      <c r="F1588" s="74"/>
      <c r="G1588" s="74"/>
      <c r="S1588" s="61"/>
      <c r="T1588" s="61"/>
    </row>
    <row r="1589" spans="1:20" s="55" customFormat="1" ht="14.15" x14ac:dyDescent="0.4">
      <c r="A1589" s="39"/>
      <c r="E1589" s="74"/>
      <c r="F1589" s="74"/>
      <c r="G1589" s="74"/>
      <c r="S1589" s="61"/>
      <c r="T1589" s="61"/>
    </row>
    <row r="1590" spans="1:20" s="55" customFormat="1" ht="14.15" x14ac:dyDescent="0.4">
      <c r="A1590" s="39"/>
      <c r="E1590" s="74"/>
      <c r="F1590" s="74"/>
      <c r="G1590" s="74"/>
      <c r="S1590" s="61"/>
      <c r="T1590" s="61"/>
    </row>
    <row r="1591" spans="1:20" s="55" customFormat="1" ht="14.15" x14ac:dyDescent="0.4">
      <c r="A1591" s="39"/>
      <c r="E1591" s="74"/>
      <c r="F1591" s="74"/>
      <c r="G1591" s="74"/>
      <c r="S1591" s="61"/>
      <c r="T1591" s="61"/>
    </row>
    <row r="1592" spans="1:20" s="55" customFormat="1" ht="14.15" x14ac:dyDescent="0.4">
      <c r="A1592" s="39"/>
      <c r="E1592" s="74"/>
      <c r="F1592" s="74"/>
      <c r="G1592" s="74"/>
      <c r="S1592" s="61"/>
      <c r="T1592" s="61"/>
    </row>
    <row r="1593" spans="1:20" s="55" customFormat="1" ht="14.15" x14ac:dyDescent="0.4">
      <c r="A1593" s="39"/>
      <c r="E1593" s="74"/>
      <c r="F1593" s="74"/>
      <c r="G1593" s="74"/>
      <c r="S1593" s="61"/>
      <c r="T1593" s="61"/>
    </row>
    <row r="1594" spans="1:20" s="55" customFormat="1" ht="14.15" x14ac:dyDescent="0.4">
      <c r="A1594" s="39"/>
      <c r="E1594" s="74"/>
      <c r="F1594" s="74"/>
      <c r="G1594" s="74"/>
      <c r="S1594" s="61"/>
      <c r="T1594" s="61"/>
    </row>
    <row r="1595" spans="1:20" s="55" customFormat="1" ht="14.15" x14ac:dyDescent="0.4">
      <c r="A1595" s="39"/>
      <c r="E1595" s="74"/>
      <c r="F1595" s="74"/>
      <c r="G1595" s="74"/>
      <c r="S1595" s="61"/>
      <c r="T1595" s="61"/>
    </row>
    <row r="1596" spans="1:20" s="55" customFormat="1" ht="14.15" x14ac:dyDescent="0.4">
      <c r="A1596" s="39"/>
      <c r="E1596" s="74"/>
      <c r="F1596" s="74"/>
      <c r="G1596" s="74"/>
      <c r="S1596" s="61"/>
      <c r="T1596" s="61"/>
    </row>
    <row r="1597" spans="1:20" s="55" customFormat="1" ht="14.15" x14ac:dyDescent="0.4">
      <c r="A1597" s="39"/>
      <c r="E1597" s="74"/>
      <c r="F1597" s="74"/>
      <c r="G1597" s="74"/>
      <c r="S1597" s="61"/>
      <c r="T1597" s="61"/>
    </row>
    <row r="1598" spans="1:20" s="55" customFormat="1" ht="14.15" x14ac:dyDescent="0.4">
      <c r="A1598" s="39"/>
      <c r="E1598" s="74"/>
      <c r="F1598" s="74"/>
      <c r="G1598" s="74"/>
      <c r="S1598" s="61"/>
      <c r="T1598" s="61"/>
    </row>
    <row r="1599" spans="1:20" s="55" customFormat="1" ht="14.15" x14ac:dyDescent="0.4">
      <c r="A1599" s="39"/>
      <c r="E1599" s="74"/>
      <c r="F1599" s="74"/>
      <c r="G1599" s="74"/>
      <c r="S1599" s="61"/>
      <c r="T1599" s="61"/>
    </row>
    <row r="1600" spans="1:20" s="55" customFormat="1" ht="14.15" x14ac:dyDescent="0.4">
      <c r="A1600" s="39"/>
      <c r="E1600" s="74"/>
      <c r="F1600" s="74"/>
      <c r="G1600" s="74"/>
      <c r="S1600" s="61"/>
      <c r="T1600" s="61"/>
    </row>
    <row r="1601" spans="1:20" s="55" customFormat="1" ht="14.15" x14ac:dyDescent="0.4">
      <c r="A1601" s="39"/>
      <c r="E1601" s="74"/>
      <c r="F1601" s="74"/>
      <c r="G1601" s="74"/>
      <c r="S1601" s="61"/>
      <c r="T1601" s="61"/>
    </row>
    <row r="1602" spans="1:20" s="55" customFormat="1" ht="14.15" x14ac:dyDescent="0.4">
      <c r="A1602" s="39"/>
      <c r="E1602" s="74"/>
      <c r="F1602" s="74"/>
      <c r="G1602" s="74"/>
      <c r="S1602" s="61"/>
      <c r="T1602" s="61"/>
    </row>
    <row r="1603" spans="1:20" s="55" customFormat="1" ht="14.15" x14ac:dyDescent="0.4">
      <c r="A1603" s="39"/>
      <c r="E1603" s="74"/>
      <c r="F1603" s="74"/>
      <c r="G1603" s="74"/>
      <c r="S1603" s="61"/>
      <c r="T1603" s="61"/>
    </row>
    <row r="1604" spans="1:20" s="55" customFormat="1" ht="14.15" x14ac:dyDescent="0.4">
      <c r="A1604" s="39"/>
      <c r="E1604" s="74"/>
      <c r="F1604" s="74"/>
      <c r="G1604" s="74"/>
      <c r="S1604" s="61"/>
      <c r="T1604" s="61"/>
    </row>
    <row r="1605" spans="1:20" s="55" customFormat="1" ht="14.15" x14ac:dyDescent="0.4">
      <c r="A1605" s="39"/>
      <c r="E1605" s="74"/>
      <c r="F1605" s="74"/>
      <c r="G1605" s="74"/>
      <c r="S1605" s="61"/>
      <c r="T1605" s="61"/>
    </row>
    <row r="1606" spans="1:20" s="55" customFormat="1" ht="14.15" x14ac:dyDescent="0.4">
      <c r="A1606" s="39"/>
      <c r="E1606" s="74"/>
      <c r="F1606" s="74"/>
      <c r="G1606" s="74"/>
      <c r="S1606" s="61"/>
      <c r="T1606" s="61"/>
    </row>
    <row r="1607" spans="1:20" s="55" customFormat="1" ht="14.15" x14ac:dyDescent="0.4">
      <c r="A1607" s="39"/>
      <c r="E1607" s="74"/>
      <c r="F1607" s="74"/>
      <c r="G1607" s="74"/>
      <c r="S1607" s="61"/>
      <c r="T1607" s="61"/>
    </row>
    <row r="1608" spans="1:20" s="55" customFormat="1" ht="14.15" x14ac:dyDescent="0.4">
      <c r="A1608" s="39"/>
      <c r="E1608" s="74"/>
      <c r="F1608" s="74"/>
      <c r="G1608" s="74"/>
      <c r="S1608" s="61"/>
      <c r="T1608" s="61"/>
    </row>
    <row r="1609" spans="1:20" s="55" customFormat="1" ht="14.15" x14ac:dyDescent="0.4">
      <c r="A1609" s="39"/>
      <c r="E1609" s="74"/>
      <c r="F1609" s="74"/>
      <c r="G1609" s="74"/>
      <c r="S1609" s="61"/>
      <c r="T1609" s="61"/>
    </row>
    <row r="1610" spans="1:20" s="55" customFormat="1" ht="14.15" x14ac:dyDescent="0.4">
      <c r="A1610" s="39"/>
      <c r="E1610" s="74"/>
      <c r="F1610" s="74"/>
      <c r="G1610" s="74"/>
      <c r="S1610" s="61"/>
      <c r="T1610" s="61"/>
    </row>
    <row r="1611" spans="1:20" s="55" customFormat="1" ht="14.15" x14ac:dyDescent="0.4">
      <c r="A1611" s="39"/>
      <c r="E1611" s="74"/>
      <c r="F1611" s="74"/>
      <c r="G1611" s="74"/>
      <c r="S1611" s="61"/>
      <c r="T1611" s="61"/>
    </row>
    <row r="1612" spans="1:20" s="55" customFormat="1" ht="14.15" x14ac:dyDescent="0.4">
      <c r="A1612" s="39"/>
      <c r="E1612" s="74"/>
      <c r="F1612" s="74"/>
      <c r="G1612" s="74"/>
      <c r="S1612" s="61"/>
      <c r="T1612" s="61"/>
    </row>
    <row r="1613" spans="1:20" s="55" customFormat="1" ht="14.15" x14ac:dyDescent="0.4">
      <c r="A1613" s="39"/>
      <c r="E1613" s="74"/>
      <c r="F1613" s="74"/>
      <c r="G1613" s="74"/>
      <c r="S1613" s="61"/>
      <c r="T1613" s="61"/>
    </row>
    <row r="1614" spans="1:20" s="55" customFormat="1" ht="14.15" x14ac:dyDescent="0.4">
      <c r="A1614" s="39"/>
      <c r="E1614" s="74"/>
      <c r="F1614" s="74"/>
      <c r="G1614" s="74"/>
      <c r="S1614" s="61"/>
      <c r="T1614" s="61"/>
    </row>
    <row r="1615" spans="1:20" s="55" customFormat="1" ht="14.15" x14ac:dyDescent="0.4">
      <c r="A1615" s="39"/>
      <c r="E1615" s="74"/>
      <c r="F1615" s="74"/>
      <c r="G1615" s="74"/>
      <c r="S1615" s="61"/>
      <c r="T1615" s="61"/>
    </row>
    <row r="1616" spans="1:20" s="55" customFormat="1" ht="14.15" x14ac:dyDescent="0.4">
      <c r="A1616" s="39"/>
      <c r="E1616" s="74"/>
      <c r="F1616" s="74"/>
      <c r="G1616" s="74"/>
      <c r="S1616" s="61"/>
      <c r="T1616" s="61"/>
    </row>
    <row r="1617" spans="1:20" s="55" customFormat="1" ht="14.15" x14ac:dyDescent="0.4">
      <c r="A1617" s="39"/>
      <c r="E1617" s="74"/>
      <c r="F1617" s="74"/>
      <c r="G1617" s="74"/>
      <c r="S1617" s="61"/>
      <c r="T1617" s="61"/>
    </row>
    <row r="1618" spans="1:20" s="55" customFormat="1" ht="14.15" x14ac:dyDescent="0.4">
      <c r="A1618" s="39"/>
      <c r="E1618" s="74"/>
      <c r="F1618" s="74"/>
      <c r="G1618" s="74"/>
      <c r="S1618" s="61"/>
      <c r="T1618" s="61"/>
    </row>
    <row r="1619" spans="1:20" s="55" customFormat="1" ht="14.15" x14ac:dyDescent="0.4">
      <c r="A1619" s="39"/>
      <c r="E1619" s="74"/>
      <c r="F1619" s="74"/>
      <c r="G1619" s="74"/>
      <c r="S1619" s="61"/>
      <c r="T1619" s="61"/>
    </row>
    <row r="1620" spans="1:20" s="55" customFormat="1" ht="14.15" x14ac:dyDescent="0.4">
      <c r="A1620" s="39"/>
      <c r="E1620" s="74"/>
      <c r="F1620" s="74"/>
      <c r="G1620" s="74"/>
      <c r="S1620" s="61"/>
      <c r="T1620" s="61"/>
    </row>
    <row r="1621" spans="1:20" s="55" customFormat="1" ht="14.15" x14ac:dyDescent="0.4">
      <c r="A1621" s="39"/>
      <c r="E1621" s="74"/>
      <c r="F1621" s="74"/>
      <c r="G1621" s="74"/>
      <c r="S1621" s="61"/>
      <c r="T1621" s="61"/>
    </row>
    <row r="1622" spans="1:20" s="55" customFormat="1" ht="14.15" x14ac:dyDescent="0.4">
      <c r="A1622" s="39"/>
      <c r="E1622" s="74"/>
      <c r="F1622" s="74"/>
      <c r="G1622" s="74"/>
      <c r="S1622" s="61"/>
      <c r="T1622" s="61"/>
    </row>
    <row r="1623" spans="1:20" s="55" customFormat="1" ht="14.15" x14ac:dyDescent="0.4">
      <c r="A1623" s="39"/>
      <c r="E1623" s="74"/>
      <c r="F1623" s="74"/>
      <c r="G1623" s="74"/>
      <c r="S1623" s="61"/>
      <c r="T1623" s="61"/>
    </row>
    <row r="1624" spans="1:20" s="55" customFormat="1" ht="14.15" x14ac:dyDescent="0.4">
      <c r="A1624" s="39"/>
      <c r="E1624" s="74"/>
      <c r="F1624" s="74"/>
      <c r="G1624" s="74"/>
      <c r="S1624" s="61"/>
      <c r="T1624" s="61"/>
    </row>
    <row r="1625" spans="1:20" s="55" customFormat="1" ht="14.15" x14ac:dyDescent="0.4">
      <c r="A1625" s="39"/>
      <c r="E1625" s="74"/>
      <c r="F1625" s="74"/>
      <c r="G1625" s="74"/>
      <c r="S1625" s="61"/>
      <c r="T1625" s="61"/>
    </row>
    <row r="1626" spans="1:20" s="55" customFormat="1" ht="14.15" x14ac:dyDescent="0.4">
      <c r="A1626" s="39"/>
      <c r="E1626" s="74"/>
      <c r="F1626" s="74"/>
      <c r="G1626" s="74"/>
      <c r="S1626" s="61"/>
      <c r="T1626" s="61"/>
    </row>
    <row r="1627" spans="1:20" s="55" customFormat="1" ht="14.15" x14ac:dyDescent="0.4">
      <c r="A1627" s="39"/>
      <c r="E1627" s="74"/>
      <c r="F1627" s="74"/>
      <c r="G1627" s="74"/>
      <c r="S1627" s="61"/>
      <c r="T1627" s="61"/>
    </row>
    <row r="1628" spans="1:20" s="55" customFormat="1" ht="14.15" x14ac:dyDescent="0.4">
      <c r="A1628" s="39"/>
      <c r="E1628" s="74"/>
      <c r="F1628" s="74"/>
      <c r="G1628" s="74"/>
      <c r="S1628" s="61"/>
      <c r="T1628" s="61"/>
    </row>
    <row r="1629" spans="1:20" s="55" customFormat="1" ht="14.15" x14ac:dyDescent="0.4">
      <c r="A1629" s="39"/>
      <c r="E1629" s="74"/>
      <c r="F1629" s="74"/>
      <c r="G1629" s="74"/>
      <c r="S1629" s="61"/>
      <c r="T1629" s="61"/>
    </row>
    <row r="1630" spans="1:20" s="55" customFormat="1" ht="14.15" x14ac:dyDescent="0.4">
      <c r="A1630" s="39"/>
      <c r="E1630" s="74"/>
      <c r="F1630" s="74"/>
      <c r="G1630" s="74"/>
      <c r="S1630" s="61"/>
      <c r="T1630" s="61"/>
    </row>
    <row r="1631" spans="1:20" s="55" customFormat="1" ht="14.15" x14ac:dyDescent="0.4">
      <c r="A1631" s="39"/>
      <c r="E1631" s="74"/>
      <c r="F1631" s="74"/>
      <c r="G1631" s="74"/>
      <c r="S1631" s="61"/>
      <c r="T1631" s="61"/>
    </row>
    <row r="1632" spans="1:20" s="55" customFormat="1" ht="14.15" x14ac:dyDescent="0.4">
      <c r="A1632" s="39"/>
      <c r="E1632" s="74"/>
      <c r="F1632" s="74"/>
      <c r="G1632" s="74"/>
      <c r="S1632" s="61"/>
      <c r="T1632" s="61"/>
    </row>
    <row r="1633" spans="1:20" s="55" customFormat="1" ht="14.15" x14ac:dyDescent="0.4">
      <c r="A1633" s="39"/>
      <c r="E1633" s="74"/>
      <c r="F1633" s="74"/>
      <c r="G1633" s="74"/>
      <c r="S1633" s="61"/>
      <c r="T1633" s="61"/>
    </row>
    <row r="1634" spans="1:20" s="55" customFormat="1" ht="14.15" x14ac:dyDescent="0.4">
      <c r="A1634" s="39"/>
      <c r="E1634" s="74"/>
      <c r="F1634" s="74"/>
      <c r="G1634" s="74"/>
      <c r="S1634" s="61"/>
      <c r="T1634" s="61"/>
    </row>
    <row r="1635" spans="1:20" s="55" customFormat="1" ht="14.15" x14ac:dyDescent="0.4">
      <c r="A1635" s="39"/>
      <c r="E1635" s="74"/>
      <c r="F1635" s="74"/>
      <c r="G1635" s="74"/>
      <c r="S1635" s="61"/>
      <c r="T1635" s="61"/>
    </row>
    <row r="1636" spans="1:20" s="55" customFormat="1" ht="14.15" x14ac:dyDescent="0.4">
      <c r="A1636" s="39"/>
      <c r="E1636" s="74"/>
      <c r="F1636" s="74"/>
      <c r="G1636" s="74"/>
      <c r="S1636" s="61"/>
      <c r="T1636" s="61"/>
    </row>
    <row r="1637" spans="1:20" s="55" customFormat="1" ht="14.15" x14ac:dyDescent="0.4">
      <c r="A1637" s="39"/>
      <c r="E1637" s="74"/>
      <c r="F1637" s="74"/>
      <c r="G1637" s="74"/>
      <c r="S1637" s="61"/>
      <c r="T1637" s="61"/>
    </row>
    <row r="1638" spans="1:20" s="55" customFormat="1" ht="14.15" x14ac:dyDescent="0.4">
      <c r="A1638" s="39"/>
      <c r="E1638" s="74"/>
      <c r="F1638" s="74"/>
      <c r="G1638" s="74"/>
      <c r="S1638" s="61"/>
      <c r="T1638" s="61"/>
    </row>
    <row r="1639" spans="1:20" s="55" customFormat="1" ht="14.15" x14ac:dyDescent="0.4">
      <c r="A1639" s="39"/>
      <c r="E1639" s="74"/>
      <c r="F1639" s="74"/>
      <c r="G1639" s="74"/>
      <c r="S1639" s="61"/>
      <c r="T1639" s="61"/>
    </row>
    <row r="1640" spans="1:20" s="55" customFormat="1" ht="14.15" x14ac:dyDescent="0.4">
      <c r="A1640" s="39"/>
      <c r="E1640" s="74"/>
      <c r="F1640" s="74"/>
      <c r="G1640" s="74"/>
      <c r="S1640" s="61"/>
      <c r="T1640" s="61"/>
    </row>
    <row r="1641" spans="1:20" s="55" customFormat="1" ht="14.15" x14ac:dyDescent="0.4">
      <c r="A1641" s="39"/>
      <c r="E1641" s="74"/>
      <c r="F1641" s="74"/>
      <c r="G1641" s="74"/>
      <c r="S1641" s="61"/>
      <c r="T1641" s="61"/>
    </row>
    <row r="1642" spans="1:20" s="55" customFormat="1" ht="14.15" x14ac:dyDescent="0.4">
      <c r="A1642" s="39"/>
      <c r="E1642" s="74"/>
      <c r="F1642" s="74"/>
      <c r="G1642" s="74"/>
      <c r="S1642" s="61"/>
      <c r="T1642" s="61"/>
    </row>
    <row r="1643" spans="1:20" s="55" customFormat="1" ht="14.15" x14ac:dyDescent="0.4">
      <c r="A1643" s="39"/>
      <c r="E1643" s="74"/>
      <c r="F1643" s="74"/>
      <c r="G1643" s="74"/>
      <c r="S1643" s="61"/>
      <c r="T1643" s="61"/>
    </row>
    <row r="1644" spans="1:20" s="55" customFormat="1" ht="14.15" x14ac:dyDescent="0.4">
      <c r="A1644" s="39"/>
      <c r="E1644" s="74"/>
      <c r="F1644" s="74"/>
      <c r="G1644" s="74"/>
      <c r="S1644" s="61"/>
      <c r="T1644" s="61"/>
    </row>
    <row r="1645" spans="1:20" s="55" customFormat="1" ht="14.15" x14ac:dyDescent="0.4">
      <c r="A1645" s="39"/>
      <c r="E1645" s="74"/>
      <c r="F1645" s="74"/>
      <c r="G1645" s="74"/>
      <c r="S1645" s="61"/>
      <c r="T1645" s="61"/>
    </row>
    <row r="1646" spans="1:20" s="55" customFormat="1" ht="14.15" x14ac:dyDescent="0.4">
      <c r="A1646" s="39"/>
      <c r="E1646" s="74"/>
      <c r="F1646" s="74"/>
      <c r="G1646" s="74"/>
      <c r="S1646" s="61"/>
      <c r="T1646" s="61"/>
    </row>
    <row r="1647" spans="1:20" s="55" customFormat="1" ht="14.15" x14ac:dyDescent="0.4">
      <c r="A1647" s="39"/>
      <c r="E1647" s="74"/>
      <c r="F1647" s="74"/>
      <c r="G1647" s="74"/>
      <c r="S1647" s="61"/>
      <c r="T1647" s="61"/>
    </row>
    <row r="1648" spans="1:20" s="55" customFormat="1" ht="14.15" x14ac:dyDescent="0.4">
      <c r="A1648" s="39"/>
      <c r="E1648" s="74"/>
      <c r="F1648" s="74"/>
      <c r="G1648" s="74"/>
      <c r="S1648" s="61"/>
      <c r="T1648" s="61"/>
    </row>
    <row r="1649" spans="1:20" s="55" customFormat="1" ht="14.15" x14ac:dyDescent="0.4">
      <c r="A1649" s="39"/>
      <c r="E1649" s="74"/>
      <c r="F1649" s="74"/>
      <c r="G1649" s="74"/>
      <c r="S1649" s="61"/>
      <c r="T1649" s="61"/>
    </row>
    <row r="1650" spans="1:20" s="55" customFormat="1" ht="14.15" x14ac:dyDescent="0.4">
      <c r="A1650" s="39"/>
      <c r="E1650" s="74"/>
      <c r="F1650" s="74"/>
      <c r="G1650" s="74"/>
      <c r="S1650" s="61"/>
      <c r="T1650" s="61"/>
    </row>
    <row r="1651" spans="1:20" s="55" customFormat="1" ht="14.15" x14ac:dyDescent="0.4">
      <c r="A1651" s="39"/>
      <c r="E1651" s="74"/>
      <c r="F1651" s="74"/>
      <c r="G1651" s="74"/>
      <c r="S1651" s="61"/>
      <c r="T1651" s="61"/>
    </row>
    <row r="1652" spans="1:20" s="55" customFormat="1" ht="14.15" x14ac:dyDescent="0.4">
      <c r="A1652" s="39"/>
      <c r="E1652" s="74"/>
      <c r="F1652" s="74"/>
      <c r="G1652" s="74"/>
      <c r="S1652" s="61"/>
      <c r="T1652" s="61"/>
    </row>
    <row r="1653" spans="1:20" s="55" customFormat="1" ht="14.15" x14ac:dyDescent="0.4">
      <c r="A1653" s="39"/>
      <c r="E1653" s="74"/>
      <c r="F1653" s="74"/>
      <c r="G1653" s="74"/>
      <c r="S1653" s="61"/>
      <c r="T1653" s="61"/>
    </row>
    <row r="1654" spans="1:20" s="55" customFormat="1" ht="14.15" x14ac:dyDescent="0.4">
      <c r="A1654" s="39"/>
      <c r="E1654" s="74"/>
      <c r="F1654" s="74"/>
      <c r="G1654" s="74"/>
      <c r="S1654" s="61"/>
      <c r="T1654" s="61"/>
    </row>
    <row r="1655" spans="1:20" s="55" customFormat="1" ht="14.15" x14ac:dyDescent="0.4">
      <c r="A1655" s="39"/>
      <c r="E1655" s="74"/>
      <c r="F1655" s="74"/>
      <c r="G1655" s="74"/>
      <c r="S1655" s="61"/>
      <c r="T1655" s="61"/>
    </row>
    <row r="1656" spans="1:20" s="55" customFormat="1" ht="14.15" x14ac:dyDescent="0.4">
      <c r="A1656" s="39"/>
      <c r="E1656" s="74"/>
      <c r="F1656" s="74"/>
      <c r="G1656" s="74"/>
      <c r="S1656" s="61"/>
      <c r="T1656" s="61"/>
    </row>
    <row r="1657" spans="1:20" s="55" customFormat="1" ht="14.15" x14ac:dyDescent="0.4">
      <c r="A1657" s="39"/>
      <c r="E1657" s="74"/>
      <c r="F1657" s="74"/>
      <c r="G1657" s="74"/>
      <c r="S1657" s="61"/>
      <c r="T1657" s="61"/>
    </row>
    <row r="1658" spans="1:20" s="55" customFormat="1" ht="14.15" x14ac:dyDescent="0.4">
      <c r="A1658" s="39"/>
      <c r="E1658" s="74"/>
      <c r="F1658" s="74"/>
      <c r="G1658" s="74"/>
      <c r="S1658" s="61"/>
      <c r="T1658" s="61"/>
    </row>
    <row r="1659" spans="1:20" s="55" customFormat="1" ht="14.15" x14ac:dyDescent="0.4">
      <c r="A1659" s="39"/>
      <c r="E1659" s="74"/>
      <c r="F1659" s="74"/>
      <c r="G1659" s="74"/>
      <c r="S1659" s="61"/>
      <c r="T1659" s="61"/>
    </row>
    <row r="1660" spans="1:20" s="55" customFormat="1" ht="14.15" x14ac:dyDescent="0.4">
      <c r="A1660" s="39"/>
      <c r="E1660" s="74"/>
      <c r="F1660" s="74"/>
      <c r="G1660" s="74"/>
      <c r="S1660" s="61"/>
      <c r="T1660" s="61"/>
    </row>
    <row r="1661" spans="1:20" s="55" customFormat="1" ht="14.15" x14ac:dyDescent="0.4">
      <c r="A1661" s="39"/>
      <c r="E1661" s="74"/>
      <c r="F1661" s="74"/>
      <c r="G1661" s="74"/>
      <c r="S1661" s="61"/>
      <c r="T1661" s="61"/>
    </row>
    <row r="1662" spans="1:20" s="55" customFormat="1" ht="14.15" x14ac:dyDescent="0.4">
      <c r="A1662" s="39"/>
      <c r="E1662" s="74"/>
      <c r="F1662" s="74"/>
      <c r="G1662" s="74"/>
      <c r="S1662" s="61"/>
      <c r="T1662" s="61"/>
    </row>
    <row r="1663" spans="1:20" s="55" customFormat="1" ht="14.15" x14ac:dyDescent="0.4">
      <c r="A1663" s="39"/>
      <c r="E1663" s="74"/>
      <c r="F1663" s="74"/>
      <c r="G1663" s="74"/>
      <c r="S1663" s="61"/>
      <c r="T1663" s="61"/>
    </row>
    <row r="1664" spans="1:20" s="55" customFormat="1" ht="14.15" x14ac:dyDescent="0.4">
      <c r="A1664" s="39"/>
      <c r="E1664" s="74"/>
      <c r="F1664" s="74"/>
      <c r="G1664" s="74"/>
      <c r="S1664" s="61"/>
      <c r="T1664" s="61"/>
    </row>
    <row r="1665" spans="1:20" s="55" customFormat="1" ht="14.15" x14ac:dyDescent="0.4">
      <c r="A1665" s="39"/>
      <c r="E1665" s="74"/>
      <c r="F1665" s="74"/>
      <c r="G1665" s="74"/>
      <c r="S1665" s="61"/>
      <c r="T1665" s="61"/>
    </row>
    <row r="1666" spans="1:20" s="55" customFormat="1" ht="14.15" x14ac:dyDescent="0.4">
      <c r="A1666" s="39"/>
      <c r="E1666" s="74"/>
      <c r="F1666" s="74"/>
      <c r="G1666" s="74"/>
      <c r="S1666" s="61"/>
      <c r="T1666" s="61"/>
    </row>
    <row r="1667" spans="1:20" s="55" customFormat="1" ht="14.15" x14ac:dyDescent="0.4">
      <c r="A1667" s="39"/>
      <c r="E1667" s="74"/>
      <c r="F1667" s="74"/>
      <c r="G1667" s="74"/>
      <c r="S1667" s="61"/>
      <c r="T1667" s="61"/>
    </row>
    <row r="1668" spans="1:20" s="55" customFormat="1" ht="14.15" x14ac:dyDescent="0.4">
      <c r="A1668" s="39"/>
      <c r="E1668" s="74"/>
      <c r="F1668" s="74"/>
      <c r="G1668" s="74"/>
      <c r="S1668" s="61"/>
      <c r="T1668" s="61"/>
    </row>
    <row r="1669" spans="1:20" s="55" customFormat="1" ht="14.15" x14ac:dyDescent="0.4">
      <c r="A1669" s="39"/>
      <c r="E1669" s="74"/>
      <c r="F1669" s="74"/>
      <c r="G1669" s="74"/>
      <c r="S1669" s="61"/>
      <c r="T1669" s="61"/>
    </row>
    <row r="1670" spans="1:20" s="55" customFormat="1" ht="14.15" x14ac:dyDescent="0.4">
      <c r="A1670" s="39"/>
      <c r="E1670" s="74"/>
      <c r="F1670" s="74"/>
      <c r="G1670" s="74"/>
      <c r="S1670" s="61"/>
      <c r="T1670" s="61"/>
    </row>
    <row r="1671" spans="1:20" s="55" customFormat="1" ht="14.15" x14ac:dyDescent="0.4">
      <c r="A1671" s="39"/>
      <c r="E1671" s="74"/>
      <c r="F1671" s="74"/>
      <c r="G1671" s="74"/>
      <c r="S1671" s="61"/>
      <c r="T1671" s="61"/>
    </row>
    <row r="1672" spans="1:20" s="55" customFormat="1" ht="14.15" x14ac:dyDescent="0.4">
      <c r="A1672" s="39"/>
      <c r="E1672" s="74"/>
      <c r="F1672" s="74"/>
      <c r="G1672" s="74"/>
      <c r="S1672" s="61"/>
      <c r="T1672" s="61"/>
    </row>
    <row r="1673" spans="1:20" s="55" customFormat="1" ht="14.15" x14ac:dyDescent="0.4">
      <c r="A1673" s="39"/>
      <c r="E1673" s="74"/>
      <c r="F1673" s="74"/>
      <c r="G1673" s="74"/>
      <c r="S1673" s="61"/>
      <c r="T1673" s="61"/>
    </row>
    <row r="1674" spans="1:20" s="55" customFormat="1" ht="14.15" x14ac:dyDescent="0.4">
      <c r="A1674" s="39"/>
      <c r="E1674" s="74"/>
      <c r="F1674" s="74"/>
      <c r="G1674" s="74"/>
      <c r="S1674" s="61"/>
      <c r="T1674" s="61"/>
    </row>
    <row r="1675" spans="1:20" s="55" customFormat="1" ht="14.15" x14ac:dyDescent="0.4">
      <c r="A1675" s="39"/>
      <c r="E1675" s="74"/>
      <c r="F1675" s="74"/>
      <c r="G1675" s="74"/>
      <c r="S1675" s="61"/>
      <c r="T1675" s="61"/>
    </row>
    <row r="1676" spans="1:20" s="55" customFormat="1" ht="14.15" x14ac:dyDescent="0.4">
      <c r="A1676" s="39"/>
      <c r="E1676" s="74"/>
      <c r="F1676" s="74"/>
      <c r="G1676" s="74"/>
      <c r="S1676" s="61"/>
      <c r="T1676" s="61"/>
    </row>
    <row r="1677" spans="1:20" s="55" customFormat="1" ht="14.15" x14ac:dyDescent="0.4">
      <c r="A1677" s="39"/>
      <c r="E1677" s="74"/>
      <c r="F1677" s="74"/>
      <c r="G1677" s="74"/>
      <c r="S1677" s="61"/>
      <c r="T1677" s="61"/>
    </row>
    <row r="1678" spans="1:20" s="55" customFormat="1" ht="14.15" x14ac:dyDescent="0.4">
      <c r="A1678" s="39"/>
      <c r="E1678" s="74"/>
      <c r="F1678" s="74"/>
      <c r="G1678" s="74"/>
      <c r="S1678" s="61"/>
      <c r="T1678" s="61"/>
    </row>
    <row r="1679" spans="1:20" s="55" customFormat="1" ht="14.15" x14ac:dyDescent="0.4">
      <c r="A1679" s="39"/>
      <c r="E1679" s="74"/>
      <c r="F1679" s="74"/>
      <c r="G1679" s="74"/>
      <c r="S1679" s="61"/>
      <c r="T1679" s="61"/>
    </row>
    <row r="1680" spans="1:20" s="55" customFormat="1" ht="14.15" x14ac:dyDescent="0.4">
      <c r="A1680" s="39"/>
      <c r="E1680" s="74"/>
      <c r="F1680" s="74"/>
      <c r="G1680" s="74"/>
      <c r="S1680" s="61"/>
      <c r="T1680" s="61"/>
    </row>
    <row r="1681" spans="1:20" s="55" customFormat="1" ht="14.15" x14ac:dyDescent="0.4">
      <c r="A1681" s="39"/>
      <c r="E1681" s="74"/>
      <c r="F1681" s="74"/>
      <c r="G1681" s="74"/>
      <c r="S1681" s="61"/>
      <c r="T1681" s="61"/>
    </row>
    <row r="1682" spans="1:20" s="55" customFormat="1" ht="14.15" x14ac:dyDescent="0.4">
      <c r="A1682" s="39"/>
      <c r="E1682" s="74"/>
      <c r="F1682" s="74"/>
      <c r="G1682" s="74"/>
      <c r="S1682" s="61"/>
      <c r="T1682" s="61"/>
    </row>
    <row r="1683" spans="1:20" s="55" customFormat="1" ht="14.15" x14ac:dyDescent="0.4">
      <c r="A1683" s="39"/>
      <c r="E1683" s="74"/>
      <c r="F1683" s="74"/>
      <c r="G1683" s="74"/>
      <c r="S1683" s="61"/>
      <c r="T1683" s="61"/>
    </row>
    <row r="1684" spans="1:20" s="55" customFormat="1" ht="14.15" x14ac:dyDescent="0.4">
      <c r="A1684" s="39"/>
      <c r="E1684" s="74"/>
      <c r="F1684" s="74"/>
      <c r="G1684" s="74"/>
      <c r="S1684" s="61"/>
      <c r="T1684" s="61"/>
    </row>
    <row r="1685" spans="1:20" s="55" customFormat="1" ht="14.15" x14ac:dyDescent="0.4">
      <c r="A1685" s="39"/>
      <c r="E1685" s="74"/>
      <c r="F1685" s="74"/>
      <c r="G1685" s="74"/>
      <c r="S1685" s="61"/>
      <c r="T1685" s="61"/>
    </row>
    <row r="1686" spans="1:20" s="55" customFormat="1" ht="14.15" x14ac:dyDescent="0.4">
      <c r="A1686" s="39"/>
      <c r="E1686" s="74"/>
      <c r="F1686" s="74"/>
      <c r="G1686" s="74"/>
      <c r="S1686" s="61"/>
      <c r="T1686" s="61"/>
    </row>
    <row r="1687" spans="1:20" s="55" customFormat="1" ht="14.15" x14ac:dyDescent="0.4">
      <c r="A1687" s="39"/>
      <c r="E1687" s="74"/>
      <c r="F1687" s="74"/>
      <c r="G1687" s="74"/>
      <c r="S1687" s="61"/>
      <c r="T1687" s="61"/>
    </row>
    <row r="1688" spans="1:20" s="55" customFormat="1" ht="14.15" x14ac:dyDescent="0.4">
      <c r="A1688" s="39"/>
      <c r="E1688" s="74"/>
      <c r="F1688" s="74"/>
      <c r="G1688" s="74"/>
      <c r="S1688" s="61"/>
      <c r="T1688" s="61"/>
    </row>
    <row r="1689" spans="1:20" s="55" customFormat="1" ht="14.15" x14ac:dyDescent="0.4">
      <c r="A1689" s="39"/>
      <c r="E1689" s="74"/>
      <c r="F1689" s="74"/>
      <c r="G1689" s="74"/>
      <c r="S1689" s="61"/>
      <c r="T1689" s="61"/>
    </row>
    <row r="1690" spans="1:20" s="55" customFormat="1" ht="14.15" x14ac:dyDescent="0.4">
      <c r="A1690" s="39"/>
      <c r="E1690" s="74"/>
      <c r="F1690" s="74"/>
      <c r="G1690" s="74"/>
      <c r="S1690" s="61"/>
      <c r="T1690" s="61"/>
    </row>
    <row r="1691" spans="1:20" s="55" customFormat="1" ht="14.15" x14ac:dyDescent="0.4">
      <c r="A1691" s="39"/>
      <c r="E1691" s="74"/>
      <c r="F1691" s="74"/>
      <c r="G1691" s="74"/>
      <c r="S1691" s="61"/>
      <c r="T1691" s="61"/>
    </row>
    <row r="1692" spans="1:20" s="55" customFormat="1" ht="14.15" x14ac:dyDescent="0.4">
      <c r="A1692" s="39"/>
      <c r="E1692" s="74"/>
      <c r="F1692" s="74"/>
      <c r="G1692" s="74"/>
      <c r="S1692" s="61"/>
      <c r="T1692" s="61"/>
    </row>
    <row r="1693" spans="1:20" s="55" customFormat="1" ht="14.15" x14ac:dyDescent="0.4">
      <c r="A1693" s="39"/>
      <c r="E1693" s="74"/>
      <c r="F1693" s="74"/>
      <c r="G1693" s="74"/>
      <c r="S1693" s="61"/>
      <c r="T1693" s="61"/>
    </row>
    <row r="1694" spans="1:20" s="55" customFormat="1" ht="14.15" x14ac:dyDescent="0.4">
      <c r="A1694" s="39"/>
      <c r="E1694" s="74"/>
      <c r="F1694" s="74"/>
      <c r="G1694" s="74"/>
      <c r="S1694" s="61"/>
      <c r="T1694" s="61"/>
    </row>
    <row r="1695" spans="1:20" s="55" customFormat="1" ht="14.15" x14ac:dyDescent="0.4">
      <c r="A1695" s="39"/>
      <c r="E1695" s="74"/>
      <c r="F1695" s="74"/>
      <c r="G1695" s="74"/>
      <c r="S1695" s="61"/>
      <c r="T1695" s="61"/>
    </row>
    <row r="1696" spans="1:20" s="55" customFormat="1" ht="14.15" x14ac:dyDescent="0.4">
      <c r="A1696" s="39"/>
      <c r="E1696" s="74"/>
      <c r="F1696" s="74"/>
      <c r="G1696" s="74"/>
      <c r="S1696" s="61"/>
      <c r="T1696" s="61"/>
    </row>
    <row r="1697" spans="1:20" s="55" customFormat="1" ht="14.15" x14ac:dyDescent="0.4">
      <c r="A1697" s="39"/>
      <c r="E1697" s="74"/>
      <c r="F1697" s="74"/>
      <c r="G1697" s="74"/>
      <c r="S1697" s="61"/>
      <c r="T1697" s="61"/>
    </row>
    <row r="1698" spans="1:20" s="55" customFormat="1" ht="14.15" x14ac:dyDescent="0.4">
      <c r="A1698" s="39"/>
      <c r="E1698" s="74"/>
      <c r="F1698" s="74"/>
      <c r="G1698" s="74"/>
      <c r="S1698" s="61"/>
      <c r="T1698" s="61"/>
    </row>
    <row r="1699" spans="1:20" s="55" customFormat="1" ht="14.15" x14ac:dyDescent="0.4">
      <c r="A1699" s="39"/>
      <c r="E1699" s="74"/>
      <c r="F1699" s="74"/>
      <c r="G1699" s="74"/>
      <c r="S1699" s="61"/>
      <c r="T1699" s="61"/>
    </row>
    <row r="1700" spans="1:20" s="55" customFormat="1" ht="14.15" x14ac:dyDescent="0.4">
      <c r="A1700" s="39"/>
      <c r="E1700" s="74"/>
      <c r="F1700" s="74"/>
      <c r="G1700" s="74"/>
      <c r="S1700" s="61"/>
      <c r="T1700" s="61"/>
    </row>
    <row r="1701" spans="1:20" s="55" customFormat="1" ht="14.15" x14ac:dyDescent="0.4">
      <c r="A1701" s="39"/>
      <c r="E1701" s="74"/>
      <c r="F1701" s="74"/>
      <c r="G1701" s="74"/>
      <c r="S1701" s="61"/>
      <c r="T1701" s="61"/>
    </row>
    <row r="1702" spans="1:20" s="55" customFormat="1" ht="14.15" x14ac:dyDescent="0.4">
      <c r="A1702" s="39"/>
      <c r="E1702" s="74"/>
      <c r="F1702" s="74"/>
      <c r="G1702" s="74"/>
      <c r="S1702" s="61"/>
      <c r="T1702" s="61"/>
    </row>
    <row r="1703" spans="1:20" s="55" customFormat="1" ht="14.15" x14ac:dyDescent="0.4">
      <c r="A1703" s="39"/>
      <c r="E1703" s="74"/>
      <c r="F1703" s="74"/>
      <c r="G1703" s="74"/>
      <c r="S1703" s="61"/>
      <c r="T1703" s="61"/>
    </row>
    <row r="1704" spans="1:20" s="55" customFormat="1" ht="14.15" x14ac:dyDescent="0.4">
      <c r="A1704" s="39"/>
      <c r="E1704" s="74"/>
      <c r="F1704" s="74"/>
      <c r="G1704" s="74"/>
      <c r="S1704" s="61"/>
      <c r="T1704" s="61"/>
    </row>
    <row r="1705" spans="1:20" s="55" customFormat="1" ht="14.15" x14ac:dyDescent="0.4">
      <c r="A1705" s="39"/>
      <c r="E1705" s="74"/>
      <c r="F1705" s="74"/>
      <c r="G1705" s="74"/>
      <c r="S1705" s="61"/>
      <c r="T1705" s="61"/>
    </row>
    <row r="1706" spans="1:20" s="55" customFormat="1" ht="14.15" x14ac:dyDescent="0.4">
      <c r="A1706" s="39"/>
      <c r="E1706" s="74"/>
      <c r="F1706" s="74"/>
      <c r="G1706" s="74"/>
      <c r="S1706" s="61"/>
      <c r="T1706" s="61"/>
    </row>
    <row r="1707" spans="1:20" s="55" customFormat="1" ht="14.15" x14ac:dyDescent="0.4">
      <c r="A1707" s="39"/>
      <c r="E1707" s="74"/>
      <c r="F1707" s="74"/>
      <c r="G1707" s="74"/>
      <c r="S1707" s="61"/>
      <c r="T1707" s="61"/>
    </row>
    <row r="1708" spans="1:20" s="55" customFormat="1" ht="14.15" x14ac:dyDescent="0.4">
      <c r="A1708" s="39"/>
      <c r="E1708" s="74"/>
      <c r="F1708" s="74"/>
      <c r="G1708" s="74"/>
      <c r="S1708" s="61"/>
      <c r="T1708" s="61"/>
    </row>
    <row r="1709" spans="1:20" s="55" customFormat="1" ht="14.15" x14ac:dyDescent="0.4">
      <c r="A1709" s="39"/>
      <c r="E1709" s="74"/>
      <c r="F1709" s="74"/>
      <c r="G1709" s="74"/>
      <c r="S1709" s="61"/>
      <c r="T1709" s="61"/>
    </row>
    <row r="1710" spans="1:20" s="55" customFormat="1" ht="14.15" x14ac:dyDescent="0.4">
      <c r="A1710" s="39"/>
      <c r="E1710" s="74"/>
      <c r="F1710" s="74"/>
      <c r="G1710" s="74"/>
      <c r="S1710" s="61"/>
      <c r="T1710" s="61"/>
    </row>
    <row r="1711" spans="1:20" s="55" customFormat="1" ht="14.15" x14ac:dyDescent="0.4">
      <c r="A1711" s="39"/>
      <c r="E1711" s="74"/>
      <c r="F1711" s="74"/>
      <c r="G1711" s="74"/>
      <c r="S1711" s="61"/>
      <c r="T1711" s="61"/>
    </row>
    <row r="1712" spans="1:20" s="55" customFormat="1" ht="14.15" x14ac:dyDescent="0.4">
      <c r="A1712" s="39"/>
      <c r="E1712" s="74"/>
      <c r="F1712" s="74"/>
      <c r="G1712" s="74"/>
      <c r="S1712" s="61"/>
      <c r="T1712" s="61"/>
    </row>
    <row r="1713" spans="1:20" s="55" customFormat="1" ht="14.15" x14ac:dyDescent="0.4">
      <c r="A1713" s="39"/>
      <c r="E1713" s="74"/>
      <c r="F1713" s="74"/>
      <c r="G1713" s="74"/>
      <c r="S1713" s="61"/>
      <c r="T1713" s="61"/>
    </row>
    <row r="1714" spans="1:20" s="55" customFormat="1" ht="14.15" x14ac:dyDescent="0.4">
      <c r="A1714" s="39"/>
      <c r="E1714" s="74"/>
      <c r="F1714" s="74"/>
      <c r="G1714" s="74"/>
      <c r="S1714" s="61"/>
      <c r="T1714" s="61"/>
    </row>
    <row r="1715" spans="1:20" s="55" customFormat="1" ht="14.15" x14ac:dyDescent="0.4">
      <c r="A1715" s="39"/>
      <c r="E1715" s="74"/>
      <c r="F1715" s="74"/>
      <c r="G1715" s="74"/>
      <c r="S1715" s="61"/>
      <c r="T1715" s="61"/>
    </row>
    <row r="1716" spans="1:20" s="55" customFormat="1" ht="14.15" x14ac:dyDescent="0.4">
      <c r="A1716" s="39"/>
      <c r="E1716" s="74"/>
      <c r="F1716" s="74"/>
      <c r="G1716" s="74"/>
      <c r="S1716" s="61"/>
      <c r="T1716" s="61"/>
    </row>
    <row r="1717" spans="1:20" s="55" customFormat="1" ht="14.15" x14ac:dyDescent="0.4">
      <c r="A1717" s="39"/>
      <c r="E1717" s="74"/>
      <c r="F1717" s="74"/>
      <c r="G1717" s="74"/>
      <c r="S1717" s="61"/>
      <c r="T1717" s="61"/>
    </row>
    <row r="1718" spans="1:20" s="55" customFormat="1" ht="14.15" x14ac:dyDescent="0.4">
      <c r="A1718" s="39"/>
      <c r="E1718" s="74"/>
      <c r="F1718" s="74"/>
      <c r="G1718" s="74"/>
      <c r="S1718" s="61"/>
      <c r="T1718" s="61"/>
    </row>
    <row r="1719" spans="1:20" s="55" customFormat="1" ht="14.15" x14ac:dyDescent="0.4">
      <c r="A1719" s="39"/>
      <c r="E1719" s="74"/>
      <c r="F1719" s="74"/>
      <c r="G1719" s="74"/>
      <c r="S1719" s="61"/>
      <c r="T1719" s="61"/>
    </row>
    <row r="1720" spans="1:20" s="55" customFormat="1" ht="14.15" x14ac:dyDescent="0.4">
      <c r="A1720" s="39"/>
      <c r="E1720" s="74"/>
      <c r="F1720" s="74"/>
      <c r="G1720" s="74"/>
      <c r="S1720" s="61"/>
      <c r="T1720" s="61"/>
    </row>
    <row r="1721" spans="1:20" s="55" customFormat="1" ht="14.15" x14ac:dyDescent="0.4">
      <c r="A1721" s="39"/>
      <c r="E1721" s="74"/>
      <c r="F1721" s="74"/>
      <c r="G1721" s="74"/>
      <c r="S1721" s="61"/>
      <c r="T1721" s="61"/>
    </row>
    <row r="1722" spans="1:20" s="55" customFormat="1" ht="14.15" x14ac:dyDescent="0.4">
      <c r="A1722" s="39"/>
      <c r="E1722" s="74"/>
      <c r="F1722" s="74"/>
      <c r="G1722" s="74"/>
      <c r="S1722" s="61"/>
      <c r="T1722" s="61"/>
    </row>
    <row r="1723" spans="1:20" s="55" customFormat="1" ht="14.15" x14ac:dyDescent="0.4">
      <c r="A1723" s="39"/>
      <c r="E1723" s="74"/>
      <c r="F1723" s="74"/>
      <c r="G1723" s="74"/>
      <c r="S1723" s="61"/>
      <c r="T1723" s="61"/>
    </row>
    <row r="1724" spans="1:20" s="55" customFormat="1" ht="14.15" x14ac:dyDescent="0.4">
      <c r="A1724" s="39"/>
      <c r="E1724" s="74"/>
      <c r="F1724" s="74"/>
      <c r="G1724" s="74"/>
      <c r="S1724" s="61"/>
      <c r="T1724" s="61"/>
    </row>
    <row r="1725" spans="1:20" s="55" customFormat="1" ht="14.15" x14ac:dyDescent="0.4">
      <c r="A1725" s="39"/>
      <c r="E1725" s="74"/>
      <c r="F1725" s="74"/>
      <c r="G1725" s="74"/>
      <c r="S1725" s="61"/>
      <c r="T1725" s="61"/>
    </row>
    <row r="1726" spans="1:20" s="55" customFormat="1" ht="14.15" x14ac:dyDescent="0.4">
      <c r="A1726" s="39"/>
      <c r="E1726" s="74"/>
      <c r="F1726" s="74"/>
      <c r="G1726" s="74"/>
      <c r="S1726" s="61"/>
      <c r="T1726" s="61"/>
    </row>
    <row r="1727" spans="1:20" s="55" customFormat="1" ht="14.15" x14ac:dyDescent="0.4">
      <c r="A1727" s="39"/>
      <c r="E1727" s="74"/>
      <c r="F1727" s="74"/>
      <c r="G1727" s="74"/>
      <c r="S1727" s="61"/>
      <c r="T1727" s="61"/>
    </row>
    <row r="1728" spans="1:20" s="55" customFormat="1" ht="14.15" x14ac:dyDescent="0.4">
      <c r="A1728" s="39"/>
      <c r="E1728" s="74"/>
      <c r="F1728" s="74"/>
      <c r="G1728" s="74"/>
      <c r="S1728" s="61"/>
      <c r="T1728" s="61"/>
    </row>
    <row r="1729" spans="1:20" s="55" customFormat="1" ht="14.15" x14ac:dyDescent="0.4">
      <c r="A1729" s="39"/>
      <c r="E1729" s="74"/>
      <c r="F1729" s="74"/>
      <c r="G1729" s="74"/>
      <c r="S1729" s="61"/>
      <c r="T1729" s="61"/>
    </row>
    <row r="1730" spans="1:20" s="55" customFormat="1" ht="14.15" x14ac:dyDescent="0.4">
      <c r="A1730" s="39"/>
      <c r="E1730" s="74"/>
      <c r="F1730" s="74"/>
      <c r="G1730" s="74"/>
      <c r="S1730" s="61"/>
      <c r="T1730" s="61"/>
    </row>
    <row r="1731" spans="1:20" s="55" customFormat="1" ht="14.15" x14ac:dyDescent="0.4">
      <c r="A1731" s="39"/>
      <c r="E1731" s="74"/>
      <c r="F1731" s="74"/>
      <c r="G1731" s="74"/>
      <c r="S1731" s="61"/>
      <c r="T1731" s="61"/>
    </row>
    <row r="1732" spans="1:20" s="55" customFormat="1" ht="14.15" x14ac:dyDescent="0.4">
      <c r="A1732" s="39"/>
      <c r="E1732" s="74"/>
      <c r="F1732" s="74"/>
      <c r="G1732" s="74"/>
      <c r="S1732" s="61"/>
      <c r="T1732" s="61"/>
    </row>
    <row r="1733" spans="1:20" s="55" customFormat="1" ht="14.15" x14ac:dyDescent="0.4">
      <c r="A1733" s="39"/>
      <c r="E1733" s="74"/>
      <c r="F1733" s="74"/>
      <c r="G1733" s="74"/>
      <c r="S1733" s="61"/>
      <c r="T1733" s="61"/>
    </row>
    <row r="1734" spans="1:20" s="55" customFormat="1" ht="14.15" x14ac:dyDescent="0.4">
      <c r="A1734" s="39"/>
      <c r="E1734" s="74"/>
      <c r="F1734" s="74"/>
      <c r="G1734" s="74"/>
      <c r="S1734" s="61"/>
      <c r="T1734" s="61"/>
    </row>
    <row r="1735" spans="1:20" s="55" customFormat="1" ht="14.15" x14ac:dyDescent="0.4">
      <c r="A1735" s="39"/>
      <c r="E1735" s="74"/>
      <c r="F1735" s="74"/>
      <c r="G1735" s="74"/>
      <c r="S1735" s="61"/>
      <c r="T1735" s="61"/>
    </row>
    <row r="1736" spans="1:20" s="55" customFormat="1" ht="14.15" x14ac:dyDescent="0.4">
      <c r="A1736" s="39"/>
      <c r="E1736" s="74"/>
      <c r="F1736" s="74"/>
      <c r="G1736" s="74"/>
      <c r="S1736" s="61"/>
      <c r="T1736" s="61"/>
    </row>
    <row r="1737" spans="1:20" s="55" customFormat="1" ht="14.15" x14ac:dyDescent="0.4">
      <c r="A1737" s="39"/>
      <c r="E1737" s="74"/>
      <c r="F1737" s="74"/>
      <c r="G1737" s="74"/>
      <c r="S1737" s="61"/>
      <c r="T1737" s="61"/>
    </row>
    <row r="1738" spans="1:20" s="55" customFormat="1" ht="14.15" x14ac:dyDescent="0.4">
      <c r="A1738" s="39"/>
      <c r="E1738" s="74"/>
      <c r="F1738" s="74"/>
      <c r="G1738" s="74"/>
      <c r="S1738" s="61"/>
      <c r="T1738" s="61"/>
    </row>
    <row r="1739" spans="1:20" s="55" customFormat="1" ht="14.15" x14ac:dyDescent="0.4">
      <c r="A1739" s="39"/>
      <c r="E1739" s="74"/>
      <c r="F1739" s="74"/>
      <c r="G1739" s="74"/>
      <c r="S1739" s="61"/>
      <c r="T1739" s="61"/>
    </row>
    <row r="1740" spans="1:20" s="55" customFormat="1" ht="14.15" x14ac:dyDescent="0.4">
      <c r="A1740" s="39"/>
      <c r="E1740" s="74"/>
      <c r="F1740" s="74"/>
      <c r="G1740" s="74"/>
      <c r="S1740" s="61"/>
      <c r="T1740" s="61"/>
    </row>
    <row r="1741" spans="1:20" s="55" customFormat="1" ht="14.15" x14ac:dyDescent="0.4">
      <c r="A1741" s="39"/>
      <c r="E1741" s="74"/>
      <c r="F1741" s="74"/>
      <c r="G1741" s="74"/>
      <c r="S1741" s="61"/>
      <c r="T1741" s="61"/>
    </row>
    <row r="1742" spans="1:20" s="55" customFormat="1" ht="14.15" x14ac:dyDescent="0.4">
      <c r="A1742" s="39"/>
      <c r="E1742" s="74"/>
      <c r="F1742" s="74"/>
      <c r="G1742" s="74"/>
      <c r="S1742" s="61"/>
      <c r="T1742" s="61"/>
    </row>
    <row r="1743" spans="1:20" s="55" customFormat="1" ht="14.15" x14ac:dyDescent="0.4">
      <c r="A1743" s="39"/>
      <c r="E1743" s="74"/>
      <c r="F1743" s="74"/>
      <c r="G1743" s="74"/>
      <c r="S1743" s="61"/>
      <c r="T1743" s="61"/>
    </row>
    <row r="1744" spans="1:20" s="55" customFormat="1" ht="14.15" x14ac:dyDescent="0.4">
      <c r="A1744" s="39"/>
      <c r="E1744" s="74"/>
      <c r="F1744" s="74"/>
      <c r="G1744" s="74"/>
      <c r="S1744" s="61"/>
      <c r="T1744" s="61"/>
    </row>
    <row r="1745" spans="1:20" s="55" customFormat="1" ht="14.15" x14ac:dyDescent="0.4">
      <c r="A1745" s="39"/>
      <c r="E1745" s="74"/>
      <c r="F1745" s="74"/>
      <c r="G1745" s="74"/>
      <c r="S1745" s="61"/>
      <c r="T1745" s="61"/>
    </row>
    <row r="1746" spans="1:20" s="55" customFormat="1" ht="14.15" x14ac:dyDescent="0.4">
      <c r="A1746" s="39"/>
      <c r="E1746" s="74"/>
      <c r="F1746" s="74"/>
      <c r="G1746" s="74"/>
      <c r="S1746" s="61"/>
      <c r="T1746" s="61"/>
    </row>
    <row r="1747" spans="1:20" s="55" customFormat="1" ht="14.15" x14ac:dyDescent="0.4">
      <c r="A1747" s="39"/>
      <c r="E1747" s="74"/>
      <c r="F1747" s="74"/>
      <c r="G1747" s="74"/>
      <c r="S1747" s="61"/>
      <c r="T1747" s="61"/>
    </row>
    <row r="1748" spans="1:20" s="55" customFormat="1" ht="14.15" x14ac:dyDescent="0.4">
      <c r="A1748" s="39"/>
      <c r="E1748" s="74"/>
      <c r="F1748" s="74"/>
      <c r="G1748" s="74"/>
      <c r="S1748" s="61"/>
      <c r="T1748" s="61"/>
    </row>
    <row r="1749" spans="1:20" s="55" customFormat="1" ht="14.15" x14ac:dyDescent="0.4">
      <c r="A1749" s="39"/>
      <c r="E1749" s="74"/>
      <c r="F1749" s="74"/>
      <c r="G1749" s="74"/>
      <c r="S1749" s="61"/>
      <c r="T1749" s="61"/>
    </row>
    <row r="1750" spans="1:20" s="55" customFormat="1" ht="14.15" x14ac:dyDescent="0.4">
      <c r="A1750" s="39"/>
      <c r="E1750" s="74"/>
      <c r="F1750" s="74"/>
      <c r="G1750" s="74"/>
      <c r="S1750" s="61"/>
      <c r="T1750" s="61"/>
    </row>
    <row r="1751" spans="1:20" s="55" customFormat="1" ht="14.15" x14ac:dyDescent="0.4">
      <c r="A1751" s="39"/>
      <c r="E1751" s="74"/>
      <c r="F1751" s="74"/>
      <c r="G1751" s="74"/>
      <c r="S1751" s="61"/>
      <c r="T1751" s="61"/>
    </row>
    <row r="1752" spans="1:20" s="55" customFormat="1" ht="14.15" x14ac:dyDescent="0.4">
      <c r="A1752" s="39"/>
      <c r="E1752" s="74"/>
      <c r="F1752" s="74"/>
      <c r="G1752" s="74"/>
      <c r="S1752" s="61"/>
      <c r="T1752" s="61"/>
    </row>
    <row r="1753" spans="1:20" s="55" customFormat="1" ht="14.15" x14ac:dyDescent="0.4">
      <c r="A1753" s="39"/>
      <c r="E1753" s="74"/>
      <c r="F1753" s="74"/>
      <c r="G1753" s="74"/>
      <c r="S1753" s="61"/>
      <c r="T1753" s="61"/>
    </row>
    <row r="1754" spans="1:20" s="55" customFormat="1" ht="14.15" x14ac:dyDescent="0.4">
      <c r="A1754" s="39"/>
      <c r="E1754" s="74"/>
      <c r="F1754" s="74"/>
      <c r="G1754" s="74"/>
      <c r="S1754" s="61"/>
      <c r="T1754" s="61"/>
    </row>
    <row r="1755" spans="1:20" s="55" customFormat="1" ht="14.15" x14ac:dyDescent="0.4">
      <c r="A1755" s="39"/>
      <c r="E1755" s="74"/>
      <c r="F1755" s="74"/>
      <c r="G1755" s="74"/>
      <c r="S1755" s="61"/>
      <c r="T1755" s="61"/>
    </row>
    <row r="1756" spans="1:20" s="55" customFormat="1" ht="14.15" x14ac:dyDescent="0.4">
      <c r="A1756" s="39"/>
      <c r="E1756" s="74"/>
      <c r="F1756" s="74"/>
      <c r="G1756" s="74"/>
      <c r="S1756" s="61"/>
      <c r="T1756" s="61"/>
    </row>
    <row r="1757" spans="1:20" s="55" customFormat="1" ht="14.15" x14ac:dyDescent="0.4">
      <c r="A1757" s="39"/>
      <c r="E1757" s="74"/>
      <c r="F1757" s="74"/>
      <c r="G1757" s="74"/>
      <c r="S1757" s="61"/>
      <c r="T1757" s="61"/>
    </row>
    <row r="1758" spans="1:20" s="55" customFormat="1" ht="14.15" x14ac:dyDescent="0.4">
      <c r="A1758" s="39"/>
      <c r="E1758" s="74"/>
      <c r="F1758" s="74"/>
      <c r="G1758" s="74"/>
      <c r="S1758" s="61"/>
      <c r="T1758" s="61"/>
    </row>
    <row r="1759" spans="1:20" s="55" customFormat="1" ht="14.15" x14ac:dyDescent="0.4">
      <c r="A1759" s="39"/>
      <c r="E1759" s="74"/>
      <c r="F1759" s="74"/>
      <c r="G1759" s="74"/>
      <c r="S1759" s="61"/>
      <c r="T1759" s="61"/>
    </row>
    <row r="1760" spans="1:20" s="55" customFormat="1" ht="14.15" x14ac:dyDescent="0.4">
      <c r="A1760" s="39"/>
      <c r="E1760" s="74"/>
      <c r="F1760" s="74"/>
      <c r="G1760" s="74"/>
      <c r="S1760" s="61"/>
      <c r="T1760" s="61"/>
    </row>
    <row r="1761" spans="1:20" s="55" customFormat="1" ht="14.15" x14ac:dyDescent="0.4">
      <c r="A1761" s="39"/>
      <c r="E1761" s="74"/>
      <c r="F1761" s="74"/>
      <c r="G1761" s="74"/>
      <c r="S1761" s="61"/>
      <c r="T1761" s="61"/>
    </row>
    <row r="1762" spans="1:20" s="55" customFormat="1" ht="14.15" x14ac:dyDescent="0.4">
      <c r="A1762" s="39"/>
      <c r="E1762" s="74"/>
      <c r="F1762" s="74"/>
      <c r="G1762" s="74"/>
      <c r="S1762" s="61"/>
      <c r="T1762" s="61"/>
    </row>
    <row r="1763" spans="1:20" s="55" customFormat="1" ht="14.15" x14ac:dyDescent="0.4">
      <c r="A1763" s="39"/>
      <c r="E1763" s="74"/>
      <c r="F1763" s="74"/>
      <c r="G1763" s="74"/>
      <c r="S1763" s="61"/>
      <c r="T1763" s="61"/>
    </row>
    <row r="1764" spans="1:20" s="55" customFormat="1" ht="14.15" x14ac:dyDescent="0.4">
      <c r="A1764" s="39"/>
      <c r="E1764" s="74"/>
      <c r="F1764" s="74"/>
      <c r="G1764" s="74"/>
      <c r="S1764" s="61"/>
      <c r="T1764" s="61"/>
    </row>
    <row r="1765" spans="1:20" s="55" customFormat="1" ht="14.15" x14ac:dyDescent="0.4">
      <c r="A1765" s="39"/>
      <c r="E1765" s="74"/>
      <c r="F1765" s="74"/>
      <c r="G1765" s="74"/>
      <c r="S1765" s="61"/>
      <c r="T1765" s="61"/>
    </row>
    <row r="1766" spans="1:20" s="55" customFormat="1" ht="14.15" x14ac:dyDescent="0.4">
      <c r="A1766" s="39"/>
      <c r="E1766" s="74"/>
      <c r="F1766" s="74"/>
      <c r="G1766" s="74"/>
      <c r="S1766" s="61"/>
      <c r="T1766" s="61"/>
    </row>
    <row r="1767" spans="1:20" s="55" customFormat="1" ht="14.15" x14ac:dyDescent="0.4">
      <c r="A1767" s="39"/>
      <c r="E1767" s="74"/>
      <c r="F1767" s="74"/>
      <c r="G1767" s="74"/>
      <c r="S1767" s="61"/>
      <c r="T1767" s="61"/>
    </row>
    <row r="1768" spans="1:20" s="55" customFormat="1" ht="14.15" x14ac:dyDescent="0.4">
      <c r="A1768" s="39"/>
      <c r="E1768" s="74"/>
      <c r="F1768" s="74"/>
      <c r="G1768" s="74"/>
      <c r="S1768" s="61"/>
      <c r="T1768" s="61"/>
    </row>
    <row r="1769" spans="1:20" s="55" customFormat="1" ht="14.15" x14ac:dyDescent="0.4">
      <c r="A1769" s="39"/>
      <c r="E1769" s="74"/>
      <c r="F1769" s="74"/>
      <c r="G1769" s="74"/>
      <c r="S1769" s="61"/>
      <c r="T1769" s="61"/>
    </row>
    <row r="1770" spans="1:20" s="55" customFormat="1" ht="14.15" x14ac:dyDescent="0.4">
      <c r="A1770" s="39"/>
      <c r="E1770" s="74"/>
      <c r="F1770" s="74"/>
      <c r="G1770" s="74"/>
      <c r="S1770" s="61"/>
      <c r="T1770" s="61"/>
    </row>
    <row r="1771" spans="1:20" s="55" customFormat="1" ht="14.15" x14ac:dyDescent="0.4">
      <c r="A1771" s="39"/>
      <c r="E1771" s="74"/>
      <c r="F1771" s="74"/>
      <c r="G1771" s="74"/>
      <c r="S1771" s="61"/>
      <c r="T1771" s="61"/>
    </row>
    <row r="1772" spans="1:20" s="55" customFormat="1" ht="14.15" x14ac:dyDescent="0.4">
      <c r="A1772" s="39"/>
      <c r="E1772" s="74"/>
      <c r="F1772" s="74"/>
      <c r="G1772" s="74"/>
      <c r="S1772" s="61"/>
      <c r="T1772" s="61"/>
    </row>
    <row r="1773" spans="1:20" s="55" customFormat="1" ht="14.15" x14ac:dyDescent="0.4">
      <c r="A1773" s="39"/>
      <c r="E1773" s="74"/>
      <c r="F1773" s="74"/>
      <c r="G1773" s="74"/>
      <c r="S1773" s="61"/>
      <c r="T1773" s="61"/>
    </row>
    <row r="1774" spans="1:20" s="55" customFormat="1" ht="14.15" x14ac:dyDescent="0.4">
      <c r="A1774" s="39"/>
      <c r="E1774" s="74"/>
      <c r="F1774" s="74"/>
      <c r="G1774" s="74"/>
      <c r="S1774" s="61"/>
      <c r="T1774" s="61"/>
    </row>
    <row r="1775" spans="1:20" s="55" customFormat="1" ht="14.15" x14ac:dyDescent="0.4">
      <c r="A1775" s="39"/>
      <c r="E1775" s="74"/>
      <c r="F1775" s="74"/>
      <c r="G1775" s="74"/>
      <c r="S1775" s="61"/>
      <c r="T1775" s="61"/>
    </row>
    <row r="1776" spans="1:20" s="55" customFormat="1" ht="14.15" x14ac:dyDescent="0.4">
      <c r="A1776" s="39"/>
      <c r="E1776" s="74"/>
      <c r="F1776" s="74"/>
      <c r="G1776" s="74"/>
      <c r="S1776" s="61"/>
      <c r="T1776" s="61"/>
    </row>
    <row r="1777" spans="1:20" s="55" customFormat="1" ht="14.15" x14ac:dyDescent="0.4">
      <c r="A1777" s="39"/>
      <c r="E1777" s="74"/>
      <c r="F1777" s="74"/>
      <c r="G1777" s="74"/>
      <c r="S1777" s="61"/>
      <c r="T1777" s="61"/>
    </row>
    <row r="1778" spans="1:20" s="55" customFormat="1" ht="14.15" x14ac:dyDescent="0.4">
      <c r="A1778" s="39"/>
      <c r="E1778" s="74"/>
      <c r="F1778" s="74"/>
      <c r="G1778" s="74"/>
      <c r="S1778" s="61"/>
      <c r="T1778" s="61"/>
    </row>
    <row r="1779" spans="1:20" s="55" customFormat="1" ht="14.15" x14ac:dyDescent="0.4">
      <c r="A1779" s="39"/>
      <c r="E1779" s="74"/>
      <c r="F1779" s="74"/>
      <c r="G1779" s="74"/>
      <c r="S1779" s="61"/>
      <c r="T1779" s="61"/>
    </row>
    <row r="1780" spans="1:20" s="55" customFormat="1" ht="14.15" x14ac:dyDescent="0.4">
      <c r="A1780" s="39"/>
      <c r="E1780" s="74"/>
      <c r="F1780" s="74"/>
      <c r="G1780" s="74"/>
      <c r="S1780" s="61"/>
      <c r="T1780" s="61"/>
    </row>
    <row r="1781" spans="1:20" s="55" customFormat="1" ht="14.15" x14ac:dyDescent="0.4">
      <c r="A1781" s="39"/>
      <c r="E1781" s="74"/>
      <c r="F1781" s="74"/>
      <c r="G1781" s="74"/>
      <c r="S1781" s="61"/>
      <c r="T1781" s="61"/>
    </row>
    <row r="1782" spans="1:20" s="55" customFormat="1" ht="14.15" x14ac:dyDescent="0.4">
      <c r="A1782" s="39"/>
      <c r="E1782" s="74"/>
      <c r="F1782" s="74"/>
      <c r="G1782" s="74"/>
      <c r="S1782" s="61"/>
      <c r="T1782" s="61"/>
    </row>
    <row r="1783" spans="1:20" s="55" customFormat="1" ht="14.15" x14ac:dyDescent="0.4">
      <c r="A1783" s="39"/>
      <c r="E1783" s="74"/>
      <c r="F1783" s="74"/>
      <c r="G1783" s="74"/>
      <c r="S1783" s="61"/>
      <c r="T1783" s="61"/>
    </row>
    <row r="1784" spans="1:20" s="55" customFormat="1" ht="14.15" x14ac:dyDescent="0.4">
      <c r="A1784" s="39"/>
      <c r="E1784" s="74"/>
      <c r="F1784" s="74"/>
      <c r="G1784" s="74"/>
      <c r="S1784" s="61"/>
      <c r="T1784" s="61"/>
    </row>
    <row r="1785" spans="1:20" s="55" customFormat="1" ht="14.15" x14ac:dyDescent="0.4">
      <c r="A1785" s="39"/>
      <c r="E1785" s="74"/>
      <c r="F1785" s="74"/>
      <c r="G1785" s="74"/>
      <c r="S1785" s="61"/>
      <c r="T1785" s="61"/>
    </row>
    <row r="1786" spans="1:20" s="55" customFormat="1" ht="14.15" x14ac:dyDescent="0.4">
      <c r="A1786" s="39"/>
      <c r="E1786" s="74"/>
      <c r="F1786" s="74"/>
      <c r="G1786" s="74"/>
      <c r="S1786" s="61"/>
      <c r="T1786" s="61"/>
    </row>
    <row r="1787" spans="1:20" s="55" customFormat="1" ht="14.15" x14ac:dyDescent="0.4">
      <c r="A1787" s="39"/>
      <c r="E1787" s="74"/>
      <c r="F1787" s="74"/>
      <c r="G1787" s="74"/>
      <c r="S1787" s="61"/>
      <c r="T1787" s="61"/>
    </row>
    <row r="1788" spans="1:20" s="55" customFormat="1" ht="14.15" x14ac:dyDescent="0.4">
      <c r="A1788" s="39"/>
      <c r="E1788" s="74"/>
      <c r="F1788" s="74"/>
      <c r="G1788" s="74"/>
      <c r="S1788" s="61"/>
      <c r="T1788" s="61"/>
    </row>
    <row r="1789" spans="1:20" s="55" customFormat="1" ht="14.15" x14ac:dyDescent="0.4">
      <c r="A1789" s="39"/>
      <c r="E1789" s="74"/>
      <c r="F1789" s="74"/>
      <c r="G1789" s="74"/>
      <c r="S1789" s="61"/>
      <c r="T1789" s="61"/>
    </row>
    <row r="1790" spans="1:20" s="55" customFormat="1" ht="14.15" x14ac:dyDescent="0.4">
      <c r="A1790" s="39"/>
      <c r="E1790" s="74"/>
      <c r="F1790" s="74"/>
      <c r="G1790" s="74"/>
      <c r="S1790" s="61"/>
      <c r="T1790" s="61"/>
    </row>
    <row r="1791" spans="1:20" s="55" customFormat="1" ht="14.15" x14ac:dyDescent="0.4">
      <c r="A1791" s="39"/>
      <c r="E1791" s="74"/>
      <c r="F1791" s="74"/>
      <c r="G1791" s="74"/>
      <c r="S1791" s="61"/>
      <c r="T1791" s="61"/>
    </row>
    <row r="1792" spans="1:20" s="55" customFormat="1" ht="14.15" x14ac:dyDescent="0.4">
      <c r="A1792" s="39"/>
      <c r="E1792" s="74"/>
      <c r="F1792" s="74"/>
      <c r="G1792" s="74"/>
      <c r="S1792" s="61"/>
      <c r="T1792" s="61"/>
    </row>
    <row r="1793" spans="1:20" s="55" customFormat="1" ht="14.15" x14ac:dyDescent="0.4">
      <c r="A1793" s="39"/>
      <c r="E1793" s="74"/>
      <c r="F1793" s="74"/>
      <c r="G1793" s="74"/>
      <c r="S1793" s="61"/>
      <c r="T1793" s="61"/>
    </row>
    <row r="1794" spans="1:20" s="55" customFormat="1" ht="14.15" x14ac:dyDescent="0.4">
      <c r="A1794" s="39"/>
      <c r="E1794" s="74"/>
      <c r="F1794" s="74"/>
      <c r="G1794" s="74"/>
      <c r="S1794" s="61"/>
      <c r="T1794" s="61"/>
    </row>
    <row r="1795" spans="1:20" s="55" customFormat="1" ht="14.15" x14ac:dyDescent="0.4">
      <c r="A1795" s="39"/>
      <c r="E1795" s="74"/>
      <c r="F1795" s="74"/>
      <c r="G1795" s="74"/>
      <c r="S1795" s="61"/>
      <c r="T1795" s="61"/>
    </row>
    <row r="1796" spans="1:20" s="55" customFormat="1" ht="14.15" x14ac:dyDescent="0.4">
      <c r="A1796" s="39"/>
      <c r="E1796" s="74"/>
      <c r="F1796" s="74"/>
      <c r="G1796" s="74"/>
      <c r="S1796" s="61"/>
      <c r="T1796" s="61"/>
    </row>
    <row r="1797" spans="1:20" s="55" customFormat="1" ht="14.15" x14ac:dyDescent="0.4">
      <c r="A1797" s="39"/>
      <c r="E1797" s="74"/>
      <c r="F1797" s="74"/>
      <c r="G1797" s="74"/>
      <c r="S1797" s="61"/>
      <c r="T1797" s="61"/>
    </row>
    <row r="1798" spans="1:20" s="55" customFormat="1" ht="14.15" x14ac:dyDescent="0.4">
      <c r="A1798" s="39"/>
      <c r="E1798" s="74"/>
      <c r="F1798" s="74"/>
      <c r="G1798" s="74"/>
      <c r="S1798" s="61"/>
      <c r="T1798" s="61"/>
    </row>
    <row r="1799" spans="1:20" s="55" customFormat="1" ht="14.15" x14ac:dyDescent="0.4">
      <c r="A1799" s="39"/>
      <c r="E1799" s="74"/>
      <c r="F1799" s="74"/>
      <c r="G1799" s="74"/>
      <c r="S1799" s="61"/>
      <c r="T1799" s="61"/>
    </row>
    <row r="1800" spans="1:20" s="55" customFormat="1" ht="14.15" x14ac:dyDescent="0.4">
      <c r="A1800" s="39"/>
      <c r="E1800" s="74"/>
      <c r="F1800" s="74"/>
      <c r="G1800" s="74"/>
      <c r="S1800" s="61"/>
      <c r="T1800" s="61"/>
    </row>
    <row r="1801" spans="1:20" s="55" customFormat="1" ht="14.15" x14ac:dyDescent="0.4">
      <c r="A1801" s="39"/>
      <c r="E1801" s="74"/>
      <c r="F1801" s="74"/>
      <c r="G1801" s="74"/>
      <c r="S1801" s="61"/>
      <c r="T1801" s="61"/>
    </row>
    <row r="1802" spans="1:20" s="55" customFormat="1" ht="14.15" x14ac:dyDescent="0.4">
      <c r="A1802" s="39"/>
      <c r="E1802" s="74"/>
      <c r="F1802" s="74"/>
      <c r="G1802" s="74"/>
      <c r="S1802" s="61"/>
      <c r="T1802" s="61"/>
    </row>
    <row r="1803" spans="1:20" s="55" customFormat="1" ht="14.15" x14ac:dyDescent="0.4">
      <c r="A1803" s="39"/>
      <c r="E1803" s="74"/>
      <c r="F1803" s="74"/>
      <c r="G1803" s="74"/>
      <c r="S1803" s="61"/>
      <c r="T1803" s="61"/>
    </row>
    <row r="1804" spans="1:20" s="55" customFormat="1" ht="14.15" x14ac:dyDescent="0.4">
      <c r="A1804" s="39"/>
      <c r="E1804" s="74"/>
      <c r="F1804" s="74"/>
      <c r="G1804" s="74"/>
      <c r="S1804" s="61"/>
      <c r="T1804" s="61"/>
    </row>
    <row r="1805" spans="1:20" s="55" customFormat="1" ht="14.15" x14ac:dyDescent="0.4">
      <c r="A1805" s="39"/>
      <c r="E1805" s="74"/>
      <c r="F1805" s="74"/>
      <c r="G1805" s="74"/>
      <c r="S1805" s="61"/>
      <c r="T1805" s="61"/>
    </row>
    <row r="1806" spans="1:20" s="55" customFormat="1" ht="14.15" x14ac:dyDescent="0.4">
      <c r="A1806" s="39"/>
      <c r="E1806" s="74"/>
      <c r="F1806" s="74"/>
      <c r="G1806" s="74"/>
      <c r="S1806" s="61"/>
      <c r="T1806" s="61"/>
    </row>
    <row r="1807" spans="1:20" s="55" customFormat="1" ht="14.15" x14ac:dyDescent="0.4">
      <c r="A1807" s="39"/>
      <c r="E1807" s="74"/>
      <c r="F1807" s="74"/>
      <c r="G1807" s="74"/>
      <c r="S1807" s="61"/>
      <c r="T1807" s="61"/>
    </row>
    <row r="1808" spans="1:20" s="55" customFormat="1" ht="14.15" x14ac:dyDescent="0.4">
      <c r="A1808" s="39"/>
      <c r="E1808" s="74"/>
      <c r="F1808" s="74"/>
      <c r="G1808" s="74"/>
      <c r="S1808" s="61"/>
      <c r="T1808" s="61"/>
    </row>
    <row r="1809" spans="1:20" s="55" customFormat="1" ht="14.15" x14ac:dyDescent="0.4">
      <c r="A1809" s="39"/>
      <c r="E1809" s="74"/>
      <c r="F1809" s="74"/>
      <c r="G1809" s="74"/>
      <c r="S1809" s="61"/>
      <c r="T1809" s="61"/>
    </row>
    <row r="1810" spans="1:20" s="55" customFormat="1" ht="14.15" x14ac:dyDescent="0.4">
      <c r="A1810" s="39"/>
      <c r="E1810" s="74"/>
      <c r="F1810" s="74"/>
      <c r="G1810" s="74"/>
      <c r="S1810" s="61"/>
      <c r="T1810" s="61"/>
    </row>
    <row r="1811" spans="1:20" s="55" customFormat="1" ht="14.15" x14ac:dyDescent="0.4">
      <c r="A1811" s="39"/>
      <c r="E1811" s="74"/>
      <c r="F1811" s="74"/>
      <c r="G1811" s="74"/>
      <c r="S1811" s="61"/>
      <c r="T1811" s="61"/>
    </row>
    <row r="1812" spans="1:20" s="55" customFormat="1" ht="14.15" x14ac:dyDescent="0.4">
      <c r="A1812" s="39"/>
      <c r="E1812" s="74"/>
      <c r="F1812" s="74"/>
      <c r="G1812" s="74"/>
      <c r="S1812" s="61"/>
      <c r="T1812" s="61"/>
    </row>
    <row r="1813" spans="1:20" s="55" customFormat="1" ht="14.15" x14ac:dyDescent="0.4">
      <c r="A1813" s="39"/>
      <c r="E1813" s="74"/>
      <c r="F1813" s="74"/>
      <c r="G1813" s="74"/>
      <c r="S1813" s="61"/>
      <c r="T1813" s="61"/>
    </row>
    <row r="1814" spans="1:20" s="55" customFormat="1" ht="14.15" x14ac:dyDescent="0.4">
      <c r="A1814" s="39"/>
      <c r="E1814" s="74"/>
      <c r="F1814" s="74"/>
      <c r="G1814" s="74"/>
      <c r="S1814" s="61"/>
      <c r="T1814" s="61"/>
    </row>
    <row r="1815" spans="1:20" s="55" customFormat="1" ht="14.15" x14ac:dyDescent="0.4">
      <c r="A1815" s="39"/>
      <c r="E1815" s="74"/>
      <c r="F1815" s="74"/>
      <c r="G1815" s="74"/>
      <c r="S1815" s="61"/>
      <c r="T1815" s="61"/>
    </row>
    <row r="1816" spans="1:20" s="55" customFormat="1" ht="14.15" x14ac:dyDescent="0.4">
      <c r="A1816" s="39"/>
      <c r="E1816" s="74"/>
      <c r="F1816" s="74"/>
      <c r="G1816" s="74"/>
      <c r="S1816" s="61"/>
      <c r="T1816" s="61"/>
    </row>
    <row r="1817" spans="1:20" s="55" customFormat="1" ht="14.15" x14ac:dyDescent="0.4">
      <c r="A1817" s="39"/>
      <c r="E1817" s="74"/>
      <c r="F1817" s="74"/>
      <c r="G1817" s="74"/>
      <c r="S1817" s="61"/>
      <c r="T1817" s="61"/>
    </row>
    <row r="1818" spans="1:20" s="55" customFormat="1" ht="14.15" x14ac:dyDescent="0.4">
      <c r="A1818" s="39"/>
      <c r="E1818" s="74"/>
      <c r="F1818" s="74"/>
      <c r="G1818" s="74"/>
      <c r="S1818" s="61"/>
      <c r="T1818" s="61"/>
    </row>
    <row r="1819" spans="1:20" s="55" customFormat="1" ht="14.15" x14ac:dyDescent="0.4">
      <c r="A1819" s="39"/>
      <c r="E1819" s="74"/>
      <c r="F1819" s="74"/>
      <c r="G1819" s="74"/>
      <c r="S1819" s="61"/>
      <c r="T1819" s="61"/>
    </row>
    <row r="1820" spans="1:20" s="55" customFormat="1" ht="14.15" x14ac:dyDescent="0.4">
      <c r="A1820" s="39"/>
      <c r="E1820" s="74"/>
      <c r="F1820" s="74"/>
      <c r="G1820" s="74"/>
      <c r="S1820" s="61"/>
      <c r="T1820" s="61"/>
    </row>
    <row r="1821" spans="1:20" s="55" customFormat="1" ht="14.15" x14ac:dyDescent="0.4">
      <c r="A1821" s="39"/>
      <c r="E1821" s="74"/>
      <c r="F1821" s="74"/>
      <c r="G1821" s="74"/>
      <c r="S1821" s="61"/>
      <c r="T1821" s="61"/>
    </row>
    <row r="1822" spans="1:20" s="55" customFormat="1" ht="14.15" x14ac:dyDescent="0.4">
      <c r="A1822" s="39"/>
      <c r="E1822" s="74"/>
      <c r="F1822" s="74"/>
      <c r="G1822" s="74"/>
      <c r="S1822" s="61"/>
      <c r="T1822" s="61"/>
    </row>
    <row r="1823" spans="1:20" s="55" customFormat="1" ht="14.15" x14ac:dyDescent="0.4">
      <c r="A1823" s="39"/>
      <c r="E1823" s="74"/>
      <c r="F1823" s="74"/>
      <c r="G1823" s="74"/>
      <c r="S1823" s="61"/>
      <c r="T1823" s="61"/>
    </row>
    <row r="1824" spans="1:20" s="55" customFormat="1" ht="14.15" x14ac:dyDescent="0.4">
      <c r="A1824" s="39"/>
      <c r="E1824" s="74"/>
      <c r="F1824" s="74"/>
      <c r="G1824" s="74"/>
      <c r="S1824" s="61"/>
      <c r="T1824" s="61"/>
    </row>
    <row r="1825" spans="1:20" s="55" customFormat="1" ht="14.15" x14ac:dyDescent="0.4">
      <c r="A1825" s="39"/>
      <c r="E1825" s="74"/>
      <c r="F1825" s="74"/>
      <c r="G1825" s="74"/>
      <c r="S1825" s="61"/>
      <c r="T1825" s="61"/>
    </row>
    <row r="1826" spans="1:20" s="55" customFormat="1" ht="14.15" x14ac:dyDescent="0.4">
      <c r="A1826" s="39"/>
      <c r="E1826" s="74"/>
      <c r="F1826" s="74"/>
      <c r="G1826" s="74"/>
      <c r="S1826" s="61"/>
      <c r="T1826" s="61"/>
    </row>
    <row r="1827" spans="1:20" s="55" customFormat="1" ht="14.15" x14ac:dyDescent="0.4">
      <c r="A1827" s="39"/>
      <c r="E1827" s="74"/>
      <c r="F1827" s="74"/>
      <c r="G1827" s="74"/>
      <c r="S1827" s="61"/>
      <c r="T1827" s="61"/>
    </row>
    <row r="1828" spans="1:20" s="55" customFormat="1" ht="14.15" x14ac:dyDescent="0.4">
      <c r="A1828" s="39"/>
      <c r="E1828" s="74"/>
      <c r="F1828" s="74"/>
      <c r="G1828" s="74"/>
      <c r="S1828" s="61"/>
      <c r="T1828" s="61"/>
    </row>
    <row r="1829" spans="1:20" s="55" customFormat="1" ht="14.15" x14ac:dyDescent="0.4">
      <c r="A1829" s="39"/>
      <c r="E1829" s="74"/>
      <c r="F1829" s="74"/>
      <c r="G1829" s="74"/>
      <c r="S1829" s="61"/>
      <c r="T1829" s="61"/>
    </row>
    <row r="1830" spans="1:20" s="55" customFormat="1" ht="14.15" x14ac:dyDescent="0.4">
      <c r="A1830" s="39"/>
      <c r="E1830" s="74"/>
      <c r="F1830" s="74"/>
      <c r="G1830" s="74"/>
      <c r="S1830" s="61"/>
      <c r="T1830" s="61"/>
    </row>
    <row r="1831" spans="1:20" s="55" customFormat="1" ht="14.15" x14ac:dyDescent="0.4">
      <c r="A1831" s="39"/>
      <c r="E1831" s="74"/>
      <c r="F1831" s="74"/>
      <c r="G1831" s="74"/>
      <c r="S1831" s="61"/>
      <c r="T1831" s="61"/>
    </row>
    <row r="1832" spans="1:20" s="55" customFormat="1" ht="14.15" x14ac:dyDescent="0.4">
      <c r="A1832" s="39"/>
      <c r="E1832" s="74"/>
      <c r="F1832" s="74"/>
      <c r="G1832" s="74"/>
      <c r="S1832" s="61"/>
      <c r="T1832" s="61"/>
    </row>
    <row r="1833" spans="1:20" s="55" customFormat="1" ht="14.15" x14ac:dyDescent="0.4">
      <c r="A1833" s="39"/>
      <c r="E1833" s="74"/>
      <c r="F1833" s="74"/>
      <c r="G1833" s="74"/>
      <c r="S1833" s="61"/>
      <c r="T1833" s="61"/>
    </row>
    <row r="1834" spans="1:20" s="55" customFormat="1" ht="14.15" x14ac:dyDescent="0.4">
      <c r="A1834" s="39"/>
      <c r="E1834" s="74"/>
      <c r="F1834" s="74"/>
      <c r="G1834" s="74"/>
      <c r="S1834" s="61"/>
      <c r="T1834" s="61"/>
    </row>
    <row r="1835" spans="1:20" s="55" customFormat="1" ht="14.15" x14ac:dyDescent="0.4">
      <c r="A1835" s="39"/>
      <c r="E1835" s="74"/>
      <c r="F1835" s="74"/>
      <c r="G1835" s="74"/>
      <c r="S1835" s="61"/>
      <c r="T1835" s="61"/>
    </row>
    <row r="1836" spans="1:20" s="55" customFormat="1" ht="14.15" x14ac:dyDescent="0.4">
      <c r="A1836" s="39"/>
      <c r="E1836" s="74"/>
      <c r="F1836" s="74"/>
      <c r="G1836" s="74"/>
      <c r="S1836" s="61"/>
      <c r="T1836" s="61"/>
    </row>
    <row r="1837" spans="1:20" s="55" customFormat="1" ht="14.15" x14ac:dyDescent="0.4">
      <c r="A1837" s="39"/>
      <c r="E1837" s="74"/>
      <c r="F1837" s="74"/>
      <c r="G1837" s="74"/>
      <c r="S1837" s="61"/>
      <c r="T1837" s="61"/>
    </row>
    <row r="1838" spans="1:20" s="55" customFormat="1" ht="14.15" x14ac:dyDescent="0.4">
      <c r="A1838" s="39"/>
      <c r="E1838" s="74"/>
      <c r="F1838" s="74"/>
      <c r="G1838" s="74"/>
      <c r="S1838" s="61"/>
      <c r="T1838" s="61"/>
    </row>
    <row r="1839" spans="1:20" s="55" customFormat="1" ht="14.15" x14ac:dyDescent="0.4">
      <c r="A1839" s="39"/>
      <c r="E1839" s="74"/>
      <c r="F1839" s="74"/>
      <c r="G1839" s="74"/>
      <c r="S1839" s="61"/>
      <c r="T1839" s="61"/>
    </row>
    <row r="1840" spans="1:20" s="55" customFormat="1" ht="14.15" x14ac:dyDescent="0.4">
      <c r="A1840" s="39"/>
      <c r="E1840" s="74"/>
      <c r="F1840" s="74"/>
      <c r="G1840" s="74"/>
      <c r="S1840" s="61"/>
      <c r="T1840" s="61"/>
    </row>
    <row r="1841" spans="1:20" s="55" customFormat="1" ht="14.15" x14ac:dyDescent="0.4">
      <c r="A1841" s="39"/>
      <c r="E1841" s="74"/>
      <c r="F1841" s="74"/>
      <c r="G1841" s="74"/>
      <c r="S1841" s="61"/>
      <c r="T1841" s="61"/>
    </row>
    <row r="1842" spans="1:20" s="55" customFormat="1" ht="14.15" x14ac:dyDescent="0.4">
      <c r="A1842" s="39"/>
      <c r="E1842" s="74"/>
      <c r="F1842" s="74"/>
      <c r="G1842" s="74"/>
      <c r="S1842" s="61"/>
      <c r="T1842" s="61"/>
    </row>
    <row r="1843" spans="1:20" s="55" customFormat="1" ht="14.15" x14ac:dyDescent="0.4">
      <c r="A1843" s="39"/>
      <c r="E1843" s="74"/>
      <c r="F1843" s="74"/>
      <c r="G1843" s="74"/>
      <c r="S1843" s="61"/>
      <c r="T1843" s="61"/>
    </row>
    <row r="1844" spans="1:20" s="55" customFormat="1" ht="14.15" x14ac:dyDescent="0.4">
      <c r="A1844" s="39"/>
      <c r="E1844" s="74"/>
      <c r="F1844" s="74"/>
      <c r="G1844" s="74"/>
      <c r="S1844" s="61"/>
      <c r="T1844" s="61"/>
    </row>
    <row r="1845" spans="1:20" s="55" customFormat="1" ht="14.15" x14ac:dyDescent="0.4">
      <c r="A1845" s="39"/>
      <c r="E1845" s="74"/>
      <c r="F1845" s="74"/>
      <c r="G1845" s="74"/>
      <c r="S1845" s="61"/>
      <c r="T1845" s="61"/>
    </row>
    <row r="1846" spans="1:20" s="55" customFormat="1" ht="14.15" x14ac:dyDescent="0.4">
      <c r="A1846" s="39"/>
      <c r="E1846" s="74"/>
      <c r="F1846" s="74"/>
      <c r="G1846" s="74"/>
      <c r="S1846" s="61"/>
      <c r="T1846" s="61"/>
    </row>
    <row r="1847" spans="1:20" s="55" customFormat="1" ht="14.15" x14ac:dyDescent="0.4">
      <c r="A1847" s="39"/>
      <c r="E1847" s="74"/>
      <c r="F1847" s="74"/>
      <c r="G1847" s="74"/>
      <c r="S1847" s="61"/>
      <c r="T1847" s="61"/>
    </row>
    <row r="1848" spans="1:20" s="55" customFormat="1" ht="14.15" x14ac:dyDescent="0.4">
      <c r="A1848" s="39"/>
      <c r="E1848" s="74"/>
      <c r="F1848" s="74"/>
      <c r="G1848" s="74"/>
      <c r="S1848" s="61"/>
      <c r="T1848" s="61"/>
    </row>
    <row r="1849" spans="1:20" s="55" customFormat="1" ht="14.15" x14ac:dyDescent="0.4">
      <c r="A1849" s="39"/>
      <c r="E1849" s="74"/>
      <c r="F1849" s="74"/>
      <c r="G1849" s="74"/>
      <c r="S1849" s="61"/>
      <c r="T1849" s="61"/>
    </row>
    <row r="1850" spans="1:20" s="55" customFormat="1" ht="14.15" x14ac:dyDescent="0.4">
      <c r="A1850" s="39"/>
      <c r="E1850" s="74"/>
      <c r="F1850" s="74"/>
      <c r="G1850" s="74"/>
      <c r="S1850" s="61"/>
      <c r="T1850" s="61"/>
    </row>
    <row r="1851" spans="1:20" s="55" customFormat="1" ht="14.15" x14ac:dyDescent="0.4">
      <c r="A1851" s="39"/>
      <c r="E1851" s="74"/>
      <c r="F1851" s="74"/>
      <c r="G1851" s="74"/>
      <c r="S1851" s="61"/>
      <c r="T1851" s="61"/>
    </row>
    <row r="1852" spans="1:20" s="55" customFormat="1" ht="14.15" x14ac:dyDescent="0.4">
      <c r="A1852" s="39"/>
      <c r="E1852" s="74"/>
      <c r="F1852" s="74"/>
      <c r="G1852" s="74"/>
      <c r="S1852" s="61"/>
      <c r="T1852" s="61"/>
    </row>
    <row r="1853" spans="1:20" s="55" customFormat="1" ht="14.15" x14ac:dyDescent="0.4">
      <c r="A1853" s="39"/>
      <c r="E1853" s="74"/>
      <c r="F1853" s="74"/>
      <c r="G1853" s="74"/>
      <c r="S1853" s="61"/>
      <c r="T1853" s="61"/>
    </row>
    <row r="1854" spans="1:20" s="55" customFormat="1" ht="14.15" x14ac:dyDescent="0.4">
      <c r="A1854" s="39"/>
      <c r="E1854" s="74"/>
      <c r="F1854" s="74"/>
      <c r="G1854" s="74"/>
      <c r="S1854" s="61"/>
      <c r="T1854" s="61"/>
    </row>
    <row r="1855" spans="1:20" s="55" customFormat="1" ht="14.15" x14ac:dyDescent="0.4">
      <c r="A1855" s="39"/>
      <c r="E1855" s="74"/>
      <c r="F1855" s="74"/>
      <c r="G1855" s="74"/>
      <c r="S1855" s="61"/>
      <c r="T1855" s="61"/>
    </row>
    <row r="1856" spans="1:20" s="55" customFormat="1" ht="14.15" x14ac:dyDescent="0.4">
      <c r="A1856" s="39"/>
      <c r="E1856" s="74"/>
      <c r="F1856" s="74"/>
      <c r="G1856" s="74"/>
      <c r="S1856" s="61"/>
      <c r="T1856" s="61"/>
    </row>
    <row r="1857" spans="1:20" s="55" customFormat="1" ht="14.15" x14ac:dyDescent="0.4">
      <c r="A1857" s="39"/>
      <c r="E1857" s="74"/>
      <c r="F1857" s="74"/>
      <c r="G1857" s="74"/>
      <c r="S1857" s="61"/>
      <c r="T1857" s="61"/>
    </row>
    <row r="1858" spans="1:20" s="55" customFormat="1" ht="14.15" x14ac:dyDescent="0.4">
      <c r="A1858" s="39"/>
      <c r="E1858" s="74"/>
      <c r="F1858" s="74"/>
      <c r="G1858" s="74"/>
      <c r="S1858" s="61"/>
      <c r="T1858" s="61"/>
    </row>
    <row r="1859" spans="1:20" s="55" customFormat="1" ht="14.15" x14ac:dyDescent="0.4">
      <c r="A1859" s="39"/>
      <c r="E1859" s="74"/>
      <c r="F1859" s="74"/>
      <c r="G1859" s="74"/>
      <c r="S1859" s="61"/>
      <c r="T1859" s="61"/>
    </row>
    <row r="1860" spans="1:20" s="55" customFormat="1" ht="14.15" x14ac:dyDescent="0.4">
      <c r="A1860" s="39"/>
      <c r="E1860" s="74"/>
      <c r="F1860" s="74"/>
      <c r="G1860" s="74"/>
      <c r="S1860" s="61"/>
      <c r="T1860" s="61"/>
    </row>
    <row r="1861" spans="1:20" s="55" customFormat="1" ht="14.15" x14ac:dyDescent="0.4">
      <c r="A1861" s="39"/>
      <c r="E1861" s="74"/>
      <c r="F1861" s="74"/>
      <c r="G1861" s="74"/>
      <c r="S1861" s="61"/>
      <c r="T1861" s="61"/>
    </row>
    <row r="1862" spans="1:20" s="55" customFormat="1" ht="14.15" x14ac:dyDescent="0.4">
      <c r="A1862" s="39"/>
      <c r="E1862" s="74"/>
      <c r="F1862" s="74"/>
      <c r="G1862" s="74"/>
      <c r="S1862" s="61"/>
      <c r="T1862" s="61"/>
    </row>
    <row r="1863" spans="1:20" s="55" customFormat="1" ht="14.15" x14ac:dyDescent="0.4">
      <c r="A1863" s="39"/>
      <c r="E1863" s="74"/>
      <c r="F1863" s="74"/>
      <c r="G1863" s="74"/>
      <c r="S1863" s="61"/>
      <c r="T1863" s="61"/>
    </row>
    <row r="1864" spans="1:20" s="55" customFormat="1" ht="14.15" x14ac:dyDescent="0.4">
      <c r="A1864" s="39"/>
      <c r="E1864" s="74"/>
      <c r="F1864" s="74"/>
      <c r="G1864" s="74"/>
      <c r="S1864" s="61"/>
      <c r="T1864" s="61"/>
    </row>
    <row r="1865" spans="1:20" s="55" customFormat="1" ht="14.15" x14ac:dyDescent="0.4">
      <c r="A1865" s="39"/>
      <c r="E1865" s="74"/>
      <c r="F1865" s="74"/>
      <c r="G1865" s="74"/>
      <c r="S1865" s="61"/>
      <c r="T1865" s="61"/>
    </row>
    <row r="1866" spans="1:20" s="55" customFormat="1" ht="14.15" x14ac:dyDescent="0.4">
      <c r="A1866" s="39"/>
      <c r="E1866" s="74"/>
      <c r="F1866" s="74"/>
      <c r="G1866" s="74"/>
      <c r="S1866" s="61"/>
      <c r="T1866" s="61"/>
    </row>
    <row r="1867" spans="1:20" s="55" customFormat="1" ht="14.15" x14ac:dyDescent="0.4">
      <c r="A1867" s="39"/>
      <c r="E1867" s="74"/>
      <c r="F1867" s="74"/>
      <c r="G1867" s="74"/>
      <c r="S1867" s="61"/>
      <c r="T1867" s="61"/>
    </row>
    <row r="1868" spans="1:20" s="55" customFormat="1" ht="14.15" x14ac:dyDescent="0.4">
      <c r="A1868" s="39"/>
      <c r="E1868" s="74"/>
      <c r="F1868" s="74"/>
      <c r="G1868" s="74"/>
      <c r="S1868" s="61"/>
      <c r="T1868" s="61"/>
    </row>
    <row r="1869" spans="1:20" s="55" customFormat="1" ht="14.15" x14ac:dyDescent="0.4">
      <c r="A1869" s="39"/>
      <c r="E1869" s="74"/>
      <c r="F1869" s="74"/>
      <c r="G1869" s="74"/>
      <c r="S1869" s="61"/>
      <c r="T1869" s="61"/>
    </row>
    <row r="1870" spans="1:20" s="55" customFormat="1" ht="14.15" x14ac:dyDescent="0.4">
      <c r="A1870" s="39"/>
      <c r="E1870" s="74"/>
      <c r="F1870" s="74"/>
      <c r="G1870" s="74"/>
      <c r="S1870" s="61"/>
      <c r="T1870" s="61"/>
    </row>
    <row r="1871" spans="1:20" s="55" customFormat="1" ht="14.15" x14ac:dyDescent="0.4">
      <c r="A1871" s="39"/>
      <c r="E1871" s="74"/>
      <c r="F1871" s="74"/>
      <c r="G1871" s="74"/>
      <c r="S1871" s="61"/>
      <c r="T1871" s="61"/>
    </row>
    <row r="1872" spans="1:20" s="55" customFormat="1" ht="14.15" x14ac:dyDescent="0.4">
      <c r="A1872" s="39"/>
      <c r="E1872" s="74"/>
      <c r="F1872" s="74"/>
      <c r="G1872" s="74"/>
      <c r="S1872" s="61"/>
      <c r="T1872" s="61"/>
    </row>
    <row r="1873" spans="1:20" s="55" customFormat="1" ht="14.15" x14ac:dyDescent="0.4">
      <c r="A1873" s="39"/>
      <c r="E1873" s="74"/>
      <c r="F1873" s="74"/>
      <c r="G1873" s="74"/>
      <c r="S1873" s="61"/>
      <c r="T1873" s="61"/>
    </row>
    <row r="1874" spans="1:20" s="55" customFormat="1" ht="14.15" x14ac:dyDescent="0.4">
      <c r="A1874" s="39"/>
      <c r="E1874" s="74"/>
      <c r="F1874" s="74"/>
      <c r="G1874" s="74"/>
      <c r="S1874" s="61"/>
      <c r="T1874" s="61"/>
    </row>
    <row r="1875" spans="1:20" s="55" customFormat="1" ht="14.15" x14ac:dyDescent="0.4">
      <c r="A1875" s="39"/>
      <c r="E1875" s="74"/>
      <c r="F1875" s="74"/>
      <c r="G1875" s="74"/>
      <c r="S1875" s="61"/>
      <c r="T1875" s="61"/>
    </row>
    <row r="1876" spans="1:20" s="55" customFormat="1" ht="14.15" x14ac:dyDescent="0.4">
      <c r="A1876" s="39"/>
      <c r="E1876" s="74"/>
      <c r="F1876" s="74"/>
      <c r="G1876" s="74"/>
      <c r="S1876" s="61"/>
      <c r="T1876" s="61"/>
    </row>
    <row r="1877" spans="1:20" s="55" customFormat="1" ht="14.15" x14ac:dyDescent="0.4">
      <c r="A1877" s="39"/>
      <c r="E1877" s="74"/>
      <c r="F1877" s="74"/>
      <c r="G1877" s="74"/>
      <c r="S1877" s="61"/>
      <c r="T1877" s="61"/>
    </row>
    <row r="1878" spans="1:20" s="55" customFormat="1" ht="14.15" x14ac:dyDescent="0.4">
      <c r="A1878" s="39"/>
      <c r="E1878" s="74"/>
      <c r="F1878" s="74"/>
      <c r="G1878" s="74"/>
      <c r="S1878" s="61"/>
      <c r="T1878" s="61"/>
    </row>
    <row r="1879" spans="1:20" s="55" customFormat="1" ht="14.15" x14ac:dyDescent="0.4">
      <c r="A1879" s="39"/>
      <c r="E1879" s="74"/>
      <c r="F1879" s="74"/>
      <c r="G1879" s="74"/>
      <c r="S1879" s="61"/>
      <c r="T1879" s="61"/>
    </row>
    <row r="1880" spans="1:20" s="55" customFormat="1" ht="14.15" x14ac:dyDescent="0.4">
      <c r="A1880" s="39"/>
      <c r="E1880" s="74"/>
      <c r="F1880" s="74"/>
      <c r="G1880" s="74"/>
      <c r="S1880" s="61"/>
      <c r="T1880" s="61"/>
    </row>
    <row r="1881" spans="1:20" s="55" customFormat="1" ht="14.15" x14ac:dyDescent="0.4">
      <c r="A1881" s="39"/>
      <c r="E1881" s="74"/>
      <c r="F1881" s="74"/>
      <c r="G1881" s="74"/>
      <c r="S1881" s="61"/>
      <c r="T1881" s="61"/>
    </row>
    <row r="1882" spans="1:20" s="55" customFormat="1" ht="14.15" x14ac:dyDescent="0.4">
      <c r="A1882" s="39"/>
      <c r="E1882" s="74"/>
      <c r="F1882" s="74"/>
      <c r="G1882" s="74"/>
      <c r="S1882" s="61"/>
      <c r="T1882" s="61"/>
    </row>
    <row r="1883" spans="1:20" s="55" customFormat="1" ht="14.15" x14ac:dyDescent="0.4">
      <c r="A1883" s="39"/>
      <c r="E1883" s="74"/>
      <c r="F1883" s="74"/>
      <c r="G1883" s="74"/>
      <c r="S1883" s="61"/>
      <c r="T1883" s="61"/>
    </row>
    <row r="1884" spans="1:20" s="55" customFormat="1" ht="14.15" x14ac:dyDescent="0.4">
      <c r="A1884" s="39"/>
      <c r="E1884" s="74"/>
      <c r="F1884" s="74"/>
      <c r="G1884" s="74"/>
      <c r="S1884" s="61"/>
      <c r="T1884" s="61"/>
    </row>
    <row r="1885" spans="1:20" s="55" customFormat="1" ht="14.15" x14ac:dyDescent="0.4">
      <c r="A1885" s="39"/>
      <c r="E1885" s="74"/>
      <c r="F1885" s="74"/>
      <c r="G1885" s="74"/>
      <c r="S1885" s="61"/>
      <c r="T1885" s="61"/>
    </row>
    <row r="1886" spans="1:20" s="55" customFormat="1" ht="14.15" x14ac:dyDescent="0.4">
      <c r="A1886" s="39"/>
      <c r="E1886" s="74"/>
      <c r="F1886" s="74"/>
      <c r="G1886" s="74"/>
      <c r="S1886" s="61"/>
      <c r="T1886" s="61"/>
    </row>
    <row r="1887" spans="1:20" s="55" customFormat="1" ht="14.15" x14ac:dyDescent="0.4">
      <c r="A1887" s="39"/>
      <c r="E1887" s="74"/>
      <c r="F1887" s="74"/>
      <c r="G1887" s="74"/>
      <c r="S1887" s="61"/>
      <c r="T1887" s="61"/>
    </row>
    <row r="1888" spans="1:20" s="55" customFormat="1" ht="14.15" x14ac:dyDescent="0.4">
      <c r="A1888" s="39"/>
      <c r="E1888" s="74"/>
      <c r="F1888" s="74"/>
      <c r="G1888" s="74"/>
      <c r="S1888" s="61"/>
      <c r="T1888" s="61"/>
    </row>
    <row r="1889" spans="1:20" s="55" customFormat="1" ht="14.15" x14ac:dyDescent="0.4">
      <c r="A1889" s="39"/>
      <c r="E1889" s="74"/>
      <c r="F1889" s="74"/>
      <c r="G1889" s="74"/>
      <c r="S1889" s="61"/>
      <c r="T1889" s="61"/>
    </row>
    <row r="1890" spans="1:20" s="55" customFormat="1" ht="14.15" x14ac:dyDescent="0.4">
      <c r="A1890" s="39"/>
      <c r="E1890" s="74"/>
      <c r="F1890" s="74"/>
      <c r="G1890" s="74"/>
      <c r="S1890" s="61"/>
      <c r="T1890" s="61"/>
    </row>
    <row r="1891" spans="1:20" s="55" customFormat="1" ht="14.15" x14ac:dyDescent="0.4">
      <c r="A1891" s="39"/>
      <c r="E1891" s="74"/>
      <c r="F1891" s="74"/>
      <c r="G1891" s="74"/>
      <c r="S1891" s="61"/>
      <c r="T1891" s="61"/>
    </row>
    <row r="1892" spans="1:20" s="55" customFormat="1" ht="14.15" x14ac:dyDescent="0.4">
      <c r="A1892" s="39"/>
      <c r="E1892" s="74"/>
      <c r="F1892" s="74"/>
      <c r="G1892" s="74"/>
      <c r="S1892" s="61"/>
      <c r="T1892" s="61"/>
    </row>
    <row r="1893" spans="1:20" s="55" customFormat="1" ht="14.15" x14ac:dyDescent="0.4">
      <c r="A1893" s="39"/>
      <c r="E1893" s="74"/>
      <c r="F1893" s="74"/>
      <c r="G1893" s="74"/>
      <c r="S1893" s="61"/>
      <c r="T1893" s="61"/>
    </row>
    <row r="1894" spans="1:20" s="55" customFormat="1" ht="14.15" x14ac:dyDescent="0.4">
      <c r="A1894" s="39"/>
      <c r="E1894" s="74"/>
      <c r="F1894" s="74"/>
      <c r="G1894" s="74"/>
      <c r="S1894" s="61"/>
      <c r="T1894" s="61"/>
    </row>
    <row r="1895" spans="1:20" s="55" customFormat="1" ht="14.15" x14ac:dyDescent="0.4">
      <c r="A1895" s="39"/>
      <c r="E1895" s="74"/>
      <c r="F1895" s="74"/>
      <c r="G1895" s="74"/>
      <c r="S1895" s="61"/>
      <c r="T1895" s="61"/>
    </row>
    <row r="1896" spans="1:20" s="55" customFormat="1" ht="14.15" x14ac:dyDescent="0.4">
      <c r="A1896" s="39"/>
      <c r="E1896" s="74"/>
      <c r="F1896" s="74"/>
      <c r="G1896" s="74"/>
      <c r="S1896" s="61"/>
      <c r="T1896" s="61"/>
    </row>
    <row r="1897" spans="1:20" s="55" customFormat="1" ht="14.15" x14ac:dyDescent="0.4">
      <c r="A1897" s="39"/>
      <c r="E1897" s="74"/>
      <c r="F1897" s="74"/>
      <c r="G1897" s="74"/>
      <c r="S1897" s="61"/>
      <c r="T1897" s="61"/>
    </row>
    <row r="1898" spans="1:20" s="55" customFormat="1" ht="14.15" x14ac:dyDescent="0.4">
      <c r="A1898" s="39"/>
      <c r="E1898" s="74"/>
      <c r="F1898" s="74"/>
      <c r="G1898" s="74"/>
      <c r="S1898" s="61"/>
      <c r="T1898" s="61"/>
    </row>
    <row r="1899" spans="1:20" s="55" customFormat="1" ht="14.15" x14ac:dyDescent="0.4">
      <c r="A1899" s="39"/>
      <c r="E1899" s="74"/>
      <c r="F1899" s="74"/>
      <c r="G1899" s="74"/>
      <c r="S1899" s="61"/>
      <c r="T1899" s="61"/>
    </row>
    <row r="1900" spans="1:20" s="55" customFormat="1" ht="14.15" x14ac:dyDescent="0.4">
      <c r="A1900" s="39"/>
      <c r="E1900" s="74"/>
      <c r="F1900" s="74"/>
      <c r="G1900" s="74"/>
      <c r="S1900" s="61"/>
      <c r="T1900" s="61"/>
    </row>
    <row r="1901" spans="1:20" s="55" customFormat="1" ht="14.15" x14ac:dyDescent="0.4">
      <c r="A1901" s="39"/>
      <c r="E1901" s="74"/>
      <c r="F1901" s="74"/>
      <c r="G1901" s="74"/>
      <c r="S1901" s="61"/>
      <c r="T1901" s="61"/>
    </row>
    <row r="1902" spans="1:20" s="55" customFormat="1" ht="14.15" x14ac:dyDescent="0.4">
      <c r="A1902" s="39"/>
      <c r="E1902" s="74"/>
      <c r="F1902" s="74"/>
      <c r="G1902" s="74"/>
      <c r="S1902" s="61"/>
      <c r="T1902" s="61"/>
    </row>
    <row r="1903" spans="1:20" s="55" customFormat="1" ht="14.15" x14ac:dyDescent="0.4">
      <c r="A1903" s="39"/>
      <c r="E1903" s="74"/>
      <c r="F1903" s="74"/>
      <c r="G1903" s="74"/>
      <c r="S1903" s="61"/>
      <c r="T1903" s="61"/>
    </row>
    <row r="1904" spans="1:20" s="55" customFormat="1" ht="14.15" x14ac:dyDescent="0.4">
      <c r="A1904" s="39"/>
      <c r="E1904" s="74"/>
      <c r="F1904" s="74"/>
      <c r="G1904" s="74"/>
      <c r="S1904" s="61"/>
      <c r="T1904" s="61"/>
    </row>
    <row r="1905" spans="1:20" s="55" customFormat="1" ht="14.15" x14ac:dyDescent="0.4">
      <c r="A1905" s="39"/>
      <c r="E1905" s="74"/>
      <c r="F1905" s="74"/>
      <c r="G1905" s="74"/>
      <c r="S1905" s="61"/>
      <c r="T1905" s="61"/>
    </row>
    <row r="1906" spans="1:20" s="55" customFormat="1" ht="14.15" x14ac:dyDescent="0.4">
      <c r="A1906" s="39"/>
      <c r="E1906" s="74"/>
      <c r="F1906" s="74"/>
      <c r="G1906" s="74"/>
      <c r="S1906" s="61"/>
      <c r="T1906" s="61"/>
    </row>
    <row r="1907" spans="1:20" s="55" customFormat="1" ht="14.15" x14ac:dyDescent="0.4">
      <c r="A1907" s="39"/>
      <c r="E1907" s="74"/>
      <c r="F1907" s="74"/>
      <c r="G1907" s="74"/>
      <c r="S1907" s="61"/>
      <c r="T1907" s="61"/>
    </row>
    <row r="1908" spans="1:20" s="55" customFormat="1" ht="14.15" x14ac:dyDescent="0.4">
      <c r="A1908" s="39"/>
      <c r="E1908" s="74"/>
      <c r="F1908" s="74"/>
      <c r="G1908" s="74"/>
      <c r="S1908" s="61"/>
      <c r="T1908" s="61"/>
    </row>
    <row r="1909" spans="1:20" s="55" customFormat="1" ht="14.15" x14ac:dyDescent="0.4">
      <c r="A1909" s="39"/>
      <c r="E1909" s="74"/>
      <c r="F1909" s="74"/>
      <c r="G1909" s="74"/>
      <c r="S1909" s="61"/>
      <c r="T1909" s="61"/>
    </row>
    <row r="1910" spans="1:20" s="55" customFormat="1" ht="14.15" x14ac:dyDescent="0.4">
      <c r="A1910" s="39"/>
      <c r="E1910" s="74"/>
      <c r="F1910" s="74"/>
      <c r="G1910" s="74"/>
      <c r="S1910" s="61"/>
      <c r="T1910" s="61"/>
    </row>
    <row r="1911" spans="1:20" s="55" customFormat="1" ht="14.15" x14ac:dyDescent="0.4">
      <c r="A1911" s="39"/>
      <c r="E1911" s="74"/>
      <c r="F1911" s="74"/>
      <c r="G1911" s="74"/>
      <c r="S1911" s="61"/>
      <c r="T1911" s="61"/>
    </row>
    <row r="1912" spans="1:20" s="55" customFormat="1" ht="14.15" x14ac:dyDescent="0.4">
      <c r="A1912" s="39"/>
      <c r="E1912" s="74"/>
      <c r="F1912" s="74"/>
      <c r="G1912" s="74"/>
      <c r="S1912" s="61"/>
      <c r="T1912" s="61"/>
    </row>
    <row r="1913" spans="1:20" s="55" customFormat="1" ht="14.15" x14ac:dyDescent="0.4">
      <c r="A1913" s="39"/>
      <c r="E1913" s="74"/>
      <c r="F1913" s="74"/>
      <c r="G1913" s="74"/>
      <c r="S1913" s="61"/>
      <c r="T1913" s="61"/>
    </row>
    <row r="1914" spans="1:20" s="55" customFormat="1" ht="14.15" x14ac:dyDescent="0.4">
      <c r="A1914" s="39"/>
      <c r="E1914" s="74"/>
      <c r="F1914" s="74"/>
      <c r="G1914" s="74"/>
      <c r="S1914" s="61"/>
      <c r="T1914" s="61"/>
    </row>
    <row r="1915" spans="1:20" s="55" customFormat="1" ht="14.15" x14ac:dyDescent="0.4">
      <c r="A1915" s="39"/>
      <c r="E1915" s="74"/>
      <c r="F1915" s="74"/>
      <c r="G1915" s="74"/>
      <c r="S1915" s="61"/>
      <c r="T1915" s="61"/>
    </row>
    <row r="1916" spans="1:20" s="55" customFormat="1" ht="14.15" x14ac:dyDescent="0.4">
      <c r="A1916" s="39"/>
      <c r="E1916" s="74"/>
      <c r="F1916" s="74"/>
      <c r="G1916" s="74"/>
      <c r="S1916" s="61"/>
      <c r="T1916" s="61"/>
    </row>
    <row r="1917" spans="1:20" s="55" customFormat="1" ht="14.15" x14ac:dyDescent="0.4">
      <c r="A1917" s="39"/>
      <c r="E1917" s="74"/>
      <c r="F1917" s="74"/>
      <c r="G1917" s="74"/>
      <c r="S1917" s="61"/>
      <c r="T1917" s="61"/>
    </row>
    <row r="1918" spans="1:20" s="55" customFormat="1" ht="14.15" x14ac:dyDescent="0.4">
      <c r="A1918" s="39"/>
      <c r="E1918" s="74"/>
      <c r="F1918" s="74"/>
      <c r="G1918" s="74"/>
      <c r="S1918" s="61"/>
      <c r="T1918" s="61"/>
    </row>
    <row r="1919" spans="1:20" s="55" customFormat="1" ht="14.15" x14ac:dyDescent="0.4">
      <c r="A1919" s="39"/>
      <c r="E1919" s="74"/>
      <c r="F1919" s="74"/>
      <c r="G1919" s="74"/>
      <c r="S1919" s="61"/>
      <c r="T1919" s="61"/>
    </row>
    <row r="1920" spans="1:20" s="55" customFormat="1" ht="14.15" x14ac:dyDescent="0.4">
      <c r="A1920" s="39"/>
      <c r="E1920" s="74"/>
      <c r="F1920" s="74"/>
      <c r="G1920" s="74"/>
      <c r="S1920" s="61"/>
      <c r="T1920" s="61"/>
    </row>
    <row r="1921" spans="1:20" s="55" customFormat="1" ht="14.15" x14ac:dyDescent="0.4">
      <c r="A1921" s="39"/>
      <c r="E1921" s="74"/>
      <c r="F1921" s="74"/>
      <c r="G1921" s="74"/>
      <c r="S1921" s="61"/>
      <c r="T1921" s="61"/>
    </row>
    <row r="1922" spans="1:20" s="55" customFormat="1" ht="14.15" x14ac:dyDescent="0.4">
      <c r="A1922" s="39"/>
      <c r="E1922" s="74"/>
      <c r="F1922" s="74"/>
      <c r="G1922" s="74"/>
      <c r="S1922" s="61"/>
      <c r="T1922" s="61"/>
    </row>
    <row r="1923" spans="1:20" s="55" customFormat="1" ht="14.15" x14ac:dyDescent="0.4">
      <c r="A1923" s="39"/>
      <c r="E1923" s="74"/>
      <c r="F1923" s="74"/>
      <c r="G1923" s="74"/>
      <c r="S1923" s="61"/>
      <c r="T1923" s="61"/>
    </row>
    <row r="1924" spans="1:20" s="55" customFormat="1" ht="14.15" x14ac:dyDescent="0.4">
      <c r="A1924" s="39"/>
      <c r="E1924" s="74"/>
      <c r="F1924" s="74"/>
      <c r="G1924" s="74"/>
      <c r="S1924" s="61"/>
      <c r="T1924" s="61"/>
    </row>
    <row r="1925" spans="1:20" s="55" customFormat="1" ht="14.15" x14ac:dyDescent="0.4">
      <c r="A1925" s="39"/>
      <c r="E1925" s="74"/>
      <c r="F1925" s="74"/>
      <c r="G1925" s="74"/>
      <c r="S1925" s="61"/>
      <c r="T1925" s="61"/>
    </row>
    <row r="1926" spans="1:20" s="55" customFormat="1" ht="14.15" x14ac:dyDescent="0.4">
      <c r="A1926" s="39"/>
      <c r="E1926" s="74"/>
      <c r="F1926" s="74"/>
      <c r="G1926" s="74"/>
      <c r="S1926" s="61"/>
      <c r="T1926" s="61"/>
    </row>
    <row r="1927" spans="1:20" s="55" customFormat="1" ht="14.15" x14ac:dyDescent="0.4">
      <c r="A1927" s="39"/>
      <c r="E1927" s="74"/>
      <c r="F1927" s="74"/>
      <c r="G1927" s="74"/>
      <c r="S1927" s="61"/>
      <c r="T1927" s="61"/>
    </row>
    <row r="1928" spans="1:20" s="55" customFormat="1" ht="14.15" x14ac:dyDescent="0.4">
      <c r="A1928" s="39"/>
      <c r="E1928" s="74"/>
      <c r="F1928" s="74"/>
      <c r="G1928" s="74"/>
      <c r="S1928" s="61"/>
      <c r="T1928" s="61"/>
    </row>
    <row r="1929" spans="1:20" s="55" customFormat="1" ht="14.15" x14ac:dyDescent="0.4">
      <c r="A1929" s="39"/>
      <c r="E1929" s="74"/>
      <c r="F1929" s="74"/>
      <c r="G1929" s="74"/>
      <c r="S1929" s="61"/>
      <c r="T1929" s="61"/>
    </row>
    <row r="1930" spans="1:20" s="55" customFormat="1" ht="14.15" x14ac:dyDescent="0.4">
      <c r="A1930" s="39"/>
      <c r="E1930" s="74"/>
      <c r="F1930" s="74"/>
      <c r="G1930" s="74"/>
      <c r="S1930" s="61"/>
      <c r="T1930" s="61"/>
    </row>
    <row r="1931" spans="1:20" s="55" customFormat="1" ht="14.15" x14ac:dyDescent="0.4">
      <c r="A1931" s="39"/>
      <c r="E1931" s="74"/>
      <c r="F1931" s="74"/>
      <c r="G1931" s="74"/>
      <c r="S1931" s="61"/>
      <c r="T1931" s="61"/>
    </row>
    <row r="1932" spans="1:20" s="55" customFormat="1" ht="14.15" x14ac:dyDescent="0.4">
      <c r="A1932" s="39"/>
      <c r="E1932" s="74"/>
      <c r="F1932" s="74"/>
      <c r="G1932" s="74"/>
      <c r="S1932" s="61"/>
      <c r="T1932" s="61"/>
    </row>
    <row r="1933" spans="1:20" s="55" customFormat="1" ht="14.15" x14ac:dyDescent="0.4">
      <c r="A1933" s="39"/>
      <c r="E1933" s="74"/>
      <c r="F1933" s="74"/>
      <c r="G1933" s="74"/>
      <c r="S1933" s="61"/>
      <c r="T1933" s="61"/>
    </row>
    <row r="1934" spans="1:20" s="55" customFormat="1" ht="14.15" x14ac:dyDescent="0.4">
      <c r="A1934" s="39"/>
      <c r="E1934" s="74"/>
      <c r="F1934" s="74"/>
      <c r="G1934" s="74"/>
      <c r="S1934" s="61"/>
      <c r="T1934" s="61"/>
    </row>
    <row r="1935" spans="1:20" s="55" customFormat="1" ht="14.15" x14ac:dyDescent="0.4">
      <c r="A1935" s="39"/>
      <c r="E1935" s="74"/>
      <c r="F1935" s="74"/>
      <c r="G1935" s="74"/>
      <c r="S1935" s="61"/>
      <c r="T1935" s="61"/>
    </row>
    <row r="1936" spans="1:20" s="55" customFormat="1" ht="14.15" x14ac:dyDescent="0.4">
      <c r="A1936" s="39"/>
      <c r="E1936" s="74"/>
      <c r="F1936" s="74"/>
      <c r="G1936" s="74"/>
      <c r="S1936" s="61"/>
      <c r="T1936" s="61"/>
    </row>
    <row r="1937" spans="1:20" s="55" customFormat="1" ht="14.15" x14ac:dyDescent="0.4">
      <c r="A1937" s="39"/>
      <c r="E1937" s="74"/>
      <c r="F1937" s="74"/>
      <c r="G1937" s="74"/>
      <c r="S1937" s="61"/>
      <c r="T1937" s="61"/>
    </row>
    <row r="1938" spans="1:20" s="55" customFormat="1" ht="14.15" x14ac:dyDescent="0.4">
      <c r="A1938" s="39"/>
      <c r="E1938" s="74"/>
      <c r="F1938" s="74"/>
      <c r="G1938" s="74"/>
      <c r="S1938" s="61"/>
      <c r="T1938" s="61"/>
    </row>
    <row r="1939" spans="1:20" s="55" customFormat="1" ht="14.15" x14ac:dyDescent="0.4">
      <c r="A1939" s="39"/>
      <c r="E1939" s="74"/>
      <c r="F1939" s="74"/>
      <c r="G1939" s="74"/>
      <c r="S1939" s="61"/>
      <c r="T1939" s="61"/>
    </row>
    <row r="1940" spans="1:20" s="55" customFormat="1" ht="14.15" x14ac:dyDescent="0.4">
      <c r="A1940" s="39"/>
      <c r="E1940" s="74"/>
      <c r="F1940" s="74"/>
      <c r="G1940" s="74"/>
      <c r="S1940" s="61"/>
      <c r="T1940" s="61"/>
    </row>
    <row r="1941" spans="1:20" s="55" customFormat="1" ht="14.15" x14ac:dyDescent="0.4">
      <c r="A1941" s="39"/>
      <c r="E1941" s="74"/>
      <c r="F1941" s="74"/>
      <c r="G1941" s="74"/>
      <c r="S1941" s="61"/>
      <c r="T1941" s="61"/>
    </row>
    <row r="1942" spans="1:20" s="55" customFormat="1" ht="14.15" x14ac:dyDescent="0.4">
      <c r="A1942" s="39"/>
      <c r="E1942" s="74"/>
      <c r="F1942" s="74"/>
      <c r="G1942" s="74"/>
      <c r="S1942" s="61"/>
      <c r="T1942" s="61"/>
    </row>
    <row r="1943" spans="1:20" s="55" customFormat="1" ht="14.15" x14ac:dyDescent="0.4">
      <c r="A1943" s="39"/>
      <c r="E1943" s="74"/>
      <c r="F1943" s="74"/>
      <c r="G1943" s="74"/>
      <c r="S1943" s="61"/>
      <c r="T1943" s="61"/>
    </row>
    <row r="1944" spans="1:20" s="55" customFormat="1" ht="14.15" x14ac:dyDescent="0.4">
      <c r="A1944" s="39"/>
      <c r="E1944" s="74"/>
      <c r="F1944" s="74"/>
      <c r="G1944" s="74"/>
      <c r="S1944" s="61"/>
      <c r="T1944" s="61"/>
    </row>
    <row r="1945" spans="1:20" s="55" customFormat="1" ht="14.15" x14ac:dyDescent="0.4">
      <c r="A1945" s="39"/>
      <c r="E1945" s="74"/>
      <c r="F1945" s="74"/>
      <c r="G1945" s="74"/>
      <c r="S1945" s="61"/>
      <c r="T1945" s="61"/>
    </row>
    <row r="1946" spans="1:20" s="55" customFormat="1" ht="14.15" x14ac:dyDescent="0.4">
      <c r="A1946" s="39"/>
      <c r="E1946" s="74"/>
      <c r="F1946" s="74"/>
      <c r="G1946" s="74"/>
      <c r="S1946" s="61"/>
      <c r="T1946" s="61"/>
    </row>
    <row r="1947" spans="1:20" s="55" customFormat="1" ht="14.15" x14ac:dyDescent="0.4">
      <c r="A1947" s="39"/>
      <c r="E1947" s="74"/>
      <c r="F1947" s="74"/>
      <c r="G1947" s="74"/>
      <c r="S1947" s="61"/>
      <c r="T1947" s="61"/>
    </row>
    <row r="1948" spans="1:20" s="55" customFormat="1" ht="14.15" x14ac:dyDescent="0.4">
      <c r="A1948" s="39"/>
      <c r="E1948" s="74"/>
      <c r="F1948" s="74"/>
      <c r="G1948" s="74"/>
      <c r="S1948" s="61"/>
      <c r="T1948" s="61"/>
    </row>
    <row r="1949" spans="1:20" s="55" customFormat="1" ht="14.15" x14ac:dyDescent="0.4">
      <c r="A1949" s="39"/>
      <c r="E1949" s="74"/>
      <c r="F1949" s="74"/>
      <c r="G1949" s="74"/>
      <c r="S1949" s="61"/>
      <c r="T1949" s="61"/>
    </row>
    <row r="1950" spans="1:20" s="55" customFormat="1" ht="14.15" x14ac:dyDescent="0.4">
      <c r="A1950" s="39"/>
      <c r="E1950" s="74"/>
      <c r="F1950" s="74"/>
      <c r="G1950" s="74"/>
      <c r="S1950" s="61"/>
      <c r="T1950" s="61"/>
    </row>
    <row r="1951" spans="1:20" s="55" customFormat="1" ht="14.15" x14ac:dyDescent="0.4">
      <c r="A1951" s="39"/>
      <c r="E1951" s="74"/>
      <c r="F1951" s="74"/>
      <c r="G1951" s="74"/>
      <c r="S1951" s="61"/>
      <c r="T1951" s="61"/>
    </row>
    <row r="1952" spans="1:20" s="55" customFormat="1" ht="14.15" x14ac:dyDescent="0.4">
      <c r="A1952" s="39"/>
      <c r="E1952" s="74"/>
      <c r="F1952" s="74"/>
      <c r="G1952" s="74"/>
      <c r="S1952" s="61"/>
      <c r="T1952" s="61"/>
    </row>
    <row r="1953" spans="1:20" s="55" customFormat="1" ht="14.15" x14ac:dyDescent="0.4">
      <c r="A1953" s="39"/>
      <c r="E1953" s="74"/>
      <c r="F1953" s="74"/>
      <c r="G1953" s="74"/>
      <c r="S1953" s="61"/>
      <c r="T1953" s="61"/>
    </row>
    <row r="1954" spans="1:20" s="55" customFormat="1" ht="14.15" x14ac:dyDescent="0.4">
      <c r="A1954" s="39"/>
      <c r="E1954" s="74"/>
      <c r="F1954" s="74"/>
      <c r="G1954" s="74"/>
      <c r="S1954" s="61"/>
      <c r="T1954" s="61"/>
    </row>
    <row r="1955" spans="1:20" s="55" customFormat="1" ht="14.15" x14ac:dyDescent="0.4">
      <c r="A1955" s="39"/>
      <c r="E1955" s="74"/>
      <c r="F1955" s="74"/>
      <c r="G1955" s="74"/>
      <c r="S1955" s="61"/>
      <c r="T1955" s="61"/>
    </row>
    <row r="1956" spans="1:20" s="55" customFormat="1" ht="14.15" x14ac:dyDescent="0.4">
      <c r="A1956" s="39"/>
      <c r="E1956" s="74"/>
      <c r="F1956" s="74"/>
      <c r="G1956" s="74"/>
      <c r="S1956" s="61"/>
      <c r="T1956" s="61"/>
    </row>
    <row r="1957" spans="1:20" s="55" customFormat="1" ht="14.15" x14ac:dyDescent="0.4">
      <c r="A1957" s="39"/>
      <c r="E1957" s="74"/>
      <c r="F1957" s="74"/>
      <c r="G1957" s="74"/>
      <c r="S1957" s="61"/>
      <c r="T1957" s="61"/>
    </row>
    <row r="1958" spans="1:20" s="55" customFormat="1" ht="14.15" x14ac:dyDescent="0.4">
      <c r="A1958" s="39"/>
      <c r="E1958" s="74"/>
      <c r="F1958" s="74"/>
      <c r="G1958" s="74"/>
      <c r="S1958" s="61"/>
      <c r="T1958" s="61"/>
    </row>
    <row r="1959" spans="1:20" s="55" customFormat="1" ht="14.15" x14ac:dyDescent="0.4">
      <c r="A1959" s="39"/>
      <c r="E1959" s="74"/>
      <c r="F1959" s="74"/>
      <c r="G1959" s="74"/>
      <c r="S1959" s="61"/>
      <c r="T1959" s="61"/>
    </row>
    <row r="1960" spans="1:20" s="55" customFormat="1" ht="14.15" x14ac:dyDescent="0.4">
      <c r="A1960" s="39"/>
      <c r="E1960" s="74"/>
      <c r="F1960" s="74"/>
      <c r="G1960" s="74"/>
      <c r="S1960" s="61"/>
      <c r="T1960" s="61"/>
    </row>
    <row r="1961" spans="1:20" s="55" customFormat="1" ht="14.15" x14ac:dyDescent="0.4">
      <c r="A1961" s="39"/>
      <c r="E1961" s="74"/>
      <c r="F1961" s="74"/>
      <c r="G1961" s="74"/>
      <c r="S1961" s="61"/>
      <c r="T1961" s="61"/>
    </row>
    <row r="1962" spans="1:20" s="55" customFormat="1" ht="14.15" x14ac:dyDescent="0.4">
      <c r="A1962" s="39"/>
      <c r="E1962" s="74"/>
      <c r="F1962" s="74"/>
      <c r="G1962" s="74"/>
      <c r="S1962" s="61"/>
      <c r="T1962" s="61"/>
    </row>
    <row r="1963" spans="1:20" s="55" customFormat="1" ht="14.15" x14ac:dyDescent="0.4">
      <c r="A1963" s="39"/>
      <c r="E1963" s="74"/>
      <c r="F1963" s="74"/>
      <c r="G1963" s="74"/>
      <c r="S1963" s="61"/>
      <c r="T1963" s="61"/>
    </row>
    <row r="1964" spans="1:20" s="55" customFormat="1" ht="14.15" x14ac:dyDescent="0.4">
      <c r="A1964" s="39"/>
      <c r="E1964" s="74"/>
      <c r="F1964" s="74"/>
      <c r="G1964" s="74"/>
      <c r="S1964" s="61"/>
      <c r="T1964" s="61"/>
    </row>
    <row r="1965" spans="1:20" s="55" customFormat="1" ht="14.15" x14ac:dyDescent="0.4">
      <c r="A1965" s="39"/>
      <c r="E1965" s="74"/>
      <c r="F1965" s="74"/>
      <c r="G1965" s="74"/>
      <c r="S1965" s="61"/>
      <c r="T1965" s="61"/>
    </row>
    <row r="1966" spans="1:20" s="55" customFormat="1" ht="14.15" x14ac:dyDescent="0.4">
      <c r="A1966" s="39"/>
      <c r="E1966" s="74"/>
      <c r="F1966" s="74"/>
      <c r="G1966" s="74"/>
      <c r="S1966" s="61"/>
      <c r="T1966" s="61"/>
    </row>
    <row r="1967" spans="1:20" s="55" customFormat="1" ht="14.15" x14ac:dyDescent="0.4">
      <c r="A1967" s="39"/>
      <c r="E1967" s="74"/>
      <c r="F1967" s="74"/>
      <c r="G1967" s="74"/>
      <c r="S1967" s="61"/>
      <c r="T1967" s="61"/>
    </row>
    <row r="1968" spans="1:20" s="55" customFormat="1" ht="14.15" x14ac:dyDescent="0.4">
      <c r="A1968" s="39"/>
      <c r="E1968" s="74"/>
      <c r="F1968" s="74"/>
      <c r="G1968" s="74"/>
      <c r="S1968" s="61"/>
      <c r="T1968" s="61"/>
    </row>
    <row r="1969" spans="1:20" s="55" customFormat="1" ht="14.15" x14ac:dyDescent="0.4">
      <c r="A1969" s="39"/>
      <c r="E1969" s="74"/>
      <c r="F1969" s="74"/>
      <c r="G1969" s="74"/>
      <c r="S1969" s="61"/>
      <c r="T1969" s="61"/>
    </row>
    <row r="1970" spans="1:20" s="55" customFormat="1" ht="14.15" x14ac:dyDescent="0.4">
      <c r="A1970" s="39"/>
      <c r="E1970" s="74"/>
      <c r="F1970" s="74"/>
      <c r="G1970" s="74"/>
      <c r="S1970" s="61"/>
      <c r="T1970" s="61"/>
    </row>
    <row r="1971" spans="1:20" s="55" customFormat="1" ht="14.15" x14ac:dyDescent="0.4">
      <c r="A1971" s="39"/>
      <c r="E1971" s="74"/>
      <c r="F1971" s="74"/>
      <c r="G1971" s="74"/>
      <c r="S1971" s="61"/>
      <c r="T1971" s="61"/>
    </row>
    <row r="1972" spans="1:20" s="55" customFormat="1" ht="14.15" x14ac:dyDescent="0.4">
      <c r="A1972" s="39"/>
      <c r="E1972" s="74"/>
      <c r="F1972" s="74"/>
      <c r="G1972" s="74"/>
      <c r="S1972" s="61"/>
      <c r="T1972" s="61"/>
    </row>
    <row r="1973" spans="1:20" s="55" customFormat="1" ht="14.15" x14ac:dyDescent="0.4">
      <c r="A1973" s="39"/>
      <c r="E1973" s="74"/>
      <c r="F1973" s="74"/>
      <c r="G1973" s="74"/>
      <c r="S1973" s="61"/>
      <c r="T1973" s="61"/>
    </row>
    <row r="1974" spans="1:20" s="55" customFormat="1" ht="14.15" x14ac:dyDescent="0.4">
      <c r="A1974" s="39"/>
      <c r="E1974" s="74"/>
      <c r="F1974" s="74"/>
      <c r="G1974" s="74"/>
      <c r="S1974" s="61"/>
      <c r="T1974" s="61"/>
    </row>
    <row r="1975" spans="1:20" s="55" customFormat="1" ht="14.15" x14ac:dyDescent="0.4">
      <c r="A1975" s="39"/>
      <c r="E1975" s="74"/>
      <c r="F1975" s="74"/>
      <c r="G1975" s="74"/>
      <c r="S1975" s="61"/>
      <c r="T1975" s="61"/>
    </row>
    <row r="1976" spans="1:20" s="55" customFormat="1" ht="14.15" x14ac:dyDescent="0.4">
      <c r="A1976" s="39"/>
      <c r="E1976" s="74"/>
      <c r="F1976" s="74"/>
      <c r="G1976" s="74"/>
      <c r="S1976" s="61"/>
      <c r="T1976" s="61"/>
    </row>
    <row r="1977" spans="1:20" s="55" customFormat="1" ht="14.15" x14ac:dyDescent="0.4">
      <c r="A1977" s="39"/>
      <c r="E1977" s="74"/>
      <c r="F1977" s="74"/>
      <c r="G1977" s="74"/>
      <c r="S1977" s="61"/>
      <c r="T1977" s="61"/>
    </row>
    <row r="1978" spans="1:20" s="55" customFormat="1" ht="14.15" x14ac:dyDescent="0.4">
      <c r="A1978" s="39"/>
      <c r="E1978" s="74"/>
      <c r="F1978" s="74"/>
      <c r="G1978" s="74"/>
      <c r="S1978" s="61"/>
      <c r="T1978" s="61"/>
    </row>
    <row r="1979" spans="1:20" s="55" customFormat="1" ht="14.15" x14ac:dyDescent="0.4">
      <c r="A1979" s="39"/>
      <c r="E1979" s="74"/>
      <c r="F1979" s="74"/>
      <c r="G1979" s="74"/>
      <c r="S1979" s="61"/>
      <c r="T1979" s="61"/>
    </row>
    <row r="1980" spans="1:20" s="55" customFormat="1" ht="14.15" x14ac:dyDescent="0.4">
      <c r="A1980" s="39"/>
      <c r="E1980" s="74"/>
      <c r="F1980" s="74"/>
      <c r="G1980" s="74"/>
      <c r="S1980" s="61"/>
      <c r="T1980" s="61"/>
    </row>
    <row r="1981" spans="1:20" s="55" customFormat="1" ht="14.15" x14ac:dyDescent="0.4">
      <c r="A1981" s="39"/>
      <c r="E1981" s="74"/>
      <c r="F1981" s="74"/>
      <c r="G1981" s="74"/>
      <c r="S1981" s="61"/>
      <c r="T1981" s="61"/>
    </row>
    <row r="1982" spans="1:20" s="55" customFormat="1" ht="14.15" x14ac:dyDescent="0.4">
      <c r="A1982" s="39"/>
      <c r="E1982" s="74"/>
      <c r="F1982" s="74"/>
      <c r="G1982" s="74"/>
      <c r="S1982" s="61"/>
      <c r="T1982" s="61"/>
    </row>
    <row r="1983" spans="1:20" s="55" customFormat="1" ht="14.15" x14ac:dyDescent="0.4">
      <c r="A1983" s="39"/>
      <c r="E1983" s="74"/>
      <c r="F1983" s="74"/>
      <c r="G1983" s="74"/>
      <c r="S1983" s="61"/>
      <c r="T1983" s="61"/>
    </row>
    <row r="1984" spans="1:20" s="55" customFormat="1" ht="14.15" x14ac:dyDescent="0.4">
      <c r="A1984" s="39"/>
      <c r="E1984" s="74"/>
      <c r="F1984" s="74"/>
      <c r="G1984" s="74"/>
      <c r="S1984" s="61"/>
      <c r="T1984" s="61"/>
    </row>
    <row r="1985" spans="1:20" s="55" customFormat="1" ht="14.15" x14ac:dyDescent="0.4">
      <c r="A1985" s="39"/>
      <c r="E1985" s="74"/>
      <c r="F1985" s="74"/>
      <c r="G1985" s="74"/>
      <c r="S1985" s="61"/>
      <c r="T1985" s="61"/>
    </row>
    <row r="1986" spans="1:20" s="55" customFormat="1" ht="14.15" x14ac:dyDescent="0.4">
      <c r="A1986" s="39"/>
      <c r="E1986" s="74"/>
      <c r="F1986" s="74"/>
      <c r="G1986" s="74"/>
      <c r="S1986" s="61"/>
      <c r="T1986" s="61"/>
    </row>
    <row r="1987" spans="1:20" s="55" customFormat="1" ht="14.15" x14ac:dyDescent="0.4">
      <c r="A1987" s="39"/>
      <c r="E1987" s="74"/>
      <c r="F1987" s="74"/>
      <c r="G1987" s="74"/>
      <c r="S1987" s="61"/>
      <c r="T1987" s="61"/>
    </row>
    <row r="1988" spans="1:20" s="55" customFormat="1" ht="14.15" x14ac:dyDescent="0.4">
      <c r="A1988" s="39"/>
      <c r="E1988" s="74"/>
      <c r="F1988" s="74"/>
      <c r="G1988" s="74"/>
      <c r="S1988" s="61"/>
      <c r="T1988" s="61"/>
    </row>
    <row r="1989" spans="1:20" s="55" customFormat="1" ht="14.15" x14ac:dyDescent="0.4">
      <c r="A1989" s="39"/>
      <c r="E1989" s="74"/>
      <c r="F1989" s="74"/>
      <c r="G1989" s="74"/>
      <c r="S1989" s="61"/>
      <c r="T1989" s="61"/>
    </row>
    <row r="1990" spans="1:20" s="55" customFormat="1" ht="14.15" x14ac:dyDescent="0.4">
      <c r="A1990" s="39"/>
      <c r="E1990" s="74"/>
      <c r="F1990" s="74"/>
      <c r="G1990" s="74"/>
      <c r="S1990" s="61"/>
      <c r="T1990" s="61"/>
    </row>
    <row r="1991" spans="1:20" s="55" customFormat="1" ht="14.15" x14ac:dyDescent="0.4">
      <c r="A1991" s="39"/>
      <c r="E1991" s="74"/>
      <c r="F1991" s="74"/>
      <c r="G1991" s="74"/>
      <c r="S1991" s="61"/>
      <c r="T1991" s="61"/>
    </row>
    <row r="1992" spans="1:20" s="55" customFormat="1" ht="14.15" x14ac:dyDescent="0.4">
      <c r="A1992" s="39"/>
      <c r="E1992" s="74"/>
      <c r="F1992" s="74"/>
      <c r="G1992" s="74"/>
      <c r="S1992" s="61"/>
      <c r="T1992" s="61"/>
    </row>
    <row r="1993" spans="1:20" s="55" customFormat="1" ht="14.15" x14ac:dyDescent="0.4">
      <c r="A1993" s="39"/>
      <c r="E1993" s="74"/>
      <c r="F1993" s="74"/>
      <c r="G1993" s="74"/>
      <c r="S1993" s="61"/>
      <c r="T1993" s="61"/>
    </row>
    <row r="1994" spans="1:20" s="55" customFormat="1" ht="14.15" x14ac:dyDescent="0.4">
      <c r="A1994" s="39"/>
      <c r="E1994" s="74"/>
      <c r="F1994" s="74"/>
      <c r="G1994" s="74"/>
      <c r="S1994" s="61"/>
      <c r="T1994" s="61"/>
    </row>
    <row r="1995" spans="1:20" s="55" customFormat="1" ht="14.15" x14ac:dyDescent="0.4">
      <c r="A1995" s="39"/>
      <c r="E1995" s="74"/>
      <c r="F1995" s="74"/>
      <c r="G1995" s="74"/>
      <c r="S1995" s="61"/>
      <c r="T1995" s="61"/>
    </row>
    <row r="1996" spans="1:20" s="55" customFormat="1" ht="14.15" x14ac:dyDescent="0.4">
      <c r="A1996" s="39"/>
      <c r="E1996" s="74"/>
      <c r="F1996" s="74"/>
      <c r="G1996" s="74"/>
      <c r="S1996" s="61"/>
      <c r="T1996" s="61"/>
    </row>
    <row r="1997" spans="1:20" s="55" customFormat="1" ht="14.15" x14ac:dyDescent="0.4">
      <c r="A1997" s="39"/>
      <c r="E1997" s="74"/>
      <c r="F1997" s="74"/>
      <c r="G1997" s="74"/>
      <c r="S1997" s="61"/>
      <c r="T1997" s="61"/>
    </row>
    <row r="1998" spans="1:20" s="55" customFormat="1" ht="14.15" x14ac:dyDescent="0.4">
      <c r="A1998" s="39"/>
      <c r="E1998" s="74"/>
      <c r="F1998" s="74"/>
      <c r="G1998" s="74"/>
      <c r="S1998" s="61"/>
      <c r="T1998" s="61"/>
    </row>
    <row r="1999" spans="1:20" s="55" customFormat="1" ht="14.15" x14ac:dyDescent="0.4">
      <c r="A1999" s="39"/>
      <c r="E1999" s="74"/>
      <c r="F1999" s="74"/>
      <c r="G1999" s="74"/>
      <c r="S1999" s="61"/>
      <c r="T1999" s="61"/>
    </row>
    <row r="2000" spans="1:20" s="55" customFormat="1" ht="14.15" x14ac:dyDescent="0.4">
      <c r="A2000" s="39"/>
      <c r="E2000" s="74"/>
      <c r="F2000" s="74"/>
      <c r="G2000" s="74"/>
      <c r="S2000" s="61"/>
      <c r="T2000" s="61"/>
    </row>
    <row r="2001" spans="1:20" s="55" customFormat="1" ht="14.15" x14ac:dyDescent="0.4">
      <c r="A2001" s="39"/>
      <c r="E2001" s="74"/>
      <c r="F2001" s="74"/>
      <c r="G2001" s="74"/>
      <c r="S2001" s="61"/>
      <c r="T2001" s="61"/>
    </row>
    <row r="2002" spans="1:20" s="55" customFormat="1" ht="14.15" x14ac:dyDescent="0.4">
      <c r="A2002" s="39"/>
      <c r="E2002" s="74"/>
      <c r="F2002" s="74"/>
      <c r="G2002" s="74"/>
      <c r="S2002" s="61"/>
      <c r="T2002" s="61"/>
    </row>
    <row r="2003" spans="1:20" s="55" customFormat="1" ht="14.15" x14ac:dyDescent="0.4">
      <c r="A2003" s="39"/>
      <c r="E2003" s="74"/>
      <c r="F2003" s="74"/>
      <c r="G2003" s="74"/>
      <c r="S2003" s="61"/>
      <c r="T2003" s="61"/>
    </row>
    <row r="2004" spans="1:20" s="55" customFormat="1" ht="14.15" x14ac:dyDescent="0.4">
      <c r="A2004" s="39"/>
      <c r="E2004" s="74"/>
      <c r="F2004" s="74"/>
      <c r="G2004" s="74"/>
      <c r="S2004" s="61"/>
      <c r="T2004" s="61"/>
    </row>
    <row r="2005" spans="1:20" s="55" customFormat="1" ht="14.15" x14ac:dyDescent="0.4">
      <c r="A2005" s="39"/>
      <c r="E2005" s="74"/>
      <c r="F2005" s="74"/>
      <c r="G2005" s="74"/>
      <c r="S2005" s="61"/>
      <c r="T2005" s="61"/>
    </row>
    <row r="2006" spans="1:20" s="55" customFormat="1" ht="14.15" x14ac:dyDescent="0.4">
      <c r="A2006" s="39"/>
      <c r="E2006" s="74"/>
      <c r="F2006" s="74"/>
      <c r="G2006" s="74"/>
      <c r="S2006" s="61"/>
      <c r="T2006" s="61"/>
    </row>
    <row r="2007" spans="1:20" s="55" customFormat="1" ht="14.15" x14ac:dyDescent="0.4">
      <c r="A2007" s="39"/>
      <c r="E2007" s="74"/>
      <c r="F2007" s="74"/>
      <c r="G2007" s="74"/>
      <c r="S2007" s="61"/>
      <c r="T2007" s="61"/>
    </row>
    <row r="2008" spans="1:20" s="55" customFormat="1" ht="14.15" x14ac:dyDescent="0.4">
      <c r="A2008" s="39"/>
      <c r="E2008" s="74"/>
      <c r="F2008" s="74"/>
      <c r="G2008" s="74"/>
      <c r="S2008" s="61"/>
      <c r="T2008" s="61"/>
    </row>
    <row r="2009" spans="1:20" s="55" customFormat="1" ht="14.15" x14ac:dyDescent="0.4">
      <c r="A2009" s="39"/>
      <c r="E2009" s="74"/>
      <c r="F2009" s="74"/>
      <c r="G2009" s="74"/>
      <c r="S2009" s="61"/>
      <c r="T2009" s="61"/>
    </row>
    <row r="2010" spans="1:20" s="55" customFormat="1" ht="14.15" x14ac:dyDescent="0.4">
      <c r="A2010" s="39"/>
      <c r="E2010" s="74"/>
      <c r="F2010" s="74"/>
      <c r="G2010" s="74"/>
      <c r="S2010" s="61"/>
      <c r="T2010" s="61"/>
    </row>
    <row r="2011" spans="1:20" s="55" customFormat="1" ht="14.15" x14ac:dyDescent="0.4">
      <c r="A2011" s="39"/>
      <c r="E2011" s="74"/>
      <c r="F2011" s="74"/>
      <c r="G2011" s="74"/>
      <c r="S2011" s="61"/>
      <c r="T2011" s="61"/>
    </row>
    <row r="2012" spans="1:20" s="55" customFormat="1" ht="14.15" x14ac:dyDescent="0.4">
      <c r="A2012" s="39"/>
      <c r="E2012" s="74"/>
      <c r="F2012" s="74"/>
      <c r="G2012" s="74"/>
      <c r="S2012" s="61"/>
      <c r="T2012" s="61"/>
    </row>
    <row r="2013" spans="1:20" s="55" customFormat="1" ht="14.15" x14ac:dyDescent="0.4">
      <c r="A2013" s="39"/>
      <c r="E2013" s="74"/>
      <c r="F2013" s="74"/>
      <c r="G2013" s="74"/>
      <c r="S2013" s="61"/>
      <c r="T2013" s="61"/>
    </row>
    <row r="2014" spans="1:20" s="55" customFormat="1" ht="14.15" x14ac:dyDescent="0.4">
      <c r="A2014" s="39"/>
      <c r="E2014" s="74"/>
      <c r="F2014" s="74"/>
      <c r="G2014" s="74"/>
      <c r="S2014" s="61"/>
      <c r="T2014" s="61"/>
    </row>
    <row r="2015" spans="1:20" s="55" customFormat="1" ht="14.15" x14ac:dyDescent="0.4">
      <c r="A2015" s="39"/>
      <c r="E2015" s="74"/>
      <c r="F2015" s="74"/>
      <c r="G2015" s="74"/>
      <c r="S2015" s="61"/>
      <c r="T2015" s="61"/>
    </row>
    <row r="2016" spans="1:20" s="55" customFormat="1" ht="14.15" x14ac:dyDescent="0.4">
      <c r="A2016" s="39"/>
      <c r="E2016" s="74"/>
      <c r="F2016" s="74"/>
      <c r="G2016" s="74"/>
      <c r="S2016" s="61"/>
      <c r="T2016" s="61"/>
    </row>
    <row r="2017" spans="1:20" s="55" customFormat="1" ht="14.15" x14ac:dyDescent="0.4">
      <c r="A2017" s="39"/>
      <c r="E2017" s="74"/>
      <c r="F2017" s="74"/>
      <c r="G2017" s="74"/>
      <c r="S2017" s="61"/>
      <c r="T2017" s="61"/>
    </row>
    <row r="2018" spans="1:20" s="55" customFormat="1" ht="14.15" x14ac:dyDescent="0.4">
      <c r="A2018" s="39"/>
      <c r="E2018" s="74"/>
      <c r="F2018" s="74"/>
      <c r="G2018" s="74"/>
      <c r="S2018" s="61"/>
      <c r="T2018" s="61"/>
    </row>
    <row r="2019" spans="1:20" s="55" customFormat="1" ht="14.15" x14ac:dyDescent="0.4">
      <c r="A2019" s="39"/>
      <c r="E2019" s="74"/>
      <c r="F2019" s="74"/>
      <c r="G2019" s="74"/>
      <c r="S2019" s="61"/>
      <c r="T2019" s="61"/>
    </row>
    <row r="2020" spans="1:20" s="55" customFormat="1" ht="14.15" x14ac:dyDescent="0.4">
      <c r="A2020" s="39"/>
      <c r="E2020" s="74"/>
      <c r="F2020" s="74"/>
      <c r="G2020" s="74"/>
      <c r="S2020" s="61"/>
      <c r="T2020" s="61"/>
    </row>
    <row r="2021" spans="1:20" s="55" customFormat="1" ht="14.15" x14ac:dyDescent="0.4">
      <c r="A2021" s="39"/>
      <c r="E2021" s="74"/>
      <c r="F2021" s="74"/>
      <c r="G2021" s="74"/>
      <c r="S2021" s="61"/>
      <c r="T2021" s="61"/>
    </row>
    <row r="2022" spans="1:20" s="55" customFormat="1" ht="14.15" x14ac:dyDescent="0.4">
      <c r="A2022" s="39"/>
      <c r="E2022" s="74"/>
      <c r="F2022" s="74"/>
      <c r="G2022" s="74"/>
      <c r="S2022" s="61"/>
      <c r="T2022" s="61"/>
    </row>
    <row r="2023" spans="1:20" s="55" customFormat="1" ht="14.15" x14ac:dyDescent="0.4">
      <c r="A2023" s="39"/>
      <c r="E2023" s="74"/>
      <c r="F2023" s="74"/>
      <c r="G2023" s="74"/>
      <c r="S2023" s="61"/>
      <c r="T2023" s="61"/>
    </row>
    <row r="2024" spans="1:20" s="55" customFormat="1" ht="14.15" x14ac:dyDescent="0.4">
      <c r="A2024" s="39"/>
      <c r="E2024" s="74"/>
      <c r="F2024" s="74"/>
      <c r="G2024" s="74"/>
      <c r="S2024" s="61"/>
      <c r="T2024" s="61"/>
    </row>
    <row r="2025" spans="1:20" s="55" customFormat="1" ht="14.15" x14ac:dyDescent="0.4">
      <c r="A2025" s="39"/>
      <c r="E2025" s="74"/>
      <c r="F2025" s="74"/>
      <c r="G2025" s="74"/>
      <c r="S2025" s="61"/>
      <c r="T2025" s="61"/>
    </row>
    <row r="2026" spans="1:20" s="55" customFormat="1" ht="14.15" x14ac:dyDescent="0.4">
      <c r="A2026" s="39"/>
      <c r="E2026" s="74"/>
      <c r="F2026" s="74"/>
      <c r="G2026" s="74"/>
      <c r="S2026" s="61"/>
      <c r="T2026" s="61"/>
    </row>
    <row r="2027" spans="1:20" s="55" customFormat="1" ht="14.15" x14ac:dyDescent="0.4">
      <c r="A2027" s="39"/>
      <c r="E2027" s="74"/>
      <c r="F2027" s="74"/>
      <c r="G2027" s="74"/>
      <c r="S2027" s="61"/>
      <c r="T2027" s="61"/>
    </row>
    <row r="2028" spans="1:20" s="55" customFormat="1" ht="14.15" x14ac:dyDescent="0.4">
      <c r="A2028" s="39"/>
      <c r="E2028" s="74"/>
      <c r="F2028" s="74"/>
      <c r="G2028" s="74"/>
      <c r="S2028" s="61"/>
      <c r="T2028" s="61"/>
    </row>
    <row r="2029" spans="1:20" s="55" customFormat="1" ht="14.15" x14ac:dyDescent="0.4">
      <c r="A2029" s="39"/>
      <c r="E2029" s="74"/>
      <c r="F2029" s="74"/>
      <c r="G2029" s="74"/>
      <c r="S2029" s="61"/>
      <c r="T2029" s="61"/>
    </row>
    <row r="2030" spans="1:20" s="55" customFormat="1" ht="14.15" x14ac:dyDescent="0.4">
      <c r="A2030" s="39"/>
      <c r="E2030" s="74"/>
      <c r="F2030" s="74"/>
      <c r="G2030" s="74"/>
      <c r="S2030" s="61"/>
      <c r="T2030" s="61"/>
    </row>
    <row r="2031" spans="1:20" s="55" customFormat="1" ht="14.15" x14ac:dyDescent="0.4">
      <c r="A2031" s="39"/>
      <c r="E2031" s="74"/>
      <c r="F2031" s="74"/>
      <c r="G2031" s="74"/>
      <c r="S2031" s="61"/>
      <c r="T2031" s="61"/>
    </row>
    <row r="2032" spans="1:20" s="55" customFormat="1" ht="14.15" x14ac:dyDescent="0.4">
      <c r="A2032" s="39"/>
      <c r="E2032" s="74"/>
      <c r="F2032" s="74"/>
      <c r="G2032" s="74"/>
      <c r="S2032" s="61"/>
      <c r="T2032" s="61"/>
    </row>
    <row r="2033" spans="1:20" s="55" customFormat="1" ht="14.15" x14ac:dyDescent="0.4">
      <c r="A2033" s="39"/>
      <c r="E2033" s="74"/>
      <c r="F2033" s="74"/>
      <c r="G2033" s="74"/>
      <c r="S2033" s="61"/>
      <c r="T2033" s="61"/>
    </row>
    <row r="2034" spans="1:20" s="55" customFormat="1" ht="14.15" x14ac:dyDescent="0.4">
      <c r="A2034" s="39"/>
      <c r="E2034" s="74"/>
      <c r="F2034" s="74"/>
      <c r="G2034" s="74"/>
      <c r="S2034" s="61"/>
      <c r="T2034" s="61"/>
    </row>
    <row r="2035" spans="1:20" s="55" customFormat="1" ht="14.15" x14ac:dyDescent="0.4">
      <c r="A2035" s="39"/>
      <c r="E2035" s="74"/>
      <c r="F2035" s="74"/>
      <c r="G2035" s="74"/>
      <c r="S2035" s="61"/>
      <c r="T2035" s="61"/>
    </row>
    <row r="2036" spans="1:20" s="55" customFormat="1" ht="14.15" x14ac:dyDescent="0.4">
      <c r="A2036" s="39"/>
      <c r="E2036" s="74"/>
      <c r="F2036" s="74"/>
      <c r="G2036" s="74"/>
      <c r="S2036" s="61"/>
      <c r="T2036" s="61"/>
    </row>
    <row r="2037" spans="1:20" s="55" customFormat="1" ht="14.15" x14ac:dyDescent="0.4">
      <c r="A2037" s="39"/>
      <c r="E2037" s="74"/>
      <c r="F2037" s="74"/>
      <c r="G2037" s="74"/>
      <c r="S2037" s="61"/>
      <c r="T2037" s="61"/>
    </row>
    <row r="2038" spans="1:20" s="55" customFormat="1" ht="14.15" x14ac:dyDescent="0.4">
      <c r="A2038" s="39"/>
      <c r="E2038" s="74"/>
      <c r="F2038" s="74"/>
      <c r="G2038" s="74"/>
      <c r="S2038" s="61"/>
      <c r="T2038" s="61"/>
    </row>
    <row r="2039" spans="1:20" s="55" customFormat="1" ht="14.15" x14ac:dyDescent="0.4">
      <c r="A2039" s="39"/>
      <c r="E2039" s="74"/>
      <c r="F2039" s="74"/>
      <c r="G2039" s="74"/>
      <c r="S2039" s="61"/>
      <c r="T2039" s="61"/>
    </row>
    <row r="2040" spans="1:20" s="55" customFormat="1" ht="14.15" x14ac:dyDescent="0.4">
      <c r="A2040" s="39"/>
      <c r="E2040" s="74"/>
      <c r="F2040" s="74"/>
      <c r="G2040" s="74"/>
      <c r="S2040" s="61"/>
      <c r="T2040" s="61"/>
    </row>
    <row r="2041" spans="1:20" s="55" customFormat="1" ht="14.15" x14ac:dyDescent="0.4">
      <c r="A2041" s="39"/>
      <c r="E2041" s="74"/>
      <c r="F2041" s="74"/>
      <c r="G2041" s="74"/>
      <c r="S2041" s="61"/>
      <c r="T2041" s="61"/>
    </row>
    <row r="2042" spans="1:20" s="55" customFormat="1" ht="14.15" x14ac:dyDescent="0.4">
      <c r="A2042" s="39"/>
      <c r="E2042" s="74"/>
      <c r="F2042" s="74"/>
      <c r="G2042" s="74"/>
      <c r="S2042" s="61"/>
      <c r="T2042" s="61"/>
    </row>
    <row r="2043" spans="1:20" s="55" customFormat="1" ht="14.15" x14ac:dyDescent="0.4">
      <c r="A2043" s="39"/>
      <c r="E2043" s="74"/>
      <c r="F2043" s="74"/>
      <c r="G2043" s="74"/>
      <c r="S2043" s="61"/>
      <c r="T2043" s="61"/>
    </row>
    <row r="2044" spans="1:20" s="55" customFormat="1" ht="14.15" x14ac:dyDescent="0.4">
      <c r="A2044" s="39"/>
      <c r="E2044" s="74"/>
      <c r="F2044" s="74"/>
      <c r="G2044" s="74"/>
      <c r="S2044" s="61"/>
      <c r="T2044" s="61"/>
    </row>
    <row r="2045" spans="1:20" s="55" customFormat="1" ht="14.15" x14ac:dyDescent="0.4">
      <c r="A2045" s="39"/>
      <c r="E2045" s="74"/>
      <c r="F2045" s="74"/>
      <c r="G2045" s="74"/>
      <c r="S2045" s="61"/>
      <c r="T2045" s="61"/>
    </row>
    <row r="2046" spans="1:20" s="55" customFormat="1" ht="14.15" x14ac:dyDescent="0.4">
      <c r="A2046" s="39"/>
      <c r="E2046" s="74"/>
      <c r="F2046" s="74"/>
      <c r="G2046" s="74"/>
      <c r="S2046" s="61"/>
      <c r="T2046" s="61"/>
    </row>
    <row r="2047" spans="1:20" s="55" customFormat="1" ht="14.15" x14ac:dyDescent="0.4">
      <c r="A2047" s="39"/>
      <c r="E2047" s="74"/>
      <c r="F2047" s="74"/>
      <c r="G2047" s="74"/>
      <c r="S2047" s="61"/>
      <c r="T2047" s="61"/>
    </row>
    <row r="2048" spans="1:20" s="55" customFormat="1" ht="14.15" x14ac:dyDescent="0.4">
      <c r="A2048" s="39"/>
      <c r="E2048" s="74"/>
      <c r="F2048" s="74"/>
      <c r="G2048" s="74"/>
      <c r="S2048" s="61"/>
      <c r="T2048" s="61"/>
    </row>
    <row r="2049" spans="1:20" s="55" customFormat="1" ht="14.15" x14ac:dyDescent="0.4">
      <c r="A2049" s="39"/>
      <c r="E2049" s="74"/>
      <c r="F2049" s="74"/>
      <c r="G2049" s="74"/>
      <c r="S2049" s="61"/>
      <c r="T2049" s="61"/>
    </row>
    <row r="2050" spans="1:20" s="55" customFormat="1" ht="14.15" x14ac:dyDescent="0.4">
      <c r="A2050" s="39"/>
      <c r="E2050" s="74"/>
      <c r="F2050" s="74"/>
      <c r="G2050" s="74"/>
      <c r="S2050" s="61"/>
      <c r="T2050" s="61"/>
    </row>
    <row r="2051" spans="1:20" s="55" customFormat="1" ht="14.15" x14ac:dyDescent="0.4">
      <c r="A2051" s="39"/>
      <c r="E2051" s="74"/>
      <c r="F2051" s="74"/>
      <c r="G2051" s="74"/>
      <c r="S2051" s="61"/>
      <c r="T2051" s="61"/>
    </row>
    <row r="2052" spans="1:20" s="55" customFormat="1" ht="14.15" x14ac:dyDescent="0.4">
      <c r="A2052" s="39"/>
      <c r="E2052" s="74"/>
      <c r="F2052" s="74"/>
      <c r="G2052" s="74"/>
      <c r="S2052" s="61"/>
      <c r="T2052" s="61"/>
    </row>
    <row r="2053" spans="1:20" s="55" customFormat="1" ht="14.15" x14ac:dyDescent="0.4">
      <c r="A2053" s="39"/>
      <c r="E2053" s="74"/>
      <c r="F2053" s="74"/>
      <c r="G2053" s="74"/>
      <c r="S2053" s="61"/>
      <c r="T2053" s="61"/>
    </row>
    <row r="2054" spans="1:20" s="55" customFormat="1" ht="14.15" x14ac:dyDescent="0.4">
      <c r="A2054" s="39"/>
      <c r="E2054" s="74"/>
      <c r="F2054" s="74"/>
      <c r="G2054" s="74"/>
      <c r="S2054" s="61"/>
      <c r="T2054" s="61"/>
    </row>
    <row r="2055" spans="1:20" s="55" customFormat="1" ht="14.15" x14ac:dyDescent="0.4">
      <c r="A2055" s="39"/>
      <c r="E2055" s="74"/>
      <c r="F2055" s="74"/>
      <c r="G2055" s="74"/>
      <c r="S2055" s="61"/>
      <c r="T2055" s="61"/>
    </row>
    <row r="2056" spans="1:20" s="55" customFormat="1" ht="14.15" x14ac:dyDescent="0.4">
      <c r="A2056" s="39"/>
      <c r="E2056" s="74"/>
      <c r="F2056" s="74"/>
      <c r="G2056" s="74"/>
      <c r="S2056" s="61"/>
      <c r="T2056" s="61"/>
    </row>
    <row r="2057" spans="1:20" s="55" customFormat="1" ht="14.15" x14ac:dyDescent="0.4">
      <c r="A2057" s="39"/>
      <c r="E2057" s="74"/>
      <c r="F2057" s="74"/>
      <c r="G2057" s="74"/>
      <c r="S2057" s="61"/>
      <c r="T2057" s="61"/>
    </row>
    <row r="2058" spans="1:20" s="55" customFormat="1" ht="14.15" x14ac:dyDescent="0.4">
      <c r="A2058" s="39"/>
      <c r="E2058" s="74"/>
      <c r="F2058" s="74"/>
      <c r="G2058" s="74"/>
      <c r="S2058" s="61"/>
      <c r="T2058" s="61"/>
    </row>
    <row r="2059" spans="1:20" s="55" customFormat="1" ht="14.15" x14ac:dyDescent="0.4">
      <c r="A2059" s="39"/>
      <c r="E2059" s="74"/>
      <c r="F2059" s="74"/>
      <c r="G2059" s="74"/>
      <c r="S2059" s="61"/>
      <c r="T2059" s="61"/>
    </row>
    <row r="2060" spans="1:20" s="55" customFormat="1" ht="14.15" x14ac:dyDescent="0.4">
      <c r="A2060" s="39"/>
      <c r="E2060" s="74"/>
      <c r="F2060" s="74"/>
      <c r="G2060" s="74"/>
      <c r="S2060" s="61"/>
      <c r="T2060" s="61"/>
    </row>
    <row r="2061" spans="1:20" s="55" customFormat="1" ht="14.15" x14ac:dyDescent="0.4">
      <c r="A2061" s="39"/>
      <c r="E2061" s="74"/>
      <c r="F2061" s="74"/>
      <c r="G2061" s="74"/>
      <c r="S2061" s="61"/>
      <c r="T2061" s="61"/>
    </row>
    <row r="2062" spans="1:20" s="55" customFormat="1" ht="14.15" x14ac:dyDescent="0.4">
      <c r="A2062" s="39"/>
      <c r="E2062" s="74"/>
      <c r="F2062" s="74"/>
      <c r="G2062" s="74"/>
      <c r="S2062" s="61"/>
      <c r="T2062" s="61"/>
    </row>
    <row r="2063" spans="1:20" s="55" customFormat="1" ht="14.15" x14ac:dyDescent="0.4">
      <c r="A2063" s="39"/>
      <c r="E2063" s="74"/>
      <c r="F2063" s="74"/>
      <c r="G2063" s="74"/>
      <c r="S2063" s="61"/>
      <c r="T2063" s="61"/>
    </row>
    <row r="2064" spans="1:20" s="55" customFormat="1" ht="14.15" x14ac:dyDescent="0.4">
      <c r="A2064" s="39"/>
      <c r="E2064" s="74"/>
      <c r="F2064" s="74"/>
      <c r="G2064" s="74"/>
      <c r="S2064" s="61"/>
      <c r="T2064" s="61"/>
    </row>
    <row r="2065" spans="1:20" s="55" customFormat="1" ht="14.15" x14ac:dyDescent="0.4">
      <c r="A2065" s="39"/>
      <c r="E2065" s="74"/>
      <c r="F2065" s="74"/>
      <c r="G2065" s="74"/>
      <c r="S2065" s="61"/>
      <c r="T2065" s="61"/>
    </row>
    <row r="2066" spans="1:20" s="55" customFormat="1" ht="14.15" x14ac:dyDescent="0.4">
      <c r="A2066" s="39"/>
      <c r="E2066" s="74"/>
      <c r="F2066" s="74"/>
      <c r="G2066" s="74"/>
      <c r="S2066" s="61"/>
      <c r="T2066" s="61"/>
    </row>
    <row r="2067" spans="1:20" s="55" customFormat="1" ht="14.15" x14ac:dyDescent="0.4">
      <c r="A2067" s="39"/>
      <c r="E2067" s="74"/>
      <c r="F2067" s="74"/>
      <c r="G2067" s="74"/>
      <c r="S2067" s="61"/>
      <c r="T2067" s="61"/>
    </row>
    <row r="2068" spans="1:20" s="55" customFormat="1" ht="14.15" x14ac:dyDescent="0.4">
      <c r="A2068" s="39"/>
      <c r="E2068" s="74"/>
      <c r="F2068" s="74"/>
      <c r="G2068" s="74"/>
      <c r="S2068" s="61"/>
      <c r="T2068" s="61"/>
    </row>
    <row r="2069" spans="1:20" s="55" customFormat="1" ht="14.15" x14ac:dyDescent="0.4">
      <c r="A2069" s="39"/>
      <c r="E2069" s="74"/>
      <c r="F2069" s="74"/>
      <c r="G2069" s="74"/>
      <c r="S2069" s="61"/>
      <c r="T2069" s="61"/>
    </row>
    <row r="2070" spans="1:20" s="55" customFormat="1" ht="14.15" x14ac:dyDescent="0.4">
      <c r="A2070" s="39"/>
      <c r="E2070" s="74"/>
      <c r="F2070" s="74"/>
      <c r="G2070" s="74"/>
      <c r="S2070" s="61"/>
      <c r="T2070" s="61"/>
    </row>
    <row r="2071" spans="1:20" s="55" customFormat="1" ht="14.15" x14ac:dyDescent="0.4">
      <c r="A2071" s="39"/>
      <c r="E2071" s="74"/>
      <c r="F2071" s="74"/>
      <c r="G2071" s="74"/>
      <c r="S2071" s="61"/>
      <c r="T2071" s="61"/>
    </row>
    <row r="2072" spans="1:20" s="55" customFormat="1" ht="14.15" x14ac:dyDescent="0.4">
      <c r="A2072" s="39"/>
      <c r="E2072" s="74"/>
      <c r="F2072" s="74"/>
      <c r="G2072" s="74"/>
      <c r="S2072" s="61"/>
      <c r="T2072" s="61"/>
    </row>
    <row r="2073" spans="1:20" s="55" customFormat="1" ht="14.15" x14ac:dyDescent="0.4">
      <c r="A2073" s="39"/>
      <c r="E2073" s="74"/>
      <c r="F2073" s="74"/>
      <c r="G2073" s="74"/>
      <c r="S2073" s="61"/>
      <c r="T2073" s="61"/>
    </row>
    <row r="2074" spans="1:20" s="55" customFormat="1" ht="14.15" x14ac:dyDescent="0.4">
      <c r="A2074" s="39"/>
      <c r="E2074" s="74"/>
      <c r="F2074" s="74"/>
      <c r="G2074" s="74"/>
      <c r="S2074" s="61"/>
      <c r="T2074" s="61"/>
    </row>
    <row r="2075" spans="1:20" s="55" customFormat="1" ht="14.15" x14ac:dyDescent="0.4">
      <c r="A2075" s="39"/>
      <c r="E2075" s="74"/>
      <c r="F2075" s="74"/>
      <c r="G2075" s="74"/>
      <c r="S2075" s="61"/>
      <c r="T2075" s="61"/>
    </row>
    <row r="2076" spans="1:20" s="55" customFormat="1" ht="14.15" x14ac:dyDescent="0.4">
      <c r="A2076" s="39"/>
      <c r="E2076" s="74"/>
      <c r="F2076" s="74"/>
      <c r="G2076" s="74"/>
      <c r="S2076" s="61"/>
      <c r="T2076" s="61"/>
    </row>
    <row r="2077" spans="1:20" s="55" customFormat="1" ht="14.15" x14ac:dyDescent="0.4">
      <c r="A2077" s="39"/>
      <c r="E2077" s="74"/>
      <c r="F2077" s="74"/>
      <c r="G2077" s="74"/>
      <c r="S2077" s="61"/>
      <c r="T2077" s="61"/>
    </row>
    <row r="2078" spans="1:20" s="55" customFormat="1" ht="14.15" x14ac:dyDescent="0.4">
      <c r="A2078" s="39"/>
      <c r="E2078" s="74"/>
      <c r="F2078" s="74"/>
      <c r="G2078" s="74"/>
      <c r="S2078" s="61"/>
      <c r="T2078" s="61"/>
    </row>
    <row r="2079" spans="1:20" s="55" customFormat="1" ht="14.15" x14ac:dyDescent="0.4">
      <c r="A2079" s="39"/>
      <c r="E2079" s="74"/>
      <c r="F2079" s="74"/>
      <c r="G2079" s="74"/>
      <c r="S2079" s="61"/>
      <c r="T2079" s="61"/>
    </row>
    <row r="2080" spans="1:20" s="55" customFormat="1" ht="14.15" x14ac:dyDescent="0.4">
      <c r="A2080" s="39"/>
      <c r="E2080" s="74"/>
      <c r="F2080" s="74"/>
      <c r="G2080" s="74"/>
      <c r="S2080" s="61"/>
      <c r="T2080" s="61"/>
    </row>
    <row r="2081" spans="1:20" s="55" customFormat="1" ht="14.15" x14ac:dyDescent="0.4">
      <c r="A2081" s="39"/>
      <c r="E2081" s="74"/>
      <c r="F2081" s="74"/>
      <c r="G2081" s="74"/>
      <c r="S2081" s="61"/>
      <c r="T2081" s="61"/>
    </row>
    <row r="2082" spans="1:20" s="55" customFormat="1" ht="14.15" x14ac:dyDescent="0.4">
      <c r="A2082" s="39"/>
      <c r="E2082" s="74"/>
      <c r="F2082" s="74"/>
      <c r="G2082" s="74"/>
      <c r="S2082" s="61"/>
      <c r="T2082" s="61"/>
    </row>
    <row r="2083" spans="1:20" s="55" customFormat="1" ht="14.15" x14ac:dyDescent="0.4">
      <c r="A2083" s="39"/>
      <c r="E2083" s="74"/>
      <c r="F2083" s="74"/>
      <c r="G2083" s="74"/>
      <c r="S2083" s="61"/>
      <c r="T2083" s="61"/>
    </row>
    <row r="2084" spans="1:20" s="55" customFormat="1" ht="14.15" x14ac:dyDescent="0.4">
      <c r="A2084" s="39"/>
      <c r="E2084" s="74"/>
      <c r="F2084" s="74"/>
      <c r="G2084" s="74"/>
      <c r="S2084" s="61"/>
      <c r="T2084" s="61"/>
    </row>
    <row r="2085" spans="1:20" s="55" customFormat="1" ht="14.15" x14ac:dyDescent="0.4">
      <c r="A2085" s="39"/>
      <c r="E2085" s="74"/>
      <c r="F2085" s="74"/>
      <c r="G2085" s="74"/>
      <c r="S2085" s="61"/>
      <c r="T2085" s="61"/>
    </row>
    <row r="2086" spans="1:20" s="55" customFormat="1" ht="14.15" x14ac:dyDescent="0.4">
      <c r="A2086" s="39"/>
      <c r="E2086" s="74"/>
      <c r="F2086" s="74"/>
      <c r="G2086" s="74"/>
      <c r="S2086" s="61"/>
      <c r="T2086" s="61"/>
    </row>
    <row r="2087" spans="1:20" s="55" customFormat="1" ht="14.15" x14ac:dyDescent="0.4">
      <c r="A2087" s="39"/>
      <c r="E2087" s="74"/>
      <c r="F2087" s="74"/>
      <c r="G2087" s="74"/>
      <c r="S2087" s="61"/>
      <c r="T2087" s="61"/>
    </row>
    <row r="2088" spans="1:20" s="55" customFormat="1" ht="14.15" x14ac:dyDescent="0.4">
      <c r="A2088" s="39"/>
      <c r="E2088" s="74"/>
      <c r="F2088" s="74"/>
      <c r="G2088" s="74"/>
      <c r="S2088" s="61"/>
      <c r="T2088" s="61"/>
    </row>
    <row r="2089" spans="1:20" s="55" customFormat="1" ht="14.15" x14ac:dyDescent="0.4">
      <c r="A2089" s="39"/>
      <c r="E2089" s="74"/>
      <c r="F2089" s="74"/>
      <c r="G2089" s="74"/>
      <c r="S2089" s="61"/>
      <c r="T2089" s="61"/>
    </row>
    <row r="2090" spans="1:20" s="55" customFormat="1" ht="14.15" x14ac:dyDescent="0.4">
      <c r="A2090" s="39"/>
      <c r="E2090" s="74"/>
      <c r="F2090" s="74"/>
      <c r="G2090" s="74"/>
      <c r="S2090" s="61"/>
      <c r="T2090" s="61"/>
    </row>
    <row r="2091" spans="1:20" s="55" customFormat="1" ht="14.15" x14ac:dyDescent="0.4">
      <c r="A2091" s="39"/>
      <c r="E2091" s="74"/>
      <c r="F2091" s="74"/>
      <c r="G2091" s="74"/>
      <c r="S2091" s="61"/>
      <c r="T2091" s="61"/>
    </row>
    <row r="2092" spans="1:20" s="55" customFormat="1" ht="14.15" x14ac:dyDescent="0.4">
      <c r="A2092" s="39"/>
      <c r="E2092" s="74"/>
      <c r="F2092" s="74"/>
      <c r="G2092" s="74"/>
      <c r="S2092" s="61"/>
      <c r="T2092" s="61"/>
    </row>
    <row r="2093" spans="1:20" s="55" customFormat="1" ht="14.15" x14ac:dyDescent="0.4">
      <c r="A2093" s="39"/>
      <c r="E2093" s="74"/>
      <c r="F2093" s="74"/>
      <c r="G2093" s="74"/>
      <c r="S2093" s="61"/>
      <c r="T2093" s="61"/>
    </row>
    <row r="2094" spans="1:20" s="55" customFormat="1" ht="14.15" x14ac:dyDescent="0.4">
      <c r="A2094" s="39"/>
      <c r="E2094" s="74"/>
      <c r="F2094" s="74"/>
      <c r="G2094" s="74"/>
      <c r="S2094" s="61"/>
      <c r="T2094" s="61"/>
    </row>
    <row r="2095" spans="1:20" s="55" customFormat="1" ht="14.15" x14ac:dyDescent="0.4">
      <c r="A2095" s="39"/>
      <c r="E2095" s="74"/>
      <c r="F2095" s="74"/>
      <c r="G2095" s="74"/>
      <c r="S2095" s="61"/>
      <c r="T2095" s="61"/>
    </row>
    <row r="2096" spans="1:20" s="55" customFormat="1" ht="14.15" x14ac:dyDescent="0.4">
      <c r="A2096" s="39"/>
      <c r="E2096" s="74"/>
      <c r="F2096" s="74"/>
      <c r="G2096" s="74"/>
      <c r="S2096" s="61"/>
      <c r="T2096" s="61"/>
    </row>
    <row r="2097" spans="1:20" s="55" customFormat="1" ht="14.15" x14ac:dyDescent="0.4">
      <c r="A2097" s="39"/>
      <c r="E2097" s="74"/>
      <c r="F2097" s="74"/>
      <c r="G2097" s="74"/>
      <c r="S2097" s="61"/>
      <c r="T2097" s="61"/>
    </row>
    <row r="2098" spans="1:20" s="55" customFormat="1" ht="14.15" x14ac:dyDescent="0.4">
      <c r="A2098" s="39"/>
      <c r="E2098" s="74"/>
      <c r="F2098" s="74"/>
      <c r="G2098" s="74"/>
      <c r="S2098" s="61"/>
      <c r="T2098" s="61"/>
    </row>
    <row r="2099" spans="1:20" s="55" customFormat="1" ht="14.15" x14ac:dyDescent="0.4">
      <c r="A2099" s="39"/>
      <c r="E2099" s="74"/>
      <c r="F2099" s="74"/>
      <c r="G2099" s="74"/>
      <c r="S2099" s="61"/>
      <c r="T2099" s="61"/>
    </row>
    <row r="2100" spans="1:20" s="55" customFormat="1" ht="14.15" x14ac:dyDescent="0.4">
      <c r="A2100" s="39"/>
      <c r="E2100" s="74"/>
      <c r="F2100" s="74"/>
      <c r="G2100" s="74"/>
      <c r="S2100" s="61"/>
      <c r="T2100" s="61"/>
    </row>
    <row r="2101" spans="1:20" s="55" customFormat="1" ht="14.15" x14ac:dyDescent="0.4">
      <c r="A2101" s="39"/>
      <c r="E2101" s="74"/>
      <c r="F2101" s="74"/>
      <c r="G2101" s="74"/>
      <c r="S2101" s="61"/>
      <c r="T2101" s="61"/>
    </row>
    <row r="2102" spans="1:20" s="55" customFormat="1" ht="14.15" x14ac:dyDescent="0.4">
      <c r="A2102" s="39"/>
      <c r="E2102" s="74"/>
      <c r="F2102" s="74"/>
      <c r="G2102" s="74"/>
      <c r="S2102" s="61"/>
      <c r="T2102" s="61"/>
    </row>
    <row r="2103" spans="1:20" s="55" customFormat="1" ht="14.15" x14ac:dyDescent="0.4">
      <c r="A2103" s="39"/>
      <c r="E2103" s="74"/>
      <c r="F2103" s="74"/>
      <c r="G2103" s="74"/>
      <c r="S2103" s="61"/>
      <c r="T2103" s="61"/>
    </row>
    <row r="2104" spans="1:20" s="55" customFormat="1" ht="14.15" x14ac:dyDescent="0.4">
      <c r="A2104" s="39"/>
      <c r="E2104" s="74"/>
      <c r="F2104" s="74"/>
      <c r="G2104" s="74"/>
      <c r="S2104" s="61"/>
      <c r="T2104" s="61"/>
    </row>
    <row r="2105" spans="1:20" s="55" customFormat="1" ht="14.15" x14ac:dyDescent="0.4">
      <c r="A2105" s="39"/>
      <c r="E2105" s="74"/>
      <c r="F2105" s="74"/>
      <c r="G2105" s="74"/>
      <c r="S2105" s="61"/>
      <c r="T2105" s="61"/>
    </row>
    <row r="2106" spans="1:20" s="55" customFormat="1" ht="14.15" x14ac:dyDescent="0.4">
      <c r="A2106" s="39"/>
      <c r="E2106" s="74"/>
      <c r="F2106" s="74"/>
      <c r="G2106" s="74"/>
      <c r="S2106" s="61"/>
      <c r="T2106" s="61"/>
    </row>
    <row r="2107" spans="1:20" s="55" customFormat="1" ht="14.15" x14ac:dyDescent="0.4">
      <c r="A2107" s="39"/>
      <c r="E2107" s="74"/>
      <c r="F2107" s="74"/>
      <c r="G2107" s="74"/>
      <c r="S2107" s="61"/>
      <c r="T2107" s="61"/>
    </row>
    <row r="2108" spans="1:20" s="55" customFormat="1" ht="14.15" x14ac:dyDescent="0.4">
      <c r="A2108" s="39"/>
      <c r="E2108" s="74"/>
      <c r="F2108" s="74"/>
      <c r="G2108" s="74"/>
      <c r="S2108" s="61"/>
      <c r="T2108" s="61"/>
    </row>
    <row r="2109" spans="1:20" s="55" customFormat="1" ht="14.15" x14ac:dyDescent="0.4">
      <c r="A2109" s="39"/>
      <c r="E2109" s="74"/>
      <c r="F2109" s="74"/>
      <c r="G2109" s="74"/>
      <c r="S2109" s="61"/>
      <c r="T2109" s="61"/>
    </row>
    <row r="2110" spans="1:20" s="55" customFormat="1" ht="14.15" x14ac:dyDescent="0.4">
      <c r="A2110" s="39"/>
      <c r="E2110" s="74"/>
      <c r="F2110" s="74"/>
      <c r="G2110" s="74"/>
      <c r="S2110" s="61"/>
      <c r="T2110" s="61"/>
    </row>
    <row r="2111" spans="1:20" s="55" customFormat="1" ht="14.15" x14ac:dyDescent="0.4">
      <c r="A2111" s="39"/>
      <c r="E2111" s="74"/>
      <c r="F2111" s="74"/>
      <c r="G2111" s="74"/>
      <c r="S2111" s="61"/>
      <c r="T2111" s="61"/>
    </row>
    <row r="2112" spans="1:20" s="55" customFormat="1" ht="14.15" x14ac:dyDescent="0.4">
      <c r="A2112" s="39"/>
      <c r="E2112" s="74"/>
      <c r="F2112" s="74"/>
      <c r="G2112" s="74"/>
      <c r="S2112" s="61"/>
      <c r="T2112" s="61"/>
    </row>
    <row r="2113" spans="1:20" s="55" customFormat="1" ht="14.15" x14ac:dyDescent="0.4">
      <c r="A2113" s="39"/>
      <c r="E2113" s="74"/>
      <c r="F2113" s="74"/>
      <c r="G2113" s="74"/>
      <c r="S2113" s="61"/>
      <c r="T2113" s="61"/>
    </row>
    <row r="2114" spans="1:20" s="55" customFormat="1" ht="14.15" x14ac:dyDescent="0.4">
      <c r="A2114" s="39"/>
      <c r="E2114" s="74"/>
      <c r="F2114" s="74"/>
      <c r="G2114" s="74"/>
      <c r="S2114" s="61"/>
      <c r="T2114" s="61"/>
    </row>
    <row r="2115" spans="1:20" s="55" customFormat="1" ht="14.15" x14ac:dyDescent="0.4">
      <c r="A2115" s="39"/>
      <c r="E2115" s="74"/>
      <c r="F2115" s="74"/>
      <c r="G2115" s="74"/>
      <c r="S2115" s="61"/>
      <c r="T2115" s="61"/>
    </row>
    <row r="2116" spans="1:20" s="55" customFormat="1" ht="14.15" x14ac:dyDescent="0.4">
      <c r="A2116" s="39"/>
      <c r="E2116" s="74"/>
      <c r="F2116" s="74"/>
      <c r="G2116" s="74"/>
      <c r="S2116" s="61"/>
      <c r="T2116" s="61"/>
    </row>
    <row r="2117" spans="1:20" s="55" customFormat="1" ht="14.15" x14ac:dyDescent="0.4">
      <c r="A2117" s="39"/>
      <c r="E2117" s="74"/>
      <c r="F2117" s="74"/>
      <c r="G2117" s="74"/>
      <c r="S2117" s="61"/>
      <c r="T2117" s="61"/>
    </row>
    <row r="2118" spans="1:20" s="55" customFormat="1" ht="14.15" x14ac:dyDescent="0.4">
      <c r="A2118" s="39"/>
      <c r="E2118" s="74"/>
      <c r="F2118" s="74"/>
      <c r="G2118" s="74"/>
      <c r="S2118" s="61"/>
      <c r="T2118" s="61"/>
    </row>
    <row r="2119" spans="1:20" s="55" customFormat="1" ht="14.15" x14ac:dyDescent="0.4">
      <c r="A2119" s="39"/>
      <c r="E2119" s="74"/>
      <c r="F2119" s="74"/>
      <c r="G2119" s="74"/>
      <c r="S2119" s="61"/>
      <c r="T2119" s="61"/>
    </row>
    <row r="2120" spans="1:20" s="55" customFormat="1" ht="14.15" x14ac:dyDescent="0.4">
      <c r="A2120" s="39"/>
      <c r="E2120" s="74"/>
      <c r="F2120" s="74"/>
      <c r="G2120" s="74"/>
      <c r="S2120" s="61"/>
      <c r="T2120" s="61"/>
    </row>
    <row r="2121" spans="1:20" s="55" customFormat="1" ht="14.15" x14ac:dyDescent="0.4">
      <c r="A2121" s="39"/>
      <c r="E2121" s="74"/>
      <c r="F2121" s="74"/>
      <c r="G2121" s="74"/>
      <c r="S2121" s="61"/>
      <c r="T2121" s="61"/>
    </row>
    <row r="2122" spans="1:20" s="55" customFormat="1" ht="14.15" x14ac:dyDescent="0.4">
      <c r="A2122" s="39"/>
      <c r="E2122" s="74"/>
      <c r="F2122" s="74"/>
      <c r="G2122" s="74"/>
      <c r="S2122" s="61"/>
      <c r="T2122" s="61"/>
    </row>
    <row r="2123" spans="1:20" s="55" customFormat="1" ht="14.15" x14ac:dyDescent="0.4">
      <c r="A2123" s="39"/>
      <c r="E2123" s="74"/>
      <c r="F2123" s="74"/>
      <c r="G2123" s="74"/>
      <c r="S2123" s="61"/>
      <c r="T2123" s="61"/>
    </row>
    <row r="2124" spans="1:20" s="55" customFormat="1" ht="14.15" x14ac:dyDescent="0.4">
      <c r="A2124" s="39"/>
      <c r="E2124" s="74"/>
      <c r="F2124" s="74"/>
      <c r="G2124" s="74"/>
      <c r="S2124" s="61"/>
      <c r="T2124" s="61"/>
    </row>
    <row r="2125" spans="1:20" s="55" customFormat="1" ht="14.15" x14ac:dyDescent="0.4">
      <c r="A2125" s="39"/>
      <c r="E2125" s="74"/>
      <c r="F2125" s="74"/>
      <c r="G2125" s="74"/>
      <c r="S2125" s="61"/>
      <c r="T2125" s="61"/>
    </row>
    <row r="2126" spans="1:20" s="55" customFormat="1" ht="14.15" x14ac:dyDescent="0.4">
      <c r="A2126" s="39"/>
      <c r="E2126" s="74"/>
      <c r="F2126" s="74"/>
      <c r="G2126" s="74"/>
      <c r="S2126" s="61"/>
      <c r="T2126" s="61"/>
    </row>
    <row r="2127" spans="1:20" s="55" customFormat="1" ht="14.15" x14ac:dyDescent="0.4">
      <c r="A2127" s="39"/>
      <c r="E2127" s="74"/>
      <c r="F2127" s="74"/>
      <c r="G2127" s="74"/>
      <c r="S2127" s="61"/>
      <c r="T2127" s="61"/>
    </row>
    <row r="2128" spans="1:20" s="55" customFormat="1" ht="14.15" x14ac:dyDescent="0.4">
      <c r="A2128" s="39"/>
      <c r="E2128" s="74"/>
      <c r="F2128" s="74"/>
      <c r="G2128" s="74"/>
      <c r="S2128" s="61"/>
      <c r="T2128" s="61"/>
    </row>
    <row r="2129" spans="1:20" s="55" customFormat="1" ht="14.15" x14ac:dyDescent="0.4">
      <c r="A2129" s="39"/>
      <c r="E2129" s="74"/>
      <c r="F2129" s="74"/>
      <c r="G2129" s="74"/>
      <c r="S2129" s="61"/>
      <c r="T2129" s="61"/>
    </row>
    <row r="2130" spans="1:20" s="55" customFormat="1" ht="14.15" x14ac:dyDescent="0.4">
      <c r="A2130" s="39"/>
      <c r="E2130" s="74"/>
      <c r="F2130" s="74"/>
      <c r="G2130" s="74"/>
      <c r="S2130" s="61"/>
      <c r="T2130" s="61"/>
    </row>
    <row r="2131" spans="1:20" s="55" customFormat="1" ht="14.15" x14ac:dyDescent="0.4">
      <c r="A2131" s="39"/>
      <c r="E2131" s="74"/>
      <c r="F2131" s="74"/>
      <c r="G2131" s="74"/>
      <c r="S2131" s="61"/>
      <c r="T2131" s="61"/>
    </row>
    <row r="2132" spans="1:20" s="55" customFormat="1" ht="14.15" x14ac:dyDescent="0.4">
      <c r="A2132" s="39"/>
      <c r="E2132" s="74"/>
      <c r="F2132" s="74"/>
      <c r="G2132" s="74"/>
      <c r="S2132" s="61"/>
      <c r="T2132" s="61"/>
    </row>
    <row r="2133" spans="1:20" s="55" customFormat="1" ht="14.15" x14ac:dyDescent="0.4">
      <c r="A2133" s="39"/>
      <c r="E2133" s="74"/>
      <c r="F2133" s="74"/>
      <c r="G2133" s="74"/>
      <c r="S2133" s="61"/>
      <c r="T2133" s="61"/>
    </row>
    <row r="2134" spans="1:20" s="55" customFormat="1" ht="14.15" x14ac:dyDescent="0.4">
      <c r="A2134" s="39"/>
      <c r="E2134" s="74"/>
      <c r="F2134" s="74"/>
      <c r="G2134" s="74"/>
      <c r="S2134" s="61"/>
      <c r="T2134" s="61"/>
    </row>
    <row r="2135" spans="1:20" s="55" customFormat="1" ht="14.15" x14ac:dyDescent="0.4">
      <c r="A2135" s="39"/>
      <c r="E2135" s="74"/>
      <c r="F2135" s="74"/>
      <c r="G2135" s="74"/>
      <c r="S2135" s="61"/>
      <c r="T2135" s="61"/>
    </row>
    <row r="2136" spans="1:20" s="55" customFormat="1" ht="14.15" x14ac:dyDescent="0.4">
      <c r="A2136" s="39"/>
      <c r="E2136" s="74"/>
      <c r="F2136" s="74"/>
      <c r="G2136" s="74"/>
      <c r="S2136" s="61"/>
      <c r="T2136" s="61"/>
    </row>
    <row r="2137" spans="1:20" s="55" customFormat="1" ht="14.15" x14ac:dyDescent="0.4">
      <c r="A2137" s="39"/>
      <c r="E2137" s="74"/>
      <c r="F2137" s="74"/>
      <c r="G2137" s="74"/>
      <c r="S2137" s="61"/>
      <c r="T2137" s="61"/>
    </row>
    <row r="2138" spans="1:20" s="55" customFormat="1" ht="14.15" x14ac:dyDescent="0.4">
      <c r="A2138" s="39"/>
      <c r="E2138" s="74"/>
      <c r="F2138" s="74"/>
      <c r="G2138" s="74"/>
      <c r="S2138" s="61"/>
      <c r="T2138" s="61"/>
    </row>
    <row r="2139" spans="1:20" s="55" customFormat="1" ht="14.15" x14ac:dyDescent="0.4">
      <c r="A2139" s="39"/>
      <c r="E2139" s="74"/>
      <c r="F2139" s="74"/>
      <c r="G2139" s="74"/>
      <c r="S2139" s="61"/>
      <c r="T2139" s="61"/>
    </row>
    <row r="2140" spans="1:20" s="55" customFormat="1" ht="14.15" x14ac:dyDescent="0.4">
      <c r="A2140" s="39"/>
      <c r="E2140" s="74"/>
      <c r="F2140" s="74"/>
      <c r="G2140" s="74"/>
      <c r="S2140" s="61"/>
      <c r="T2140" s="61"/>
    </row>
    <row r="2141" spans="1:20" s="55" customFormat="1" ht="14.15" x14ac:dyDescent="0.4">
      <c r="A2141" s="39"/>
      <c r="E2141" s="74"/>
      <c r="F2141" s="74"/>
      <c r="G2141" s="74"/>
      <c r="S2141" s="61"/>
      <c r="T2141" s="61"/>
    </row>
    <row r="2142" spans="1:20" s="55" customFormat="1" ht="14.15" x14ac:dyDescent="0.4">
      <c r="A2142" s="39"/>
      <c r="E2142" s="74"/>
      <c r="F2142" s="74"/>
      <c r="G2142" s="74"/>
      <c r="S2142" s="61"/>
      <c r="T2142" s="61"/>
    </row>
    <row r="2143" spans="1:20" s="55" customFormat="1" ht="14.15" x14ac:dyDescent="0.4">
      <c r="A2143" s="39"/>
      <c r="E2143" s="74"/>
      <c r="F2143" s="74"/>
      <c r="G2143" s="74"/>
      <c r="S2143" s="61"/>
      <c r="T2143" s="61"/>
    </row>
    <row r="2144" spans="1:20" s="55" customFormat="1" ht="14.15" x14ac:dyDescent="0.4">
      <c r="A2144" s="39"/>
      <c r="E2144" s="74"/>
      <c r="F2144" s="74"/>
      <c r="G2144" s="74"/>
      <c r="S2144" s="61"/>
      <c r="T2144" s="61"/>
    </row>
    <row r="2145" spans="1:20" s="55" customFormat="1" ht="14.15" x14ac:dyDescent="0.4">
      <c r="A2145" s="39"/>
      <c r="E2145" s="74"/>
      <c r="F2145" s="74"/>
      <c r="G2145" s="74"/>
      <c r="S2145" s="61"/>
      <c r="T2145" s="61"/>
    </row>
    <row r="2146" spans="1:20" s="55" customFormat="1" ht="14.15" x14ac:dyDescent="0.4">
      <c r="A2146" s="39"/>
      <c r="E2146" s="74"/>
      <c r="F2146" s="74"/>
      <c r="G2146" s="74"/>
      <c r="S2146" s="61"/>
      <c r="T2146" s="61"/>
    </row>
    <row r="2147" spans="1:20" s="55" customFormat="1" ht="14.15" x14ac:dyDescent="0.4">
      <c r="A2147" s="39"/>
      <c r="E2147" s="74"/>
      <c r="F2147" s="74"/>
      <c r="G2147" s="74"/>
      <c r="S2147" s="61"/>
      <c r="T2147" s="61"/>
    </row>
    <row r="2148" spans="1:20" s="55" customFormat="1" ht="14.15" x14ac:dyDescent="0.4">
      <c r="A2148" s="39"/>
      <c r="E2148" s="74"/>
      <c r="F2148" s="74"/>
      <c r="G2148" s="74"/>
      <c r="S2148" s="61"/>
      <c r="T2148" s="61"/>
    </row>
    <row r="2149" spans="1:20" s="55" customFormat="1" ht="14.15" x14ac:dyDescent="0.4">
      <c r="A2149" s="39"/>
      <c r="E2149" s="74"/>
      <c r="F2149" s="74"/>
      <c r="G2149" s="74"/>
      <c r="S2149" s="61"/>
      <c r="T2149" s="61"/>
    </row>
    <row r="2150" spans="1:20" s="55" customFormat="1" ht="14.15" x14ac:dyDescent="0.4">
      <c r="A2150" s="39"/>
      <c r="E2150" s="74"/>
      <c r="F2150" s="74"/>
      <c r="G2150" s="74"/>
      <c r="S2150" s="61"/>
      <c r="T2150" s="61"/>
    </row>
    <row r="2151" spans="1:20" s="55" customFormat="1" ht="14.15" x14ac:dyDescent="0.4">
      <c r="A2151" s="39"/>
      <c r="E2151" s="74"/>
      <c r="F2151" s="74"/>
      <c r="G2151" s="74"/>
      <c r="S2151" s="61"/>
      <c r="T2151" s="61"/>
    </row>
    <row r="2152" spans="1:20" s="55" customFormat="1" ht="14.15" x14ac:dyDescent="0.4">
      <c r="A2152" s="39"/>
      <c r="E2152" s="74"/>
      <c r="F2152" s="74"/>
      <c r="G2152" s="74"/>
      <c r="S2152" s="61"/>
      <c r="T2152" s="61"/>
    </row>
    <row r="2153" spans="1:20" s="55" customFormat="1" ht="14.15" x14ac:dyDescent="0.4">
      <c r="A2153" s="39"/>
      <c r="E2153" s="74"/>
      <c r="F2153" s="74"/>
      <c r="G2153" s="74"/>
      <c r="S2153" s="61"/>
      <c r="T2153" s="61"/>
    </row>
    <row r="2154" spans="1:20" s="55" customFormat="1" ht="14.15" x14ac:dyDescent="0.4">
      <c r="A2154" s="39"/>
      <c r="E2154" s="74"/>
      <c r="F2154" s="74"/>
      <c r="G2154" s="74"/>
      <c r="S2154" s="61"/>
      <c r="T2154" s="61"/>
    </row>
    <row r="2155" spans="1:20" s="55" customFormat="1" ht="14.15" x14ac:dyDescent="0.4">
      <c r="A2155" s="39"/>
      <c r="E2155" s="74"/>
      <c r="F2155" s="74"/>
      <c r="G2155" s="74"/>
      <c r="S2155" s="61"/>
      <c r="T2155" s="61"/>
    </row>
    <row r="2156" spans="1:20" s="55" customFormat="1" ht="14.15" x14ac:dyDescent="0.4">
      <c r="A2156" s="39"/>
      <c r="E2156" s="74"/>
      <c r="F2156" s="74"/>
      <c r="G2156" s="74"/>
      <c r="S2156" s="61"/>
      <c r="T2156" s="61"/>
    </row>
    <row r="2157" spans="1:20" s="55" customFormat="1" ht="14.15" x14ac:dyDescent="0.4">
      <c r="A2157" s="39"/>
      <c r="E2157" s="74"/>
      <c r="F2157" s="74"/>
      <c r="G2157" s="74"/>
      <c r="S2157" s="61"/>
      <c r="T2157" s="61"/>
    </row>
    <row r="2158" spans="1:20" s="55" customFormat="1" ht="14.15" x14ac:dyDescent="0.4">
      <c r="A2158" s="39"/>
      <c r="E2158" s="74"/>
      <c r="F2158" s="74"/>
      <c r="G2158" s="74"/>
      <c r="S2158" s="61"/>
      <c r="T2158" s="61"/>
    </row>
    <row r="2159" spans="1:20" s="55" customFormat="1" ht="14.15" x14ac:dyDescent="0.4">
      <c r="A2159" s="39"/>
      <c r="E2159" s="74"/>
      <c r="F2159" s="74"/>
      <c r="G2159" s="74"/>
      <c r="S2159" s="61"/>
      <c r="T2159" s="61"/>
    </row>
    <row r="2160" spans="1:20" s="55" customFormat="1" ht="14.15" x14ac:dyDescent="0.4">
      <c r="A2160" s="39"/>
      <c r="E2160" s="74"/>
      <c r="F2160" s="74"/>
      <c r="G2160" s="74"/>
      <c r="S2160" s="61"/>
      <c r="T2160" s="61"/>
    </row>
    <row r="2161" spans="1:20" s="55" customFormat="1" ht="14.15" x14ac:dyDescent="0.4">
      <c r="A2161" s="39"/>
      <c r="E2161" s="74"/>
      <c r="F2161" s="74"/>
      <c r="G2161" s="74"/>
      <c r="S2161" s="61"/>
      <c r="T2161" s="61"/>
    </row>
    <row r="2162" spans="1:20" s="55" customFormat="1" ht="14.15" x14ac:dyDescent="0.4">
      <c r="A2162" s="39"/>
      <c r="E2162" s="74"/>
      <c r="F2162" s="74"/>
      <c r="G2162" s="74"/>
      <c r="S2162" s="61"/>
      <c r="T2162" s="61"/>
    </row>
    <row r="2163" spans="1:20" s="55" customFormat="1" ht="14.15" x14ac:dyDescent="0.4">
      <c r="A2163" s="39"/>
      <c r="E2163" s="74"/>
      <c r="F2163" s="74"/>
      <c r="G2163" s="74"/>
      <c r="S2163" s="61"/>
      <c r="T2163" s="61"/>
    </row>
    <row r="2164" spans="1:20" s="55" customFormat="1" ht="14.15" x14ac:dyDescent="0.4">
      <c r="A2164" s="39"/>
      <c r="E2164" s="74"/>
      <c r="F2164" s="74"/>
      <c r="G2164" s="74"/>
      <c r="S2164" s="61"/>
      <c r="T2164" s="61"/>
    </row>
    <row r="2165" spans="1:20" s="55" customFormat="1" ht="14.15" x14ac:dyDescent="0.4">
      <c r="A2165" s="39"/>
      <c r="E2165" s="74"/>
      <c r="F2165" s="74"/>
      <c r="G2165" s="74"/>
      <c r="S2165" s="61"/>
      <c r="T2165" s="61"/>
    </row>
    <row r="2166" spans="1:20" s="55" customFormat="1" ht="14.15" x14ac:dyDescent="0.4">
      <c r="A2166" s="39"/>
      <c r="E2166" s="74"/>
      <c r="F2166" s="74"/>
      <c r="G2166" s="74"/>
      <c r="S2166" s="61"/>
      <c r="T2166" s="61"/>
    </row>
    <row r="2167" spans="1:20" s="55" customFormat="1" ht="14.15" x14ac:dyDescent="0.4">
      <c r="A2167" s="39"/>
      <c r="E2167" s="74"/>
      <c r="F2167" s="74"/>
      <c r="G2167" s="74"/>
      <c r="S2167" s="61"/>
      <c r="T2167" s="61"/>
    </row>
    <row r="2168" spans="1:20" s="55" customFormat="1" ht="14.15" x14ac:dyDescent="0.4">
      <c r="A2168" s="39"/>
      <c r="E2168" s="74"/>
      <c r="F2168" s="74"/>
      <c r="G2168" s="74"/>
      <c r="S2168" s="61"/>
      <c r="T2168" s="61"/>
    </row>
    <row r="2169" spans="1:20" s="55" customFormat="1" ht="14.15" x14ac:dyDescent="0.4">
      <c r="A2169" s="39"/>
      <c r="E2169" s="74"/>
      <c r="F2169" s="74"/>
      <c r="G2169" s="74"/>
      <c r="S2169" s="61"/>
      <c r="T2169" s="61"/>
    </row>
    <row r="2170" spans="1:20" s="55" customFormat="1" ht="14.15" x14ac:dyDescent="0.4">
      <c r="A2170" s="39"/>
      <c r="E2170" s="74"/>
      <c r="F2170" s="74"/>
      <c r="G2170" s="74"/>
      <c r="S2170" s="61"/>
      <c r="T2170" s="61"/>
    </row>
    <row r="2171" spans="1:20" s="55" customFormat="1" ht="14.15" x14ac:dyDescent="0.4">
      <c r="A2171" s="39"/>
      <c r="E2171" s="74"/>
      <c r="F2171" s="74"/>
      <c r="G2171" s="74"/>
      <c r="S2171" s="61"/>
      <c r="T2171" s="61"/>
    </row>
    <row r="2172" spans="1:20" s="55" customFormat="1" ht="14.15" x14ac:dyDescent="0.4">
      <c r="A2172" s="39"/>
      <c r="E2172" s="74"/>
      <c r="F2172" s="74"/>
      <c r="G2172" s="74"/>
      <c r="S2172" s="61"/>
      <c r="T2172" s="61"/>
    </row>
    <row r="2173" spans="1:20" s="55" customFormat="1" ht="14.15" x14ac:dyDescent="0.4">
      <c r="A2173" s="39"/>
      <c r="E2173" s="74"/>
      <c r="F2173" s="74"/>
      <c r="G2173" s="74"/>
      <c r="S2173" s="61"/>
      <c r="T2173" s="61"/>
    </row>
    <row r="2174" spans="1:20" s="55" customFormat="1" ht="14.15" x14ac:dyDescent="0.4">
      <c r="A2174" s="39"/>
      <c r="E2174" s="74"/>
      <c r="F2174" s="74"/>
      <c r="G2174" s="74"/>
      <c r="S2174" s="61"/>
      <c r="T2174" s="61"/>
    </row>
    <row r="2175" spans="1:20" s="55" customFormat="1" ht="14.15" x14ac:dyDescent="0.4">
      <c r="A2175" s="39"/>
      <c r="E2175" s="74"/>
      <c r="F2175" s="74"/>
      <c r="G2175" s="74"/>
      <c r="S2175" s="61"/>
      <c r="T2175" s="61"/>
    </row>
    <row r="2176" spans="1:20" s="55" customFormat="1" ht="14.15" x14ac:dyDescent="0.4">
      <c r="A2176" s="39"/>
      <c r="E2176" s="74"/>
      <c r="F2176" s="74"/>
      <c r="G2176" s="74"/>
      <c r="S2176" s="61"/>
      <c r="T2176" s="61"/>
    </row>
    <row r="2177" spans="1:20" s="55" customFormat="1" ht="14.15" x14ac:dyDescent="0.4">
      <c r="A2177" s="39"/>
      <c r="E2177" s="74"/>
      <c r="F2177" s="74"/>
      <c r="G2177" s="74"/>
      <c r="S2177" s="61"/>
      <c r="T2177" s="61"/>
    </row>
    <row r="2178" spans="1:20" s="55" customFormat="1" ht="14.15" x14ac:dyDescent="0.4">
      <c r="A2178" s="39"/>
      <c r="E2178" s="74"/>
      <c r="F2178" s="74"/>
      <c r="G2178" s="74"/>
      <c r="S2178" s="61"/>
      <c r="T2178" s="61"/>
    </row>
    <row r="2179" spans="1:20" s="55" customFormat="1" ht="14.15" x14ac:dyDescent="0.4">
      <c r="A2179" s="39"/>
      <c r="E2179" s="74"/>
      <c r="F2179" s="74"/>
      <c r="G2179" s="74"/>
      <c r="S2179" s="61"/>
      <c r="T2179" s="61"/>
    </row>
    <row r="2180" spans="1:20" s="55" customFormat="1" ht="14.15" x14ac:dyDescent="0.4">
      <c r="A2180" s="39"/>
      <c r="E2180" s="74"/>
      <c r="F2180" s="74"/>
      <c r="G2180" s="74"/>
      <c r="S2180" s="61"/>
      <c r="T2180" s="61"/>
    </row>
    <row r="2181" spans="1:20" s="55" customFormat="1" ht="14.15" x14ac:dyDescent="0.4">
      <c r="A2181" s="39"/>
      <c r="E2181" s="74"/>
      <c r="F2181" s="74"/>
      <c r="G2181" s="74"/>
      <c r="S2181" s="61"/>
      <c r="T2181" s="61"/>
    </row>
    <row r="2182" spans="1:20" s="55" customFormat="1" ht="14.15" x14ac:dyDescent="0.4">
      <c r="A2182" s="39"/>
      <c r="E2182" s="74"/>
      <c r="F2182" s="74"/>
      <c r="G2182" s="74"/>
      <c r="S2182" s="61"/>
      <c r="T2182" s="61"/>
    </row>
    <row r="2183" spans="1:20" s="55" customFormat="1" ht="14.15" x14ac:dyDescent="0.4">
      <c r="A2183" s="39"/>
      <c r="E2183" s="74"/>
      <c r="F2183" s="74"/>
      <c r="G2183" s="74"/>
      <c r="S2183" s="61"/>
      <c r="T2183" s="61"/>
    </row>
    <row r="2184" spans="1:20" s="55" customFormat="1" ht="14.15" x14ac:dyDescent="0.4">
      <c r="A2184" s="39"/>
      <c r="E2184" s="74"/>
      <c r="F2184" s="74"/>
      <c r="G2184" s="74"/>
      <c r="S2184" s="61"/>
      <c r="T2184" s="61"/>
    </row>
    <row r="2185" spans="1:20" s="55" customFormat="1" ht="14.15" x14ac:dyDescent="0.4">
      <c r="A2185" s="39"/>
      <c r="E2185" s="74"/>
      <c r="F2185" s="74"/>
      <c r="G2185" s="74"/>
      <c r="S2185" s="61"/>
      <c r="T2185" s="61"/>
    </row>
    <row r="2186" spans="1:20" s="55" customFormat="1" ht="14.15" x14ac:dyDescent="0.4">
      <c r="A2186" s="39"/>
      <c r="E2186" s="74"/>
      <c r="F2186" s="74"/>
      <c r="G2186" s="74"/>
      <c r="S2186" s="61"/>
      <c r="T2186" s="61"/>
    </row>
    <row r="2187" spans="1:20" s="55" customFormat="1" ht="14.15" x14ac:dyDescent="0.4">
      <c r="A2187" s="39"/>
      <c r="E2187" s="74"/>
      <c r="F2187" s="74"/>
      <c r="G2187" s="74"/>
      <c r="S2187" s="61"/>
      <c r="T2187" s="61"/>
    </row>
    <row r="2188" spans="1:20" s="55" customFormat="1" ht="14.15" x14ac:dyDescent="0.4">
      <c r="A2188" s="39"/>
      <c r="E2188" s="74"/>
      <c r="F2188" s="74"/>
      <c r="G2188" s="74"/>
      <c r="S2188" s="61"/>
      <c r="T2188" s="61"/>
    </row>
    <row r="2189" spans="1:20" s="55" customFormat="1" ht="14.15" x14ac:dyDescent="0.4">
      <c r="A2189" s="39"/>
      <c r="E2189" s="74"/>
      <c r="F2189" s="74"/>
      <c r="G2189" s="74"/>
      <c r="S2189" s="61"/>
      <c r="T2189" s="61"/>
    </row>
    <row r="2190" spans="1:20" s="55" customFormat="1" ht="14.15" x14ac:dyDescent="0.4">
      <c r="A2190" s="39"/>
      <c r="E2190" s="74"/>
      <c r="F2190" s="74"/>
      <c r="G2190" s="74"/>
      <c r="S2190" s="61"/>
      <c r="T2190" s="61"/>
    </row>
    <row r="2191" spans="1:20" s="55" customFormat="1" ht="14.15" x14ac:dyDescent="0.4">
      <c r="A2191" s="39"/>
      <c r="E2191" s="74"/>
      <c r="F2191" s="74"/>
      <c r="G2191" s="74"/>
      <c r="S2191" s="61"/>
      <c r="T2191" s="61"/>
    </row>
    <row r="2192" spans="1:20" s="55" customFormat="1" ht="14.15" x14ac:dyDescent="0.4">
      <c r="A2192" s="39"/>
      <c r="E2192" s="74"/>
      <c r="F2192" s="74"/>
      <c r="G2192" s="74"/>
      <c r="S2192" s="61"/>
      <c r="T2192" s="61"/>
    </row>
    <row r="2193" spans="1:20" s="55" customFormat="1" ht="14.15" x14ac:dyDescent="0.4">
      <c r="A2193" s="39"/>
      <c r="E2193" s="74"/>
      <c r="F2193" s="74"/>
      <c r="G2193" s="74"/>
      <c r="S2193" s="61"/>
      <c r="T2193" s="61"/>
    </row>
    <row r="2194" spans="1:20" s="55" customFormat="1" ht="14.15" x14ac:dyDescent="0.4">
      <c r="A2194" s="39"/>
      <c r="E2194" s="74"/>
      <c r="F2194" s="74"/>
      <c r="G2194" s="74"/>
      <c r="S2194" s="61"/>
      <c r="T2194" s="61"/>
    </row>
    <row r="2195" spans="1:20" s="55" customFormat="1" ht="14.15" x14ac:dyDescent="0.4">
      <c r="A2195" s="39"/>
      <c r="E2195" s="74"/>
      <c r="F2195" s="74"/>
      <c r="G2195" s="74"/>
      <c r="S2195" s="61"/>
      <c r="T2195" s="61"/>
    </row>
    <row r="2196" spans="1:20" s="55" customFormat="1" ht="14.15" x14ac:dyDescent="0.4">
      <c r="A2196" s="39"/>
      <c r="E2196" s="74"/>
      <c r="F2196" s="74"/>
      <c r="G2196" s="74"/>
      <c r="S2196" s="61"/>
      <c r="T2196" s="61"/>
    </row>
    <row r="2197" spans="1:20" s="55" customFormat="1" ht="14.15" x14ac:dyDescent="0.4">
      <c r="A2197" s="39"/>
      <c r="E2197" s="74"/>
      <c r="F2197" s="74"/>
      <c r="G2197" s="74"/>
      <c r="S2197" s="61"/>
      <c r="T2197" s="61"/>
    </row>
    <row r="2198" spans="1:20" s="55" customFormat="1" ht="14.15" x14ac:dyDescent="0.4">
      <c r="A2198" s="39"/>
      <c r="E2198" s="74"/>
      <c r="F2198" s="74"/>
      <c r="G2198" s="74"/>
      <c r="S2198" s="61"/>
      <c r="T2198" s="61"/>
    </row>
    <row r="2199" spans="1:20" s="55" customFormat="1" ht="14.15" x14ac:dyDescent="0.4">
      <c r="A2199" s="39"/>
      <c r="E2199" s="74"/>
      <c r="F2199" s="74"/>
      <c r="G2199" s="74"/>
      <c r="S2199" s="61"/>
      <c r="T2199" s="61"/>
    </row>
    <row r="2200" spans="1:20" s="55" customFormat="1" ht="14.15" x14ac:dyDescent="0.4">
      <c r="A2200" s="39"/>
      <c r="E2200" s="74"/>
      <c r="F2200" s="74"/>
      <c r="G2200" s="74"/>
      <c r="S2200" s="61"/>
      <c r="T2200" s="61"/>
    </row>
    <row r="2201" spans="1:20" s="55" customFormat="1" ht="14.15" x14ac:dyDescent="0.4">
      <c r="A2201" s="39"/>
      <c r="E2201" s="74"/>
      <c r="F2201" s="74"/>
      <c r="G2201" s="74"/>
      <c r="S2201" s="61"/>
      <c r="T2201" s="61"/>
    </row>
    <row r="2202" spans="1:20" s="55" customFormat="1" ht="14.15" x14ac:dyDescent="0.4">
      <c r="A2202" s="39"/>
      <c r="E2202" s="74"/>
      <c r="F2202" s="74"/>
      <c r="G2202" s="74"/>
      <c r="S2202" s="61"/>
      <c r="T2202" s="61"/>
    </row>
    <row r="2203" spans="1:20" s="55" customFormat="1" ht="14.15" x14ac:dyDescent="0.4">
      <c r="A2203" s="39"/>
      <c r="E2203" s="74"/>
      <c r="F2203" s="74"/>
      <c r="G2203" s="74"/>
      <c r="S2203" s="61"/>
      <c r="T2203" s="61"/>
    </row>
    <row r="2204" spans="1:20" s="55" customFormat="1" ht="14.15" x14ac:dyDescent="0.4">
      <c r="A2204" s="39"/>
      <c r="E2204" s="74"/>
      <c r="F2204" s="74"/>
      <c r="G2204" s="74"/>
      <c r="S2204" s="61"/>
      <c r="T2204" s="61"/>
    </row>
    <row r="2205" spans="1:20" s="55" customFormat="1" ht="14.15" x14ac:dyDescent="0.4">
      <c r="A2205" s="39"/>
      <c r="E2205" s="74"/>
      <c r="F2205" s="74"/>
      <c r="G2205" s="74"/>
      <c r="S2205" s="61"/>
      <c r="T2205" s="61"/>
    </row>
    <row r="2206" spans="1:20" s="55" customFormat="1" ht="14.15" x14ac:dyDescent="0.4">
      <c r="A2206" s="39"/>
      <c r="E2206" s="74"/>
      <c r="F2206" s="74"/>
      <c r="G2206" s="74"/>
      <c r="S2206" s="61"/>
      <c r="T2206" s="61"/>
    </row>
    <row r="2207" spans="1:20" s="55" customFormat="1" ht="14.15" x14ac:dyDescent="0.4">
      <c r="A2207" s="39"/>
      <c r="E2207" s="74"/>
      <c r="F2207" s="74"/>
      <c r="G2207" s="74"/>
      <c r="S2207" s="61"/>
      <c r="T2207" s="61"/>
    </row>
    <row r="2208" spans="1:20" s="55" customFormat="1" ht="14.15" x14ac:dyDescent="0.4">
      <c r="A2208" s="39"/>
      <c r="E2208" s="74"/>
      <c r="F2208" s="74"/>
      <c r="G2208" s="74"/>
      <c r="S2208" s="61"/>
      <c r="T2208" s="61"/>
    </row>
    <row r="2209" spans="1:20" s="55" customFormat="1" ht="14.15" x14ac:dyDescent="0.4">
      <c r="A2209" s="39"/>
      <c r="E2209" s="74"/>
      <c r="F2209" s="74"/>
      <c r="G2209" s="74"/>
      <c r="S2209" s="61"/>
      <c r="T2209" s="61"/>
    </row>
    <row r="2210" spans="1:20" s="55" customFormat="1" ht="14.15" x14ac:dyDescent="0.4">
      <c r="A2210" s="39"/>
      <c r="E2210" s="74"/>
      <c r="F2210" s="74"/>
      <c r="G2210" s="74"/>
      <c r="S2210" s="61"/>
      <c r="T2210" s="61"/>
    </row>
    <row r="2211" spans="1:20" s="55" customFormat="1" ht="14.15" x14ac:dyDescent="0.4">
      <c r="A2211" s="39"/>
      <c r="E2211" s="74"/>
      <c r="F2211" s="74"/>
      <c r="G2211" s="74"/>
      <c r="S2211" s="61"/>
      <c r="T2211" s="61"/>
    </row>
    <row r="2212" spans="1:20" s="55" customFormat="1" ht="14.15" x14ac:dyDescent="0.4">
      <c r="A2212" s="39"/>
      <c r="E2212" s="74"/>
      <c r="F2212" s="74"/>
      <c r="G2212" s="74"/>
      <c r="S2212" s="61"/>
      <c r="T2212" s="61"/>
    </row>
    <row r="2213" spans="1:20" s="55" customFormat="1" ht="14.15" x14ac:dyDescent="0.4">
      <c r="A2213" s="39"/>
      <c r="E2213" s="74"/>
      <c r="F2213" s="74"/>
      <c r="G2213" s="74"/>
      <c r="S2213" s="61"/>
      <c r="T2213" s="61"/>
    </row>
    <row r="2214" spans="1:20" s="55" customFormat="1" ht="14.15" x14ac:dyDescent="0.4">
      <c r="A2214" s="39"/>
      <c r="E2214" s="74"/>
      <c r="F2214" s="74"/>
      <c r="G2214" s="74"/>
      <c r="S2214" s="61"/>
      <c r="T2214" s="61"/>
    </row>
    <row r="2215" spans="1:20" s="55" customFormat="1" ht="14.15" x14ac:dyDescent="0.4">
      <c r="A2215" s="39"/>
      <c r="E2215" s="74"/>
      <c r="F2215" s="74"/>
      <c r="G2215" s="74"/>
      <c r="S2215" s="61"/>
      <c r="T2215" s="61"/>
    </row>
    <row r="2216" spans="1:20" s="55" customFormat="1" ht="14.15" x14ac:dyDescent="0.4">
      <c r="A2216" s="39"/>
      <c r="E2216" s="74"/>
      <c r="F2216" s="74"/>
      <c r="G2216" s="74"/>
      <c r="S2216" s="61"/>
      <c r="T2216" s="61"/>
    </row>
    <row r="2217" spans="1:20" s="55" customFormat="1" ht="14.15" x14ac:dyDescent="0.4">
      <c r="A2217" s="39"/>
      <c r="E2217" s="74"/>
      <c r="F2217" s="74"/>
      <c r="G2217" s="74"/>
      <c r="S2217" s="61"/>
      <c r="T2217" s="61"/>
    </row>
    <row r="2218" spans="1:20" s="55" customFormat="1" ht="14.15" x14ac:dyDescent="0.4">
      <c r="A2218" s="39"/>
      <c r="E2218" s="74"/>
      <c r="F2218" s="74"/>
      <c r="G2218" s="74"/>
      <c r="S2218" s="61"/>
      <c r="T2218" s="61"/>
    </row>
    <row r="2219" spans="1:20" s="55" customFormat="1" ht="14.15" x14ac:dyDescent="0.4">
      <c r="A2219" s="39"/>
      <c r="E2219" s="74"/>
      <c r="F2219" s="74"/>
      <c r="G2219" s="74"/>
      <c r="S2219" s="61"/>
      <c r="T2219" s="61"/>
    </row>
    <row r="2220" spans="1:20" s="55" customFormat="1" ht="14.15" x14ac:dyDescent="0.4">
      <c r="A2220" s="39"/>
      <c r="E2220" s="74"/>
      <c r="F2220" s="74"/>
      <c r="G2220" s="74"/>
      <c r="S2220" s="61"/>
      <c r="T2220" s="61"/>
    </row>
    <row r="2221" spans="1:20" s="55" customFormat="1" ht="14.15" x14ac:dyDescent="0.4">
      <c r="A2221" s="39"/>
      <c r="E2221" s="74"/>
      <c r="F2221" s="74"/>
      <c r="G2221" s="74"/>
      <c r="S2221" s="61"/>
      <c r="T2221" s="61"/>
    </row>
    <row r="2222" spans="1:20" s="55" customFormat="1" ht="14.15" x14ac:dyDescent="0.4">
      <c r="A2222" s="39"/>
      <c r="E2222" s="74"/>
      <c r="F2222" s="74"/>
      <c r="G2222" s="74"/>
      <c r="S2222" s="61"/>
      <c r="T2222" s="61"/>
    </row>
    <row r="2223" spans="1:20" s="55" customFormat="1" ht="14.15" x14ac:dyDescent="0.4">
      <c r="A2223" s="39"/>
      <c r="E2223" s="74"/>
      <c r="F2223" s="74"/>
      <c r="G2223" s="74"/>
      <c r="S2223" s="61"/>
      <c r="T2223" s="61"/>
    </row>
    <row r="2224" spans="1:20" s="55" customFormat="1" ht="14.15" x14ac:dyDescent="0.4">
      <c r="A2224" s="39"/>
      <c r="E2224" s="74"/>
      <c r="F2224" s="74"/>
      <c r="G2224" s="74"/>
      <c r="S2224" s="61"/>
      <c r="T2224" s="61"/>
    </row>
    <row r="2225" spans="1:20" s="55" customFormat="1" ht="14.15" x14ac:dyDescent="0.4">
      <c r="A2225" s="39"/>
      <c r="E2225" s="74"/>
      <c r="F2225" s="74"/>
      <c r="G2225" s="74"/>
      <c r="S2225" s="61"/>
      <c r="T2225" s="61"/>
    </row>
    <row r="2226" spans="1:20" s="55" customFormat="1" ht="14.15" x14ac:dyDescent="0.4">
      <c r="A2226" s="39"/>
      <c r="E2226" s="74"/>
      <c r="F2226" s="74"/>
      <c r="G2226" s="74"/>
      <c r="S2226" s="61"/>
      <c r="T2226" s="61"/>
    </row>
    <row r="2227" spans="1:20" s="55" customFormat="1" ht="14.15" x14ac:dyDescent="0.4">
      <c r="A2227" s="39"/>
      <c r="E2227" s="74"/>
      <c r="F2227" s="74"/>
      <c r="G2227" s="74"/>
      <c r="S2227" s="61"/>
      <c r="T2227" s="61"/>
    </row>
    <row r="2228" spans="1:20" s="55" customFormat="1" ht="14.15" x14ac:dyDescent="0.4">
      <c r="A2228" s="39"/>
      <c r="E2228" s="74"/>
      <c r="F2228" s="74"/>
      <c r="G2228" s="74"/>
      <c r="S2228" s="61"/>
      <c r="T2228" s="61"/>
    </row>
    <row r="2229" spans="1:20" s="55" customFormat="1" ht="14.15" x14ac:dyDescent="0.4">
      <c r="A2229" s="39"/>
      <c r="E2229" s="74"/>
      <c r="F2229" s="74"/>
      <c r="G2229" s="74"/>
      <c r="S2229" s="61"/>
      <c r="T2229" s="61"/>
    </row>
    <row r="2230" spans="1:20" s="55" customFormat="1" ht="14.15" x14ac:dyDescent="0.4">
      <c r="A2230" s="39"/>
      <c r="E2230" s="74"/>
      <c r="F2230" s="74"/>
      <c r="G2230" s="74"/>
      <c r="S2230" s="61"/>
      <c r="T2230" s="61"/>
    </row>
    <row r="2231" spans="1:20" s="55" customFormat="1" ht="14.15" x14ac:dyDescent="0.4">
      <c r="A2231" s="39"/>
      <c r="E2231" s="74"/>
      <c r="F2231" s="74"/>
      <c r="G2231" s="74"/>
      <c r="S2231" s="61"/>
      <c r="T2231" s="61"/>
    </row>
    <row r="2232" spans="1:20" s="55" customFormat="1" ht="14.15" x14ac:dyDescent="0.4">
      <c r="A2232" s="39"/>
      <c r="E2232" s="74"/>
      <c r="F2232" s="74"/>
      <c r="G2232" s="74"/>
      <c r="S2232" s="61"/>
      <c r="T2232" s="61"/>
    </row>
    <row r="2233" spans="1:20" s="55" customFormat="1" ht="14.15" x14ac:dyDescent="0.4">
      <c r="A2233" s="39"/>
      <c r="E2233" s="74"/>
      <c r="F2233" s="74"/>
      <c r="G2233" s="74"/>
      <c r="S2233" s="61"/>
      <c r="T2233" s="61"/>
    </row>
    <row r="2234" spans="1:20" s="55" customFormat="1" ht="14.15" x14ac:dyDescent="0.4">
      <c r="A2234" s="39"/>
      <c r="E2234" s="74"/>
      <c r="F2234" s="74"/>
      <c r="G2234" s="74"/>
      <c r="S2234" s="61"/>
      <c r="T2234" s="61"/>
    </row>
    <row r="2235" spans="1:20" s="55" customFormat="1" ht="14.15" x14ac:dyDescent="0.4">
      <c r="A2235" s="39"/>
      <c r="E2235" s="74"/>
      <c r="F2235" s="74"/>
      <c r="G2235" s="74"/>
      <c r="S2235" s="61"/>
      <c r="T2235" s="61"/>
    </row>
    <row r="2236" spans="1:20" s="55" customFormat="1" ht="14.15" x14ac:dyDescent="0.4">
      <c r="A2236" s="39"/>
      <c r="E2236" s="74"/>
      <c r="F2236" s="74"/>
      <c r="G2236" s="74"/>
      <c r="S2236" s="61"/>
      <c r="T2236" s="61"/>
    </row>
    <row r="2237" spans="1:20" s="55" customFormat="1" ht="14.15" x14ac:dyDescent="0.4">
      <c r="A2237" s="39"/>
      <c r="E2237" s="74"/>
      <c r="F2237" s="74"/>
      <c r="G2237" s="74"/>
      <c r="S2237" s="61"/>
      <c r="T2237" s="61"/>
    </row>
    <row r="2238" spans="1:20" s="55" customFormat="1" ht="14.15" x14ac:dyDescent="0.4">
      <c r="A2238" s="39"/>
      <c r="E2238" s="74"/>
      <c r="F2238" s="74"/>
      <c r="G2238" s="74"/>
      <c r="S2238" s="61"/>
      <c r="T2238" s="61"/>
    </row>
    <row r="2239" spans="1:20" s="55" customFormat="1" ht="14.15" x14ac:dyDescent="0.4">
      <c r="A2239" s="39"/>
      <c r="E2239" s="74"/>
      <c r="F2239" s="74"/>
      <c r="G2239" s="74"/>
      <c r="S2239" s="61"/>
      <c r="T2239" s="61"/>
    </row>
    <row r="2240" spans="1:20" s="55" customFormat="1" ht="14.15" x14ac:dyDescent="0.4">
      <c r="A2240" s="39"/>
      <c r="E2240" s="74"/>
      <c r="F2240" s="74"/>
      <c r="G2240" s="74"/>
      <c r="S2240" s="61"/>
      <c r="T2240" s="61"/>
    </row>
    <row r="2241" spans="1:20" s="55" customFormat="1" ht="14.15" x14ac:dyDescent="0.4">
      <c r="A2241" s="39"/>
      <c r="E2241" s="74"/>
      <c r="F2241" s="74"/>
      <c r="G2241" s="74"/>
      <c r="S2241" s="61"/>
      <c r="T2241" s="61"/>
    </row>
    <row r="2242" spans="1:20" s="55" customFormat="1" ht="14.15" x14ac:dyDescent="0.4">
      <c r="A2242" s="39"/>
      <c r="E2242" s="74"/>
      <c r="F2242" s="74"/>
      <c r="G2242" s="74"/>
      <c r="S2242" s="61"/>
      <c r="T2242" s="61"/>
    </row>
    <row r="2243" spans="1:20" s="55" customFormat="1" ht="14.15" x14ac:dyDescent="0.4">
      <c r="A2243" s="39"/>
      <c r="E2243" s="74"/>
      <c r="F2243" s="74"/>
      <c r="G2243" s="74"/>
      <c r="S2243" s="61"/>
      <c r="T2243" s="61"/>
    </row>
    <row r="2244" spans="1:20" s="55" customFormat="1" ht="14.15" x14ac:dyDescent="0.4">
      <c r="A2244" s="39"/>
      <c r="E2244" s="74"/>
      <c r="F2244" s="74"/>
      <c r="G2244" s="74"/>
      <c r="S2244" s="61"/>
      <c r="T2244" s="61"/>
    </row>
    <row r="2245" spans="1:20" s="55" customFormat="1" ht="14.15" x14ac:dyDescent="0.4">
      <c r="A2245" s="39"/>
      <c r="E2245" s="74"/>
      <c r="F2245" s="74"/>
      <c r="G2245" s="74"/>
      <c r="S2245" s="61"/>
      <c r="T2245" s="61"/>
    </row>
    <row r="2246" spans="1:20" s="55" customFormat="1" ht="14.15" x14ac:dyDescent="0.4">
      <c r="A2246" s="39"/>
      <c r="E2246" s="74"/>
      <c r="F2246" s="74"/>
      <c r="G2246" s="74"/>
      <c r="S2246" s="61"/>
      <c r="T2246" s="61"/>
    </row>
    <row r="2247" spans="1:20" s="55" customFormat="1" ht="14.15" x14ac:dyDescent="0.4">
      <c r="A2247" s="39"/>
      <c r="E2247" s="74"/>
      <c r="F2247" s="74"/>
      <c r="G2247" s="74"/>
      <c r="S2247" s="61"/>
      <c r="T2247" s="61"/>
    </row>
    <row r="2248" spans="1:20" s="55" customFormat="1" ht="14.15" x14ac:dyDescent="0.4">
      <c r="A2248" s="39"/>
      <c r="E2248" s="74"/>
      <c r="F2248" s="74"/>
      <c r="G2248" s="74"/>
      <c r="S2248" s="61"/>
      <c r="T2248" s="61"/>
    </row>
    <row r="2249" spans="1:20" s="55" customFormat="1" ht="14.15" x14ac:dyDescent="0.4">
      <c r="A2249" s="39"/>
      <c r="E2249" s="74"/>
      <c r="F2249" s="74"/>
      <c r="G2249" s="74"/>
      <c r="S2249" s="61"/>
      <c r="T2249" s="61"/>
    </row>
    <row r="2250" spans="1:20" s="55" customFormat="1" ht="14.15" x14ac:dyDescent="0.4">
      <c r="A2250" s="39"/>
      <c r="E2250" s="74"/>
      <c r="F2250" s="74"/>
      <c r="G2250" s="74"/>
      <c r="S2250" s="61"/>
      <c r="T2250" s="61"/>
    </row>
    <row r="2251" spans="1:20" s="55" customFormat="1" ht="14.15" x14ac:dyDescent="0.4">
      <c r="A2251" s="39"/>
      <c r="E2251" s="74"/>
      <c r="F2251" s="74"/>
      <c r="G2251" s="74"/>
      <c r="S2251" s="61"/>
      <c r="T2251" s="61"/>
    </row>
    <row r="2252" spans="1:20" s="55" customFormat="1" ht="14.15" x14ac:dyDescent="0.4">
      <c r="A2252" s="39"/>
      <c r="E2252" s="74"/>
      <c r="F2252" s="74"/>
      <c r="G2252" s="74"/>
      <c r="S2252" s="61"/>
      <c r="T2252" s="61"/>
    </row>
    <row r="2253" spans="1:20" s="55" customFormat="1" ht="14.15" x14ac:dyDescent="0.4">
      <c r="A2253" s="39"/>
      <c r="E2253" s="74"/>
      <c r="F2253" s="74"/>
      <c r="G2253" s="74"/>
      <c r="S2253" s="61"/>
      <c r="T2253" s="61"/>
    </row>
    <row r="2254" spans="1:20" s="55" customFormat="1" ht="14.15" x14ac:dyDescent="0.4">
      <c r="A2254" s="39"/>
      <c r="E2254" s="74"/>
      <c r="F2254" s="74"/>
      <c r="G2254" s="74"/>
      <c r="S2254" s="61"/>
      <c r="T2254" s="61"/>
    </row>
    <row r="2255" spans="1:20" s="55" customFormat="1" ht="14.15" x14ac:dyDescent="0.4">
      <c r="A2255" s="39"/>
      <c r="E2255" s="74"/>
      <c r="F2255" s="74"/>
      <c r="G2255" s="74"/>
      <c r="S2255" s="61"/>
      <c r="T2255" s="61"/>
    </row>
    <row r="2256" spans="1:20" s="55" customFormat="1" ht="14.15" x14ac:dyDescent="0.4">
      <c r="A2256" s="39"/>
      <c r="E2256" s="74"/>
      <c r="F2256" s="74"/>
      <c r="G2256" s="74"/>
      <c r="S2256" s="61"/>
      <c r="T2256" s="61"/>
    </row>
    <row r="2257" spans="1:20" s="55" customFormat="1" ht="14.15" x14ac:dyDescent="0.4">
      <c r="A2257" s="39"/>
      <c r="E2257" s="74"/>
      <c r="F2257" s="74"/>
      <c r="G2257" s="74"/>
      <c r="S2257" s="61"/>
      <c r="T2257" s="61"/>
    </row>
    <row r="2258" spans="1:20" s="55" customFormat="1" ht="14.15" x14ac:dyDescent="0.4">
      <c r="A2258" s="39"/>
      <c r="E2258" s="74"/>
      <c r="F2258" s="74"/>
      <c r="G2258" s="74"/>
      <c r="S2258" s="61"/>
      <c r="T2258" s="61"/>
    </row>
    <row r="2259" spans="1:20" s="55" customFormat="1" ht="14.15" x14ac:dyDescent="0.4">
      <c r="A2259" s="39"/>
      <c r="E2259" s="74"/>
      <c r="F2259" s="74"/>
      <c r="G2259" s="74"/>
      <c r="S2259" s="61"/>
      <c r="T2259" s="61"/>
    </row>
    <row r="2260" spans="1:20" s="55" customFormat="1" ht="14.15" x14ac:dyDescent="0.4">
      <c r="A2260" s="39"/>
      <c r="E2260" s="74"/>
      <c r="F2260" s="74"/>
      <c r="G2260" s="74"/>
      <c r="S2260" s="61"/>
      <c r="T2260" s="61"/>
    </row>
    <row r="2261" spans="1:20" s="55" customFormat="1" ht="14.15" x14ac:dyDescent="0.4">
      <c r="A2261" s="39"/>
      <c r="E2261" s="74"/>
      <c r="F2261" s="74"/>
      <c r="G2261" s="74"/>
      <c r="S2261" s="61"/>
      <c r="T2261" s="61"/>
    </row>
    <row r="2262" spans="1:20" s="55" customFormat="1" ht="14.15" x14ac:dyDescent="0.4">
      <c r="A2262" s="39"/>
      <c r="E2262" s="74"/>
      <c r="F2262" s="74"/>
      <c r="G2262" s="74"/>
      <c r="S2262" s="61"/>
      <c r="T2262" s="61"/>
    </row>
    <row r="2263" spans="1:20" s="55" customFormat="1" ht="14.15" x14ac:dyDescent="0.4">
      <c r="A2263" s="39"/>
      <c r="E2263" s="74"/>
      <c r="F2263" s="74"/>
      <c r="G2263" s="74"/>
      <c r="S2263" s="61"/>
      <c r="T2263" s="61"/>
    </row>
    <row r="2264" spans="1:20" s="55" customFormat="1" ht="14.15" x14ac:dyDescent="0.4">
      <c r="A2264" s="39"/>
      <c r="E2264" s="74"/>
      <c r="F2264" s="74"/>
      <c r="G2264" s="74"/>
      <c r="S2264" s="61"/>
      <c r="T2264" s="61"/>
    </row>
    <row r="2265" spans="1:20" s="55" customFormat="1" ht="14.15" x14ac:dyDescent="0.4">
      <c r="A2265" s="39"/>
      <c r="E2265" s="74"/>
      <c r="F2265" s="74"/>
      <c r="G2265" s="74"/>
      <c r="S2265" s="61"/>
      <c r="T2265" s="61"/>
    </row>
    <row r="2266" spans="1:20" s="55" customFormat="1" ht="14.15" x14ac:dyDescent="0.4">
      <c r="A2266" s="39"/>
      <c r="E2266" s="74"/>
      <c r="F2266" s="74"/>
      <c r="G2266" s="74"/>
      <c r="S2266" s="61"/>
      <c r="T2266" s="61"/>
    </row>
    <row r="2267" spans="1:20" s="55" customFormat="1" ht="14.15" x14ac:dyDescent="0.4">
      <c r="A2267" s="39"/>
      <c r="E2267" s="74"/>
      <c r="F2267" s="74"/>
      <c r="G2267" s="74"/>
      <c r="S2267" s="61"/>
      <c r="T2267" s="61"/>
    </row>
    <row r="2268" spans="1:20" s="55" customFormat="1" ht="14.15" x14ac:dyDescent="0.4">
      <c r="A2268" s="39"/>
      <c r="E2268" s="74"/>
      <c r="F2268" s="74"/>
      <c r="G2268" s="74"/>
      <c r="S2268" s="61"/>
      <c r="T2268" s="61"/>
    </row>
    <row r="2269" spans="1:20" s="55" customFormat="1" ht="14.15" x14ac:dyDescent="0.4">
      <c r="A2269" s="39"/>
      <c r="E2269" s="74"/>
      <c r="F2269" s="74"/>
      <c r="G2269" s="74"/>
      <c r="S2269" s="61"/>
      <c r="T2269" s="61"/>
    </row>
    <row r="2270" spans="1:20" s="55" customFormat="1" ht="14.15" x14ac:dyDescent="0.4">
      <c r="A2270" s="39"/>
      <c r="E2270" s="74"/>
      <c r="F2270" s="74"/>
      <c r="G2270" s="74"/>
      <c r="S2270" s="61"/>
      <c r="T2270" s="61"/>
    </row>
    <row r="2271" spans="1:20" s="55" customFormat="1" ht="14.15" x14ac:dyDescent="0.4">
      <c r="A2271" s="39"/>
      <c r="E2271" s="74"/>
      <c r="F2271" s="74"/>
      <c r="G2271" s="74"/>
      <c r="S2271" s="61"/>
      <c r="T2271" s="61"/>
    </row>
    <row r="2272" spans="1:20" s="55" customFormat="1" ht="14.15" x14ac:dyDescent="0.4">
      <c r="A2272" s="39"/>
      <c r="E2272" s="74"/>
      <c r="F2272" s="74"/>
      <c r="G2272" s="74"/>
      <c r="S2272" s="61"/>
      <c r="T2272" s="61"/>
    </row>
    <row r="2273" spans="1:20" s="55" customFormat="1" ht="14.15" x14ac:dyDescent="0.4">
      <c r="A2273" s="39"/>
      <c r="E2273" s="74"/>
      <c r="F2273" s="74"/>
      <c r="G2273" s="74"/>
      <c r="S2273" s="61"/>
      <c r="T2273" s="61"/>
    </row>
    <row r="2274" spans="1:20" s="55" customFormat="1" ht="14.15" x14ac:dyDescent="0.4">
      <c r="A2274" s="39"/>
      <c r="E2274" s="74"/>
      <c r="F2274" s="74"/>
      <c r="G2274" s="74"/>
      <c r="S2274" s="61"/>
      <c r="T2274" s="61"/>
    </row>
    <row r="2275" spans="1:20" s="55" customFormat="1" ht="14.15" x14ac:dyDescent="0.4">
      <c r="A2275" s="39"/>
      <c r="E2275" s="74"/>
      <c r="F2275" s="74"/>
      <c r="G2275" s="74"/>
      <c r="S2275" s="61"/>
      <c r="T2275" s="61"/>
    </row>
    <row r="2276" spans="1:20" s="55" customFormat="1" ht="14.15" x14ac:dyDescent="0.4">
      <c r="A2276" s="39"/>
      <c r="E2276" s="74"/>
      <c r="F2276" s="74"/>
      <c r="G2276" s="74"/>
      <c r="S2276" s="61"/>
      <c r="T2276" s="61"/>
    </row>
    <row r="2277" spans="1:20" s="55" customFormat="1" ht="14.15" x14ac:dyDescent="0.4">
      <c r="A2277" s="39"/>
      <c r="E2277" s="74"/>
      <c r="F2277" s="74"/>
      <c r="G2277" s="74"/>
      <c r="S2277" s="61"/>
      <c r="T2277" s="61"/>
    </row>
    <row r="2278" spans="1:20" s="55" customFormat="1" ht="14.15" x14ac:dyDescent="0.4">
      <c r="A2278" s="39"/>
      <c r="E2278" s="74"/>
      <c r="F2278" s="74"/>
      <c r="G2278" s="74"/>
      <c r="S2278" s="61"/>
      <c r="T2278" s="61"/>
    </row>
    <row r="2279" spans="1:20" s="55" customFormat="1" ht="14.15" x14ac:dyDescent="0.4">
      <c r="A2279" s="39"/>
      <c r="E2279" s="74"/>
      <c r="F2279" s="74"/>
      <c r="G2279" s="74"/>
      <c r="S2279" s="61"/>
      <c r="T2279" s="61"/>
    </row>
    <row r="2280" spans="1:20" s="55" customFormat="1" ht="14.15" x14ac:dyDescent="0.4">
      <c r="A2280" s="39"/>
      <c r="E2280" s="74"/>
      <c r="F2280" s="74"/>
      <c r="G2280" s="74"/>
      <c r="S2280" s="61"/>
      <c r="T2280" s="61"/>
    </row>
    <row r="2281" spans="1:20" s="55" customFormat="1" ht="14.15" x14ac:dyDescent="0.4">
      <c r="A2281" s="39"/>
      <c r="E2281" s="74"/>
      <c r="F2281" s="74"/>
      <c r="G2281" s="74"/>
      <c r="S2281" s="61"/>
      <c r="T2281" s="61"/>
    </row>
    <row r="2282" spans="1:20" s="55" customFormat="1" ht="14.15" x14ac:dyDescent="0.4">
      <c r="A2282" s="39"/>
      <c r="E2282" s="74"/>
      <c r="F2282" s="74"/>
      <c r="G2282" s="74"/>
      <c r="S2282" s="61"/>
      <c r="T2282" s="61"/>
    </row>
    <row r="2283" spans="1:20" s="55" customFormat="1" ht="14.15" x14ac:dyDescent="0.4">
      <c r="A2283" s="39"/>
      <c r="E2283" s="74"/>
      <c r="F2283" s="74"/>
      <c r="G2283" s="74"/>
      <c r="S2283" s="61"/>
      <c r="T2283" s="61"/>
    </row>
    <row r="2284" spans="1:20" s="55" customFormat="1" ht="14.15" x14ac:dyDescent="0.4">
      <c r="A2284" s="39"/>
      <c r="E2284" s="74"/>
      <c r="F2284" s="74"/>
      <c r="G2284" s="74"/>
      <c r="S2284" s="61"/>
      <c r="T2284" s="61"/>
    </row>
    <row r="2285" spans="1:20" s="55" customFormat="1" ht="14.15" x14ac:dyDescent="0.4">
      <c r="A2285" s="39"/>
      <c r="E2285" s="74"/>
      <c r="F2285" s="74"/>
      <c r="G2285" s="74"/>
      <c r="S2285" s="61"/>
      <c r="T2285" s="61"/>
    </row>
    <row r="2286" spans="1:20" s="55" customFormat="1" ht="14.15" x14ac:dyDescent="0.4">
      <c r="A2286" s="39"/>
      <c r="E2286" s="74"/>
      <c r="F2286" s="74"/>
      <c r="G2286" s="74"/>
      <c r="S2286" s="61"/>
      <c r="T2286" s="61"/>
    </row>
    <row r="2287" spans="1:20" s="55" customFormat="1" ht="14.15" x14ac:dyDescent="0.4">
      <c r="A2287" s="39"/>
      <c r="E2287" s="74"/>
      <c r="F2287" s="74"/>
      <c r="G2287" s="74"/>
      <c r="S2287" s="61"/>
      <c r="T2287" s="61"/>
    </row>
    <row r="2288" spans="1:20" s="55" customFormat="1" ht="14.15" x14ac:dyDescent="0.4">
      <c r="A2288" s="39"/>
      <c r="E2288" s="74"/>
      <c r="F2288" s="74"/>
      <c r="G2288" s="74"/>
      <c r="S2288" s="61"/>
      <c r="T2288" s="61"/>
    </row>
    <row r="2289" spans="1:20" s="55" customFormat="1" ht="14.15" x14ac:dyDescent="0.4">
      <c r="A2289" s="39"/>
      <c r="E2289" s="74"/>
      <c r="F2289" s="74"/>
      <c r="G2289" s="74"/>
      <c r="S2289" s="61"/>
      <c r="T2289" s="61"/>
    </row>
    <row r="2290" spans="1:20" s="55" customFormat="1" ht="14.15" x14ac:dyDescent="0.4">
      <c r="A2290" s="39"/>
      <c r="E2290" s="74"/>
      <c r="F2290" s="74"/>
      <c r="G2290" s="74"/>
      <c r="S2290" s="61"/>
      <c r="T2290" s="61"/>
    </row>
    <row r="2291" spans="1:20" s="55" customFormat="1" ht="14.15" x14ac:dyDescent="0.4">
      <c r="A2291" s="39"/>
      <c r="E2291" s="74"/>
      <c r="F2291" s="74"/>
      <c r="G2291" s="74"/>
      <c r="S2291" s="61"/>
      <c r="T2291" s="61"/>
    </row>
    <row r="2292" spans="1:20" s="55" customFormat="1" ht="14.15" x14ac:dyDescent="0.4">
      <c r="A2292" s="39"/>
      <c r="E2292" s="74"/>
      <c r="F2292" s="74"/>
      <c r="G2292" s="74"/>
      <c r="S2292" s="61"/>
      <c r="T2292" s="61"/>
    </row>
    <row r="2293" spans="1:20" s="55" customFormat="1" ht="14.15" x14ac:dyDescent="0.4">
      <c r="A2293" s="39"/>
      <c r="E2293" s="74"/>
      <c r="F2293" s="74"/>
      <c r="G2293" s="74"/>
      <c r="S2293" s="61"/>
      <c r="T2293" s="61"/>
    </row>
    <row r="2294" spans="1:20" s="55" customFormat="1" ht="14.15" x14ac:dyDescent="0.4">
      <c r="A2294" s="39"/>
      <c r="E2294" s="74"/>
      <c r="F2294" s="74"/>
      <c r="G2294" s="74"/>
      <c r="S2294" s="61"/>
      <c r="T2294" s="61"/>
    </row>
    <row r="2295" spans="1:20" s="55" customFormat="1" ht="14.15" x14ac:dyDescent="0.4">
      <c r="A2295" s="39"/>
      <c r="E2295" s="74"/>
      <c r="F2295" s="74"/>
      <c r="G2295" s="74"/>
      <c r="S2295" s="61"/>
      <c r="T2295" s="61"/>
    </row>
    <row r="2296" spans="1:20" s="55" customFormat="1" ht="14.15" x14ac:dyDescent="0.4">
      <c r="A2296" s="39"/>
      <c r="E2296" s="74"/>
      <c r="F2296" s="74"/>
      <c r="G2296" s="74"/>
      <c r="S2296" s="61"/>
      <c r="T2296" s="61"/>
    </row>
    <row r="2297" spans="1:20" s="55" customFormat="1" ht="14.15" x14ac:dyDescent="0.4">
      <c r="A2297" s="39"/>
      <c r="E2297" s="74"/>
      <c r="F2297" s="74"/>
      <c r="G2297" s="74"/>
      <c r="S2297" s="61"/>
      <c r="T2297" s="61"/>
    </row>
    <row r="2298" spans="1:20" s="55" customFormat="1" ht="14.15" x14ac:dyDescent="0.4">
      <c r="A2298" s="39"/>
      <c r="E2298" s="74"/>
      <c r="F2298" s="74"/>
      <c r="G2298" s="74"/>
      <c r="S2298" s="61"/>
      <c r="T2298" s="61"/>
    </row>
    <row r="2299" spans="1:20" s="55" customFormat="1" ht="14.15" x14ac:dyDescent="0.4">
      <c r="A2299" s="39"/>
      <c r="E2299" s="74"/>
      <c r="F2299" s="74"/>
      <c r="G2299" s="74"/>
      <c r="S2299" s="61"/>
      <c r="T2299" s="61"/>
    </row>
    <row r="2300" spans="1:20" s="55" customFormat="1" ht="14.15" x14ac:dyDescent="0.4">
      <c r="A2300" s="39"/>
      <c r="E2300" s="74"/>
      <c r="F2300" s="74"/>
      <c r="G2300" s="74"/>
      <c r="S2300" s="61"/>
      <c r="T2300" s="61"/>
    </row>
    <row r="2301" spans="1:20" s="55" customFormat="1" ht="14.15" x14ac:dyDescent="0.4">
      <c r="A2301" s="39"/>
      <c r="E2301" s="74"/>
      <c r="F2301" s="74"/>
      <c r="G2301" s="74"/>
      <c r="S2301" s="61"/>
      <c r="T2301" s="61"/>
    </row>
    <row r="2302" spans="1:20" s="55" customFormat="1" ht="14.15" x14ac:dyDescent="0.4">
      <c r="A2302" s="39"/>
      <c r="E2302" s="74"/>
      <c r="F2302" s="74"/>
      <c r="G2302" s="74"/>
      <c r="S2302" s="61"/>
      <c r="T2302" s="61"/>
    </row>
    <row r="2303" spans="1:20" s="55" customFormat="1" ht="14.15" x14ac:dyDescent="0.4">
      <c r="A2303" s="39"/>
      <c r="E2303" s="74"/>
      <c r="F2303" s="74"/>
      <c r="G2303" s="74"/>
      <c r="S2303" s="61"/>
      <c r="T2303" s="61"/>
    </row>
    <row r="2304" spans="1:20" s="55" customFormat="1" ht="14.15" x14ac:dyDescent="0.4">
      <c r="A2304" s="39"/>
      <c r="E2304" s="74"/>
      <c r="F2304" s="74"/>
      <c r="G2304" s="74"/>
      <c r="S2304" s="61"/>
      <c r="T2304" s="61"/>
    </row>
    <row r="2305" spans="1:20" s="55" customFormat="1" ht="14.15" x14ac:dyDescent="0.4">
      <c r="A2305" s="39"/>
      <c r="E2305" s="74"/>
      <c r="F2305" s="74"/>
      <c r="G2305" s="74"/>
      <c r="S2305" s="61"/>
      <c r="T2305" s="61"/>
    </row>
    <row r="2306" spans="1:20" s="55" customFormat="1" ht="14.15" x14ac:dyDescent="0.4">
      <c r="A2306" s="39"/>
      <c r="E2306" s="74"/>
      <c r="F2306" s="74"/>
      <c r="G2306" s="74"/>
      <c r="S2306" s="61"/>
      <c r="T2306" s="61"/>
    </row>
    <row r="2307" spans="1:20" s="55" customFormat="1" ht="14.15" x14ac:dyDescent="0.4">
      <c r="A2307" s="39"/>
      <c r="E2307" s="74"/>
      <c r="F2307" s="74"/>
      <c r="G2307" s="74"/>
      <c r="S2307" s="61"/>
      <c r="T2307" s="61"/>
    </row>
    <row r="2308" spans="1:20" s="55" customFormat="1" ht="14.15" x14ac:dyDescent="0.4">
      <c r="A2308" s="39"/>
      <c r="E2308" s="74"/>
      <c r="F2308" s="74"/>
      <c r="G2308" s="74"/>
      <c r="S2308" s="61"/>
      <c r="T2308" s="61"/>
    </row>
    <row r="2309" spans="1:20" s="55" customFormat="1" ht="14.15" x14ac:dyDescent="0.4">
      <c r="A2309" s="39"/>
      <c r="E2309" s="74"/>
      <c r="F2309" s="74"/>
      <c r="G2309" s="74"/>
      <c r="S2309" s="61"/>
      <c r="T2309" s="61"/>
    </row>
    <row r="2310" spans="1:20" s="55" customFormat="1" ht="14.15" x14ac:dyDescent="0.4">
      <c r="A2310" s="39"/>
      <c r="E2310" s="74"/>
      <c r="F2310" s="74"/>
      <c r="G2310" s="74"/>
      <c r="S2310" s="61"/>
      <c r="T2310" s="61"/>
    </row>
    <row r="2311" spans="1:20" s="55" customFormat="1" ht="14.15" x14ac:dyDescent="0.4">
      <c r="A2311" s="39"/>
      <c r="E2311" s="74"/>
      <c r="F2311" s="74"/>
      <c r="G2311" s="74"/>
      <c r="S2311" s="61"/>
      <c r="T2311" s="61"/>
    </row>
    <row r="2312" spans="1:20" s="55" customFormat="1" ht="14.15" x14ac:dyDescent="0.4">
      <c r="A2312" s="39"/>
      <c r="E2312" s="74"/>
      <c r="F2312" s="74"/>
      <c r="G2312" s="74"/>
      <c r="S2312" s="61"/>
      <c r="T2312" s="61"/>
    </row>
    <row r="2313" spans="1:20" s="55" customFormat="1" ht="14.15" x14ac:dyDescent="0.4">
      <c r="A2313" s="39"/>
      <c r="E2313" s="74"/>
      <c r="F2313" s="74"/>
      <c r="G2313" s="74"/>
      <c r="S2313" s="61"/>
      <c r="T2313" s="61"/>
    </row>
    <row r="2314" spans="1:20" s="55" customFormat="1" ht="14.15" x14ac:dyDescent="0.4">
      <c r="A2314" s="39"/>
      <c r="E2314" s="74"/>
      <c r="F2314" s="74"/>
      <c r="G2314" s="74"/>
      <c r="S2314" s="61"/>
      <c r="T2314" s="61"/>
    </row>
    <row r="2315" spans="1:20" s="55" customFormat="1" ht="14.15" x14ac:dyDescent="0.4">
      <c r="A2315" s="39"/>
      <c r="E2315" s="74"/>
      <c r="F2315" s="74"/>
      <c r="G2315" s="74"/>
      <c r="S2315" s="61"/>
      <c r="T2315" s="61"/>
    </row>
    <row r="2316" spans="1:20" s="55" customFormat="1" ht="14.15" x14ac:dyDescent="0.4">
      <c r="A2316" s="39"/>
      <c r="E2316" s="74"/>
      <c r="F2316" s="74"/>
      <c r="G2316" s="74"/>
      <c r="S2316" s="61"/>
      <c r="T2316" s="61"/>
    </row>
    <row r="2317" spans="1:20" s="55" customFormat="1" ht="14.15" x14ac:dyDescent="0.4">
      <c r="A2317" s="39"/>
      <c r="E2317" s="74"/>
      <c r="F2317" s="74"/>
      <c r="G2317" s="74"/>
      <c r="S2317" s="61"/>
      <c r="T2317" s="61"/>
    </row>
    <row r="2318" spans="1:20" s="55" customFormat="1" ht="14.15" x14ac:dyDescent="0.4">
      <c r="A2318" s="39"/>
      <c r="E2318" s="74"/>
      <c r="F2318" s="74"/>
      <c r="G2318" s="74"/>
      <c r="S2318" s="61"/>
      <c r="T2318" s="61"/>
    </row>
    <row r="2319" spans="1:20" s="55" customFormat="1" ht="14.15" x14ac:dyDescent="0.4">
      <c r="A2319" s="39"/>
      <c r="E2319" s="74"/>
      <c r="F2319" s="74"/>
      <c r="G2319" s="74"/>
      <c r="S2319" s="61"/>
      <c r="T2319" s="61"/>
    </row>
    <row r="2320" spans="1:20" s="55" customFormat="1" ht="14.15" x14ac:dyDescent="0.4">
      <c r="A2320" s="39"/>
      <c r="E2320" s="74"/>
      <c r="F2320" s="74"/>
      <c r="G2320" s="74"/>
      <c r="S2320" s="61"/>
      <c r="T2320" s="61"/>
    </row>
    <row r="2321" spans="1:20" s="55" customFormat="1" ht="14.15" x14ac:dyDescent="0.4">
      <c r="A2321" s="39"/>
      <c r="E2321" s="74"/>
      <c r="F2321" s="74"/>
      <c r="G2321" s="74"/>
      <c r="S2321" s="61"/>
      <c r="T2321" s="61"/>
    </row>
    <row r="2322" spans="1:20" s="55" customFormat="1" ht="14.15" x14ac:dyDescent="0.4">
      <c r="A2322" s="39"/>
      <c r="E2322" s="74"/>
      <c r="F2322" s="74"/>
      <c r="G2322" s="74"/>
      <c r="S2322" s="61"/>
      <c r="T2322" s="61"/>
    </row>
    <row r="2323" spans="1:20" s="55" customFormat="1" ht="14.15" x14ac:dyDescent="0.4">
      <c r="A2323" s="39"/>
      <c r="E2323" s="74"/>
      <c r="F2323" s="74"/>
      <c r="G2323" s="74"/>
      <c r="S2323" s="61"/>
      <c r="T2323" s="61"/>
    </row>
    <row r="2324" spans="1:20" s="55" customFormat="1" ht="14.15" x14ac:dyDescent="0.4">
      <c r="A2324" s="39"/>
      <c r="E2324" s="74"/>
      <c r="F2324" s="74"/>
      <c r="G2324" s="74"/>
      <c r="S2324" s="61"/>
      <c r="T2324" s="61"/>
    </row>
    <row r="2325" spans="1:20" s="55" customFormat="1" ht="14.15" x14ac:dyDescent="0.4">
      <c r="A2325" s="39"/>
      <c r="E2325" s="74"/>
      <c r="F2325" s="74"/>
      <c r="G2325" s="74"/>
      <c r="S2325" s="61"/>
      <c r="T2325" s="61"/>
    </row>
    <row r="2326" spans="1:20" s="55" customFormat="1" ht="14.15" x14ac:dyDescent="0.4">
      <c r="A2326" s="39"/>
      <c r="E2326" s="74"/>
      <c r="F2326" s="74"/>
      <c r="G2326" s="74"/>
      <c r="S2326" s="61"/>
      <c r="T2326" s="61"/>
    </row>
    <row r="2327" spans="1:20" s="55" customFormat="1" ht="14.15" x14ac:dyDescent="0.4">
      <c r="A2327" s="39"/>
      <c r="E2327" s="74"/>
      <c r="F2327" s="74"/>
      <c r="G2327" s="74"/>
      <c r="S2327" s="61"/>
      <c r="T2327" s="61"/>
    </row>
    <row r="2328" spans="1:20" s="55" customFormat="1" ht="14.15" x14ac:dyDescent="0.4">
      <c r="A2328" s="39"/>
      <c r="E2328" s="74"/>
      <c r="F2328" s="74"/>
      <c r="G2328" s="74"/>
      <c r="S2328" s="61"/>
      <c r="T2328" s="61"/>
    </row>
    <row r="2329" spans="1:20" s="55" customFormat="1" ht="14.15" x14ac:dyDescent="0.4">
      <c r="A2329" s="39"/>
      <c r="E2329" s="74"/>
      <c r="F2329" s="74"/>
      <c r="G2329" s="74"/>
      <c r="S2329" s="61"/>
      <c r="T2329" s="61"/>
    </row>
    <row r="2330" spans="1:20" s="55" customFormat="1" ht="14.15" x14ac:dyDescent="0.4">
      <c r="A2330" s="39"/>
      <c r="E2330" s="74"/>
      <c r="F2330" s="74"/>
      <c r="G2330" s="74"/>
      <c r="S2330" s="61"/>
      <c r="T2330" s="61"/>
    </row>
    <row r="2331" spans="1:20" s="55" customFormat="1" ht="14.15" x14ac:dyDescent="0.4">
      <c r="A2331" s="39"/>
      <c r="E2331" s="74"/>
      <c r="F2331" s="74"/>
      <c r="G2331" s="74"/>
      <c r="S2331" s="61"/>
      <c r="T2331" s="61"/>
    </row>
    <row r="2332" spans="1:20" s="55" customFormat="1" ht="14.15" x14ac:dyDescent="0.4">
      <c r="A2332" s="39"/>
      <c r="E2332" s="74"/>
      <c r="F2332" s="74"/>
      <c r="G2332" s="74"/>
      <c r="S2332" s="61"/>
      <c r="T2332" s="61"/>
    </row>
    <row r="2333" spans="1:20" s="55" customFormat="1" ht="14.15" x14ac:dyDescent="0.4">
      <c r="A2333" s="39"/>
      <c r="E2333" s="74"/>
      <c r="F2333" s="74"/>
      <c r="G2333" s="74"/>
      <c r="S2333" s="61"/>
      <c r="T2333" s="61"/>
    </row>
    <row r="2334" spans="1:20" s="55" customFormat="1" ht="14.15" x14ac:dyDescent="0.4">
      <c r="A2334" s="39"/>
      <c r="E2334" s="74"/>
      <c r="F2334" s="74"/>
      <c r="G2334" s="74"/>
      <c r="S2334" s="61"/>
      <c r="T2334" s="61"/>
    </row>
    <row r="2335" spans="1:20" s="55" customFormat="1" ht="14.15" x14ac:dyDescent="0.4">
      <c r="A2335" s="39"/>
      <c r="E2335" s="74"/>
      <c r="F2335" s="74"/>
      <c r="G2335" s="74"/>
      <c r="S2335" s="61"/>
      <c r="T2335" s="61"/>
    </row>
    <row r="2336" spans="1:20" s="55" customFormat="1" ht="14.15" x14ac:dyDescent="0.4">
      <c r="A2336" s="39"/>
      <c r="E2336" s="74"/>
      <c r="F2336" s="74"/>
      <c r="G2336" s="74"/>
      <c r="S2336" s="61"/>
      <c r="T2336" s="61"/>
    </row>
    <row r="2337" spans="1:20" s="55" customFormat="1" ht="14.15" x14ac:dyDescent="0.4">
      <c r="A2337" s="39"/>
      <c r="E2337" s="74"/>
      <c r="F2337" s="74"/>
      <c r="G2337" s="74"/>
      <c r="S2337" s="61"/>
      <c r="T2337" s="61"/>
    </row>
    <row r="2338" spans="1:20" s="55" customFormat="1" ht="14.15" x14ac:dyDescent="0.4">
      <c r="A2338" s="39"/>
      <c r="E2338" s="74"/>
      <c r="F2338" s="74"/>
      <c r="G2338" s="74"/>
      <c r="S2338" s="61"/>
      <c r="T2338" s="61"/>
    </row>
    <row r="2339" spans="1:20" s="55" customFormat="1" ht="14.15" x14ac:dyDescent="0.4">
      <c r="A2339" s="39"/>
      <c r="E2339" s="74"/>
      <c r="F2339" s="74"/>
      <c r="G2339" s="74"/>
      <c r="S2339" s="61"/>
      <c r="T2339" s="61"/>
    </row>
    <row r="2340" spans="1:20" s="55" customFormat="1" ht="14.15" x14ac:dyDescent="0.4">
      <c r="A2340" s="39"/>
      <c r="E2340" s="74"/>
      <c r="F2340" s="74"/>
      <c r="G2340" s="74"/>
      <c r="S2340" s="61"/>
      <c r="T2340" s="61"/>
    </row>
    <row r="2341" spans="1:20" s="55" customFormat="1" ht="14.15" x14ac:dyDescent="0.4">
      <c r="A2341" s="39"/>
      <c r="E2341" s="74"/>
      <c r="F2341" s="74"/>
      <c r="G2341" s="74"/>
      <c r="S2341" s="61"/>
      <c r="T2341" s="61"/>
    </row>
    <row r="2342" spans="1:20" s="55" customFormat="1" ht="14.15" x14ac:dyDescent="0.4">
      <c r="A2342" s="39"/>
      <c r="E2342" s="74"/>
      <c r="F2342" s="74"/>
      <c r="G2342" s="74"/>
      <c r="S2342" s="61"/>
      <c r="T2342" s="61"/>
    </row>
    <row r="2343" spans="1:20" s="55" customFormat="1" ht="14.15" x14ac:dyDescent="0.4">
      <c r="A2343" s="39"/>
      <c r="E2343" s="74"/>
      <c r="F2343" s="74"/>
      <c r="G2343" s="74"/>
      <c r="S2343" s="61"/>
      <c r="T2343" s="61"/>
    </row>
    <row r="2344" spans="1:20" s="55" customFormat="1" ht="14.15" x14ac:dyDescent="0.4">
      <c r="A2344" s="39"/>
      <c r="E2344" s="74"/>
      <c r="F2344" s="74"/>
      <c r="G2344" s="74"/>
      <c r="S2344" s="61"/>
      <c r="T2344" s="61"/>
    </row>
    <row r="2345" spans="1:20" s="55" customFormat="1" ht="14.15" x14ac:dyDescent="0.4">
      <c r="A2345" s="39"/>
      <c r="E2345" s="74"/>
      <c r="F2345" s="74"/>
      <c r="G2345" s="74"/>
      <c r="S2345" s="61"/>
      <c r="T2345" s="61"/>
    </row>
    <row r="2346" spans="1:20" s="55" customFormat="1" ht="14.15" x14ac:dyDescent="0.4">
      <c r="A2346" s="39"/>
      <c r="E2346" s="74"/>
      <c r="F2346" s="74"/>
      <c r="G2346" s="74"/>
      <c r="S2346" s="61"/>
      <c r="T2346" s="61"/>
    </row>
    <row r="2347" spans="1:20" s="55" customFormat="1" ht="14.15" x14ac:dyDescent="0.4">
      <c r="A2347" s="39"/>
      <c r="E2347" s="74"/>
      <c r="F2347" s="74"/>
      <c r="G2347" s="74"/>
      <c r="S2347" s="61"/>
      <c r="T2347" s="61"/>
    </row>
    <row r="2348" spans="1:20" s="55" customFormat="1" ht="14.15" x14ac:dyDescent="0.4">
      <c r="A2348" s="39"/>
      <c r="E2348" s="74"/>
      <c r="F2348" s="74"/>
      <c r="G2348" s="74"/>
      <c r="S2348" s="61"/>
      <c r="T2348" s="61"/>
    </row>
    <row r="2349" spans="1:20" s="55" customFormat="1" ht="14.15" x14ac:dyDescent="0.4">
      <c r="A2349" s="39"/>
      <c r="E2349" s="74"/>
      <c r="F2349" s="74"/>
      <c r="G2349" s="74"/>
      <c r="S2349" s="61"/>
      <c r="T2349" s="61"/>
    </row>
    <row r="2350" spans="1:20" s="55" customFormat="1" ht="14.15" x14ac:dyDescent="0.4">
      <c r="A2350" s="39"/>
      <c r="E2350" s="74"/>
      <c r="F2350" s="74"/>
      <c r="G2350" s="74"/>
      <c r="S2350" s="61"/>
      <c r="T2350" s="61"/>
    </row>
    <row r="2351" spans="1:20" s="55" customFormat="1" ht="14.15" x14ac:dyDescent="0.4">
      <c r="A2351" s="39"/>
      <c r="E2351" s="74"/>
      <c r="F2351" s="74"/>
      <c r="G2351" s="74"/>
      <c r="S2351" s="61"/>
      <c r="T2351" s="61"/>
    </row>
    <row r="2352" spans="1:20" s="55" customFormat="1" ht="14.15" x14ac:dyDescent="0.4">
      <c r="A2352" s="39"/>
      <c r="E2352" s="74"/>
      <c r="F2352" s="74"/>
      <c r="G2352" s="74"/>
      <c r="S2352" s="61"/>
      <c r="T2352" s="61"/>
    </row>
    <row r="2353" spans="1:20" s="55" customFormat="1" ht="14.15" x14ac:dyDescent="0.4">
      <c r="A2353" s="39"/>
      <c r="E2353" s="74"/>
      <c r="F2353" s="74"/>
      <c r="G2353" s="74"/>
      <c r="S2353" s="61"/>
      <c r="T2353" s="61"/>
    </row>
    <row r="2354" spans="1:20" s="55" customFormat="1" ht="14.15" x14ac:dyDescent="0.4">
      <c r="A2354" s="39"/>
      <c r="E2354" s="74"/>
      <c r="F2354" s="74"/>
      <c r="G2354" s="74"/>
      <c r="S2354" s="61"/>
      <c r="T2354" s="61"/>
    </row>
    <row r="2355" spans="1:20" s="55" customFormat="1" ht="14.15" x14ac:dyDescent="0.4">
      <c r="A2355" s="39"/>
      <c r="E2355" s="74"/>
      <c r="F2355" s="74"/>
      <c r="G2355" s="74"/>
      <c r="S2355" s="61"/>
      <c r="T2355" s="61"/>
    </row>
    <row r="2356" spans="1:20" s="55" customFormat="1" ht="14.15" x14ac:dyDescent="0.4">
      <c r="A2356" s="39"/>
      <c r="E2356" s="74"/>
      <c r="F2356" s="74"/>
      <c r="G2356" s="74"/>
      <c r="S2356" s="61"/>
      <c r="T2356" s="61"/>
    </row>
    <row r="2357" spans="1:20" s="55" customFormat="1" ht="14.15" x14ac:dyDescent="0.4">
      <c r="A2357" s="39"/>
      <c r="E2357" s="74"/>
      <c r="F2357" s="74"/>
      <c r="G2357" s="74"/>
      <c r="S2357" s="61"/>
      <c r="T2357" s="61"/>
    </row>
    <row r="2358" spans="1:20" s="55" customFormat="1" ht="14.15" x14ac:dyDescent="0.4">
      <c r="A2358" s="39"/>
      <c r="E2358" s="74"/>
      <c r="F2358" s="74"/>
      <c r="G2358" s="74"/>
      <c r="S2358" s="61"/>
      <c r="T2358" s="61"/>
    </row>
    <row r="2359" spans="1:20" s="55" customFormat="1" ht="14.15" x14ac:dyDescent="0.4">
      <c r="A2359" s="39"/>
      <c r="E2359" s="74"/>
      <c r="F2359" s="74"/>
      <c r="G2359" s="74"/>
      <c r="S2359" s="61"/>
      <c r="T2359" s="61"/>
    </row>
    <row r="2360" spans="1:20" s="55" customFormat="1" ht="14.15" x14ac:dyDescent="0.4">
      <c r="A2360" s="39"/>
      <c r="E2360" s="74"/>
      <c r="F2360" s="74"/>
      <c r="G2360" s="74"/>
      <c r="S2360" s="61"/>
      <c r="T2360" s="61"/>
    </row>
    <row r="2361" spans="1:20" s="55" customFormat="1" ht="14.15" x14ac:dyDescent="0.4">
      <c r="A2361" s="39"/>
      <c r="E2361" s="74"/>
      <c r="F2361" s="74"/>
      <c r="G2361" s="74"/>
      <c r="S2361" s="61"/>
      <c r="T2361" s="61"/>
    </row>
    <row r="2362" spans="1:20" s="55" customFormat="1" ht="14.15" x14ac:dyDescent="0.4">
      <c r="A2362" s="39"/>
      <c r="E2362" s="74"/>
      <c r="F2362" s="74"/>
      <c r="G2362" s="74"/>
      <c r="S2362" s="61"/>
      <c r="T2362" s="61"/>
    </row>
    <row r="2363" spans="1:20" s="55" customFormat="1" ht="14.15" x14ac:dyDescent="0.4">
      <c r="A2363" s="39"/>
      <c r="E2363" s="74"/>
      <c r="F2363" s="74"/>
      <c r="G2363" s="74"/>
      <c r="S2363" s="61"/>
      <c r="T2363" s="61"/>
    </row>
    <row r="2364" spans="1:20" s="55" customFormat="1" ht="14.15" x14ac:dyDescent="0.4">
      <c r="A2364" s="39"/>
      <c r="E2364" s="74"/>
      <c r="F2364" s="74"/>
      <c r="G2364" s="74"/>
      <c r="S2364" s="61"/>
      <c r="T2364" s="61"/>
    </row>
    <row r="2365" spans="1:20" s="55" customFormat="1" ht="14.15" x14ac:dyDescent="0.4">
      <c r="A2365" s="39"/>
      <c r="E2365" s="74"/>
      <c r="F2365" s="74"/>
      <c r="G2365" s="74"/>
      <c r="S2365" s="61"/>
      <c r="T2365" s="61"/>
    </row>
    <row r="2366" spans="1:20" s="55" customFormat="1" ht="14.15" x14ac:dyDescent="0.4">
      <c r="A2366" s="39"/>
      <c r="E2366" s="74"/>
      <c r="F2366" s="74"/>
      <c r="G2366" s="74"/>
      <c r="S2366" s="61"/>
      <c r="T2366" s="61"/>
    </row>
    <row r="2367" spans="1:20" s="55" customFormat="1" ht="14.15" x14ac:dyDescent="0.4">
      <c r="A2367" s="39"/>
      <c r="E2367" s="74"/>
      <c r="F2367" s="74"/>
      <c r="G2367" s="74"/>
      <c r="S2367" s="61"/>
      <c r="T2367" s="61"/>
    </row>
    <row r="2368" spans="1:20" s="55" customFormat="1" ht="14.15" x14ac:dyDescent="0.4">
      <c r="A2368" s="39"/>
      <c r="E2368" s="74"/>
      <c r="F2368" s="74"/>
      <c r="G2368" s="74"/>
      <c r="S2368" s="61"/>
      <c r="T2368" s="61"/>
    </row>
    <row r="2369" spans="1:20" s="55" customFormat="1" ht="14.15" x14ac:dyDescent="0.4">
      <c r="A2369" s="39"/>
      <c r="E2369" s="74"/>
      <c r="F2369" s="74"/>
      <c r="G2369" s="74"/>
      <c r="S2369" s="61"/>
      <c r="T2369" s="61"/>
    </row>
    <row r="2370" spans="1:20" s="55" customFormat="1" ht="14.15" x14ac:dyDescent="0.4">
      <c r="A2370" s="39"/>
      <c r="E2370" s="74"/>
      <c r="F2370" s="74"/>
      <c r="G2370" s="74"/>
      <c r="S2370" s="61"/>
      <c r="T2370" s="61"/>
    </row>
    <row r="2371" spans="1:20" s="55" customFormat="1" ht="14.15" x14ac:dyDescent="0.4">
      <c r="A2371" s="39"/>
      <c r="E2371" s="74"/>
      <c r="F2371" s="74"/>
      <c r="G2371" s="74"/>
      <c r="S2371" s="61"/>
      <c r="T2371" s="61"/>
    </row>
    <row r="2372" spans="1:20" s="55" customFormat="1" ht="14.15" x14ac:dyDescent="0.4">
      <c r="A2372" s="39"/>
      <c r="E2372" s="74"/>
      <c r="F2372" s="74"/>
      <c r="G2372" s="74"/>
      <c r="S2372" s="61"/>
      <c r="T2372" s="61"/>
    </row>
    <row r="2373" spans="1:20" s="55" customFormat="1" ht="14.15" x14ac:dyDescent="0.4">
      <c r="A2373" s="39"/>
      <c r="E2373" s="74"/>
      <c r="F2373" s="74"/>
      <c r="G2373" s="74"/>
      <c r="S2373" s="61"/>
      <c r="T2373" s="61"/>
    </row>
    <row r="2374" spans="1:20" s="55" customFormat="1" ht="14.15" x14ac:dyDescent="0.4">
      <c r="A2374" s="39"/>
      <c r="E2374" s="74"/>
      <c r="F2374" s="74"/>
      <c r="G2374" s="74"/>
      <c r="S2374" s="61"/>
      <c r="T2374" s="61"/>
    </row>
    <row r="2375" spans="1:20" s="55" customFormat="1" ht="14.15" x14ac:dyDescent="0.4">
      <c r="A2375" s="39"/>
      <c r="E2375" s="74"/>
      <c r="F2375" s="74"/>
      <c r="G2375" s="74"/>
      <c r="S2375" s="61"/>
      <c r="T2375" s="61"/>
    </row>
    <row r="2376" spans="1:20" s="55" customFormat="1" ht="14.15" x14ac:dyDescent="0.4">
      <c r="A2376" s="39"/>
      <c r="E2376" s="74"/>
      <c r="F2376" s="74"/>
      <c r="G2376" s="74"/>
      <c r="S2376" s="61"/>
      <c r="T2376" s="61"/>
    </row>
    <row r="2377" spans="1:20" s="55" customFormat="1" ht="14.15" x14ac:dyDescent="0.4">
      <c r="A2377" s="39"/>
      <c r="E2377" s="74"/>
      <c r="F2377" s="74"/>
      <c r="G2377" s="74"/>
      <c r="S2377" s="61"/>
      <c r="T2377" s="61"/>
    </row>
    <row r="2378" spans="1:20" s="55" customFormat="1" ht="14.15" x14ac:dyDescent="0.4">
      <c r="A2378" s="39"/>
      <c r="E2378" s="74"/>
      <c r="F2378" s="74"/>
      <c r="G2378" s="74"/>
      <c r="S2378" s="61"/>
      <c r="T2378" s="61"/>
    </row>
    <row r="2379" spans="1:20" s="55" customFormat="1" ht="14.15" x14ac:dyDescent="0.4">
      <c r="A2379" s="39"/>
      <c r="E2379" s="74"/>
      <c r="F2379" s="74"/>
      <c r="G2379" s="74"/>
      <c r="S2379" s="61"/>
      <c r="T2379" s="61"/>
    </row>
    <row r="2380" spans="1:20" s="55" customFormat="1" ht="14.15" x14ac:dyDescent="0.4">
      <c r="A2380" s="39"/>
      <c r="E2380" s="74"/>
      <c r="F2380" s="74"/>
      <c r="G2380" s="74"/>
      <c r="S2380" s="61"/>
      <c r="T2380" s="61"/>
    </row>
    <row r="2381" spans="1:20" s="55" customFormat="1" ht="14.15" x14ac:dyDescent="0.4">
      <c r="A2381" s="39"/>
      <c r="E2381" s="74"/>
      <c r="F2381" s="74"/>
      <c r="G2381" s="74"/>
      <c r="S2381" s="61"/>
      <c r="T2381" s="61"/>
    </row>
    <row r="2382" spans="1:20" s="55" customFormat="1" ht="14.15" x14ac:dyDescent="0.4">
      <c r="A2382" s="39"/>
      <c r="E2382" s="74"/>
      <c r="F2382" s="74"/>
      <c r="G2382" s="74"/>
      <c r="S2382" s="61"/>
      <c r="T2382" s="61"/>
    </row>
    <row r="2383" spans="1:20" s="55" customFormat="1" ht="14.15" x14ac:dyDescent="0.4">
      <c r="A2383" s="39"/>
      <c r="E2383" s="74"/>
      <c r="F2383" s="74"/>
      <c r="G2383" s="74"/>
      <c r="S2383" s="61"/>
      <c r="T2383" s="61"/>
    </row>
    <row r="2384" spans="1:20" s="55" customFormat="1" ht="14.15" x14ac:dyDescent="0.4">
      <c r="A2384" s="39"/>
      <c r="E2384" s="74"/>
      <c r="F2384" s="74"/>
      <c r="G2384" s="74"/>
      <c r="S2384" s="61"/>
      <c r="T2384" s="61"/>
    </row>
    <row r="2385" spans="1:20" s="55" customFormat="1" ht="14.15" x14ac:dyDescent="0.4">
      <c r="A2385" s="39"/>
      <c r="E2385" s="74"/>
      <c r="F2385" s="74"/>
      <c r="G2385" s="74"/>
      <c r="S2385" s="61"/>
      <c r="T2385" s="61"/>
    </row>
    <row r="2386" spans="1:20" s="55" customFormat="1" ht="14.15" x14ac:dyDescent="0.4">
      <c r="A2386" s="39"/>
      <c r="E2386" s="74"/>
      <c r="F2386" s="74"/>
      <c r="G2386" s="74"/>
      <c r="S2386" s="61"/>
      <c r="T2386" s="61"/>
    </row>
    <row r="2387" spans="1:20" s="55" customFormat="1" ht="14.15" x14ac:dyDescent="0.4">
      <c r="A2387" s="39"/>
      <c r="E2387" s="74"/>
      <c r="F2387" s="74"/>
      <c r="G2387" s="74"/>
      <c r="S2387" s="61"/>
      <c r="T2387" s="61"/>
    </row>
    <row r="2388" spans="1:20" s="55" customFormat="1" ht="14.15" x14ac:dyDescent="0.4">
      <c r="A2388" s="39"/>
      <c r="E2388" s="74"/>
      <c r="F2388" s="74"/>
      <c r="G2388" s="74"/>
      <c r="S2388" s="61"/>
      <c r="T2388" s="61"/>
    </row>
    <row r="2389" spans="1:20" s="55" customFormat="1" ht="14.15" x14ac:dyDescent="0.4">
      <c r="A2389" s="39"/>
      <c r="E2389" s="74"/>
      <c r="F2389" s="74"/>
      <c r="G2389" s="74"/>
      <c r="S2389" s="61"/>
      <c r="T2389" s="61"/>
    </row>
    <row r="2390" spans="1:20" s="55" customFormat="1" ht="14.15" x14ac:dyDescent="0.4">
      <c r="A2390" s="39"/>
      <c r="E2390" s="74"/>
      <c r="F2390" s="74"/>
      <c r="G2390" s="74"/>
      <c r="S2390" s="61"/>
      <c r="T2390" s="61"/>
    </row>
    <row r="2391" spans="1:20" s="55" customFormat="1" ht="14.15" x14ac:dyDescent="0.4">
      <c r="A2391" s="39"/>
      <c r="E2391" s="74"/>
      <c r="F2391" s="74"/>
      <c r="G2391" s="74"/>
      <c r="S2391" s="61"/>
      <c r="T2391" s="61"/>
    </row>
    <row r="2392" spans="1:20" s="55" customFormat="1" ht="14.15" x14ac:dyDescent="0.4">
      <c r="A2392" s="39"/>
      <c r="E2392" s="74"/>
      <c r="F2392" s="74"/>
      <c r="G2392" s="74"/>
      <c r="S2392" s="61"/>
      <c r="T2392" s="61"/>
    </row>
    <row r="2393" spans="1:20" s="55" customFormat="1" ht="14.15" x14ac:dyDescent="0.4">
      <c r="A2393" s="39"/>
      <c r="E2393" s="74"/>
      <c r="F2393" s="74"/>
      <c r="G2393" s="74"/>
      <c r="S2393" s="61"/>
      <c r="T2393" s="61"/>
    </row>
    <row r="2394" spans="1:20" s="55" customFormat="1" ht="14.15" x14ac:dyDescent="0.4">
      <c r="A2394" s="39"/>
      <c r="E2394" s="74"/>
      <c r="F2394" s="74"/>
      <c r="G2394" s="74"/>
      <c r="S2394" s="61"/>
      <c r="T2394" s="61"/>
    </row>
    <row r="2395" spans="1:20" s="55" customFormat="1" ht="14.15" x14ac:dyDescent="0.4">
      <c r="A2395" s="39"/>
      <c r="E2395" s="74"/>
      <c r="F2395" s="74"/>
      <c r="G2395" s="74"/>
      <c r="S2395" s="61"/>
      <c r="T2395" s="61"/>
    </row>
    <row r="2396" spans="1:20" s="55" customFormat="1" ht="14.15" x14ac:dyDescent="0.4">
      <c r="A2396" s="39"/>
      <c r="E2396" s="74"/>
      <c r="F2396" s="74"/>
      <c r="G2396" s="74"/>
      <c r="S2396" s="61"/>
      <c r="T2396" s="61"/>
    </row>
    <row r="2397" spans="1:20" s="55" customFormat="1" ht="14.15" x14ac:dyDescent="0.4">
      <c r="A2397" s="39"/>
      <c r="E2397" s="74"/>
      <c r="F2397" s="74"/>
      <c r="G2397" s="74"/>
      <c r="S2397" s="61"/>
      <c r="T2397" s="61"/>
    </row>
    <row r="2398" spans="1:20" s="55" customFormat="1" ht="14.15" x14ac:dyDescent="0.4">
      <c r="A2398" s="39"/>
      <c r="E2398" s="74"/>
      <c r="F2398" s="74"/>
      <c r="G2398" s="74"/>
      <c r="S2398" s="61"/>
      <c r="T2398" s="61"/>
    </row>
    <row r="2399" spans="1:20" s="55" customFormat="1" ht="14.15" x14ac:dyDescent="0.4">
      <c r="A2399" s="39"/>
      <c r="E2399" s="74"/>
      <c r="F2399" s="74"/>
      <c r="G2399" s="74"/>
      <c r="S2399" s="61"/>
      <c r="T2399" s="61"/>
    </row>
    <row r="2400" spans="1:20" s="55" customFormat="1" ht="14.15" x14ac:dyDescent="0.4">
      <c r="A2400" s="39"/>
      <c r="E2400" s="74"/>
      <c r="F2400" s="74"/>
      <c r="G2400" s="74"/>
      <c r="S2400" s="61"/>
      <c r="T2400" s="61"/>
    </row>
    <row r="2401" spans="1:20" s="55" customFormat="1" ht="14.15" x14ac:dyDescent="0.4">
      <c r="A2401" s="39"/>
      <c r="E2401" s="74"/>
      <c r="F2401" s="74"/>
      <c r="G2401" s="74"/>
      <c r="S2401" s="61"/>
      <c r="T2401" s="61"/>
    </row>
    <row r="2402" spans="1:20" s="55" customFormat="1" ht="14.15" x14ac:dyDescent="0.4">
      <c r="A2402" s="39"/>
      <c r="E2402" s="74"/>
      <c r="F2402" s="74"/>
      <c r="G2402" s="74"/>
      <c r="S2402" s="61"/>
      <c r="T2402" s="61"/>
    </row>
    <row r="2403" spans="1:20" s="55" customFormat="1" ht="14.15" x14ac:dyDescent="0.4">
      <c r="A2403" s="39"/>
      <c r="E2403" s="74"/>
      <c r="F2403" s="74"/>
      <c r="G2403" s="74"/>
      <c r="S2403" s="61"/>
      <c r="T2403" s="61"/>
    </row>
    <row r="2404" spans="1:20" s="55" customFormat="1" ht="14.15" x14ac:dyDescent="0.4">
      <c r="A2404" s="39"/>
      <c r="E2404" s="74"/>
      <c r="F2404" s="74"/>
      <c r="G2404" s="74"/>
      <c r="S2404" s="61"/>
      <c r="T2404" s="61"/>
    </row>
    <row r="2405" spans="1:20" s="55" customFormat="1" ht="14.15" x14ac:dyDescent="0.4">
      <c r="A2405" s="39"/>
      <c r="E2405" s="74"/>
      <c r="F2405" s="74"/>
      <c r="G2405" s="74"/>
      <c r="S2405" s="61"/>
      <c r="T2405" s="61"/>
    </row>
    <row r="2406" spans="1:20" s="55" customFormat="1" ht="14.15" x14ac:dyDescent="0.4">
      <c r="A2406" s="39"/>
      <c r="E2406" s="74"/>
      <c r="F2406" s="74"/>
      <c r="G2406" s="74"/>
      <c r="S2406" s="61"/>
      <c r="T2406" s="61"/>
    </row>
    <row r="2407" spans="1:20" s="55" customFormat="1" ht="14.15" x14ac:dyDescent="0.4">
      <c r="A2407" s="39"/>
      <c r="E2407" s="74"/>
      <c r="F2407" s="74"/>
      <c r="G2407" s="74"/>
      <c r="S2407" s="61"/>
      <c r="T2407" s="61"/>
    </row>
    <row r="2408" spans="1:20" s="55" customFormat="1" ht="14.15" x14ac:dyDescent="0.4">
      <c r="A2408" s="39"/>
      <c r="E2408" s="74"/>
      <c r="F2408" s="74"/>
      <c r="G2408" s="74"/>
      <c r="S2408" s="61"/>
      <c r="T2408" s="61"/>
    </row>
    <row r="2409" spans="1:20" s="55" customFormat="1" ht="14.15" x14ac:dyDescent="0.4">
      <c r="A2409" s="39"/>
      <c r="E2409" s="74"/>
      <c r="F2409" s="74"/>
      <c r="G2409" s="74"/>
      <c r="S2409" s="61"/>
      <c r="T2409" s="61"/>
    </row>
    <row r="2410" spans="1:20" s="55" customFormat="1" ht="14.15" x14ac:dyDescent="0.4">
      <c r="A2410" s="39"/>
      <c r="E2410" s="74"/>
      <c r="F2410" s="74"/>
      <c r="G2410" s="74"/>
      <c r="S2410" s="61"/>
      <c r="T2410" s="61"/>
    </row>
    <row r="2411" spans="1:20" s="55" customFormat="1" ht="14.15" x14ac:dyDescent="0.4">
      <c r="A2411" s="39"/>
      <c r="E2411" s="74"/>
      <c r="F2411" s="74"/>
      <c r="G2411" s="74"/>
      <c r="S2411" s="61"/>
      <c r="T2411" s="61"/>
    </row>
    <row r="2412" spans="1:20" s="55" customFormat="1" ht="14.15" x14ac:dyDescent="0.4">
      <c r="A2412" s="39"/>
      <c r="E2412" s="74"/>
      <c r="F2412" s="74"/>
      <c r="G2412" s="74"/>
      <c r="S2412" s="61"/>
      <c r="T2412" s="61"/>
    </row>
    <row r="2413" spans="1:20" s="55" customFormat="1" ht="14.15" x14ac:dyDescent="0.4">
      <c r="A2413" s="39"/>
      <c r="E2413" s="74"/>
      <c r="F2413" s="74"/>
      <c r="G2413" s="74"/>
      <c r="S2413" s="61"/>
      <c r="T2413" s="61"/>
    </row>
    <row r="2414" spans="1:20" s="55" customFormat="1" ht="14.15" x14ac:dyDescent="0.4">
      <c r="A2414" s="39"/>
      <c r="E2414" s="74"/>
      <c r="F2414" s="74"/>
      <c r="G2414" s="74"/>
      <c r="S2414" s="61"/>
      <c r="T2414" s="61"/>
    </row>
    <row r="2415" spans="1:20" s="55" customFormat="1" ht="14.15" x14ac:dyDescent="0.4">
      <c r="A2415" s="39"/>
      <c r="E2415" s="74"/>
      <c r="F2415" s="74"/>
      <c r="G2415" s="74"/>
      <c r="S2415" s="61"/>
      <c r="T2415" s="61"/>
    </row>
    <row r="2416" spans="1:20" s="55" customFormat="1" ht="14.15" x14ac:dyDescent="0.4">
      <c r="A2416" s="39"/>
      <c r="E2416" s="74"/>
      <c r="F2416" s="74"/>
      <c r="G2416" s="74"/>
      <c r="S2416" s="61"/>
      <c r="T2416" s="61"/>
    </row>
    <row r="2417" spans="1:20" s="55" customFormat="1" ht="14.15" x14ac:dyDescent="0.4">
      <c r="A2417" s="39"/>
      <c r="E2417" s="74"/>
      <c r="F2417" s="74"/>
      <c r="G2417" s="74"/>
      <c r="S2417" s="61"/>
      <c r="T2417" s="61"/>
    </row>
    <row r="2418" spans="1:20" s="55" customFormat="1" ht="14.15" x14ac:dyDescent="0.4">
      <c r="A2418" s="39"/>
      <c r="E2418" s="74"/>
      <c r="F2418" s="74"/>
      <c r="G2418" s="74"/>
      <c r="S2418" s="61"/>
      <c r="T2418" s="61"/>
    </row>
    <row r="2419" spans="1:20" s="55" customFormat="1" ht="14.15" x14ac:dyDescent="0.4">
      <c r="A2419" s="39"/>
      <c r="E2419" s="74"/>
      <c r="F2419" s="74"/>
      <c r="G2419" s="74"/>
      <c r="S2419" s="61"/>
      <c r="T2419" s="61"/>
    </row>
    <row r="2420" spans="1:20" s="55" customFormat="1" ht="14.15" x14ac:dyDescent="0.4">
      <c r="A2420" s="39"/>
      <c r="E2420" s="74"/>
      <c r="F2420" s="74"/>
      <c r="G2420" s="74"/>
      <c r="S2420" s="61"/>
      <c r="T2420" s="61"/>
    </row>
    <row r="2421" spans="1:20" s="55" customFormat="1" ht="14.15" x14ac:dyDescent="0.4">
      <c r="A2421" s="39"/>
      <c r="E2421" s="74"/>
      <c r="F2421" s="74"/>
      <c r="G2421" s="74"/>
      <c r="S2421" s="61"/>
      <c r="T2421" s="61"/>
    </row>
    <row r="2422" spans="1:20" s="55" customFormat="1" ht="14.15" x14ac:dyDescent="0.4">
      <c r="A2422" s="39"/>
      <c r="E2422" s="74"/>
      <c r="F2422" s="74"/>
      <c r="G2422" s="74"/>
      <c r="S2422" s="61"/>
      <c r="T2422" s="61"/>
    </row>
    <row r="2423" spans="1:20" s="55" customFormat="1" ht="14.15" x14ac:dyDescent="0.4">
      <c r="A2423" s="39"/>
      <c r="E2423" s="74"/>
      <c r="F2423" s="74"/>
      <c r="G2423" s="74"/>
      <c r="S2423" s="61"/>
      <c r="T2423" s="61"/>
    </row>
    <row r="2424" spans="1:20" s="55" customFormat="1" ht="14.15" x14ac:dyDescent="0.4">
      <c r="A2424" s="39"/>
      <c r="E2424" s="74"/>
      <c r="F2424" s="74"/>
      <c r="G2424" s="74"/>
      <c r="S2424" s="61"/>
      <c r="T2424" s="61"/>
    </row>
    <row r="2425" spans="1:20" s="55" customFormat="1" ht="14.15" x14ac:dyDescent="0.4">
      <c r="A2425" s="39"/>
      <c r="E2425" s="74"/>
      <c r="F2425" s="74"/>
      <c r="G2425" s="74"/>
      <c r="S2425" s="61"/>
      <c r="T2425" s="61"/>
    </row>
    <row r="2426" spans="1:20" s="55" customFormat="1" ht="14.15" x14ac:dyDescent="0.4">
      <c r="A2426" s="39"/>
      <c r="E2426" s="74"/>
      <c r="F2426" s="74"/>
      <c r="G2426" s="74"/>
      <c r="S2426" s="61"/>
      <c r="T2426" s="61"/>
    </row>
    <row r="2427" spans="1:20" s="55" customFormat="1" ht="14.15" x14ac:dyDescent="0.4">
      <c r="A2427" s="39"/>
      <c r="E2427" s="74"/>
      <c r="F2427" s="74"/>
      <c r="G2427" s="74"/>
      <c r="S2427" s="61"/>
      <c r="T2427" s="61"/>
    </row>
    <row r="2428" spans="1:20" s="55" customFormat="1" ht="14.15" x14ac:dyDescent="0.4">
      <c r="A2428" s="39"/>
      <c r="E2428" s="74"/>
      <c r="F2428" s="74"/>
      <c r="G2428" s="74"/>
      <c r="S2428" s="61"/>
      <c r="T2428" s="61"/>
    </row>
    <row r="2429" spans="1:20" s="55" customFormat="1" ht="14.15" x14ac:dyDescent="0.4">
      <c r="A2429" s="39"/>
      <c r="E2429" s="74"/>
      <c r="F2429" s="74"/>
      <c r="G2429" s="74"/>
      <c r="S2429" s="61"/>
      <c r="T2429" s="61"/>
    </row>
    <row r="2430" spans="1:20" s="55" customFormat="1" ht="14.15" x14ac:dyDescent="0.4">
      <c r="A2430" s="39"/>
      <c r="E2430" s="74"/>
      <c r="F2430" s="74"/>
      <c r="G2430" s="74"/>
      <c r="S2430" s="61"/>
      <c r="T2430" s="61"/>
    </row>
    <row r="2431" spans="1:20" s="55" customFormat="1" ht="14.15" x14ac:dyDescent="0.4">
      <c r="A2431" s="39"/>
      <c r="E2431" s="74"/>
      <c r="F2431" s="74"/>
      <c r="G2431" s="74"/>
      <c r="S2431" s="61"/>
      <c r="T2431" s="61"/>
    </row>
    <row r="2432" spans="1:20" s="55" customFormat="1" ht="14.15" x14ac:dyDescent="0.4">
      <c r="A2432" s="39"/>
      <c r="E2432" s="74"/>
      <c r="F2432" s="74"/>
      <c r="G2432" s="74"/>
      <c r="S2432" s="61"/>
      <c r="T2432" s="61"/>
    </row>
    <row r="2433" spans="1:20" s="55" customFormat="1" ht="14.15" x14ac:dyDescent="0.4">
      <c r="A2433" s="39"/>
      <c r="E2433" s="74"/>
      <c r="F2433" s="74"/>
      <c r="G2433" s="74"/>
      <c r="S2433" s="61"/>
      <c r="T2433" s="61"/>
    </row>
    <row r="2434" spans="1:20" s="55" customFormat="1" ht="14.15" x14ac:dyDescent="0.4">
      <c r="A2434" s="39"/>
      <c r="E2434" s="74"/>
      <c r="F2434" s="74"/>
      <c r="G2434" s="74"/>
      <c r="S2434" s="61"/>
      <c r="T2434" s="61"/>
    </row>
    <row r="2435" spans="1:20" s="55" customFormat="1" ht="14.15" x14ac:dyDescent="0.4">
      <c r="A2435" s="39"/>
      <c r="E2435" s="74"/>
      <c r="F2435" s="74"/>
      <c r="G2435" s="74"/>
      <c r="S2435" s="61"/>
      <c r="T2435" s="61"/>
    </row>
    <row r="2436" spans="1:20" s="55" customFormat="1" ht="14.15" x14ac:dyDescent="0.4">
      <c r="A2436" s="39"/>
      <c r="E2436" s="74"/>
      <c r="F2436" s="74"/>
      <c r="G2436" s="74"/>
      <c r="S2436" s="61"/>
      <c r="T2436" s="61"/>
    </row>
    <row r="2437" spans="1:20" s="55" customFormat="1" ht="14.15" x14ac:dyDescent="0.4">
      <c r="A2437" s="39"/>
      <c r="E2437" s="74"/>
      <c r="F2437" s="74"/>
      <c r="G2437" s="74"/>
      <c r="S2437" s="61"/>
      <c r="T2437" s="61"/>
    </row>
    <row r="2438" spans="1:20" s="55" customFormat="1" ht="14.15" x14ac:dyDescent="0.4">
      <c r="A2438" s="39"/>
      <c r="E2438" s="74"/>
      <c r="F2438" s="74"/>
      <c r="G2438" s="74"/>
      <c r="S2438" s="61"/>
      <c r="T2438" s="61"/>
    </row>
    <row r="2439" spans="1:20" s="55" customFormat="1" ht="14.15" x14ac:dyDescent="0.4">
      <c r="A2439" s="39"/>
      <c r="E2439" s="74"/>
      <c r="F2439" s="74"/>
      <c r="G2439" s="74"/>
      <c r="S2439" s="61"/>
      <c r="T2439" s="61"/>
    </row>
    <row r="2440" spans="1:20" s="55" customFormat="1" ht="14.15" x14ac:dyDescent="0.4">
      <c r="A2440" s="39"/>
      <c r="E2440" s="74"/>
      <c r="F2440" s="74"/>
      <c r="G2440" s="74"/>
      <c r="S2440" s="61"/>
      <c r="T2440" s="61"/>
    </row>
    <row r="2441" spans="1:20" s="55" customFormat="1" ht="14.15" x14ac:dyDescent="0.4">
      <c r="A2441" s="39"/>
      <c r="E2441" s="74"/>
      <c r="F2441" s="74"/>
      <c r="G2441" s="74"/>
      <c r="S2441" s="61"/>
      <c r="T2441" s="61"/>
    </row>
    <row r="2442" spans="1:20" s="55" customFormat="1" ht="14.15" x14ac:dyDescent="0.4">
      <c r="A2442" s="39"/>
      <c r="E2442" s="74"/>
      <c r="F2442" s="74"/>
      <c r="G2442" s="74"/>
      <c r="S2442" s="61"/>
      <c r="T2442" s="61"/>
    </row>
    <row r="2443" spans="1:20" s="55" customFormat="1" ht="14.15" x14ac:dyDescent="0.4">
      <c r="A2443" s="39"/>
      <c r="E2443" s="74"/>
      <c r="F2443" s="74"/>
      <c r="G2443" s="74"/>
      <c r="S2443" s="61"/>
      <c r="T2443" s="61"/>
    </row>
    <row r="2444" spans="1:20" s="55" customFormat="1" ht="14.15" x14ac:dyDescent="0.4">
      <c r="A2444" s="39"/>
      <c r="E2444" s="74"/>
      <c r="F2444" s="74"/>
      <c r="G2444" s="74"/>
      <c r="S2444" s="61"/>
      <c r="T2444" s="61"/>
    </row>
    <row r="2445" spans="1:20" s="55" customFormat="1" ht="14.15" x14ac:dyDescent="0.4">
      <c r="A2445" s="39"/>
      <c r="E2445" s="74"/>
      <c r="F2445" s="74"/>
      <c r="G2445" s="74"/>
      <c r="S2445" s="61"/>
      <c r="T2445" s="61"/>
    </row>
    <row r="2446" spans="1:20" s="55" customFormat="1" ht="14.15" x14ac:dyDescent="0.4">
      <c r="A2446" s="39"/>
      <c r="E2446" s="74"/>
      <c r="F2446" s="74"/>
      <c r="G2446" s="74"/>
      <c r="S2446" s="61"/>
      <c r="T2446" s="61"/>
    </row>
    <row r="2447" spans="1:20" s="55" customFormat="1" ht="14.15" x14ac:dyDescent="0.4">
      <c r="A2447" s="39"/>
      <c r="E2447" s="74"/>
      <c r="F2447" s="74"/>
      <c r="G2447" s="74"/>
      <c r="S2447" s="61"/>
      <c r="T2447" s="61"/>
    </row>
    <row r="2448" spans="1:20" s="55" customFormat="1" ht="14.15" x14ac:dyDescent="0.4">
      <c r="A2448" s="39"/>
      <c r="E2448" s="74"/>
      <c r="F2448" s="74"/>
      <c r="G2448" s="74"/>
      <c r="S2448" s="61"/>
      <c r="T2448" s="61"/>
    </row>
    <row r="2449" spans="1:20" s="55" customFormat="1" ht="14.15" x14ac:dyDescent="0.4">
      <c r="A2449" s="39"/>
      <c r="E2449" s="74"/>
      <c r="F2449" s="74"/>
      <c r="G2449" s="74"/>
      <c r="S2449" s="61"/>
      <c r="T2449" s="61"/>
    </row>
    <row r="2450" spans="1:20" s="55" customFormat="1" ht="14.15" x14ac:dyDescent="0.4">
      <c r="A2450" s="39"/>
      <c r="E2450" s="74"/>
      <c r="F2450" s="74"/>
      <c r="G2450" s="74"/>
      <c r="S2450" s="61"/>
      <c r="T2450" s="61"/>
    </row>
    <row r="2451" spans="1:20" s="55" customFormat="1" ht="14.15" x14ac:dyDescent="0.4">
      <c r="A2451" s="39"/>
      <c r="E2451" s="74"/>
      <c r="F2451" s="74"/>
      <c r="G2451" s="74"/>
      <c r="S2451" s="61"/>
      <c r="T2451" s="61"/>
    </row>
    <row r="2452" spans="1:20" s="55" customFormat="1" ht="14.15" x14ac:dyDescent="0.4">
      <c r="A2452" s="39"/>
      <c r="E2452" s="74"/>
      <c r="F2452" s="74"/>
      <c r="G2452" s="74"/>
      <c r="S2452" s="61"/>
      <c r="T2452" s="61"/>
    </row>
    <row r="2453" spans="1:20" s="55" customFormat="1" ht="14.15" x14ac:dyDescent="0.4">
      <c r="A2453" s="39"/>
      <c r="E2453" s="74"/>
      <c r="F2453" s="74"/>
      <c r="G2453" s="74"/>
      <c r="S2453" s="61"/>
      <c r="T2453" s="61"/>
    </row>
    <row r="2454" spans="1:20" s="55" customFormat="1" ht="14.15" x14ac:dyDescent="0.4">
      <c r="A2454" s="39"/>
      <c r="E2454" s="74"/>
      <c r="F2454" s="74"/>
      <c r="G2454" s="74"/>
      <c r="S2454" s="61"/>
      <c r="T2454" s="61"/>
    </row>
    <row r="2455" spans="1:20" s="55" customFormat="1" ht="14.15" x14ac:dyDescent="0.4">
      <c r="A2455" s="39"/>
      <c r="E2455" s="74"/>
      <c r="F2455" s="74"/>
      <c r="G2455" s="74"/>
      <c r="S2455" s="61"/>
      <c r="T2455" s="61"/>
    </row>
    <row r="2456" spans="1:20" s="55" customFormat="1" ht="14.15" x14ac:dyDescent="0.4">
      <c r="A2456" s="39"/>
      <c r="E2456" s="74"/>
      <c r="F2456" s="74"/>
      <c r="G2456" s="74"/>
      <c r="S2456" s="61"/>
      <c r="T2456" s="61"/>
    </row>
    <row r="2457" spans="1:20" s="55" customFormat="1" ht="14.15" x14ac:dyDescent="0.4">
      <c r="A2457" s="39"/>
      <c r="E2457" s="74"/>
      <c r="F2457" s="74"/>
      <c r="G2457" s="74"/>
      <c r="S2457" s="61"/>
      <c r="T2457" s="61"/>
    </row>
    <row r="2458" spans="1:20" s="55" customFormat="1" ht="14.15" x14ac:dyDescent="0.4">
      <c r="A2458" s="39"/>
      <c r="E2458" s="74"/>
      <c r="F2458" s="74"/>
      <c r="G2458" s="74"/>
      <c r="S2458" s="61"/>
      <c r="T2458" s="61"/>
    </row>
    <row r="2459" spans="1:20" s="55" customFormat="1" ht="14.15" x14ac:dyDescent="0.4">
      <c r="A2459" s="39"/>
      <c r="E2459" s="74"/>
      <c r="F2459" s="74"/>
      <c r="G2459" s="74"/>
      <c r="S2459" s="61"/>
      <c r="T2459" s="61"/>
    </row>
    <row r="2460" spans="1:20" s="55" customFormat="1" ht="14.15" x14ac:dyDescent="0.4">
      <c r="A2460" s="39"/>
      <c r="E2460" s="74"/>
      <c r="F2460" s="74"/>
      <c r="G2460" s="74"/>
      <c r="S2460" s="61"/>
      <c r="T2460" s="61"/>
    </row>
    <row r="2461" spans="1:20" s="55" customFormat="1" ht="14.15" x14ac:dyDescent="0.4">
      <c r="A2461" s="39"/>
      <c r="E2461" s="74"/>
      <c r="F2461" s="74"/>
      <c r="G2461" s="74"/>
      <c r="S2461" s="61"/>
      <c r="T2461" s="61"/>
    </row>
    <row r="2462" spans="1:20" s="55" customFormat="1" ht="14.15" x14ac:dyDescent="0.4">
      <c r="A2462" s="39"/>
      <c r="E2462" s="74"/>
      <c r="F2462" s="74"/>
      <c r="G2462" s="74"/>
      <c r="S2462" s="61"/>
      <c r="T2462" s="61"/>
    </row>
    <row r="2463" spans="1:20" s="55" customFormat="1" ht="14.15" x14ac:dyDescent="0.4">
      <c r="A2463" s="39"/>
      <c r="E2463" s="74"/>
      <c r="F2463" s="74"/>
      <c r="G2463" s="74"/>
      <c r="S2463" s="61"/>
      <c r="T2463" s="61"/>
    </row>
    <row r="2464" spans="1:20" s="55" customFormat="1" ht="14.15" x14ac:dyDescent="0.4">
      <c r="A2464" s="39"/>
      <c r="E2464" s="74"/>
      <c r="F2464" s="74"/>
      <c r="G2464" s="74"/>
      <c r="S2464" s="61"/>
      <c r="T2464" s="61"/>
    </row>
    <row r="2465" spans="1:20" s="55" customFormat="1" ht="14.15" x14ac:dyDescent="0.4">
      <c r="A2465" s="39"/>
      <c r="E2465" s="74"/>
      <c r="F2465" s="74"/>
      <c r="G2465" s="74"/>
      <c r="S2465" s="61"/>
      <c r="T2465" s="61"/>
    </row>
    <row r="2466" spans="1:20" s="55" customFormat="1" ht="14.15" x14ac:dyDescent="0.4">
      <c r="A2466" s="39"/>
      <c r="E2466" s="74"/>
      <c r="F2466" s="74"/>
      <c r="G2466" s="74"/>
      <c r="S2466" s="61"/>
      <c r="T2466" s="61"/>
    </row>
    <row r="2467" spans="1:20" s="55" customFormat="1" ht="14.15" x14ac:dyDescent="0.4">
      <c r="A2467" s="39"/>
      <c r="E2467" s="74"/>
      <c r="F2467" s="74"/>
      <c r="G2467" s="74"/>
      <c r="S2467" s="61"/>
      <c r="T2467" s="61"/>
    </row>
    <row r="2468" spans="1:20" s="55" customFormat="1" ht="14.15" x14ac:dyDescent="0.4">
      <c r="A2468" s="39"/>
      <c r="E2468" s="74"/>
      <c r="F2468" s="74"/>
      <c r="G2468" s="74"/>
      <c r="S2468" s="61"/>
      <c r="T2468" s="61"/>
    </row>
    <row r="2469" spans="1:20" s="55" customFormat="1" ht="14.15" x14ac:dyDescent="0.4">
      <c r="A2469" s="39"/>
      <c r="E2469" s="74"/>
      <c r="F2469" s="74"/>
      <c r="G2469" s="74"/>
      <c r="S2469" s="61"/>
      <c r="T2469" s="61"/>
    </row>
    <row r="2470" spans="1:20" s="55" customFormat="1" ht="14.15" x14ac:dyDescent="0.4">
      <c r="A2470" s="39"/>
      <c r="E2470" s="74"/>
      <c r="F2470" s="74"/>
      <c r="G2470" s="74"/>
      <c r="S2470" s="61"/>
      <c r="T2470" s="61"/>
    </row>
    <row r="2471" spans="1:20" s="55" customFormat="1" ht="14.15" x14ac:dyDescent="0.4">
      <c r="A2471" s="39"/>
      <c r="E2471" s="74"/>
      <c r="F2471" s="74"/>
      <c r="G2471" s="74"/>
      <c r="S2471" s="61"/>
      <c r="T2471" s="61"/>
    </row>
    <row r="2472" spans="1:20" s="55" customFormat="1" ht="14.15" x14ac:dyDescent="0.4">
      <c r="A2472" s="39"/>
      <c r="E2472" s="74"/>
      <c r="F2472" s="74"/>
      <c r="G2472" s="74"/>
      <c r="S2472" s="61"/>
      <c r="T2472" s="61"/>
    </row>
    <row r="2473" spans="1:20" s="55" customFormat="1" ht="14.15" x14ac:dyDescent="0.4">
      <c r="A2473" s="39"/>
      <c r="E2473" s="74"/>
      <c r="F2473" s="74"/>
      <c r="G2473" s="74"/>
      <c r="S2473" s="61"/>
      <c r="T2473" s="61"/>
    </row>
    <row r="2474" spans="1:20" s="55" customFormat="1" ht="14.15" x14ac:dyDescent="0.4">
      <c r="A2474" s="39"/>
      <c r="E2474" s="74"/>
      <c r="F2474" s="74"/>
      <c r="G2474" s="74"/>
      <c r="S2474" s="61"/>
      <c r="T2474" s="61"/>
    </row>
    <row r="2475" spans="1:20" s="55" customFormat="1" ht="14.15" x14ac:dyDescent="0.4">
      <c r="A2475" s="39"/>
      <c r="E2475" s="74"/>
      <c r="F2475" s="74"/>
      <c r="G2475" s="74"/>
      <c r="S2475" s="61"/>
      <c r="T2475" s="61"/>
    </row>
    <row r="2476" spans="1:20" s="55" customFormat="1" ht="14.15" x14ac:dyDescent="0.4">
      <c r="A2476" s="39"/>
      <c r="E2476" s="74"/>
      <c r="F2476" s="74"/>
      <c r="G2476" s="74"/>
      <c r="S2476" s="61"/>
      <c r="T2476" s="61"/>
    </row>
    <row r="2477" spans="1:20" s="55" customFormat="1" ht="14.15" x14ac:dyDescent="0.4">
      <c r="A2477" s="39"/>
      <c r="E2477" s="74"/>
      <c r="F2477" s="74"/>
      <c r="G2477" s="74"/>
      <c r="S2477" s="61"/>
      <c r="T2477" s="61"/>
    </row>
    <row r="2478" spans="1:20" s="55" customFormat="1" ht="14.15" x14ac:dyDescent="0.4">
      <c r="A2478" s="39"/>
      <c r="E2478" s="74"/>
      <c r="F2478" s="74"/>
      <c r="G2478" s="74"/>
      <c r="S2478" s="61"/>
      <c r="T2478" s="61"/>
    </row>
    <row r="2479" spans="1:20" s="55" customFormat="1" ht="14.15" x14ac:dyDescent="0.4">
      <c r="A2479" s="39"/>
      <c r="E2479" s="74"/>
      <c r="F2479" s="74"/>
      <c r="G2479" s="74"/>
      <c r="S2479" s="61"/>
      <c r="T2479" s="61"/>
    </row>
    <row r="2480" spans="1:20" s="55" customFormat="1" ht="14.15" x14ac:dyDescent="0.4">
      <c r="A2480" s="39"/>
      <c r="E2480" s="74"/>
      <c r="F2480" s="74"/>
      <c r="G2480" s="74"/>
      <c r="S2480" s="61"/>
      <c r="T2480" s="61"/>
    </row>
    <row r="2481" spans="1:20" s="55" customFormat="1" ht="14.15" x14ac:dyDescent="0.4">
      <c r="A2481" s="39"/>
      <c r="E2481" s="74"/>
      <c r="F2481" s="74"/>
      <c r="G2481" s="74"/>
      <c r="S2481" s="61"/>
      <c r="T2481" s="61"/>
    </row>
    <row r="2482" spans="1:20" s="55" customFormat="1" ht="14.15" x14ac:dyDescent="0.4">
      <c r="A2482" s="39"/>
      <c r="E2482" s="74"/>
      <c r="F2482" s="74"/>
      <c r="G2482" s="74"/>
      <c r="S2482" s="61"/>
      <c r="T2482" s="61"/>
    </row>
    <row r="2483" spans="1:20" s="55" customFormat="1" ht="14.15" x14ac:dyDescent="0.4">
      <c r="A2483" s="39"/>
      <c r="E2483" s="74"/>
      <c r="F2483" s="74"/>
      <c r="G2483" s="74"/>
      <c r="S2483" s="61"/>
      <c r="T2483" s="61"/>
    </row>
    <row r="2484" spans="1:20" s="55" customFormat="1" ht="14.15" x14ac:dyDescent="0.4">
      <c r="A2484" s="39"/>
      <c r="E2484" s="74"/>
      <c r="F2484" s="74"/>
      <c r="G2484" s="74"/>
      <c r="S2484" s="61"/>
      <c r="T2484" s="61"/>
    </row>
    <row r="2485" spans="1:20" s="55" customFormat="1" ht="14.15" x14ac:dyDescent="0.4">
      <c r="A2485" s="39"/>
      <c r="E2485" s="74"/>
      <c r="F2485" s="74"/>
      <c r="G2485" s="74"/>
      <c r="S2485" s="61"/>
      <c r="T2485" s="61"/>
    </row>
    <row r="2486" spans="1:20" s="55" customFormat="1" ht="14.15" x14ac:dyDescent="0.4">
      <c r="A2486" s="39"/>
      <c r="E2486" s="74"/>
      <c r="F2486" s="74"/>
      <c r="G2486" s="74"/>
      <c r="S2486" s="61"/>
      <c r="T2486" s="61"/>
    </row>
    <row r="2487" spans="1:20" s="55" customFormat="1" ht="14.15" x14ac:dyDescent="0.4">
      <c r="A2487" s="39"/>
      <c r="E2487" s="74"/>
      <c r="F2487" s="74"/>
      <c r="G2487" s="74"/>
      <c r="S2487" s="61"/>
      <c r="T2487" s="61"/>
    </row>
    <row r="2488" spans="1:20" s="55" customFormat="1" ht="14.15" x14ac:dyDescent="0.4">
      <c r="A2488" s="39"/>
      <c r="E2488" s="74"/>
      <c r="F2488" s="74"/>
      <c r="G2488" s="74"/>
      <c r="S2488" s="61"/>
      <c r="T2488" s="61"/>
    </row>
    <row r="2489" spans="1:20" s="55" customFormat="1" ht="14.15" x14ac:dyDescent="0.4">
      <c r="A2489" s="39"/>
      <c r="E2489" s="74"/>
      <c r="F2489" s="74"/>
      <c r="G2489" s="74"/>
      <c r="S2489" s="61"/>
      <c r="T2489" s="61"/>
    </row>
    <row r="2490" spans="1:20" s="55" customFormat="1" ht="14.15" x14ac:dyDescent="0.4">
      <c r="A2490" s="39"/>
      <c r="E2490" s="74"/>
      <c r="F2490" s="74"/>
      <c r="G2490" s="74"/>
      <c r="S2490" s="61"/>
      <c r="T2490" s="61"/>
    </row>
    <row r="2491" spans="1:20" s="55" customFormat="1" ht="14.15" x14ac:dyDescent="0.4">
      <c r="A2491" s="39"/>
      <c r="E2491" s="74"/>
      <c r="F2491" s="74"/>
      <c r="G2491" s="74"/>
      <c r="S2491" s="61"/>
      <c r="T2491" s="61"/>
    </row>
    <row r="2492" spans="1:20" s="55" customFormat="1" ht="14.15" x14ac:dyDescent="0.4">
      <c r="A2492" s="39"/>
      <c r="E2492" s="74"/>
      <c r="F2492" s="74"/>
      <c r="G2492" s="74"/>
      <c r="S2492" s="61"/>
      <c r="T2492" s="61"/>
    </row>
    <row r="2493" spans="1:20" s="55" customFormat="1" ht="14.15" x14ac:dyDescent="0.4">
      <c r="A2493" s="39"/>
      <c r="E2493" s="74"/>
      <c r="F2493" s="74"/>
      <c r="G2493" s="74"/>
      <c r="S2493" s="61"/>
      <c r="T2493" s="61"/>
    </row>
    <row r="2494" spans="1:20" s="55" customFormat="1" ht="14.15" x14ac:dyDescent="0.4">
      <c r="A2494" s="39"/>
      <c r="E2494" s="74"/>
      <c r="F2494" s="74"/>
      <c r="G2494" s="74"/>
      <c r="S2494" s="61"/>
      <c r="T2494" s="61"/>
    </row>
    <row r="2495" spans="1:20" s="55" customFormat="1" ht="14.15" x14ac:dyDescent="0.4">
      <c r="A2495" s="39"/>
      <c r="E2495" s="74"/>
      <c r="F2495" s="74"/>
      <c r="G2495" s="74"/>
      <c r="S2495" s="61"/>
      <c r="T2495" s="61"/>
    </row>
    <row r="2496" spans="1:20" s="55" customFormat="1" ht="14.15" x14ac:dyDescent="0.4">
      <c r="A2496" s="39"/>
      <c r="E2496" s="74"/>
      <c r="F2496" s="74"/>
      <c r="G2496" s="74"/>
      <c r="S2496" s="61"/>
      <c r="T2496" s="61"/>
    </row>
    <row r="2497" spans="1:20" s="55" customFormat="1" ht="14.15" x14ac:dyDescent="0.4">
      <c r="A2497" s="39"/>
      <c r="E2497" s="74"/>
      <c r="F2497" s="74"/>
      <c r="G2497" s="74"/>
      <c r="S2497" s="61"/>
      <c r="T2497" s="61"/>
    </row>
    <row r="2498" spans="1:20" s="55" customFormat="1" ht="14.15" x14ac:dyDescent="0.4">
      <c r="A2498" s="39"/>
      <c r="E2498" s="74"/>
      <c r="F2498" s="74"/>
      <c r="G2498" s="74"/>
      <c r="S2498" s="61"/>
      <c r="T2498" s="61"/>
    </row>
    <row r="2499" spans="1:20" s="55" customFormat="1" ht="14.15" x14ac:dyDescent="0.4">
      <c r="A2499" s="39"/>
      <c r="E2499" s="74"/>
      <c r="F2499" s="74"/>
      <c r="G2499" s="74"/>
      <c r="S2499" s="61"/>
      <c r="T2499" s="61"/>
    </row>
    <row r="2500" spans="1:20" s="55" customFormat="1" ht="14.15" x14ac:dyDescent="0.4">
      <c r="A2500" s="39"/>
      <c r="E2500" s="74"/>
      <c r="F2500" s="74"/>
      <c r="G2500" s="74"/>
      <c r="S2500" s="61"/>
      <c r="T2500" s="61"/>
    </row>
    <row r="2501" spans="1:20" s="55" customFormat="1" ht="14.15" x14ac:dyDescent="0.4">
      <c r="A2501" s="39"/>
      <c r="E2501" s="74"/>
      <c r="F2501" s="74"/>
      <c r="G2501" s="74"/>
      <c r="S2501" s="61"/>
      <c r="T2501" s="61"/>
    </row>
    <row r="2502" spans="1:20" s="55" customFormat="1" ht="14.15" x14ac:dyDescent="0.4">
      <c r="A2502" s="39"/>
      <c r="E2502" s="74"/>
      <c r="F2502" s="74"/>
      <c r="G2502" s="74"/>
      <c r="S2502" s="61"/>
      <c r="T2502" s="61"/>
    </row>
    <row r="2503" spans="1:20" s="55" customFormat="1" ht="14.15" x14ac:dyDescent="0.4">
      <c r="A2503" s="39"/>
      <c r="E2503" s="74"/>
      <c r="F2503" s="74"/>
      <c r="G2503" s="74"/>
      <c r="S2503" s="61"/>
      <c r="T2503" s="61"/>
    </row>
    <row r="2504" spans="1:20" s="55" customFormat="1" ht="14.15" x14ac:dyDescent="0.4">
      <c r="A2504" s="39"/>
      <c r="E2504" s="74"/>
      <c r="F2504" s="74"/>
      <c r="G2504" s="74"/>
      <c r="S2504" s="61"/>
      <c r="T2504" s="61"/>
    </row>
    <row r="2505" spans="1:20" s="55" customFormat="1" ht="14.15" x14ac:dyDescent="0.4">
      <c r="A2505" s="39"/>
      <c r="E2505" s="74"/>
      <c r="F2505" s="74"/>
      <c r="G2505" s="74"/>
      <c r="S2505" s="61"/>
      <c r="T2505" s="61"/>
    </row>
    <row r="2506" spans="1:20" s="55" customFormat="1" ht="14.15" x14ac:dyDescent="0.4">
      <c r="A2506" s="39"/>
      <c r="E2506" s="74"/>
      <c r="F2506" s="74"/>
      <c r="G2506" s="74"/>
      <c r="S2506" s="61"/>
      <c r="T2506" s="61"/>
    </row>
    <row r="2507" spans="1:20" s="55" customFormat="1" ht="14.15" x14ac:dyDescent="0.4">
      <c r="A2507" s="39"/>
      <c r="E2507" s="74"/>
      <c r="F2507" s="74"/>
      <c r="G2507" s="74"/>
      <c r="S2507" s="61"/>
      <c r="T2507" s="61"/>
    </row>
    <row r="2508" spans="1:20" s="55" customFormat="1" ht="14.15" x14ac:dyDescent="0.4">
      <c r="A2508" s="39"/>
      <c r="E2508" s="74"/>
      <c r="F2508" s="74"/>
      <c r="G2508" s="74"/>
      <c r="S2508" s="61"/>
      <c r="T2508" s="61"/>
    </row>
    <row r="2509" spans="1:20" s="55" customFormat="1" ht="14.15" x14ac:dyDescent="0.4">
      <c r="A2509" s="39"/>
      <c r="E2509" s="74"/>
      <c r="F2509" s="74"/>
      <c r="G2509" s="74"/>
      <c r="S2509" s="61"/>
      <c r="T2509" s="61"/>
    </row>
    <row r="2510" spans="1:20" s="55" customFormat="1" ht="14.15" x14ac:dyDescent="0.4">
      <c r="A2510" s="39"/>
      <c r="E2510" s="74"/>
      <c r="F2510" s="74"/>
      <c r="G2510" s="74"/>
      <c r="S2510" s="61"/>
      <c r="T2510" s="61"/>
    </row>
    <row r="2511" spans="1:20" s="55" customFormat="1" ht="14.15" x14ac:dyDescent="0.4">
      <c r="A2511" s="39"/>
      <c r="E2511" s="74"/>
      <c r="F2511" s="74"/>
      <c r="G2511" s="74"/>
      <c r="S2511" s="61"/>
      <c r="T2511" s="61"/>
    </row>
    <row r="2512" spans="1:20" s="55" customFormat="1" ht="14.15" x14ac:dyDescent="0.4">
      <c r="A2512" s="39"/>
      <c r="E2512" s="74"/>
      <c r="F2512" s="74"/>
      <c r="G2512" s="74"/>
      <c r="S2512" s="61"/>
      <c r="T2512" s="61"/>
    </row>
    <row r="2513" spans="1:20" s="55" customFormat="1" ht="14.15" x14ac:dyDescent="0.4">
      <c r="A2513" s="39"/>
      <c r="E2513" s="74"/>
      <c r="F2513" s="74"/>
      <c r="G2513" s="74"/>
      <c r="S2513" s="61"/>
      <c r="T2513" s="61"/>
    </row>
    <row r="2514" spans="1:20" s="55" customFormat="1" ht="14.15" x14ac:dyDescent="0.4">
      <c r="A2514" s="39"/>
      <c r="E2514" s="74"/>
      <c r="F2514" s="74"/>
      <c r="G2514" s="74"/>
      <c r="S2514" s="61"/>
      <c r="T2514" s="61"/>
    </row>
    <row r="2515" spans="1:20" s="55" customFormat="1" ht="14.15" x14ac:dyDescent="0.4">
      <c r="A2515" s="39"/>
      <c r="E2515" s="74"/>
      <c r="F2515" s="74"/>
      <c r="G2515" s="74"/>
      <c r="S2515" s="61"/>
      <c r="T2515" s="61"/>
    </row>
    <row r="2516" spans="1:20" s="55" customFormat="1" ht="14.15" x14ac:dyDescent="0.4">
      <c r="A2516" s="39"/>
      <c r="E2516" s="74"/>
      <c r="F2516" s="74"/>
      <c r="G2516" s="74"/>
      <c r="S2516" s="61"/>
      <c r="T2516" s="61"/>
    </row>
    <row r="2517" spans="1:20" s="55" customFormat="1" ht="14.15" x14ac:dyDescent="0.4">
      <c r="A2517" s="39"/>
      <c r="E2517" s="74"/>
      <c r="F2517" s="74"/>
      <c r="G2517" s="74"/>
      <c r="S2517" s="61"/>
      <c r="T2517" s="61"/>
    </row>
    <row r="2518" spans="1:20" s="55" customFormat="1" ht="14.15" x14ac:dyDescent="0.4">
      <c r="A2518" s="39"/>
      <c r="E2518" s="74"/>
      <c r="F2518" s="74"/>
      <c r="G2518" s="74"/>
      <c r="S2518" s="61"/>
      <c r="T2518" s="61"/>
    </row>
    <row r="2519" spans="1:20" s="55" customFormat="1" ht="14.15" x14ac:dyDescent="0.4">
      <c r="A2519" s="39"/>
      <c r="E2519" s="74"/>
      <c r="F2519" s="74"/>
      <c r="G2519" s="74"/>
      <c r="S2519" s="61"/>
      <c r="T2519" s="61"/>
    </row>
    <row r="2520" spans="1:20" s="55" customFormat="1" ht="14.15" x14ac:dyDescent="0.4">
      <c r="A2520" s="39"/>
      <c r="E2520" s="74"/>
      <c r="F2520" s="74"/>
      <c r="G2520" s="74"/>
      <c r="S2520" s="61"/>
      <c r="T2520" s="61"/>
    </row>
    <row r="2521" spans="1:20" s="55" customFormat="1" ht="14.15" x14ac:dyDescent="0.4">
      <c r="A2521" s="39"/>
      <c r="E2521" s="74"/>
      <c r="F2521" s="74"/>
      <c r="G2521" s="74"/>
      <c r="S2521" s="61"/>
      <c r="T2521" s="61"/>
    </row>
    <row r="2522" spans="1:20" s="55" customFormat="1" ht="14.15" x14ac:dyDescent="0.4">
      <c r="A2522" s="39"/>
      <c r="E2522" s="74"/>
      <c r="F2522" s="74"/>
      <c r="G2522" s="74"/>
      <c r="S2522" s="61"/>
      <c r="T2522" s="61"/>
    </row>
    <row r="2523" spans="1:20" s="55" customFormat="1" ht="14.15" x14ac:dyDescent="0.4">
      <c r="A2523" s="39"/>
      <c r="E2523" s="74"/>
      <c r="F2523" s="74"/>
      <c r="G2523" s="74"/>
      <c r="S2523" s="61"/>
      <c r="T2523" s="61"/>
    </row>
    <row r="2524" spans="1:20" s="55" customFormat="1" ht="14.15" x14ac:dyDescent="0.4">
      <c r="A2524" s="39"/>
      <c r="E2524" s="74"/>
      <c r="F2524" s="74"/>
      <c r="G2524" s="74"/>
      <c r="S2524" s="61"/>
      <c r="T2524" s="61"/>
    </row>
    <row r="2525" spans="1:20" s="55" customFormat="1" ht="14.15" x14ac:dyDescent="0.4">
      <c r="A2525" s="39"/>
      <c r="E2525" s="74"/>
      <c r="F2525" s="74"/>
      <c r="G2525" s="74"/>
      <c r="S2525" s="61"/>
      <c r="T2525" s="61"/>
    </row>
    <row r="2526" spans="1:20" s="55" customFormat="1" ht="14.15" x14ac:dyDescent="0.4">
      <c r="A2526" s="39"/>
      <c r="E2526" s="74"/>
      <c r="F2526" s="74"/>
      <c r="G2526" s="74"/>
      <c r="S2526" s="61"/>
      <c r="T2526" s="61"/>
    </row>
    <row r="2527" spans="1:20" s="55" customFormat="1" ht="14.15" x14ac:dyDescent="0.4">
      <c r="A2527" s="39"/>
      <c r="E2527" s="74"/>
      <c r="F2527" s="74"/>
      <c r="G2527" s="74"/>
      <c r="S2527" s="61"/>
      <c r="T2527" s="61"/>
    </row>
    <row r="2528" spans="1:20" s="55" customFormat="1" ht="14.15" x14ac:dyDescent="0.4">
      <c r="A2528" s="39"/>
      <c r="E2528" s="74"/>
      <c r="F2528" s="74"/>
      <c r="G2528" s="74"/>
      <c r="S2528" s="61"/>
      <c r="T2528" s="61"/>
    </row>
    <row r="2529" spans="1:20" s="55" customFormat="1" ht="14.15" x14ac:dyDescent="0.4">
      <c r="A2529" s="39"/>
      <c r="E2529" s="74"/>
      <c r="F2529" s="74"/>
      <c r="G2529" s="74"/>
      <c r="S2529" s="61"/>
      <c r="T2529" s="61"/>
    </row>
    <row r="2530" spans="1:20" s="55" customFormat="1" ht="14.15" x14ac:dyDescent="0.4">
      <c r="A2530" s="39"/>
      <c r="E2530" s="74"/>
      <c r="F2530" s="74"/>
      <c r="G2530" s="74"/>
      <c r="S2530" s="61"/>
      <c r="T2530" s="61"/>
    </row>
    <row r="2531" spans="1:20" s="55" customFormat="1" ht="14.15" x14ac:dyDescent="0.4">
      <c r="A2531" s="39"/>
      <c r="E2531" s="74"/>
      <c r="F2531" s="74"/>
      <c r="G2531" s="74"/>
      <c r="S2531" s="61"/>
      <c r="T2531" s="61"/>
    </row>
    <row r="2532" spans="1:20" s="55" customFormat="1" ht="14.15" x14ac:dyDescent="0.4">
      <c r="A2532" s="39"/>
      <c r="E2532" s="74"/>
      <c r="F2532" s="74"/>
      <c r="G2532" s="74"/>
      <c r="S2532" s="61"/>
      <c r="T2532" s="61"/>
    </row>
    <row r="2533" spans="1:20" s="55" customFormat="1" ht="14.15" x14ac:dyDescent="0.4">
      <c r="A2533" s="39"/>
      <c r="E2533" s="74"/>
      <c r="F2533" s="74"/>
      <c r="G2533" s="74"/>
      <c r="S2533" s="61"/>
      <c r="T2533" s="61"/>
    </row>
    <row r="2534" spans="1:20" s="55" customFormat="1" ht="14.15" x14ac:dyDescent="0.4">
      <c r="A2534" s="39"/>
      <c r="E2534" s="74"/>
      <c r="F2534" s="74"/>
      <c r="G2534" s="74"/>
      <c r="S2534" s="61"/>
      <c r="T2534" s="61"/>
    </row>
    <row r="2535" spans="1:20" s="55" customFormat="1" ht="14.15" x14ac:dyDescent="0.4">
      <c r="A2535" s="39"/>
      <c r="E2535" s="74"/>
      <c r="F2535" s="74"/>
      <c r="G2535" s="74"/>
      <c r="S2535" s="61"/>
      <c r="T2535" s="61"/>
    </row>
    <row r="2536" spans="1:20" s="55" customFormat="1" ht="14.15" x14ac:dyDescent="0.4">
      <c r="A2536" s="39"/>
      <c r="E2536" s="74"/>
      <c r="F2536" s="74"/>
      <c r="G2536" s="74"/>
      <c r="S2536" s="61"/>
      <c r="T2536" s="61"/>
    </row>
    <row r="2537" spans="1:20" s="55" customFormat="1" ht="14.15" x14ac:dyDescent="0.4">
      <c r="A2537" s="39"/>
      <c r="E2537" s="74"/>
      <c r="F2537" s="74"/>
      <c r="G2537" s="74"/>
      <c r="S2537" s="61"/>
      <c r="T2537" s="61"/>
    </row>
    <row r="2538" spans="1:20" s="55" customFormat="1" ht="14.15" x14ac:dyDescent="0.4">
      <c r="A2538" s="39"/>
      <c r="E2538" s="74"/>
      <c r="F2538" s="74"/>
      <c r="G2538" s="74"/>
      <c r="S2538" s="61"/>
      <c r="T2538" s="61"/>
    </row>
    <row r="2539" spans="1:20" s="55" customFormat="1" ht="14.15" x14ac:dyDescent="0.4">
      <c r="A2539" s="39"/>
      <c r="E2539" s="74"/>
      <c r="F2539" s="74"/>
      <c r="G2539" s="74"/>
      <c r="S2539" s="61"/>
      <c r="T2539" s="61"/>
    </row>
    <row r="2540" spans="1:20" s="55" customFormat="1" ht="14.15" x14ac:dyDescent="0.4">
      <c r="A2540" s="39"/>
      <c r="E2540" s="74"/>
      <c r="F2540" s="74"/>
      <c r="G2540" s="74"/>
      <c r="S2540" s="61"/>
      <c r="T2540" s="61"/>
    </row>
    <row r="2541" spans="1:20" s="55" customFormat="1" ht="14.15" x14ac:dyDescent="0.4">
      <c r="A2541" s="39"/>
      <c r="E2541" s="74"/>
      <c r="F2541" s="74"/>
      <c r="G2541" s="74"/>
      <c r="S2541" s="61"/>
      <c r="T2541" s="61"/>
    </row>
    <row r="2542" spans="1:20" s="55" customFormat="1" ht="14.15" x14ac:dyDescent="0.4">
      <c r="A2542" s="39"/>
      <c r="E2542" s="74"/>
      <c r="F2542" s="74"/>
      <c r="G2542" s="74"/>
      <c r="S2542" s="61"/>
      <c r="T2542" s="61"/>
    </row>
    <row r="2543" spans="1:20" s="55" customFormat="1" ht="14.15" x14ac:dyDescent="0.4">
      <c r="A2543" s="39"/>
      <c r="E2543" s="74"/>
      <c r="F2543" s="74"/>
      <c r="G2543" s="74"/>
      <c r="S2543" s="61"/>
      <c r="T2543" s="61"/>
    </row>
    <row r="2544" spans="1:20" s="55" customFormat="1" ht="14.15" x14ac:dyDescent="0.4">
      <c r="A2544" s="39"/>
      <c r="E2544" s="74"/>
      <c r="F2544" s="74"/>
      <c r="G2544" s="74"/>
      <c r="S2544" s="61"/>
      <c r="T2544" s="61"/>
    </row>
    <row r="2545" spans="1:20" s="55" customFormat="1" ht="14.15" x14ac:dyDescent="0.4">
      <c r="A2545" s="39"/>
      <c r="E2545" s="74"/>
      <c r="F2545" s="74"/>
      <c r="G2545" s="74"/>
      <c r="S2545" s="61"/>
      <c r="T2545" s="61"/>
    </row>
    <row r="2546" spans="1:20" s="55" customFormat="1" ht="14.15" x14ac:dyDescent="0.4">
      <c r="A2546" s="39"/>
      <c r="E2546" s="74"/>
      <c r="F2546" s="74"/>
      <c r="G2546" s="74"/>
      <c r="S2546" s="61"/>
      <c r="T2546" s="61"/>
    </row>
    <row r="2547" spans="1:20" s="55" customFormat="1" ht="14.15" x14ac:dyDescent="0.4">
      <c r="A2547" s="39"/>
      <c r="E2547" s="74"/>
      <c r="F2547" s="74"/>
      <c r="G2547" s="74"/>
      <c r="S2547" s="61"/>
      <c r="T2547" s="61"/>
    </row>
    <row r="2548" spans="1:20" s="55" customFormat="1" ht="14.15" x14ac:dyDescent="0.4">
      <c r="A2548" s="39"/>
      <c r="E2548" s="74"/>
      <c r="F2548" s="74"/>
      <c r="G2548" s="74"/>
      <c r="S2548" s="61"/>
      <c r="T2548" s="61"/>
    </row>
    <row r="2549" spans="1:20" s="55" customFormat="1" ht="14.15" x14ac:dyDescent="0.4">
      <c r="A2549" s="39"/>
      <c r="E2549" s="74"/>
      <c r="F2549" s="74"/>
      <c r="G2549" s="74"/>
      <c r="S2549" s="61"/>
      <c r="T2549" s="61"/>
    </row>
    <row r="2550" spans="1:20" s="55" customFormat="1" ht="14.15" x14ac:dyDescent="0.4">
      <c r="A2550" s="39"/>
      <c r="E2550" s="74"/>
      <c r="F2550" s="74"/>
      <c r="G2550" s="74"/>
      <c r="S2550" s="61"/>
      <c r="T2550" s="61"/>
    </row>
    <row r="2551" spans="1:20" s="55" customFormat="1" ht="14.15" x14ac:dyDescent="0.4">
      <c r="A2551" s="39"/>
      <c r="E2551" s="74"/>
      <c r="F2551" s="74"/>
      <c r="G2551" s="74"/>
      <c r="S2551" s="61"/>
      <c r="T2551" s="61"/>
    </row>
    <row r="2552" spans="1:20" s="55" customFormat="1" ht="14.15" x14ac:dyDescent="0.4">
      <c r="A2552" s="39"/>
      <c r="E2552" s="74"/>
      <c r="F2552" s="74"/>
      <c r="G2552" s="74"/>
      <c r="S2552" s="61"/>
      <c r="T2552" s="61"/>
    </row>
    <row r="2553" spans="1:20" s="55" customFormat="1" ht="14.15" x14ac:dyDescent="0.4">
      <c r="A2553" s="39"/>
      <c r="E2553" s="74"/>
      <c r="F2553" s="74"/>
      <c r="G2553" s="74"/>
      <c r="S2553" s="61"/>
      <c r="T2553" s="61"/>
    </row>
    <row r="2554" spans="1:20" s="55" customFormat="1" ht="14.15" x14ac:dyDescent="0.4">
      <c r="A2554" s="39"/>
      <c r="E2554" s="74"/>
      <c r="F2554" s="74"/>
      <c r="G2554" s="74"/>
      <c r="S2554" s="61"/>
      <c r="T2554" s="61"/>
    </row>
    <row r="2555" spans="1:20" s="55" customFormat="1" ht="14.15" x14ac:dyDescent="0.4">
      <c r="A2555" s="39"/>
      <c r="E2555" s="74"/>
      <c r="F2555" s="74"/>
      <c r="G2555" s="74"/>
      <c r="S2555" s="61"/>
      <c r="T2555" s="61"/>
    </row>
    <row r="2556" spans="1:20" s="55" customFormat="1" ht="14.15" x14ac:dyDescent="0.4">
      <c r="A2556" s="39"/>
      <c r="E2556" s="74"/>
      <c r="F2556" s="74"/>
      <c r="G2556" s="74"/>
      <c r="S2556" s="61"/>
      <c r="T2556" s="61"/>
    </row>
    <row r="2557" spans="1:20" s="55" customFormat="1" ht="14.15" x14ac:dyDescent="0.4">
      <c r="A2557" s="39"/>
      <c r="E2557" s="74"/>
      <c r="F2557" s="74"/>
      <c r="G2557" s="74"/>
      <c r="S2557" s="61"/>
      <c r="T2557" s="61"/>
    </row>
    <row r="2558" spans="1:20" s="55" customFormat="1" ht="14.15" x14ac:dyDescent="0.4">
      <c r="A2558" s="39"/>
      <c r="E2558" s="74"/>
      <c r="F2558" s="74"/>
      <c r="G2558" s="74"/>
      <c r="S2558" s="61"/>
      <c r="T2558" s="61"/>
    </row>
    <row r="2559" spans="1:20" s="55" customFormat="1" ht="14.15" x14ac:dyDescent="0.4">
      <c r="A2559" s="39"/>
      <c r="E2559" s="74"/>
      <c r="F2559" s="74"/>
      <c r="G2559" s="74"/>
      <c r="S2559" s="61"/>
      <c r="T2559" s="61"/>
    </row>
    <row r="2560" spans="1:20" s="55" customFormat="1" ht="14.15" x14ac:dyDescent="0.4">
      <c r="A2560" s="39"/>
      <c r="E2560" s="74"/>
      <c r="F2560" s="74"/>
      <c r="G2560" s="74"/>
      <c r="S2560" s="61"/>
      <c r="T2560" s="61"/>
    </row>
    <row r="2561" spans="1:20" s="55" customFormat="1" ht="14.15" x14ac:dyDescent="0.4">
      <c r="A2561" s="39"/>
      <c r="E2561" s="74"/>
      <c r="F2561" s="74"/>
      <c r="G2561" s="74"/>
      <c r="S2561" s="61"/>
      <c r="T2561" s="61"/>
    </row>
    <row r="2562" spans="1:20" s="55" customFormat="1" ht="14.15" x14ac:dyDescent="0.4">
      <c r="A2562" s="39"/>
      <c r="E2562" s="74"/>
      <c r="F2562" s="74"/>
      <c r="G2562" s="74"/>
      <c r="S2562" s="61"/>
      <c r="T2562" s="61"/>
    </row>
    <row r="2563" spans="1:20" s="55" customFormat="1" ht="14.15" x14ac:dyDescent="0.4">
      <c r="A2563" s="39"/>
      <c r="E2563" s="74"/>
      <c r="F2563" s="74"/>
      <c r="G2563" s="74"/>
      <c r="S2563" s="61"/>
      <c r="T2563" s="61"/>
    </row>
    <row r="2564" spans="1:20" s="55" customFormat="1" ht="14.15" x14ac:dyDescent="0.4">
      <c r="A2564" s="39"/>
      <c r="E2564" s="74"/>
      <c r="F2564" s="74"/>
      <c r="G2564" s="74"/>
      <c r="S2564" s="61"/>
      <c r="T2564" s="61"/>
    </row>
    <row r="2565" spans="1:20" s="55" customFormat="1" ht="14.15" x14ac:dyDescent="0.4">
      <c r="A2565" s="39"/>
      <c r="E2565" s="74"/>
      <c r="F2565" s="74"/>
      <c r="G2565" s="74"/>
      <c r="S2565" s="61"/>
      <c r="T2565" s="61"/>
    </row>
    <row r="2566" spans="1:20" s="55" customFormat="1" ht="14.15" x14ac:dyDescent="0.4">
      <c r="A2566" s="39"/>
      <c r="E2566" s="74"/>
      <c r="F2566" s="74"/>
      <c r="G2566" s="74"/>
      <c r="S2566" s="61"/>
      <c r="T2566" s="61"/>
    </row>
    <row r="2567" spans="1:20" s="55" customFormat="1" ht="14.15" x14ac:dyDescent="0.4">
      <c r="A2567" s="39"/>
      <c r="E2567" s="74"/>
      <c r="F2567" s="74"/>
      <c r="G2567" s="74"/>
      <c r="S2567" s="61"/>
      <c r="T2567" s="61"/>
    </row>
    <row r="2568" spans="1:20" s="55" customFormat="1" ht="14.15" x14ac:dyDescent="0.4">
      <c r="A2568" s="39"/>
      <c r="E2568" s="74"/>
      <c r="F2568" s="74"/>
      <c r="G2568" s="74"/>
      <c r="S2568" s="61"/>
      <c r="T2568" s="61"/>
    </row>
    <row r="2569" spans="1:20" s="55" customFormat="1" ht="14.15" x14ac:dyDescent="0.4">
      <c r="A2569" s="39"/>
      <c r="E2569" s="74"/>
      <c r="F2569" s="74"/>
      <c r="G2569" s="74"/>
      <c r="S2569" s="61"/>
      <c r="T2569" s="61"/>
    </row>
    <row r="2570" spans="1:20" s="55" customFormat="1" ht="14.15" x14ac:dyDescent="0.4">
      <c r="A2570" s="39"/>
      <c r="E2570" s="74"/>
      <c r="F2570" s="74"/>
      <c r="G2570" s="74"/>
      <c r="S2570" s="61"/>
      <c r="T2570" s="61"/>
    </row>
    <row r="2571" spans="1:20" s="55" customFormat="1" ht="14.15" x14ac:dyDescent="0.4">
      <c r="A2571" s="39"/>
      <c r="E2571" s="74"/>
      <c r="F2571" s="74"/>
      <c r="G2571" s="74"/>
      <c r="S2571" s="61"/>
      <c r="T2571" s="61"/>
    </row>
    <row r="2572" spans="1:20" s="55" customFormat="1" ht="14.15" x14ac:dyDescent="0.4">
      <c r="A2572" s="39"/>
      <c r="E2572" s="74"/>
      <c r="F2572" s="74"/>
      <c r="G2572" s="74"/>
      <c r="S2572" s="61"/>
      <c r="T2572" s="61"/>
    </row>
    <row r="2573" spans="1:20" s="55" customFormat="1" ht="14.15" x14ac:dyDescent="0.4">
      <c r="A2573" s="39"/>
      <c r="E2573" s="74"/>
      <c r="F2573" s="74"/>
      <c r="G2573" s="74"/>
      <c r="S2573" s="61"/>
      <c r="T2573" s="61"/>
    </row>
    <row r="2574" spans="1:20" s="55" customFormat="1" ht="14.15" x14ac:dyDescent="0.4">
      <c r="A2574" s="39"/>
      <c r="E2574" s="74"/>
      <c r="F2574" s="74"/>
      <c r="G2574" s="74"/>
      <c r="S2574" s="61"/>
      <c r="T2574" s="61"/>
    </row>
    <row r="2575" spans="1:20" s="55" customFormat="1" ht="14.15" x14ac:dyDescent="0.4">
      <c r="A2575" s="39"/>
      <c r="E2575" s="74"/>
      <c r="F2575" s="74"/>
      <c r="G2575" s="74"/>
      <c r="S2575" s="61"/>
      <c r="T2575" s="61"/>
    </row>
    <row r="2576" spans="1:20" s="55" customFormat="1" ht="14.15" x14ac:dyDescent="0.4">
      <c r="A2576" s="39"/>
      <c r="E2576" s="74"/>
      <c r="F2576" s="74"/>
      <c r="G2576" s="74"/>
      <c r="S2576" s="61"/>
      <c r="T2576" s="61"/>
    </row>
    <row r="2577" spans="1:20" s="55" customFormat="1" ht="14.15" x14ac:dyDescent="0.4">
      <c r="A2577" s="39"/>
      <c r="E2577" s="74"/>
      <c r="F2577" s="74"/>
      <c r="G2577" s="74"/>
      <c r="S2577" s="61"/>
      <c r="T2577" s="61"/>
    </row>
    <row r="2578" spans="1:20" s="55" customFormat="1" ht="14.15" x14ac:dyDescent="0.4">
      <c r="A2578" s="39"/>
      <c r="E2578" s="74"/>
      <c r="F2578" s="74"/>
      <c r="G2578" s="74"/>
      <c r="S2578" s="61"/>
      <c r="T2578" s="61"/>
    </row>
    <row r="2579" spans="1:20" s="55" customFormat="1" ht="14.15" x14ac:dyDescent="0.4">
      <c r="A2579" s="39"/>
      <c r="E2579" s="74"/>
      <c r="F2579" s="74"/>
      <c r="G2579" s="74"/>
      <c r="S2579" s="61"/>
      <c r="T2579" s="61"/>
    </row>
    <row r="2580" spans="1:20" s="55" customFormat="1" ht="14.15" x14ac:dyDescent="0.4">
      <c r="A2580" s="39"/>
      <c r="E2580" s="74"/>
      <c r="F2580" s="74"/>
      <c r="G2580" s="74"/>
      <c r="S2580" s="61"/>
      <c r="T2580" s="61"/>
    </row>
    <row r="2581" spans="1:20" s="55" customFormat="1" ht="14.15" x14ac:dyDescent="0.4">
      <c r="A2581" s="39"/>
      <c r="E2581" s="74"/>
      <c r="F2581" s="74"/>
      <c r="G2581" s="74"/>
      <c r="S2581" s="61"/>
      <c r="T2581" s="61"/>
    </row>
    <row r="2582" spans="1:20" s="55" customFormat="1" ht="14.15" x14ac:dyDescent="0.4">
      <c r="A2582" s="39"/>
      <c r="E2582" s="74"/>
      <c r="F2582" s="74"/>
      <c r="G2582" s="74"/>
      <c r="S2582" s="61"/>
      <c r="T2582" s="61"/>
    </row>
    <row r="2583" spans="1:20" s="55" customFormat="1" ht="14.15" x14ac:dyDescent="0.4">
      <c r="A2583" s="39"/>
      <c r="E2583" s="74"/>
      <c r="F2583" s="74"/>
      <c r="G2583" s="74"/>
      <c r="S2583" s="61"/>
      <c r="T2583" s="61"/>
    </row>
    <row r="2584" spans="1:20" s="55" customFormat="1" ht="14.15" x14ac:dyDescent="0.4">
      <c r="A2584" s="39"/>
      <c r="E2584" s="74"/>
      <c r="F2584" s="74"/>
      <c r="G2584" s="74"/>
      <c r="S2584" s="61"/>
      <c r="T2584" s="61"/>
    </row>
    <row r="2585" spans="1:20" s="55" customFormat="1" ht="14.15" x14ac:dyDescent="0.4">
      <c r="A2585" s="39"/>
      <c r="E2585" s="74"/>
      <c r="F2585" s="74"/>
      <c r="G2585" s="74"/>
      <c r="S2585" s="61"/>
      <c r="T2585" s="61"/>
    </row>
    <row r="2586" spans="1:20" s="55" customFormat="1" ht="14.15" x14ac:dyDescent="0.4">
      <c r="A2586" s="39"/>
      <c r="E2586" s="74"/>
      <c r="F2586" s="74"/>
      <c r="G2586" s="74"/>
      <c r="S2586" s="61"/>
      <c r="T2586" s="61"/>
    </row>
    <row r="2587" spans="1:20" s="55" customFormat="1" ht="14.15" x14ac:dyDescent="0.4">
      <c r="A2587" s="39"/>
      <c r="E2587" s="74"/>
      <c r="F2587" s="74"/>
      <c r="G2587" s="74"/>
      <c r="S2587" s="61"/>
      <c r="T2587" s="61"/>
    </row>
    <row r="2588" spans="1:20" s="55" customFormat="1" ht="14.15" x14ac:dyDescent="0.4">
      <c r="A2588" s="39"/>
      <c r="E2588" s="74"/>
      <c r="F2588" s="74"/>
      <c r="G2588" s="74"/>
      <c r="S2588" s="61"/>
      <c r="T2588" s="61"/>
    </row>
    <row r="2589" spans="1:20" s="55" customFormat="1" ht="14.15" x14ac:dyDescent="0.4">
      <c r="A2589" s="39"/>
      <c r="E2589" s="74"/>
      <c r="F2589" s="74"/>
      <c r="G2589" s="74"/>
      <c r="S2589" s="61"/>
      <c r="T2589" s="61"/>
    </row>
    <row r="2590" spans="1:20" s="55" customFormat="1" ht="14.15" x14ac:dyDescent="0.4">
      <c r="A2590" s="39"/>
      <c r="E2590" s="74"/>
      <c r="F2590" s="74"/>
      <c r="G2590" s="74"/>
      <c r="S2590" s="61"/>
      <c r="T2590" s="61"/>
    </row>
    <row r="2591" spans="1:20" s="55" customFormat="1" ht="14.15" x14ac:dyDescent="0.4">
      <c r="A2591" s="39"/>
      <c r="E2591" s="74"/>
      <c r="F2591" s="74"/>
      <c r="G2591" s="74"/>
      <c r="S2591" s="61"/>
      <c r="T2591" s="61"/>
    </row>
    <row r="2592" spans="1:20" s="55" customFormat="1" ht="14.15" x14ac:dyDescent="0.4">
      <c r="A2592" s="39"/>
      <c r="E2592" s="74"/>
      <c r="F2592" s="74"/>
      <c r="G2592" s="74"/>
      <c r="S2592" s="61"/>
      <c r="T2592" s="61"/>
    </row>
    <row r="2593" spans="1:20" s="55" customFormat="1" ht="14.15" x14ac:dyDescent="0.4">
      <c r="A2593" s="39"/>
      <c r="E2593" s="74"/>
      <c r="F2593" s="74"/>
      <c r="G2593" s="74"/>
      <c r="S2593" s="61"/>
      <c r="T2593" s="61"/>
    </row>
    <row r="2594" spans="1:20" s="55" customFormat="1" ht="14.15" x14ac:dyDescent="0.4">
      <c r="A2594" s="39"/>
      <c r="E2594" s="74"/>
      <c r="F2594" s="74"/>
      <c r="G2594" s="74"/>
      <c r="S2594" s="61"/>
      <c r="T2594" s="61"/>
    </row>
    <row r="2595" spans="1:20" s="55" customFormat="1" ht="14.15" x14ac:dyDescent="0.4">
      <c r="A2595" s="39"/>
      <c r="E2595" s="74"/>
      <c r="F2595" s="74"/>
      <c r="G2595" s="74"/>
      <c r="S2595" s="61"/>
      <c r="T2595" s="61"/>
    </row>
    <row r="2596" spans="1:20" s="55" customFormat="1" ht="14.15" x14ac:dyDescent="0.4">
      <c r="A2596" s="39"/>
      <c r="E2596" s="74"/>
      <c r="F2596" s="74"/>
      <c r="G2596" s="74"/>
      <c r="S2596" s="61"/>
      <c r="T2596" s="61"/>
    </row>
    <row r="2597" spans="1:20" s="55" customFormat="1" ht="14.15" x14ac:dyDescent="0.4">
      <c r="A2597" s="39"/>
      <c r="E2597" s="74"/>
      <c r="F2597" s="74"/>
      <c r="G2597" s="74"/>
      <c r="S2597" s="61"/>
      <c r="T2597" s="61"/>
    </row>
    <row r="2598" spans="1:20" s="55" customFormat="1" ht="14.15" x14ac:dyDescent="0.4">
      <c r="A2598" s="39"/>
      <c r="E2598" s="74"/>
      <c r="F2598" s="74"/>
      <c r="G2598" s="74"/>
      <c r="S2598" s="61"/>
      <c r="T2598" s="61"/>
    </row>
    <row r="2599" spans="1:20" s="55" customFormat="1" ht="14.15" x14ac:dyDescent="0.4">
      <c r="A2599" s="39"/>
      <c r="E2599" s="74"/>
      <c r="F2599" s="74"/>
      <c r="G2599" s="74"/>
      <c r="S2599" s="61"/>
      <c r="T2599" s="61"/>
    </row>
    <row r="2600" spans="1:20" s="55" customFormat="1" ht="14.15" x14ac:dyDescent="0.4">
      <c r="A2600" s="39"/>
      <c r="E2600" s="74"/>
      <c r="F2600" s="74"/>
      <c r="G2600" s="74"/>
      <c r="S2600" s="61"/>
      <c r="T2600" s="61"/>
    </row>
    <row r="2601" spans="1:20" s="55" customFormat="1" ht="14.15" x14ac:dyDescent="0.4">
      <c r="A2601" s="39"/>
      <c r="E2601" s="74"/>
      <c r="F2601" s="74"/>
      <c r="G2601" s="74"/>
      <c r="S2601" s="61"/>
      <c r="T2601" s="61"/>
    </row>
    <row r="2602" spans="1:20" s="55" customFormat="1" ht="14.15" x14ac:dyDescent="0.4">
      <c r="A2602" s="39"/>
      <c r="E2602" s="74"/>
      <c r="F2602" s="74"/>
      <c r="G2602" s="74"/>
      <c r="S2602" s="61"/>
      <c r="T2602" s="61"/>
    </row>
    <row r="2603" spans="1:20" s="55" customFormat="1" ht="14.15" x14ac:dyDescent="0.4">
      <c r="A2603" s="39"/>
      <c r="E2603" s="74"/>
      <c r="F2603" s="74"/>
      <c r="G2603" s="74"/>
      <c r="S2603" s="61"/>
      <c r="T2603" s="61"/>
    </row>
    <row r="2604" spans="1:20" s="55" customFormat="1" ht="14.15" x14ac:dyDescent="0.4">
      <c r="A2604" s="39"/>
      <c r="E2604" s="74"/>
      <c r="F2604" s="74"/>
      <c r="G2604" s="74"/>
      <c r="S2604" s="61"/>
      <c r="T2604" s="61"/>
    </row>
    <row r="2605" spans="1:20" s="55" customFormat="1" ht="14.15" x14ac:dyDescent="0.4">
      <c r="A2605" s="39"/>
      <c r="E2605" s="74"/>
      <c r="F2605" s="74"/>
      <c r="G2605" s="74"/>
      <c r="S2605" s="61"/>
      <c r="T2605" s="61"/>
    </row>
    <row r="2606" spans="1:20" s="55" customFormat="1" ht="14.15" x14ac:dyDescent="0.4">
      <c r="A2606" s="39"/>
      <c r="E2606" s="74"/>
      <c r="F2606" s="74"/>
      <c r="G2606" s="74"/>
      <c r="S2606" s="61"/>
      <c r="T2606" s="61"/>
    </row>
    <row r="2607" spans="1:20" s="55" customFormat="1" ht="14.15" x14ac:dyDescent="0.4">
      <c r="A2607" s="39"/>
      <c r="E2607" s="74"/>
      <c r="F2607" s="74"/>
      <c r="G2607" s="74"/>
      <c r="S2607" s="61"/>
      <c r="T2607" s="61"/>
    </row>
    <row r="2608" spans="1:20" s="55" customFormat="1" ht="14.15" x14ac:dyDescent="0.4">
      <c r="A2608" s="39"/>
      <c r="E2608" s="74"/>
      <c r="F2608" s="74"/>
      <c r="G2608" s="74"/>
      <c r="S2608" s="61"/>
      <c r="T2608" s="61"/>
    </row>
    <row r="2609" spans="1:20" s="55" customFormat="1" ht="14.15" x14ac:dyDescent="0.4">
      <c r="A2609" s="39"/>
      <c r="E2609" s="74"/>
      <c r="F2609" s="74"/>
      <c r="G2609" s="74"/>
      <c r="S2609" s="61"/>
      <c r="T2609" s="61"/>
    </row>
    <row r="2610" spans="1:20" s="55" customFormat="1" ht="14.15" x14ac:dyDescent="0.4">
      <c r="A2610" s="39"/>
      <c r="E2610" s="74"/>
      <c r="F2610" s="74"/>
      <c r="G2610" s="74"/>
      <c r="S2610" s="61"/>
      <c r="T2610" s="61"/>
    </row>
    <row r="2611" spans="1:20" s="55" customFormat="1" ht="14.15" x14ac:dyDescent="0.4">
      <c r="A2611" s="39"/>
      <c r="E2611" s="74"/>
      <c r="F2611" s="74"/>
      <c r="G2611" s="74"/>
      <c r="S2611" s="61"/>
      <c r="T2611" s="61"/>
    </row>
    <row r="2612" spans="1:20" s="55" customFormat="1" ht="14.15" x14ac:dyDescent="0.4">
      <c r="A2612" s="39"/>
      <c r="E2612" s="74"/>
      <c r="F2612" s="74"/>
      <c r="G2612" s="74"/>
      <c r="S2612" s="61"/>
      <c r="T2612" s="61"/>
    </row>
    <row r="2613" spans="1:20" s="55" customFormat="1" ht="14.15" x14ac:dyDescent="0.4">
      <c r="A2613" s="39"/>
      <c r="E2613" s="74"/>
      <c r="F2613" s="74"/>
      <c r="G2613" s="74"/>
      <c r="S2613" s="61"/>
      <c r="T2613" s="61"/>
    </row>
    <row r="2614" spans="1:20" s="55" customFormat="1" ht="14.15" x14ac:dyDescent="0.4">
      <c r="A2614" s="39"/>
      <c r="E2614" s="74"/>
      <c r="F2614" s="74"/>
      <c r="G2614" s="74"/>
      <c r="S2614" s="61"/>
      <c r="T2614" s="61"/>
    </row>
    <row r="2615" spans="1:20" s="55" customFormat="1" ht="14.15" x14ac:dyDescent="0.4">
      <c r="A2615" s="39"/>
      <c r="E2615" s="74"/>
      <c r="F2615" s="74"/>
      <c r="G2615" s="74"/>
      <c r="S2615" s="61"/>
      <c r="T2615" s="61"/>
    </row>
    <row r="2616" spans="1:20" s="55" customFormat="1" ht="14.15" x14ac:dyDescent="0.4">
      <c r="A2616" s="39"/>
      <c r="E2616" s="74"/>
      <c r="F2616" s="74"/>
      <c r="G2616" s="74"/>
      <c r="S2616" s="61"/>
      <c r="T2616" s="61"/>
    </row>
    <row r="2617" spans="1:20" s="55" customFormat="1" ht="14.15" x14ac:dyDescent="0.4">
      <c r="A2617" s="39"/>
      <c r="E2617" s="74"/>
      <c r="F2617" s="74"/>
      <c r="G2617" s="74"/>
      <c r="S2617" s="61"/>
      <c r="T2617" s="61"/>
    </row>
    <row r="2618" spans="1:20" s="55" customFormat="1" ht="14.15" x14ac:dyDescent="0.4">
      <c r="A2618" s="39"/>
      <c r="E2618" s="74"/>
      <c r="F2618" s="74"/>
      <c r="G2618" s="74"/>
      <c r="S2618" s="61"/>
      <c r="T2618" s="61"/>
    </row>
    <row r="2619" spans="1:20" s="55" customFormat="1" ht="14.15" x14ac:dyDescent="0.4">
      <c r="A2619" s="39"/>
      <c r="E2619" s="74"/>
      <c r="F2619" s="74"/>
      <c r="G2619" s="74"/>
      <c r="S2619" s="61"/>
      <c r="T2619" s="61"/>
    </row>
    <row r="2620" spans="1:20" s="55" customFormat="1" ht="14.15" x14ac:dyDescent="0.4">
      <c r="A2620" s="39"/>
      <c r="E2620" s="74"/>
      <c r="F2620" s="74"/>
      <c r="G2620" s="74"/>
      <c r="S2620" s="61"/>
      <c r="T2620" s="61"/>
    </row>
    <row r="2621" spans="1:20" s="55" customFormat="1" ht="14.15" x14ac:dyDescent="0.4">
      <c r="A2621" s="39"/>
      <c r="E2621" s="74"/>
      <c r="F2621" s="74"/>
      <c r="G2621" s="74"/>
      <c r="S2621" s="61"/>
      <c r="T2621" s="61"/>
    </row>
    <row r="2622" spans="1:20" s="55" customFormat="1" ht="14.15" x14ac:dyDescent="0.4">
      <c r="A2622" s="39"/>
      <c r="E2622" s="74"/>
      <c r="F2622" s="74"/>
      <c r="G2622" s="74"/>
      <c r="S2622" s="61"/>
      <c r="T2622" s="61"/>
    </row>
    <row r="2623" spans="1:20" s="55" customFormat="1" ht="14.15" x14ac:dyDescent="0.4">
      <c r="A2623" s="39"/>
      <c r="E2623" s="74"/>
      <c r="F2623" s="74"/>
      <c r="G2623" s="74"/>
      <c r="S2623" s="61"/>
      <c r="T2623" s="61"/>
    </row>
    <row r="2624" spans="1:20" s="55" customFormat="1" ht="14.15" x14ac:dyDescent="0.4">
      <c r="A2624" s="39"/>
      <c r="E2624" s="74"/>
      <c r="F2624" s="74"/>
      <c r="G2624" s="74"/>
      <c r="S2624" s="61"/>
      <c r="T2624" s="61"/>
    </row>
    <row r="2625" spans="1:20" s="55" customFormat="1" ht="14.15" x14ac:dyDescent="0.4">
      <c r="A2625" s="39"/>
      <c r="E2625" s="74"/>
      <c r="F2625" s="74"/>
      <c r="G2625" s="74"/>
      <c r="S2625" s="61"/>
      <c r="T2625" s="61"/>
    </row>
    <row r="2626" spans="1:20" s="55" customFormat="1" ht="14.15" x14ac:dyDescent="0.4">
      <c r="A2626" s="39"/>
      <c r="E2626" s="74"/>
      <c r="F2626" s="74"/>
      <c r="G2626" s="74"/>
      <c r="S2626" s="61"/>
      <c r="T2626" s="61"/>
    </row>
    <row r="2627" spans="1:20" s="55" customFormat="1" ht="14.15" x14ac:dyDescent="0.4">
      <c r="A2627" s="39"/>
      <c r="E2627" s="74"/>
      <c r="F2627" s="74"/>
      <c r="G2627" s="74"/>
      <c r="S2627" s="61"/>
      <c r="T2627" s="61"/>
    </row>
    <row r="2628" spans="1:20" s="55" customFormat="1" ht="14.15" x14ac:dyDescent="0.4">
      <c r="A2628" s="39"/>
      <c r="E2628" s="74"/>
      <c r="F2628" s="74"/>
      <c r="G2628" s="74"/>
      <c r="S2628" s="61"/>
      <c r="T2628" s="61"/>
    </row>
    <row r="2629" spans="1:20" s="55" customFormat="1" ht="14.15" x14ac:dyDescent="0.4">
      <c r="A2629" s="39"/>
      <c r="E2629" s="74"/>
      <c r="F2629" s="74"/>
      <c r="G2629" s="74"/>
      <c r="S2629" s="61"/>
      <c r="T2629" s="61"/>
    </row>
    <row r="2630" spans="1:20" s="55" customFormat="1" ht="14.15" x14ac:dyDescent="0.4">
      <c r="A2630" s="39"/>
      <c r="E2630" s="74"/>
      <c r="F2630" s="74"/>
      <c r="G2630" s="74"/>
      <c r="S2630" s="61"/>
      <c r="T2630" s="61"/>
    </row>
    <row r="2631" spans="1:20" s="55" customFormat="1" ht="14.15" x14ac:dyDescent="0.4">
      <c r="A2631" s="39"/>
      <c r="E2631" s="74"/>
      <c r="F2631" s="74"/>
      <c r="G2631" s="74"/>
      <c r="S2631" s="61"/>
      <c r="T2631" s="61"/>
    </row>
    <row r="2632" spans="1:20" s="55" customFormat="1" ht="14.15" x14ac:dyDescent="0.4">
      <c r="A2632" s="39"/>
      <c r="E2632" s="74"/>
      <c r="F2632" s="74"/>
      <c r="G2632" s="74"/>
      <c r="S2632" s="61"/>
      <c r="T2632" s="61"/>
    </row>
    <row r="2633" spans="1:20" s="55" customFormat="1" ht="14.15" x14ac:dyDescent="0.4">
      <c r="A2633" s="39"/>
      <c r="E2633" s="74"/>
      <c r="F2633" s="74"/>
      <c r="G2633" s="74"/>
      <c r="S2633" s="61"/>
      <c r="T2633" s="61"/>
    </row>
    <row r="2634" spans="1:20" s="55" customFormat="1" ht="14.15" x14ac:dyDescent="0.4">
      <c r="A2634" s="39"/>
      <c r="E2634" s="74"/>
      <c r="F2634" s="74"/>
      <c r="G2634" s="74"/>
      <c r="S2634" s="61"/>
      <c r="T2634" s="61"/>
    </row>
    <row r="2635" spans="1:20" s="55" customFormat="1" ht="14.15" x14ac:dyDescent="0.4">
      <c r="A2635" s="39"/>
      <c r="E2635" s="74"/>
      <c r="F2635" s="74"/>
      <c r="G2635" s="74"/>
      <c r="S2635" s="61"/>
      <c r="T2635" s="61"/>
    </row>
    <row r="2636" spans="1:20" s="55" customFormat="1" ht="14.15" x14ac:dyDescent="0.4">
      <c r="A2636" s="39"/>
      <c r="E2636" s="74"/>
      <c r="F2636" s="74"/>
      <c r="G2636" s="74"/>
      <c r="S2636" s="61"/>
      <c r="T2636" s="61"/>
    </row>
    <row r="2637" spans="1:20" s="55" customFormat="1" ht="14.15" x14ac:dyDescent="0.4">
      <c r="A2637" s="39"/>
      <c r="E2637" s="74"/>
      <c r="F2637" s="74"/>
      <c r="G2637" s="74"/>
      <c r="S2637" s="61"/>
      <c r="T2637" s="61"/>
    </row>
    <row r="2638" spans="1:20" s="55" customFormat="1" ht="14.15" x14ac:dyDescent="0.4">
      <c r="A2638" s="39"/>
      <c r="E2638" s="74"/>
      <c r="F2638" s="74"/>
      <c r="G2638" s="74"/>
      <c r="S2638" s="61"/>
      <c r="T2638" s="61"/>
    </row>
    <row r="2639" spans="1:20" s="55" customFormat="1" ht="14.15" x14ac:dyDescent="0.4">
      <c r="A2639" s="39"/>
      <c r="E2639" s="74"/>
      <c r="F2639" s="74"/>
      <c r="G2639" s="74"/>
      <c r="S2639" s="61"/>
      <c r="T2639" s="61"/>
    </row>
    <row r="2640" spans="1:20" s="55" customFormat="1" ht="14.15" x14ac:dyDescent="0.4">
      <c r="A2640" s="39"/>
      <c r="E2640" s="74"/>
      <c r="F2640" s="74"/>
      <c r="G2640" s="74"/>
      <c r="S2640" s="61"/>
      <c r="T2640" s="61"/>
    </row>
    <row r="2641" spans="1:20" s="55" customFormat="1" ht="14.15" x14ac:dyDescent="0.4">
      <c r="A2641" s="39"/>
      <c r="E2641" s="74"/>
      <c r="F2641" s="74"/>
      <c r="G2641" s="74"/>
      <c r="S2641" s="61"/>
      <c r="T2641" s="61"/>
    </row>
    <row r="2642" spans="1:20" s="55" customFormat="1" ht="14.15" x14ac:dyDescent="0.4">
      <c r="A2642" s="39"/>
      <c r="E2642" s="74"/>
      <c r="F2642" s="74"/>
      <c r="G2642" s="74"/>
      <c r="S2642" s="61"/>
      <c r="T2642" s="61"/>
    </row>
    <row r="2643" spans="1:20" s="55" customFormat="1" ht="14.15" x14ac:dyDescent="0.4">
      <c r="A2643" s="39"/>
      <c r="E2643" s="74"/>
      <c r="F2643" s="74"/>
      <c r="G2643" s="74"/>
      <c r="S2643" s="61"/>
      <c r="T2643" s="61"/>
    </row>
    <row r="2644" spans="1:20" s="55" customFormat="1" ht="14.15" x14ac:dyDescent="0.4">
      <c r="A2644" s="39"/>
      <c r="E2644" s="74"/>
      <c r="F2644" s="74"/>
      <c r="G2644" s="74"/>
      <c r="S2644" s="61"/>
      <c r="T2644" s="61"/>
    </row>
    <row r="2645" spans="1:20" s="55" customFormat="1" ht="14.15" x14ac:dyDescent="0.4">
      <c r="A2645" s="39"/>
      <c r="E2645" s="74"/>
      <c r="F2645" s="74"/>
      <c r="G2645" s="74"/>
      <c r="S2645" s="61"/>
      <c r="T2645" s="61"/>
    </row>
    <row r="2646" spans="1:20" s="55" customFormat="1" ht="14.15" x14ac:dyDescent="0.4">
      <c r="A2646" s="39"/>
      <c r="E2646" s="74"/>
      <c r="F2646" s="74"/>
      <c r="G2646" s="74"/>
      <c r="S2646" s="61"/>
      <c r="T2646" s="61"/>
    </row>
    <row r="2647" spans="1:20" s="55" customFormat="1" ht="14.15" x14ac:dyDescent="0.4">
      <c r="A2647" s="39"/>
      <c r="E2647" s="74"/>
      <c r="F2647" s="74"/>
      <c r="G2647" s="74"/>
      <c r="S2647" s="61"/>
      <c r="T2647" s="61"/>
    </row>
    <row r="2648" spans="1:20" s="55" customFormat="1" ht="14.15" x14ac:dyDescent="0.4">
      <c r="A2648" s="39"/>
      <c r="E2648" s="74"/>
      <c r="F2648" s="74"/>
      <c r="G2648" s="74"/>
      <c r="S2648" s="61"/>
      <c r="T2648" s="61"/>
    </row>
    <row r="2649" spans="1:20" s="55" customFormat="1" ht="14.15" x14ac:dyDescent="0.4">
      <c r="A2649" s="39"/>
      <c r="E2649" s="74"/>
      <c r="F2649" s="74"/>
      <c r="G2649" s="74"/>
      <c r="S2649" s="61"/>
      <c r="T2649" s="61"/>
    </row>
    <row r="2650" spans="1:20" s="55" customFormat="1" ht="14.15" x14ac:dyDescent="0.4">
      <c r="A2650" s="39"/>
      <c r="E2650" s="74"/>
      <c r="F2650" s="74"/>
      <c r="G2650" s="74"/>
      <c r="S2650" s="61"/>
      <c r="T2650" s="61"/>
    </row>
    <row r="2651" spans="1:20" s="55" customFormat="1" ht="14.15" x14ac:dyDescent="0.4">
      <c r="A2651" s="39"/>
      <c r="E2651" s="74"/>
      <c r="F2651" s="74"/>
      <c r="G2651" s="74"/>
      <c r="S2651" s="61"/>
      <c r="T2651" s="61"/>
    </row>
    <row r="2652" spans="1:20" s="55" customFormat="1" ht="14.15" x14ac:dyDescent="0.4">
      <c r="A2652" s="39"/>
      <c r="E2652" s="74"/>
      <c r="F2652" s="74"/>
      <c r="G2652" s="74"/>
      <c r="S2652" s="61"/>
      <c r="T2652" s="61"/>
    </row>
    <row r="2653" spans="1:20" s="55" customFormat="1" ht="14.15" x14ac:dyDescent="0.4">
      <c r="A2653" s="39"/>
      <c r="E2653" s="74"/>
      <c r="F2653" s="74"/>
      <c r="G2653" s="74"/>
      <c r="S2653" s="61"/>
      <c r="T2653" s="61"/>
    </row>
    <row r="2654" spans="1:20" s="55" customFormat="1" ht="14.15" x14ac:dyDescent="0.4">
      <c r="A2654" s="39"/>
      <c r="E2654" s="74"/>
      <c r="F2654" s="74"/>
      <c r="G2654" s="74"/>
      <c r="S2654" s="61"/>
      <c r="T2654" s="61"/>
    </row>
    <row r="2655" spans="1:20" s="55" customFormat="1" ht="14.15" x14ac:dyDescent="0.4">
      <c r="A2655" s="39"/>
      <c r="E2655" s="74"/>
      <c r="F2655" s="74"/>
      <c r="G2655" s="74"/>
      <c r="S2655" s="61"/>
      <c r="T2655" s="61"/>
    </row>
    <row r="2656" spans="1:20" s="55" customFormat="1" ht="14.15" x14ac:dyDescent="0.4">
      <c r="A2656" s="39"/>
      <c r="E2656" s="74"/>
      <c r="F2656" s="74"/>
      <c r="G2656" s="74"/>
      <c r="S2656" s="61"/>
      <c r="T2656" s="61"/>
    </row>
    <row r="2657" spans="1:20" s="55" customFormat="1" ht="14.15" x14ac:dyDescent="0.4">
      <c r="A2657" s="39"/>
      <c r="E2657" s="74"/>
      <c r="F2657" s="74"/>
      <c r="G2657" s="74"/>
      <c r="S2657" s="61"/>
      <c r="T2657" s="61"/>
    </row>
    <row r="2658" spans="1:20" s="55" customFormat="1" ht="14.15" x14ac:dyDescent="0.4">
      <c r="A2658" s="39"/>
      <c r="E2658" s="74"/>
      <c r="F2658" s="74"/>
      <c r="G2658" s="74"/>
      <c r="S2658" s="61"/>
      <c r="T2658" s="61"/>
    </row>
    <row r="2659" spans="1:20" s="55" customFormat="1" ht="14.15" x14ac:dyDescent="0.4">
      <c r="A2659" s="39"/>
      <c r="E2659" s="74"/>
      <c r="F2659" s="74"/>
      <c r="G2659" s="74"/>
      <c r="S2659" s="61"/>
      <c r="T2659" s="61"/>
    </row>
    <row r="2660" spans="1:20" s="55" customFormat="1" ht="14.15" x14ac:dyDescent="0.4">
      <c r="A2660" s="39"/>
      <c r="E2660" s="74"/>
      <c r="F2660" s="74"/>
      <c r="G2660" s="74"/>
      <c r="S2660" s="61"/>
      <c r="T2660" s="61"/>
    </row>
    <row r="2661" spans="1:20" s="55" customFormat="1" ht="14.15" x14ac:dyDescent="0.4">
      <c r="A2661" s="39"/>
      <c r="E2661" s="74"/>
      <c r="F2661" s="74"/>
      <c r="G2661" s="74"/>
      <c r="S2661" s="61"/>
      <c r="T2661" s="61"/>
    </row>
    <row r="2662" spans="1:20" s="55" customFormat="1" ht="14.15" x14ac:dyDescent="0.4">
      <c r="A2662" s="39"/>
      <c r="E2662" s="74"/>
      <c r="F2662" s="74"/>
      <c r="G2662" s="74"/>
      <c r="S2662" s="61"/>
      <c r="T2662" s="61"/>
    </row>
    <row r="2663" spans="1:20" s="55" customFormat="1" ht="14.15" x14ac:dyDescent="0.4">
      <c r="A2663" s="39"/>
      <c r="E2663" s="74"/>
      <c r="F2663" s="74"/>
      <c r="G2663" s="74"/>
      <c r="S2663" s="61"/>
      <c r="T2663" s="61"/>
    </row>
    <row r="2664" spans="1:20" s="55" customFormat="1" ht="14.15" x14ac:dyDescent="0.4">
      <c r="A2664" s="39"/>
      <c r="E2664" s="74"/>
      <c r="F2664" s="74"/>
      <c r="G2664" s="74"/>
      <c r="S2664" s="61"/>
      <c r="T2664" s="61"/>
    </row>
    <row r="2665" spans="1:20" s="55" customFormat="1" ht="14.15" x14ac:dyDescent="0.4">
      <c r="A2665" s="39"/>
      <c r="E2665" s="74"/>
      <c r="F2665" s="74"/>
      <c r="G2665" s="74"/>
      <c r="S2665" s="61"/>
      <c r="T2665" s="61"/>
    </row>
    <row r="2666" spans="1:20" s="55" customFormat="1" ht="14.15" x14ac:dyDescent="0.4">
      <c r="A2666" s="39"/>
      <c r="E2666" s="74"/>
      <c r="F2666" s="74"/>
      <c r="G2666" s="74"/>
      <c r="S2666" s="61"/>
      <c r="T2666" s="61"/>
    </row>
    <row r="2667" spans="1:20" s="55" customFormat="1" ht="14.15" x14ac:dyDescent="0.4">
      <c r="A2667" s="39"/>
      <c r="E2667" s="74"/>
      <c r="F2667" s="74"/>
      <c r="G2667" s="74"/>
      <c r="S2667" s="61"/>
      <c r="T2667" s="61"/>
    </row>
    <row r="2668" spans="1:20" s="55" customFormat="1" ht="14.15" x14ac:dyDescent="0.4">
      <c r="A2668" s="39"/>
      <c r="E2668" s="74"/>
      <c r="F2668" s="74"/>
      <c r="G2668" s="74"/>
      <c r="S2668" s="61"/>
      <c r="T2668" s="61"/>
    </row>
    <row r="2669" spans="1:20" s="55" customFormat="1" ht="14.15" x14ac:dyDescent="0.4">
      <c r="A2669" s="39"/>
      <c r="E2669" s="74"/>
      <c r="F2669" s="74"/>
      <c r="G2669" s="74"/>
      <c r="S2669" s="61"/>
      <c r="T2669" s="61"/>
    </row>
    <row r="2670" spans="1:20" s="55" customFormat="1" ht="14.15" x14ac:dyDescent="0.4">
      <c r="A2670" s="39"/>
      <c r="E2670" s="74"/>
      <c r="F2670" s="74"/>
      <c r="G2670" s="74"/>
      <c r="S2670" s="61"/>
      <c r="T2670" s="61"/>
    </row>
    <row r="2671" spans="1:20" s="55" customFormat="1" ht="14.15" x14ac:dyDescent="0.4">
      <c r="A2671" s="39"/>
      <c r="E2671" s="74"/>
      <c r="F2671" s="74"/>
      <c r="G2671" s="74"/>
      <c r="S2671" s="61"/>
      <c r="T2671" s="61"/>
    </row>
    <row r="2672" spans="1:20" s="55" customFormat="1" ht="14.15" x14ac:dyDescent="0.4">
      <c r="A2672" s="39"/>
      <c r="E2672" s="74"/>
      <c r="F2672" s="74"/>
      <c r="G2672" s="74"/>
      <c r="S2672" s="61"/>
      <c r="T2672" s="61"/>
    </row>
    <row r="2673" spans="1:20" s="55" customFormat="1" ht="14.15" x14ac:dyDescent="0.4">
      <c r="A2673" s="39"/>
      <c r="E2673" s="74"/>
      <c r="F2673" s="74"/>
      <c r="G2673" s="74"/>
      <c r="S2673" s="61"/>
      <c r="T2673" s="61"/>
    </row>
    <row r="2674" spans="1:20" s="55" customFormat="1" ht="14.15" x14ac:dyDescent="0.4">
      <c r="A2674" s="39"/>
      <c r="E2674" s="74"/>
      <c r="F2674" s="74"/>
      <c r="G2674" s="74"/>
      <c r="S2674" s="61"/>
      <c r="T2674" s="61"/>
    </row>
    <row r="2675" spans="1:20" s="55" customFormat="1" ht="14.15" x14ac:dyDescent="0.4">
      <c r="A2675" s="39"/>
      <c r="E2675" s="74"/>
      <c r="F2675" s="74"/>
      <c r="G2675" s="74"/>
      <c r="S2675" s="61"/>
      <c r="T2675" s="61"/>
    </row>
    <row r="2676" spans="1:20" s="55" customFormat="1" ht="14.15" x14ac:dyDescent="0.4">
      <c r="A2676" s="39"/>
      <c r="E2676" s="74"/>
      <c r="F2676" s="74"/>
      <c r="G2676" s="74"/>
      <c r="S2676" s="61"/>
      <c r="T2676" s="61"/>
    </row>
    <row r="2677" spans="1:20" s="55" customFormat="1" ht="14.15" x14ac:dyDescent="0.4">
      <c r="A2677" s="39"/>
      <c r="E2677" s="74"/>
      <c r="F2677" s="74"/>
      <c r="G2677" s="74"/>
      <c r="S2677" s="61"/>
      <c r="T2677" s="61"/>
    </row>
    <row r="2678" spans="1:20" s="55" customFormat="1" ht="14.15" x14ac:dyDescent="0.4">
      <c r="A2678" s="39"/>
      <c r="E2678" s="74"/>
      <c r="F2678" s="74"/>
      <c r="G2678" s="74"/>
      <c r="S2678" s="61"/>
      <c r="T2678" s="61"/>
    </row>
    <row r="2679" spans="1:20" s="55" customFormat="1" ht="14.15" x14ac:dyDescent="0.4">
      <c r="A2679" s="39"/>
      <c r="E2679" s="74"/>
      <c r="F2679" s="74"/>
      <c r="G2679" s="74"/>
      <c r="S2679" s="61"/>
      <c r="T2679" s="61"/>
    </row>
    <row r="2680" spans="1:20" s="55" customFormat="1" ht="14.15" x14ac:dyDescent="0.4">
      <c r="A2680" s="39"/>
      <c r="E2680" s="74"/>
      <c r="F2680" s="74"/>
      <c r="G2680" s="74"/>
      <c r="S2680" s="61"/>
      <c r="T2680" s="61"/>
    </row>
    <row r="2681" spans="1:20" s="55" customFormat="1" ht="14.15" x14ac:dyDescent="0.4">
      <c r="A2681" s="39"/>
      <c r="E2681" s="74"/>
      <c r="F2681" s="74"/>
      <c r="G2681" s="74"/>
      <c r="S2681" s="61"/>
      <c r="T2681" s="61"/>
    </row>
    <row r="2682" spans="1:20" s="55" customFormat="1" ht="14.15" x14ac:dyDescent="0.4">
      <c r="A2682" s="39"/>
      <c r="E2682" s="74"/>
      <c r="F2682" s="74"/>
      <c r="G2682" s="74"/>
      <c r="S2682" s="61"/>
      <c r="T2682" s="61"/>
    </row>
    <row r="2683" spans="1:20" s="55" customFormat="1" ht="14.15" x14ac:dyDescent="0.4">
      <c r="A2683" s="39"/>
      <c r="E2683" s="74"/>
      <c r="F2683" s="74"/>
      <c r="G2683" s="74"/>
      <c r="S2683" s="61"/>
      <c r="T2683" s="61"/>
    </row>
    <row r="2684" spans="1:20" s="55" customFormat="1" ht="14.15" x14ac:dyDescent="0.4">
      <c r="A2684" s="39"/>
      <c r="E2684" s="74"/>
      <c r="F2684" s="74"/>
      <c r="G2684" s="74"/>
      <c r="S2684" s="61"/>
      <c r="T2684" s="61"/>
    </row>
    <row r="2685" spans="1:20" s="55" customFormat="1" ht="14.15" x14ac:dyDescent="0.4">
      <c r="A2685" s="39"/>
      <c r="E2685" s="74"/>
      <c r="F2685" s="74"/>
      <c r="G2685" s="74"/>
      <c r="S2685" s="61"/>
      <c r="T2685" s="61"/>
    </row>
    <row r="2686" spans="1:20" s="55" customFormat="1" ht="14.15" x14ac:dyDescent="0.4">
      <c r="A2686" s="39"/>
      <c r="E2686" s="74"/>
      <c r="F2686" s="74"/>
      <c r="G2686" s="74"/>
      <c r="S2686" s="61"/>
      <c r="T2686" s="61"/>
    </row>
    <row r="2687" spans="1:20" s="55" customFormat="1" ht="14.15" x14ac:dyDescent="0.4">
      <c r="A2687" s="39"/>
      <c r="E2687" s="74"/>
      <c r="F2687" s="74"/>
      <c r="G2687" s="74"/>
      <c r="S2687" s="61"/>
      <c r="T2687" s="61"/>
    </row>
    <row r="2688" spans="1:20" s="55" customFormat="1" ht="14.15" x14ac:dyDescent="0.4">
      <c r="A2688" s="39"/>
      <c r="E2688" s="74"/>
      <c r="F2688" s="74"/>
      <c r="G2688" s="74"/>
      <c r="S2688" s="61"/>
      <c r="T2688" s="61"/>
    </row>
    <row r="2689" spans="1:20" s="55" customFormat="1" ht="14.15" x14ac:dyDescent="0.4">
      <c r="A2689" s="39"/>
      <c r="E2689" s="74"/>
      <c r="F2689" s="74"/>
      <c r="G2689" s="74"/>
      <c r="S2689" s="61"/>
      <c r="T2689" s="61"/>
    </row>
    <row r="2690" spans="1:20" s="55" customFormat="1" ht="14.15" x14ac:dyDescent="0.4">
      <c r="A2690" s="39"/>
      <c r="E2690" s="74"/>
      <c r="F2690" s="74"/>
      <c r="G2690" s="74"/>
      <c r="S2690" s="61"/>
      <c r="T2690" s="61"/>
    </row>
    <row r="2691" spans="1:20" s="55" customFormat="1" ht="14.15" x14ac:dyDescent="0.4">
      <c r="A2691" s="39"/>
      <c r="E2691" s="74"/>
      <c r="F2691" s="74"/>
      <c r="G2691" s="74"/>
      <c r="S2691" s="61"/>
      <c r="T2691" s="61"/>
    </row>
    <row r="2692" spans="1:20" s="55" customFormat="1" ht="14.15" x14ac:dyDescent="0.4">
      <c r="A2692" s="39"/>
      <c r="E2692" s="74"/>
      <c r="F2692" s="74"/>
      <c r="G2692" s="74"/>
      <c r="S2692" s="61"/>
      <c r="T2692" s="61"/>
    </row>
    <row r="2693" spans="1:20" s="55" customFormat="1" ht="14.15" x14ac:dyDescent="0.4">
      <c r="A2693" s="39"/>
      <c r="E2693" s="74"/>
      <c r="F2693" s="74"/>
      <c r="G2693" s="74"/>
      <c r="S2693" s="61"/>
      <c r="T2693" s="61"/>
    </row>
    <row r="2694" spans="1:20" s="55" customFormat="1" ht="14.15" x14ac:dyDescent="0.4">
      <c r="A2694" s="39"/>
      <c r="E2694" s="74"/>
      <c r="F2694" s="74"/>
      <c r="G2694" s="74"/>
      <c r="S2694" s="61"/>
      <c r="T2694" s="61"/>
    </row>
    <row r="2695" spans="1:20" s="55" customFormat="1" ht="14.15" x14ac:dyDescent="0.4">
      <c r="A2695" s="39"/>
      <c r="E2695" s="74"/>
      <c r="F2695" s="74"/>
      <c r="G2695" s="74"/>
      <c r="S2695" s="61"/>
      <c r="T2695" s="61"/>
    </row>
    <row r="2696" spans="1:20" s="55" customFormat="1" ht="14.15" x14ac:dyDescent="0.4">
      <c r="A2696" s="39"/>
      <c r="E2696" s="74"/>
      <c r="F2696" s="74"/>
      <c r="G2696" s="74"/>
      <c r="S2696" s="61"/>
      <c r="T2696" s="61"/>
    </row>
    <row r="2697" spans="1:20" s="55" customFormat="1" ht="14.15" x14ac:dyDescent="0.4">
      <c r="A2697" s="39"/>
      <c r="E2697" s="74"/>
      <c r="F2697" s="74"/>
      <c r="G2697" s="74"/>
      <c r="S2697" s="61"/>
      <c r="T2697" s="61"/>
    </row>
    <row r="2698" spans="1:20" s="55" customFormat="1" ht="14.15" x14ac:dyDescent="0.4">
      <c r="A2698" s="39"/>
      <c r="E2698" s="74"/>
      <c r="F2698" s="74"/>
      <c r="G2698" s="74"/>
      <c r="S2698" s="61"/>
      <c r="T2698" s="61"/>
    </row>
    <row r="2699" spans="1:20" s="55" customFormat="1" ht="14.15" x14ac:dyDescent="0.4">
      <c r="A2699" s="39"/>
      <c r="E2699" s="74"/>
      <c r="F2699" s="74"/>
      <c r="G2699" s="74"/>
      <c r="S2699" s="61"/>
      <c r="T2699" s="61"/>
    </row>
    <row r="2700" spans="1:20" s="55" customFormat="1" ht="14.15" x14ac:dyDescent="0.4">
      <c r="A2700" s="39"/>
      <c r="E2700" s="74"/>
      <c r="F2700" s="74"/>
      <c r="G2700" s="74"/>
      <c r="S2700" s="61"/>
      <c r="T2700" s="61"/>
    </row>
    <row r="2701" spans="1:20" s="55" customFormat="1" ht="14.15" x14ac:dyDescent="0.4">
      <c r="A2701" s="39"/>
      <c r="E2701" s="74"/>
      <c r="F2701" s="74"/>
      <c r="G2701" s="74"/>
      <c r="S2701" s="61"/>
      <c r="T2701" s="61"/>
    </row>
    <row r="2702" spans="1:20" s="55" customFormat="1" ht="14.15" x14ac:dyDescent="0.4">
      <c r="A2702" s="39"/>
      <c r="E2702" s="74"/>
      <c r="F2702" s="74"/>
      <c r="G2702" s="74"/>
      <c r="S2702" s="61"/>
      <c r="T2702" s="61"/>
    </row>
    <row r="2703" spans="1:20" s="55" customFormat="1" ht="14.15" x14ac:dyDescent="0.4">
      <c r="A2703" s="39"/>
      <c r="E2703" s="74"/>
      <c r="F2703" s="74"/>
      <c r="G2703" s="74"/>
      <c r="S2703" s="61"/>
      <c r="T2703" s="61"/>
    </row>
    <row r="2704" spans="1:20" s="55" customFormat="1" ht="14.15" x14ac:dyDescent="0.4">
      <c r="A2704" s="39"/>
      <c r="E2704" s="74"/>
      <c r="F2704" s="74"/>
      <c r="G2704" s="74"/>
      <c r="S2704" s="61"/>
      <c r="T2704" s="61"/>
    </row>
    <row r="2705" spans="1:20" s="55" customFormat="1" ht="14.15" x14ac:dyDescent="0.4">
      <c r="A2705" s="39"/>
      <c r="E2705" s="74"/>
      <c r="F2705" s="74"/>
      <c r="G2705" s="74"/>
      <c r="S2705" s="61"/>
      <c r="T2705" s="61"/>
    </row>
    <row r="2706" spans="1:20" s="55" customFormat="1" ht="14.15" x14ac:dyDescent="0.4">
      <c r="A2706" s="39"/>
      <c r="E2706" s="74"/>
      <c r="F2706" s="74"/>
      <c r="G2706" s="74"/>
      <c r="S2706" s="61"/>
      <c r="T2706" s="61"/>
    </row>
    <row r="2707" spans="1:20" s="55" customFormat="1" ht="14.15" x14ac:dyDescent="0.4">
      <c r="A2707" s="39"/>
      <c r="E2707" s="74"/>
      <c r="F2707" s="74"/>
      <c r="G2707" s="74"/>
      <c r="S2707" s="61"/>
      <c r="T2707" s="61"/>
    </row>
    <row r="2708" spans="1:20" s="55" customFormat="1" ht="14.15" x14ac:dyDescent="0.4">
      <c r="A2708" s="39"/>
      <c r="E2708" s="74"/>
      <c r="F2708" s="74"/>
      <c r="G2708" s="74"/>
      <c r="S2708" s="61"/>
      <c r="T2708" s="61"/>
    </row>
    <row r="2709" spans="1:20" s="55" customFormat="1" ht="14.15" x14ac:dyDescent="0.4">
      <c r="A2709" s="39"/>
      <c r="E2709" s="74"/>
      <c r="F2709" s="74"/>
      <c r="G2709" s="74"/>
      <c r="S2709" s="61"/>
      <c r="T2709" s="61"/>
    </row>
    <row r="2710" spans="1:20" s="55" customFormat="1" ht="14.15" x14ac:dyDescent="0.4">
      <c r="A2710" s="39"/>
      <c r="E2710" s="74"/>
      <c r="F2710" s="74"/>
      <c r="G2710" s="74"/>
      <c r="S2710" s="61"/>
      <c r="T2710" s="61"/>
    </row>
    <row r="2711" spans="1:20" s="55" customFormat="1" ht="14.15" x14ac:dyDescent="0.4">
      <c r="A2711" s="39"/>
      <c r="E2711" s="74"/>
      <c r="F2711" s="74"/>
      <c r="G2711" s="74"/>
      <c r="S2711" s="61"/>
      <c r="T2711" s="61"/>
    </row>
    <row r="2712" spans="1:20" s="55" customFormat="1" ht="14.15" x14ac:dyDescent="0.4">
      <c r="A2712" s="39"/>
      <c r="E2712" s="74"/>
      <c r="F2712" s="74"/>
      <c r="G2712" s="74"/>
      <c r="S2712" s="61"/>
      <c r="T2712" s="61"/>
    </row>
    <row r="2713" spans="1:20" s="55" customFormat="1" ht="14.15" x14ac:dyDescent="0.4">
      <c r="A2713" s="39"/>
      <c r="E2713" s="74"/>
      <c r="F2713" s="74"/>
      <c r="G2713" s="74"/>
      <c r="S2713" s="61"/>
      <c r="T2713" s="61"/>
    </row>
    <row r="2714" spans="1:20" s="55" customFormat="1" ht="14.15" x14ac:dyDescent="0.4">
      <c r="A2714" s="39"/>
      <c r="E2714" s="74"/>
      <c r="F2714" s="74"/>
      <c r="G2714" s="74"/>
      <c r="S2714" s="61"/>
      <c r="T2714" s="61"/>
    </row>
    <row r="2715" spans="1:20" s="55" customFormat="1" ht="14.15" x14ac:dyDescent="0.4">
      <c r="A2715" s="39"/>
      <c r="E2715" s="74"/>
      <c r="F2715" s="74"/>
      <c r="G2715" s="74"/>
      <c r="S2715" s="61"/>
      <c r="T2715" s="61"/>
    </row>
    <row r="2716" spans="1:20" s="55" customFormat="1" ht="14.15" x14ac:dyDescent="0.4">
      <c r="A2716" s="39"/>
      <c r="E2716" s="74"/>
      <c r="F2716" s="74"/>
      <c r="G2716" s="74"/>
      <c r="S2716" s="61"/>
      <c r="T2716" s="61"/>
    </row>
    <row r="2717" spans="1:20" s="55" customFormat="1" ht="14.15" x14ac:dyDescent="0.4">
      <c r="A2717" s="39"/>
      <c r="E2717" s="74"/>
      <c r="F2717" s="74"/>
      <c r="G2717" s="74"/>
      <c r="S2717" s="61"/>
      <c r="T2717" s="61"/>
    </row>
    <row r="2718" spans="1:20" s="55" customFormat="1" ht="14.15" x14ac:dyDescent="0.4">
      <c r="A2718" s="39"/>
      <c r="E2718" s="74"/>
      <c r="F2718" s="74"/>
      <c r="G2718" s="74"/>
      <c r="S2718" s="61"/>
      <c r="T2718" s="61"/>
    </row>
    <row r="2719" spans="1:20" s="55" customFormat="1" ht="14.15" x14ac:dyDescent="0.4">
      <c r="A2719" s="39"/>
      <c r="E2719" s="74"/>
      <c r="F2719" s="74"/>
      <c r="G2719" s="74"/>
      <c r="S2719" s="61"/>
      <c r="T2719" s="61"/>
    </row>
    <row r="2720" spans="1:20" s="55" customFormat="1" ht="14.15" x14ac:dyDescent="0.4">
      <c r="A2720" s="39"/>
      <c r="E2720" s="74"/>
      <c r="F2720" s="74"/>
      <c r="G2720" s="74"/>
      <c r="S2720" s="61"/>
      <c r="T2720" s="61"/>
    </row>
    <row r="2721" spans="1:20" s="55" customFormat="1" ht="14.15" x14ac:dyDescent="0.4">
      <c r="A2721" s="39"/>
      <c r="E2721" s="74"/>
      <c r="F2721" s="74"/>
      <c r="G2721" s="74"/>
      <c r="S2721" s="61"/>
      <c r="T2721" s="61"/>
    </row>
    <row r="2722" spans="1:20" s="55" customFormat="1" ht="14.15" x14ac:dyDescent="0.4">
      <c r="A2722" s="39"/>
      <c r="E2722" s="74"/>
      <c r="F2722" s="74"/>
      <c r="G2722" s="74"/>
      <c r="S2722" s="61"/>
      <c r="T2722" s="61"/>
    </row>
    <row r="2723" spans="1:20" s="55" customFormat="1" ht="14.15" x14ac:dyDescent="0.4">
      <c r="A2723" s="39"/>
      <c r="E2723" s="74"/>
      <c r="F2723" s="74"/>
      <c r="G2723" s="74"/>
      <c r="S2723" s="61"/>
      <c r="T2723" s="61"/>
    </row>
    <row r="2724" spans="1:20" s="55" customFormat="1" ht="14.15" x14ac:dyDescent="0.4">
      <c r="A2724" s="39"/>
      <c r="E2724" s="74"/>
      <c r="F2724" s="74"/>
      <c r="G2724" s="74"/>
      <c r="S2724" s="61"/>
      <c r="T2724" s="61"/>
    </row>
    <row r="2725" spans="1:20" s="55" customFormat="1" ht="14.15" x14ac:dyDescent="0.4">
      <c r="A2725" s="39"/>
      <c r="E2725" s="74"/>
      <c r="F2725" s="74"/>
      <c r="G2725" s="74"/>
      <c r="S2725" s="61"/>
      <c r="T2725" s="61"/>
    </row>
    <row r="2726" spans="1:20" s="55" customFormat="1" ht="14.15" x14ac:dyDescent="0.4">
      <c r="A2726" s="39"/>
      <c r="E2726" s="74"/>
      <c r="F2726" s="74"/>
      <c r="G2726" s="74"/>
      <c r="S2726" s="61"/>
      <c r="T2726" s="61"/>
    </row>
    <row r="2727" spans="1:20" s="55" customFormat="1" ht="14.15" x14ac:dyDescent="0.4">
      <c r="A2727" s="39"/>
      <c r="E2727" s="74"/>
      <c r="F2727" s="74"/>
      <c r="G2727" s="74"/>
      <c r="S2727" s="61"/>
      <c r="T2727" s="61"/>
    </row>
    <row r="2728" spans="1:20" s="55" customFormat="1" ht="14.15" x14ac:dyDescent="0.4">
      <c r="A2728" s="39"/>
      <c r="E2728" s="74"/>
      <c r="F2728" s="74"/>
      <c r="G2728" s="74"/>
      <c r="S2728" s="61"/>
      <c r="T2728" s="61"/>
    </row>
    <row r="2729" spans="1:20" s="55" customFormat="1" ht="14.15" x14ac:dyDescent="0.4">
      <c r="A2729" s="39"/>
      <c r="E2729" s="74"/>
      <c r="F2729" s="74"/>
      <c r="G2729" s="74"/>
      <c r="S2729" s="61"/>
      <c r="T2729" s="61"/>
    </row>
    <row r="2730" spans="1:20" s="55" customFormat="1" ht="14.15" x14ac:dyDescent="0.4">
      <c r="A2730" s="39"/>
      <c r="E2730" s="74"/>
      <c r="F2730" s="74"/>
      <c r="G2730" s="74"/>
      <c r="S2730" s="61"/>
      <c r="T2730" s="61"/>
    </row>
    <row r="2731" spans="1:20" s="55" customFormat="1" ht="14.15" x14ac:dyDescent="0.4">
      <c r="A2731" s="39"/>
      <c r="E2731" s="74"/>
      <c r="F2731" s="74"/>
      <c r="G2731" s="74"/>
      <c r="S2731" s="61"/>
      <c r="T2731" s="61"/>
    </row>
    <row r="2732" spans="1:20" s="55" customFormat="1" ht="14.15" x14ac:dyDescent="0.4">
      <c r="A2732" s="39"/>
      <c r="E2732" s="74"/>
      <c r="F2732" s="74"/>
      <c r="G2732" s="74"/>
      <c r="S2732" s="61"/>
      <c r="T2732" s="61"/>
    </row>
    <row r="2733" spans="1:20" s="55" customFormat="1" ht="14.15" x14ac:dyDescent="0.4">
      <c r="A2733" s="39"/>
      <c r="E2733" s="74"/>
      <c r="F2733" s="74"/>
      <c r="G2733" s="74"/>
      <c r="S2733" s="61"/>
      <c r="T2733" s="61"/>
    </row>
    <row r="2734" spans="1:20" s="55" customFormat="1" ht="14.15" x14ac:dyDescent="0.4">
      <c r="A2734" s="39"/>
      <c r="E2734" s="74"/>
      <c r="F2734" s="74"/>
      <c r="G2734" s="74"/>
      <c r="S2734" s="61"/>
      <c r="T2734" s="61"/>
    </row>
    <row r="2735" spans="1:20" s="55" customFormat="1" ht="14.15" x14ac:dyDescent="0.4">
      <c r="A2735" s="39"/>
      <c r="E2735" s="74"/>
      <c r="F2735" s="74"/>
      <c r="G2735" s="74"/>
      <c r="S2735" s="61"/>
      <c r="T2735" s="61"/>
    </row>
    <row r="2736" spans="1:20" s="55" customFormat="1" ht="14.15" x14ac:dyDescent="0.4">
      <c r="A2736" s="39"/>
      <c r="E2736" s="74"/>
      <c r="F2736" s="74"/>
      <c r="G2736" s="74"/>
      <c r="S2736" s="61"/>
      <c r="T2736" s="61"/>
    </row>
    <row r="2737" spans="1:20" s="55" customFormat="1" ht="14.15" x14ac:dyDescent="0.4">
      <c r="A2737" s="39"/>
      <c r="E2737" s="74"/>
      <c r="F2737" s="74"/>
      <c r="G2737" s="74"/>
      <c r="S2737" s="61"/>
      <c r="T2737" s="61"/>
    </row>
    <row r="2738" spans="1:20" s="55" customFormat="1" ht="14.15" x14ac:dyDescent="0.4">
      <c r="A2738" s="39"/>
      <c r="E2738" s="74"/>
      <c r="F2738" s="74"/>
      <c r="G2738" s="74"/>
      <c r="S2738" s="61"/>
      <c r="T2738" s="61"/>
    </row>
    <row r="2739" spans="1:20" s="55" customFormat="1" ht="14.15" x14ac:dyDescent="0.4">
      <c r="A2739" s="39"/>
      <c r="E2739" s="74"/>
      <c r="F2739" s="74"/>
      <c r="G2739" s="74"/>
      <c r="S2739" s="61"/>
      <c r="T2739" s="61"/>
    </row>
    <row r="2740" spans="1:20" s="55" customFormat="1" ht="14.15" x14ac:dyDescent="0.4">
      <c r="A2740" s="39"/>
      <c r="E2740" s="74"/>
      <c r="F2740" s="74"/>
      <c r="G2740" s="74"/>
      <c r="S2740" s="61"/>
      <c r="T2740" s="61"/>
    </row>
    <row r="2741" spans="1:20" s="55" customFormat="1" ht="14.15" x14ac:dyDescent="0.4">
      <c r="A2741" s="39"/>
      <c r="E2741" s="74"/>
      <c r="F2741" s="74"/>
      <c r="G2741" s="74"/>
      <c r="S2741" s="61"/>
      <c r="T2741" s="61"/>
    </row>
    <row r="2742" spans="1:20" s="55" customFormat="1" ht="14.15" x14ac:dyDescent="0.4">
      <c r="A2742" s="39"/>
      <c r="E2742" s="74"/>
      <c r="F2742" s="74"/>
      <c r="G2742" s="74"/>
      <c r="S2742" s="61"/>
      <c r="T2742" s="61"/>
    </row>
    <row r="2743" spans="1:20" s="55" customFormat="1" ht="14.15" x14ac:dyDescent="0.4">
      <c r="A2743" s="39"/>
      <c r="E2743" s="74"/>
      <c r="F2743" s="74"/>
      <c r="G2743" s="74"/>
      <c r="S2743" s="61"/>
      <c r="T2743" s="61"/>
    </row>
    <row r="2744" spans="1:20" s="55" customFormat="1" ht="14.15" x14ac:dyDescent="0.4">
      <c r="A2744" s="39"/>
      <c r="E2744" s="74"/>
      <c r="F2744" s="74"/>
      <c r="G2744" s="74"/>
      <c r="S2744" s="61"/>
      <c r="T2744" s="61"/>
    </row>
    <row r="2745" spans="1:20" s="55" customFormat="1" ht="14.15" x14ac:dyDescent="0.4">
      <c r="A2745" s="39"/>
      <c r="E2745" s="74"/>
      <c r="F2745" s="74"/>
      <c r="G2745" s="74"/>
      <c r="S2745" s="61"/>
      <c r="T2745" s="61"/>
    </row>
    <row r="2746" spans="1:20" s="55" customFormat="1" ht="14.15" x14ac:dyDescent="0.4">
      <c r="A2746" s="39"/>
      <c r="E2746" s="74"/>
      <c r="F2746" s="74"/>
      <c r="G2746" s="74"/>
      <c r="S2746" s="61"/>
      <c r="T2746" s="61"/>
    </row>
    <row r="2747" spans="1:20" s="55" customFormat="1" ht="14.15" x14ac:dyDescent="0.4">
      <c r="A2747" s="39"/>
      <c r="E2747" s="74"/>
      <c r="F2747" s="74"/>
      <c r="G2747" s="74"/>
      <c r="S2747" s="61"/>
      <c r="T2747" s="61"/>
    </row>
    <row r="2748" spans="1:20" s="55" customFormat="1" ht="14.15" x14ac:dyDescent="0.4">
      <c r="A2748" s="39"/>
      <c r="E2748" s="74"/>
      <c r="F2748" s="74"/>
      <c r="G2748" s="74"/>
      <c r="S2748" s="61"/>
      <c r="T2748" s="61"/>
    </row>
    <row r="2749" spans="1:20" s="55" customFormat="1" ht="14.15" x14ac:dyDescent="0.4">
      <c r="A2749" s="39"/>
      <c r="E2749" s="74"/>
      <c r="F2749" s="74"/>
      <c r="G2749" s="74"/>
      <c r="S2749" s="61"/>
      <c r="T2749" s="61"/>
    </row>
    <row r="2750" spans="1:20" s="55" customFormat="1" ht="14.15" x14ac:dyDescent="0.4">
      <c r="A2750" s="39"/>
      <c r="E2750" s="74"/>
      <c r="F2750" s="74"/>
      <c r="G2750" s="74"/>
      <c r="S2750" s="61"/>
      <c r="T2750" s="61"/>
    </row>
    <row r="2751" spans="1:20" s="55" customFormat="1" ht="14.15" x14ac:dyDescent="0.4">
      <c r="A2751" s="39"/>
      <c r="E2751" s="74"/>
      <c r="F2751" s="74"/>
      <c r="G2751" s="74"/>
      <c r="S2751" s="61"/>
      <c r="T2751" s="61"/>
    </row>
    <row r="2752" spans="1:20" s="55" customFormat="1" ht="14.15" x14ac:dyDescent="0.4">
      <c r="A2752" s="39"/>
      <c r="E2752" s="74"/>
      <c r="F2752" s="74"/>
      <c r="G2752" s="74"/>
      <c r="S2752" s="61"/>
      <c r="T2752" s="61"/>
    </row>
    <row r="2753" spans="1:20" s="55" customFormat="1" ht="14.15" x14ac:dyDescent="0.4">
      <c r="A2753" s="39"/>
      <c r="E2753" s="74"/>
      <c r="F2753" s="74"/>
      <c r="G2753" s="74"/>
      <c r="S2753" s="61"/>
      <c r="T2753" s="61"/>
    </row>
    <row r="2754" spans="1:20" s="55" customFormat="1" ht="14.15" x14ac:dyDescent="0.4">
      <c r="A2754" s="39"/>
      <c r="E2754" s="74"/>
      <c r="F2754" s="74"/>
      <c r="G2754" s="74"/>
      <c r="S2754" s="61"/>
      <c r="T2754" s="61"/>
    </row>
    <row r="2755" spans="1:20" s="55" customFormat="1" ht="14.15" x14ac:dyDescent="0.4">
      <c r="A2755" s="39"/>
      <c r="E2755" s="74"/>
      <c r="F2755" s="74"/>
      <c r="G2755" s="74"/>
      <c r="S2755" s="61"/>
      <c r="T2755" s="61"/>
    </row>
    <row r="2756" spans="1:20" s="55" customFormat="1" ht="14.15" x14ac:dyDescent="0.4">
      <c r="A2756" s="39"/>
      <c r="E2756" s="74"/>
      <c r="F2756" s="74"/>
      <c r="G2756" s="74"/>
      <c r="S2756" s="61"/>
      <c r="T2756" s="61"/>
    </row>
    <row r="2757" spans="1:20" s="55" customFormat="1" ht="14.15" x14ac:dyDescent="0.4">
      <c r="A2757" s="39"/>
      <c r="E2757" s="74"/>
      <c r="F2757" s="74"/>
      <c r="G2757" s="74"/>
      <c r="S2757" s="61"/>
      <c r="T2757" s="61"/>
    </row>
    <row r="2758" spans="1:20" s="55" customFormat="1" ht="14.15" x14ac:dyDescent="0.4">
      <c r="A2758" s="39"/>
      <c r="E2758" s="74"/>
      <c r="F2758" s="74"/>
      <c r="G2758" s="74"/>
      <c r="S2758" s="61"/>
      <c r="T2758" s="61"/>
    </row>
    <row r="2759" spans="1:20" s="55" customFormat="1" ht="14.15" x14ac:dyDescent="0.4">
      <c r="A2759" s="39"/>
      <c r="E2759" s="74"/>
      <c r="F2759" s="74"/>
      <c r="G2759" s="74"/>
      <c r="S2759" s="61"/>
      <c r="T2759" s="61"/>
    </row>
    <row r="2760" spans="1:20" s="55" customFormat="1" ht="14.15" x14ac:dyDescent="0.4">
      <c r="A2760" s="39"/>
      <c r="E2760" s="74"/>
      <c r="F2760" s="74"/>
      <c r="G2760" s="74"/>
      <c r="S2760" s="61"/>
      <c r="T2760" s="61"/>
    </row>
    <row r="2761" spans="1:20" s="55" customFormat="1" ht="14.15" x14ac:dyDescent="0.4">
      <c r="A2761" s="39"/>
      <c r="E2761" s="74"/>
      <c r="F2761" s="74"/>
      <c r="G2761" s="74"/>
      <c r="S2761" s="61"/>
      <c r="T2761" s="61"/>
    </row>
    <row r="2762" spans="1:20" s="55" customFormat="1" ht="14.15" x14ac:dyDescent="0.4">
      <c r="A2762" s="39"/>
      <c r="E2762" s="74"/>
      <c r="F2762" s="74"/>
      <c r="G2762" s="74"/>
      <c r="S2762" s="61"/>
      <c r="T2762" s="61"/>
    </row>
    <row r="2763" spans="1:20" s="55" customFormat="1" ht="14.15" x14ac:dyDescent="0.4">
      <c r="A2763" s="39"/>
      <c r="E2763" s="74"/>
      <c r="F2763" s="74"/>
      <c r="G2763" s="74"/>
      <c r="S2763" s="61"/>
      <c r="T2763" s="61"/>
    </row>
    <row r="2764" spans="1:20" s="55" customFormat="1" ht="14.15" x14ac:dyDescent="0.4">
      <c r="A2764" s="39"/>
      <c r="E2764" s="74"/>
      <c r="F2764" s="74"/>
      <c r="G2764" s="74"/>
      <c r="S2764" s="61"/>
      <c r="T2764" s="61"/>
    </row>
    <row r="2765" spans="1:20" s="55" customFormat="1" ht="14.15" x14ac:dyDescent="0.4">
      <c r="A2765" s="39"/>
      <c r="E2765" s="74"/>
      <c r="F2765" s="74"/>
      <c r="G2765" s="74"/>
      <c r="S2765" s="61"/>
      <c r="T2765" s="61"/>
    </row>
    <row r="2766" spans="1:20" s="55" customFormat="1" ht="14.15" x14ac:dyDescent="0.4">
      <c r="A2766" s="39"/>
      <c r="E2766" s="74"/>
      <c r="F2766" s="74"/>
      <c r="G2766" s="74"/>
      <c r="S2766" s="61"/>
      <c r="T2766" s="61"/>
    </row>
    <row r="2767" spans="1:20" s="55" customFormat="1" ht="14.15" x14ac:dyDescent="0.4">
      <c r="A2767" s="39"/>
      <c r="E2767" s="74"/>
      <c r="F2767" s="74"/>
      <c r="G2767" s="74"/>
      <c r="S2767" s="61"/>
      <c r="T2767" s="61"/>
    </row>
    <row r="2768" spans="1:20" s="55" customFormat="1" ht="14.15" x14ac:dyDescent="0.4">
      <c r="A2768" s="39"/>
      <c r="E2768" s="74"/>
      <c r="F2768" s="74"/>
      <c r="G2768" s="74"/>
      <c r="S2768" s="61"/>
      <c r="T2768" s="61"/>
    </row>
    <row r="2769" spans="1:20" s="55" customFormat="1" ht="14.15" x14ac:dyDescent="0.4">
      <c r="A2769" s="39"/>
      <c r="E2769" s="74"/>
      <c r="F2769" s="74"/>
      <c r="G2769" s="74"/>
      <c r="S2769" s="61"/>
      <c r="T2769" s="61"/>
    </row>
    <row r="2770" spans="1:20" s="55" customFormat="1" ht="14.15" x14ac:dyDescent="0.4">
      <c r="A2770" s="39"/>
      <c r="E2770" s="74"/>
      <c r="F2770" s="74"/>
      <c r="G2770" s="74"/>
      <c r="S2770" s="61"/>
      <c r="T2770" s="61"/>
    </row>
    <row r="2771" spans="1:20" s="55" customFormat="1" ht="14.15" x14ac:dyDescent="0.4">
      <c r="A2771" s="39"/>
      <c r="E2771" s="74"/>
      <c r="F2771" s="74"/>
      <c r="G2771" s="74"/>
      <c r="S2771" s="61"/>
      <c r="T2771" s="61"/>
    </row>
    <row r="2772" spans="1:20" s="55" customFormat="1" ht="14.15" x14ac:dyDescent="0.4">
      <c r="A2772" s="39"/>
      <c r="E2772" s="74"/>
      <c r="F2772" s="74"/>
      <c r="G2772" s="74"/>
      <c r="S2772" s="61"/>
      <c r="T2772" s="61"/>
    </row>
    <row r="2773" spans="1:20" s="55" customFormat="1" ht="14.15" x14ac:dyDescent="0.4">
      <c r="A2773" s="39"/>
      <c r="E2773" s="74"/>
      <c r="F2773" s="74"/>
      <c r="G2773" s="74"/>
      <c r="S2773" s="61"/>
      <c r="T2773" s="61"/>
    </row>
    <row r="2774" spans="1:20" s="55" customFormat="1" ht="14.15" x14ac:dyDescent="0.4">
      <c r="A2774" s="39"/>
      <c r="E2774" s="74"/>
      <c r="F2774" s="74"/>
      <c r="G2774" s="74"/>
      <c r="S2774" s="61"/>
      <c r="T2774" s="61"/>
    </row>
    <row r="2775" spans="1:20" s="55" customFormat="1" ht="14.15" x14ac:dyDescent="0.4">
      <c r="A2775" s="39"/>
      <c r="E2775" s="74"/>
      <c r="F2775" s="74"/>
      <c r="G2775" s="74"/>
      <c r="S2775" s="61"/>
      <c r="T2775" s="61"/>
    </row>
    <row r="2776" spans="1:20" s="55" customFormat="1" ht="14.15" x14ac:dyDescent="0.4">
      <c r="A2776" s="39"/>
      <c r="E2776" s="74"/>
      <c r="F2776" s="74"/>
      <c r="G2776" s="74"/>
      <c r="S2776" s="61"/>
      <c r="T2776" s="61"/>
    </row>
    <row r="2777" spans="1:20" s="55" customFormat="1" ht="14.15" x14ac:dyDescent="0.4">
      <c r="A2777" s="39"/>
      <c r="E2777" s="74"/>
      <c r="F2777" s="74"/>
      <c r="G2777" s="74"/>
      <c r="S2777" s="61"/>
      <c r="T2777" s="61"/>
    </row>
    <row r="2778" spans="1:20" s="55" customFormat="1" ht="14.15" x14ac:dyDescent="0.4">
      <c r="A2778" s="39"/>
      <c r="E2778" s="74"/>
      <c r="F2778" s="74"/>
      <c r="G2778" s="74"/>
      <c r="S2778" s="61"/>
      <c r="T2778" s="61"/>
    </row>
    <row r="2779" spans="1:20" s="55" customFormat="1" ht="14.15" x14ac:dyDescent="0.4">
      <c r="A2779" s="39"/>
      <c r="E2779" s="74"/>
      <c r="F2779" s="74"/>
      <c r="G2779" s="74"/>
      <c r="S2779" s="61"/>
      <c r="T2779" s="61"/>
    </row>
    <row r="2780" spans="1:20" s="55" customFormat="1" ht="14.15" x14ac:dyDescent="0.4">
      <c r="A2780" s="39"/>
      <c r="E2780" s="74"/>
      <c r="F2780" s="74"/>
      <c r="G2780" s="74"/>
      <c r="S2780" s="61"/>
      <c r="T2780" s="61"/>
    </row>
    <row r="2781" spans="1:20" s="55" customFormat="1" ht="14.15" x14ac:dyDescent="0.4">
      <c r="A2781" s="39"/>
      <c r="E2781" s="74"/>
      <c r="F2781" s="74"/>
      <c r="G2781" s="74"/>
      <c r="S2781" s="61"/>
      <c r="T2781" s="61"/>
    </row>
    <row r="2782" spans="1:20" s="55" customFormat="1" ht="14.15" x14ac:dyDescent="0.4">
      <c r="A2782" s="39"/>
      <c r="E2782" s="74"/>
      <c r="F2782" s="74"/>
      <c r="G2782" s="74"/>
      <c r="S2782" s="61"/>
      <c r="T2782" s="61"/>
    </row>
    <row r="2783" spans="1:20" s="55" customFormat="1" ht="14.15" x14ac:dyDescent="0.4">
      <c r="A2783" s="39"/>
      <c r="E2783" s="74"/>
      <c r="F2783" s="74"/>
      <c r="G2783" s="74"/>
      <c r="S2783" s="61"/>
      <c r="T2783" s="61"/>
    </row>
    <row r="2784" spans="1:20" s="55" customFormat="1" ht="14.15" x14ac:dyDescent="0.4">
      <c r="A2784" s="39"/>
      <c r="E2784" s="74"/>
      <c r="F2784" s="74"/>
      <c r="G2784" s="74"/>
      <c r="S2784" s="61"/>
      <c r="T2784" s="61"/>
    </row>
    <row r="2785" spans="1:20" s="55" customFormat="1" ht="14.15" x14ac:dyDescent="0.4">
      <c r="A2785" s="39"/>
      <c r="E2785" s="74"/>
      <c r="F2785" s="74"/>
      <c r="G2785" s="74"/>
      <c r="S2785" s="61"/>
      <c r="T2785" s="61"/>
    </row>
    <row r="2786" spans="1:20" s="55" customFormat="1" ht="14.15" x14ac:dyDescent="0.4">
      <c r="A2786" s="39"/>
      <c r="E2786" s="74"/>
      <c r="F2786" s="74"/>
      <c r="G2786" s="74"/>
      <c r="S2786" s="61"/>
      <c r="T2786" s="61"/>
    </row>
    <row r="2787" spans="1:20" s="55" customFormat="1" ht="14.15" x14ac:dyDescent="0.4">
      <c r="A2787" s="39"/>
      <c r="E2787" s="74"/>
      <c r="F2787" s="74"/>
      <c r="G2787" s="74"/>
      <c r="S2787" s="61"/>
      <c r="T2787" s="61"/>
    </row>
    <row r="2788" spans="1:20" s="55" customFormat="1" ht="14.15" x14ac:dyDescent="0.4">
      <c r="A2788" s="39"/>
      <c r="E2788" s="74"/>
      <c r="F2788" s="74"/>
      <c r="G2788" s="74"/>
      <c r="S2788" s="61"/>
      <c r="T2788" s="61"/>
    </row>
    <row r="2789" spans="1:20" s="55" customFormat="1" ht="14.15" x14ac:dyDescent="0.4">
      <c r="A2789" s="39"/>
      <c r="E2789" s="74"/>
      <c r="F2789" s="74"/>
      <c r="G2789" s="74"/>
      <c r="S2789" s="61"/>
      <c r="T2789" s="61"/>
    </row>
    <row r="2790" spans="1:20" s="55" customFormat="1" ht="14.15" x14ac:dyDescent="0.4">
      <c r="A2790" s="39"/>
      <c r="E2790" s="74"/>
      <c r="F2790" s="74"/>
      <c r="G2790" s="74"/>
      <c r="S2790" s="61"/>
      <c r="T2790" s="61"/>
    </row>
    <row r="2791" spans="1:20" s="55" customFormat="1" ht="14.15" x14ac:dyDescent="0.4">
      <c r="A2791" s="39"/>
      <c r="E2791" s="74"/>
      <c r="F2791" s="74"/>
      <c r="G2791" s="74"/>
      <c r="S2791" s="61"/>
      <c r="T2791" s="61"/>
    </row>
    <row r="2792" spans="1:20" s="55" customFormat="1" ht="14.15" x14ac:dyDescent="0.4">
      <c r="A2792" s="39"/>
      <c r="E2792" s="74"/>
      <c r="F2792" s="74"/>
      <c r="G2792" s="74"/>
      <c r="S2792" s="61"/>
      <c r="T2792" s="61"/>
    </row>
    <row r="2793" spans="1:20" s="55" customFormat="1" ht="14.15" x14ac:dyDescent="0.4">
      <c r="A2793" s="39"/>
      <c r="E2793" s="74"/>
      <c r="F2793" s="74"/>
      <c r="G2793" s="74"/>
      <c r="S2793" s="61"/>
      <c r="T2793" s="61"/>
    </row>
    <row r="2794" spans="1:20" s="55" customFormat="1" ht="14.15" x14ac:dyDescent="0.4">
      <c r="A2794" s="39"/>
      <c r="E2794" s="74"/>
      <c r="F2794" s="74"/>
      <c r="G2794" s="74"/>
      <c r="S2794" s="61"/>
      <c r="T2794" s="61"/>
    </row>
    <row r="2795" spans="1:20" s="55" customFormat="1" ht="14.15" x14ac:dyDescent="0.4">
      <c r="A2795" s="39"/>
      <c r="E2795" s="74"/>
      <c r="F2795" s="74"/>
      <c r="G2795" s="74"/>
      <c r="S2795" s="61"/>
      <c r="T2795" s="61"/>
    </row>
    <row r="2796" spans="1:20" s="55" customFormat="1" ht="14.15" x14ac:dyDescent="0.4">
      <c r="A2796" s="39"/>
      <c r="E2796" s="74"/>
      <c r="F2796" s="74"/>
      <c r="G2796" s="74"/>
      <c r="S2796" s="61"/>
      <c r="T2796" s="61"/>
    </row>
    <row r="2797" spans="1:20" s="55" customFormat="1" ht="14.15" x14ac:dyDescent="0.4">
      <c r="A2797" s="39"/>
      <c r="E2797" s="74"/>
      <c r="F2797" s="74"/>
      <c r="G2797" s="74"/>
      <c r="S2797" s="61"/>
      <c r="T2797" s="61"/>
    </row>
    <row r="2798" spans="1:20" s="55" customFormat="1" ht="14.15" x14ac:dyDescent="0.4">
      <c r="A2798" s="39"/>
      <c r="E2798" s="74"/>
      <c r="F2798" s="74"/>
      <c r="G2798" s="74"/>
      <c r="S2798" s="61"/>
      <c r="T2798" s="61"/>
    </row>
    <row r="2799" spans="1:20" s="55" customFormat="1" ht="14.15" x14ac:dyDescent="0.4">
      <c r="A2799" s="39"/>
      <c r="E2799" s="74"/>
      <c r="F2799" s="74"/>
      <c r="G2799" s="74"/>
      <c r="S2799" s="61"/>
      <c r="T2799" s="61"/>
    </row>
    <row r="2800" spans="1:20" s="55" customFormat="1" ht="14.15" x14ac:dyDescent="0.4">
      <c r="A2800" s="39"/>
      <c r="E2800" s="74"/>
      <c r="F2800" s="74"/>
      <c r="G2800" s="74"/>
      <c r="S2800" s="61"/>
      <c r="T2800" s="61"/>
    </row>
    <row r="2801" spans="1:20" s="55" customFormat="1" ht="14.15" x14ac:dyDescent="0.4">
      <c r="A2801" s="39"/>
      <c r="E2801" s="74"/>
      <c r="F2801" s="74"/>
      <c r="G2801" s="74"/>
      <c r="S2801" s="61"/>
      <c r="T2801" s="61"/>
    </row>
    <row r="2802" spans="1:20" s="55" customFormat="1" ht="14.15" x14ac:dyDescent="0.4">
      <c r="A2802" s="39"/>
      <c r="E2802" s="74"/>
      <c r="F2802" s="74"/>
      <c r="G2802" s="74"/>
      <c r="S2802" s="61"/>
      <c r="T2802" s="61"/>
    </row>
    <row r="2803" spans="1:20" s="55" customFormat="1" ht="14.15" x14ac:dyDescent="0.4">
      <c r="A2803" s="39"/>
      <c r="E2803" s="74"/>
      <c r="F2803" s="74"/>
      <c r="G2803" s="74"/>
      <c r="S2803" s="61"/>
      <c r="T2803" s="61"/>
    </row>
    <row r="2804" spans="1:20" s="55" customFormat="1" ht="14.15" x14ac:dyDescent="0.4">
      <c r="A2804" s="39"/>
      <c r="E2804" s="74"/>
      <c r="F2804" s="74"/>
      <c r="G2804" s="74"/>
      <c r="S2804" s="61"/>
      <c r="T2804" s="61"/>
    </row>
    <row r="2805" spans="1:20" s="55" customFormat="1" ht="14.15" x14ac:dyDescent="0.4">
      <c r="A2805" s="39"/>
      <c r="E2805" s="74"/>
      <c r="F2805" s="74"/>
      <c r="G2805" s="74"/>
      <c r="S2805" s="61"/>
      <c r="T2805" s="61"/>
    </row>
    <row r="2806" spans="1:20" s="55" customFormat="1" ht="14.15" x14ac:dyDescent="0.4">
      <c r="A2806" s="39"/>
      <c r="E2806" s="74"/>
      <c r="F2806" s="74"/>
      <c r="G2806" s="74"/>
      <c r="S2806" s="61"/>
      <c r="T2806" s="61"/>
    </row>
    <row r="2807" spans="1:20" s="55" customFormat="1" ht="14.15" x14ac:dyDescent="0.4">
      <c r="A2807" s="39"/>
      <c r="E2807" s="74"/>
      <c r="F2807" s="74"/>
      <c r="G2807" s="74"/>
      <c r="S2807" s="61"/>
      <c r="T2807" s="61"/>
    </row>
    <row r="2808" spans="1:20" s="55" customFormat="1" ht="14.15" x14ac:dyDescent="0.4">
      <c r="A2808" s="39"/>
      <c r="E2808" s="74"/>
      <c r="F2808" s="74"/>
      <c r="G2808" s="74"/>
      <c r="S2808" s="61"/>
      <c r="T2808" s="61"/>
    </row>
    <row r="2809" spans="1:20" s="55" customFormat="1" ht="14.15" x14ac:dyDescent="0.4">
      <c r="A2809" s="39"/>
      <c r="E2809" s="74"/>
      <c r="F2809" s="74"/>
      <c r="G2809" s="74"/>
      <c r="S2809" s="61"/>
      <c r="T2809" s="61"/>
    </row>
    <row r="2810" spans="1:20" s="55" customFormat="1" ht="14.15" x14ac:dyDescent="0.4">
      <c r="A2810" s="39"/>
      <c r="E2810" s="74"/>
      <c r="F2810" s="74"/>
      <c r="G2810" s="74"/>
      <c r="S2810" s="61"/>
      <c r="T2810" s="61"/>
    </row>
    <row r="2811" spans="1:20" s="55" customFormat="1" ht="14.15" x14ac:dyDescent="0.4">
      <c r="A2811" s="39"/>
      <c r="E2811" s="74"/>
      <c r="F2811" s="74"/>
      <c r="G2811" s="74"/>
      <c r="S2811" s="61"/>
      <c r="T2811" s="61"/>
    </row>
    <row r="2812" spans="1:20" s="55" customFormat="1" ht="14.15" x14ac:dyDescent="0.4">
      <c r="A2812" s="39"/>
      <c r="E2812" s="74"/>
      <c r="F2812" s="74"/>
      <c r="G2812" s="74"/>
      <c r="S2812" s="61"/>
      <c r="T2812" s="61"/>
    </row>
    <row r="2813" spans="1:20" s="55" customFormat="1" ht="14.15" x14ac:dyDescent="0.4">
      <c r="A2813" s="39"/>
      <c r="E2813" s="74"/>
      <c r="F2813" s="74"/>
      <c r="G2813" s="74"/>
      <c r="S2813" s="61"/>
      <c r="T2813" s="61"/>
    </row>
    <row r="2814" spans="1:20" s="55" customFormat="1" ht="14.15" x14ac:dyDescent="0.4">
      <c r="A2814" s="39"/>
      <c r="E2814" s="74"/>
      <c r="F2814" s="74"/>
      <c r="G2814" s="74"/>
      <c r="S2814" s="61"/>
      <c r="T2814" s="61"/>
    </row>
    <row r="2815" spans="1:20" s="55" customFormat="1" ht="14.15" x14ac:dyDescent="0.4">
      <c r="A2815" s="39"/>
      <c r="E2815" s="74"/>
      <c r="F2815" s="74"/>
      <c r="G2815" s="74"/>
      <c r="S2815" s="61"/>
      <c r="T2815" s="61"/>
    </row>
    <row r="2816" spans="1:20" s="55" customFormat="1" ht="14.15" x14ac:dyDescent="0.4">
      <c r="A2816" s="39"/>
      <c r="E2816" s="74"/>
      <c r="F2816" s="74"/>
      <c r="G2816" s="74"/>
      <c r="S2816" s="61"/>
      <c r="T2816" s="61"/>
    </row>
    <row r="2817" spans="1:20" s="55" customFormat="1" ht="14.15" x14ac:dyDescent="0.4">
      <c r="A2817" s="39"/>
      <c r="E2817" s="74"/>
      <c r="F2817" s="74"/>
      <c r="G2817" s="74"/>
      <c r="S2817" s="61"/>
      <c r="T2817" s="61"/>
    </row>
    <row r="2818" spans="1:20" s="55" customFormat="1" ht="14.15" x14ac:dyDescent="0.4">
      <c r="A2818" s="39"/>
      <c r="E2818" s="74"/>
      <c r="F2818" s="74"/>
      <c r="G2818" s="74"/>
      <c r="S2818" s="61"/>
      <c r="T2818" s="61"/>
    </row>
    <row r="2819" spans="1:20" s="55" customFormat="1" ht="14.15" x14ac:dyDescent="0.4">
      <c r="A2819" s="39"/>
      <c r="E2819" s="74"/>
      <c r="F2819" s="74"/>
      <c r="G2819" s="74"/>
      <c r="S2819" s="61"/>
      <c r="T2819" s="61"/>
    </row>
    <row r="2820" spans="1:20" s="55" customFormat="1" ht="14.15" x14ac:dyDescent="0.4">
      <c r="A2820" s="39"/>
      <c r="E2820" s="74"/>
      <c r="F2820" s="74"/>
      <c r="G2820" s="74"/>
      <c r="S2820" s="61"/>
      <c r="T2820" s="61"/>
    </row>
    <row r="2821" spans="1:20" s="55" customFormat="1" ht="14.15" x14ac:dyDescent="0.4">
      <c r="A2821" s="39"/>
      <c r="E2821" s="74"/>
      <c r="F2821" s="74"/>
      <c r="G2821" s="74"/>
      <c r="S2821" s="61"/>
      <c r="T2821" s="61"/>
    </row>
    <row r="2822" spans="1:20" s="55" customFormat="1" ht="14.15" x14ac:dyDescent="0.4">
      <c r="A2822" s="39"/>
      <c r="E2822" s="74"/>
      <c r="F2822" s="74"/>
      <c r="G2822" s="74"/>
      <c r="S2822" s="61"/>
      <c r="T2822" s="61"/>
    </row>
    <row r="2823" spans="1:20" s="55" customFormat="1" ht="14.15" x14ac:dyDescent="0.4">
      <c r="A2823" s="39"/>
      <c r="E2823" s="74"/>
      <c r="F2823" s="74"/>
      <c r="G2823" s="74"/>
      <c r="S2823" s="61"/>
      <c r="T2823" s="61"/>
    </row>
    <row r="2824" spans="1:20" s="55" customFormat="1" ht="14.15" x14ac:dyDescent="0.4">
      <c r="A2824" s="39"/>
      <c r="E2824" s="74"/>
      <c r="F2824" s="74"/>
      <c r="G2824" s="74"/>
      <c r="S2824" s="61"/>
      <c r="T2824" s="61"/>
    </row>
    <row r="2825" spans="1:20" s="55" customFormat="1" ht="14.15" x14ac:dyDescent="0.4">
      <c r="A2825" s="39"/>
      <c r="E2825" s="74"/>
      <c r="F2825" s="74"/>
      <c r="G2825" s="74"/>
      <c r="S2825" s="61"/>
      <c r="T2825" s="61"/>
    </row>
    <row r="2826" spans="1:20" s="55" customFormat="1" ht="14.15" x14ac:dyDescent="0.4">
      <c r="A2826" s="39"/>
      <c r="E2826" s="74"/>
      <c r="F2826" s="74"/>
      <c r="G2826" s="74"/>
      <c r="S2826" s="61"/>
      <c r="T2826" s="61"/>
    </row>
    <row r="2827" spans="1:20" s="55" customFormat="1" ht="14.15" x14ac:dyDescent="0.4">
      <c r="A2827" s="39"/>
      <c r="E2827" s="74"/>
      <c r="F2827" s="74"/>
      <c r="G2827" s="74"/>
      <c r="S2827" s="61"/>
      <c r="T2827" s="61"/>
    </row>
    <row r="2828" spans="1:20" s="55" customFormat="1" ht="14.15" x14ac:dyDescent="0.4">
      <c r="A2828" s="39"/>
      <c r="E2828" s="74"/>
      <c r="F2828" s="74"/>
      <c r="G2828" s="74"/>
      <c r="S2828" s="61"/>
      <c r="T2828" s="61"/>
    </row>
    <row r="2829" spans="1:20" s="55" customFormat="1" ht="14.15" x14ac:dyDescent="0.4">
      <c r="A2829" s="39"/>
      <c r="E2829" s="74"/>
      <c r="F2829" s="74"/>
      <c r="G2829" s="74"/>
      <c r="S2829" s="61"/>
      <c r="T2829" s="61"/>
    </row>
    <row r="2830" spans="1:20" s="55" customFormat="1" ht="14.15" x14ac:dyDescent="0.4">
      <c r="A2830" s="39"/>
      <c r="E2830" s="74"/>
      <c r="F2830" s="74"/>
      <c r="G2830" s="74"/>
      <c r="S2830" s="61"/>
      <c r="T2830" s="61"/>
    </row>
    <row r="2831" spans="1:20" s="55" customFormat="1" ht="14.15" x14ac:dyDescent="0.4">
      <c r="A2831" s="39"/>
      <c r="E2831" s="74"/>
      <c r="F2831" s="74"/>
      <c r="G2831" s="74"/>
      <c r="S2831" s="61"/>
      <c r="T2831" s="61"/>
    </row>
    <row r="2832" spans="1:20" s="55" customFormat="1" ht="14.15" x14ac:dyDescent="0.4">
      <c r="A2832" s="39"/>
      <c r="E2832" s="74"/>
      <c r="F2832" s="74"/>
      <c r="G2832" s="74"/>
      <c r="S2832" s="61"/>
      <c r="T2832" s="61"/>
    </row>
    <row r="2833" spans="1:20" s="55" customFormat="1" ht="14.15" x14ac:dyDescent="0.4">
      <c r="A2833" s="39"/>
      <c r="E2833" s="74"/>
      <c r="F2833" s="74"/>
      <c r="G2833" s="74"/>
      <c r="S2833" s="61"/>
      <c r="T2833" s="61"/>
    </row>
    <row r="2834" spans="1:20" s="55" customFormat="1" ht="14.15" x14ac:dyDescent="0.4">
      <c r="A2834" s="39"/>
      <c r="E2834" s="74"/>
      <c r="F2834" s="74"/>
      <c r="G2834" s="74"/>
      <c r="S2834" s="61"/>
      <c r="T2834" s="61"/>
    </row>
    <row r="2835" spans="1:20" s="55" customFormat="1" ht="14.15" x14ac:dyDescent="0.4">
      <c r="A2835" s="39"/>
      <c r="E2835" s="74"/>
      <c r="F2835" s="74"/>
      <c r="G2835" s="74"/>
      <c r="S2835" s="61"/>
      <c r="T2835" s="61"/>
    </row>
    <row r="2836" spans="1:20" s="55" customFormat="1" ht="14.15" x14ac:dyDescent="0.4">
      <c r="A2836" s="39"/>
      <c r="E2836" s="74"/>
      <c r="F2836" s="74"/>
      <c r="G2836" s="74"/>
      <c r="S2836" s="61"/>
      <c r="T2836" s="61"/>
    </row>
    <row r="2837" spans="1:20" s="55" customFormat="1" ht="14.15" x14ac:dyDescent="0.4">
      <c r="A2837" s="39"/>
      <c r="E2837" s="74"/>
      <c r="F2837" s="74"/>
      <c r="G2837" s="74"/>
      <c r="S2837" s="61"/>
      <c r="T2837" s="61"/>
    </row>
    <row r="2838" spans="1:20" s="55" customFormat="1" ht="14.15" x14ac:dyDescent="0.4">
      <c r="A2838" s="39"/>
      <c r="E2838" s="74"/>
      <c r="F2838" s="74"/>
      <c r="G2838" s="74"/>
      <c r="S2838" s="61"/>
      <c r="T2838" s="61"/>
    </row>
    <row r="2839" spans="1:20" s="55" customFormat="1" ht="14.15" x14ac:dyDescent="0.4">
      <c r="A2839" s="39"/>
      <c r="E2839" s="74"/>
      <c r="F2839" s="74"/>
      <c r="G2839" s="74"/>
      <c r="S2839" s="61"/>
      <c r="T2839" s="61"/>
    </row>
    <row r="2840" spans="1:20" s="55" customFormat="1" ht="14.15" x14ac:dyDescent="0.4">
      <c r="A2840" s="39"/>
      <c r="E2840" s="74"/>
      <c r="F2840" s="74"/>
      <c r="G2840" s="74"/>
      <c r="S2840" s="61"/>
      <c r="T2840" s="61"/>
    </row>
    <row r="2841" spans="1:20" s="55" customFormat="1" ht="14.15" x14ac:dyDescent="0.4">
      <c r="A2841" s="39"/>
      <c r="E2841" s="74"/>
      <c r="F2841" s="74"/>
      <c r="G2841" s="74"/>
      <c r="S2841" s="61"/>
      <c r="T2841" s="61"/>
    </row>
    <row r="2842" spans="1:20" s="55" customFormat="1" ht="14.15" x14ac:dyDescent="0.4">
      <c r="A2842" s="39"/>
      <c r="E2842" s="74"/>
      <c r="F2842" s="74"/>
      <c r="G2842" s="74"/>
      <c r="S2842" s="61"/>
      <c r="T2842" s="61"/>
    </row>
    <row r="2843" spans="1:20" s="55" customFormat="1" ht="14.15" x14ac:dyDescent="0.4">
      <c r="A2843" s="39"/>
      <c r="E2843" s="74"/>
      <c r="F2843" s="74"/>
      <c r="G2843" s="74"/>
      <c r="S2843" s="61"/>
      <c r="T2843" s="61"/>
    </row>
    <row r="2844" spans="1:20" s="55" customFormat="1" ht="14.15" x14ac:dyDescent="0.4">
      <c r="A2844" s="39"/>
      <c r="E2844" s="74"/>
      <c r="F2844" s="74"/>
      <c r="G2844" s="74"/>
      <c r="S2844" s="61"/>
      <c r="T2844" s="61"/>
    </row>
    <row r="2845" spans="1:20" s="55" customFormat="1" ht="14.15" x14ac:dyDescent="0.4">
      <c r="A2845" s="39"/>
      <c r="E2845" s="74"/>
      <c r="F2845" s="74"/>
      <c r="G2845" s="74"/>
      <c r="S2845" s="61"/>
      <c r="T2845" s="61"/>
    </row>
    <row r="2846" spans="1:20" s="55" customFormat="1" ht="14.15" x14ac:dyDescent="0.4">
      <c r="A2846" s="39"/>
      <c r="E2846" s="74"/>
      <c r="F2846" s="74"/>
      <c r="G2846" s="74"/>
      <c r="S2846" s="61"/>
      <c r="T2846" s="61"/>
    </row>
    <row r="2847" spans="1:20" s="55" customFormat="1" ht="14.15" x14ac:dyDescent="0.4">
      <c r="A2847" s="39"/>
      <c r="E2847" s="74"/>
      <c r="F2847" s="74"/>
      <c r="G2847" s="74"/>
      <c r="S2847" s="61"/>
      <c r="T2847" s="61"/>
    </row>
    <row r="2848" spans="1:20" s="55" customFormat="1" ht="14.15" x14ac:dyDescent="0.4">
      <c r="A2848" s="39"/>
      <c r="E2848" s="74"/>
      <c r="F2848" s="74"/>
      <c r="G2848" s="74"/>
      <c r="S2848" s="61"/>
      <c r="T2848" s="61"/>
    </row>
    <row r="2849" spans="1:20" s="55" customFormat="1" ht="14.15" x14ac:dyDescent="0.4">
      <c r="A2849" s="39"/>
      <c r="E2849" s="74"/>
      <c r="F2849" s="74"/>
      <c r="G2849" s="74"/>
      <c r="S2849" s="61"/>
      <c r="T2849" s="61"/>
    </row>
    <row r="2850" spans="1:20" s="55" customFormat="1" ht="14.15" x14ac:dyDescent="0.4">
      <c r="A2850" s="39"/>
      <c r="E2850" s="74"/>
      <c r="F2850" s="74"/>
      <c r="G2850" s="74"/>
      <c r="S2850" s="61"/>
      <c r="T2850" s="61"/>
    </row>
    <row r="2851" spans="1:20" s="55" customFormat="1" ht="14.15" x14ac:dyDescent="0.4">
      <c r="A2851" s="39"/>
      <c r="E2851" s="74"/>
      <c r="F2851" s="74"/>
      <c r="G2851" s="74"/>
      <c r="S2851" s="61"/>
      <c r="T2851" s="61"/>
    </row>
    <row r="2852" spans="1:20" s="55" customFormat="1" ht="14.15" x14ac:dyDescent="0.4">
      <c r="A2852" s="39"/>
      <c r="E2852" s="74"/>
      <c r="F2852" s="74"/>
      <c r="G2852" s="74"/>
      <c r="S2852" s="61"/>
      <c r="T2852" s="61"/>
    </row>
    <row r="2853" spans="1:20" s="55" customFormat="1" ht="14.15" x14ac:dyDescent="0.4">
      <c r="A2853" s="39"/>
      <c r="E2853" s="74"/>
      <c r="F2853" s="74"/>
      <c r="G2853" s="74"/>
      <c r="S2853" s="61"/>
      <c r="T2853" s="61"/>
    </row>
    <row r="2854" spans="1:20" s="55" customFormat="1" ht="14.15" x14ac:dyDescent="0.4">
      <c r="A2854" s="39"/>
      <c r="E2854" s="74"/>
      <c r="F2854" s="74"/>
      <c r="G2854" s="74"/>
      <c r="S2854" s="61"/>
      <c r="T2854" s="61"/>
    </row>
    <row r="2855" spans="1:20" s="55" customFormat="1" ht="14.15" x14ac:dyDescent="0.4">
      <c r="A2855" s="39"/>
      <c r="E2855" s="74"/>
      <c r="F2855" s="74"/>
      <c r="G2855" s="74"/>
      <c r="S2855" s="61"/>
      <c r="T2855" s="61"/>
    </row>
    <row r="2856" spans="1:20" s="55" customFormat="1" ht="14.15" x14ac:dyDescent="0.4">
      <c r="A2856" s="39"/>
      <c r="E2856" s="74"/>
      <c r="F2856" s="74"/>
      <c r="G2856" s="74"/>
      <c r="S2856" s="61"/>
      <c r="T2856" s="61"/>
    </row>
    <row r="2857" spans="1:20" s="55" customFormat="1" ht="14.15" x14ac:dyDescent="0.4">
      <c r="A2857" s="39"/>
      <c r="E2857" s="74"/>
      <c r="F2857" s="74"/>
      <c r="G2857" s="74"/>
      <c r="S2857" s="61"/>
      <c r="T2857" s="61"/>
    </row>
    <row r="2858" spans="1:20" s="55" customFormat="1" ht="14.15" x14ac:dyDescent="0.4">
      <c r="A2858" s="39"/>
      <c r="E2858" s="74"/>
      <c r="F2858" s="74"/>
      <c r="G2858" s="74"/>
      <c r="S2858" s="61"/>
      <c r="T2858" s="61"/>
    </row>
    <row r="2859" spans="1:20" s="55" customFormat="1" ht="14.15" x14ac:dyDescent="0.4">
      <c r="A2859" s="39"/>
      <c r="E2859" s="74"/>
      <c r="F2859" s="74"/>
      <c r="G2859" s="74"/>
      <c r="S2859" s="61"/>
      <c r="T2859" s="61"/>
    </row>
    <row r="2860" spans="1:20" s="55" customFormat="1" ht="14.15" x14ac:dyDescent="0.4">
      <c r="A2860" s="39"/>
      <c r="E2860" s="74"/>
      <c r="F2860" s="74"/>
      <c r="G2860" s="74"/>
      <c r="S2860" s="61"/>
      <c r="T2860" s="61"/>
    </row>
    <row r="2861" spans="1:20" s="55" customFormat="1" ht="14.15" x14ac:dyDescent="0.4">
      <c r="A2861" s="39"/>
      <c r="E2861" s="74"/>
      <c r="F2861" s="74"/>
      <c r="G2861" s="74"/>
      <c r="S2861" s="61"/>
      <c r="T2861" s="61"/>
    </row>
    <row r="2862" spans="1:20" s="55" customFormat="1" ht="14.15" x14ac:dyDescent="0.4">
      <c r="A2862" s="39"/>
      <c r="E2862" s="74"/>
      <c r="F2862" s="74"/>
      <c r="G2862" s="74"/>
      <c r="S2862" s="61"/>
      <c r="T2862" s="61"/>
    </row>
    <row r="2863" spans="1:20" s="55" customFormat="1" ht="14.15" x14ac:dyDescent="0.4">
      <c r="A2863" s="39"/>
      <c r="E2863" s="74"/>
      <c r="F2863" s="74"/>
      <c r="G2863" s="74"/>
      <c r="S2863" s="61"/>
      <c r="T2863" s="61"/>
    </row>
    <row r="2864" spans="1:20" s="55" customFormat="1" ht="14.15" x14ac:dyDescent="0.4">
      <c r="A2864" s="39"/>
      <c r="E2864" s="74"/>
      <c r="F2864" s="74"/>
      <c r="G2864" s="74"/>
      <c r="S2864" s="61"/>
      <c r="T2864" s="61"/>
    </row>
    <row r="2865" spans="1:20" s="55" customFormat="1" ht="14.15" x14ac:dyDescent="0.4">
      <c r="A2865" s="39"/>
      <c r="E2865" s="74"/>
      <c r="F2865" s="74"/>
      <c r="G2865" s="74"/>
      <c r="S2865" s="61"/>
      <c r="T2865" s="61"/>
    </row>
    <row r="2866" spans="1:20" s="55" customFormat="1" ht="14.15" x14ac:dyDescent="0.4">
      <c r="A2866" s="39"/>
      <c r="E2866" s="74"/>
      <c r="F2866" s="74"/>
      <c r="G2866" s="74"/>
      <c r="S2866" s="61"/>
      <c r="T2866" s="61"/>
    </row>
    <row r="2867" spans="1:20" s="55" customFormat="1" ht="14.15" x14ac:dyDescent="0.4">
      <c r="A2867" s="39"/>
      <c r="E2867" s="74"/>
      <c r="F2867" s="74"/>
      <c r="G2867" s="74"/>
      <c r="S2867" s="61"/>
      <c r="T2867" s="61"/>
    </row>
    <row r="2868" spans="1:20" s="55" customFormat="1" ht="14.15" x14ac:dyDescent="0.4">
      <c r="A2868" s="39"/>
      <c r="E2868" s="74"/>
      <c r="F2868" s="74"/>
      <c r="G2868" s="74"/>
      <c r="S2868" s="61"/>
      <c r="T2868" s="61"/>
    </row>
    <row r="2869" spans="1:20" s="55" customFormat="1" ht="14.15" x14ac:dyDescent="0.4">
      <c r="A2869" s="39"/>
      <c r="E2869" s="74"/>
      <c r="F2869" s="74"/>
      <c r="G2869" s="74"/>
      <c r="S2869" s="61"/>
      <c r="T2869" s="61"/>
    </row>
    <row r="2870" spans="1:20" s="55" customFormat="1" ht="14.15" x14ac:dyDescent="0.4">
      <c r="A2870" s="39"/>
      <c r="E2870" s="74"/>
      <c r="F2870" s="74"/>
      <c r="G2870" s="74"/>
      <c r="S2870" s="61"/>
      <c r="T2870" s="61"/>
    </row>
    <row r="2871" spans="1:20" s="55" customFormat="1" ht="14.15" x14ac:dyDescent="0.4">
      <c r="A2871" s="39"/>
      <c r="E2871" s="74"/>
      <c r="F2871" s="74"/>
      <c r="G2871" s="74"/>
      <c r="S2871" s="61"/>
      <c r="T2871" s="61"/>
    </row>
    <row r="2872" spans="1:20" s="55" customFormat="1" ht="14.15" x14ac:dyDescent="0.4">
      <c r="A2872" s="39"/>
      <c r="E2872" s="74"/>
      <c r="F2872" s="74"/>
      <c r="G2872" s="74"/>
      <c r="S2872" s="61"/>
      <c r="T2872" s="61"/>
    </row>
    <row r="2873" spans="1:20" s="55" customFormat="1" ht="14.15" x14ac:dyDescent="0.4">
      <c r="A2873" s="39"/>
      <c r="E2873" s="74"/>
      <c r="F2873" s="74"/>
      <c r="G2873" s="74"/>
      <c r="S2873" s="61"/>
      <c r="T2873" s="61"/>
    </row>
    <row r="2874" spans="1:20" s="55" customFormat="1" ht="14.15" x14ac:dyDescent="0.4">
      <c r="A2874" s="39"/>
      <c r="E2874" s="74"/>
      <c r="F2874" s="74"/>
      <c r="G2874" s="74"/>
      <c r="S2874" s="61"/>
      <c r="T2874" s="61"/>
    </row>
    <row r="2875" spans="1:20" s="55" customFormat="1" ht="14.15" x14ac:dyDescent="0.4">
      <c r="A2875" s="39"/>
      <c r="E2875" s="74"/>
      <c r="F2875" s="74"/>
      <c r="G2875" s="74"/>
      <c r="S2875" s="61"/>
      <c r="T2875" s="61"/>
    </row>
    <row r="2876" spans="1:20" s="55" customFormat="1" ht="14.15" x14ac:dyDescent="0.4">
      <c r="A2876" s="39"/>
      <c r="E2876" s="74"/>
      <c r="F2876" s="74"/>
      <c r="G2876" s="74"/>
      <c r="S2876" s="61"/>
      <c r="T2876" s="61"/>
    </row>
    <row r="2877" spans="1:20" s="55" customFormat="1" ht="14.15" x14ac:dyDescent="0.4">
      <c r="A2877" s="39"/>
      <c r="E2877" s="74"/>
      <c r="F2877" s="74"/>
      <c r="G2877" s="74"/>
      <c r="S2877" s="61"/>
      <c r="T2877" s="61"/>
    </row>
    <row r="2878" spans="1:20" s="55" customFormat="1" ht="14.15" x14ac:dyDescent="0.4">
      <c r="A2878" s="39"/>
      <c r="E2878" s="74"/>
      <c r="F2878" s="74"/>
      <c r="G2878" s="74"/>
      <c r="S2878" s="61"/>
      <c r="T2878" s="61"/>
    </row>
    <row r="2879" spans="1:20" s="55" customFormat="1" ht="14.15" x14ac:dyDescent="0.4">
      <c r="A2879" s="39"/>
      <c r="E2879" s="74"/>
      <c r="F2879" s="74"/>
      <c r="G2879" s="74"/>
      <c r="S2879" s="61"/>
      <c r="T2879" s="61"/>
    </row>
    <row r="2880" spans="1:20" s="55" customFormat="1" ht="14.15" x14ac:dyDescent="0.4">
      <c r="A2880" s="39"/>
      <c r="E2880" s="74"/>
      <c r="F2880" s="74"/>
      <c r="G2880" s="74"/>
      <c r="S2880" s="61"/>
      <c r="T2880" s="61"/>
    </row>
    <row r="2881" spans="1:20" s="55" customFormat="1" ht="14.15" x14ac:dyDescent="0.4">
      <c r="A2881" s="39"/>
      <c r="E2881" s="74"/>
      <c r="F2881" s="74"/>
      <c r="G2881" s="74"/>
      <c r="S2881" s="61"/>
      <c r="T2881" s="61"/>
    </row>
    <row r="2882" spans="1:20" s="55" customFormat="1" ht="14.15" x14ac:dyDescent="0.4">
      <c r="A2882" s="39"/>
      <c r="E2882" s="74"/>
      <c r="F2882" s="74"/>
      <c r="G2882" s="74"/>
      <c r="S2882" s="61"/>
      <c r="T2882" s="61"/>
    </row>
    <row r="2883" spans="1:20" s="55" customFormat="1" ht="14.15" x14ac:dyDescent="0.4">
      <c r="A2883" s="39"/>
      <c r="E2883" s="74"/>
      <c r="F2883" s="74"/>
      <c r="G2883" s="74"/>
      <c r="S2883" s="61"/>
      <c r="T2883" s="61"/>
    </row>
    <row r="2884" spans="1:20" s="55" customFormat="1" ht="14.15" x14ac:dyDescent="0.4">
      <c r="A2884" s="39"/>
      <c r="E2884" s="74"/>
      <c r="F2884" s="74"/>
      <c r="G2884" s="74"/>
      <c r="S2884" s="61"/>
      <c r="T2884" s="61"/>
    </row>
    <row r="2885" spans="1:20" s="55" customFormat="1" ht="14.15" x14ac:dyDescent="0.4">
      <c r="A2885" s="39"/>
      <c r="E2885" s="74"/>
      <c r="F2885" s="74"/>
      <c r="G2885" s="74"/>
      <c r="S2885" s="61"/>
      <c r="T2885" s="61"/>
    </row>
    <row r="2886" spans="1:20" s="55" customFormat="1" ht="14.15" x14ac:dyDescent="0.4">
      <c r="A2886" s="39"/>
      <c r="E2886" s="74"/>
      <c r="F2886" s="74"/>
      <c r="G2886" s="74"/>
      <c r="S2886" s="61"/>
      <c r="T2886" s="61"/>
    </row>
    <row r="2887" spans="1:20" s="55" customFormat="1" ht="14.15" x14ac:dyDescent="0.4">
      <c r="A2887" s="39"/>
      <c r="E2887" s="74"/>
      <c r="F2887" s="74"/>
      <c r="G2887" s="74"/>
      <c r="S2887" s="61"/>
      <c r="T2887" s="61"/>
    </row>
    <row r="2888" spans="1:20" s="55" customFormat="1" ht="14.15" x14ac:dyDescent="0.4">
      <c r="A2888" s="39"/>
      <c r="E2888" s="74"/>
      <c r="F2888" s="74"/>
      <c r="G2888" s="74"/>
      <c r="S2888" s="61"/>
      <c r="T2888" s="61"/>
    </row>
    <row r="2889" spans="1:20" s="55" customFormat="1" ht="14.15" x14ac:dyDescent="0.4">
      <c r="A2889" s="39"/>
      <c r="E2889" s="74"/>
      <c r="F2889" s="74"/>
      <c r="G2889" s="74"/>
      <c r="S2889" s="61"/>
      <c r="T2889" s="61"/>
    </row>
    <row r="2890" spans="1:20" s="55" customFormat="1" ht="14.15" x14ac:dyDescent="0.4">
      <c r="A2890" s="39"/>
      <c r="E2890" s="74"/>
      <c r="F2890" s="74"/>
      <c r="G2890" s="74"/>
      <c r="S2890" s="61"/>
      <c r="T2890" s="61"/>
    </row>
    <row r="2891" spans="1:20" s="55" customFormat="1" ht="14.15" x14ac:dyDescent="0.4">
      <c r="A2891" s="39"/>
      <c r="E2891" s="74"/>
      <c r="F2891" s="74"/>
      <c r="G2891" s="74"/>
      <c r="S2891" s="61"/>
      <c r="T2891" s="61"/>
    </row>
    <row r="2892" spans="1:20" s="55" customFormat="1" ht="14.15" x14ac:dyDescent="0.4">
      <c r="A2892" s="39"/>
      <c r="E2892" s="74"/>
      <c r="F2892" s="74"/>
      <c r="G2892" s="74"/>
      <c r="S2892" s="61"/>
      <c r="T2892" s="61"/>
    </row>
    <row r="2893" spans="1:20" s="55" customFormat="1" ht="14.15" x14ac:dyDescent="0.4">
      <c r="A2893" s="39"/>
      <c r="E2893" s="74"/>
      <c r="F2893" s="74"/>
      <c r="G2893" s="74"/>
      <c r="S2893" s="61"/>
      <c r="T2893" s="61"/>
    </row>
    <row r="2894" spans="1:20" s="55" customFormat="1" ht="14.15" x14ac:dyDescent="0.4">
      <c r="A2894" s="39"/>
      <c r="E2894" s="74"/>
      <c r="F2894" s="74"/>
      <c r="G2894" s="74"/>
      <c r="S2894" s="61"/>
      <c r="T2894" s="61"/>
    </row>
    <row r="2895" spans="1:20" s="55" customFormat="1" ht="14.15" x14ac:dyDescent="0.4">
      <c r="A2895" s="39"/>
      <c r="E2895" s="74"/>
      <c r="F2895" s="74"/>
      <c r="G2895" s="74"/>
      <c r="S2895" s="61"/>
      <c r="T2895" s="61"/>
    </row>
    <row r="2896" spans="1:20" s="55" customFormat="1" ht="14.15" x14ac:dyDescent="0.4">
      <c r="A2896" s="39"/>
      <c r="E2896" s="74"/>
      <c r="F2896" s="74"/>
      <c r="G2896" s="74"/>
      <c r="S2896" s="61"/>
      <c r="T2896" s="61"/>
    </row>
    <row r="2897" spans="1:20" s="55" customFormat="1" ht="14.15" x14ac:dyDescent="0.4">
      <c r="A2897" s="39"/>
      <c r="E2897" s="74"/>
      <c r="F2897" s="74"/>
      <c r="G2897" s="74"/>
      <c r="S2897" s="61"/>
      <c r="T2897" s="61"/>
    </row>
    <row r="2898" spans="1:20" s="55" customFormat="1" ht="14.15" x14ac:dyDescent="0.4">
      <c r="A2898" s="39"/>
      <c r="E2898" s="74"/>
      <c r="F2898" s="74"/>
      <c r="G2898" s="74"/>
      <c r="S2898" s="61"/>
      <c r="T2898" s="61"/>
    </row>
    <row r="2899" spans="1:20" s="55" customFormat="1" ht="14.15" x14ac:dyDescent="0.4">
      <c r="A2899" s="39"/>
      <c r="E2899" s="74"/>
      <c r="F2899" s="74"/>
      <c r="G2899" s="74"/>
      <c r="S2899" s="61"/>
      <c r="T2899" s="61"/>
    </row>
    <row r="2900" spans="1:20" s="55" customFormat="1" ht="14.15" x14ac:dyDescent="0.4">
      <c r="A2900" s="39"/>
      <c r="E2900" s="74"/>
      <c r="F2900" s="74"/>
      <c r="G2900" s="74"/>
      <c r="S2900" s="61"/>
      <c r="T2900" s="61"/>
    </row>
    <row r="2901" spans="1:20" s="55" customFormat="1" ht="14.15" x14ac:dyDescent="0.4">
      <c r="A2901" s="39"/>
      <c r="E2901" s="74"/>
      <c r="F2901" s="74"/>
      <c r="G2901" s="74"/>
      <c r="S2901" s="61"/>
      <c r="T2901" s="61"/>
    </row>
    <row r="2902" spans="1:20" s="55" customFormat="1" ht="14.15" x14ac:dyDescent="0.4">
      <c r="A2902" s="39"/>
      <c r="E2902" s="74"/>
      <c r="F2902" s="74"/>
      <c r="G2902" s="74"/>
      <c r="S2902" s="61"/>
      <c r="T2902" s="61"/>
    </row>
    <row r="2903" spans="1:20" s="55" customFormat="1" ht="14.15" x14ac:dyDescent="0.4">
      <c r="A2903" s="39"/>
      <c r="E2903" s="74"/>
      <c r="F2903" s="74"/>
      <c r="G2903" s="74"/>
      <c r="S2903" s="61"/>
      <c r="T2903" s="61"/>
    </row>
    <row r="2904" spans="1:20" s="55" customFormat="1" ht="14.15" x14ac:dyDescent="0.4">
      <c r="A2904" s="39"/>
      <c r="E2904" s="74"/>
      <c r="F2904" s="74"/>
      <c r="G2904" s="74"/>
      <c r="S2904" s="61"/>
      <c r="T2904" s="61"/>
    </row>
    <row r="2905" spans="1:20" s="55" customFormat="1" ht="14.15" x14ac:dyDescent="0.4">
      <c r="A2905" s="39"/>
      <c r="E2905" s="74"/>
      <c r="F2905" s="74"/>
      <c r="G2905" s="74"/>
      <c r="S2905" s="61"/>
      <c r="T2905" s="61"/>
    </row>
    <row r="2906" spans="1:20" s="55" customFormat="1" ht="14.15" x14ac:dyDescent="0.4">
      <c r="A2906" s="39"/>
      <c r="E2906" s="74"/>
      <c r="F2906" s="74"/>
      <c r="G2906" s="74"/>
      <c r="S2906" s="61"/>
      <c r="T2906" s="61"/>
    </row>
    <row r="2907" spans="1:20" s="55" customFormat="1" ht="14.15" x14ac:dyDescent="0.4">
      <c r="A2907" s="39"/>
      <c r="E2907" s="74"/>
      <c r="F2907" s="74"/>
      <c r="G2907" s="74"/>
      <c r="S2907" s="61"/>
      <c r="T2907" s="61"/>
    </row>
    <row r="2908" spans="1:20" s="55" customFormat="1" ht="14.15" x14ac:dyDescent="0.4">
      <c r="A2908" s="39"/>
      <c r="E2908" s="74"/>
      <c r="F2908" s="74"/>
      <c r="G2908" s="74"/>
      <c r="S2908" s="61"/>
      <c r="T2908" s="61"/>
    </row>
    <row r="2909" spans="1:20" s="55" customFormat="1" ht="14.15" x14ac:dyDescent="0.4">
      <c r="A2909" s="39"/>
      <c r="E2909" s="74"/>
      <c r="F2909" s="74"/>
      <c r="G2909" s="74"/>
      <c r="S2909" s="61"/>
      <c r="T2909" s="61"/>
    </row>
    <row r="2910" spans="1:20" s="55" customFormat="1" ht="14.15" x14ac:dyDescent="0.4">
      <c r="A2910" s="39"/>
      <c r="E2910" s="74"/>
      <c r="F2910" s="74"/>
      <c r="G2910" s="74"/>
      <c r="S2910" s="61"/>
      <c r="T2910" s="61"/>
    </row>
    <row r="2911" spans="1:20" s="55" customFormat="1" ht="14.15" x14ac:dyDescent="0.4">
      <c r="A2911" s="39"/>
      <c r="E2911" s="74"/>
      <c r="F2911" s="74"/>
      <c r="G2911" s="74"/>
      <c r="S2911" s="61"/>
      <c r="T2911" s="61"/>
    </row>
    <row r="2912" spans="1:20" s="55" customFormat="1" ht="14.15" x14ac:dyDescent="0.4">
      <c r="A2912" s="39"/>
      <c r="E2912" s="74"/>
      <c r="F2912" s="74"/>
      <c r="G2912" s="74"/>
      <c r="S2912" s="61"/>
      <c r="T2912" s="61"/>
    </row>
    <row r="2913" spans="1:20" s="55" customFormat="1" ht="14.15" x14ac:dyDescent="0.4">
      <c r="A2913" s="39"/>
      <c r="E2913" s="74"/>
      <c r="F2913" s="74"/>
      <c r="G2913" s="74"/>
      <c r="S2913" s="61"/>
      <c r="T2913" s="61"/>
    </row>
    <row r="2914" spans="1:20" s="55" customFormat="1" ht="14.15" x14ac:dyDescent="0.4">
      <c r="A2914" s="39"/>
      <c r="E2914" s="74"/>
      <c r="F2914" s="74"/>
      <c r="G2914" s="74"/>
      <c r="S2914" s="61"/>
      <c r="T2914" s="61"/>
    </row>
    <row r="2915" spans="1:20" s="55" customFormat="1" ht="14.15" x14ac:dyDescent="0.4">
      <c r="A2915" s="39"/>
      <c r="E2915" s="74"/>
      <c r="F2915" s="74"/>
      <c r="G2915" s="74"/>
      <c r="S2915" s="61"/>
      <c r="T2915" s="61"/>
    </row>
    <row r="2916" spans="1:20" s="55" customFormat="1" ht="14.15" x14ac:dyDescent="0.4">
      <c r="A2916" s="39"/>
      <c r="E2916" s="74"/>
      <c r="F2916" s="74"/>
      <c r="G2916" s="74"/>
      <c r="S2916" s="61"/>
      <c r="T2916" s="61"/>
    </row>
    <row r="2917" spans="1:20" s="55" customFormat="1" ht="14.15" x14ac:dyDescent="0.4">
      <c r="A2917" s="39"/>
      <c r="E2917" s="74"/>
      <c r="F2917" s="74"/>
      <c r="G2917" s="74"/>
      <c r="S2917" s="61"/>
      <c r="T2917" s="61"/>
    </row>
    <row r="2918" spans="1:20" s="55" customFormat="1" ht="14.15" x14ac:dyDescent="0.4">
      <c r="A2918" s="39"/>
      <c r="E2918" s="74"/>
      <c r="F2918" s="74"/>
      <c r="G2918" s="74"/>
      <c r="S2918" s="61"/>
      <c r="T2918" s="61"/>
    </row>
    <row r="2919" spans="1:20" s="55" customFormat="1" ht="14.15" x14ac:dyDescent="0.4">
      <c r="A2919" s="39"/>
      <c r="E2919" s="74"/>
      <c r="F2919" s="74"/>
      <c r="G2919" s="74"/>
      <c r="S2919" s="61"/>
      <c r="T2919" s="61"/>
    </row>
    <row r="2920" spans="1:20" s="55" customFormat="1" ht="14.15" x14ac:dyDescent="0.4">
      <c r="A2920" s="39"/>
      <c r="E2920" s="74"/>
      <c r="F2920" s="74"/>
      <c r="G2920" s="74"/>
      <c r="S2920" s="61"/>
      <c r="T2920" s="61"/>
    </row>
    <row r="2921" spans="1:20" s="55" customFormat="1" ht="14.15" x14ac:dyDescent="0.4">
      <c r="A2921" s="39"/>
      <c r="E2921" s="74"/>
      <c r="F2921" s="74"/>
      <c r="G2921" s="74"/>
      <c r="S2921" s="61"/>
      <c r="T2921" s="61"/>
    </row>
    <row r="2922" spans="1:20" s="55" customFormat="1" ht="14.15" x14ac:dyDescent="0.4">
      <c r="A2922" s="39"/>
      <c r="E2922" s="74"/>
      <c r="F2922" s="74"/>
      <c r="G2922" s="74"/>
      <c r="S2922" s="61"/>
      <c r="T2922" s="61"/>
    </row>
    <row r="2923" spans="1:20" s="55" customFormat="1" ht="14.15" x14ac:dyDescent="0.4">
      <c r="A2923" s="39"/>
      <c r="E2923" s="74"/>
      <c r="F2923" s="74"/>
      <c r="G2923" s="74"/>
      <c r="S2923" s="61"/>
      <c r="T2923" s="61"/>
    </row>
    <row r="2924" spans="1:20" s="55" customFormat="1" ht="14.15" x14ac:dyDescent="0.4">
      <c r="A2924" s="39"/>
      <c r="E2924" s="74"/>
      <c r="F2924" s="74"/>
      <c r="G2924" s="74"/>
      <c r="S2924" s="61"/>
      <c r="T2924" s="61"/>
    </row>
    <row r="2925" spans="1:20" s="55" customFormat="1" ht="14.15" x14ac:dyDescent="0.4">
      <c r="A2925" s="39"/>
      <c r="E2925" s="74"/>
      <c r="F2925" s="74"/>
      <c r="G2925" s="74"/>
      <c r="S2925" s="61"/>
      <c r="T2925" s="61"/>
    </row>
    <row r="2926" spans="1:20" s="55" customFormat="1" ht="14.15" x14ac:dyDescent="0.4">
      <c r="A2926" s="39"/>
      <c r="E2926" s="74"/>
      <c r="F2926" s="74"/>
      <c r="G2926" s="74"/>
      <c r="S2926" s="61"/>
      <c r="T2926" s="61"/>
    </row>
    <row r="2927" spans="1:20" s="55" customFormat="1" ht="14.15" x14ac:dyDescent="0.4">
      <c r="A2927" s="39"/>
      <c r="E2927" s="74"/>
      <c r="F2927" s="74"/>
      <c r="G2927" s="74"/>
      <c r="S2927" s="61"/>
      <c r="T2927" s="61"/>
    </row>
    <row r="2928" spans="1:20" s="55" customFormat="1" ht="14.15" x14ac:dyDescent="0.4">
      <c r="A2928" s="39"/>
      <c r="E2928" s="74"/>
      <c r="F2928" s="74"/>
      <c r="G2928" s="74"/>
      <c r="S2928" s="61"/>
      <c r="T2928" s="61"/>
    </row>
    <row r="2929" spans="1:20" s="55" customFormat="1" ht="14.15" x14ac:dyDescent="0.4">
      <c r="A2929" s="39"/>
      <c r="E2929" s="74"/>
      <c r="F2929" s="74"/>
      <c r="G2929" s="74"/>
      <c r="S2929" s="61"/>
      <c r="T2929" s="61"/>
    </row>
    <row r="2930" spans="1:20" s="55" customFormat="1" ht="14.15" x14ac:dyDescent="0.4">
      <c r="A2930" s="39"/>
      <c r="E2930" s="74"/>
      <c r="F2930" s="74"/>
      <c r="G2930" s="74"/>
      <c r="S2930" s="61"/>
      <c r="T2930" s="61"/>
    </row>
    <row r="2931" spans="1:20" s="55" customFormat="1" ht="14.15" x14ac:dyDescent="0.4">
      <c r="A2931" s="39"/>
      <c r="E2931" s="74"/>
      <c r="F2931" s="74"/>
      <c r="G2931" s="74"/>
      <c r="S2931" s="61"/>
      <c r="T2931" s="61"/>
    </row>
    <row r="2932" spans="1:20" s="55" customFormat="1" ht="14.15" x14ac:dyDescent="0.4">
      <c r="A2932" s="39"/>
      <c r="E2932" s="74"/>
      <c r="F2932" s="74"/>
      <c r="G2932" s="74"/>
      <c r="S2932" s="61"/>
      <c r="T2932" s="61"/>
    </row>
    <row r="2933" spans="1:20" s="55" customFormat="1" ht="14.15" x14ac:dyDescent="0.4">
      <c r="A2933" s="39"/>
      <c r="E2933" s="74"/>
      <c r="F2933" s="74"/>
      <c r="G2933" s="74"/>
      <c r="S2933" s="61"/>
      <c r="T2933" s="61"/>
    </row>
    <row r="2934" spans="1:20" s="55" customFormat="1" ht="14.15" x14ac:dyDescent="0.4">
      <c r="A2934" s="39"/>
      <c r="E2934" s="74"/>
      <c r="F2934" s="74"/>
      <c r="G2934" s="74"/>
      <c r="S2934" s="61"/>
      <c r="T2934" s="61"/>
    </row>
    <row r="2935" spans="1:20" s="55" customFormat="1" ht="14.15" x14ac:dyDescent="0.4">
      <c r="A2935" s="39"/>
      <c r="E2935" s="74"/>
      <c r="F2935" s="74"/>
      <c r="G2935" s="74"/>
      <c r="S2935" s="61"/>
      <c r="T2935" s="61"/>
    </row>
    <row r="2936" spans="1:20" s="55" customFormat="1" ht="14.15" x14ac:dyDescent="0.4">
      <c r="A2936" s="39"/>
      <c r="E2936" s="74"/>
      <c r="F2936" s="74"/>
      <c r="G2936" s="74"/>
      <c r="S2936" s="61"/>
      <c r="T2936" s="61"/>
    </row>
    <row r="2937" spans="1:20" s="55" customFormat="1" ht="14.15" x14ac:dyDescent="0.4">
      <c r="A2937" s="39"/>
      <c r="E2937" s="74"/>
      <c r="F2937" s="74"/>
      <c r="G2937" s="74"/>
      <c r="S2937" s="61"/>
      <c r="T2937" s="61"/>
    </row>
    <row r="2938" spans="1:20" s="55" customFormat="1" ht="14.15" x14ac:dyDescent="0.4">
      <c r="A2938" s="39"/>
      <c r="E2938" s="74"/>
      <c r="F2938" s="74"/>
      <c r="G2938" s="74"/>
      <c r="S2938" s="61"/>
      <c r="T2938" s="61"/>
    </row>
    <row r="2939" spans="1:20" s="55" customFormat="1" ht="14.15" x14ac:dyDescent="0.4">
      <c r="A2939" s="39"/>
      <c r="E2939" s="74"/>
      <c r="F2939" s="74"/>
      <c r="G2939" s="74"/>
      <c r="S2939" s="61"/>
      <c r="T2939" s="61"/>
    </row>
    <row r="2940" spans="1:20" s="55" customFormat="1" ht="14.15" x14ac:dyDescent="0.4">
      <c r="A2940" s="39"/>
      <c r="E2940" s="74"/>
      <c r="F2940" s="74"/>
      <c r="G2940" s="74"/>
      <c r="S2940" s="61"/>
      <c r="T2940" s="61"/>
    </row>
    <row r="2941" spans="1:20" s="55" customFormat="1" ht="14.15" x14ac:dyDescent="0.4">
      <c r="A2941" s="39"/>
      <c r="E2941" s="74"/>
      <c r="F2941" s="74"/>
      <c r="G2941" s="74"/>
      <c r="S2941" s="61"/>
      <c r="T2941" s="61"/>
    </row>
    <row r="2942" spans="1:20" s="55" customFormat="1" ht="14.15" x14ac:dyDescent="0.4">
      <c r="A2942" s="39"/>
      <c r="E2942" s="74"/>
      <c r="F2942" s="74"/>
      <c r="G2942" s="74"/>
      <c r="S2942" s="61"/>
      <c r="T2942" s="61"/>
    </row>
    <row r="2943" spans="1:20" s="55" customFormat="1" ht="14.15" x14ac:dyDescent="0.4">
      <c r="A2943" s="39"/>
      <c r="E2943" s="74"/>
      <c r="F2943" s="74"/>
      <c r="G2943" s="74"/>
      <c r="S2943" s="61"/>
      <c r="T2943" s="61"/>
    </row>
    <row r="2944" spans="1:20" s="55" customFormat="1" ht="14.15" x14ac:dyDescent="0.4">
      <c r="A2944" s="39"/>
      <c r="E2944" s="74"/>
      <c r="F2944" s="74"/>
      <c r="G2944" s="74"/>
      <c r="S2944" s="61"/>
      <c r="T2944" s="61"/>
    </row>
    <row r="2945" spans="1:20" s="55" customFormat="1" ht="14.15" x14ac:dyDescent="0.4">
      <c r="A2945" s="39"/>
      <c r="E2945" s="74"/>
      <c r="F2945" s="74"/>
      <c r="G2945" s="74"/>
      <c r="S2945" s="61"/>
      <c r="T2945" s="61"/>
    </row>
    <row r="2946" spans="1:20" s="55" customFormat="1" ht="14.15" x14ac:dyDescent="0.4">
      <c r="A2946" s="39"/>
      <c r="E2946" s="74"/>
      <c r="F2946" s="74"/>
      <c r="G2946" s="74"/>
      <c r="S2946" s="61"/>
      <c r="T2946" s="61"/>
    </row>
    <row r="2947" spans="1:20" s="55" customFormat="1" ht="14.15" x14ac:dyDescent="0.4">
      <c r="A2947" s="39"/>
      <c r="E2947" s="74"/>
      <c r="F2947" s="74"/>
      <c r="G2947" s="74"/>
      <c r="S2947" s="61"/>
      <c r="T2947" s="61"/>
    </row>
    <row r="2948" spans="1:20" s="55" customFormat="1" ht="14.15" x14ac:dyDescent="0.4">
      <c r="A2948" s="39"/>
      <c r="E2948" s="74"/>
      <c r="F2948" s="74"/>
      <c r="G2948" s="74"/>
      <c r="S2948" s="61"/>
      <c r="T2948" s="61"/>
    </row>
    <row r="2949" spans="1:20" s="55" customFormat="1" ht="14.15" x14ac:dyDescent="0.4">
      <c r="A2949" s="39"/>
      <c r="E2949" s="74"/>
      <c r="F2949" s="74"/>
      <c r="G2949" s="74"/>
      <c r="S2949" s="61"/>
      <c r="T2949" s="61"/>
    </row>
    <row r="2950" spans="1:20" s="55" customFormat="1" ht="14.15" x14ac:dyDescent="0.4">
      <c r="A2950" s="39"/>
      <c r="E2950" s="74"/>
      <c r="F2950" s="74"/>
      <c r="G2950" s="74"/>
      <c r="S2950" s="61"/>
      <c r="T2950" s="61"/>
    </row>
    <row r="2951" spans="1:20" s="55" customFormat="1" ht="14.15" x14ac:dyDescent="0.4">
      <c r="A2951" s="39"/>
      <c r="E2951" s="74"/>
      <c r="F2951" s="74"/>
      <c r="G2951" s="74"/>
      <c r="S2951" s="61"/>
      <c r="T2951" s="61"/>
    </row>
    <row r="2952" spans="1:20" s="55" customFormat="1" ht="14.15" x14ac:dyDescent="0.4">
      <c r="A2952" s="39"/>
      <c r="E2952" s="74"/>
      <c r="F2952" s="74"/>
      <c r="G2952" s="74"/>
      <c r="S2952" s="61"/>
      <c r="T2952" s="61"/>
    </row>
    <row r="2953" spans="1:20" s="55" customFormat="1" ht="14.15" x14ac:dyDescent="0.4">
      <c r="A2953" s="39"/>
      <c r="E2953" s="74"/>
      <c r="F2953" s="74"/>
      <c r="G2953" s="74"/>
      <c r="S2953" s="61"/>
      <c r="T2953" s="61"/>
    </row>
    <row r="2954" spans="1:20" s="55" customFormat="1" ht="14.15" x14ac:dyDescent="0.4">
      <c r="A2954" s="39"/>
      <c r="E2954" s="74"/>
      <c r="F2954" s="74"/>
      <c r="G2954" s="74"/>
      <c r="S2954" s="61"/>
      <c r="T2954" s="61"/>
    </row>
    <row r="2955" spans="1:20" s="55" customFormat="1" ht="14.15" x14ac:dyDescent="0.4">
      <c r="A2955" s="39"/>
      <c r="E2955" s="74"/>
      <c r="F2955" s="74"/>
      <c r="G2955" s="74"/>
      <c r="S2955" s="61"/>
      <c r="T2955" s="61"/>
    </row>
    <row r="2956" spans="1:20" s="55" customFormat="1" ht="14.15" x14ac:dyDescent="0.4">
      <c r="A2956" s="39"/>
      <c r="E2956" s="74"/>
      <c r="F2956" s="74"/>
      <c r="G2956" s="74"/>
      <c r="S2956" s="61"/>
      <c r="T2956" s="61"/>
    </row>
    <row r="2957" spans="1:20" s="55" customFormat="1" ht="14.15" x14ac:dyDescent="0.4">
      <c r="A2957" s="39"/>
      <c r="E2957" s="74"/>
      <c r="F2957" s="74"/>
      <c r="G2957" s="74"/>
      <c r="S2957" s="61"/>
      <c r="T2957" s="61"/>
    </row>
    <row r="2958" spans="1:20" s="55" customFormat="1" ht="14.15" x14ac:dyDescent="0.4">
      <c r="A2958" s="39"/>
      <c r="E2958" s="74"/>
      <c r="F2958" s="74"/>
      <c r="G2958" s="74"/>
      <c r="S2958" s="61"/>
      <c r="T2958" s="61"/>
    </row>
    <row r="2959" spans="1:20" s="55" customFormat="1" ht="14.15" x14ac:dyDescent="0.4">
      <c r="A2959" s="39"/>
      <c r="E2959" s="74"/>
      <c r="F2959" s="74"/>
      <c r="G2959" s="74"/>
      <c r="S2959" s="61"/>
      <c r="T2959" s="61"/>
    </row>
    <row r="2960" spans="1:20" s="55" customFormat="1" ht="14.15" x14ac:dyDescent="0.4">
      <c r="A2960" s="39"/>
      <c r="E2960" s="74"/>
      <c r="F2960" s="74"/>
      <c r="G2960" s="74"/>
      <c r="S2960" s="61"/>
      <c r="T2960" s="61"/>
    </row>
    <row r="2961" spans="1:20" s="55" customFormat="1" ht="14.15" x14ac:dyDescent="0.4">
      <c r="A2961" s="39"/>
      <c r="E2961" s="74"/>
      <c r="F2961" s="74"/>
      <c r="G2961" s="74"/>
      <c r="S2961" s="61"/>
      <c r="T2961" s="61"/>
    </row>
    <row r="2962" spans="1:20" s="55" customFormat="1" ht="14.15" x14ac:dyDescent="0.4">
      <c r="A2962" s="39"/>
      <c r="E2962" s="74"/>
      <c r="F2962" s="74"/>
      <c r="G2962" s="74"/>
      <c r="S2962" s="61"/>
      <c r="T2962" s="61"/>
    </row>
    <row r="2963" spans="1:20" s="55" customFormat="1" ht="14.15" x14ac:dyDescent="0.4">
      <c r="A2963" s="39"/>
      <c r="E2963" s="74"/>
      <c r="F2963" s="74"/>
      <c r="G2963" s="74"/>
      <c r="S2963" s="61"/>
      <c r="T2963" s="61"/>
    </row>
    <row r="2964" spans="1:20" s="55" customFormat="1" ht="14.15" x14ac:dyDescent="0.4">
      <c r="A2964" s="39"/>
      <c r="E2964" s="74"/>
      <c r="F2964" s="74"/>
      <c r="G2964" s="74"/>
      <c r="S2964" s="61"/>
      <c r="T2964" s="61"/>
    </row>
    <row r="2965" spans="1:20" s="55" customFormat="1" ht="14.15" x14ac:dyDescent="0.4">
      <c r="A2965" s="39"/>
      <c r="E2965" s="74"/>
      <c r="F2965" s="74"/>
      <c r="G2965" s="74"/>
      <c r="S2965" s="61"/>
      <c r="T2965" s="61"/>
    </row>
    <row r="2966" spans="1:20" s="55" customFormat="1" ht="14.15" x14ac:dyDescent="0.4">
      <c r="A2966" s="39"/>
      <c r="E2966" s="74"/>
      <c r="F2966" s="74"/>
      <c r="G2966" s="74"/>
      <c r="S2966" s="61"/>
      <c r="T2966" s="61"/>
    </row>
    <row r="2967" spans="1:20" s="55" customFormat="1" ht="14.15" x14ac:dyDescent="0.4">
      <c r="A2967" s="39"/>
      <c r="E2967" s="74"/>
      <c r="F2967" s="74"/>
      <c r="G2967" s="74"/>
      <c r="S2967" s="61"/>
      <c r="T2967" s="61"/>
    </row>
    <row r="2968" spans="1:20" s="55" customFormat="1" ht="14.15" x14ac:dyDescent="0.4">
      <c r="A2968" s="39"/>
      <c r="E2968" s="74"/>
      <c r="F2968" s="74"/>
      <c r="G2968" s="74"/>
      <c r="S2968" s="61"/>
      <c r="T2968" s="61"/>
    </row>
    <row r="2969" spans="1:20" s="55" customFormat="1" ht="14.15" x14ac:dyDescent="0.4">
      <c r="A2969" s="39"/>
      <c r="E2969" s="74"/>
      <c r="F2969" s="74"/>
      <c r="G2969" s="74"/>
      <c r="S2969" s="61"/>
      <c r="T2969" s="61"/>
    </row>
    <row r="2970" spans="1:20" s="55" customFormat="1" ht="14.15" x14ac:dyDescent="0.4">
      <c r="A2970" s="39"/>
      <c r="E2970" s="74"/>
      <c r="F2970" s="74"/>
      <c r="G2970" s="74"/>
      <c r="S2970" s="61"/>
      <c r="T2970" s="61"/>
    </row>
    <row r="2971" spans="1:20" s="55" customFormat="1" ht="14.15" x14ac:dyDescent="0.4">
      <c r="A2971" s="39"/>
      <c r="E2971" s="74"/>
      <c r="F2971" s="74"/>
      <c r="G2971" s="74"/>
      <c r="S2971" s="61"/>
      <c r="T2971" s="61"/>
    </row>
    <row r="2972" spans="1:20" s="55" customFormat="1" ht="14.15" x14ac:dyDescent="0.4">
      <c r="A2972" s="39"/>
      <c r="E2972" s="74"/>
      <c r="F2972" s="74"/>
      <c r="G2972" s="74"/>
      <c r="S2972" s="61"/>
      <c r="T2972" s="61"/>
    </row>
    <row r="2973" spans="1:20" s="55" customFormat="1" ht="14.15" x14ac:dyDescent="0.4">
      <c r="A2973" s="39"/>
      <c r="E2973" s="74"/>
      <c r="F2973" s="74"/>
      <c r="G2973" s="74"/>
      <c r="S2973" s="61"/>
      <c r="T2973" s="61"/>
    </row>
    <row r="2974" spans="1:20" s="55" customFormat="1" ht="14.15" x14ac:dyDescent="0.4">
      <c r="A2974" s="39"/>
      <c r="E2974" s="74"/>
      <c r="F2974" s="74"/>
      <c r="G2974" s="74"/>
      <c r="S2974" s="61"/>
      <c r="T2974" s="61"/>
    </row>
    <row r="2975" spans="1:20" s="55" customFormat="1" ht="14.15" x14ac:dyDescent="0.4">
      <c r="A2975" s="39"/>
      <c r="E2975" s="74"/>
      <c r="F2975" s="74"/>
      <c r="G2975" s="74"/>
      <c r="S2975" s="61"/>
      <c r="T2975" s="61"/>
    </row>
    <row r="2976" spans="1:20" s="55" customFormat="1" ht="14.15" x14ac:dyDescent="0.4">
      <c r="A2976" s="39"/>
      <c r="E2976" s="74"/>
      <c r="F2976" s="74"/>
      <c r="G2976" s="74"/>
      <c r="S2976" s="61"/>
      <c r="T2976" s="61"/>
    </row>
    <row r="2977" spans="1:20" s="55" customFormat="1" ht="14.15" x14ac:dyDescent="0.4">
      <c r="A2977" s="39"/>
      <c r="E2977" s="74"/>
      <c r="F2977" s="74"/>
      <c r="G2977" s="74"/>
      <c r="S2977" s="61"/>
      <c r="T2977" s="61"/>
    </row>
    <row r="2978" spans="1:20" s="55" customFormat="1" ht="14.15" x14ac:dyDescent="0.4">
      <c r="A2978" s="39"/>
      <c r="E2978" s="74"/>
      <c r="F2978" s="74"/>
      <c r="G2978" s="74"/>
      <c r="S2978" s="61"/>
      <c r="T2978" s="61"/>
    </row>
    <row r="2979" spans="1:20" s="55" customFormat="1" ht="14.15" x14ac:dyDescent="0.4">
      <c r="A2979" s="39"/>
      <c r="E2979" s="74"/>
      <c r="F2979" s="74"/>
      <c r="G2979" s="74"/>
      <c r="S2979" s="61"/>
      <c r="T2979" s="61"/>
    </row>
    <row r="2980" spans="1:20" s="55" customFormat="1" ht="14.15" x14ac:dyDescent="0.4">
      <c r="A2980" s="39"/>
      <c r="E2980" s="74"/>
      <c r="F2980" s="74"/>
      <c r="G2980" s="74"/>
      <c r="S2980" s="61"/>
      <c r="T2980" s="61"/>
    </row>
    <row r="2981" spans="1:20" s="55" customFormat="1" ht="14.15" x14ac:dyDescent="0.4">
      <c r="A2981" s="39"/>
      <c r="E2981" s="74"/>
      <c r="F2981" s="74"/>
      <c r="G2981" s="74"/>
      <c r="S2981" s="61"/>
      <c r="T2981" s="61"/>
    </row>
    <row r="2982" spans="1:20" s="55" customFormat="1" ht="14.15" x14ac:dyDescent="0.4">
      <c r="A2982" s="39"/>
      <c r="E2982" s="74"/>
      <c r="F2982" s="74"/>
      <c r="G2982" s="74"/>
      <c r="S2982" s="61"/>
      <c r="T2982" s="61"/>
    </row>
    <row r="2983" spans="1:20" s="55" customFormat="1" ht="14.15" x14ac:dyDescent="0.4">
      <c r="A2983" s="39"/>
      <c r="E2983" s="74"/>
      <c r="F2983" s="74"/>
      <c r="G2983" s="74"/>
      <c r="S2983" s="61"/>
      <c r="T2983" s="61"/>
    </row>
    <row r="2984" spans="1:20" s="55" customFormat="1" ht="14.15" x14ac:dyDescent="0.4">
      <c r="A2984" s="39"/>
      <c r="E2984" s="74"/>
      <c r="F2984" s="74"/>
      <c r="G2984" s="74"/>
      <c r="S2984" s="61"/>
      <c r="T2984" s="61"/>
    </row>
    <row r="2985" spans="1:20" s="55" customFormat="1" ht="14.15" x14ac:dyDescent="0.4">
      <c r="A2985" s="39"/>
      <c r="E2985" s="74"/>
      <c r="F2985" s="74"/>
      <c r="G2985" s="74"/>
      <c r="S2985" s="61"/>
      <c r="T2985" s="61"/>
    </row>
    <row r="2986" spans="1:20" s="55" customFormat="1" ht="14.15" x14ac:dyDescent="0.4">
      <c r="A2986" s="39"/>
      <c r="E2986" s="74"/>
      <c r="F2986" s="74"/>
      <c r="G2986" s="74"/>
      <c r="S2986" s="61"/>
      <c r="T2986" s="61"/>
    </row>
    <row r="2987" spans="1:20" s="55" customFormat="1" ht="14.15" x14ac:dyDescent="0.4">
      <c r="A2987" s="39"/>
      <c r="E2987" s="74"/>
      <c r="F2987" s="74"/>
      <c r="G2987" s="74"/>
      <c r="S2987" s="61"/>
      <c r="T2987" s="61"/>
    </row>
    <row r="2988" spans="1:20" s="55" customFormat="1" ht="14.15" x14ac:dyDescent="0.4">
      <c r="A2988" s="39"/>
      <c r="E2988" s="74"/>
      <c r="F2988" s="74"/>
      <c r="G2988" s="74"/>
      <c r="S2988" s="61"/>
      <c r="T2988" s="61"/>
    </row>
    <row r="2989" spans="1:20" s="55" customFormat="1" ht="14.15" x14ac:dyDescent="0.4">
      <c r="A2989" s="39"/>
      <c r="E2989" s="74"/>
      <c r="F2989" s="74"/>
      <c r="G2989" s="74"/>
      <c r="S2989" s="61"/>
      <c r="T2989" s="61"/>
    </row>
    <row r="2990" spans="1:20" s="55" customFormat="1" ht="14.15" x14ac:dyDescent="0.4">
      <c r="A2990" s="39"/>
      <c r="E2990" s="74"/>
      <c r="F2990" s="74"/>
      <c r="G2990" s="74"/>
      <c r="S2990" s="61"/>
      <c r="T2990" s="61"/>
    </row>
    <row r="2991" spans="1:20" s="55" customFormat="1" ht="14.15" x14ac:dyDescent="0.4">
      <c r="A2991" s="39"/>
      <c r="E2991" s="74"/>
      <c r="F2991" s="74"/>
      <c r="G2991" s="74"/>
      <c r="S2991" s="61"/>
      <c r="T2991" s="61"/>
    </row>
    <row r="2992" spans="1:20" s="55" customFormat="1" ht="14.15" x14ac:dyDescent="0.4">
      <c r="A2992" s="39"/>
      <c r="E2992" s="74"/>
      <c r="F2992" s="74"/>
      <c r="G2992" s="74"/>
      <c r="S2992" s="61"/>
      <c r="T2992" s="61"/>
    </row>
    <row r="2993" spans="1:20" s="55" customFormat="1" ht="14.15" x14ac:dyDescent="0.4">
      <c r="A2993" s="39"/>
      <c r="E2993" s="74"/>
      <c r="F2993" s="74"/>
      <c r="G2993" s="74"/>
      <c r="S2993" s="61"/>
      <c r="T2993" s="61"/>
    </row>
    <row r="2994" spans="1:20" s="55" customFormat="1" ht="14.15" x14ac:dyDescent="0.4">
      <c r="A2994" s="39"/>
      <c r="E2994" s="74"/>
      <c r="F2994" s="74"/>
      <c r="G2994" s="74"/>
      <c r="S2994" s="61"/>
      <c r="T2994" s="61"/>
    </row>
    <row r="2995" spans="1:20" s="55" customFormat="1" ht="14.15" x14ac:dyDescent="0.4">
      <c r="A2995" s="39"/>
      <c r="E2995" s="74"/>
      <c r="F2995" s="74"/>
      <c r="G2995" s="74"/>
      <c r="S2995" s="61"/>
      <c r="T2995" s="61"/>
    </row>
    <row r="2996" spans="1:20" s="55" customFormat="1" ht="14.15" x14ac:dyDescent="0.4">
      <c r="A2996" s="39"/>
      <c r="E2996" s="74"/>
      <c r="F2996" s="74"/>
      <c r="G2996" s="74"/>
      <c r="S2996" s="61"/>
      <c r="T2996" s="61"/>
    </row>
    <row r="2997" spans="1:20" s="55" customFormat="1" ht="14.15" x14ac:dyDescent="0.4">
      <c r="A2997" s="39"/>
      <c r="E2997" s="74"/>
      <c r="F2997" s="74"/>
      <c r="G2997" s="74"/>
      <c r="S2997" s="61"/>
      <c r="T2997" s="61"/>
    </row>
    <row r="2998" spans="1:20" s="55" customFormat="1" ht="14.15" x14ac:dyDescent="0.4">
      <c r="A2998" s="39"/>
      <c r="E2998" s="74"/>
      <c r="F2998" s="74"/>
      <c r="G2998" s="74"/>
      <c r="S2998" s="61"/>
      <c r="T2998" s="61"/>
    </row>
    <row r="2999" spans="1:20" s="55" customFormat="1" ht="14.15" x14ac:dyDescent="0.4">
      <c r="A2999" s="39"/>
      <c r="E2999" s="74"/>
      <c r="F2999" s="74"/>
      <c r="G2999" s="74"/>
      <c r="S2999" s="61"/>
      <c r="T2999" s="61"/>
    </row>
    <row r="3000" spans="1:20" s="55" customFormat="1" ht="14.15" x14ac:dyDescent="0.4">
      <c r="A3000" s="39"/>
      <c r="E3000" s="74"/>
      <c r="F3000" s="74"/>
      <c r="G3000" s="74"/>
      <c r="S3000" s="61"/>
      <c r="T3000" s="61"/>
    </row>
    <row r="3001" spans="1:20" s="55" customFormat="1" ht="14.15" x14ac:dyDescent="0.4">
      <c r="A3001" s="39"/>
      <c r="E3001" s="74"/>
      <c r="F3001" s="74"/>
      <c r="G3001" s="74"/>
      <c r="S3001" s="61"/>
      <c r="T3001" s="61"/>
    </row>
    <row r="3002" spans="1:20" s="55" customFormat="1" ht="14.15" x14ac:dyDescent="0.4">
      <c r="A3002" s="39"/>
      <c r="E3002" s="74"/>
      <c r="F3002" s="74"/>
      <c r="G3002" s="74"/>
      <c r="S3002" s="61"/>
      <c r="T3002" s="61"/>
    </row>
    <row r="3003" spans="1:20" s="55" customFormat="1" ht="14.15" x14ac:dyDescent="0.4">
      <c r="A3003" s="39"/>
      <c r="E3003" s="74"/>
      <c r="F3003" s="74"/>
      <c r="G3003" s="74"/>
      <c r="S3003" s="61"/>
      <c r="T3003" s="61"/>
    </row>
    <row r="3004" spans="1:20" s="55" customFormat="1" ht="14.15" x14ac:dyDescent="0.4">
      <c r="A3004" s="39"/>
      <c r="E3004" s="74"/>
      <c r="F3004" s="74"/>
      <c r="G3004" s="74"/>
      <c r="S3004" s="61"/>
      <c r="T3004" s="61"/>
    </row>
    <row r="3005" spans="1:20" s="55" customFormat="1" ht="14.15" x14ac:dyDescent="0.4">
      <c r="A3005" s="39"/>
      <c r="E3005" s="74"/>
      <c r="F3005" s="74"/>
      <c r="G3005" s="74"/>
      <c r="S3005" s="61"/>
      <c r="T3005" s="61"/>
    </row>
    <row r="3006" spans="1:20" s="55" customFormat="1" ht="14.15" x14ac:dyDescent="0.4">
      <c r="A3006" s="39"/>
      <c r="E3006" s="74"/>
      <c r="F3006" s="74"/>
      <c r="G3006" s="74"/>
      <c r="S3006" s="61"/>
      <c r="T3006" s="61"/>
    </row>
    <row r="3007" spans="1:20" s="55" customFormat="1" ht="14.15" x14ac:dyDescent="0.4">
      <c r="A3007" s="39"/>
      <c r="E3007" s="74"/>
      <c r="F3007" s="74"/>
      <c r="G3007" s="74"/>
      <c r="S3007" s="61"/>
      <c r="T3007" s="61"/>
    </row>
    <row r="3008" spans="1:20" s="55" customFormat="1" ht="14.15" x14ac:dyDescent="0.4">
      <c r="A3008" s="39"/>
      <c r="E3008" s="74"/>
      <c r="F3008" s="74"/>
      <c r="G3008" s="74"/>
      <c r="S3008" s="61"/>
      <c r="T3008" s="61"/>
    </row>
    <row r="3009" spans="1:20" s="55" customFormat="1" ht="14.15" x14ac:dyDescent="0.4">
      <c r="A3009" s="39"/>
      <c r="E3009" s="74"/>
      <c r="F3009" s="74"/>
      <c r="G3009" s="74"/>
      <c r="S3009" s="61"/>
      <c r="T3009" s="61"/>
    </row>
    <row r="3010" spans="1:20" s="55" customFormat="1" ht="14.15" x14ac:dyDescent="0.4">
      <c r="A3010" s="39"/>
      <c r="E3010" s="74"/>
      <c r="F3010" s="74"/>
      <c r="G3010" s="74"/>
      <c r="S3010" s="61"/>
      <c r="T3010" s="61"/>
    </row>
    <row r="3011" spans="1:20" s="55" customFormat="1" ht="14.15" x14ac:dyDescent="0.4">
      <c r="A3011" s="39"/>
      <c r="E3011" s="74"/>
      <c r="F3011" s="74"/>
      <c r="G3011" s="74"/>
      <c r="S3011" s="61"/>
      <c r="T3011" s="61"/>
    </row>
    <row r="3012" spans="1:20" s="55" customFormat="1" ht="14.15" x14ac:dyDescent="0.4">
      <c r="A3012" s="39"/>
      <c r="E3012" s="74"/>
      <c r="F3012" s="74"/>
      <c r="G3012" s="74"/>
      <c r="S3012" s="61"/>
      <c r="T3012" s="61"/>
    </row>
    <row r="3013" spans="1:20" s="55" customFormat="1" ht="14.15" x14ac:dyDescent="0.4">
      <c r="A3013" s="39"/>
      <c r="E3013" s="74"/>
      <c r="F3013" s="74"/>
      <c r="G3013" s="74"/>
      <c r="S3013" s="61"/>
      <c r="T3013" s="61"/>
    </row>
    <row r="3014" spans="1:20" s="55" customFormat="1" ht="14.15" x14ac:dyDescent="0.4">
      <c r="A3014" s="39"/>
      <c r="E3014" s="74"/>
      <c r="F3014" s="74"/>
      <c r="G3014" s="74"/>
      <c r="S3014" s="61"/>
      <c r="T3014" s="61"/>
    </row>
    <row r="3015" spans="1:20" s="55" customFormat="1" ht="14.15" x14ac:dyDescent="0.4">
      <c r="A3015" s="39"/>
      <c r="E3015" s="74"/>
      <c r="F3015" s="74"/>
      <c r="G3015" s="74"/>
      <c r="S3015" s="61"/>
      <c r="T3015" s="61"/>
    </row>
    <row r="3016" spans="1:20" s="55" customFormat="1" ht="14.15" x14ac:dyDescent="0.4">
      <c r="A3016" s="39"/>
      <c r="E3016" s="74"/>
      <c r="F3016" s="74"/>
      <c r="G3016" s="74"/>
      <c r="S3016" s="61"/>
      <c r="T3016" s="61"/>
    </row>
    <row r="3017" spans="1:20" s="55" customFormat="1" ht="14.15" x14ac:dyDescent="0.4">
      <c r="A3017" s="39"/>
      <c r="E3017" s="74"/>
      <c r="F3017" s="74"/>
      <c r="G3017" s="74"/>
      <c r="S3017" s="61"/>
      <c r="T3017" s="61"/>
    </row>
    <row r="3018" spans="1:20" s="55" customFormat="1" ht="14.15" x14ac:dyDescent="0.4">
      <c r="A3018" s="39"/>
      <c r="E3018" s="74"/>
      <c r="F3018" s="74"/>
      <c r="G3018" s="74"/>
      <c r="S3018" s="61"/>
      <c r="T3018" s="61"/>
    </row>
    <row r="3019" spans="1:20" s="55" customFormat="1" ht="14.15" x14ac:dyDescent="0.4">
      <c r="A3019" s="39"/>
      <c r="E3019" s="74"/>
      <c r="F3019" s="74"/>
      <c r="G3019" s="74"/>
      <c r="S3019" s="61"/>
      <c r="T3019" s="61"/>
    </row>
    <row r="3020" spans="1:20" s="55" customFormat="1" ht="14.15" x14ac:dyDescent="0.4">
      <c r="A3020" s="39"/>
      <c r="E3020" s="74"/>
      <c r="F3020" s="74"/>
      <c r="G3020" s="74"/>
      <c r="S3020" s="61"/>
      <c r="T3020" s="61"/>
    </row>
    <row r="3021" spans="1:20" s="55" customFormat="1" ht="14.15" x14ac:dyDescent="0.4">
      <c r="A3021" s="39"/>
      <c r="E3021" s="74"/>
      <c r="F3021" s="74"/>
      <c r="G3021" s="74"/>
      <c r="S3021" s="61"/>
      <c r="T3021" s="61"/>
    </row>
    <row r="3022" spans="1:20" s="55" customFormat="1" ht="14.15" x14ac:dyDescent="0.4">
      <c r="A3022" s="39"/>
      <c r="E3022" s="74"/>
      <c r="F3022" s="74"/>
      <c r="G3022" s="74"/>
      <c r="S3022" s="61"/>
      <c r="T3022" s="61"/>
    </row>
    <row r="3023" spans="1:20" s="55" customFormat="1" ht="14.15" x14ac:dyDescent="0.4">
      <c r="A3023" s="39"/>
      <c r="E3023" s="74"/>
      <c r="F3023" s="74"/>
      <c r="G3023" s="74"/>
      <c r="S3023" s="61"/>
      <c r="T3023" s="61"/>
    </row>
    <row r="3024" spans="1:20" s="55" customFormat="1" ht="14.15" x14ac:dyDescent="0.4">
      <c r="A3024" s="39"/>
      <c r="E3024" s="74"/>
      <c r="F3024" s="74"/>
      <c r="G3024" s="74"/>
      <c r="S3024" s="61"/>
      <c r="T3024" s="61"/>
    </row>
    <row r="3025" spans="1:20" s="55" customFormat="1" ht="14.15" x14ac:dyDescent="0.4">
      <c r="A3025" s="39"/>
      <c r="E3025" s="74"/>
      <c r="F3025" s="74"/>
      <c r="G3025" s="74"/>
      <c r="S3025" s="61"/>
      <c r="T3025" s="61"/>
    </row>
    <row r="3026" spans="1:20" s="55" customFormat="1" ht="14.15" x14ac:dyDescent="0.4">
      <c r="A3026" s="39"/>
      <c r="E3026" s="74"/>
      <c r="F3026" s="74"/>
      <c r="G3026" s="74"/>
      <c r="S3026" s="61"/>
      <c r="T3026" s="61"/>
    </row>
    <row r="3027" spans="1:20" s="55" customFormat="1" ht="14.15" x14ac:dyDescent="0.4">
      <c r="A3027" s="39"/>
      <c r="E3027" s="74"/>
      <c r="F3027" s="74"/>
      <c r="G3027" s="74"/>
      <c r="S3027" s="61"/>
      <c r="T3027" s="61"/>
    </row>
    <row r="3028" spans="1:20" s="55" customFormat="1" ht="14.15" x14ac:dyDescent="0.4">
      <c r="A3028" s="39"/>
      <c r="E3028" s="74"/>
      <c r="F3028" s="74"/>
      <c r="G3028" s="74"/>
      <c r="S3028" s="61"/>
      <c r="T3028" s="61"/>
    </row>
    <row r="3029" spans="1:20" s="55" customFormat="1" ht="14.15" x14ac:dyDescent="0.4">
      <c r="A3029" s="39"/>
      <c r="E3029" s="74"/>
      <c r="F3029" s="74"/>
      <c r="G3029" s="74"/>
      <c r="S3029" s="61"/>
      <c r="T3029" s="61"/>
    </row>
    <row r="3030" spans="1:20" s="55" customFormat="1" ht="14.15" x14ac:dyDescent="0.4">
      <c r="A3030" s="39"/>
      <c r="E3030" s="74"/>
      <c r="F3030" s="74"/>
      <c r="G3030" s="74"/>
      <c r="S3030" s="61"/>
      <c r="T3030" s="61"/>
    </row>
    <row r="3031" spans="1:20" s="55" customFormat="1" ht="14.15" x14ac:dyDescent="0.4">
      <c r="A3031" s="39"/>
      <c r="E3031" s="74"/>
      <c r="F3031" s="74"/>
      <c r="G3031" s="74"/>
      <c r="S3031" s="61"/>
      <c r="T3031" s="61"/>
    </row>
    <row r="3032" spans="1:20" s="55" customFormat="1" ht="14.15" x14ac:dyDescent="0.4">
      <c r="A3032" s="39"/>
      <c r="E3032" s="74"/>
      <c r="F3032" s="74"/>
      <c r="G3032" s="74"/>
      <c r="S3032" s="61"/>
      <c r="T3032" s="61"/>
    </row>
    <row r="3033" spans="1:20" s="55" customFormat="1" ht="14.15" x14ac:dyDescent="0.4">
      <c r="A3033" s="39"/>
      <c r="E3033" s="74"/>
      <c r="F3033" s="74"/>
      <c r="G3033" s="74"/>
      <c r="S3033" s="61"/>
      <c r="T3033" s="61"/>
    </row>
    <row r="3034" spans="1:20" s="55" customFormat="1" ht="14.15" x14ac:dyDescent="0.4">
      <c r="A3034" s="39"/>
      <c r="E3034" s="74"/>
      <c r="F3034" s="74"/>
      <c r="G3034" s="74"/>
      <c r="S3034" s="61"/>
      <c r="T3034" s="61"/>
    </row>
    <row r="3035" spans="1:20" s="55" customFormat="1" ht="14.15" x14ac:dyDescent="0.4">
      <c r="A3035" s="39"/>
      <c r="E3035" s="74"/>
      <c r="F3035" s="74"/>
      <c r="G3035" s="74"/>
      <c r="S3035" s="61"/>
      <c r="T3035" s="61"/>
    </row>
    <row r="3036" spans="1:20" s="55" customFormat="1" ht="14.15" x14ac:dyDescent="0.4">
      <c r="A3036" s="39"/>
      <c r="E3036" s="74"/>
      <c r="F3036" s="74"/>
      <c r="G3036" s="74"/>
      <c r="S3036" s="61"/>
      <c r="T3036" s="61"/>
    </row>
    <row r="3037" spans="1:20" s="55" customFormat="1" ht="14.15" x14ac:dyDescent="0.4">
      <c r="A3037" s="39"/>
      <c r="E3037" s="74"/>
      <c r="F3037" s="74"/>
      <c r="G3037" s="74"/>
      <c r="S3037" s="61"/>
      <c r="T3037" s="61"/>
    </row>
    <row r="3038" spans="1:20" s="55" customFormat="1" ht="14.15" x14ac:dyDescent="0.4">
      <c r="A3038" s="39"/>
      <c r="E3038" s="74"/>
      <c r="F3038" s="74"/>
      <c r="G3038" s="74"/>
      <c r="S3038" s="61"/>
      <c r="T3038" s="61"/>
    </row>
    <row r="3039" spans="1:20" s="55" customFormat="1" ht="14.15" x14ac:dyDescent="0.4">
      <c r="A3039" s="39"/>
      <c r="E3039" s="74"/>
      <c r="F3039" s="74"/>
      <c r="G3039" s="74"/>
      <c r="S3039" s="61"/>
      <c r="T3039" s="61"/>
    </row>
    <row r="3040" spans="1:20" s="55" customFormat="1" ht="14.15" x14ac:dyDescent="0.4">
      <c r="A3040" s="39"/>
      <c r="E3040" s="74"/>
      <c r="F3040" s="74"/>
      <c r="G3040" s="74"/>
      <c r="S3040" s="61"/>
      <c r="T3040" s="61"/>
    </row>
    <row r="3041" spans="1:20" s="55" customFormat="1" ht="14.15" x14ac:dyDescent="0.4">
      <c r="A3041" s="39"/>
      <c r="E3041" s="74"/>
      <c r="F3041" s="74"/>
      <c r="G3041" s="74"/>
      <c r="S3041" s="61"/>
      <c r="T3041" s="61"/>
    </row>
    <row r="3042" spans="1:20" s="55" customFormat="1" ht="14.15" x14ac:dyDescent="0.4">
      <c r="A3042" s="39"/>
      <c r="E3042" s="74"/>
      <c r="F3042" s="74"/>
      <c r="G3042" s="74"/>
      <c r="S3042" s="61"/>
      <c r="T3042" s="61"/>
    </row>
    <row r="3043" spans="1:20" s="55" customFormat="1" ht="14.15" x14ac:dyDescent="0.4">
      <c r="A3043" s="39"/>
      <c r="E3043" s="74"/>
      <c r="F3043" s="74"/>
      <c r="G3043" s="74"/>
      <c r="S3043" s="61"/>
      <c r="T3043" s="61"/>
    </row>
    <row r="3044" spans="1:20" s="55" customFormat="1" ht="14.15" x14ac:dyDescent="0.4">
      <c r="A3044" s="39"/>
      <c r="E3044" s="74"/>
      <c r="F3044" s="74"/>
      <c r="G3044" s="74"/>
      <c r="S3044" s="61"/>
      <c r="T3044" s="61"/>
    </row>
    <row r="3045" spans="1:20" s="55" customFormat="1" ht="14.15" x14ac:dyDescent="0.4">
      <c r="A3045" s="39"/>
      <c r="E3045" s="74"/>
      <c r="F3045" s="74"/>
      <c r="G3045" s="74"/>
      <c r="S3045" s="61"/>
      <c r="T3045" s="61"/>
    </row>
    <row r="3046" spans="1:20" s="55" customFormat="1" ht="14.15" x14ac:dyDescent="0.4">
      <c r="A3046" s="39"/>
      <c r="E3046" s="74"/>
      <c r="F3046" s="74"/>
      <c r="G3046" s="74"/>
      <c r="S3046" s="61"/>
      <c r="T3046" s="61"/>
    </row>
    <row r="3047" spans="1:20" s="55" customFormat="1" ht="14.15" x14ac:dyDescent="0.4">
      <c r="A3047" s="39"/>
      <c r="E3047" s="74"/>
      <c r="F3047" s="74"/>
      <c r="G3047" s="74"/>
      <c r="S3047" s="61"/>
      <c r="T3047" s="61"/>
    </row>
    <row r="3048" spans="1:20" s="55" customFormat="1" ht="14.15" x14ac:dyDescent="0.4">
      <c r="A3048" s="39"/>
      <c r="E3048" s="74"/>
      <c r="F3048" s="74"/>
      <c r="G3048" s="74"/>
      <c r="S3048" s="61"/>
      <c r="T3048" s="61"/>
    </row>
    <row r="3049" spans="1:20" s="55" customFormat="1" ht="14.15" x14ac:dyDescent="0.4">
      <c r="A3049" s="39"/>
      <c r="E3049" s="74"/>
      <c r="F3049" s="74"/>
      <c r="G3049" s="74"/>
      <c r="S3049" s="61"/>
      <c r="T3049" s="61"/>
    </row>
    <row r="3050" spans="1:20" s="55" customFormat="1" ht="14.15" x14ac:dyDescent="0.4">
      <c r="A3050" s="39"/>
      <c r="E3050" s="74"/>
      <c r="F3050" s="74"/>
      <c r="G3050" s="74"/>
      <c r="S3050" s="61"/>
      <c r="T3050" s="61"/>
    </row>
    <row r="3051" spans="1:20" s="55" customFormat="1" ht="14.15" x14ac:dyDescent="0.4">
      <c r="A3051" s="39"/>
      <c r="E3051" s="74"/>
      <c r="F3051" s="74"/>
      <c r="G3051" s="74"/>
      <c r="S3051" s="61"/>
      <c r="T3051" s="61"/>
    </row>
    <row r="3052" spans="1:20" s="55" customFormat="1" ht="14.15" x14ac:dyDescent="0.4">
      <c r="A3052" s="39"/>
      <c r="E3052" s="74"/>
      <c r="F3052" s="74"/>
      <c r="G3052" s="74"/>
      <c r="S3052" s="61"/>
      <c r="T3052" s="61"/>
    </row>
    <row r="3053" spans="1:20" s="55" customFormat="1" ht="14.15" x14ac:dyDescent="0.4">
      <c r="A3053" s="39"/>
      <c r="E3053" s="74"/>
      <c r="F3053" s="74"/>
      <c r="G3053" s="74"/>
      <c r="S3053" s="61"/>
      <c r="T3053" s="61"/>
    </row>
    <row r="3054" spans="1:20" s="55" customFormat="1" ht="14.15" x14ac:dyDescent="0.4">
      <c r="A3054" s="39"/>
      <c r="E3054" s="74"/>
      <c r="F3054" s="74"/>
      <c r="G3054" s="74"/>
      <c r="S3054" s="61"/>
      <c r="T3054" s="61"/>
    </row>
    <row r="3055" spans="1:20" s="55" customFormat="1" ht="14.15" x14ac:dyDescent="0.4">
      <c r="A3055" s="39"/>
      <c r="E3055" s="74"/>
      <c r="F3055" s="74"/>
      <c r="G3055" s="74"/>
      <c r="S3055" s="61"/>
      <c r="T3055" s="61"/>
    </row>
    <row r="3056" spans="1:20" s="55" customFormat="1" ht="14.15" x14ac:dyDescent="0.4">
      <c r="A3056" s="39"/>
      <c r="E3056" s="74"/>
      <c r="F3056" s="74"/>
      <c r="G3056" s="74"/>
      <c r="S3056" s="61"/>
      <c r="T3056" s="61"/>
    </row>
    <row r="3057" spans="1:20" s="55" customFormat="1" ht="14.15" x14ac:dyDescent="0.4">
      <c r="A3057" s="39"/>
      <c r="E3057" s="74"/>
      <c r="F3057" s="74"/>
      <c r="G3057" s="74"/>
      <c r="S3057" s="61"/>
      <c r="T3057" s="61"/>
    </row>
    <row r="3058" spans="1:20" s="55" customFormat="1" ht="14.15" x14ac:dyDescent="0.4">
      <c r="A3058" s="39"/>
      <c r="E3058" s="74"/>
      <c r="F3058" s="74"/>
      <c r="G3058" s="74"/>
      <c r="S3058" s="61"/>
      <c r="T3058" s="61"/>
    </row>
    <row r="3059" spans="1:20" s="55" customFormat="1" ht="14.15" x14ac:dyDescent="0.4">
      <c r="A3059" s="39"/>
      <c r="E3059" s="74"/>
      <c r="F3059" s="74"/>
      <c r="G3059" s="74"/>
      <c r="S3059" s="61"/>
      <c r="T3059" s="61"/>
    </row>
    <row r="3060" spans="1:20" s="55" customFormat="1" ht="14.15" x14ac:dyDescent="0.4">
      <c r="A3060" s="39"/>
      <c r="E3060" s="74"/>
      <c r="F3060" s="74"/>
      <c r="G3060" s="74"/>
      <c r="S3060" s="61"/>
      <c r="T3060" s="61"/>
    </row>
    <row r="3061" spans="1:20" s="55" customFormat="1" ht="14.15" x14ac:dyDescent="0.4">
      <c r="A3061" s="39"/>
      <c r="E3061" s="74"/>
      <c r="F3061" s="74"/>
      <c r="G3061" s="74"/>
      <c r="S3061" s="61"/>
      <c r="T3061" s="61"/>
    </row>
    <row r="3062" spans="1:20" s="55" customFormat="1" ht="14.15" x14ac:dyDescent="0.4">
      <c r="A3062" s="39"/>
      <c r="E3062" s="74"/>
      <c r="F3062" s="74"/>
      <c r="G3062" s="74"/>
      <c r="S3062" s="61"/>
      <c r="T3062" s="61"/>
    </row>
    <row r="3063" spans="1:20" s="55" customFormat="1" ht="14.15" x14ac:dyDescent="0.4">
      <c r="A3063" s="39"/>
      <c r="E3063" s="74"/>
      <c r="F3063" s="74"/>
      <c r="G3063" s="74"/>
      <c r="S3063" s="61"/>
      <c r="T3063" s="61"/>
    </row>
    <row r="3064" spans="1:20" s="55" customFormat="1" ht="14.15" x14ac:dyDescent="0.4">
      <c r="A3064" s="39"/>
      <c r="E3064" s="74"/>
      <c r="F3064" s="74"/>
      <c r="G3064" s="74"/>
      <c r="S3064" s="61"/>
      <c r="T3064" s="61"/>
    </row>
    <row r="3065" spans="1:20" s="55" customFormat="1" ht="14.15" x14ac:dyDescent="0.4">
      <c r="A3065" s="39"/>
      <c r="E3065" s="74"/>
      <c r="F3065" s="74"/>
      <c r="G3065" s="74"/>
      <c r="S3065" s="61"/>
      <c r="T3065" s="61"/>
    </row>
    <row r="3066" spans="1:20" s="55" customFormat="1" ht="14.15" x14ac:dyDescent="0.4">
      <c r="A3066" s="39"/>
      <c r="E3066" s="74"/>
      <c r="F3066" s="74"/>
      <c r="G3066" s="74"/>
      <c r="S3066" s="61"/>
      <c r="T3066" s="61"/>
    </row>
    <row r="3067" spans="1:20" s="55" customFormat="1" ht="14.15" x14ac:dyDescent="0.4">
      <c r="A3067" s="39"/>
      <c r="E3067" s="74"/>
      <c r="F3067" s="74"/>
      <c r="G3067" s="74"/>
      <c r="S3067" s="61"/>
      <c r="T3067" s="61"/>
    </row>
    <row r="3068" spans="1:20" s="55" customFormat="1" ht="14.15" x14ac:dyDescent="0.4">
      <c r="A3068" s="39"/>
      <c r="E3068" s="74"/>
      <c r="F3068" s="74"/>
      <c r="G3068" s="74"/>
      <c r="S3068" s="61"/>
      <c r="T3068" s="61"/>
    </row>
    <row r="3069" spans="1:20" s="55" customFormat="1" ht="14.15" x14ac:dyDescent="0.4">
      <c r="A3069" s="39"/>
      <c r="E3069" s="74"/>
      <c r="F3069" s="74"/>
      <c r="G3069" s="74"/>
      <c r="S3069" s="61"/>
      <c r="T3069" s="61"/>
    </row>
    <row r="3070" spans="1:20" s="55" customFormat="1" ht="14.15" x14ac:dyDescent="0.4">
      <c r="A3070" s="39"/>
      <c r="E3070" s="74"/>
      <c r="F3070" s="74"/>
      <c r="G3070" s="74"/>
      <c r="S3070" s="61"/>
      <c r="T3070" s="61"/>
    </row>
    <row r="3071" spans="1:20" s="55" customFormat="1" ht="14.15" x14ac:dyDescent="0.4">
      <c r="A3071" s="39"/>
      <c r="E3071" s="74"/>
      <c r="F3071" s="74"/>
      <c r="G3071" s="74"/>
      <c r="S3071" s="61"/>
      <c r="T3071" s="61"/>
    </row>
    <row r="3072" spans="1:20" s="55" customFormat="1" ht="14.15" x14ac:dyDescent="0.4">
      <c r="A3072" s="39"/>
      <c r="E3072" s="74"/>
      <c r="F3072" s="74"/>
      <c r="G3072" s="74"/>
      <c r="S3072" s="61"/>
      <c r="T3072" s="61"/>
    </row>
    <row r="3073" spans="1:20" s="55" customFormat="1" ht="14.15" x14ac:dyDescent="0.4">
      <c r="A3073" s="39"/>
      <c r="E3073" s="74"/>
      <c r="F3073" s="74"/>
      <c r="G3073" s="74"/>
      <c r="S3073" s="61"/>
      <c r="T3073" s="61"/>
    </row>
    <row r="3074" spans="1:20" s="55" customFormat="1" ht="14.15" x14ac:dyDescent="0.4">
      <c r="A3074" s="39"/>
      <c r="E3074" s="74"/>
      <c r="F3074" s="74"/>
      <c r="G3074" s="74"/>
      <c r="S3074" s="61"/>
      <c r="T3074" s="61"/>
    </row>
    <row r="3075" spans="1:20" s="55" customFormat="1" ht="14.15" x14ac:dyDescent="0.4">
      <c r="A3075" s="39"/>
      <c r="E3075" s="74"/>
      <c r="F3075" s="74"/>
      <c r="G3075" s="74"/>
      <c r="S3075" s="61"/>
      <c r="T3075" s="61"/>
    </row>
    <row r="3076" spans="1:20" s="55" customFormat="1" ht="14.15" x14ac:dyDescent="0.4">
      <c r="A3076" s="39"/>
      <c r="E3076" s="74"/>
      <c r="F3076" s="74"/>
      <c r="G3076" s="74"/>
      <c r="S3076" s="61"/>
      <c r="T3076" s="61"/>
    </row>
    <row r="3077" spans="1:20" s="55" customFormat="1" ht="14.15" x14ac:dyDescent="0.4">
      <c r="A3077" s="39"/>
      <c r="E3077" s="74"/>
      <c r="F3077" s="74"/>
      <c r="G3077" s="74"/>
      <c r="S3077" s="61"/>
      <c r="T3077" s="61"/>
    </row>
    <row r="3078" spans="1:20" s="55" customFormat="1" ht="14.15" x14ac:dyDescent="0.4">
      <c r="A3078" s="39"/>
      <c r="E3078" s="74"/>
      <c r="F3078" s="74"/>
      <c r="G3078" s="74"/>
      <c r="S3078" s="61"/>
      <c r="T3078" s="61"/>
    </row>
    <row r="3079" spans="1:20" s="55" customFormat="1" ht="14.15" x14ac:dyDescent="0.4">
      <c r="A3079" s="39"/>
      <c r="E3079" s="74"/>
      <c r="F3079" s="74"/>
      <c r="G3079" s="74"/>
      <c r="S3079" s="61"/>
      <c r="T3079" s="61"/>
    </row>
    <row r="3080" spans="1:20" s="55" customFormat="1" ht="14.15" x14ac:dyDescent="0.4">
      <c r="A3080" s="39"/>
      <c r="E3080" s="74"/>
      <c r="F3080" s="74"/>
      <c r="G3080" s="74"/>
      <c r="S3080" s="61"/>
      <c r="T3080" s="61"/>
    </row>
    <row r="3081" spans="1:20" s="55" customFormat="1" ht="14.15" x14ac:dyDescent="0.4">
      <c r="A3081" s="39"/>
      <c r="E3081" s="74"/>
      <c r="F3081" s="74"/>
      <c r="G3081" s="74"/>
      <c r="S3081" s="61"/>
      <c r="T3081" s="61"/>
    </row>
    <row r="3082" spans="1:20" s="55" customFormat="1" ht="14.15" x14ac:dyDescent="0.4">
      <c r="A3082" s="39"/>
      <c r="E3082" s="74"/>
      <c r="F3082" s="74"/>
      <c r="G3082" s="74"/>
      <c r="S3082" s="61"/>
      <c r="T3082" s="61"/>
    </row>
    <row r="3083" spans="1:20" s="55" customFormat="1" ht="14.15" x14ac:dyDescent="0.4">
      <c r="A3083" s="39"/>
      <c r="E3083" s="74"/>
      <c r="F3083" s="74"/>
      <c r="G3083" s="74"/>
      <c r="S3083" s="61"/>
      <c r="T3083" s="61"/>
    </row>
    <row r="3084" spans="1:20" s="55" customFormat="1" ht="14.15" x14ac:dyDescent="0.4">
      <c r="A3084" s="39"/>
      <c r="E3084" s="74"/>
      <c r="F3084" s="74"/>
      <c r="G3084" s="74"/>
      <c r="S3084" s="61"/>
      <c r="T3084" s="61"/>
    </row>
    <row r="3085" spans="1:20" s="55" customFormat="1" ht="14.15" x14ac:dyDescent="0.4">
      <c r="A3085" s="39"/>
      <c r="E3085" s="74"/>
      <c r="F3085" s="74"/>
      <c r="G3085" s="74"/>
      <c r="S3085" s="61"/>
      <c r="T3085" s="61"/>
    </row>
    <row r="3086" spans="1:20" s="55" customFormat="1" ht="14.15" x14ac:dyDescent="0.4">
      <c r="A3086" s="39"/>
      <c r="E3086" s="74"/>
      <c r="F3086" s="74"/>
      <c r="G3086" s="74"/>
      <c r="S3086" s="61"/>
      <c r="T3086" s="61"/>
    </row>
    <row r="3087" spans="1:20" s="55" customFormat="1" ht="14.15" x14ac:dyDescent="0.4">
      <c r="A3087" s="39"/>
      <c r="E3087" s="74"/>
      <c r="F3087" s="74"/>
      <c r="G3087" s="74"/>
      <c r="S3087" s="61"/>
      <c r="T3087" s="61"/>
    </row>
    <row r="3088" spans="1:20" s="55" customFormat="1" ht="14.15" x14ac:dyDescent="0.4">
      <c r="A3088" s="39"/>
      <c r="E3088" s="74"/>
      <c r="F3088" s="74"/>
      <c r="G3088" s="74"/>
      <c r="S3088" s="61"/>
      <c r="T3088" s="61"/>
    </row>
    <row r="3089" spans="1:20" s="55" customFormat="1" ht="14.15" x14ac:dyDescent="0.4">
      <c r="A3089" s="39"/>
      <c r="E3089" s="74"/>
      <c r="F3089" s="74"/>
      <c r="G3089" s="74"/>
      <c r="S3089" s="61"/>
      <c r="T3089" s="61"/>
    </row>
    <row r="3090" spans="1:20" s="55" customFormat="1" ht="14.15" x14ac:dyDescent="0.4">
      <c r="A3090" s="39"/>
      <c r="E3090" s="74"/>
      <c r="F3090" s="74"/>
      <c r="G3090" s="74"/>
      <c r="S3090" s="61"/>
      <c r="T3090" s="61"/>
    </row>
    <row r="3091" spans="1:20" s="55" customFormat="1" ht="14.15" x14ac:dyDescent="0.4">
      <c r="A3091" s="39"/>
      <c r="E3091" s="74"/>
      <c r="F3091" s="74"/>
      <c r="G3091" s="74"/>
      <c r="S3091" s="61"/>
      <c r="T3091" s="61"/>
    </row>
    <row r="3092" spans="1:20" s="55" customFormat="1" ht="14.15" x14ac:dyDescent="0.4">
      <c r="A3092" s="39"/>
      <c r="E3092" s="74"/>
      <c r="F3092" s="74"/>
      <c r="G3092" s="74"/>
      <c r="S3092" s="61"/>
      <c r="T3092" s="61"/>
    </row>
    <row r="3093" spans="1:20" s="55" customFormat="1" ht="14.15" x14ac:dyDescent="0.4">
      <c r="A3093" s="39"/>
      <c r="E3093" s="74"/>
      <c r="F3093" s="74"/>
      <c r="G3093" s="74"/>
      <c r="S3093" s="61"/>
      <c r="T3093" s="61"/>
    </row>
    <row r="3094" spans="1:20" s="55" customFormat="1" ht="14.15" x14ac:dyDescent="0.4">
      <c r="A3094" s="39"/>
      <c r="E3094" s="74"/>
      <c r="F3094" s="74"/>
      <c r="G3094" s="74"/>
      <c r="S3094" s="61"/>
      <c r="T3094" s="61"/>
    </row>
    <row r="3095" spans="1:20" s="55" customFormat="1" ht="14.15" x14ac:dyDescent="0.4">
      <c r="A3095" s="39"/>
      <c r="E3095" s="74"/>
      <c r="F3095" s="74"/>
      <c r="G3095" s="74"/>
      <c r="S3095" s="61"/>
      <c r="T3095" s="61"/>
    </row>
    <row r="3096" spans="1:20" s="55" customFormat="1" ht="14.15" x14ac:dyDescent="0.4">
      <c r="A3096" s="39"/>
      <c r="E3096" s="74"/>
      <c r="F3096" s="74"/>
      <c r="G3096" s="74"/>
      <c r="S3096" s="61"/>
      <c r="T3096" s="61"/>
    </row>
    <row r="3097" spans="1:20" s="55" customFormat="1" ht="14.15" x14ac:dyDescent="0.4">
      <c r="A3097" s="39"/>
      <c r="E3097" s="74"/>
      <c r="F3097" s="74"/>
      <c r="G3097" s="74"/>
      <c r="S3097" s="61"/>
      <c r="T3097" s="61"/>
    </row>
    <row r="3098" spans="1:20" s="55" customFormat="1" ht="14.15" x14ac:dyDescent="0.4">
      <c r="A3098" s="39"/>
      <c r="E3098" s="74"/>
      <c r="F3098" s="74"/>
      <c r="G3098" s="74"/>
      <c r="S3098" s="61"/>
      <c r="T3098" s="61"/>
    </row>
    <row r="3099" spans="1:20" s="55" customFormat="1" ht="14.15" x14ac:dyDescent="0.4">
      <c r="A3099" s="39"/>
      <c r="E3099" s="74"/>
      <c r="F3099" s="74"/>
      <c r="G3099" s="74"/>
      <c r="S3099" s="61"/>
      <c r="T3099" s="61"/>
    </row>
    <row r="3100" spans="1:20" s="55" customFormat="1" ht="14.15" x14ac:dyDescent="0.4">
      <c r="A3100" s="39"/>
      <c r="E3100" s="74"/>
      <c r="F3100" s="74"/>
      <c r="G3100" s="74"/>
      <c r="S3100" s="61"/>
      <c r="T3100" s="61"/>
    </row>
    <row r="3101" spans="1:20" s="55" customFormat="1" ht="14.15" x14ac:dyDescent="0.4">
      <c r="A3101" s="39"/>
      <c r="E3101" s="74"/>
      <c r="F3101" s="74"/>
      <c r="G3101" s="74"/>
      <c r="S3101" s="61"/>
      <c r="T3101" s="61"/>
    </row>
    <row r="3102" spans="1:20" s="55" customFormat="1" ht="14.15" x14ac:dyDescent="0.4">
      <c r="A3102" s="39"/>
      <c r="E3102" s="74"/>
      <c r="F3102" s="74"/>
      <c r="G3102" s="74"/>
      <c r="S3102" s="61"/>
      <c r="T3102" s="61"/>
    </row>
    <row r="3103" spans="1:20" s="55" customFormat="1" ht="14.15" x14ac:dyDescent="0.4">
      <c r="A3103" s="39"/>
      <c r="E3103" s="74"/>
      <c r="F3103" s="74"/>
      <c r="G3103" s="74"/>
      <c r="S3103" s="61"/>
      <c r="T3103" s="61"/>
    </row>
    <row r="3104" spans="1:20" s="55" customFormat="1" ht="14.15" x14ac:dyDescent="0.4">
      <c r="A3104" s="39"/>
      <c r="E3104" s="74"/>
      <c r="F3104" s="74"/>
      <c r="G3104" s="74"/>
      <c r="S3104" s="61"/>
      <c r="T3104" s="61"/>
    </row>
    <row r="3105" spans="1:20" s="55" customFormat="1" ht="14.15" x14ac:dyDescent="0.4">
      <c r="A3105" s="39"/>
      <c r="E3105" s="74"/>
      <c r="F3105" s="74"/>
      <c r="G3105" s="74"/>
      <c r="S3105" s="61"/>
      <c r="T3105" s="61"/>
    </row>
    <row r="3106" spans="1:20" s="55" customFormat="1" ht="14.15" x14ac:dyDescent="0.4">
      <c r="A3106" s="39"/>
      <c r="E3106" s="74"/>
      <c r="F3106" s="74"/>
      <c r="G3106" s="74"/>
      <c r="S3106" s="61"/>
      <c r="T3106" s="61"/>
    </row>
    <row r="3107" spans="1:20" s="55" customFormat="1" ht="14.15" x14ac:dyDescent="0.4">
      <c r="A3107" s="39"/>
      <c r="E3107" s="74"/>
      <c r="F3107" s="74"/>
      <c r="G3107" s="74"/>
      <c r="S3107" s="61"/>
      <c r="T3107" s="61"/>
    </row>
    <row r="3108" spans="1:20" s="55" customFormat="1" ht="14.15" x14ac:dyDescent="0.4">
      <c r="A3108" s="39"/>
      <c r="E3108" s="74"/>
      <c r="F3108" s="74"/>
      <c r="G3108" s="74"/>
      <c r="S3108" s="61"/>
      <c r="T3108" s="61"/>
    </row>
    <row r="3109" spans="1:20" s="55" customFormat="1" ht="14.15" x14ac:dyDescent="0.4">
      <c r="A3109" s="39"/>
      <c r="E3109" s="74"/>
      <c r="F3109" s="74"/>
      <c r="G3109" s="74"/>
      <c r="S3109" s="61"/>
      <c r="T3109" s="61"/>
    </row>
    <row r="3110" spans="1:20" s="55" customFormat="1" ht="14.15" x14ac:dyDescent="0.4">
      <c r="A3110" s="39"/>
      <c r="E3110" s="74"/>
      <c r="F3110" s="74"/>
      <c r="G3110" s="74"/>
      <c r="S3110" s="61"/>
      <c r="T3110" s="61"/>
    </row>
    <row r="3111" spans="1:20" s="55" customFormat="1" ht="14.15" x14ac:dyDescent="0.4">
      <c r="A3111" s="39"/>
      <c r="E3111" s="74"/>
      <c r="F3111" s="74"/>
      <c r="G3111" s="74"/>
      <c r="S3111" s="61"/>
      <c r="T3111" s="61"/>
    </row>
    <row r="3112" spans="1:20" s="55" customFormat="1" ht="14.15" x14ac:dyDescent="0.4">
      <c r="A3112" s="39"/>
      <c r="E3112" s="74"/>
      <c r="F3112" s="74"/>
      <c r="G3112" s="74"/>
      <c r="S3112" s="61"/>
      <c r="T3112" s="61"/>
    </row>
    <row r="3113" spans="1:20" s="55" customFormat="1" ht="14.15" x14ac:dyDescent="0.4">
      <c r="A3113" s="39"/>
      <c r="E3113" s="74"/>
      <c r="F3113" s="74"/>
      <c r="G3113" s="74"/>
      <c r="S3113" s="61"/>
      <c r="T3113" s="61"/>
    </row>
    <row r="3114" spans="1:20" s="55" customFormat="1" ht="14.15" x14ac:dyDescent="0.4">
      <c r="A3114" s="39"/>
      <c r="E3114" s="74"/>
      <c r="F3114" s="74"/>
      <c r="G3114" s="74"/>
      <c r="S3114" s="61"/>
      <c r="T3114" s="61"/>
    </row>
    <row r="3115" spans="1:20" s="55" customFormat="1" ht="14.15" x14ac:dyDescent="0.4">
      <c r="A3115" s="39"/>
      <c r="E3115" s="74"/>
      <c r="F3115" s="74"/>
      <c r="G3115" s="74"/>
      <c r="S3115" s="61"/>
      <c r="T3115" s="61"/>
    </row>
    <row r="3116" spans="1:20" s="55" customFormat="1" ht="14.15" x14ac:dyDescent="0.4">
      <c r="A3116" s="39"/>
      <c r="E3116" s="74"/>
      <c r="F3116" s="74"/>
      <c r="G3116" s="74"/>
      <c r="S3116" s="61"/>
      <c r="T3116" s="61"/>
    </row>
    <row r="3117" spans="1:20" s="55" customFormat="1" ht="14.15" x14ac:dyDescent="0.4">
      <c r="A3117" s="39"/>
      <c r="E3117" s="74"/>
      <c r="F3117" s="74"/>
      <c r="G3117" s="74"/>
      <c r="S3117" s="61"/>
      <c r="T3117" s="61"/>
    </row>
    <row r="3118" spans="1:20" s="55" customFormat="1" ht="14.15" x14ac:dyDescent="0.4">
      <c r="A3118" s="39"/>
      <c r="E3118" s="74"/>
      <c r="F3118" s="74"/>
      <c r="G3118" s="74"/>
      <c r="S3118" s="61"/>
      <c r="T3118" s="61"/>
    </row>
    <row r="3119" spans="1:20" s="55" customFormat="1" ht="14.15" x14ac:dyDescent="0.4">
      <c r="A3119" s="39"/>
      <c r="E3119" s="74"/>
      <c r="F3119" s="74"/>
      <c r="G3119" s="74"/>
      <c r="S3119" s="61"/>
      <c r="T3119" s="61"/>
    </row>
    <row r="3120" spans="1:20" s="55" customFormat="1" ht="14.15" x14ac:dyDescent="0.4">
      <c r="A3120" s="39"/>
      <c r="E3120" s="74"/>
      <c r="F3120" s="74"/>
      <c r="G3120" s="74"/>
      <c r="S3120" s="61"/>
      <c r="T3120" s="61"/>
    </row>
    <row r="3121" spans="1:20" s="55" customFormat="1" ht="14.15" x14ac:dyDescent="0.4">
      <c r="A3121" s="39"/>
      <c r="E3121" s="74"/>
      <c r="F3121" s="74"/>
      <c r="G3121" s="74"/>
      <c r="S3121" s="61"/>
      <c r="T3121" s="61"/>
    </row>
    <row r="3122" spans="1:20" s="55" customFormat="1" ht="14.15" x14ac:dyDescent="0.4">
      <c r="A3122" s="39"/>
      <c r="E3122" s="74"/>
      <c r="F3122" s="74"/>
      <c r="G3122" s="74"/>
      <c r="S3122" s="61"/>
      <c r="T3122" s="61"/>
    </row>
    <row r="3123" spans="1:20" s="55" customFormat="1" ht="14.15" x14ac:dyDescent="0.4">
      <c r="A3123" s="39"/>
      <c r="E3123" s="74"/>
      <c r="F3123" s="74"/>
      <c r="G3123" s="74"/>
      <c r="S3123" s="61"/>
      <c r="T3123" s="61"/>
    </row>
    <row r="3124" spans="1:20" s="55" customFormat="1" ht="14.15" x14ac:dyDescent="0.4">
      <c r="A3124" s="39"/>
      <c r="E3124" s="74"/>
      <c r="F3124" s="74"/>
      <c r="G3124" s="74"/>
      <c r="S3124" s="61"/>
      <c r="T3124" s="61"/>
    </row>
    <row r="3125" spans="1:20" s="55" customFormat="1" ht="14.15" x14ac:dyDescent="0.4">
      <c r="A3125" s="39"/>
      <c r="E3125" s="74"/>
      <c r="F3125" s="74"/>
      <c r="G3125" s="74"/>
      <c r="S3125" s="61"/>
      <c r="T3125" s="61"/>
    </row>
    <row r="3126" spans="1:20" s="55" customFormat="1" ht="14.15" x14ac:dyDescent="0.4">
      <c r="A3126" s="39"/>
      <c r="E3126" s="74"/>
      <c r="F3126" s="74"/>
      <c r="G3126" s="74"/>
      <c r="S3126" s="61"/>
      <c r="T3126" s="61"/>
    </row>
    <row r="3127" spans="1:20" s="55" customFormat="1" ht="14.15" x14ac:dyDescent="0.4">
      <c r="A3127" s="39"/>
      <c r="E3127" s="74"/>
      <c r="F3127" s="74"/>
      <c r="G3127" s="74"/>
      <c r="S3127" s="61"/>
      <c r="T3127" s="61"/>
    </row>
    <row r="3128" spans="1:20" s="55" customFormat="1" ht="14.15" x14ac:dyDescent="0.4">
      <c r="A3128" s="39"/>
      <c r="E3128" s="74"/>
      <c r="F3128" s="74"/>
      <c r="G3128" s="74"/>
      <c r="S3128" s="61"/>
      <c r="T3128" s="61"/>
    </row>
    <row r="3129" spans="1:20" s="55" customFormat="1" ht="14.15" x14ac:dyDescent="0.4">
      <c r="A3129" s="39"/>
      <c r="E3129" s="74"/>
      <c r="F3129" s="74"/>
      <c r="G3129" s="74"/>
      <c r="S3129" s="61"/>
      <c r="T3129" s="61"/>
    </row>
    <row r="3130" spans="1:20" s="55" customFormat="1" ht="14.15" x14ac:dyDescent="0.4">
      <c r="A3130" s="39"/>
      <c r="E3130" s="74"/>
      <c r="F3130" s="74"/>
      <c r="G3130" s="74"/>
      <c r="S3130" s="61"/>
      <c r="T3130" s="61"/>
    </row>
    <row r="3131" spans="1:20" s="55" customFormat="1" ht="14.15" x14ac:dyDescent="0.4">
      <c r="A3131" s="39"/>
      <c r="E3131" s="74"/>
      <c r="F3131" s="74"/>
      <c r="G3131" s="74"/>
      <c r="S3131" s="61"/>
      <c r="T3131" s="61"/>
    </row>
    <row r="3132" spans="1:20" s="55" customFormat="1" ht="14.15" x14ac:dyDescent="0.4">
      <c r="A3132" s="39"/>
      <c r="E3132" s="74"/>
      <c r="F3132" s="74"/>
      <c r="G3132" s="74"/>
      <c r="S3132" s="61"/>
      <c r="T3132" s="61"/>
    </row>
    <row r="3133" spans="1:20" s="55" customFormat="1" ht="14.15" x14ac:dyDescent="0.4">
      <c r="A3133" s="39"/>
      <c r="E3133" s="74"/>
      <c r="F3133" s="74"/>
      <c r="G3133" s="74"/>
      <c r="S3133" s="61"/>
      <c r="T3133" s="61"/>
    </row>
    <row r="3134" spans="1:20" s="55" customFormat="1" ht="14.15" x14ac:dyDescent="0.4">
      <c r="A3134" s="39"/>
      <c r="E3134" s="74"/>
      <c r="F3134" s="74"/>
      <c r="G3134" s="74"/>
      <c r="S3134" s="61"/>
      <c r="T3134" s="61"/>
    </row>
    <row r="3135" spans="1:20" s="55" customFormat="1" ht="14.15" x14ac:dyDescent="0.4">
      <c r="A3135" s="39"/>
      <c r="E3135" s="74"/>
      <c r="F3135" s="74"/>
      <c r="G3135" s="74"/>
      <c r="S3135" s="61"/>
      <c r="T3135" s="61"/>
    </row>
    <row r="3136" spans="1:20" s="55" customFormat="1" ht="14.15" x14ac:dyDescent="0.4">
      <c r="A3136" s="39"/>
      <c r="E3136" s="74"/>
      <c r="F3136" s="74"/>
      <c r="G3136" s="74"/>
      <c r="S3136" s="61"/>
      <c r="T3136" s="61"/>
    </row>
    <row r="3137" spans="1:20" s="55" customFormat="1" ht="14.15" x14ac:dyDescent="0.4">
      <c r="A3137" s="39"/>
      <c r="E3137" s="74"/>
      <c r="F3137" s="74"/>
      <c r="G3137" s="74"/>
      <c r="S3137" s="61"/>
      <c r="T3137" s="61"/>
    </row>
    <row r="3138" spans="1:20" s="55" customFormat="1" ht="14.15" x14ac:dyDescent="0.4">
      <c r="A3138" s="39"/>
      <c r="E3138" s="74"/>
      <c r="F3138" s="74"/>
      <c r="G3138" s="74"/>
      <c r="S3138" s="61"/>
      <c r="T3138" s="61"/>
    </row>
    <row r="3139" spans="1:20" s="55" customFormat="1" ht="14.15" x14ac:dyDescent="0.4">
      <c r="A3139" s="39"/>
      <c r="E3139" s="74"/>
      <c r="F3139" s="74"/>
      <c r="G3139" s="74"/>
      <c r="S3139" s="61"/>
      <c r="T3139" s="61"/>
    </row>
    <row r="3140" spans="1:20" s="55" customFormat="1" ht="14.15" x14ac:dyDescent="0.4">
      <c r="A3140" s="39"/>
      <c r="E3140" s="74"/>
      <c r="F3140" s="74"/>
      <c r="G3140" s="74"/>
      <c r="S3140" s="61"/>
      <c r="T3140" s="61"/>
    </row>
    <row r="3141" spans="1:20" s="55" customFormat="1" ht="14.15" x14ac:dyDescent="0.4">
      <c r="A3141" s="39"/>
      <c r="E3141" s="74"/>
      <c r="F3141" s="74"/>
      <c r="G3141" s="74"/>
      <c r="S3141" s="61"/>
      <c r="T3141" s="61"/>
    </row>
    <row r="3142" spans="1:20" s="55" customFormat="1" ht="14.15" x14ac:dyDescent="0.4">
      <c r="A3142" s="39"/>
      <c r="E3142" s="74"/>
      <c r="F3142" s="74"/>
      <c r="G3142" s="74"/>
      <c r="S3142" s="61"/>
      <c r="T3142" s="61"/>
    </row>
    <row r="3143" spans="1:20" s="55" customFormat="1" ht="14.15" x14ac:dyDescent="0.4">
      <c r="A3143" s="39"/>
      <c r="E3143" s="74"/>
      <c r="F3143" s="74"/>
      <c r="G3143" s="74"/>
      <c r="S3143" s="61"/>
      <c r="T3143" s="61"/>
    </row>
    <row r="3144" spans="1:20" s="55" customFormat="1" ht="14.15" x14ac:dyDescent="0.4">
      <c r="A3144" s="39"/>
      <c r="E3144" s="74"/>
      <c r="F3144" s="74"/>
      <c r="G3144" s="74"/>
      <c r="S3144" s="61"/>
      <c r="T3144" s="61"/>
    </row>
    <row r="3145" spans="1:20" s="55" customFormat="1" ht="14.15" x14ac:dyDescent="0.4">
      <c r="A3145" s="39"/>
      <c r="E3145" s="74"/>
      <c r="F3145" s="74"/>
      <c r="G3145" s="74"/>
      <c r="S3145" s="61"/>
      <c r="T3145" s="61"/>
    </row>
    <row r="3146" spans="1:20" s="55" customFormat="1" ht="14.15" x14ac:dyDescent="0.4">
      <c r="A3146" s="39"/>
      <c r="E3146" s="74"/>
      <c r="F3146" s="74"/>
      <c r="G3146" s="74"/>
      <c r="S3146" s="61"/>
      <c r="T3146" s="61"/>
    </row>
    <row r="3147" spans="1:20" s="55" customFormat="1" ht="14.15" x14ac:dyDescent="0.4">
      <c r="A3147" s="39"/>
      <c r="E3147" s="74"/>
      <c r="F3147" s="74"/>
      <c r="G3147" s="74"/>
      <c r="S3147" s="61"/>
      <c r="T3147" s="61"/>
    </row>
    <row r="3148" spans="1:20" s="55" customFormat="1" ht="14.15" x14ac:dyDescent="0.4">
      <c r="A3148" s="39"/>
      <c r="E3148" s="74"/>
      <c r="F3148" s="74"/>
      <c r="G3148" s="74"/>
      <c r="S3148" s="61"/>
      <c r="T3148" s="61"/>
    </row>
    <row r="3149" spans="1:20" s="55" customFormat="1" ht="14.15" x14ac:dyDescent="0.4">
      <c r="A3149" s="39"/>
      <c r="E3149" s="74"/>
      <c r="F3149" s="74"/>
      <c r="G3149" s="74"/>
      <c r="S3149" s="61"/>
      <c r="T3149" s="61"/>
    </row>
    <row r="3150" spans="1:20" s="55" customFormat="1" ht="14.15" x14ac:dyDescent="0.4">
      <c r="A3150" s="39"/>
      <c r="E3150" s="74"/>
      <c r="F3150" s="74"/>
      <c r="G3150" s="74"/>
      <c r="S3150" s="61"/>
      <c r="T3150" s="61"/>
    </row>
    <row r="3151" spans="1:20" s="55" customFormat="1" ht="14.15" x14ac:dyDescent="0.4">
      <c r="A3151" s="39"/>
      <c r="E3151" s="74"/>
      <c r="F3151" s="74"/>
      <c r="G3151" s="74"/>
      <c r="S3151" s="61"/>
      <c r="T3151" s="61"/>
    </row>
    <row r="3152" spans="1:20" s="55" customFormat="1" ht="14.15" x14ac:dyDescent="0.4">
      <c r="A3152" s="39"/>
      <c r="E3152" s="74"/>
      <c r="F3152" s="74"/>
      <c r="G3152" s="74"/>
      <c r="S3152" s="61"/>
      <c r="T3152" s="61"/>
    </row>
    <row r="3153" spans="1:20" s="55" customFormat="1" ht="14.15" x14ac:dyDescent="0.4">
      <c r="A3153" s="39"/>
      <c r="E3153" s="74"/>
      <c r="F3153" s="74"/>
      <c r="G3153" s="74"/>
      <c r="S3153" s="61"/>
      <c r="T3153" s="61"/>
    </row>
    <row r="3154" spans="1:20" s="55" customFormat="1" ht="14.15" x14ac:dyDescent="0.4">
      <c r="A3154" s="39"/>
      <c r="E3154" s="74"/>
      <c r="F3154" s="74"/>
      <c r="G3154" s="74"/>
      <c r="S3154" s="61"/>
      <c r="T3154" s="61"/>
    </row>
    <row r="3155" spans="1:20" s="55" customFormat="1" ht="14.15" x14ac:dyDescent="0.4">
      <c r="A3155" s="39"/>
      <c r="E3155" s="74"/>
      <c r="F3155" s="74"/>
      <c r="G3155" s="74"/>
      <c r="S3155" s="61"/>
      <c r="T3155" s="61"/>
    </row>
    <row r="3156" spans="1:20" s="55" customFormat="1" ht="14.15" x14ac:dyDescent="0.4">
      <c r="A3156" s="39"/>
      <c r="E3156" s="74"/>
      <c r="F3156" s="74"/>
      <c r="G3156" s="74"/>
      <c r="S3156" s="61"/>
      <c r="T3156" s="61"/>
    </row>
    <row r="3157" spans="1:20" s="55" customFormat="1" ht="14.15" x14ac:dyDescent="0.4">
      <c r="A3157" s="39"/>
      <c r="E3157" s="74"/>
      <c r="F3157" s="74"/>
      <c r="G3157" s="74"/>
      <c r="S3157" s="61"/>
      <c r="T3157" s="61"/>
    </row>
    <row r="3158" spans="1:20" s="55" customFormat="1" ht="14.15" x14ac:dyDescent="0.4">
      <c r="A3158" s="39"/>
      <c r="E3158" s="74"/>
      <c r="F3158" s="74"/>
      <c r="G3158" s="74"/>
      <c r="S3158" s="61"/>
      <c r="T3158" s="61"/>
    </row>
    <row r="3159" spans="1:20" s="55" customFormat="1" ht="14.15" x14ac:dyDescent="0.4">
      <c r="A3159" s="39"/>
      <c r="E3159" s="74"/>
      <c r="F3159" s="74"/>
      <c r="G3159" s="74"/>
      <c r="S3159" s="61"/>
      <c r="T3159" s="61"/>
    </row>
    <row r="3160" spans="1:20" s="55" customFormat="1" ht="14.15" x14ac:dyDescent="0.4">
      <c r="A3160" s="39"/>
      <c r="E3160" s="74"/>
      <c r="F3160" s="74"/>
      <c r="G3160" s="74"/>
      <c r="S3160" s="61"/>
      <c r="T3160" s="61"/>
    </row>
    <row r="3161" spans="1:20" s="55" customFormat="1" ht="14.15" x14ac:dyDescent="0.4">
      <c r="A3161" s="39"/>
      <c r="E3161" s="74"/>
      <c r="F3161" s="74"/>
      <c r="G3161" s="74"/>
      <c r="S3161" s="61"/>
      <c r="T3161" s="61"/>
    </row>
    <row r="3162" spans="1:20" s="55" customFormat="1" ht="14.15" x14ac:dyDescent="0.4">
      <c r="A3162" s="39"/>
      <c r="E3162" s="74"/>
      <c r="F3162" s="74"/>
      <c r="G3162" s="74"/>
      <c r="S3162" s="61"/>
      <c r="T3162" s="61"/>
    </row>
    <row r="3163" spans="1:20" s="55" customFormat="1" ht="14.15" x14ac:dyDescent="0.4">
      <c r="A3163" s="39"/>
      <c r="E3163" s="74"/>
      <c r="F3163" s="74"/>
      <c r="G3163" s="74"/>
      <c r="S3163" s="61"/>
      <c r="T3163" s="61"/>
    </row>
    <row r="3164" spans="1:20" s="55" customFormat="1" ht="14.15" x14ac:dyDescent="0.4">
      <c r="A3164" s="39"/>
      <c r="E3164" s="74"/>
      <c r="F3164" s="74"/>
      <c r="G3164" s="74"/>
      <c r="S3164" s="61"/>
      <c r="T3164" s="61"/>
    </row>
    <row r="3165" spans="1:20" s="55" customFormat="1" ht="14.15" x14ac:dyDescent="0.4">
      <c r="A3165" s="39"/>
      <c r="E3165" s="74"/>
      <c r="F3165" s="74"/>
      <c r="G3165" s="74"/>
      <c r="S3165" s="61"/>
      <c r="T3165" s="61"/>
    </row>
    <row r="3166" spans="1:20" s="55" customFormat="1" ht="14.15" x14ac:dyDescent="0.4">
      <c r="A3166" s="39"/>
      <c r="E3166" s="74"/>
      <c r="F3166" s="74"/>
      <c r="G3166" s="74"/>
      <c r="S3166" s="61"/>
      <c r="T3166" s="61"/>
    </row>
    <row r="3167" spans="1:20" s="55" customFormat="1" ht="14.15" x14ac:dyDescent="0.4">
      <c r="A3167" s="39"/>
      <c r="E3167" s="74"/>
      <c r="F3167" s="74"/>
      <c r="G3167" s="74"/>
      <c r="S3167" s="61"/>
      <c r="T3167" s="61"/>
    </row>
    <row r="3168" spans="1:20" s="55" customFormat="1" ht="14.15" x14ac:dyDescent="0.4">
      <c r="A3168" s="39"/>
      <c r="E3168" s="74"/>
      <c r="F3168" s="74"/>
      <c r="G3168" s="74"/>
      <c r="S3168" s="61"/>
      <c r="T3168" s="61"/>
    </row>
    <row r="3169" spans="1:20" s="55" customFormat="1" ht="14.15" x14ac:dyDescent="0.4">
      <c r="A3169" s="39"/>
      <c r="E3169" s="74"/>
      <c r="F3169" s="74"/>
      <c r="G3169" s="74"/>
      <c r="S3169" s="61"/>
      <c r="T3169" s="61"/>
    </row>
    <row r="3170" spans="1:20" s="55" customFormat="1" ht="14.15" x14ac:dyDescent="0.4">
      <c r="A3170" s="39"/>
      <c r="E3170" s="74"/>
      <c r="F3170" s="74"/>
      <c r="G3170" s="74"/>
      <c r="S3170" s="61"/>
      <c r="T3170" s="61"/>
    </row>
    <row r="3171" spans="1:20" s="55" customFormat="1" ht="14.15" x14ac:dyDescent="0.4">
      <c r="A3171" s="39"/>
      <c r="E3171" s="74"/>
      <c r="F3171" s="74"/>
      <c r="G3171" s="74"/>
      <c r="S3171" s="61"/>
      <c r="T3171" s="61"/>
    </row>
    <row r="3172" spans="1:20" s="55" customFormat="1" ht="14.15" x14ac:dyDescent="0.4">
      <c r="A3172" s="39"/>
      <c r="E3172" s="74"/>
      <c r="F3172" s="74"/>
      <c r="G3172" s="74"/>
      <c r="S3172" s="61"/>
      <c r="T3172" s="61"/>
    </row>
    <row r="3173" spans="1:20" s="55" customFormat="1" ht="14.15" x14ac:dyDescent="0.4">
      <c r="A3173" s="39"/>
      <c r="E3173" s="74"/>
      <c r="F3173" s="74"/>
      <c r="G3173" s="74"/>
      <c r="S3173" s="61"/>
      <c r="T3173" s="61"/>
    </row>
    <row r="3174" spans="1:20" s="55" customFormat="1" ht="14.15" x14ac:dyDescent="0.4">
      <c r="A3174" s="39"/>
      <c r="E3174" s="74"/>
      <c r="F3174" s="74"/>
      <c r="G3174" s="74"/>
      <c r="S3174" s="61"/>
      <c r="T3174" s="61"/>
    </row>
    <row r="3175" spans="1:20" s="55" customFormat="1" ht="14.15" x14ac:dyDescent="0.4">
      <c r="A3175" s="39"/>
      <c r="E3175" s="74"/>
      <c r="F3175" s="74"/>
      <c r="G3175" s="74"/>
      <c r="S3175" s="61"/>
      <c r="T3175" s="61"/>
    </row>
    <row r="3176" spans="1:20" s="55" customFormat="1" ht="14.15" x14ac:dyDescent="0.4">
      <c r="A3176" s="39"/>
      <c r="E3176" s="74"/>
      <c r="F3176" s="74"/>
      <c r="G3176" s="74"/>
      <c r="S3176" s="61"/>
      <c r="T3176" s="61"/>
    </row>
    <row r="3177" spans="1:20" s="55" customFormat="1" ht="14.15" x14ac:dyDescent="0.4">
      <c r="A3177" s="39"/>
      <c r="E3177" s="74"/>
      <c r="F3177" s="74"/>
      <c r="G3177" s="74"/>
      <c r="S3177" s="61"/>
      <c r="T3177" s="61"/>
    </row>
    <row r="3178" spans="1:20" s="55" customFormat="1" ht="14.15" x14ac:dyDescent="0.4">
      <c r="A3178" s="39"/>
      <c r="E3178" s="74"/>
      <c r="F3178" s="74"/>
      <c r="G3178" s="74"/>
      <c r="S3178" s="61"/>
      <c r="T3178" s="61"/>
    </row>
    <row r="3179" spans="1:20" s="55" customFormat="1" ht="14.15" x14ac:dyDescent="0.4">
      <c r="A3179" s="39"/>
      <c r="E3179" s="74"/>
      <c r="F3179" s="74"/>
      <c r="G3179" s="74"/>
      <c r="S3179" s="61"/>
      <c r="T3179" s="61"/>
    </row>
    <row r="3180" spans="1:20" s="55" customFormat="1" ht="14.15" x14ac:dyDescent="0.4">
      <c r="A3180" s="39"/>
      <c r="E3180" s="74"/>
      <c r="F3180" s="74"/>
      <c r="G3180" s="74"/>
      <c r="S3180" s="61"/>
      <c r="T3180" s="61"/>
    </row>
    <row r="3181" spans="1:20" s="55" customFormat="1" ht="14.15" x14ac:dyDescent="0.4">
      <c r="A3181" s="39"/>
      <c r="E3181" s="74"/>
      <c r="F3181" s="74"/>
      <c r="G3181" s="74"/>
      <c r="S3181" s="61"/>
      <c r="T3181" s="61"/>
    </row>
    <row r="3182" spans="1:20" s="55" customFormat="1" ht="14.15" x14ac:dyDescent="0.4">
      <c r="A3182" s="39"/>
      <c r="E3182" s="74"/>
      <c r="F3182" s="74"/>
      <c r="G3182" s="74"/>
      <c r="S3182" s="61"/>
      <c r="T3182" s="61"/>
    </row>
    <row r="3183" spans="1:20" s="55" customFormat="1" ht="14.15" x14ac:dyDescent="0.4">
      <c r="A3183" s="39"/>
      <c r="E3183" s="74"/>
      <c r="F3183" s="74"/>
      <c r="G3183" s="74"/>
      <c r="S3183" s="61"/>
      <c r="T3183" s="61"/>
    </row>
    <row r="3184" spans="1:20" s="55" customFormat="1" ht="14.15" x14ac:dyDescent="0.4">
      <c r="A3184" s="39"/>
      <c r="E3184" s="74"/>
      <c r="F3184" s="74"/>
      <c r="G3184" s="74"/>
      <c r="S3184" s="61"/>
      <c r="T3184" s="61"/>
    </row>
    <row r="3185" spans="1:20" s="55" customFormat="1" ht="14.15" x14ac:dyDescent="0.4">
      <c r="A3185" s="39"/>
      <c r="E3185" s="74"/>
      <c r="F3185" s="74"/>
      <c r="G3185" s="74"/>
      <c r="S3185" s="61"/>
      <c r="T3185" s="61"/>
    </row>
    <row r="3186" spans="1:20" s="55" customFormat="1" ht="14.15" x14ac:dyDescent="0.4">
      <c r="A3186" s="39"/>
      <c r="E3186" s="74"/>
      <c r="F3186" s="74"/>
      <c r="G3186" s="74"/>
      <c r="S3186" s="61"/>
      <c r="T3186" s="61"/>
    </row>
    <row r="3187" spans="1:20" s="55" customFormat="1" ht="14.15" x14ac:dyDescent="0.4">
      <c r="A3187" s="39"/>
      <c r="E3187" s="74"/>
      <c r="F3187" s="74"/>
      <c r="G3187" s="74"/>
      <c r="S3187" s="61"/>
      <c r="T3187" s="61"/>
    </row>
    <row r="3188" spans="1:20" s="55" customFormat="1" ht="14.15" x14ac:dyDescent="0.4">
      <c r="A3188" s="39"/>
      <c r="E3188" s="74"/>
      <c r="F3188" s="74"/>
      <c r="G3188" s="74"/>
      <c r="S3188" s="61"/>
      <c r="T3188" s="61"/>
    </row>
    <row r="3189" spans="1:20" s="55" customFormat="1" ht="14.15" x14ac:dyDescent="0.4">
      <c r="A3189" s="39"/>
      <c r="E3189" s="74"/>
      <c r="F3189" s="74"/>
      <c r="G3189" s="74"/>
      <c r="S3189" s="61"/>
      <c r="T3189" s="61"/>
    </row>
    <row r="3190" spans="1:20" s="55" customFormat="1" ht="14.15" x14ac:dyDescent="0.4">
      <c r="A3190" s="39"/>
      <c r="E3190" s="74"/>
      <c r="F3190" s="74"/>
      <c r="G3190" s="74"/>
      <c r="S3190" s="61"/>
      <c r="T3190" s="61"/>
    </row>
    <row r="3191" spans="1:20" s="55" customFormat="1" ht="14.15" x14ac:dyDescent="0.4">
      <c r="A3191" s="39"/>
      <c r="E3191" s="74"/>
      <c r="F3191" s="74"/>
      <c r="G3191" s="74"/>
      <c r="S3191" s="61"/>
      <c r="T3191" s="61"/>
    </row>
    <row r="3192" spans="1:20" s="55" customFormat="1" ht="14.15" x14ac:dyDescent="0.4">
      <c r="A3192" s="39"/>
      <c r="E3192" s="74"/>
      <c r="F3192" s="74"/>
      <c r="G3192" s="74"/>
      <c r="S3192" s="61"/>
      <c r="T3192" s="61"/>
    </row>
    <row r="3193" spans="1:20" s="55" customFormat="1" ht="14.15" x14ac:dyDescent="0.4">
      <c r="A3193" s="39"/>
      <c r="E3193" s="74"/>
      <c r="F3193" s="74"/>
      <c r="G3193" s="74"/>
      <c r="S3193" s="61"/>
      <c r="T3193" s="61"/>
    </row>
    <row r="3194" spans="1:20" s="55" customFormat="1" ht="14.15" x14ac:dyDescent="0.4">
      <c r="A3194" s="39"/>
      <c r="E3194" s="74"/>
      <c r="F3194" s="74"/>
      <c r="G3194" s="74"/>
      <c r="S3194" s="61"/>
      <c r="T3194" s="61"/>
    </row>
    <row r="3195" spans="1:20" s="55" customFormat="1" ht="14.15" x14ac:dyDescent="0.4">
      <c r="A3195" s="39"/>
      <c r="E3195" s="74"/>
      <c r="F3195" s="74"/>
      <c r="G3195" s="74"/>
      <c r="S3195" s="61"/>
      <c r="T3195" s="61"/>
    </row>
    <row r="3196" spans="1:20" s="55" customFormat="1" ht="14.15" x14ac:dyDescent="0.4">
      <c r="A3196" s="39"/>
      <c r="E3196" s="74"/>
      <c r="F3196" s="74"/>
      <c r="G3196" s="74"/>
      <c r="S3196" s="61"/>
      <c r="T3196" s="61"/>
    </row>
    <row r="3197" spans="1:20" s="55" customFormat="1" ht="14.15" x14ac:dyDescent="0.4">
      <c r="A3197" s="39"/>
      <c r="E3197" s="74"/>
      <c r="F3197" s="74"/>
      <c r="G3197" s="74"/>
      <c r="S3197" s="61"/>
      <c r="T3197" s="61"/>
    </row>
    <row r="3198" spans="1:20" s="55" customFormat="1" ht="14.15" x14ac:dyDescent="0.4">
      <c r="A3198" s="39"/>
      <c r="E3198" s="74"/>
      <c r="F3198" s="74"/>
      <c r="G3198" s="74"/>
      <c r="S3198" s="61"/>
      <c r="T3198" s="61"/>
    </row>
    <row r="3199" spans="1:20" s="55" customFormat="1" ht="14.15" x14ac:dyDescent="0.4">
      <c r="A3199" s="39"/>
      <c r="E3199" s="74"/>
      <c r="F3199" s="74"/>
      <c r="G3199" s="74"/>
      <c r="S3199" s="61"/>
      <c r="T3199" s="61"/>
    </row>
    <row r="3200" spans="1:20" s="55" customFormat="1" ht="14.15" x14ac:dyDescent="0.4">
      <c r="A3200" s="39"/>
      <c r="E3200" s="74"/>
      <c r="F3200" s="74"/>
      <c r="G3200" s="74"/>
      <c r="S3200" s="61"/>
      <c r="T3200" s="61"/>
    </row>
    <row r="3201" spans="1:20" s="55" customFormat="1" ht="14.15" x14ac:dyDescent="0.4">
      <c r="A3201" s="39"/>
      <c r="E3201" s="74"/>
      <c r="F3201" s="74"/>
      <c r="G3201" s="74"/>
      <c r="S3201" s="61"/>
      <c r="T3201" s="61"/>
    </row>
    <row r="3202" spans="1:20" s="55" customFormat="1" ht="14.15" x14ac:dyDescent="0.4">
      <c r="A3202" s="39"/>
      <c r="E3202" s="74"/>
      <c r="F3202" s="74"/>
      <c r="G3202" s="74"/>
      <c r="S3202" s="61"/>
      <c r="T3202" s="61"/>
    </row>
    <row r="3203" spans="1:20" s="55" customFormat="1" ht="14.15" x14ac:dyDescent="0.4">
      <c r="A3203" s="39"/>
      <c r="E3203" s="74"/>
      <c r="F3203" s="74"/>
      <c r="G3203" s="74"/>
      <c r="S3203" s="61"/>
      <c r="T3203" s="61"/>
    </row>
    <row r="3204" spans="1:20" s="55" customFormat="1" ht="14.15" x14ac:dyDescent="0.4">
      <c r="A3204" s="39"/>
      <c r="E3204" s="74"/>
      <c r="F3204" s="74"/>
      <c r="G3204" s="74"/>
      <c r="S3204" s="61"/>
      <c r="T3204" s="61"/>
    </row>
    <row r="3205" spans="1:20" s="55" customFormat="1" ht="14.15" x14ac:dyDescent="0.4">
      <c r="A3205" s="39"/>
      <c r="E3205" s="74"/>
      <c r="F3205" s="74"/>
      <c r="G3205" s="74"/>
      <c r="S3205" s="61"/>
      <c r="T3205" s="61"/>
    </row>
    <row r="3206" spans="1:20" s="55" customFormat="1" ht="14.15" x14ac:dyDescent="0.4">
      <c r="A3206" s="39"/>
      <c r="E3206" s="74"/>
      <c r="F3206" s="74"/>
      <c r="G3206" s="74"/>
      <c r="S3206" s="61"/>
      <c r="T3206" s="61"/>
    </row>
    <row r="3207" spans="1:20" s="55" customFormat="1" ht="14.15" x14ac:dyDescent="0.4">
      <c r="A3207" s="39"/>
      <c r="E3207" s="74"/>
      <c r="F3207" s="74"/>
      <c r="G3207" s="74"/>
      <c r="S3207" s="61"/>
      <c r="T3207" s="61"/>
    </row>
    <row r="3208" spans="1:20" s="55" customFormat="1" ht="14.15" x14ac:dyDescent="0.4">
      <c r="A3208" s="39"/>
      <c r="E3208" s="74"/>
      <c r="F3208" s="74"/>
      <c r="G3208" s="74"/>
      <c r="S3208" s="61"/>
      <c r="T3208" s="61"/>
    </row>
    <row r="3209" spans="1:20" s="55" customFormat="1" ht="14.15" x14ac:dyDescent="0.4">
      <c r="A3209" s="39"/>
      <c r="E3209" s="74"/>
      <c r="F3209" s="74"/>
      <c r="G3209" s="74"/>
      <c r="S3209" s="61"/>
      <c r="T3209" s="61"/>
    </row>
    <row r="3210" spans="1:20" s="55" customFormat="1" ht="14.15" x14ac:dyDescent="0.4">
      <c r="A3210" s="39"/>
      <c r="E3210" s="74"/>
      <c r="F3210" s="74"/>
      <c r="G3210" s="74"/>
      <c r="S3210" s="61"/>
      <c r="T3210" s="61"/>
    </row>
    <row r="3211" spans="1:20" s="55" customFormat="1" ht="14.15" x14ac:dyDescent="0.4">
      <c r="A3211" s="39"/>
      <c r="E3211" s="74"/>
      <c r="F3211" s="74"/>
      <c r="G3211" s="74"/>
      <c r="S3211" s="61"/>
      <c r="T3211" s="61"/>
    </row>
    <row r="3212" spans="1:20" s="55" customFormat="1" ht="14.15" x14ac:dyDescent="0.4">
      <c r="A3212" s="39"/>
      <c r="E3212" s="74"/>
      <c r="F3212" s="74"/>
      <c r="G3212" s="74"/>
      <c r="S3212" s="61"/>
      <c r="T3212" s="61"/>
    </row>
    <row r="3213" spans="1:20" s="55" customFormat="1" ht="14.15" x14ac:dyDescent="0.4">
      <c r="A3213" s="39"/>
      <c r="E3213" s="74"/>
      <c r="F3213" s="74"/>
      <c r="G3213" s="74"/>
      <c r="S3213" s="61"/>
      <c r="T3213" s="61"/>
    </row>
    <row r="3214" spans="1:20" s="55" customFormat="1" ht="14.15" x14ac:dyDescent="0.4">
      <c r="A3214" s="39"/>
      <c r="E3214" s="74"/>
      <c r="F3214" s="74"/>
      <c r="G3214" s="74"/>
      <c r="S3214" s="61"/>
      <c r="T3214" s="61"/>
    </row>
    <row r="3215" spans="1:20" s="55" customFormat="1" ht="14.15" x14ac:dyDescent="0.4">
      <c r="A3215" s="39"/>
      <c r="E3215" s="74"/>
      <c r="F3215" s="74"/>
      <c r="G3215" s="74"/>
      <c r="S3215" s="61"/>
      <c r="T3215" s="61"/>
    </row>
    <row r="3216" spans="1:20" s="55" customFormat="1" ht="14.15" x14ac:dyDescent="0.4">
      <c r="A3216" s="39"/>
      <c r="E3216" s="74"/>
      <c r="F3216" s="74"/>
      <c r="G3216" s="74"/>
      <c r="S3216" s="61"/>
      <c r="T3216" s="61"/>
    </row>
    <row r="3217" spans="1:20" s="55" customFormat="1" ht="14.15" x14ac:dyDescent="0.4">
      <c r="A3217" s="39"/>
      <c r="E3217" s="74"/>
      <c r="F3217" s="74"/>
      <c r="G3217" s="74"/>
      <c r="S3217" s="61"/>
      <c r="T3217" s="61"/>
    </row>
    <row r="3218" spans="1:20" s="55" customFormat="1" ht="14.15" x14ac:dyDescent="0.4">
      <c r="A3218" s="39"/>
      <c r="E3218" s="74"/>
      <c r="F3218" s="74"/>
      <c r="G3218" s="74"/>
      <c r="S3218" s="61"/>
      <c r="T3218" s="61"/>
    </row>
    <row r="3219" spans="1:20" s="55" customFormat="1" ht="14.15" x14ac:dyDescent="0.4">
      <c r="A3219" s="39"/>
      <c r="E3219" s="74"/>
      <c r="F3219" s="74"/>
      <c r="G3219" s="74"/>
      <c r="S3219" s="61"/>
      <c r="T3219" s="61"/>
    </row>
    <row r="3220" spans="1:20" s="55" customFormat="1" ht="14.15" x14ac:dyDescent="0.4">
      <c r="A3220" s="39"/>
      <c r="E3220" s="74"/>
      <c r="F3220" s="74"/>
      <c r="G3220" s="74"/>
      <c r="S3220" s="61"/>
      <c r="T3220" s="61"/>
    </row>
    <row r="3221" spans="1:20" s="55" customFormat="1" ht="14.15" x14ac:dyDescent="0.4">
      <c r="A3221" s="39"/>
      <c r="E3221" s="74"/>
      <c r="F3221" s="74"/>
      <c r="G3221" s="74"/>
      <c r="S3221" s="61"/>
      <c r="T3221" s="61"/>
    </row>
    <row r="3222" spans="1:20" s="55" customFormat="1" ht="14.15" x14ac:dyDescent="0.4">
      <c r="A3222" s="39"/>
      <c r="E3222" s="74"/>
      <c r="F3222" s="74"/>
      <c r="G3222" s="74"/>
      <c r="S3222" s="61"/>
      <c r="T3222" s="61"/>
    </row>
    <row r="3223" spans="1:20" s="55" customFormat="1" ht="14.15" x14ac:dyDescent="0.4">
      <c r="A3223" s="39"/>
      <c r="E3223" s="74"/>
      <c r="F3223" s="74"/>
      <c r="G3223" s="74"/>
      <c r="S3223" s="61"/>
      <c r="T3223" s="61"/>
    </row>
    <row r="3224" spans="1:20" s="55" customFormat="1" ht="14.15" x14ac:dyDescent="0.4">
      <c r="A3224" s="39"/>
      <c r="E3224" s="74"/>
      <c r="F3224" s="74"/>
      <c r="G3224" s="74"/>
      <c r="S3224" s="61"/>
      <c r="T3224" s="61"/>
    </row>
    <row r="3225" spans="1:20" s="55" customFormat="1" ht="14.15" x14ac:dyDescent="0.4">
      <c r="A3225" s="39"/>
      <c r="E3225" s="74"/>
      <c r="F3225" s="74"/>
      <c r="G3225" s="74"/>
      <c r="S3225" s="61"/>
      <c r="T3225" s="61"/>
    </row>
    <row r="3226" spans="1:20" s="55" customFormat="1" ht="14.15" x14ac:dyDescent="0.4">
      <c r="A3226" s="39"/>
      <c r="E3226" s="74"/>
      <c r="F3226" s="74"/>
      <c r="G3226" s="74"/>
      <c r="S3226" s="61"/>
      <c r="T3226" s="61"/>
    </row>
    <row r="3227" spans="1:20" s="55" customFormat="1" ht="14.15" x14ac:dyDescent="0.4">
      <c r="A3227" s="39"/>
      <c r="E3227" s="74"/>
      <c r="F3227" s="74"/>
      <c r="G3227" s="74"/>
      <c r="S3227" s="61"/>
      <c r="T3227" s="61"/>
    </row>
    <row r="3228" spans="1:20" s="55" customFormat="1" ht="14.15" x14ac:dyDescent="0.4">
      <c r="A3228" s="39"/>
      <c r="E3228" s="74"/>
      <c r="F3228" s="74"/>
      <c r="G3228" s="74"/>
      <c r="S3228" s="61"/>
      <c r="T3228" s="61"/>
    </row>
    <row r="3229" spans="1:20" s="55" customFormat="1" ht="14.15" x14ac:dyDescent="0.4">
      <c r="A3229" s="39"/>
      <c r="E3229" s="74"/>
      <c r="F3229" s="74"/>
      <c r="G3229" s="74"/>
      <c r="S3229" s="61"/>
      <c r="T3229" s="61"/>
    </row>
    <row r="3230" spans="1:20" s="55" customFormat="1" ht="14.15" x14ac:dyDescent="0.4">
      <c r="A3230" s="39"/>
      <c r="E3230" s="74"/>
      <c r="F3230" s="74"/>
      <c r="G3230" s="74"/>
      <c r="S3230" s="61"/>
      <c r="T3230" s="61"/>
    </row>
    <row r="3231" spans="1:20" s="55" customFormat="1" ht="14.15" x14ac:dyDescent="0.4">
      <c r="A3231" s="39"/>
      <c r="E3231" s="74"/>
      <c r="F3231" s="74"/>
      <c r="G3231" s="74"/>
      <c r="S3231" s="61"/>
      <c r="T3231" s="61"/>
    </row>
    <row r="3232" spans="1:20" s="55" customFormat="1" ht="14.15" x14ac:dyDescent="0.4">
      <c r="A3232" s="39"/>
      <c r="E3232" s="74"/>
      <c r="F3232" s="74"/>
      <c r="G3232" s="74"/>
      <c r="S3232" s="61"/>
      <c r="T3232" s="61"/>
    </row>
    <row r="3233" spans="1:20" s="55" customFormat="1" ht="14.15" x14ac:dyDescent="0.4">
      <c r="A3233" s="39"/>
      <c r="E3233" s="74"/>
      <c r="F3233" s="74"/>
      <c r="G3233" s="74"/>
      <c r="S3233" s="61"/>
      <c r="T3233" s="61"/>
    </row>
    <row r="3234" spans="1:20" s="55" customFormat="1" ht="14.15" x14ac:dyDescent="0.4">
      <c r="A3234" s="39"/>
      <c r="E3234" s="74"/>
      <c r="F3234" s="74"/>
      <c r="G3234" s="74"/>
      <c r="S3234" s="61"/>
      <c r="T3234" s="61"/>
    </row>
    <row r="3235" spans="1:20" s="55" customFormat="1" ht="14.15" x14ac:dyDescent="0.4">
      <c r="A3235" s="39"/>
      <c r="E3235" s="74"/>
      <c r="F3235" s="74"/>
      <c r="G3235" s="74"/>
      <c r="S3235" s="61"/>
      <c r="T3235" s="61"/>
    </row>
    <row r="3236" spans="1:20" s="55" customFormat="1" ht="14.15" x14ac:dyDescent="0.4">
      <c r="A3236" s="39"/>
      <c r="E3236" s="74"/>
      <c r="F3236" s="74"/>
      <c r="G3236" s="74"/>
      <c r="S3236" s="61"/>
      <c r="T3236" s="61"/>
    </row>
    <row r="3237" spans="1:20" s="55" customFormat="1" ht="14.15" x14ac:dyDescent="0.4">
      <c r="A3237" s="39"/>
      <c r="E3237" s="74"/>
      <c r="F3237" s="74"/>
      <c r="G3237" s="74"/>
      <c r="S3237" s="61"/>
      <c r="T3237" s="61"/>
    </row>
    <row r="3238" spans="1:20" s="55" customFormat="1" ht="14.15" x14ac:dyDescent="0.4">
      <c r="A3238" s="39"/>
      <c r="E3238" s="74"/>
      <c r="F3238" s="74"/>
      <c r="G3238" s="74"/>
      <c r="S3238" s="61"/>
      <c r="T3238" s="61"/>
    </row>
    <row r="3239" spans="1:20" s="55" customFormat="1" ht="14.15" x14ac:dyDescent="0.4">
      <c r="A3239" s="39"/>
      <c r="E3239" s="74"/>
      <c r="F3239" s="74"/>
      <c r="G3239" s="74"/>
      <c r="S3239" s="61"/>
      <c r="T3239" s="61"/>
    </row>
    <row r="3240" spans="1:20" s="55" customFormat="1" ht="14.15" x14ac:dyDescent="0.4">
      <c r="A3240" s="39"/>
      <c r="E3240" s="74"/>
      <c r="F3240" s="74"/>
      <c r="G3240" s="74"/>
      <c r="S3240" s="61"/>
      <c r="T3240" s="61"/>
    </row>
    <row r="3241" spans="1:20" s="55" customFormat="1" ht="14.15" x14ac:dyDescent="0.4">
      <c r="A3241" s="39"/>
      <c r="E3241" s="74"/>
      <c r="F3241" s="74"/>
      <c r="G3241" s="74"/>
      <c r="S3241" s="61"/>
      <c r="T3241" s="61"/>
    </row>
    <row r="3242" spans="1:20" s="55" customFormat="1" ht="14.15" x14ac:dyDescent="0.4">
      <c r="A3242" s="39"/>
      <c r="E3242" s="74"/>
      <c r="F3242" s="74"/>
      <c r="G3242" s="74"/>
      <c r="S3242" s="61"/>
      <c r="T3242" s="61"/>
    </row>
    <row r="3243" spans="1:20" s="55" customFormat="1" ht="14.15" x14ac:dyDescent="0.4">
      <c r="A3243" s="39"/>
      <c r="E3243" s="74"/>
      <c r="F3243" s="74"/>
      <c r="G3243" s="74"/>
      <c r="S3243" s="61"/>
      <c r="T3243" s="61"/>
    </row>
    <row r="3244" spans="1:20" s="55" customFormat="1" ht="14.15" x14ac:dyDescent="0.4">
      <c r="A3244" s="39"/>
      <c r="E3244" s="74"/>
      <c r="F3244" s="74"/>
      <c r="G3244" s="74"/>
      <c r="S3244" s="61"/>
      <c r="T3244" s="61"/>
    </row>
    <row r="3245" spans="1:20" s="55" customFormat="1" ht="14.15" x14ac:dyDescent="0.4">
      <c r="A3245" s="39"/>
      <c r="E3245" s="74"/>
      <c r="F3245" s="74"/>
      <c r="G3245" s="74"/>
      <c r="S3245" s="61"/>
      <c r="T3245" s="61"/>
    </row>
    <row r="3246" spans="1:20" s="55" customFormat="1" ht="14.15" x14ac:dyDescent="0.4">
      <c r="A3246" s="39"/>
      <c r="E3246" s="74"/>
      <c r="F3246" s="74"/>
      <c r="G3246" s="74"/>
      <c r="S3246" s="61"/>
      <c r="T3246" s="61"/>
    </row>
    <row r="3247" spans="1:20" s="55" customFormat="1" ht="14.15" x14ac:dyDescent="0.4">
      <c r="A3247" s="39"/>
      <c r="E3247" s="74"/>
      <c r="F3247" s="74"/>
      <c r="G3247" s="74"/>
      <c r="S3247" s="61"/>
      <c r="T3247" s="61"/>
    </row>
    <row r="3248" spans="1:20" s="55" customFormat="1" ht="14.15" x14ac:dyDescent="0.4">
      <c r="A3248" s="39"/>
      <c r="E3248" s="74"/>
      <c r="F3248" s="74"/>
      <c r="G3248" s="74"/>
      <c r="S3248" s="61"/>
      <c r="T3248" s="61"/>
    </row>
    <row r="3249" spans="1:20" s="55" customFormat="1" ht="14.15" x14ac:dyDescent="0.4">
      <c r="A3249" s="39"/>
      <c r="E3249" s="74"/>
      <c r="F3249" s="74"/>
      <c r="G3249" s="74"/>
      <c r="S3249" s="61"/>
      <c r="T3249" s="61"/>
    </row>
    <row r="3250" spans="1:20" s="55" customFormat="1" ht="14.15" x14ac:dyDescent="0.4">
      <c r="A3250" s="39"/>
      <c r="E3250" s="74"/>
      <c r="F3250" s="74"/>
      <c r="G3250" s="74"/>
      <c r="S3250" s="61"/>
      <c r="T3250" s="61"/>
    </row>
    <row r="3251" spans="1:20" s="55" customFormat="1" ht="14.15" x14ac:dyDescent="0.4">
      <c r="A3251" s="39"/>
      <c r="E3251" s="74"/>
      <c r="F3251" s="74"/>
      <c r="G3251" s="74"/>
      <c r="S3251" s="61"/>
      <c r="T3251" s="61"/>
    </row>
    <row r="3252" spans="1:20" s="55" customFormat="1" ht="14.15" x14ac:dyDescent="0.4">
      <c r="A3252" s="39"/>
      <c r="E3252" s="74"/>
      <c r="F3252" s="74"/>
      <c r="G3252" s="74"/>
      <c r="S3252" s="61"/>
      <c r="T3252" s="61"/>
    </row>
    <row r="3253" spans="1:20" s="55" customFormat="1" ht="14.15" x14ac:dyDescent="0.4">
      <c r="A3253" s="39"/>
      <c r="E3253" s="74"/>
      <c r="F3253" s="74"/>
      <c r="G3253" s="74"/>
      <c r="S3253" s="61"/>
      <c r="T3253" s="61"/>
    </row>
    <row r="3254" spans="1:20" s="55" customFormat="1" ht="14.15" x14ac:dyDescent="0.4">
      <c r="A3254" s="39"/>
      <c r="E3254" s="74"/>
      <c r="F3254" s="74"/>
      <c r="G3254" s="74"/>
      <c r="S3254" s="61"/>
      <c r="T3254" s="61"/>
    </row>
    <row r="3255" spans="1:20" s="55" customFormat="1" ht="14.15" x14ac:dyDescent="0.4">
      <c r="A3255" s="39"/>
      <c r="E3255" s="74"/>
      <c r="F3255" s="74"/>
      <c r="G3255" s="74"/>
      <c r="S3255" s="61"/>
      <c r="T3255" s="61"/>
    </row>
    <row r="3256" spans="1:20" s="55" customFormat="1" ht="14.15" x14ac:dyDescent="0.4">
      <c r="A3256" s="39"/>
      <c r="E3256" s="74"/>
      <c r="F3256" s="74"/>
      <c r="G3256" s="74"/>
      <c r="S3256" s="61"/>
      <c r="T3256" s="61"/>
    </row>
    <row r="3257" spans="1:20" s="55" customFormat="1" ht="14.15" x14ac:dyDescent="0.4">
      <c r="A3257" s="39"/>
      <c r="E3257" s="74"/>
      <c r="F3257" s="74"/>
      <c r="G3257" s="74"/>
      <c r="S3257" s="61"/>
      <c r="T3257" s="61"/>
    </row>
    <row r="3258" spans="1:20" s="55" customFormat="1" ht="14.15" x14ac:dyDescent="0.4">
      <c r="A3258" s="39"/>
      <c r="E3258" s="74"/>
      <c r="F3258" s="74"/>
      <c r="G3258" s="74"/>
      <c r="S3258" s="61"/>
      <c r="T3258" s="61"/>
    </row>
    <row r="3259" spans="1:20" s="55" customFormat="1" ht="14.15" x14ac:dyDescent="0.4">
      <c r="A3259" s="39"/>
      <c r="E3259" s="74"/>
      <c r="F3259" s="74"/>
      <c r="G3259" s="74"/>
      <c r="S3259" s="61"/>
      <c r="T3259" s="61"/>
    </row>
    <row r="3260" spans="1:20" s="55" customFormat="1" ht="14.15" x14ac:dyDescent="0.4">
      <c r="A3260" s="39"/>
      <c r="E3260" s="74"/>
      <c r="F3260" s="74"/>
      <c r="G3260" s="74"/>
      <c r="S3260" s="61"/>
      <c r="T3260" s="61"/>
    </row>
    <row r="3261" spans="1:20" s="55" customFormat="1" ht="14.15" x14ac:dyDescent="0.4">
      <c r="A3261" s="39"/>
      <c r="E3261" s="74"/>
      <c r="F3261" s="74"/>
      <c r="G3261" s="74"/>
      <c r="S3261" s="61"/>
      <c r="T3261" s="61"/>
    </row>
    <row r="3262" spans="1:20" s="55" customFormat="1" ht="14.15" x14ac:dyDescent="0.4">
      <c r="A3262" s="39"/>
      <c r="E3262" s="74"/>
      <c r="F3262" s="74"/>
      <c r="G3262" s="74"/>
      <c r="S3262" s="61"/>
      <c r="T3262" s="61"/>
    </row>
    <row r="3263" spans="1:20" s="55" customFormat="1" ht="14.15" x14ac:dyDescent="0.4">
      <c r="A3263" s="39"/>
      <c r="E3263" s="74"/>
      <c r="F3263" s="74"/>
      <c r="G3263" s="74"/>
      <c r="S3263" s="61"/>
      <c r="T3263" s="61"/>
    </row>
    <row r="3264" spans="1:20" s="55" customFormat="1" ht="14.15" x14ac:dyDescent="0.4">
      <c r="A3264" s="39"/>
      <c r="E3264" s="74"/>
      <c r="F3264" s="74"/>
      <c r="G3264" s="74"/>
      <c r="S3264" s="61"/>
      <c r="T3264" s="61"/>
    </row>
    <row r="3265" spans="1:20" s="55" customFormat="1" ht="14.15" x14ac:dyDescent="0.4">
      <c r="A3265" s="39"/>
      <c r="E3265" s="74"/>
      <c r="F3265" s="74"/>
      <c r="G3265" s="74"/>
      <c r="S3265" s="61"/>
      <c r="T3265" s="61"/>
    </row>
    <row r="3266" spans="1:20" s="55" customFormat="1" ht="14.15" x14ac:dyDescent="0.4">
      <c r="A3266" s="39"/>
      <c r="E3266" s="74"/>
      <c r="F3266" s="74"/>
      <c r="G3266" s="74"/>
      <c r="S3266" s="61"/>
      <c r="T3266" s="61"/>
    </row>
    <row r="3267" spans="1:20" s="55" customFormat="1" ht="14.15" x14ac:dyDescent="0.4">
      <c r="A3267" s="39"/>
      <c r="E3267" s="74"/>
      <c r="F3267" s="74"/>
      <c r="G3267" s="74"/>
      <c r="S3267" s="61"/>
      <c r="T3267" s="61"/>
    </row>
    <row r="3268" spans="1:20" s="55" customFormat="1" ht="14.15" x14ac:dyDescent="0.4">
      <c r="A3268" s="39"/>
      <c r="E3268" s="74"/>
      <c r="F3268" s="74"/>
      <c r="G3268" s="74"/>
      <c r="S3268" s="61"/>
      <c r="T3268" s="61"/>
    </row>
    <row r="3269" spans="1:20" s="55" customFormat="1" ht="14.15" x14ac:dyDescent="0.4">
      <c r="A3269" s="39"/>
      <c r="E3269" s="74"/>
      <c r="F3269" s="74"/>
      <c r="G3269" s="74"/>
      <c r="S3269" s="61"/>
      <c r="T3269" s="61"/>
    </row>
    <row r="3270" spans="1:20" s="55" customFormat="1" ht="14.15" x14ac:dyDescent="0.4">
      <c r="A3270" s="39"/>
      <c r="E3270" s="74"/>
      <c r="F3270" s="74"/>
      <c r="G3270" s="74"/>
      <c r="S3270" s="61"/>
      <c r="T3270" s="61"/>
    </row>
    <row r="3271" spans="1:20" s="55" customFormat="1" ht="14.15" x14ac:dyDescent="0.4">
      <c r="A3271" s="39"/>
      <c r="E3271" s="74"/>
      <c r="F3271" s="74"/>
      <c r="G3271" s="74"/>
      <c r="S3271" s="61"/>
      <c r="T3271" s="61"/>
    </row>
    <row r="3272" spans="1:20" s="55" customFormat="1" ht="14.15" x14ac:dyDescent="0.4">
      <c r="A3272" s="39"/>
      <c r="E3272" s="74"/>
      <c r="F3272" s="74"/>
      <c r="G3272" s="74"/>
      <c r="S3272" s="61"/>
      <c r="T3272" s="61"/>
    </row>
    <row r="3273" spans="1:20" s="55" customFormat="1" ht="14.15" x14ac:dyDescent="0.4">
      <c r="A3273" s="39"/>
      <c r="E3273" s="74"/>
      <c r="F3273" s="74"/>
      <c r="G3273" s="74"/>
      <c r="S3273" s="61"/>
      <c r="T3273" s="61"/>
    </row>
    <row r="3274" spans="1:20" s="55" customFormat="1" ht="14.15" x14ac:dyDescent="0.4">
      <c r="A3274" s="39"/>
      <c r="E3274" s="74"/>
      <c r="F3274" s="74"/>
      <c r="G3274" s="74"/>
      <c r="S3274" s="61"/>
      <c r="T3274" s="61"/>
    </row>
    <row r="3275" spans="1:20" s="55" customFormat="1" ht="14.15" x14ac:dyDescent="0.4">
      <c r="A3275" s="39"/>
      <c r="E3275" s="74"/>
      <c r="F3275" s="74"/>
      <c r="G3275" s="74"/>
      <c r="S3275" s="61"/>
      <c r="T3275" s="61"/>
    </row>
    <row r="3276" spans="1:20" s="55" customFormat="1" ht="14.15" x14ac:dyDescent="0.4">
      <c r="A3276" s="39"/>
      <c r="E3276" s="74"/>
      <c r="F3276" s="74"/>
      <c r="G3276" s="74"/>
      <c r="S3276" s="61"/>
      <c r="T3276" s="61"/>
    </row>
    <row r="3277" spans="1:20" s="55" customFormat="1" ht="14.15" x14ac:dyDescent="0.4">
      <c r="A3277" s="39"/>
      <c r="E3277" s="74"/>
      <c r="F3277" s="74"/>
      <c r="G3277" s="74"/>
      <c r="S3277" s="61"/>
      <c r="T3277" s="61"/>
    </row>
    <row r="3278" spans="1:20" s="55" customFormat="1" ht="14.15" x14ac:dyDescent="0.4">
      <c r="A3278" s="39"/>
      <c r="E3278" s="74"/>
      <c r="F3278" s="74"/>
      <c r="G3278" s="74"/>
      <c r="S3278" s="61"/>
      <c r="T3278" s="61"/>
    </row>
    <row r="3279" spans="1:20" s="55" customFormat="1" ht="14.15" x14ac:dyDescent="0.4">
      <c r="A3279" s="39"/>
      <c r="E3279" s="74"/>
      <c r="F3279" s="74"/>
      <c r="G3279" s="74"/>
      <c r="S3279" s="61"/>
      <c r="T3279" s="61"/>
    </row>
    <row r="3280" spans="1:20" s="55" customFormat="1" ht="14.15" x14ac:dyDescent="0.4">
      <c r="A3280" s="39"/>
      <c r="E3280" s="74"/>
      <c r="F3280" s="74"/>
      <c r="G3280" s="74"/>
      <c r="S3280" s="61"/>
      <c r="T3280" s="61"/>
    </row>
    <row r="3281" spans="1:20" s="55" customFormat="1" ht="14.15" x14ac:dyDescent="0.4">
      <c r="A3281" s="39"/>
      <c r="E3281" s="74"/>
      <c r="F3281" s="74"/>
      <c r="G3281" s="74"/>
      <c r="S3281" s="61"/>
      <c r="T3281" s="61"/>
    </row>
    <row r="3282" spans="1:20" s="55" customFormat="1" ht="14.15" x14ac:dyDescent="0.4">
      <c r="A3282" s="39"/>
      <c r="E3282" s="74"/>
      <c r="F3282" s="74"/>
      <c r="G3282" s="74"/>
      <c r="S3282" s="61"/>
      <c r="T3282" s="61"/>
    </row>
    <row r="3283" spans="1:20" s="55" customFormat="1" ht="14.15" x14ac:dyDescent="0.4">
      <c r="A3283" s="39"/>
      <c r="E3283" s="74"/>
      <c r="F3283" s="74"/>
      <c r="G3283" s="74"/>
      <c r="S3283" s="61"/>
      <c r="T3283" s="61"/>
    </row>
    <row r="3284" spans="1:20" s="55" customFormat="1" ht="14.15" x14ac:dyDescent="0.4">
      <c r="A3284" s="39"/>
      <c r="E3284" s="74"/>
      <c r="F3284" s="74"/>
      <c r="G3284" s="74"/>
      <c r="S3284" s="61"/>
      <c r="T3284" s="61"/>
    </row>
    <row r="3285" spans="1:20" s="55" customFormat="1" ht="14.15" x14ac:dyDescent="0.4">
      <c r="A3285" s="39"/>
      <c r="E3285" s="74"/>
      <c r="F3285" s="74"/>
      <c r="G3285" s="74"/>
      <c r="S3285" s="61"/>
      <c r="T3285" s="61"/>
    </row>
    <row r="3286" spans="1:20" s="55" customFormat="1" ht="14.15" x14ac:dyDescent="0.4">
      <c r="A3286" s="39"/>
      <c r="E3286" s="74"/>
      <c r="F3286" s="74"/>
      <c r="G3286" s="74"/>
      <c r="S3286" s="61"/>
      <c r="T3286" s="61"/>
    </row>
    <row r="3287" spans="1:20" s="55" customFormat="1" ht="14.15" x14ac:dyDescent="0.4">
      <c r="A3287" s="39"/>
      <c r="E3287" s="74"/>
      <c r="F3287" s="74"/>
      <c r="G3287" s="74"/>
      <c r="S3287" s="61"/>
      <c r="T3287" s="61"/>
    </row>
    <row r="3288" spans="1:20" s="55" customFormat="1" ht="14.15" x14ac:dyDescent="0.4">
      <c r="A3288" s="39"/>
      <c r="E3288" s="74"/>
      <c r="F3288" s="74"/>
      <c r="G3288" s="74"/>
      <c r="S3288" s="61"/>
      <c r="T3288" s="61"/>
    </row>
    <row r="3289" spans="1:20" s="55" customFormat="1" ht="14.15" x14ac:dyDescent="0.4">
      <c r="A3289" s="39"/>
      <c r="E3289" s="74"/>
      <c r="F3289" s="74"/>
      <c r="G3289" s="74"/>
      <c r="S3289" s="61"/>
      <c r="T3289" s="61"/>
    </row>
    <row r="3290" spans="1:20" s="55" customFormat="1" ht="14.15" x14ac:dyDescent="0.4">
      <c r="A3290" s="39"/>
      <c r="E3290" s="74"/>
      <c r="F3290" s="74"/>
      <c r="G3290" s="74"/>
      <c r="S3290" s="61"/>
      <c r="T3290" s="61"/>
    </row>
    <row r="3291" spans="1:20" s="55" customFormat="1" ht="14.15" x14ac:dyDescent="0.4">
      <c r="A3291" s="39"/>
      <c r="E3291" s="74"/>
      <c r="F3291" s="74"/>
      <c r="G3291" s="74"/>
      <c r="S3291" s="61"/>
      <c r="T3291" s="61"/>
    </row>
    <row r="3292" spans="1:20" s="55" customFormat="1" ht="14.15" x14ac:dyDescent="0.4">
      <c r="A3292" s="39"/>
      <c r="E3292" s="74"/>
      <c r="F3292" s="74"/>
      <c r="G3292" s="74"/>
      <c r="S3292" s="61"/>
      <c r="T3292" s="61"/>
    </row>
    <row r="3293" spans="1:20" s="55" customFormat="1" ht="14.15" x14ac:dyDescent="0.4">
      <c r="A3293" s="39"/>
      <c r="E3293" s="74"/>
      <c r="F3293" s="74"/>
      <c r="G3293" s="74"/>
      <c r="S3293" s="61"/>
      <c r="T3293" s="61"/>
    </row>
    <row r="3294" spans="1:20" s="55" customFormat="1" ht="14.15" x14ac:dyDescent="0.4">
      <c r="A3294" s="39"/>
      <c r="E3294" s="74"/>
      <c r="F3294" s="74"/>
      <c r="G3294" s="74"/>
      <c r="S3294" s="61"/>
      <c r="T3294" s="61"/>
    </row>
    <row r="3295" spans="1:20" s="55" customFormat="1" ht="14.15" x14ac:dyDescent="0.4">
      <c r="A3295" s="39"/>
      <c r="E3295" s="74"/>
      <c r="F3295" s="74"/>
      <c r="G3295" s="74"/>
      <c r="S3295" s="61"/>
      <c r="T3295" s="61"/>
    </row>
    <row r="3296" spans="1:20" s="55" customFormat="1" ht="14.15" x14ac:dyDescent="0.4">
      <c r="A3296" s="39"/>
      <c r="E3296" s="74"/>
      <c r="F3296" s="74"/>
      <c r="G3296" s="74"/>
      <c r="S3296" s="61"/>
      <c r="T3296" s="61"/>
    </row>
    <row r="3297" spans="1:20" s="55" customFormat="1" ht="14.15" x14ac:dyDescent="0.4">
      <c r="A3297" s="39"/>
      <c r="E3297" s="74"/>
      <c r="F3297" s="74"/>
      <c r="G3297" s="74"/>
      <c r="S3297" s="61"/>
      <c r="T3297" s="61"/>
    </row>
    <row r="3298" spans="1:20" s="55" customFormat="1" ht="14.15" x14ac:dyDescent="0.4">
      <c r="A3298" s="39"/>
      <c r="E3298" s="74"/>
      <c r="F3298" s="74"/>
      <c r="G3298" s="74"/>
      <c r="S3298" s="61"/>
      <c r="T3298" s="61"/>
    </row>
    <row r="3299" spans="1:20" s="55" customFormat="1" ht="14.15" x14ac:dyDescent="0.4">
      <c r="A3299" s="39"/>
      <c r="E3299" s="74"/>
      <c r="F3299" s="74"/>
      <c r="G3299" s="74"/>
      <c r="S3299" s="61"/>
      <c r="T3299" s="61"/>
    </row>
    <row r="3300" spans="1:20" s="55" customFormat="1" ht="14.15" x14ac:dyDescent="0.4">
      <c r="A3300" s="39"/>
      <c r="E3300" s="74"/>
      <c r="F3300" s="74"/>
      <c r="G3300" s="74"/>
      <c r="S3300" s="61"/>
      <c r="T3300" s="61"/>
    </row>
    <row r="3301" spans="1:20" s="55" customFormat="1" ht="14.15" x14ac:dyDescent="0.4">
      <c r="A3301" s="39"/>
      <c r="E3301" s="74"/>
      <c r="F3301" s="74"/>
      <c r="G3301" s="74"/>
      <c r="S3301" s="61"/>
      <c r="T3301" s="61"/>
    </row>
    <row r="3302" spans="1:20" s="55" customFormat="1" ht="14.15" x14ac:dyDescent="0.4">
      <c r="A3302" s="39"/>
      <c r="E3302" s="74"/>
      <c r="F3302" s="74"/>
      <c r="G3302" s="74"/>
      <c r="S3302" s="61"/>
      <c r="T3302" s="61"/>
    </row>
    <row r="3303" spans="1:20" s="55" customFormat="1" ht="14.15" x14ac:dyDescent="0.4">
      <c r="A3303" s="39"/>
      <c r="E3303" s="74"/>
      <c r="F3303" s="74"/>
      <c r="G3303" s="74"/>
      <c r="S3303" s="61"/>
      <c r="T3303" s="61"/>
    </row>
    <row r="3304" spans="1:20" s="55" customFormat="1" ht="14.15" x14ac:dyDescent="0.4">
      <c r="A3304" s="39"/>
      <c r="E3304" s="74"/>
      <c r="F3304" s="74"/>
      <c r="G3304" s="74"/>
      <c r="S3304" s="61"/>
      <c r="T3304" s="61"/>
    </row>
    <row r="3305" spans="1:20" s="55" customFormat="1" ht="14.15" x14ac:dyDescent="0.4">
      <c r="A3305" s="39"/>
      <c r="E3305" s="74"/>
      <c r="F3305" s="74"/>
      <c r="G3305" s="74"/>
      <c r="S3305" s="61"/>
      <c r="T3305" s="61"/>
    </row>
    <row r="3306" spans="1:20" s="55" customFormat="1" ht="14.15" x14ac:dyDescent="0.4">
      <c r="A3306" s="39"/>
      <c r="E3306" s="74"/>
      <c r="F3306" s="74"/>
      <c r="G3306" s="74"/>
      <c r="S3306" s="61"/>
      <c r="T3306" s="61"/>
    </row>
    <row r="3307" spans="1:20" s="55" customFormat="1" ht="14.15" x14ac:dyDescent="0.4">
      <c r="A3307" s="39"/>
      <c r="E3307" s="74"/>
      <c r="F3307" s="74"/>
      <c r="G3307" s="74"/>
      <c r="S3307" s="61"/>
      <c r="T3307" s="61"/>
    </row>
    <row r="3308" spans="1:20" s="55" customFormat="1" ht="14.15" x14ac:dyDescent="0.4">
      <c r="A3308" s="39"/>
      <c r="E3308" s="74"/>
      <c r="F3308" s="74"/>
      <c r="G3308" s="74"/>
      <c r="S3308" s="61"/>
      <c r="T3308" s="61"/>
    </row>
    <row r="3309" spans="1:20" s="55" customFormat="1" ht="14.15" x14ac:dyDescent="0.4">
      <c r="A3309" s="39"/>
      <c r="E3309" s="74"/>
      <c r="F3309" s="74"/>
      <c r="G3309" s="74"/>
      <c r="S3309" s="61"/>
      <c r="T3309" s="61"/>
    </row>
    <row r="3310" spans="1:20" s="55" customFormat="1" ht="14.15" x14ac:dyDescent="0.4">
      <c r="A3310" s="39"/>
      <c r="E3310" s="74"/>
      <c r="F3310" s="74"/>
      <c r="G3310" s="74"/>
      <c r="S3310" s="61"/>
      <c r="T3310" s="61"/>
    </row>
    <row r="3311" spans="1:20" s="55" customFormat="1" ht="14.15" x14ac:dyDescent="0.4">
      <c r="A3311" s="39"/>
      <c r="E3311" s="74"/>
      <c r="F3311" s="74"/>
      <c r="G3311" s="74"/>
      <c r="S3311" s="61"/>
      <c r="T3311" s="61"/>
    </row>
    <row r="3312" spans="1:20" s="55" customFormat="1" ht="14.15" x14ac:dyDescent="0.4">
      <c r="A3312" s="39"/>
      <c r="E3312" s="74"/>
      <c r="F3312" s="74"/>
      <c r="G3312" s="74"/>
      <c r="S3312" s="61"/>
      <c r="T3312" s="61"/>
    </row>
    <row r="3313" spans="1:20" s="55" customFormat="1" ht="14.15" x14ac:dyDescent="0.4">
      <c r="A3313" s="39"/>
      <c r="E3313" s="74"/>
      <c r="F3313" s="74"/>
      <c r="G3313" s="74"/>
      <c r="S3313" s="61"/>
      <c r="T3313" s="61"/>
    </row>
    <row r="3314" spans="1:20" s="55" customFormat="1" ht="14.15" x14ac:dyDescent="0.4">
      <c r="A3314" s="39"/>
      <c r="E3314" s="74"/>
      <c r="F3314" s="74"/>
      <c r="G3314" s="74"/>
      <c r="S3314" s="61"/>
      <c r="T3314" s="61"/>
    </row>
    <row r="3315" spans="1:20" s="55" customFormat="1" ht="14.15" x14ac:dyDescent="0.4">
      <c r="A3315" s="39"/>
      <c r="E3315" s="74"/>
      <c r="F3315" s="74"/>
      <c r="G3315" s="74"/>
      <c r="S3315" s="61"/>
      <c r="T3315" s="61"/>
    </row>
    <row r="3316" spans="1:20" s="55" customFormat="1" ht="14.15" x14ac:dyDescent="0.4">
      <c r="A3316" s="39"/>
      <c r="E3316" s="74"/>
      <c r="F3316" s="74"/>
      <c r="G3316" s="74"/>
      <c r="S3316" s="61"/>
      <c r="T3316" s="61"/>
    </row>
    <row r="3317" spans="1:20" s="55" customFormat="1" ht="14.15" x14ac:dyDescent="0.4">
      <c r="A3317" s="39"/>
      <c r="E3317" s="74"/>
      <c r="F3317" s="74"/>
      <c r="G3317" s="74"/>
      <c r="S3317" s="61"/>
      <c r="T3317" s="61"/>
    </row>
    <row r="3318" spans="1:20" s="55" customFormat="1" ht="14.15" x14ac:dyDescent="0.4">
      <c r="A3318" s="39"/>
      <c r="E3318" s="74"/>
      <c r="F3318" s="74"/>
      <c r="G3318" s="74"/>
      <c r="S3318" s="61"/>
      <c r="T3318" s="61"/>
    </row>
    <row r="3319" spans="1:20" s="55" customFormat="1" ht="14.15" x14ac:dyDescent="0.4">
      <c r="A3319" s="39"/>
      <c r="E3319" s="74"/>
      <c r="F3319" s="74"/>
      <c r="G3319" s="74"/>
      <c r="S3319" s="61"/>
      <c r="T3319" s="61"/>
    </row>
    <row r="3320" spans="1:20" s="55" customFormat="1" ht="14.15" x14ac:dyDescent="0.4">
      <c r="A3320" s="39"/>
      <c r="E3320" s="74"/>
      <c r="F3320" s="74"/>
      <c r="G3320" s="74"/>
      <c r="S3320" s="61"/>
      <c r="T3320" s="61"/>
    </row>
    <row r="3321" spans="1:20" s="55" customFormat="1" ht="14.15" x14ac:dyDescent="0.4">
      <c r="A3321" s="39"/>
      <c r="E3321" s="74"/>
      <c r="F3321" s="74"/>
      <c r="G3321" s="74"/>
      <c r="S3321" s="61"/>
      <c r="T3321" s="61"/>
    </row>
    <row r="3322" spans="1:20" s="55" customFormat="1" ht="14.15" x14ac:dyDescent="0.4">
      <c r="A3322" s="39"/>
      <c r="E3322" s="74"/>
      <c r="F3322" s="74"/>
      <c r="G3322" s="74"/>
      <c r="S3322" s="61"/>
      <c r="T3322" s="61"/>
    </row>
    <row r="3323" spans="1:20" s="55" customFormat="1" ht="14.15" x14ac:dyDescent="0.4">
      <c r="A3323" s="39"/>
      <c r="E3323" s="74"/>
      <c r="F3323" s="74"/>
      <c r="G3323" s="74"/>
      <c r="S3323" s="61"/>
      <c r="T3323" s="61"/>
    </row>
    <row r="3324" spans="1:20" s="55" customFormat="1" ht="14.15" x14ac:dyDescent="0.4">
      <c r="A3324" s="39"/>
      <c r="E3324" s="74"/>
      <c r="F3324" s="74"/>
      <c r="G3324" s="74"/>
      <c r="S3324" s="61"/>
      <c r="T3324" s="61"/>
    </row>
    <row r="3325" spans="1:20" s="55" customFormat="1" ht="14.15" x14ac:dyDescent="0.4">
      <c r="A3325" s="39"/>
      <c r="E3325" s="74"/>
      <c r="F3325" s="74"/>
      <c r="G3325" s="74"/>
      <c r="S3325" s="61"/>
      <c r="T3325" s="61"/>
    </row>
    <row r="3326" spans="1:20" s="55" customFormat="1" ht="14.15" x14ac:dyDescent="0.4">
      <c r="A3326" s="39"/>
      <c r="E3326" s="74"/>
      <c r="F3326" s="74"/>
      <c r="G3326" s="74"/>
      <c r="S3326" s="61"/>
      <c r="T3326" s="61"/>
    </row>
    <row r="3327" spans="1:20" s="55" customFormat="1" ht="14.15" x14ac:dyDescent="0.4">
      <c r="A3327" s="39"/>
      <c r="E3327" s="74"/>
      <c r="F3327" s="74"/>
      <c r="G3327" s="74"/>
      <c r="S3327" s="61"/>
      <c r="T3327" s="61"/>
    </row>
    <row r="3328" spans="1:20" s="55" customFormat="1" ht="14.15" x14ac:dyDescent="0.4">
      <c r="A3328" s="39"/>
      <c r="E3328" s="74"/>
      <c r="F3328" s="74"/>
      <c r="G3328" s="74"/>
      <c r="S3328" s="61"/>
      <c r="T3328" s="61"/>
    </row>
    <row r="3329" spans="1:20" s="55" customFormat="1" ht="14.15" x14ac:dyDescent="0.4">
      <c r="A3329" s="39"/>
      <c r="E3329" s="74"/>
      <c r="F3329" s="74"/>
      <c r="G3329" s="74"/>
      <c r="S3329" s="61"/>
      <c r="T3329" s="61"/>
    </row>
    <row r="3330" spans="1:20" s="55" customFormat="1" ht="14.15" x14ac:dyDescent="0.4">
      <c r="A3330" s="39"/>
      <c r="E3330" s="74"/>
      <c r="F3330" s="74"/>
      <c r="G3330" s="74"/>
      <c r="S3330" s="61"/>
      <c r="T3330" s="61"/>
    </row>
    <row r="3331" spans="1:20" s="55" customFormat="1" ht="14.15" x14ac:dyDescent="0.4">
      <c r="A3331" s="39"/>
      <c r="E3331" s="74"/>
      <c r="F3331" s="74"/>
      <c r="G3331" s="74"/>
      <c r="S3331" s="61"/>
      <c r="T3331" s="61"/>
    </row>
    <row r="3332" spans="1:20" s="55" customFormat="1" ht="14.15" x14ac:dyDescent="0.4">
      <c r="A3332" s="39"/>
      <c r="E3332" s="74"/>
      <c r="F3332" s="74"/>
      <c r="G3332" s="74"/>
      <c r="S3332" s="61"/>
      <c r="T3332" s="61"/>
    </row>
    <row r="3333" spans="1:20" s="55" customFormat="1" ht="14.15" x14ac:dyDescent="0.4">
      <c r="A3333" s="39"/>
      <c r="E3333" s="74"/>
      <c r="F3333" s="74"/>
      <c r="G3333" s="74"/>
      <c r="S3333" s="61"/>
      <c r="T3333" s="61"/>
    </row>
    <row r="3334" spans="1:20" s="55" customFormat="1" ht="14.15" x14ac:dyDescent="0.4">
      <c r="A3334" s="39"/>
      <c r="E3334" s="74"/>
      <c r="F3334" s="74"/>
      <c r="G3334" s="74"/>
      <c r="S3334" s="61"/>
      <c r="T3334" s="61"/>
    </row>
    <row r="3335" spans="1:20" s="55" customFormat="1" ht="14.15" x14ac:dyDescent="0.4">
      <c r="A3335" s="39"/>
      <c r="E3335" s="74"/>
      <c r="F3335" s="74"/>
      <c r="G3335" s="74"/>
      <c r="S3335" s="61"/>
      <c r="T3335" s="61"/>
    </row>
    <row r="3336" spans="1:20" s="55" customFormat="1" ht="14.15" x14ac:dyDescent="0.4">
      <c r="A3336" s="39"/>
      <c r="E3336" s="74"/>
      <c r="F3336" s="74"/>
      <c r="G3336" s="74"/>
      <c r="S3336" s="61"/>
      <c r="T3336" s="61"/>
    </row>
    <row r="3337" spans="1:20" s="55" customFormat="1" ht="14.15" x14ac:dyDescent="0.4">
      <c r="A3337" s="39"/>
      <c r="E3337" s="74"/>
      <c r="F3337" s="74"/>
      <c r="G3337" s="74"/>
      <c r="S3337" s="61"/>
      <c r="T3337" s="61"/>
    </row>
    <row r="3338" spans="1:20" s="55" customFormat="1" ht="14.15" x14ac:dyDescent="0.4">
      <c r="A3338" s="39"/>
      <c r="E3338" s="74"/>
      <c r="F3338" s="74"/>
      <c r="G3338" s="74"/>
      <c r="S3338" s="61"/>
      <c r="T3338" s="61"/>
    </row>
    <row r="3339" spans="1:20" s="55" customFormat="1" ht="14.15" x14ac:dyDescent="0.4">
      <c r="A3339" s="39"/>
      <c r="E3339" s="74"/>
      <c r="F3339" s="74"/>
      <c r="G3339" s="74"/>
      <c r="S3339" s="61"/>
      <c r="T3339" s="61"/>
    </row>
    <row r="3340" spans="1:20" s="55" customFormat="1" ht="14.15" x14ac:dyDescent="0.4">
      <c r="A3340" s="39"/>
      <c r="E3340" s="74"/>
      <c r="F3340" s="74"/>
      <c r="G3340" s="74"/>
      <c r="S3340" s="61"/>
      <c r="T3340" s="61"/>
    </row>
    <row r="3341" spans="1:20" s="55" customFormat="1" ht="14.15" x14ac:dyDescent="0.4">
      <c r="A3341" s="39"/>
      <c r="E3341" s="74"/>
      <c r="F3341" s="74"/>
      <c r="G3341" s="74"/>
      <c r="S3341" s="61"/>
      <c r="T3341" s="61"/>
    </row>
    <row r="3342" spans="1:20" s="55" customFormat="1" ht="14.15" x14ac:dyDescent="0.4">
      <c r="A3342" s="39"/>
      <c r="E3342" s="74"/>
      <c r="F3342" s="74"/>
      <c r="G3342" s="74"/>
      <c r="S3342" s="61"/>
      <c r="T3342" s="61"/>
    </row>
    <row r="3343" spans="1:20" s="55" customFormat="1" ht="14.15" x14ac:dyDescent="0.4">
      <c r="A3343" s="39"/>
      <c r="E3343" s="74"/>
      <c r="F3343" s="74"/>
      <c r="G3343" s="74"/>
      <c r="S3343" s="61"/>
      <c r="T3343" s="61"/>
    </row>
    <row r="3344" spans="1:20" s="55" customFormat="1" ht="14.15" x14ac:dyDescent="0.4">
      <c r="A3344" s="39"/>
      <c r="E3344" s="74"/>
      <c r="F3344" s="74"/>
      <c r="G3344" s="74"/>
      <c r="S3344" s="61"/>
      <c r="T3344" s="61"/>
    </row>
    <row r="3345" spans="1:20" s="55" customFormat="1" ht="14.15" x14ac:dyDescent="0.4">
      <c r="A3345" s="39"/>
      <c r="E3345" s="74"/>
      <c r="F3345" s="74"/>
      <c r="G3345" s="74"/>
      <c r="S3345" s="61"/>
      <c r="T3345" s="61"/>
    </row>
    <row r="3346" spans="1:20" s="55" customFormat="1" ht="14.15" x14ac:dyDescent="0.4">
      <c r="A3346" s="39"/>
      <c r="E3346" s="74"/>
      <c r="F3346" s="74"/>
      <c r="G3346" s="74"/>
      <c r="S3346" s="61"/>
      <c r="T3346" s="61"/>
    </row>
    <row r="3347" spans="1:20" s="55" customFormat="1" ht="14.15" x14ac:dyDescent="0.4">
      <c r="A3347" s="39"/>
      <c r="E3347" s="74"/>
      <c r="F3347" s="74"/>
      <c r="G3347" s="74"/>
      <c r="S3347" s="61"/>
      <c r="T3347" s="61"/>
    </row>
    <row r="3348" spans="1:20" s="55" customFormat="1" ht="14.15" x14ac:dyDescent="0.4">
      <c r="A3348" s="39"/>
      <c r="E3348" s="74"/>
      <c r="F3348" s="74"/>
      <c r="G3348" s="74"/>
      <c r="S3348" s="61"/>
      <c r="T3348" s="61"/>
    </row>
    <row r="3349" spans="1:20" s="55" customFormat="1" ht="14.15" x14ac:dyDescent="0.4">
      <c r="A3349" s="39"/>
      <c r="E3349" s="74"/>
      <c r="F3349" s="74"/>
      <c r="G3349" s="74"/>
      <c r="S3349" s="61"/>
      <c r="T3349" s="61"/>
    </row>
    <row r="3350" spans="1:20" s="55" customFormat="1" ht="14.15" x14ac:dyDescent="0.4">
      <c r="A3350" s="39"/>
      <c r="E3350" s="74"/>
      <c r="F3350" s="74"/>
      <c r="G3350" s="74"/>
      <c r="S3350" s="61"/>
      <c r="T3350" s="61"/>
    </row>
    <row r="3351" spans="1:20" s="55" customFormat="1" ht="14.15" x14ac:dyDescent="0.4">
      <c r="A3351" s="39"/>
      <c r="E3351" s="74"/>
      <c r="F3351" s="74"/>
      <c r="G3351" s="74"/>
      <c r="S3351" s="61"/>
      <c r="T3351" s="61"/>
    </row>
    <row r="3352" spans="1:20" s="55" customFormat="1" ht="14.15" x14ac:dyDescent="0.4">
      <c r="A3352" s="39"/>
      <c r="E3352" s="74"/>
      <c r="F3352" s="74"/>
      <c r="G3352" s="74"/>
      <c r="S3352" s="61"/>
      <c r="T3352" s="61"/>
    </row>
    <row r="3353" spans="1:20" s="55" customFormat="1" ht="14.15" x14ac:dyDescent="0.4">
      <c r="A3353" s="39"/>
      <c r="E3353" s="74"/>
      <c r="F3353" s="74"/>
      <c r="G3353" s="74"/>
      <c r="S3353" s="61"/>
      <c r="T3353" s="61"/>
    </row>
    <row r="3354" spans="1:20" s="55" customFormat="1" ht="14.15" x14ac:dyDescent="0.4">
      <c r="A3354" s="39"/>
      <c r="E3354" s="74"/>
      <c r="F3354" s="74"/>
      <c r="G3354" s="74"/>
      <c r="S3354" s="61"/>
      <c r="T3354" s="61"/>
    </row>
    <row r="3355" spans="1:20" s="55" customFormat="1" ht="14.15" x14ac:dyDescent="0.4">
      <c r="A3355" s="39"/>
      <c r="E3355" s="74"/>
      <c r="F3355" s="74"/>
      <c r="G3355" s="74"/>
      <c r="S3355" s="61"/>
      <c r="T3355" s="61"/>
    </row>
    <row r="3356" spans="1:20" s="55" customFormat="1" ht="14.15" x14ac:dyDescent="0.4">
      <c r="A3356" s="39"/>
      <c r="E3356" s="74"/>
      <c r="F3356" s="74"/>
      <c r="G3356" s="74"/>
      <c r="S3356" s="61"/>
      <c r="T3356" s="61"/>
    </row>
    <row r="3357" spans="1:20" s="55" customFormat="1" ht="14.15" x14ac:dyDescent="0.4">
      <c r="A3357" s="39"/>
      <c r="E3357" s="74"/>
      <c r="F3357" s="74"/>
      <c r="G3357" s="74"/>
      <c r="S3357" s="61"/>
      <c r="T3357" s="61"/>
    </row>
    <row r="3358" spans="1:20" s="55" customFormat="1" ht="14.15" x14ac:dyDescent="0.4">
      <c r="A3358" s="39"/>
      <c r="E3358" s="74"/>
      <c r="F3358" s="74"/>
      <c r="G3358" s="74"/>
      <c r="S3358" s="61"/>
      <c r="T3358" s="61"/>
    </row>
    <row r="3359" spans="1:20" s="55" customFormat="1" ht="14.15" x14ac:dyDescent="0.4">
      <c r="A3359" s="39"/>
      <c r="E3359" s="74"/>
      <c r="F3359" s="74"/>
      <c r="G3359" s="74"/>
      <c r="S3359" s="61"/>
      <c r="T3359" s="61"/>
    </row>
    <row r="3360" spans="1:20" s="55" customFormat="1" ht="14.15" x14ac:dyDescent="0.4">
      <c r="A3360" s="39"/>
      <c r="E3360" s="74"/>
      <c r="F3360" s="74"/>
      <c r="G3360" s="74"/>
      <c r="S3360" s="61"/>
      <c r="T3360" s="61"/>
    </row>
    <row r="3361" spans="1:20" s="55" customFormat="1" ht="14.15" x14ac:dyDescent="0.4">
      <c r="A3361" s="39"/>
      <c r="E3361" s="74"/>
      <c r="F3361" s="74"/>
      <c r="G3361" s="74"/>
      <c r="S3361" s="61"/>
      <c r="T3361" s="61"/>
    </row>
    <row r="3362" spans="1:20" s="55" customFormat="1" ht="14.15" x14ac:dyDescent="0.4">
      <c r="A3362" s="39"/>
      <c r="E3362" s="74"/>
      <c r="F3362" s="74"/>
      <c r="G3362" s="74"/>
      <c r="S3362" s="61"/>
      <c r="T3362" s="61"/>
    </row>
    <row r="3363" spans="1:20" s="55" customFormat="1" ht="14.15" x14ac:dyDescent="0.4">
      <c r="A3363" s="39"/>
      <c r="E3363" s="74"/>
      <c r="F3363" s="74"/>
      <c r="G3363" s="74"/>
      <c r="S3363" s="61"/>
      <c r="T3363" s="61"/>
    </row>
    <row r="3364" spans="1:20" s="55" customFormat="1" ht="14.15" x14ac:dyDescent="0.4">
      <c r="A3364" s="39"/>
      <c r="E3364" s="74"/>
      <c r="F3364" s="74"/>
      <c r="G3364" s="74"/>
      <c r="S3364" s="61"/>
      <c r="T3364" s="61"/>
    </row>
    <row r="3365" spans="1:20" s="55" customFormat="1" ht="14.15" x14ac:dyDescent="0.4">
      <c r="A3365" s="39"/>
      <c r="E3365" s="74"/>
      <c r="F3365" s="74"/>
      <c r="G3365" s="74"/>
      <c r="S3365" s="61"/>
      <c r="T3365" s="61"/>
    </row>
    <row r="3366" spans="1:20" s="55" customFormat="1" ht="14.15" x14ac:dyDescent="0.4">
      <c r="A3366" s="39"/>
      <c r="E3366" s="74"/>
      <c r="F3366" s="74"/>
      <c r="G3366" s="74"/>
      <c r="S3366" s="61"/>
      <c r="T3366" s="61"/>
    </row>
    <row r="3367" spans="1:20" s="55" customFormat="1" ht="14.15" x14ac:dyDescent="0.4">
      <c r="A3367" s="39"/>
      <c r="E3367" s="74"/>
      <c r="F3367" s="74"/>
      <c r="G3367" s="74"/>
      <c r="S3367" s="61"/>
      <c r="T3367" s="61"/>
    </row>
    <row r="3368" spans="1:20" s="55" customFormat="1" ht="14.15" x14ac:dyDescent="0.4">
      <c r="A3368" s="39"/>
      <c r="E3368" s="74"/>
      <c r="F3368" s="74"/>
      <c r="G3368" s="74"/>
      <c r="S3368" s="61"/>
      <c r="T3368" s="61"/>
    </row>
    <row r="3369" spans="1:20" s="55" customFormat="1" ht="14.15" x14ac:dyDescent="0.4">
      <c r="A3369" s="39"/>
      <c r="E3369" s="74"/>
      <c r="F3369" s="74"/>
      <c r="G3369" s="74"/>
      <c r="S3369" s="61"/>
      <c r="T3369" s="61"/>
    </row>
    <row r="3370" spans="1:20" s="55" customFormat="1" ht="14.15" x14ac:dyDescent="0.4">
      <c r="A3370" s="39"/>
      <c r="E3370" s="74"/>
      <c r="F3370" s="74"/>
      <c r="G3370" s="74"/>
      <c r="S3370" s="61"/>
      <c r="T3370" s="61"/>
    </row>
    <row r="3371" spans="1:20" s="55" customFormat="1" ht="14.15" x14ac:dyDescent="0.4">
      <c r="A3371" s="39"/>
      <c r="E3371" s="74"/>
      <c r="F3371" s="74"/>
      <c r="G3371" s="74"/>
      <c r="S3371" s="61"/>
      <c r="T3371" s="61"/>
    </row>
    <row r="3372" spans="1:20" s="55" customFormat="1" ht="14.15" x14ac:dyDescent="0.4">
      <c r="A3372" s="39"/>
      <c r="E3372" s="74"/>
      <c r="F3372" s="74"/>
      <c r="G3372" s="74"/>
      <c r="S3372" s="61"/>
      <c r="T3372" s="61"/>
    </row>
    <row r="3373" spans="1:20" s="55" customFormat="1" ht="14.15" x14ac:dyDescent="0.4">
      <c r="A3373" s="39"/>
      <c r="E3373" s="74"/>
      <c r="F3373" s="74"/>
      <c r="G3373" s="74"/>
      <c r="S3373" s="61"/>
      <c r="T3373" s="61"/>
    </row>
    <row r="3374" spans="1:20" s="55" customFormat="1" ht="14.15" x14ac:dyDescent="0.4">
      <c r="A3374" s="39"/>
      <c r="E3374" s="74"/>
      <c r="F3374" s="74"/>
      <c r="G3374" s="74"/>
      <c r="S3374" s="61"/>
      <c r="T3374" s="61"/>
    </row>
    <row r="3375" spans="1:20" s="55" customFormat="1" ht="14.15" x14ac:dyDescent="0.4">
      <c r="A3375" s="39"/>
      <c r="E3375" s="74"/>
      <c r="F3375" s="74"/>
      <c r="G3375" s="74"/>
      <c r="S3375" s="61"/>
      <c r="T3375" s="61"/>
    </row>
    <row r="3376" spans="1:20" s="55" customFormat="1" ht="14.15" x14ac:dyDescent="0.4">
      <c r="A3376" s="39"/>
      <c r="E3376" s="74"/>
      <c r="F3376" s="74"/>
      <c r="G3376" s="74"/>
      <c r="S3376" s="61"/>
      <c r="T3376" s="61"/>
    </row>
    <row r="3377" spans="1:20" s="55" customFormat="1" ht="14.15" x14ac:dyDescent="0.4">
      <c r="A3377" s="39"/>
      <c r="E3377" s="74"/>
      <c r="F3377" s="74"/>
      <c r="G3377" s="74"/>
      <c r="S3377" s="61"/>
      <c r="T3377" s="61"/>
    </row>
    <row r="3378" spans="1:20" s="55" customFormat="1" ht="14.15" x14ac:dyDescent="0.4">
      <c r="A3378" s="39"/>
      <c r="E3378" s="74"/>
      <c r="F3378" s="74"/>
      <c r="G3378" s="74"/>
      <c r="S3378" s="61"/>
      <c r="T3378" s="61"/>
    </row>
    <row r="3379" spans="1:20" s="55" customFormat="1" ht="14.15" x14ac:dyDescent="0.4">
      <c r="A3379" s="39"/>
      <c r="E3379" s="74"/>
      <c r="F3379" s="74"/>
      <c r="G3379" s="74"/>
      <c r="S3379" s="61"/>
      <c r="T3379" s="61"/>
    </row>
    <row r="3380" spans="1:20" s="55" customFormat="1" ht="14.15" x14ac:dyDescent="0.4">
      <c r="A3380" s="39"/>
      <c r="E3380" s="74"/>
      <c r="F3380" s="74"/>
      <c r="G3380" s="74"/>
      <c r="S3380" s="61"/>
      <c r="T3380" s="61"/>
    </row>
    <row r="3381" spans="1:20" s="55" customFormat="1" ht="14.15" x14ac:dyDescent="0.4">
      <c r="A3381" s="39"/>
      <c r="E3381" s="74"/>
      <c r="F3381" s="74"/>
      <c r="G3381" s="74"/>
      <c r="S3381" s="61"/>
      <c r="T3381" s="61"/>
    </row>
    <row r="3382" spans="1:20" s="55" customFormat="1" ht="14.15" x14ac:dyDescent="0.4">
      <c r="A3382" s="39"/>
      <c r="E3382" s="74"/>
      <c r="F3382" s="74"/>
      <c r="G3382" s="74"/>
      <c r="S3382" s="61"/>
      <c r="T3382" s="61"/>
    </row>
    <row r="3383" spans="1:20" s="55" customFormat="1" ht="14.15" x14ac:dyDescent="0.4">
      <c r="A3383" s="39"/>
      <c r="E3383" s="74"/>
      <c r="F3383" s="74"/>
      <c r="G3383" s="74"/>
      <c r="S3383" s="61"/>
      <c r="T3383" s="61"/>
    </row>
    <row r="3384" spans="1:20" s="55" customFormat="1" ht="14.15" x14ac:dyDescent="0.4">
      <c r="A3384" s="39"/>
      <c r="E3384" s="74"/>
      <c r="F3384" s="74"/>
      <c r="G3384" s="74"/>
      <c r="S3384" s="61"/>
      <c r="T3384" s="61"/>
    </row>
    <row r="3385" spans="1:20" s="55" customFormat="1" ht="14.15" x14ac:dyDescent="0.4">
      <c r="A3385" s="39"/>
      <c r="E3385" s="74"/>
      <c r="F3385" s="74"/>
      <c r="G3385" s="74"/>
      <c r="S3385" s="61"/>
      <c r="T3385" s="61"/>
    </row>
    <row r="3386" spans="1:20" s="55" customFormat="1" ht="14.15" x14ac:dyDescent="0.4">
      <c r="A3386" s="39"/>
      <c r="E3386" s="74"/>
      <c r="F3386" s="74"/>
      <c r="G3386" s="74"/>
      <c r="S3386" s="61"/>
      <c r="T3386" s="61"/>
    </row>
    <row r="3387" spans="1:20" s="55" customFormat="1" ht="14.15" x14ac:dyDescent="0.4">
      <c r="A3387" s="39"/>
      <c r="E3387" s="74"/>
      <c r="F3387" s="74"/>
      <c r="G3387" s="74"/>
      <c r="S3387" s="61"/>
      <c r="T3387" s="61"/>
    </row>
    <row r="3388" spans="1:20" s="55" customFormat="1" ht="14.15" x14ac:dyDescent="0.4">
      <c r="A3388" s="39"/>
      <c r="E3388" s="74"/>
      <c r="F3388" s="74"/>
      <c r="G3388" s="74"/>
      <c r="S3388" s="61"/>
      <c r="T3388" s="61"/>
    </row>
    <row r="3389" spans="1:20" s="55" customFormat="1" ht="14.15" x14ac:dyDescent="0.4">
      <c r="A3389" s="39"/>
      <c r="E3389" s="74"/>
      <c r="F3389" s="74"/>
      <c r="G3389" s="74"/>
      <c r="S3389" s="61"/>
      <c r="T3389" s="61"/>
    </row>
    <row r="3390" spans="1:20" s="55" customFormat="1" ht="14.15" x14ac:dyDescent="0.4">
      <c r="A3390" s="39"/>
      <c r="E3390" s="74"/>
      <c r="F3390" s="74"/>
      <c r="G3390" s="74"/>
      <c r="S3390" s="61"/>
      <c r="T3390" s="61"/>
    </row>
    <row r="3391" spans="1:20" s="55" customFormat="1" ht="14.15" x14ac:dyDescent="0.4">
      <c r="A3391" s="39"/>
      <c r="E3391" s="74"/>
      <c r="F3391" s="74"/>
      <c r="G3391" s="74"/>
      <c r="S3391" s="61"/>
      <c r="T3391" s="61"/>
    </row>
    <row r="3392" spans="1:20" s="55" customFormat="1" ht="14.15" x14ac:dyDescent="0.4">
      <c r="A3392" s="39"/>
      <c r="E3392" s="74"/>
      <c r="F3392" s="74"/>
      <c r="G3392" s="74"/>
      <c r="S3392" s="61"/>
      <c r="T3392" s="61"/>
    </row>
    <row r="3393" spans="1:20" s="55" customFormat="1" ht="14.15" x14ac:dyDescent="0.4">
      <c r="A3393" s="39"/>
      <c r="E3393" s="74"/>
      <c r="F3393" s="74"/>
      <c r="G3393" s="74"/>
      <c r="S3393" s="61"/>
      <c r="T3393" s="61"/>
    </row>
    <row r="3394" spans="1:20" s="55" customFormat="1" ht="14.15" x14ac:dyDescent="0.4">
      <c r="A3394" s="39"/>
      <c r="E3394" s="74"/>
      <c r="F3394" s="74"/>
      <c r="G3394" s="74"/>
      <c r="S3394" s="61"/>
      <c r="T3394" s="61"/>
    </row>
    <row r="3395" spans="1:20" s="55" customFormat="1" ht="14.15" x14ac:dyDescent="0.4">
      <c r="A3395" s="39"/>
      <c r="E3395" s="74"/>
      <c r="F3395" s="74"/>
      <c r="G3395" s="74"/>
      <c r="S3395" s="61"/>
      <c r="T3395" s="61"/>
    </row>
    <row r="3396" spans="1:20" s="55" customFormat="1" ht="14.15" x14ac:dyDescent="0.4">
      <c r="A3396" s="39"/>
      <c r="E3396" s="74"/>
      <c r="F3396" s="74"/>
      <c r="G3396" s="74"/>
      <c r="S3396" s="61"/>
      <c r="T3396" s="61"/>
    </row>
    <row r="3397" spans="1:20" s="55" customFormat="1" ht="14.15" x14ac:dyDescent="0.4">
      <c r="A3397" s="39"/>
      <c r="E3397" s="74"/>
      <c r="F3397" s="74"/>
      <c r="G3397" s="74"/>
      <c r="S3397" s="61"/>
      <c r="T3397" s="61"/>
    </row>
    <row r="3398" spans="1:20" s="55" customFormat="1" ht="14.15" x14ac:dyDescent="0.4">
      <c r="A3398" s="39"/>
      <c r="E3398" s="74"/>
      <c r="F3398" s="74"/>
      <c r="G3398" s="74"/>
      <c r="S3398" s="61"/>
      <c r="T3398" s="61"/>
    </row>
    <row r="3399" spans="1:20" s="55" customFormat="1" ht="14.15" x14ac:dyDescent="0.4">
      <c r="A3399" s="39"/>
      <c r="E3399" s="74"/>
      <c r="F3399" s="74"/>
      <c r="G3399" s="74"/>
      <c r="S3399" s="61"/>
      <c r="T3399" s="61"/>
    </row>
    <row r="3400" spans="1:20" s="55" customFormat="1" ht="14.15" x14ac:dyDescent="0.4">
      <c r="A3400" s="39"/>
      <c r="E3400" s="74"/>
      <c r="F3400" s="74"/>
      <c r="G3400" s="74"/>
      <c r="S3400" s="61"/>
      <c r="T3400" s="61"/>
    </row>
    <row r="3401" spans="1:20" s="55" customFormat="1" ht="14.15" x14ac:dyDescent="0.4">
      <c r="A3401" s="39"/>
      <c r="E3401" s="74"/>
      <c r="F3401" s="74"/>
      <c r="G3401" s="74"/>
      <c r="S3401" s="61"/>
      <c r="T3401" s="61"/>
    </row>
    <row r="3402" spans="1:20" s="55" customFormat="1" ht="14.15" x14ac:dyDescent="0.4">
      <c r="A3402" s="39"/>
      <c r="E3402" s="74"/>
      <c r="F3402" s="74"/>
      <c r="G3402" s="74"/>
      <c r="S3402" s="61"/>
      <c r="T3402" s="61"/>
    </row>
    <row r="3403" spans="1:20" s="55" customFormat="1" ht="14.15" x14ac:dyDescent="0.4">
      <c r="A3403" s="39"/>
      <c r="E3403" s="74"/>
      <c r="F3403" s="74"/>
      <c r="G3403" s="74"/>
      <c r="S3403" s="61"/>
      <c r="T3403" s="61"/>
    </row>
    <row r="3404" spans="1:20" s="55" customFormat="1" ht="14.15" x14ac:dyDescent="0.4">
      <c r="A3404" s="39"/>
      <c r="E3404" s="74"/>
      <c r="F3404" s="74"/>
      <c r="G3404" s="74"/>
      <c r="S3404" s="61"/>
      <c r="T3404" s="61"/>
    </row>
    <row r="3405" spans="1:20" s="55" customFormat="1" ht="14.15" x14ac:dyDescent="0.4">
      <c r="A3405" s="39"/>
      <c r="E3405" s="74"/>
      <c r="F3405" s="74"/>
      <c r="G3405" s="74"/>
      <c r="S3405" s="61"/>
      <c r="T3405" s="61"/>
    </row>
    <row r="3406" spans="1:20" s="55" customFormat="1" ht="14.15" x14ac:dyDescent="0.4">
      <c r="A3406" s="39"/>
      <c r="E3406" s="74"/>
      <c r="F3406" s="74"/>
      <c r="G3406" s="74"/>
      <c r="S3406" s="61"/>
      <c r="T3406" s="61"/>
    </row>
    <row r="3407" spans="1:20" s="55" customFormat="1" ht="14.15" x14ac:dyDescent="0.4">
      <c r="A3407" s="39"/>
      <c r="E3407" s="74"/>
      <c r="F3407" s="74"/>
      <c r="G3407" s="74"/>
      <c r="S3407" s="61"/>
      <c r="T3407" s="61"/>
    </row>
    <row r="3408" spans="1:20" s="55" customFormat="1" ht="14.15" x14ac:dyDescent="0.4">
      <c r="A3408" s="39"/>
      <c r="E3408" s="74"/>
      <c r="F3408" s="74"/>
      <c r="G3408" s="74"/>
      <c r="S3408" s="61"/>
      <c r="T3408" s="61"/>
    </row>
    <row r="3409" spans="1:20" s="55" customFormat="1" ht="14.15" x14ac:dyDescent="0.4">
      <c r="A3409" s="39"/>
      <c r="E3409" s="74"/>
      <c r="F3409" s="74"/>
      <c r="G3409" s="74"/>
      <c r="S3409" s="61"/>
      <c r="T3409" s="61"/>
    </row>
    <row r="3410" spans="1:20" s="55" customFormat="1" ht="14.15" x14ac:dyDescent="0.4">
      <c r="A3410" s="39"/>
      <c r="E3410" s="74"/>
      <c r="F3410" s="74"/>
      <c r="G3410" s="74"/>
      <c r="S3410" s="61"/>
      <c r="T3410" s="61"/>
    </row>
    <row r="3411" spans="1:20" s="55" customFormat="1" ht="14.15" x14ac:dyDescent="0.4">
      <c r="A3411" s="39"/>
      <c r="E3411" s="74"/>
      <c r="F3411" s="74"/>
      <c r="G3411" s="74"/>
      <c r="S3411" s="61"/>
      <c r="T3411" s="61"/>
    </row>
    <row r="3412" spans="1:20" s="55" customFormat="1" ht="14.15" x14ac:dyDescent="0.4">
      <c r="A3412" s="39"/>
      <c r="E3412" s="74"/>
      <c r="F3412" s="74"/>
      <c r="G3412" s="74"/>
      <c r="S3412" s="61"/>
      <c r="T3412" s="61"/>
    </row>
    <row r="3413" spans="1:20" s="55" customFormat="1" ht="14.15" x14ac:dyDescent="0.4">
      <c r="A3413" s="39"/>
      <c r="E3413" s="74"/>
      <c r="F3413" s="74"/>
      <c r="G3413" s="74"/>
      <c r="S3413" s="61"/>
      <c r="T3413" s="61"/>
    </row>
    <row r="3414" spans="1:20" s="55" customFormat="1" ht="14.15" x14ac:dyDescent="0.4">
      <c r="A3414" s="39"/>
      <c r="E3414" s="74"/>
      <c r="F3414" s="74"/>
      <c r="G3414" s="74"/>
      <c r="S3414" s="61"/>
      <c r="T3414" s="61"/>
    </row>
    <row r="3415" spans="1:20" s="55" customFormat="1" ht="14.15" x14ac:dyDescent="0.4">
      <c r="A3415" s="39"/>
      <c r="E3415" s="74"/>
      <c r="F3415" s="74"/>
      <c r="G3415" s="74"/>
      <c r="S3415" s="61"/>
      <c r="T3415" s="61"/>
    </row>
    <row r="3416" spans="1:20" s="55" customFormat="1" ht="14.15" x14ac:dyDescent="0.4">
      <c r="A3416" s="39"/>
      <c r="E3416" s="74"/>
      <c r="F3416" s="74"/>
      <c r="G3416" s="74"/>
      <c r="S3416" s="61"/>
      <c r="T3416" s="61"/>
    </row>
    <row r="3417" spans="1:20" s="55" customFormat="1" ht="14.15" x14ac:dyDescent="0.4">
      <c r="A3417" s="39"/>
      <c r="E3417" s="74"/>
      <c r="F3417" s="74"/>
      <c r="G3417" s="74"/>
      <c r="S3417" s="61"/>
      <c r="T3417" s="61"/>
    </row>
    <row r="3418" spans="1:20" s="55" customFormat="1" ht="14.15" x14ac:dyDescent="0.4">
      <c r="A3418" s="39"/>
      <c r="E3418" s="74"/>
      <c r="F3418" s="74"/>
      <c r="G3418" s="74"/>
      <c r="S3418" s="61"/>
      <c r="T3418" s="61"/>
    </row>
    <row r="3419" spans="1:20" s="55" customFormat="1" ht="14.15" x14ac:dyDescent="0.4">
      <c r="A3419" s="39"/>
      <c r="E3419" s="74"/>
      <c r="F3419" s="74"/>
      <c r="G3419" s="74"/>
      <c r="S3419" s="61"/>
      <c r="T3419" s="61"/>
    </row>
    <row r="3420" spans="1:20" s="55" customFormat="1" ht="14.15" x14ac:dyDescent="0.4">
      <c r="A3420" s="39"/>
      <c r="E3420" s="74"/>
      <c r="F3420" s="74"/>
      <c r="G3420" s="74"/>
      <c r="S3420" s="61"/>
      <c r="T3420" s="61"/>
    </row>
    <row r="3421" spans="1:20" s="55" customFormat="1" ht="14.15" x14ac:dyDescent="0.4">
      <c r="A3421" s="39"/>
      <c r="E3421" s="74"/>
      <c r="F3421" s="74"/>
      <c r="G3421" s="74"/>
      <c r="S3421" s="61"/>
      <c r="T3421" s="61"/>
    </row>
    <row r="3422" spans="1:20" s="55" customFormat="1" ht="14.15" x14ac:dyDescent="0.4">
      <c r="A3422" s="39"/>
      <c r="E3422" s="74"/>
      <c r="F3422" s="74"/>
      <c r="G3422" s="74"/>
      <c r="S3422" s="61"/>
      <c r="T3422" s="61"/>
    </row>
    <row r="3423" spans="1:20" s="55" customFormat="1" ht="14.15" x14ac:dyDescent="0.4">
      <c r="A3423" s="39"/>
      <c r="E3423" s="74"/>
      <c r="F3423" s="74"/>
      <c r="G3423" s="74"/>
      <c r="S3423" s="61"/>
      <c r="T3423" s="61"/>
    </row>
    <row r="3424" spans="1:20" s="55" customFormat="1" ht="14.15" x14ac:dyDescent="0.4">
      <c r="A3424" s="39"/>
      <c r="E3424" s="74"/>
      <c r="F3424" s="74"/>
      <c r="G3424" s="74"/>
      <c r="S3424" s="61"/>
      <c r="T3424" s="61"/>
    </row>
    <row r="3425" spans="1:20" s="55" customFormat="1" ht="14.15" x14ac:dyDescent="0.4">
      <c r="A3425" s="39"/>
      <c r="E3425" s="74"/>
      <c r="F3425" s="74"/>
      <c r="G3425" s="74"/>
      <c r="S3425" s="61"/>
      <c r="T3425" s="61"/>
    </row>
    <row r="3426" spans="1:20" s="55" customFormat="1" ht="14.15" x14ac:dyDescent="0.4">
      <c r="A3426" s="39"/>
      <c r="E3426" s="74"/>
      <c r="F3426" s="74"/>
      <c r="G3426" s="74"/>
      <c r="S3426" s="61"/>
      <c r="T3426" s="61"/>
    </row>
    <row r="3427" spans="1:20" s="55" customFormat="1" ht="14.15" x14ac:dyDescent="0.4">
      <c r="A3427" s="39"/>
      <c r="E3427" s="74"/>
      <c r="F3427" s="74"/>
      <c r="G3427" s="74"/>
      <c r="S3427" s="61"/>
      <c r="T3427" s="61"/>
    </row>
    <row r="3428" spans="1:20" s="55" customFormat="1" ht="14.15" x14ac:dyDescent="0.4">
      <c r="A3428" s="39"/>
      <c r="E3428" s="74"/>
      <c r="F3428" s="74"/>
      <c r="G3428" s="74"/>
      <c r="S3428" s="61"/>
      <c r="T3428" s="61"/>
    </row>
    <row r="3429" spans="1:20" s="55" customFormat="1" ht="14.15" x14ac:dyDescent="0.4">
      <c r="A3429" s="39"/>
      <c r="E3429" s="74"/>
      <c r="F3429" s="74"/>
      <c r="G3429" s="74"/>
      <c r="S3429" s="61"/>
      <c r="T3429" s="61"/>
    </row>
    <row r="3430" spans="1:20" s="55" customFormat="1" ht="14.15" x14ac:dyDescent="0.4">
      <c r="A3430" s="39"/>
      <c r="E3430" s="74"/>
      <c r="F3430" s="74"/>
      <c r="G3430" s="74"/>
      <c r="S3430" s="61"/>
      <c r="T3430" s="61"/>
    </row>
    <row r="3431" spans="1:20" s="55" customFormat="1" ht="14.15" x14ac:dyDescent="0.4">
      <c r="A3431" s="39"/>
      <c r="E3431" s="74"/>
      <c r="F3431" s="74"/>
      <c r="G3431" s="74"/>
      <c r="S3431" s="61"/>
      <c r="T3431" s="61"/>
    </row>
    <row r="3432" spans="1:20" s="55" customFormat="1" ht="14.15" x14ac:dyDescent="0.4">
      <c r="A3432" s="39"/>
      <c r="E3432" s="74"/>
      <c r="F3432" s="74"/>
      <c r="G3432" s="74"/>
      <c r="S3432" s="61"/>
      <c r="T3432" s="61"/>
    </row>
    <row r="3433" spans="1:20" s="55" customFormat="1" ht="14.15" x14ac:dyDescent="0.4">
      <c r="A3433" s="39"/>
      <c r="E3433" s="74"/>
      <c r="F3433" s="74"/>
      <c r="G3433" s="74"/>
      <c r="S3433" s="61"/>
      <c r="T3433" s="61"/>
    </row>
    <row r="3434" spans="1:20" s="55" customFormat="1" ht="14.15" x14ac:dyDescent="0.4">
      <c r="A3434" s="39"/>
      <c r="E3434" s="74"/>
      <c r="F3434" s="74"/>
      <c r="G3434" s="74"/>
      <c r="S3434" s="61"/>
      <c r="T3434" s="61"/>
    </row>
    <row r="3435" spans="1:20" s="55" customFormat="1" ht="14.15" x14ac:dyDescent="0.4">
      <c r="A3435" s="39"/>
      <c r="E3435" s="74"/>
      <c r="F3435" s="74"/>
      <c r="G3435" s="74"/>
      <c r="S3435" s="61"/>
      <c r="T3435" s="61"/>
    </row>
    <row r="3436" spans="1:20" s="55" customFormat="1" ht="14.15" x14ac:dyDescent="0.4">
      <c r="A3436" s="39"/>
      <c r="E3436" s="74"/>
      <c r="F3436" s="74"/>
      <c r="G3436" s="74"/>
      <c r="S3436" s="61"/>
      <c r="T3436" s="61"/>
    </row>
    <row r="3437" spans="1:20" s="55" customFormat="1" ht="14.15" x14ac:dyDescent="0.4">
      <c r="A3437" s="39"/>
      <c r="E3437" s="74"/>
      <c r="F3437" s="74"/>
      <c r="G3437" s="74"/>
      <c r="S3437" s="61"/>
      <c r="T3437" s="61"/>
    </row>
    <row r="3438" spans="1:20" s="55" customFormat="1" ht="14.15" x14ac:dyDescent="0.4">
      <c r="A3438" s="39"/>
      <c r="E3438" s="74"/>
      <c r="F3438" s="74"/>
      <c r="G3438" s="74"/>
      <c r="S3438" s="61"/>
      <c r="T3438" s="61"/>
    </row>
    <row r="3439" spans="1:20" s="55" customFormat="1" ht="14.15" x14ac:dyDescent="0.4">
      <c r="A3439" s="39"/>
      <c r="E3439" s="74"/>
      <c r="F3439" s="74"/>
      <c r="G3439" s="74"/>
      <c r="S3439" s="61"/>
      <c r="T3439" s="61"/>
    </row>
    <row r="3440" spans="1:20" s="55" customFormat="1" ht="14.15" x14ac:dyDescent="0.4">
      <c r="A3440" s="39"/>
      <c r="E3440" s="74"/>
      <c r="F3440" s="74"/>
      <c r="G3440" s="74"/>
      <c r="S3440" s="61"/>
      <c r="T3440" s="61"/>
    </row>
    <row r="3441" spans="1:20" s="55" customFormat="1" ht="14.15" x14ac:dyDescent="0.4">
      <c r="A3441" s="39"/>
      <c r="E3441" s="74"/>
      <c r="F3441" s="74"/>
      <c r="G3441" s="74"/>
      <c r="S3441" s="61"/>
      <c r="T3441" s="61"/>
    </row>
    <row r="3442" spans="1:20" s="55" customFormat="1" ht="14.15" x14ac:dyDescent="0.4">
      <c r="A3442" s="39"/>
      <c r="E3442" s="74"/>
      <c r="F3442" s="74"/>
      <c r="G3442" s="74"/>
      <c r="S3442" s="61"/>
      <c r="T3442" s="61"/>
    </row>
    <row r="3443" spans="1:20" s="55" customFormat="1" ht="14.15" x14ac:dyDescent="0.4">
      <c r="A3443" s="39"/>
      <c r="E3443" s="74"/>
      <c r="F3443" s="74"/>
      <c r="G3443" s="74"/>
      <c r="S3443" s="61"/>
      <c r="T3443" s="61"/>
    </row>
    <row r="3444" spans="1:20" s="55" customFormat="1" ht="14.15" x14ac:dyDescent="0.4">
      <c r="A3444" s="39"/>
      <c r="E3444" s="74"/>
      <c r="F3444" s="74"/>
      <c r="G3444" s="74"/>
      <c r="S3444" s="61"/>
      <c r="T3444" s="61"/>
    </row>
    <row r="3445" spans="1:20" s="55" customFormat="1" ht="14.15" x14ac:dyDescent="0.4">
      <c r="A3445" s="39"/>
      <c r="E3445" s="74"/>
      <c r="F3445" s="74"/>
      <c r="G3445" s="74"/>
      <c r="S3445" s="61"/>
      <c r="T3445" s="61"/>
    </row>
    <row r="3446" spans="1:20" s="55" customFormat="1" ht="14.15" x14ac:dyDescent="0.4">
      <c r="A3446" s="39"/>
      <c r="E3446" s="74"/>
      <c r="F3446" s="74"/>
      <c r="G3446" s="74"/>
      <c r="S3446" s="61"/>
      <c r="T3446" s="61"/>
    </row>
    <row r="3447" spans="1:20" s="55" customFormat="1" ht="14.15" x14ac:dyDescent="0.4">
      <c r="A3447" s="39"/>
      <c r="E3447" s="74"/>
      <c r="F3447" s="74"/>
      <c r="G3447" s="74"/>
      <c r="S3447" s="61"/>
      <c r="T3447" s="61"/>
    </row>
    <row r="3448" spans="1:20" s="55" customFormat="1" ht="14.15" x14ac:dyDescent="0.4">
      <c r="A3448" s="39"/>
      <c r="E3448" s="74"/>
      <c r="F3448" s="74"/>
      <c r="G3448" s="74"/>
      <c r="S3448" s="61"/>
      <c r="T3448" s="61"/>
    </row>
    <row r="3449" spans="1:20" s="55" customFormat="1" ht="14.15" x14ac:dyDescent="0.4">
      <c r="A3449" s="39"/>
      <c r="E3449" s="74"/>
      <c r="F3449" s="74"/>
      <c r="G3449" s="74"/>
      <c r="S3449" s="61"/>
      <c r="T3449" s="61"/>
    </row>
    <row r="3450" spans="1:20" s="55" customFormat="1" ht="14.15" x14ac:dyDescent="0.4">
      <c r="A3450" s="39"/>
      <c r="E3450" s="74"/>
      <c r="F3450" s="74"/>
      <c r="G3450" s="74"/>
      <c r="S3450" s="61"/>
      <c r="T3450" s="61"/>
    </row>
    <row r="3451" spans="1:20" s="55" customFormat="1" ht="14.15" x14ac:dyDescent="0.4">
      <c r="A3451" s="39"/>
      <c r="E3451" s="74"/>
      <c r="F3451" s="74"/>
      <c r="G3451" s="74"/>
      <c r="S3451" s="61"/>
      <c r="T3451" s="61"/>
    </row>
    <row r="3452" spans="1:20" s="55" customFormat="1" ht="14.15" x14ac:dyDescent="0.4">
      <c r="A3452" s="39"/>
      <c r="E3452" s="74"/>
      <c r="F3452" s="74"/>
      <c r="G3452" s="74"/>
      <c r="S3452" s="61"/>
      <c r="T3452" s="61"/>
    </row>
    <row r="3453" spans="1:20" s="55" customFormat="1" ht="14.15" x14ac:dyDescent="0.4">
      <c r="A3453" s="39"/>
      <c r="E3453" s="74"/>
      <c r="F3453" s="74"/>
      <c r="G3453" s="74"/>
      <c r="S3453" s="61"/>
      <c r="T3453" s="61"/>
    </row>
    <row r="3454" spans="1:20" s="55" customFormat="1" ht="14.15" x14ac:dyDescent="0.4">
      <c r="A3454" s="39"/>
      <c r="E3454" s="74"/>
      <c r="F3454" s="74"/>
      <c r="G3454" s="74"/>
      <c r="S3454" s="61"/>
      <c r="T3454" s="61"/>
    </row>
    <row r="3455" spans="1:20" s="55" customFormat="1" ht="14.15" x14ac:dyDescent="0.4">
      <c r="A3455" s="39"/>
      <c r="E3455" s="74"/>
      <c r="F3455" s="74"/>
      <c r="G3455" s="74"/>
      <c r="S3455" s="61"/>
      <c r="T3455" s="61"/>
    </row>
    <row r="3456" spans="1:20" s="55" customFormat="1" ht="14.15" x14ac:dyDescent="0.4">
      <c r="A3456" s="39"/>
      <c r="E3456" s="74"/>
      <c r="F3456" s="74"/>
      <c r="G3456" s="74"/>
      <c r="S3456" s="61"/>
      <c r="T3456" s="61"/>
    </row>
    <row r="3457" spans="1:20" s="55" customFormat="1" ht="14.15" x14ac:dyDescent="0.4">
      <c r="A3457" s="39"/>
      <c r="E3457" s="74"/>
      <c r="F3457" s="74"/>
      <c r="G3457" s="74"/>
      <c r="S3457" s="61"/>
      <c r="T3457" s="61"/>
    </row>
    <row r="3458" spans="1:20" s="55" customFormat="1" ht="14.15" x14ac:dyDescent="0.4">
      <c r="A3458" s="39"/>
      <c r="E3458" s="74"/>
      <c r="F3458" s="74"/>
      <c r="G3458" s="74"/>
      <c r="S3458" s="61"/>
      <c r="T3458" s="61"/>
    </row>
    <row r="3459" spans="1:20" s="55" customFormat="1" ht="14.15" x14ac:dyDescent="0.4">
      <c r="A3459" s="39"/>
      <c r="E3459" s="74"/>
      <c r="F3459" s="74"/>
      <c r="G3459" s="74"/>
      <c r="S3459" s="61"/>
      <c r="T3459" s="61"/>
    </row>
    <row r="3460" spans="1:20" s="55" customFormat="1" ht="14.15" x14ac:dyDescent="0.4">
      <c r="A3460" s="39"/>
      <c r="E3460" s="74"/>
      <c r="F3460" s="74"/>
      <c r="G3460" s="74"/>
      <c r="S3460" s="61"/>
      <c r="T3460" s="61"/>
    </row>
    <row r="3461" spans="1:20" s="55" customFormat="1" ht="14.15" x14ac:dyDescent="0.4">
      <c r="A3461" s="39"/>
      <c r="E3461" s="74"/>
      <c r="F3461" s="74"/>
      <c r="G3461" s="74"/>
      <c r="S3461" s="61"/>
      <c r="T3461" s="61"/>
    </row>
    <row r="3462" spans="1:20" s="55" customFormat="1" ht="14.15" x14ac:dyDescent="0.4">
      <c r="A3462" s="39"/>
      <c r="E3462" s="74"/>
      <c r="F3462" s="74"/>
      <c r="G3462" s="74"/>
      <c r="S3462" s="61"/>
      <c r="T3462" s="61"/>
    </row>
    <row r="3463" spans="1:20" s="55" customFormat="1" ht="14.15" x14ac:dyDescent="0.4">
      <c r="A3463" s="39"/>
      <c r="E3463" s="74"/>
      <c r="F3463" s="74"/>
      <c r="G3463" s="74"/>
      <c r="S3463" s="61"/>
      <c r="T3463" s="61"/>
    </row>
    <row r="3464" spans="1:20" s="55" customFormat="1" ht="14.15" x14ac:dyDescent="0.4">
      <c r="A3464" s="39"/>
      <c r="E3464" s="74"/>
      <c r="F3464" s="74"/>
      <c r="G3464" s="74"/>
      <c r="S3464" s="61"/>
      <c r="T3464" s="61"/>
    </row>
    <row r="3465" spans="1:20" s="55" customFormat="1" ht="14.15" x14ac:dyDescent="0.4">
      <c r="A3465" s="39"/>
      <c r="E3465" s="74"/>
      <c r="F3465" s="74"/>
      <c r="G3465" s="74"/>
      <c r="S3465" s="61"/>
      <c r="T3465" s="61"/>
    </row>
    <row r="3466" spans="1:20" s="55" customFormat="1" ht="14.15" x14ac:dyDescent="0.4">
      <c r="A3466" s="39"/>
      <c r="E3466" s="74"/>
      <c r="F3466" s="74"/>
      <c r="G3466" s="74"/>
      <c r="S3466" s="61"/>
      <c r="T3466" s="61"/>
    </row>
    <row r="3467" spans="1:20" s="55" customFormat="1" ht="14.15" x14ac:dyDescent="0.4">
      <c r="A3467" s="39"/>
      <c r="E3467" s="74"/>
      <c r="F3467" s="74"/>
      <c r="G3467" s="74"/>
      <c r="S3467" s="61"/>
      <c r="T3467" s="61"/>
    </row>
    <row r="3468" spans="1:20" s="55" customFormat="1" ht="14.15" x14ac:dyDescent="0.4">
      <c r="A3468" s="39"/>
      <c r="E3468" s="74"/>
      <c r="F3468" s="74"/>
      <c r="G3468" s="74"/>
      <c r="S3468" s="61"/>
      <c r="T3468" s="61"/>
    </row>
    <row r="3469" spans="1:20" s="55" customFormat="1" ht="14.15" x14ac:dyDescent="0.4">
      <c r="A3469" s="39"/>
      <c r="E3469" s="74"/>
      <c r="F3469" s="74"/>
      <c r="G3469" s="74"/>
      <c r="S3469" s="61"/>
      <c r="T3469" s="61"/>
    </row>
    <row r="3470" spans="1:20" s="55" customFormat="1" ht="14.15" x14ac:dyDescent="0.4">
      <c r="A3470" s="39"/>
      <c r="E3470" s="74"/>
      <c r="F3470" s="74"/>
      <c r="G3470" s="74"/>
      <c r="S3470" s="61"/>
      <c r="T3470" s="61"/>
    </row>
    <row r="3471" spans="1:20" s="55" customFormat="1" ht="14.15" x14ac:dyDescent="0.4">
      <c r="A3471" s="39"/>
      <c r="E3471" s="74"/>
      <c r="F3471" s="74"/>
      <c r="G3471" s="74"/>
      <c r="S3471" s="61"/>
      <c r="T3471" s="61"/>
    </row>
    <row r="3472" spans="1:20" s="55" customFormat="1" ht="14.15" x14ac:dyDescent="0.4">
      <c r="A3472" s="39"/>
      <c r="E3472" s="74"/>
      <c r="F3472" s="74"/>
      <c r="G3472" s="74"/>
      <c r="S3472" s="61"/>
      <c r="T3472" s="61"/>
    </row>
    <row r="3473" spans="1:20" s="55" customFormat="1" ht="14.15" x14ac:dyDescent="0.4">
      <c r="A3473" s="39"/>
      <c r="E3473" s="74"/>
      <c r="F3473" s="74"/>
      <c r="G3473" s="74"/>
      <c r="S3473" s="61"/>
      <c r="T3473" s="61"/>
    </row>
    <row r="3474" spans="1:20" s="55" customFormat="1" ht="14.15" x14ac:dyDescent="0.4">
      <c r="A3474" s="39"/>
      <c r="E3474" s="74"/>
      <c r="F3474" s="74"/>
      <c r="G3474" s="74"/>
      <c r="S3474" s="61"/>
      <c r="T3474" s="61"/>
    </row>
    <row r="3475" spans="1:20" s="55" customFormat="1" ht="14.15" x14ac:dyDescent="0.4">
      <c r="A3475" s="39"/>
      <c r="E3475" s="74"/>
      <c r="F3475" s="74"/>
      <c r="G3475" s="74"/>
      <c r="S3475" s="61"/>
      <c r="T3475" s="61"/>
    </row>
    <row r="3476" spans="1:20" s="55" customFormat="1" ht="14.15" x14ac:dyDescent="0.4">
      <c r="A3476" s="39"/>
      <c r="E3476" s="74"/>
      <c r="F3476" s="74"/>
      <c r="G3476" s="74"/>
      <c r="S3476" s="61"/>
      <c r="T3476" s="61"/>
    </row>
    <row r="3477" spans="1:20" s="55" customFormat="1" ht="14.15" x14ac:dyDescent="0.4">
      <c r="A3477" s="39"/>
      <c r="E3477" s="74"/>
      <c r="F3477" s="74"/>
      <c r="G3477" s="74"/>
      <c r="S3477" s="61"/>
      <c r="T3477" s="61"/>
    </row>
    <row r="3478" spans="1:20" s="55" customFormat="1" ht="14.15" x14ac:dyDescent="0.4">
      <c r="A3478" s="39"/>
      <c r="E3478" s="74"/>
      <c r="F3478" s="74"/>
      <c r="G3478" s="74"/>
      <c r="S3478" s="61"/>
      <c r="T3478" s="61"/>
    </row>
    <row r="3479" spans="1:20" s="55" customFormat="1" ht="14.15" x14ac:dyDescent="0.4">
      <c r="A3479" s="39"/>
      <c r="E3479" s="74"/>
      <c r="F3479" s="74"/>
      <c r="G3479" s="74"/>
      <c r="S3479" s="61"/>
      <c r="T3479" s="61"/>
    </row>
    <row r="3480" spans="1:20" s="55" customFormat="1" ht="14.15" x14ac:dyDescent="0.4">
      <c r="A3480" s="39"/>
      <c r="E3480" s="74"/>
      <c r="F3480" s="74"/>
      <c r="G3480" s="74"/>
      <c r="S3480" s="61"/>
      <c r="T3480" s="61"/>
    </row>
    <row r="3481" spans="1:20" s="55" customFormat="1" ht="14.15" x14ac:dyDescent="0.4">
      <c r="A3481" s="39"/>
      <c r="E3481" s="74"/>
      <c r="F3481" s="74"/>
      <c r="G3481" s="74"/>
      <c r="S3481" s="61"/>
      <c r="T3481" s="61"/>
    </row>
    <row r="3482" spans="1:20" s="55" customFormat="1" ht="14.15" x14ac:dyDescent="0.4">
      <c r="A3482" s="39"/>
      <c r="E3482" s="74"/>
      <c r="F3482" s="74"/>
      <c r="G3482" s="74"/>
      <c r="S3482" s="61"/>
      <c r="T3482" s="61"/>
    </row>
    <row r="3483" spans="1:20" s="55" customFormat="1" ht="14.15" x14ac:dyDescent="0.4">
      <c r="A3483" s="39"/>
      <c r="E3483" s="74"/>
      <c r="F3483" s="74"/>
      <c r="G3483" s="74"/>
      <c r="S3483" s="61"/>
      <c r="T3483" s="61"/>
    </row>
    <row r="3484" spans="1:20" s="55" customFormat="1" ht="14.15" x14ac:dyDescent="0.4">
      <c r="A3484" s="39"/>
      <c r="E3484" s="74"/>
      <c r="F3484" s="74"/>
      <c r="G3484" s="74"/>
      <c r="S3484" s="61"/>
      <c r="T3484" s="61"/>
    </row>
    <row r="3485" spans="1:20" s="55" customFormat="1" ht="14.15" x14ac:dyDescent="0.4">
      <c r="A3485" s="39"/>
      <c r="E3485" s="74"/>
      <c r="F3485" s="74"/>
      <c r="G3485" s="74"/>
      <c r="S3485" s="61"/>
      <c r="T3485" s="61"/>
    </row>
    <row r="3486" spans="1:20" s="55" customFormat="1" ht="14.15" x14ac:dyDescent="0.4">
      <c r="A3486" s="39"/>
      <c r="E3486" s="74"/>
      <c r="F3486" s="74"/>
      <c r="G3486" s="74"/>
      <c r="S3486" s="61"/>
      <c r="T3486" s="61"/>
    </row>
    <row r="3487" spans="1:20" s="55" customFormat="1" ht="14.15" x14ac:dyDescent="0.4">
      <c r="A3487" s="39"/>
      <c r="E3487" s="74"/>
      <c r="F3487" s="74"/>
      <c r="G3487" s="74"/>
      <c r="S3487" s="61"/>
      <c r="T3487" s="61"/>
    </row>
    <row r="3488" spans="1:20" s="55" customFormat="1" ht="14.15" x14ac:dyDescent="0.4">
      <c r="A3488" s="39"/>
      <c r="E3488" s="74"/>
      <c r="F3488" s="74"/>
      <c r="G3488" s="74"/>
      <c r="S3488" s="61"/>
      <c r="T3488" s="61"/>
    </row>
    <row r="3489" spans="1:20" s="55" customFormat="1" ht="14.15" x14ac:dyDescent="0.4">
      <c r="A3489" s="39"/>
      <c r="E3489" s="74"/>
      <c r="F3489" s="74"/>
      <c r="G3489" s="74"/>
      <c r="S3489" s="61"/>
      <c r="T3489" s="61"/>
    </row>
    <row r="3490" spans="1:20" s="55" customFormat="1" ht="14.15" x14ac:dyDescent="0.4">
      <c r="A3490" s="39"/>
      <c r="E3490" s="74"/>
      <c r="F3490" s="74"/>
      <c r="G3490" s="74"/>
      <c r="S3490" s="61"/>
      <c r="T3490" s="61"/>
    </row>
    <row r="3491" spans="1:20" s="55" customFormat="1" ht="14.15" x14ac:dyDescent="0.4">
      <c r="A3491" s="39"/>
      <c r="E3491" s="74"/>
      <c r="F3491" s="74"/>
      <c r="G3491" s="74"/>
      <c r="S3491" s="61"/>
      <c r="T3491" s="61"/>
    </row>
    <row r="3492" spans="1:20" s="55" customFormat="1" ht="14.15" x14ac:dyDescent="0.4">
      <c r="A3492" s="39"/>
      <c r="E3492" s="74"/>
      <c r="F3492" s="74"/>
      <c r="G3492" s="74"/>
      <c r="S3492" s="61"/>
      <c r="T3492" s="61"/>
    </row>
    <row r="3493" spans="1:20" s="55" customFormat="1" ht="14.15" x14ac:dyDescent="0.4">
      <c r="A3493" s="39"/>
      <c r="E3493" s="74"/>
      <c r="F3493" s="74"/>
      <c r="G3493" s="74"/>
      <c r="S3493" s="61"/>
      <c r="T3493" s="61"/>
    </row>
    <row r="3494" spans="1:20" s="55" customFormat="1" ht="14.15" x14ac:dyDescent="0.4">
      <c r="A3494" s="39"/>
      <c r="E3494" s="74"/>
      <c r="F3494" s="74"/>
      <c r="G3494" s="74"/>
      <c r="S3494" s="61"/>
      <c r="T3494" s="61"/>
    </row>
    <row r="3495" spans="1:20" s="55" customFormat="1" ht="14.15" x14ac:dyDescent="0.4">
      <c r="A3495" s="39"/>
      <c r="E3495" s="74"/>
      <c r="F3495" s="74"/>
      <c r="G3495" s="74"/>
      <c r="S3495" s="61"/>
      <c r="T3495" s="61"/>
    </row>
    <row r="3496" spans="1:20" s="55" customFormat="1" ht="14.15" x14ac:dyDescent="0.4">
      <c r="A3496" s="39"/>
      <c r="E3496" s="74"/>
      <c r="F3496" s="74"/>
      <c r="G3496" s="74"/>
      <c r="S3496" s="61"/>
      <c r="T3496" s="61"/>
    </row>
    <row r="3497" spans="1:20" s="55" customFormat="1" ht="14.15" x14ac:dyDescent="0.4">
      <c r="A3497" s="39"/>
      <c r="E3497" s="74"/>
      <c r="F3497" s="74"/>
      <c r="G3497" s="74"/>
      <c r="S3497" s="61"/>
      <c r="T3497" s="61"/>
    </row>
    <row r="3498" spans="1:20" s="55" customFormat="1" ht="14.15" x14ac:dyDescent="0.4">
      <c r="A3498" s="39"/>
      <c r="E3498" s="74"/>
      <c r="F3498" s="74"/>
      <c r="G3498" s="74"/>
      <c r="S3498" s="61"/>
      <c r="T3498" s="61"/>
    </row>
    <row r="3499" spans="1:20" s="55" customFormat="1" ht="14.15" x14ac:dyDescent="0.4">
      <c r="A3499" s="39"/>
      <c r="E3499" s="74"/>
      <c r="F3499" s="74"/>
      <c r="G3499" s="74"/>
      <c r="S3499" s="61"/>
      <c r="T3499" s="61"/>
    </row>
    <row r="3500" spans="1:20" s="55" customFormat="1" ht="14.15" x14ac:dyDescent="0.4">
      <c r="A3500" s="39"/>
      <c r="E3500" s="74"/>
      <c r="F3500" s="74"/>
      <c r="G3500" s="74"/>
      <c r="S3500" s="61"/>
      <c r="T3500" s="61"/>
    </row>
    <row r="3501" spans="1:20" s="55" customFormat="1" ht="14.15" x14ac:dyDescent="0.4">
      <c r="A3501" s="39"/>
      <c r="E3501" s="74"/>
      <c r="F3501" s="74"/>
      <c r="G3501" s="74"/>
      <c r="S3501" s="61"/>
      <c r="T3501" s="61"/>
    </row>
    <row r="3502" spans="1:20" s="55" customFormat="1" ht="14.15" x14ac:dyDescent="0.4">
      <c r="A3502" s="39"/>
      <c r="E3502" s="74"/>
      <c r="F3502" s="74"/>
      <c r="G3502" s="74"/>
      <c r="S3502" s="61"/>
      <c r="T3502" s="61"/>
    </row>
    <row r="3503" spans="1:20" s="55" customFormat="1" ht="14.15" x14ac:dyDescent="0.4">
      <c r="A3503" s="39"/>
      <c r="E3503" s="74"/>
      <c r="F3503" s="74"/>
      <c r="G3503" s="74"/>
      <c r="S3503" s="61"/>
      <c r="T3503" s="61"/>
    </row>
    <row r="3504" spans="1:20" s="55" customFormat="1" ht="14.15" x14ac:dyDescent="0.4">
      <c r="A3504" s="39"/>
      <c r="E3504" s="74"/>
      <c r="F3504" s="74"/>
      <c r="G3504" s="74"/>
      <c r="S3504" s="61"/>
      <c r="T3504" s="61"/>
    </row>
    <row r="3505" spans="1:20" s="55" customFormat="1" ht="14.15" x14ac:dyDescent="0.4">
      <c r="A3505" s="39"/>
      <c r="E3505" s="74"/>
      <c r="F3505" s="74"/>
      <c r="G3505" s="74"/>
      <c r="S3505" s="61"/>
      <c r="T3505" s="61"/>
    </row>
    <row r="3506" spans="1:20" s="55" customFormat="1" ht="14.15" x14ac:dyDescent="0.4">
      <c r="A3506" s="39"/>
      <c r="E3506" s="74"/>
      <c r="F3506" s="74"/>
      <c r="G3506" s="74"/>
      <c r="S3506" s="61"/>
      <c r="T3506" s="61"/>
    </row>
    <row r="3507" spans="1:20" s="55" customFormat="1" ht="14.15" x14ac:dyDescent="0.4">
      <c r="A3507" s="39"/>
      <c r="E3507" s="74"/>
      <c r="F3507" s="74"/>
      <c r="G3507" s="74"/>
      <c r="S3507" s="61"/>
      <c r="T3507" s="61"/>
    </row>
    <row r="3508" spans="1:20" s="55" customFormat="1" ht="14.15" x14ac:dyDescent="0.4">
      <c r="A3508" s="39"/>
      <c r="E3508" s="74"/>
      <c r="F3508" s="74"/>
      <c r="G3508" s="74"/>
      <c r="S3508" s="61"/>
      <c r="T3508" s="61"/>
    </row>
    <row r="3509" spans="1:20" s="55" customFormat="1" ht="14.15" x14ac:dyDescent="0.4">
      <c r="A3509" s="39"/>
      <c r="E3509" s="74"/>
      <c r="F3509" s="74"/>
      <c r="G3509" s="74"/>
      <c r="S3509" s="61"/>
      <c r="T3509" s="61"/>
    </row>
    <row r="3510" spans="1:20" s="55" customFormat="1" ht="14.15" x14ac:dyDescent="0.4">
      <c r="A3510" s="39"/>
      <c r="E3510" s="74"/>
      <c r="F3510" s="74"/>
      <c r="G3510" s="74"/>
      <c r="S3510" s="61"/>
      <c r="T3510" s="61"/>
    </row>
    <row r="3511" spans="1:20" s="55" customFormat="1" ht="14.15" x14ac:dyDescent="0.4">
      <c r="A3511" s="39"/>
      <c r="E3511" s="74"/>
      <c r="F3511" s="74"/>
      <c r="G3511" s="74"/>
      <c r="S3511" s="61"/>
      <c r="T3511" s="61"/>
    </row>
    <row r="3512" spans="1:20" s="55" customFormat="1" ht="14.15" x14ac:dyDescent="0.4">
      <c r="A3512" s="39"/>
      <c r="E3512" s="74"/>
      <c r="F3512" s="74"/>
      <c r="G3512" s="74"/>
      <c r="S3512" s="61"/>
      <c r="T3512" s="61"/>
    </row>
    <row r="3513" spans="1:20" s="55" customFormat="1" ht="14.15" x14ac:dyDescent="0.4">
      <c r="A3513" s="39"/>
      <c r="E3513" s="74"/>
      <c r="F3513" s="74"/>
      <c r="G3513" s="74"/>
      <c r="S3513" s="61"/>
      <c r="T3513" s="61"/>
    </row>
    <row r="3514" spans="1:20" s="55" customFormat="1" ht="14.15" x14ac:dyDescent="0.4">
      <c r="A3514" s="39"/>
      <c r="E3514" s="74"/>
      <c r="F3514" s="74"/>
      <c r="G3514" s="74"/>
      <c r="S3514" s="61"/>
      <c r="T3514" s="61"/>
    </row>
    <row r="3515" spans="1:20" s="55" customFormat="1" ht="14.15" x14ac:dyDescent="0.4">
      <c r="A3515" s="39"/>
      <c r="E3515" s="74"/>
      <c r="F3515" s="74"/>
      <c r="G3515" s="74"/>
      <c r="S3515" s="61"/>
      <c r="T3515" s="61"/>
    </row>
    <row r="3516" spans="1:20" s="55" customFormat="1" ht="14.15" x14ac:dyDescent="0.4">
      <c r="A3516" s="39"/>
      <c r="E3516" s="74"/>
      <c r="F3516" s="74"/>
      <c r="G3516" s="74"/>
      <c r="S3516" s="61"/>
      <c r="T3516" s="61"/>
    </row>
    <row r="3517" spans="1:20" s="55" customFormat="1" ht="14.15" x14ac:dyDescent="0.4">
      <c r="A3517" s="39"/>
      <c r="E3517" s="74"/>
      <c r="F3517" s="74"/>
      <c r="G3517" s="74"/>
      <c r="S3517" s="61"/>
      <c r="T3517" s="61"/>
    </row>
    <row r="3518" spans="1:20" s="55" customFormat="1" ht="14.15" x14ac:dyDescent="0.4">
      <c r="A3518" s="39"/>
      <c r="E3518" s="74"/>
      <c r="F3518" s="74"/>
      <c r="G3518" s="74"/>
      <c r="S3518" s="61"/>
      <c r="T3518" s="61"/>
    </row>
    <row r="3519" spans="1:20" s="55" customFormat="1" ht="14.15" x14ac:dyDescent="0.4">
      <c r="A3519" s="39"/>
      <c r="E3519" s="74"/>
      <c r="F3519" s="74"/>
      <c r="G3519" s="74"/>
      <c r="S3519" s="61"/>
      <c r="T3519" s="61"/>
    </row>
    <row r="3520" spans="1:20" s="55" customFormat="1" ht="14.15" x14ac:dyDescent="0.4">
      <c r="A3520" s="39"/>
      <c r="E3520" s="74"/>
      <c r="F3520" s="74"/>
      <c r="G3520" s="74"/>
      <c r="S3520" s="61"/>
      <c r="T3520" s="61"/>
    </row>
    <row r="3521" spans="1:20" s="55" customFormat="1" ht="14.15" x14ac:dyDescent="0.4">
      <c r="A3521" s="39"/>
      <c r="E3521" s="74"/>
      <c r="F3521" s="74"/>
      <c r="G3521" s="74"/>
      <c r="S3521" s="61"/>
      <c r="T3521" s="61"/>
    </row>
    <row r="3522" spans="1:20" s="55" customFormat="1" ht="14.15" x14ac:dyDescent="0.4">
      <c r="A3522" s="39"/>
      <c r="E3522" s="74"/>
      <c r="F3522" s="74"/>
      <c r="G3522" s="74"/>
      <c r="S3522" s="61"/>
      <c r="T3522" s="61"/>
    </row>
    <row r="3523" spans="1:20" s="55" customFormat="1" ht="14.15" x14ac:dyDescent="0.4">
      <c r="A3523" s="39"/>
      <c r="E3523" s="74"/>
      <c r="F3523" s="74"/>
      <c r="G3523" s="74"/>
      <c r="S3523" s="61"/>
      <c r="T3523" s="61"/>
    </row>
    <row r="3524" spans="1:20" s="55" customFormat="1" ht="14.15" x14ac:dyDescent="0.4">
      <c r="A3524" s="39"/>
      <c r="E3524" s="74"/>
      <c r="F3524" s="74"/>
      <c r="G3524" s="74"/>
      <c r="S3524" s="61"/>
      <c r="T3524" s="61"/>
    </row>
    <row r="3525" spans="1:20" s="55" customFormat="1" ht="14.15" x14ac:dyDescent="0.4">
      <c r="A3525" s="39"/>
      <c r="E3525" s="74"/>
      <c r="F3525" s="74"/>
      <c r="G3525" s="74"/>
      <c r="S3525" s="61"/>
      <c r="T3525" s="61"/>
    </row>
    <row r="3526" spans="1:20" s="55" customFormat="1" ht="14.15" x14ac:dyDescent="0.4">
      <c r="A3526" s="39"/>
      <c r="E3526" s="74"/>
      <c r="F3526" s="74"/>
      <c r="G3526" s="74"/>
      <c r="S3526" s="61"/>
      <c r="T3526" s="61"/>
    </row>
    <row r="3527" spans="1:20" s="55" customFormat="1" ht="14.15" x14ac:dyDescent="0.4">
      <c r="A3527" s="39"/>
      <c r="E3527" s="74"/>
      <c r="F3527" s="74"/>
      <c r="G3527" s="74"/>
      <c r="S3527" s="61"/>
      <c r="T3527" s="61"/>
    </row>
    <row r="3528" spans="1:20" s="55" customFormat="1" ht="14.15" x14ac:dyDescent="0.4">
      <c r="A3528" s="39"/>
      <c r="E3528" s="74"/>
      <c r="F3528" s="74"/>
      <c r="G3528" s="74"/>
      <c r="S3528" s="61"/>
      <c r="T3528" s="61"/>
    </row>
    <row r="3529" spans="1:20" s="55" customFormat="1" ht="14.15" x14ac:dyDescent="0.4">
      <c r="A3529" s="39"/>
      <c r="E3529" s="74"/>
      <c r="F3529" s="74"/>
      <c r="G3529" s="74"/>
      <c r="S3529" s="61"/>
      <c r="T3529" s="61"/>
    </row>
    <row r="3530" spans="1:20" s="55" customFormat="1" ht="14.15" x14ac:dyDescent="0.4">
      <c r="A3530" s="39"/>
      <c r="E3530" s="74"/>
      <c r="F3530" s="74"/>
      <c r="G3530" s="74"/>
      <c r="S3530" s="61"/>
      <c r="T3530" s="61"/>
    </row>
    <row r="3531" spans="1:20" s="55" customFormat="1" ht="14.15" x14ac:dyDescent="0.4">
      <c r="A3531" s="39"/>
      <c r="E3531" s="74"/>
      <c r="F3531" s="74"/>
      <c r="G3531" s="74"/>
      <c r="S3531" s="61"/>
      <c r="T3531" s="61"/>
    </row>
    <row r="3532" spans="1:20" s="55" customFormat="1" ht="14.15" x14ac:dyDescent="0.4">
      <c r="A3532" s="39"/>
      <c r="E3532" s="74"/>
      <c r="F3532" s="74"/>
      <c r="G3532" s="74"/>
      <c r="S3532" s="61"/>
      <c r="T3532" s="61"/>
    </row>
    <row r="3533" spans="1:20" s="55" customFormat="1" ht="14.15" x14ac:dyDescent="0.4">
      <c r="A3533" s="39"/>
      <c r="E3533" s="74"/>
      <c r="F3533" s="74"/>
      <c r="G3533" s="74"/>
      <c r="S3533" s="61"/>
      <c r="T3533" s="61"/>
    </row>
    <row r="3534" spans="1:20" s="55" customFormat="1" ht="14.15" x14ac:dyDescent="0.4">
      <c r="A3534" s="39"/>
      <c r="E3534" s="74"/>
      <c r="F3534" s="74"/>
      <c r="G3534" s="74"/>
      <c r="S3534" s="61"/>
      <c r="T3534" s="61"/>
    </row>
    <row r="3535" spans="1:20" s="55" customFormat="1" ht="14.15" x14ac:dyDescent="0.4">
      <c r="A3535" s="39"/>
      <c r="E3535" s="74"/>
      <c r="F3535" s="74"/>
      <c r="G3535" s="74"/>
      <c r="S3535" s="61"/>
      <c r="T3535" s="61"/>
    </row>
    <row r="3536" spans="1:20" s="55" customFormat="1" ht="14.15" x14ac:dyDescent="0.4">
      <c r="A3536" s="39"/>
      <c r="E3536" s="74"/>
      <c r="F3536" s="74"/>
      <c r="G3536" s="74"/>
      <c r="S3536" s="61"/>
      <c r="T3536" s="61"/>
    </row>
    <row r="3537" spans="1:20" s="55" customFormat="1" ht="14.15" x14ac:dyDescent="0.4">
      <c r="A3537" s="39"/>
      <c r="E3537" s="74"/>
      <c r="F3537" s="74"/>
      <c r="G3537" s="74"/>
      <c r="S3537" s="61"/>
      <c r="T3537" s="61"/>
    </row>
    <row r="3538" spans="1:20" s="55" customFormat="1" ht="14.15" x14ac:dyDescent="0.4">
      <c r="A3538" s="39"/>
      <c r="E3538" s="74"/>
      <c r="F3538" s="74"/>
      <c r="G3538" s="74"/>
      <c r="S3538" s="61"/>
      <c r="T3538" s="61"/>
    </row>
    <row r="3539" spans="1:20" s="55" customFormat="1" ht="14.15" x14ac:dyDescent="0.4">
      <c r="A3539" s="39"/>
      <c r="E3539" s="74"/>
      <c r="F3539" s="74"/>
      <c r="G3539" s="74"/>
      <c r="S3539" s="61"/>
      <c r="T3539" s="61"/>
    </row>
    <row r="3540" spans="1:20" s="55" customFormat="1" ht="14.15" x14ac:dyDescent="0.4">
      <c r="A3540" s="39"/>
      <c r="E3540" s="74"/>
      <c r="F3540" s="74"/>
      <c r="G3540" s="74"/>
      <c r="S3540" s="61"/>
      <c r="T3540" s="61"/>
    </row>
    <row r="3541" spans="1:20" s="55" customFormat="1" ht="14.15" x14ac:dyDescent="0.4">
      <c r="A3541" s="39"/>
      <c r="E3541" s="74"/>
      <c r="F3541" s="74"/>
      <c r="G3541" s="74"/>
      <c r="S3541" s="61"/>
      <c r="T3541" s="61"/>
    </row>
    <row r="3542" spans="1:20" s="55" customFormat="1" ht="14.15" x14ac:dyDescent="0.4">
      <c r="A3542" s="39"/>
      <c r="E3542" s="74"/>
      <c r="F3542" s="74"/>
      <c r="G3542" s="74"/>
      <c r="S3542" s="61"/>
      <c r="T3542" s="61"/>
    </row>
    <row r="3543" spans="1:20" s="55" customFormat="1" ht="14.15" x14ac:dyDescent="0.4">
      <c r="A3543" s="39"/>
      <c r="E3543" s="74"/>
      <c r="F3543" s="74"/>
      <c r="G3543" s="74"/>
      <c r="S3543" s="61"/>
      <c r="T3543" s="61"/>
    </row>
    <row r="3544" spans="1:20" s="55" customFormat="1" ht="14.15" x14ac:dyDescent="0.4">
      <c r="A3544" s="39"/>
      <c r="E3544" s="74"/>
      <c r="F3544" s="74"/>
      <c r="G3544" s="74"/>
      <c r="S3544" s="61"/>
      <c r="T3544" s="61"/>
    </row>
    <row r="3545" spans="1:20" s="55" customFormat="1" ht="14.15" x14ac:dyDescent="0.4">
      <c r="A3545" s="39"/>
      <c r="E3545" s="74"/>
      <c r="F3545" s="74"/>
      <c r="G3545" s="74"/>
      <c r="S3545" s="61"/>
      <c r="T3545" s="61"/>
    </row>
    <row r="3546" spans="1:20" s="55" customFormat="1" ht="14.15" x14ac:dyDescent="0.4">
      <c r="A3546" s="39"/>
      <c r="E3546" s="74"/>
      <c r="F3546" s="74"/>
      <c r="G3546" s="74"/>
      <c r="S3546" s="61"/>
      <c r="T3546" s="61"/>
    </row>
    <row r="3547" spans="1:20" s="55" customFormat="1" ht="14.15" x14ac:dyDescent="0.4">
      <c r="A3547" s="39"/>
      <c r="E3547" s="74"/>
      <c r="F3547" s="74"/>
      <c r="G3547" s="74"/>
      <c r="S3547" s="61"/>
      <c r="T3547" s="61"/>
    </row>
    <row r="3548" spans="1:20" s="55" customFormat="1" ht="14.15" x14ac:dyDescent="0.4">
      <c r="A3548" s="39"/>
      <c r="E3548" s="74"/>
      <c r="F3548" s="74"/>
      <c r="G3548" s="74"/>
      <c r="S3548" s="61"/>
      <c r="T3548" s="61"/>
    </row>
    <row r="3549" spans="1:20" s="55" customFormat="1" ht="14.15" x14ac:dyDescent="0.4">
      <c r="A3549" s="39"/>
      <c r="E3549" s="74"/>
      <c r="F3549" s="74"/>
      <c r="G3549" s="74"/>
      <c r="S3549" s="61"/>
      <c r="T3549" s="61"/>
    </row>
    <row r="3550" spans="1:20" s="55" customFormat="1" ht="14.15" x14ac:dyDescent="0.4">
      <c r="A3550" s="39"/>
      <c r="E3550" s="74"/>
      <c r="F3550" s="74"/>
      <c r="G3550" s="74"/>
      <c r="S3550" s="61"/>
      <c r="T3550" s="61"/>
    </row>
    <row r="3551" spans="1:20" s="55" customFormat="1" ht="14.15" x14ac:dyDescent="0.4">
      <c r="A3551" s="39"/>
      <c r="E3551" s="74"/>
      <c r="F3551" s="74"/>
      <c r="G3551" s="74"/>
      <c r="S3551" s="61"/>
      <c r="T3551" s="61"/>
    </row>
    <row r="3552" spans="1:20" s="55" customFormat="1" ht="14.15" x14ac:dyDescent="0.4">
      <c r="A3552" s="39"/>
      <c r="E3552" s="74"/>
      <c r="F3552" s="74"/>
      <c r="G3552" s="74"/>
      <c r="S3552" s="61"/>
      <c r="T3552" s="61"/>
    </row>
    <row r="3553" spans="1:20" s="55" customFormat="1" ht="14.15" x14ac:dyDescent="0.4">
      <c r="A3553" s="39"/>
      <c r="E3553" s="74"/>
      <c r="F3553" s="74"/>
      <c r="G3553" s="74"/>
      <c r="S3553" s="61"/>
      <c r="T3553" s="61"/>
    </row>
    <row r="3554" spans="1:20" s="55" customFormat="1" ht="14.15" x14ac:dyDescent="0.4">
      <c r="A3554" s="39"/>
      <c r="E3554" s="74"/>
      <c r="F3554" s="74"/>
      <c r="G3554" s="74"/>
      <c r="S3554" s="61"/>
      <c r="T3554" s="61"/>
    </row>
    <row r="3555" spans="1:20" s="55" customFormat="1" ht="14.15" x14ac:dyDescent="0.4">
      <c r="A3555" s="39"/>
      <c r="E3555" s="74"/>
      <c r="F3555" s="74"/>
      <c r="G3555" s="74"/>
      <c r="S3555" s="61"/>
      <c r="T3555" s="61"/>
    </row>
    <row r="3556" spans="1:20" s="55" customFormat="1" ht="14.15" x14ac:dyDescent="0.4">
      <c r="A3556" s="39"/>
      <c r="E3556" s="74"/>
      <c r="F3556" s="74"/>
      <c r="G3556" s="74"/>
      <c r="S3556" s="61"/>
      <c r="T3556" s="61"/>
    </row>
    <row r="3557" spans="1:20" s="55" customFormat="1" ht="14.15" x14ac:dyDescent="0.4">
      <c r="A3557" s="39"/>
      <c r="E3557" s="74"/>
      <c r="F3557" s="74"/>
      <c r="G3557" s="74"/>
      <c r="S3557" s="61"/>
      <c r="T3557" s="61"/>
    </row>
    <row r="3558" spans="1:20" s="55" customFormat="1" ht="14.15" x14ac:dyDescent="0.4">
      <c r="A3558" s="39"/>
      <c r="E3558" s="74"/>
      <c r="F3558" s="74"/>
      <c r="G3558" s="74"/>
      <c r="S3558" s="61"/>
      <c r="T3558" s="61"/>
    </row>
    <row r="3559" spans="1:20" s="55" customFormat="1" ht="14.15" x14ac:dyDescent="0.4">
      <c r="A3559" s="39"/>
      <c r="E3559" s="74"/>
      <c r="F3559" s="74"/>
      <c r="G3559" s="74"/>
      <c r="S3559" s="61"/>
      <c r="T3559" s="61"/>
    </row>
    <row r="3560" spans="1:20" s="55" customFormat="1" ht="14.15" x14ac:dyDescent="0.4">
      <c r="A3560" s="39"/>
      <c r="E3560" s="74"/>
      <c r="F3560" s="74"/>
      <c r="G3560" s="74"/>
      <c r="S3560" s="61"/>
      <c r="T3560" s="61"/>
    </row>
    <row r="3561" spans="1:20" s="55" customFormat="1" ht="14.15" x14ac:dyDescent="0.4">
      <c r="A3561" s="39"/>
      <c r="E3561" s="74"/>
      <c r="F3561" s="74"/>
      <c r="G3561" s="74"/>
      <c r="S3561" s="61"/>
      <c r="T3561" s="61"/>
    </row>
    <row r="3562" spans="1:20" s="55" customFormat="1" ht="14.15" x14ac:dyDescent="0.4">
      <c r="A3562" s="39"/>
      <c r="E3562" s="74"/>
      <c r="F3562" s="74"/>
      <c r="G3562" s="74"/>
      <c r="S3562" s="61"/>
      <c r="T3562" s="61"/>
    </row>
    <row r="3563" spans="1:20" s="55" customFormat="1" ht="14.15" x14ac:dyDescent="0.4">
      <c r="A3563" s="39"/>
      <c r="E3563" s="74"/>
      <c r="F3563" s="74"/>
      <c r="G3563" s="74"/>
      <c r="S3563" s="61"/>
      <c r="T3563" s="61"/>
    </row>
    <row r="3564" spans="1:20" s="55" customFormat="1" ht="14.15" x14ac:dyDescent="0.4">
      <c r="A3564" s="39"/>
      <c r="E3564" s="74"/>
      <c r="F3564" s="74"/>
      <c r="G3564" s="74"/>
      <c r="S3564" s="61"/>
      <c r="T3564" s="61"/>
    </row>
    <row r="3565" spans="1:20" s="55" customFormat="1" ht="14.15" x14ac:dyDescent="0.4">
      <c r="A3565" s="39"/>
      <c r="E3565" s="74"/>
      <c r="F3565" s="74"/>
      <c r="G3565" s="74"/>
      <c r="S3565" s="61"/>
      <c r="T3565" s="61"/>
    </row>
    <row r="3566" spans="1:20" s="55" customFormat="1" ht="14.15" x14ac:dyDescent="0.4">
      <c r="A3566" s="39"/>
      <c r="E3566" s="74"/>
      <c r="F3566" s="74"/>
      <c r="G3566" s="74"/>
      <c r="S3566" s="61"/>
      <c r="T3566" s="61"/>
    </row>
    <row r="3567" spans="1:20" s="55" customFormat="1" ht="14.15" x14ac:dyDescent="0.4">
      <c r="A3567" s="39"/>
      <c r="E3567" s="74"/>
      <c r="F3567" s="74"/>
      <c r="G3567" s="74"/>
      <c r="S3567" s="61"/>
      <c r="T3567" s="61"/>
    </row>
    <row r="3568" spans="1:20" s="55" customFormat="1" ht="14.15" x14ac:dyDescent="0.4">
      <c r="A3568" s="39"/>
      <c r="E3568" s="74"/>
      <c r="F3568" s="74"/>
      <c r="G3568" s="74"/>
      <c r="S3568" s="61"/>
      <c r="T3568" s="61"/>
    </row>
    <row r="3569" spans="1:20" s="55" customFormat="1" ht="14.15" x14ac:dyDescent="0.4">
      <c r="A3569" s="39"/>
      <c r="E3569" s="74"/>
      <c r="F3569" s="74"/>
      <c r="G3569" s="74"/>
      <c r="S3569" s="61"/>
      <c r="T3569" s="61"/>
    </row>
    <row r="3570" spans="1:20" s="55" customFormat="1" ht="14.15" x14ac:dyDescent="0.4">
      <c r="A3570" s="39"/>
      <c r="E3570" s="74"/>
      <c r="F3570" s="74"/>
      <c r="G3570" s="74"/>
      <c r="S3570" s="61"/>
      <c r="T3570" s="61"/>
    </row>
    <row r="3571" spans="1:20" s="55" customFormat="1" ht="14.15" x14ac:dyDescent="0.4">
      <c r="A3571" s="39"/>
      <c r="E3571" s="74"/>
      <c r="F3571" s="74"/>
      <c r="G3571" s="74"/>
      <c r="S3571" s="61"/>
      <c r="T3571" s="61"/>
    </row>
    <row r="3572" spans="1:20" s="55" customFormat="1" ht="14.15" x14ac:dyDescent="0.4">
      <c r="A3572" s="39"/>
      <c r="E3572" s="74"/>
      <c r="F3572" s="74"/>
      <c r="G3572" s="74"/>
      <c r="S3572" s="61"/>
      <c r="T3572" s="61"/>
    </row>
    <row r="3573" spans="1:20" s="55" customFormat="1" ht="14.15" x14ac:dyDescent="0.4">
      <c r="A3573" s="39"/>
      <c r="E3573" s="74"/>
      <c r="F3573" s="74"/>
      <c r="G3573" s="74"/>
      <c r="S3573" s="61"/>
      <c r="T3573" s="61"/>
    </row>
    <row r="3574" spans="1:20" s="55" customFormat="1" ht="14.15" x14ac:dyDescent="0.4">
      <c r="A3574" s="39"/>
      <c r="E3574" s="74"/>
      <c r="F3574" s="74"/>
      <c r="G3574" s="74"/>
      <c r="S3574" s="61"/>
      <c r="T3574" s="61"/>
    </row>
    <row r="3575" spans="1:20" s="55" customFormat="1" ht="14.15" x14ac:dyDescent="0.4">
      <c r="A3575" s="39"/>
      <c r="E3575" s="74"/>
      <c r="F3575" s="74"/>
      <c r="G3575" s="74"/>
      <c r="S3575" s="61"/>
      <c r="T3575" s="61"/>
    </row>
    <row r="3576" spans="1:20" s="55" customFormat="1" ht="14.15" x14ac:dyDescent="0.4">
      <c r="A3576" s="39"/>
      <c r="E3576" s="74"/>
      <c r="F3576" s="74"/>
      <c r="G3576" s="74"/>
      <c r="S3576" s="61"/>
      <c r="T3576" s="61"/>
    </row>
    <row r="3577" spans="1:20" s="55" customFormat="1" ht="14.15" x14ac:dyDescent="0.4">
      <c r="A3577" s="39"/>
      <c r="E3577" s="74"/>
      <c r="F3577" s="74"/>
      <c r="G3577" s="74"/>
      <c r="S3577" s="61"/>
      <c r="T3577" s="61"/>
    </row>
    <row r="3578" spans="1:20" s="55" customFormat="1" ht="14.15" x14ac:dyDescent="0.4">
      <c r="A3578" s="39"/>
      <c r="E3578" s="74"/>
      <c r="F3578" s="74"/>
      <c r="G3578" s="74"/>
      <c r="S3578" s="61"/>
      <c r="T3578" s="61"/>
    </row>
    <row r="3579" spans="1:20" s="55" customFormat="1" ht="14.15" x14ac:dyDescent="0.4">
      <c r="A3579" s="39"/>
      <c r="E3579" s="74"/>
      <c r="F3579" s="74"/>
      <c r="G3579" s="74"/>
      <c r="S3579" s="61"/>
      <c r="T3579" s="61"/>
    </row>
    <row r="3580" spans="1:20" s="55" customFormat="1" ht="14.15" x14ac:dyDescent="0.4">
      <c r="A3580" s="39"/>
      <c r="E3580" s="74"/>
      <c r="F3580" s="74"/>
      <c r="G3580" s="74"/>
      <c r="S3580" s="61"/>
      <c r="T3580" s="61"/>
    </row>
    <row r="3581" spans="1:20" s="55" customFormat="1" ht="14.15" x14ac:dyDescent="0.4">
      <c r="A3581" s="39"/>
      <c r="E3581" s="74"/>
      <c r="F3581" s="74"/>
      <c r="G3581" s="74"/>
      <c r="S3581" s="61"/>
      <c r="T3581" s="61"/>
    </row>
    <row r="3582" spans="1:20" s="55" customFormat="1" ht="14.15" x14ac:dyDescent="0.4">
      <c r="A3582" s="39"/>
      <c r="E3582" s="74"/>
      <c r="F3582" s="74"/>
      <c r="G3582" s="74"/>
      <c r="S3582" s="61"/>
      <c r="T3582" s="61"/>
    </row>
    <row r="3583" spans="1:20" s="55" customFormat="1" ht="14.15" x14ac:dyDescent="0.4">
      <c r="A3583" s="39"/>
      <c r="E3583" s="74"/>
      <c r="F3583" s="74"/>
      <c r="G3583" s="74"/>
      <c r="S3583" s="61"/>
      <c r="T3583" s="61"/>
    </row>
    <row r="3584" spans="1:20" s="55" customFormat="1" ht="14.15" x14ac:dyDescent="0.4">
      <c r="A3584" s="39"/>
      <c r="E3584" s="74"/>
      <c r="F3584" s="74"/>
      <c r="G3584" s="74"/>
      <c r="S3584" s="61"/>
      <c r="T3584" s="61"/>
    </row>
    <row r="3585" spans="1:20" s="55" customFormat="1" ht="14.15" x14ac:dyDescent="0.4">
      <c r="A3585" s="39"/>
      <c r="E3585" s="74"/>
      <c r="F3585" s="74"/>
      <c r="G3585" s="74"/>
      <c r="S3585" s="61"/>
      <c r="T3585" s="61"/>
    </row>
    <row r="3586" spans="1:20" s="55" customFormat="1" ht="14.15" x14ac:dyDescent="0.4">
      <c r="A3586" s="39"/>
      <c r="E3586" s="74"/>
      <c r="F3586" s="74"/>
      <c r="G3586" s="74"/>
      <c r="S3586" s="61"/>
      <c r="T3586" s="61"/>
    </row>
    <row r="3587" spans="1:20" s="55" customFormat="1" ht="14.15" x14ac:dyDescent="0.4">
      <c r="A3587" s="39"/>
      <c r="E3587" s="74"/>
      <c r="F3587" s="74"/>
      <c r="G3587" s="74"/>
      <c r="S3587" s="61"/>
      <c r="T3587" s="61"/>
    </row>
    <row r="3588" spans="1:20" s="55" customFormat="1" ht="14.15" x14ac:dyDescent="0.4">
      <c r="A3588" s="39"/>
      <c r="E3588" s="74"/>
      <c r="F3588" s="74"/>
      <c r="G3588" s="74"/>
      <c r="S3588" s="61"/>
      <c r="T3588" s="61"/>
    </row>
    <row r="3589" spans="1:20" s="55" customFormat="1" ht="14.15" x14ac:dyDescent="0.4">
      <c r="A3589" s="39"/>
      <c r="E3589" s="74"/>
      <c r="F3589" s="74"/>
      <c r="G3589" s="74"/>
      <c r="S3589" s="61"/>
      <c r="T3589" s="61"/>
    </row>
    <row r="3590" spans="1:20" s="55" customFormat="1" ht="14.15" x14ac:dyDescent="0.4">
      <c r="A3590" s="39"/>
      <c r="E3590" s="74"/>
      <c r="F3590" s="74"/>
      <c r="G3590" s="74"/>
      <c r="S3590" s="61"/>
      <c r="T3590" s="61"/>
    </row>
    <row r="3591" spans="1:20" s="55" customFormat="1" ht="14.15" x14ac:dyDescent="0.4">
      <c r="A3591" s="39"/>
      <c r="E3591" s="74"/>
      <c r="F3591" s="74"/>
      <c r="G3591" s="74"/>
      <c r="S3591" s="61"/>
      <c r="T3591" s="61"/>
    </row>
    <row r="3592" spans="1:20" s="55" customFormat="1" ht="14.15" x14ac:dyDescent="0.4">
      <c r="A3592" s="39"/>
      <c r="E3592" s="74"/>
      <c r="F3592" s="74"/>
      <c r="G3592" s="74"/>
      <c r="S3592" s="61"/>
      <c r="T3592" s="61"/>
    </row>
    <row r="3593" spans="1:20" s="55" customFormat="1" ht="14.15" x14ac:dyDescent="0.4">
      <c r="A3593" s="39"/>
      <c r="E3593" s="74"/>
      <c r="F3593" s="74"/>
      <c r="G3593" s="74"/>
      <c r="S3593" s="61"/>
      <c r="T3593" s="61"/>
    </row>
    <row r="3594" spans="1:20" s="55" customFormat="1" ht="14.15" x14ac:dyDescent="0.4">
      <c r="A3594" s="39"/>
      <c r="E3594" s="74"/>
      <c r="F3594" s="74"/>
      <c r="G3594" s="74"/>
      <c r="S3594" s="61"/>
      <c r="T3594" s="61"/>
    </row>
    <row r="3595" spans="1:20" s="55" customFormat="1" ht="14.15" x14ac:dyDescent="0.4">
      <c r="A3595" s="39"/>
      <c r="E3595" s="74"/>
      <c r="F3595" s="74"/>
      <c r="G3595" s="74"/>
      <c r="S3595" s="61"/>
      <c r="T3595" s="61"/>
    </row>
    <row r="3596" spans="1:20" s="55" customFormat="1" ht="14.15" x14ac:dyDescent="0.4">
      <c r="A3596" s="39"/>
      <c r="E3596" s="74"/>
      <c r="F3596" s="74"/>
      <c r="G3596" s="74"/>
      <c r="S3596" s="61"/>
      <c r="T3596" s="61"/>
    </row>
    <row r="3597" spans="1:20" s="55" customFormat="1" ht="14.15" x14ac:dyDescent="0.4">
      <c r="A3597" s="39"/>
      <c r="E3597" s="74"/>
      <c r="F3597" s="74"/>
      <c r="G3597" s="74"/>
      <c r="S3597" s="61"/>
      <c r="T3597" s="61"/>
    </row>
    <row r="3598" spans="1:20" s="55" customFormat="1" ht="14.15" x14ac:dyDescent="0.4">
      <c r="A3598" s="39"/>
      <c r="E3598" s="74"/>
      <c r="F3598" s="74"/>
      <c r="G3598" s="74"/>
      <c r="S3598" s="61"/>
      <c r="T3598" s="61"/>
    </row>
    <row r="3599" spans="1:20" s="55" customFormat="1" ht="14.15" x14ac:dyDescent="0.4">
      <c r="A3599" s="39"/>
      <c r="E3599" s="74"/>
      <c r="F3599" s="74"/>
      <c r="G3599" s="74"/>
      <c r="S3599" s="61"/>
      <c r="T3599" s="61"/>
    </row>
    <row r="3600" spans="1:20" s="55" customFormat="1" ht="14.15" x14ac:dyDescent="0.4">
      <c r="A3600" s="39"/>
      <c r="E3600" s="74"/>
      <c r="F3600" s="74"/>
      <c r="G3600" s="74"/>
      <c r="S3600" s="61"/>
      <c r="T3600" s="61"/>
    </row>
    <row r="3601" spans="1:20" s="55" customFormat="1" ht="14.15" x14ac:dyDescent="0.4">
      <c r="A3601" s="39"/>
      <c r="E3601" s="74"/>
      <c r="F3601" s="74"/>
      <c r="G3601" s="74"/>
      <c r="S3601" s="61"/>
      <c r="T3601" s="61"/>
    </row>
    <row r="3602" spans="1:20" s="55" customFormat="1" ht="14.15" x14ac:dyDescent="0.4">
      <c r="A3602" s="39"/>
      <c r="E3602" s="74"/>
      <c r="F3602" s="74"/>
      <c r="G3602" s="74"/>
      <c r="S3602" s="61"/>
      <c r="T3602" s="61"/>
    </row>
    <row r="3603" spans="1:20" s="55" customFormat="1" ht="14.15" x14ac:dyDescent="0.4">
      <c r="A3603" s="39"/>
      <c r="E3603" s="74"/>
      <c r="F3603" s="74"/>
      <c r="G3603" s="74"/>
      <c r="S3603" s="61"/>
      <c r="T3603" s="61"/>
    </row>
    <row r="3604" spans="1:20" s="55" customFormat="1" ht="14.15" x14ac:dyDescent="0.4">
      <c r="A3604" s="39"/>
      <c r="E3604" s="74"/>
      <c r="F3604" s="74"/>
      <c r="G3604" s="74"/>
      <c r="S3604" s="61"/>
      <c r="T3604" s="61"/>
    </row>
    <row r="3605" spans="1:20" s="55" customFormat="1" ht="14.15" x14ac:dyDescent="0.4">
      <c r="A3605" s="39"/>
      <c r="E3605" s="74"/>
      <c r="F3605" s="74"/>
      <c r="G3605" s="74"/>
      <c r="S3605" s="61"/>
      <c r="T3605" s="61"/>
    </row>
    <row r="3606" spans="1:20" s="55" customFormat="1" ht="14.15" x14ac:dyDescent="0.4">
      <c r="A3606" s="39"/>
      <c r="E3606" s="74"/>
      <c r="F3606" s="74"/>
      <c r="G3606" s="74"/>
      <c r="S3606" s="61"/>
      <c r="T3606" s="61"/>
    </row>
    <row r="3607" spans="1:20" s="55" customFormat="1" ht="14.15" x14ac:dyDescent="0.4">
      <c r="A3607" s="39"/>
      <c r="E3607" s="74"/>
      <c r="F3607" s="74"/>
      <c r="G3607" s="74"/>
      <c r="S3607" s="61"/>
      <c r="T3607" s="61"/>
    </row>
    <row r="3608" spans="1:20" s="55" customFormat="1" ht="14.15" x14ac:dyDescent="0.4">
      <c r="A3608" s="39"/>
      <c r="E3608" s="74"/>
      <c r="F3608" s="74"/>
      <c r="G3608" s="74"/>
      <c r="S3608" s="61"/>
      <c r="T3608" s="61"/>
    </row>
    <row r="3609" spans="1:20" s="55" customFormat="1" ht="14.15" x14ac:dyDescent="0.4">
      <c r="A3609" s="39"/>
      <c r="E3609" s="74"/>
      <c r="F3609" s="74"/>
      <c r="G3609" s="74"/>
      <c r="S3609" s="61"/>
      <c r="T3609" s="61"/>
    </row>
    <row r="3610" spans="1:20" s="55" customFormat="1" ht="14.15" x14ac:dyDescent="0.4">
      <c r="A3610" s="39"/>
      <c r="E3610" s="74"/>
      <c r="F3610" s="74"/>
      <c r="G3610" s="74"/>
      <c r="S3610" s="61"/>
      <c r="T3610" s="61"/>
    </row>
    <row r="3611" spans="1:20" s="55" customFormat="1" ht="14.15" x14ac:dyDescent="0.4">
      <c r="A3611" s="39"/>
      <c r="E3611" s="74"/>
      <c r="F3611" s="74"/>
      <c r="G3611" s="74"/>
      <c r="S3611" s="61"/>
      <c r="T3611" s="61"/>
    </row>
    <row r="3612" spans="1:20" s="55" customFormat="1" ht="14.15" x14ac:dyDescent="0.4">
      <c r="A3612" s="39"/>
      <c r="E3612" s="74"/>
      <c r="F3612" s="74"/>
      <c r="G3612" s="74"/>
      <c r="S3612" s="61"/>
      <c r="T3612" s="61"/>
    </row>
    <row r="3613" spans="1:20" s="55" customFormat="1" ht="14.15" x14ac:dyDescent="0.4">
      <c r="A3613" s="39"/>
      <c r="E3613" s="74"/>
      <c r="F3613" s="74"/>
      <c r="G3613" s="74"/>
      <c r="S3613" s="61"/>
      <c r="T3613" s="61"/>
    </row>
    <row r="3614" spans="1:20" s="55" customFormat="1" ht="14.15" x14ac:dyDescent="0.4">
      <c r="A3614" s="39"/>
      <c r="E3614" s="74"/>
      <c r="F3614" s="74"/>
      <c r="G3614" s="74"/>
      <c r="S3614" s="61"/>
      <c r="T3614" s="61"/>
    </row>
    <row r="3615" spans="1:20" s="55" customFormat="1" ht="14.15" x14ac:dyDescent="0.4">
      <c r="A3615" s="39"/>
      <c r="E3615" s="74"/>
      <c r="F3615" s="74"/>
      <c r="G3615" s="74"/>
      <c r="S3615" s="61"/>
      <c r="T3615" s="61"/>
    </row>
    <row r="3616" spans="1:20" s="55" customFormat="1" ht="14.15" x14ac:dyDescent="0.4">
      <c r="A3616" s="39"/>
      <c r="E3616" s="74"/>
      <c r="F3616" s="74"/>
      <c r="G3616" s="74"/>
      <c r="S3616" s="61"/>
      <c r="T3616" s="61"/>
    </row>
    <row r="3617" spans="1:20" s="55" customFormat="1" ht="14.15" x14ac:dyDescent="0.4">
      <c r="A3617" s="39"/>
      <c r="E3617" s="74"/>
      <c r="F3617" s="74"/>
      <c r="G3617" s="74"/>
      <c r="S3617" s="61"/>
      <c r="T3617" s="61"/>
    </row>
    <row r="3618" spans="1:20" s="55" customFormat="1" ht="14.15" x14ac:dyDescent="0.4">
      <c r="A3618" s="39"/>
      <c r="E3618" s="74"/>
      <c r="F3618" s="74"/>
      <c r="G3618" s="74"/>
      <c r="S3618" s="61"/>
      <c r="T3618" s="61"/>
    </row>
    <row r="3619" spans="1:20" s="55" customFormat="1" ht="14.15" x14ac:dyDescent="0.4">
      <c r="A3619" s="39"/>
      <c r="E3619" s="74"/>
      <c r="F3619" s="74"/>
      <c r="G3619" s="74"/>
      <c r="S3619" s="61"/>
      <c r="T3619" s="61"/>
    </row>
    <row r="3620" spans="1:20" s="55" customFormat="1" ht="14.15" x14ac:dyDescent="0.4">
      <c r="A3620" s="39"/>
      <c r="E3620" s="74"/>
      <c r="F3620" s="74"/>
      <c r="G3620" s="74"/>
      <c r="S3620" s="61"/>
      <c r="T3620" s="61"/>
    </row>
    <row r="3621" spans="1:20" s="55" customFormat="1" ht="14.15" x14ac:dyDescent="0.4">
      <c r="A3621" s="39"/>
      <c r="E3621" s="74"/>
      <c r="F3621" s="74"/>
      <c r="G3621" s="74"/>
      <c r="S3621" s="61"/>
      <c r="T3621" s="61"/>
    </row>
    <row r="3622" spans="1:20" s="55" customFormat="1" ht="14.15" x14ac:dyDescent="0.4">
      <c r="A3622" s="39"/>
      <c r="E3622" s="74"/>
      <c r="F3622" s="74"/>
      <c r="G3622" s="74"/>
      <c r="S3622" s="61"/>
      <c r="T3622" s="61"/>
    </row>
    <row r="3623" spans="1:20" s="55" customFormat="1" ht="14.15" x14ac:dyDescent="0.4">
      <c r="A3623" s="39"/>
      <c r="E3623" s="74"/>
      <c r="F3623" s="74"/>
      <c r="G3623" s="74"/>
      <c r="S3623" s="61"/>
      <c r="T3623" s="61"/>
    </row>
    <row r="3624" spans="1:20" s="55" customFormat="1" ht="14.15" x14ac:dyDescent="0.4">
      <c r="A3624" s="39"/>
      <c r="E3624" s="74"/>
      <c r="F3624" s="74"/>
      <c r="G3624" s="74"/>
      <c r="S3624" s="61"/>
      <c r="T3624" s="61"/>
    </row>
    <row r="3625" spans="1:20" s="55" customFormat="1" ht="14.15" x14ac:dyDescent="0.4">
      <c r="A3625" s="39"/>
      <c r="E3625" s="74"/>
      <c r="F3625" s="74"/>
      <c r="G3625" s="74"/>
      <c r="S3625" s="61"/>
      <c r="T3625" s="61"/>
    </row>
    <row r="3626" spans="1:20" s="55" customFormat="1" ht="14.15" x14ac:dyDescent="0.4">
      <c r="A3626" s="39"/>
      <c r="E3626" s="74"/>
      <c r="F3626" s="74"/>
      <c r="G3626" s="74"/>
      <c r="S3626" s="61"/>
      <c r="T3626" s="61"/>
    </row>
    <row r="3627" spans="1:20" s="55" customFormat="1" ht="14.15" x14ac:dyDescent="0.4">
      <c r="A3627" s="39"/>
      <c r="E3627" s="74"/>
      <c r="F3627" s="74"/>
      <c r="G3627" s="74"/>
      <c r="S3627" s="61"/>
      <c r="T3627" s="61"/>
    </row>
    <row r="3628" spans="1:20" s="55" customFormat="1" ht="14.15" x14ac:dyDescent="0.4">
      <c r="A3628" s="39"/>
      <c r="E3628" s="74"/>
      <c r="F3628" s="74"/>
      <c r="G3628" s="74"/>
      <c r="S3628" s="61"/>
      <c r="T3628" s="61"/>
    </row>
    <row r="3629" spans="1:20" s="55" customFormat="1" ht="14.15" x14ac:dyDescent="0.4">
      <c r="A3629" s="39"/>
      <c r="E3629" s="74"/>
      <c r="F3629" s="74"/>
      <c r="G3629" s="74"/>
      <c r="S3629" s="61"/>
      <c r="T3629" s="61"/>
    </row>
    <row r="3630" spans="1:20" s="55" customFormat="1" ht="14.15" x14ac:dyDescent="0.4">
      <c r="A3630" s="39"/>
      <c r="E3630" s="74"/>
      <c r="F3630" s="74"/>
      <c r="G3630" s="74"/>
      <c r="S3630" s="61"/>
      <c r="T3630" s="61"/>
    </row>
    <row r="3631" spans="1:20" s="55" customFormat="1" ht="14.15" x14ac:dyDescent="0.4">
      <c r="A3631" s="39"/>
      <c r="E3631" s="74"/>
      <c r="F3631" s="74"/>
      <c r="G3631" s="74"/>
      <c r="S3631" s="61"/>
      <c r="T3631" s="61"/>
    </row>
    <row r="3632" spans="1:20" s="55" customFormat="1" ht="14.15" x14ac:dyDescent="0.4">
      <c r="A3632" s="39"/>
      <c r="E3632" s="74"/>
      <c r="F3632" s="74"/>
      <c r="G3632" s="74"/>
      <c r="S3632" s="61"/>
      <c r="T3632" s="61"/>
    </row>
    <row r="3633" spans="1:20" s="55" customFormat="1" ht="14.15" x14ac:dyDescent="0.4">
      <c r="A3633" s="39"/>
      <c r="E3633" s="74"/>
      <c r="F3633" s="74"/>
      <c r="G3633" s="74"/>
      <c r="S3633" s="61"/>
      <c r="T3633" s="61"/>
    </row>
    <row r="3634" spans="1:20" s="55" customFormat="1" ht="14.15" x14ac:dyDescent="0.4">
      <c r="A3634" s="39"/>
      <c r="E3634" s="74"/>
      <c r="F3634" s="74"/>
      <c r="G3634" s="74"/>
      <c r="S3634" s="61"/>
      <c r="T3634" s="61"/>
    </row>
    <row r="3635" spans="1:20" s="55" customFormat="1" ht="14.15" x14ac:dyDescent="0.4">
      <c r="A3635" s="39"/>
      <c r="E3635" s="74"/>
      <c r="F3635" s="74"/>
      <c r="G3635" s="74"/>
      <c r="S3635" s="61"/>
      <c r="T3635" s="61"/>
    </row>
    <row r="3636" spans="1:20" s="55" customFormat="1" ht="14.15" x14ac:dyDescent="0.4">
      <c r="A3636" s="39"/>
      <c r="E3636" s="74"/>
      <c r="F3636" s="74"/>
      <c r="G3636" s="74"/>
      <c r="S3636" s="61"/>
      <c r="T3636" s="61"/>
    </row>
    <row r="3637" spans="1:20" s="55" customFormat="1" ht="14.15" x14ac:dyDescent="0.4">
      <c r="A3637" s="39"/>
      <c r="E3637" s="74"/>
      <c r="F3637" s="74"/>
      <c r="G3637" s="74"/>
      <c r="S3637" s="61"/>
      <c r="T3637" s="61"/>
    </row>
    <row r="3638" spans="1:20" s="55" customFormat="1" ht="14.15" x14ac:dyDescent="0.4">
      <c r="A3638" s="39"/>
      <c r="E3638" s="74"/>
      <c r="F3638" s="74"/>
      <c r="G3638" s="74"/>
      <c r="S3638" s="61"/>
      <c r="T3638" s="61"/>
    </row>
    <row r="3639" spans="1:20" s="55" customFormat="1" ht="14.15" x14ac:dyDescent="0.4">
      <c r="A3639" s="39"/>
      <c r="E3639" s="74"/>
      <c r="F3639" s="74"/>
      <c r="G3639" s="74"/>
      <c r="S3639" s="61"/>
      <c r="T3639" s="61"/>
    </row>
    <row r="3640" spans="1:20" s="55" customFormat="1" ht="14.15" x14ac:dyDescent="0.4">
      <c r="A3640" s="39"/>
      <c r="E3640" s="74"/>
      <c r="F3640" s="74"/>
      <c r="G3640" s="74"/>
      <c r="S3640" s="61"/>
      <c r="T3640" s="61"/>
    </row>
    <row r="3641" spans="1:20" s="55" customFormat="1" ht="14.15" x14ac:dyDescent="0.4">
      <c r="A3641" s="39"/>
      <c r="E3641" s="74"/>
      <c r="F3641" s="74"/>
      <c r="G3641" s="74"/>
      <c r="S3641" s="61"/>
      <c r="T3641" s="61"/>
    </row>
    <row r="3642" spans="1:20" s="55" customFormat="1" ht="14.15" x14ac:dyDescent="0.4">
      <c r="A3642" s="39"/>
      <c r="E3642" s="74"/>
      <c r="F3642" s="74"/>
      <c r="G3642" s="74"/>
      <c r="S3642" s="61"/>
      <c r="T3642" s="61"/>
    </row>
    <row r="3643" spans="1:20" s="55" customFormat="1" ht="14.15" x14ac:dyDescent="0.4">
      <c r="A3643" s="39"/>
      <c r="E3643" s="74"/>
      <c r="F3643" s="74"/>
      <c r="G3643" s="74"/>
      <c r="S3643" s="61"/>
      <c r="T3643" s="61"/>
    </row>
    <row r="3644" spans="1:20" s="55" customFormat="1" ht="14.15" x14ac:dyDescent="0.4">
      <c r="A3644" s="39"/>
      <c r="E3644" s="74"/>
      <c r="F3644" s="74"/>
      <c r="G3644" s="74"/>
      <c r="S3644" s="61"/>
      <c r="T3644" s="61"/>
    </row>
    <row r="3645" spans="1:20" s="55" customFormat="1" ht="14.15" x14ac:dyDescent="0.4">
      <c r="A3645" s="39"/>
      <c r="E3645" s="74"/>
      <c r="F3645" s="74"/>
      <c r="G3645" s="74"/>
      <c r="S3645" s="61"/>
      <c r="T3645" s="61"/>
    </row>
    <row r="3646" spans="1:20" s="55" customFormat="1" ht="14.15" x14ac:dyDescent="0.4">
      <c r="A3646" s="39"/>
      <c r="E3646" s="74"/>
      <c r="F3646" s="74"/>
      <c r="G3646" s="74"/>
      <c r="S3646" s="61"/>
      <c r="T3646" s="61"/>
    </row>
    <row r="3647" spans="1:20" s="55" customFormat="1" ht="14.15" x14ac:dyDescent="0.4">
      <c r="A3647" s="39"/>
      <c r="E3647" s="74"/>
      <c r="F3647" s="74"/>
      <c r="G3647" s="74"/>
      <c r="S3647" s="61"/>
      <c r="T3647" s="61"/>
    </row>
    <row r="3648" spans="1:20" s="55" customFormat="1" ht="14.15" x14ac:dyDescent="0.4">
      <c r="A3648" s="39"/>
      <c r="E3648" s="74"/>
      <c r="F3648" s="74"/>
      <c r="G3648" s="74"/>
      <c r="S3648" s="61"/>
      <c r="T3648" s="61"/>
    </row>
    <row r="3649" spans="1:20" s="55" customFormat="1" ht="14.15" x14ac:dyDescent="0.4">
      <c r="A3649" s="39"/>
      <c r="E3649" s="74"/>
      <c r="F3649" s="74"/>
      <c r="G3649" s="74"/>
      <c r="S3649" s="61"/>
      <c r="T3649" s="61"/>
    </row>
    <row r="3650" spans="1:20" s="55" customFormat="1" ht="14.15" x14ac:dyDescent="0.4">
      <c r="A3650" s="39"/>
      <c r="E3650" s="74"/>
      <c r="F3650" s="74"/>
      <c r="G3650" s="74"/>
      <c r="S3650" s="61"/>
      <c r="T3650" s="61"/>
    </row>
    <row r="3651" spans="1:20" s="55" customFormat="1" ht="14.15" x14ac:dyDescent="0.4">
      <c r="A3651" s="39"/>
      <c r="E3651" s="74"/>
      <c r="F3651" s="74"/>
      <c r="G3651" s="74"/>
      <c r="S3651" s="61"/>
      <c r="T3651" s="61"/>
    </row>
    <row r="3652" spans="1:20" s="55" customFormat="1" ht="14.15" x14ac:dyDescent="0.4">
      <c r="A3652" s="39"/>
      <c r="E3652" s="74"/>
      <c r="F3652" s="74"/>
      <c r="G3652" s="74"/>
      <c r="S3652" s="61"/>
      <c r="T3652" s="61"/>
    </row>
    <row r="3653" spans="1:20" s="55" customFormat="1" ht="14.15" x14ac:dyDescent="0.4">
      <c r="A3653" s="39"/>
      <c r="E3653" s="74"/>
      <c r="F3653" s="74"/>
      <c r="G3653" s="74"/>
      <c r="S3653" s="61"/>
      <c r="T3653" s="61"/>
    </row>
    <row r="3654" spans="1:20" s="55" customFormat="1" ht="14.15" x14ac:dyDescent="0.4">
      <c r="A3654" s="39"/>
      <c r="E3654" s="74"/>
      <c r="F3654" s="74"/>
      <c r="G3654" s="74"/>
      <c r="S3654" s="61"/>
      <c r="T3654" s="61"/>
    </row>
    <row r="3655" spans="1:20" s="55" customFormat="1" ht="14.15" x14ac:dyDescent="0.4">
      <c r="A3655" s="39"/>
      <c r="E3655" s="74"/>
      <c r="F3655" s="74"/>
      <c r="G3655" s="74"/>
      <c r="S3655" s="61"/>
      <c r="T3655" s="61"/>
    </row>
    <row r="3656" spans="1:20" s="55" customFormat="1" ht="14.15" x14ac:dyDescent="0.4">
      <c r="A3656" s="39"/>
      <c r="E3656" s="74"/>
      <c r="F3656" s="74"/>
      <c r="G3656" s="74"/>
      <c r="S3656" s="61"/>
      <c r="T3656" s="61"/>
    </row>
    <row r="3657" spans="1:20" s="55" customFormat="1" ht="14.15" x14ac:dyDescent="0.4">
      <c r="A3657" s="39"/>
      <c r="E3657" s="74"/>
      <c r="F3657" s="74"/>
      <c r="G3657" s="74"/>
      <c r="S3657" s="61"/>
      <c r="T3657" s="61"/>
    </row>
    <row r="3658" spans="1:20" s="55" customFormat="1" ht="14.15" x14ac:dyDescent="0.4">
      <c r="A3658" s="39"/>
      <c r="E3658" s="74"/>
      <c r="F3658" s="74"/>
      <c r="G3658" s="74"/>
      <c r="S3658" s="61"/>
      <c r="T3658" s="61"/>
    </row>
    <row r="3659" spans="1:20" s="55" customFormat="1" ht="14.15" x14ac:dyDescent="0.4">
      <c r="A3659" s="39"/>
      <c r="E3659" s="74"/>
      <c r="F3659" s="74"/>
      <c r="G3659" s="74"/>
      <c r="S3659" s="61"/>
      <c r="T3659" s="61"/>
    </row>
    <row r="3660" spans="1:20" s="55" customFormat="1" ht="14.15" x14ac:dyDescent="0.4">
      <c r="A3660" s="39"/>
      <c r="E3660" s="74"/>
      <c r="F3660" s="74"/>
      <c r="G3660" s="74"/>
      <c r="S3660" s="61"/>
      <c r="T3660" s="61"/>
    </row>
    <row r="3661" spans="1:20" s="55" customFormat="1" ht="14.15" x14ac:dyDescent="0.4">
      <c r="A3661" s="39"/>
      <c r="E3661" s="74"/>
      <c r="F3661" s="74"/>
      <c r="G3661" s="74"/>
      <c r="S3661" s="61"/>
      <c r="T3661" s="61"/>
    </row>
    <row r="3662" spans="1:20" s="55" customFormat="1" ht="14.15" x14ac:dyDescent="0.4">
      <c r="A3662" s="39"/>
      <c r="E3662" s="74"/>
      <c r="F3662" s="74"/>
      <c r="G3662" s="74"/>
      <c r="S3662" s="61"/>
      <c r="T3662" s="61"/>
    </row>
    <row r="3663" spans="1:20" s="55" customFormat="1" ht="14.15" x14ac:dyDescent="0.4">
      <c r="A3663" s="39"/>
      <c r="E3663" s="74"/>
      <c r="F3663" s="74"/>
      <c r="G3663" s="74"/>
      <c r="S3663" s="61"/>
      <c r="T3663" s="61"/>
    </row>
    <row r="3664" spans="1:20" s="55" customFormat="1" ht="14.15" x14ac:dyDescent="0.4">
      <c r="A3664" s="39"/>
      <c r="E3664" s="74"/>
      <c r="F3664" s="74"/>
      <c r="G3664" s="74"/>
      <c r="S3664" s="61"/>
      <c r="T3664" s="61"/>
    </row>
    <row r="3665" spans="1:20" s="55" customFormat="1" ht="14.15" x14ac:dyDescent="0.4">
      <c r="A3665" s="39"/>
      <c r="E3665" s="74"/>
      <c r="F3665" s="74"/>
      <c r="G3665" s="74"/>
      <c r="S3665" s="61"/>
      <c r="T3665" s="61"/>
    </row>
    <row r="3666" spans="1:20" s="55" customFormat="1" ht="14.15" x14ac:dyDescent="0.4">
      <c r="A3666" s="39"/>
      <c r="E3666" s="74"/>
      <c r="F3666" s="74"/>
      <c r="G3666" s="74"/>
      <c r="S3666" s="61"/>
      <c r="T3666" s="61"/>
    </row>
    <row r="3667" spans="1:20" s="55" customFormat="1" ht="14.15" x14ac:dyDescent="0.4">
      <c r="A3667" s="39"/>
      <c r="E3667" s="74"/>
      <c r="F3667" s="74"/>
      <c r="G3667" s="74"/>
      <c r="S3667" s="61"/>
      <c r="T3667" s="61"/>
    </row>
    <row r="3668" spans="1:20" s="55" customFormat="1" ht="14.15" x14ac:dyDescent="0.4">
      <c r="A3668" s="39"/>
      <c r="E3668" s="74"/>
      <c r="F3668" s="74"/>
      <c r="G3668" s="74"/>
      <c r="S3668" s="61"/>
      <c r="T3668" s="61"/>
    </row>
    <row r="3669" spans="1:20" s="55" customFormat="1" ht="14.15" x14ac:dyDescent="0.4">
      <c r="A3669" s="39"/>
      <c r="E3669" s="74"/>
      <c r="F3669" s="74"/>
      <c r="G3669" s="74"/>
      <c r="S3669" s="61"/>
      <c r="T3669" s="61"/>
    </row>
    <row r="3670" spans="1:20" s="55" customFormat="1" ht="14.15" x14ac:dyDescent="0.4">
      <c r="A3670" s="39"/>
      <c r="E3670" s="74"/>
      <c r="F3670" s="74"/>
      <c r="G3670" s="74"/>
      <c r="S3670" s="61"/>
      <c r="T3670" s="61"/>
    </row>
    <row r="3671" spans="1:20" s="55" customFormat="1" ht="14.15" x14ac:dyDescent="0.4">
      <c r="A3671" s="39"/>
      <c r="E3671" s="74"/>
      <c r="F3671" s="74"/>
      <c r="G3671" s="74"/>
      <c r="S3671" s="61"/>
      <c r="T3671" s="61"/>
    </row>
    <row r="3672" spans="1:20" s="55" customFormat="1" ht="14.15" x14ac:dyDescent="0.4">
      <c r="A3672" s="39"/>
      <c r="E3672" s="74"/>
      <c r="F3672" s="74"/>
      <c r="G3672" s="74"/>
      <c r="S3672" s="61"/>
      <c r="T3672" s="61"/>
    </row>
    <row r="3673" spans="1:20" s="55" customFormat="1" ht="14.15" x14ac:dyDescent="0.4">
      <c r="A3673" s="39"/>
      <c r="E3673" s="74"/>
      <c r="F3673" s="74"/>
      <c r="G3673" s="74"/>
      <c r="S3673" s="61"/>
      <c r="T3673" s="61"/>
    </row>
    <row r="3674" spans="1:20" s="55" customFormat="1" ht="14.15" x14ac:dyDescent="0.4">
      <c r="A3674" s="39"/>
      <c r="E3674" s="74"/>
      <c r="F3674" s="74"/>
      <c r="G3674" s="74"/>
      <c r="S3674" s="61"/>
      <c r="T3674" s="61"/>
    </row>
    <row r="3675" spans="1:20" s="55" customFormat="1" ht="14.15" x14ac:dyDescent="0.4">
      <c r="A3675" s="39"/>
      <c r="E3675" s="74"/>
      <c r="F3675" s="74"/>
      <c r="G3675" s="74"/>
      <c r="S3675" s="61"/>
      <c r="T3675" s="61"/>
    </row>
    <row r="3676" spans="1:20" s="55" customFormat="1" ht="14.15" x14ac:dyDescent="0.4">
      <c r="A3676" s="39"/>
      <c r="E3676" s="74"/>
      <c r="F3676" s="74"/>
      <c r="G3676" s="74"/>
      <c r="S3676" s="61"/>
      <c r="T3676" s="61"/>
    </row>
    <row r="3677" spans="1:20" s="55" customFormat="1" ht="14.15" x14ac:dyDescent="0.4">
      <c r="A3677" s="39"/>
      <c r="E3677" s="74"/>
      <c r="F3677" s="74"/>
      <c r="G3677" s="74"/>
      <c r="S3677" s="61"/>
      <c r="T3677" s="61"/>
    </row>
    <row r="3678" spans="1:20" s="55" customFormat="1" ht="14.15" x14ac:dyDescent="0.4">
      <c r="A3678" s="39"/>
      <c r="E3678" s="74"/>
      <c r="F3678" s="74"/>
      <c r="G3678" s="74"/>
      <c r="S3678" s="61"/>
      <c r="T3678" s="61"/>
    </row>
    <row r="3679" spans="1:20" s="55" customFormat="1" ht="14.15" x14ac:dyDescent="0.4">
      <c r="A3679" s="39"/>
      <c r="E3679" s="74"/>
      <c r="F3679" s="74"/>
      <c r="G3679" s="74"/>
      <c r="S3679" s="61"/>
      <c r="T3679" s="61"/>
    </row>
    <row r="3680" spans="1:20" s="55" customFormat="1" ht="14.15" x14ac:dyDescent="0.4">
      <c r="A3680" s="39"/>
      <c r="E3680" s="74"/>
      <c r="F3680" s="74"/>
      <c r="G3680" s="74"/>
      <c r="S3680" s="61"/>
      <c r="T3680" s="61"/>
    </row>
    <row r="3681" spans="1:20" s="55" customFormat="1" ht="14.15" x14ac:dyDescent="0.4">
      <c r="A3681" s="39"/>
      <c r="E3681" s="74"/>
      <c r="F3681" s="74"/>
      <c r="G3681" s="74"/>
      <c r="S3681" s="61"/>
      <c r="T3681" s="61"/>
    </row>
    <row r="3682" spans="1:20" s="55" customFormat="1" ht="14.15" x14ac:dyDescent="0.4">
      <c r="A3682" s="39"/>
      <c r="E3682" s="74"/>
      <c r="F3682" s="74"/>
      <c r="G3682" s="74"/>
      <c r="S3682" s="61"/>
      <c r="T3682" s="61"/>
    </row>
    <row r="3683" spans="1:20" s="55" customFormat="1" ht="14.15" x14ac:dyDescent="0.4">
      <c r="A3683" s="39"/>
      <c r="E3683" s="74"/>
      <c r="F3683" s="74"/>
      <c r="G3683" s="74"/>
      <c r="S3683" s="61"/>
      <c r="T3683" s="61"/>
    </row>
    <row r="3684" spans="1:20" s="55" customFormat="1" ht="14.15" x14ac:dyDescent="0.4">
      <c r="A3684" s="39"/>
      <c r="E3684" s="74"/>
      <c r="F3684" s="74"/>
      <c r="G3684" s="74"/>
      <c r="S3684" s="61"/>
      <c r="T3684" s="61"/>
    </row>
    <row r="3685" spans="1:20" s="55" customFormat="1" ht="14.15" x14ac:dyDescent="0.4">
      <c r="A3685" s="39"/>
      <c r="E3685" s="74"/>
      <c r="F3685" s="74"/>
      <c r="G3685" s="74"/>
      <c r="S3685" s="61"/>
      <c r="T3685" s="61"/>
    </row>
    <row r="3686" spans="1:20" s="55" customFormat="1" ht="14.15" x14ac:dyDescent="0.4">
      <c r="A3686" s="39"/>
      <c r="E3686" s="74"/>
      <c r="F3686" s="74"/>
      <c r="G3686" s="74"/>
      <c r="S3686" s="61"/>
      <c r="T3686" s="61"/>
    </row>
    <row r="3687" spans="1:20" s="55" customFormat="1" ht="14.15" x14ac:dyDescent="0.4">
      <c r="A3687" s="39"/>
      <c r="E3687" s="74"/>
      <c r="F3687" s="74"/>
      <c r="G3687" s="74"/>
      <c r="S3687" s="61"/>
      <c r="T3687" s="61"/>
    </row>
    <row r="3688" spans="1:20" s="55" customFormat="1" ht="14.15" x14ac:dyDescent="0.4">
      <c r="A3688" s="39"/>
      <c r="E3688" s="74"/>
      <c r="F3688" s="74"/>
      <c r="G3688" s="74"/>
      <c r="S3688" s="61"/>
      <c r="T3688" s="61"/>
    </row>
    <row r="3689" spans="1:20" s="55" customFormat="1" ht="14.15" x14ac:dyDescent="0.4">
      <c r="A3689" s="39"/>
      <c r="E3689" s="74"/>
      <c r="F3689" s="74"/>
      <c r="G3689" s="74"/>
      <c r="S3689" s="61"/>
      <c r="T3689" s="61"/>
    </row>
    <row r="3690" spans="1:20" s="55" customFormat="1" ht="14.15" x14ac:dyDescent="0.4">
      <c r="A3690" s="39"/>
      <c r="E3690" s="74"/>
      <c r="F3690" s="74"/>
      <c r="G3690" s="74"/>
      <c r="S3690" s="61"/>
      <c r="T3690" s="61"/>
    </row>
    <row r="3691" spans="1:20" s="55" customFormat="1" ht="14.15" x14ac:dyDescent="0.4">
      <c r="A3691" s="39"/>
      <c r="E3691" s="74"/>
      <c r="F3691" s="74"/>
      <c r="G3691" s="74"/>
      <c r="S3691" s="61"/>
      <c r="T3691" s="61"/>
    </row>
    <row r="3692" spans="1:20" s="55" customFormat="1" ht="14.15" x14ac:dyDescent="0.4">
      <c r="A3692" s="39"/>
      <c r="E3692" s="74"/>
      <c r="F3692" s="74"/>
      <c r="G3692" s="74"/>
      <c r="S3692" s="61"/>
      <c r="T3692" s="61"/>
    </row>
    <row r="3693" spans="1:20" s="55" customFormat="1" ht="14.15" x14ac:dyDescent="0.4">
      <c r="A3693" s="39"/>
      <c r="E3693" s="74"/>
      <c r="F3693" s="74"/>
      <c r="G3693" s="74"/>
      <c r="S3693" s="61"/>
      <c r="T3693" s="61"/>
    </row>
    <row r="3694" spans="1:20" s="55" customFormat="1" ht="14.15" x14ac:dyDescent="0.4">
      <c r="A3694" s="39"/>
      <c r="E3694" s="74"/>
      <c r="F3694" s="74"/>
      <c r="G3694" s="74"/>
      <c r="S3694" s="61"/>
      <c r="T3694" s="61"/>
    </row>
    <row r="3695" spans="1:20" s="55" customFormat="1" ht="14.15" x14ac:dyDescent="0.4">
      <c r="A3695" s="39"/>
      <c r="E3695" s="74"/>
      <c r="F3695" s="74"/>
      <c r="G3695" s="74"/>
      <c r="S3695" s="61"/>
      <c r="T3695" s="61"/>
    </row>
    <row r="3696" spans="1:20" s="55" customFormat="1" ht="14.15" x14ac:dyDescent="0.4">
      <c r="A3696" s="39"/>
      <c r="E3696" s="74"/>
      <c r="F3696" s="74"/>
      <c r="G3696" s="74"/>
      <c r="S3696" s="61"/>
      <c r="T3696" s="61"/>
    </row>
    <row r="3697" spans="1:20" s="55" customFormat="1" ht="14.15" x14ac:dyDescent="0.4">
      <c r="A3697" s="39"/>
      <c r="E3697" s="74"/>
      <c r="F3697" s="74"/>
      <c r="G3697" s="74"/>
      <c r="S3697" s="61"/>
      <c r="T3697" s="61"/>
    </row>
    <row r="3698" spans="1:20" s="55" customFormat="1" ht="14.15" x14ac:dyDescent="0.4">
      <c r="A3698" s="39"/>
      <c r="E3698" s="74"/>
      <c r="F3698" s="74"/>
      <c r="G3698" s="74"/>
      <c r="S3698" s="61"/>
      <c r="T3698" s="61"/>
    </row>
    <row r="3699" spans="1:20" s="55" customFormat="1" ht="14.15" x14ac:dyDescent="0.4">
      <c r="A3699" s="39"/>
      <c r="E3699" s="74"/>
      <c r="F3699" s="74"/>
      <c r="G3699" s="74"/>
      <c r="S3699" s="61"/>
      <c r="T3699" s="61"/>
    </row>
    <row r="3700" spans="1:20" s="55" customFormat="1" ht="14.15" x14ac:dyDescent="0.4">
      <c r="A3700" s="39"/>
      <c r="E3700" s="74"/>
      <c r="F3700" s="74"/>
      <c r="G3700" s="74"/>
      <c r="S3700" s="61"/>
      <c r="T3700" s="61"/>
    </row>
    <row r="3701" spans="1:20" s="55" customFormat="1" ht="14.15" x14ac:dyDescent="0.4">
      <c r="A3701" s="39"/>
      <c r="E3701" s="74"/>
      <c r="F3701" s="74"/>
      <c r="G3701" s="74"/>
      <c r="S3701" s="61"/>
      <c r="T3701" s="61"/>
    </row>
    <row r="3702" spans="1:20" s="55" customFormat="1" ht="14.15" x14ac:dyDescent="0.4">
      <c r="A3702" s="39"/>
      <c r="E3702" s="74"/>
      <c r="F3702" s="74"/>
      <c r="G3702" s="74"/>
      <c r="S3702" s="61"/>
      <c r="T3702" s="61"/>
    </row>
    <row r="3703" spans="1:20" s="55" customFormat="1" ht="14.15" x14ac:dyDescent="0.4">
      <c r="A3703" s="39"/>
      <c r="E3703" s="74"/>
      <c r="F3703" s="74"/>
      <c r="G3703" s="74"/>
      <c r="S3703" s="61"/>
      <c r="T3703" s="61"/>
    </row>
    <row r="3704" spans="1:20" s="55" customFormat="1" ht="14.15" x14ac:dyDescent="0.4">
      <c r="A3704" s="39"/>
      <c r="E3704" s="74"/>
      <c r="F3704" s="74"/>
      <c r="G3704" s="74"/>
      <c r="S3704" s="61"/>
      <c r="T3704" s="61"/>
    </row>
    <row r="3705" spans="1:20" s="55" customFormat="1" ht="14.15" x14ac:dyDescent="0.4">
      <c r="A3705" s="39"/>
      <c r="E3705" s="74"/>
      <c r="F3705" s="74"/>
      <c r="G3705" s="74"/>
      <c r="S3705" s="61"/>
      <c r="T3705" s="61"/>
    </row>
    <row r="3706" spans="1:20" s="55" customFormat="1" x14ac:dyDescent="0.4">
      <c r="A3706" s="39"/>
      <c r="E3706" s="74"/>
      <c r="F3706" s="74"/>
      <c r="G3706" s="74"/>
      <c r="R3706" s="43"/>
      <c r="S3706" s="61"/>
      <c r="T3706" s="61"/>
    </row>
    <row r="3707" spans="1:20" s="55" customFormat="1" x14ac:dyDescent="0.4">
      <c r="A3707" s="39"/>
      <c r="E3707" s="74"/>
      <c r="F3707" s="74"/>
      <c r="G3707" s="74"/>
      <c r="R3707" s="43"/>
      <c r="S3707" s="61"/>
      <c r="T3707" s="61"/>
    </row>
    <row r="3708" spans="1:20" s="55" customFormat="1" x14ac:dyDescent="0.4">
      <c r="A3708" s="39"/>
      <c r="E3708" s="74"/>
      <c r="F3708" s="74"/>
      <c r="G3708" s="74"/>
      <c r="R3708" s="43"/>
      <c r="S3708" s="61"/>
      <c r="T3708" s="61"/>
    </row>
    <row r="3709" spans="1:20" s="55" customFormat="1" x14ac:dyDescent="0.4">
      <c r="A3709" s="39"/>
      <c r="E3709" s="74"/>
      <c r="F3709" s="74"/>
      <c r="G3709" s="74"/>
      <c r="R3709" s="43"/>
      <c r="S3709" s="61"/>
      <c r="T3709" s="61"/>
    </row>
    <row r="3710" spans="1:20" s="55" customFormat="1" x14ac:dyDescent="0.4">
      <c r="A3710" s="39"/>
      <c r="E3710" s="74"/>
      <c r="F3710" s="74"/>
      <c r="G3710" s="74"/>
      <c r="R3710" s="43"/>
      <c r="S3710" s="61"/>
      <c r="T3710" s="61"/>
    </row>
    <row r="3711" spans="1:20" s="55" customFormat="1" x14ac:dyDescent="0.4">
      <c r="A3711" s="39"/>
      <c r="E3711" s="74"/>
      <c r="F3711" s="74"/>
      <c r="G3711" s="74"/>
      <c r="R3711" s="43"/>
      <c r="S3711" s="44"/>
      <c r="T3711" s="61"/>
    </row>
    <row r="3712" spans="1:20" s="55" customFormat="1" x14ac:dyDescent="0.4">
      <c r="A3712" s="39"/>
      <c r="E3712" s="74"/>
      <c r="F3712" s="74"/>
      <c r="G3712" s="74"/>
      <c r="R3712" s="43"/>
      <c r="S3712" s="44"/>
      <c r="T3712" s="61"/>
    </row>
    <row r="3713" spans="1:26" s="55" customFormat="1" x14ac:dyDescent="0.4">
      <c r="A3713" s="39"/>
      <c r="E3713" s="74"/>
      <c r="F3713" s="74"/>
      <c r="G3713" s="74"/>
      <c r="R3713" s="43"/>
      <c r="S3713" s="44"/>
      <c r="T3713" s="44"/>
      <c r="U3713" s="43"/>
      <c r="V3713" s="43"/>
      <c r="W3713" s="43"/>
      <c r="X3713" s="43"/>
      <c r="Y3713" s="43"/>
      <c r="Z3713" s="43"/>
    </row>
  </sheetData>
  <mergeCells count="5">
    <mergeCell ref="D2:G2"/>
    <mergeCell ref="H2:I2"/>
    <mergeCell ref="K2:M2"/>
    <mergeCell ref="N2:P2"/>
    <mergeCell ref="B55:P5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X70"/>
  <sheetViews>
    <sheetView workbookViewId="0">
      <selection activeCell="N11" sqref="N11"/>
    </sheetView>
  </sheetViews>
  <sheetFormatPr defaultColWidth="9.3828125" defaultRowHeight="15" customHeight="1" x14ac:dyDescent="0.25"/>
  <cols>
    <col min="1" max="2" width="7.3828125" style="130" customWidth="1"/>
    <col min="3" max="3" width="24.3828125" style="130" customWidth="1"/>
    <col min="4" max="24" width="14.3828125" style="130" customWidth="1"/>
    <col min="25" max="16384" width="9.3828125" style="130"/>
  </cols>
  <sheetData>
    <row r="1" spans="1:24" s="164" customFormat="1" ht="15" customHeight="1" x14ac:dyDescent="0.25">
      <c r="D1" s="165" t="s">
        <v>193</v>
      </c>
      <c r="E1" s="165" t="s">
        <v>192</v>
      </c>
      <c r="F1" s="165" t="s">
        <v>194</v>
      </c>
      <c r="G1" s="165" t="s">
        <v>195</v>
      </c>
      <c r="H1" s="165" t="s">
        <v>310</v>
      </c>
      <c r="I1" s="165" t="s">
        <v>201</v>
      </c>
      <c r="J1" s="165" t="s">
        <v>218</v>
      </c>
      <c r="K1" s="165" t="s">
        <v>311</v>
      </c>
      <c r="L1" s="165" t="s">
        <v>312</v>
      </c>
      <c r="M1" s="165" t="s">
        <v>203</v>
      </c>
      <c r="N1" s="165" t="s">
        <v>220</v>
      </c>
      <c r="O1" s="165" t="s">
        <v>313</v>
      </c>
      <c r="P1" s="165" t="s">
        <v>314</v>
      </c>
      <c r="Q1" s="165" t="s">
        <v>216</v>
      </c>
      <c r="R1" s="165" t="s">
        <v>217</v>
      </c>
      <c r="S1" s="165" t="s">
        <v>233</v>
      </c>
      <c r="T1" s="165" t="s">
        <v>236</v>
      </c>
      <c r="U1" s="165" t="s">
        <v>234</v>
      </c>
      <c r="V1" s="165" t="s">
        <v>237</v>
      </c>
      <c r="W1" s="165" t="s">
        <v>235</v>
      </c>
      <c r="X1" s="165" t="s">
        <v>238</v>
      </c>
    </row>
    <row r="2" spans="1:24" ht="17.600000000000001" x14ac:dyDescent="0.25">
      <c r="A2" s="163" t="s">
        <v>315</v>
      </c>
      <c r="B2" s="162"/>
      <c r="D2" s="161"/>
      <c r="E2" s="161"/>
      <c r="F2" s="161"/>
      <c r="G2" s="160"/>
      <c r="H2" s="160"/>
      <c r="I2" s="132"/>
      <c r="L2" s="160"/>
      <c r="M2" s="132"/>
      <c r="P2" s="160"/>
      <c r="S2" s="161"/>
      <c r="V2" s="161"/>
      <c r="W2" s="161"/>
      <c r="X2" s="160"/>
    </row>
    <row r="3" spans="1:24" ht="11.25" customHeight="1" x14ac:dyDescent="0.25">
      <c r="C3" s="148"/>
      <c r="D3" s="306" t="s">
        <v>316</v>
      </c>
      <c r="E3" s="307"/>
      <c r="F3" s="307"/>
      <c r="G3" s="307"/>
      <c r="H3" s="308"/>
      <c r="I3" s="309" t="s">
        <v>317</v>
      </c>
      <c r="J3" s="307"/>
      <c r="K3" s="307"/>
      <c r="L3" s="308"/>
      <c r="M3" s="309"/>
      <c r="N3" s="307"/>
      <c r="O3" s="307"/>
      <c r="P3" s="307"/>
      <c r="Q3" s="307"/>
      <c r="R3" s="308"/>
      <c r="S3" s="310" t="s">
        <v>317</v>
      </c>
      <c r="T3" s="310"/>
      <c r="U3" s="310"/>
      <c r="V3" s="310"/>
      <c r="W3" s="310"/>
      <c r="X3" s="311"/>
    </row>
    <row r="4" spans="1:24" ht="11.25" customHeight="1" x14ac:dyDescent="0.25">
      <c r="C4" s="148"/>
      <c r="D4" s="312" t="s">
        <v>318</v>
      </c>
      <c r="E4" s="313" t="s">
        <v>318</v>
      </c>
      <c r="F4" s="313" t="s">
        <v>318</v>
      </c>
      <c r="G4" s="313" t="s">
        <v>318</v>
      </c>
      <c r="H4" s="314"/>
      <c r="I4" s="309" t="s">
        <v>319</v>
      </c>
      <c r="J4" s="307"/>
      <c r="K4" s="307"/>
      <c r="L4" s="308"/>
      <c r="M4" s="309"/>
      <c r="N4" s="307"/>
      <c r="O4" s="307"/>
      <c r="P4" s="307"/>
      <c r="Q4" s="308"/>
      <c r="R4" s="159" t="s">
        <v>318</v>
      </c>
      <c r="S4" s="298" t="s">
        <v>320</v>
      </c>
      <c r="T4" s="310"/>
      <c r="U4" s="310"/>
      <c r="V4" s="310"/>
      <c r="W4" s="310"/>
      <c r="X4" s="311"/>
    </row>
    <row r="5" spans="1:24" ht="11.25" customHeight="1" x14ac:dyDescent="0.25">
      <c r="C5" s="148"/>
      <c r="D5" s="153"/>
      <c r="E5" s="152"/>
      <c r="F5" s="152"/>
      <c r="G5" s="152"/>
      <c r="H5" s="145" t="s">
        <v>321</v>
      </c>
      <c r="I5" s="158" t="s">
        <v>322</v>
      </c>
      <c r="J5" s="157"/>
      <c r="K5" s="158" t="s">
        <v>323</v>
      </c>
      <c r="L5" s="157"/>
      <c r="M5" s="158" t="s">
        <v>324</v>
      </c>
      <c r="N5" s="157"/>
      <c r="O5" s="158" t="s">
        <v>325</v>
      </c>
      <c r="P5" s="157"/>
      <c r="Q5" s="313" t="s">
        <v>318</v>
      </c>
      <c r="R5" s="143"/>
      <c r="S5" s="298" t="s">
        <v>326</v>
      </c>
      <c r="T5" s="311"/>
      <c r="U5" s="298" t="s">
        <v>327</v>
      </c>
      <c r="V5" s="311"/>
      <c r="W5" s="298" t="s">
        <v>328</v>
      </c>
      <c r="X5" s="311"/>
    </row>
    <row r="6" spans="1:24" ht="11.25" customHeight="1" x14ac:dyDescent="0.25">
      <c r="C6" s="148"/>
      <c r="D6" s="153"/>
      <c r="E6" s="152"/>
      <c r="F6" s="152"/>
      <c r="G6" s="145" t="s">
        <v>329</v>
      </c>
      <c r="H6" s="145" t="s">
        <v>330</v>
      </c>
      <c r="I6" s="156" t="s">
        <v>331</v>
      </c>
      <c r="J6" s="155"/>
      <c r="K6" s="156" t="s">
        <v>332</v>
      </c>
      <c r="L6" s="155"/>
      <c r="M6" s="156" t="s">
        <v>331</v>
      </c>
      <c r="N6" s="155"/>
      <c r="O6" s="156" t="s">
        <v>333</v>
      </c>
      <c r="P6" s="155"/>
      <c r="Q6" s="154" t="s">
        <v>318</v>
      </c>
      <c r="R6" s="143"/>
      <c r="S6" s="300"/>
      <c r="T6" s="300"/>
      <c r="U6" s="300"/>
      <c r="V6" s="300"/>
      <c r="W6" s="300"/>
      <c r="X6" s="300"/>
    </row>
    <row r="7" spans="1:24" ht="11.25" customHeight="1" x14ac:dyDescent="0.25">
      <c r="C7" s="148"/>
      <c r="D7" s="153"/>
      <c r="E7" s="152"/>
      <c r="F7" s="152"/>
      <c r="G7" s="145" t="s">
        <v>334</v>
      </c>
      <c r="H7" s="145" t="s">
        <v>335</v>
      </c>
      <c r="I7" s="313"/>
      <c r="J7" s="313"/>
      <c r="K7" s="313"/>
      <c r="L7" s="313"/>
      <c r="M7" s="313"/>
      <c r="N7" s="313"/>
      <c r="O7" s="313"/>
      <c r="P7" s="313"/>
      <c r="Q7" s="151"/>
      <c r="R7" s="143"/>
      <c r="S7" s="150"/>
      <c r="T7" s="150"/>
      <c r="U7" s="149"/>
      <c r="V7" s="149"/>
      <c r="W7" s="149"/>
      <c r="X7" s="149"/>
    </row>
    <row r="8" spans="1:24" ht="11.25" customHeight="1" x14ac:dyDescent="0.25">
      <c r="C8" s="148"/>
      <c r="D8" s="147"/>
      <c r="E8" s="145" t="s">
        <v>336</v>
      </c>
      <c r="F8" s="145" t="s">
        <v>337</v>
      </c>
      <c r="G8" s="145" t="s">
        <v>338</v>
      </c>
      <c r="H8" s="145" t="s">
        <v>324</v>
      </c>
      <c r="I8" s="145"/>
      <c r="J8" s="145"/>
      <c r="K8" s="145"/>
      <c r="L8" s="145"/>
      <c r="M8" s="145"/>
      <c r="N8" s="145"/>
      <c r="O8" s="145"/>
      <c r="P8" s="145"/>
      <c r="Q8" s="145"/>
      <c r="R8" s="143" t="s">
        <v>329</v>
      </c>
      <c r="S8" s="144"/>
      <c r="T8" s="144"/>
      <c r="U8" s="144"/>
      <c r="V8" s="144"/>
      <c r="W8" s="144"/>
      <c r="X8" s="144"/>
    </row>
    <row r="9" spans="1:24" ht="11.25" customHeight="1" x14ac:dyDescent="0.25">
      <c r="C9" s="148"/>
      <c r="D9" s="147"/>
      <c r="E9" s="145" t="s">
        <v>339</v>
      </c>
      <c r="F9" s="145" t="s">
        <v>340</v>
      </c>
      <c r="G9" s="145" t="s">
        <v>341</v>
      </c>
      <c r="H9" s="145" t="s">
        <v>342</v>
      </c>
      <c r="I9" s="145"/>
      <c r="J9" s="145" t="s">
        <v>343</v>
      </c>
      <c r="K9" s="145"/>
      <c r="L9" s="145" t="s">
        <v>343</v>
      </c>
      <c r="M9" s="145"/>
      <c r="N9" s="145" t="s">
        <v>343</v>
      </c>
      <c r="O9" s="145"/>
      <c r="P9" s="145" t="s">
        <v>343</v>
      </c>
      <c r="Q9" s="145" t="s">
        <v>329</v>
      </c>
      <c r="R9" s="143" t="s">
        <v>344</v>
      </c>
      <c r="S9" s="144"/>
      <c r="T9" s="144" t="s">
        <v>343</v>
      </c>
      <c r="U9" s="144"/>
      <c r="V9" s="144" t="s">
        <v>343</v>
      </c>
      <c r="W9" s="144"/>
      <c r="X9" s="144" t="s">
        <v>343</v>
      </c>
    </row>
    <row r="10" spans="1:24" ht="11.25" customHeight="1" x14ac:dyDescent="0.25">
      <c r="C10" s="148"/>
      <c r="D10" s="147" t="s">
        <v>8</v>
      </c>
      <c r="E10" s="145" t="s">
        <v>345</v>
      </c>
      <c r="F10" s="145" t="s">
        <v>336</v>
      </c>
      <c r="G10" s="145" t="s">
        <v>346</v>
      </c>
      <c r="H10" s="146" t="s">
        <v>347</v>
      </c>
      <c r="I10" s="145" t="s">
        <v>334</v>
      </c>
      <c r="J10" s="145" t="s">
        <v>348</v>
      </c>
      <c r="K10" s="145" t="s">
        <v>334</v>
      </c>
      <c r="L10" s="145" t="s">
        <v>348</v>
      </c>
      <c r="M10" s="199" t="s">
        <v>334</v>
      </c>
      <c r="N10" s="145" t="s">
        <v>348</v>
      </c>
      <c r="O10" s="203" t="s">
        <v>334</v>
      </c>
      <c r="P10" s="145" t="s">
        <v>348</v>
      </c>
      <c r="Q10" s="199" t="s">
        <v>349</v>
      </c>
      <c r="R10" s="143" t="s">
        <v>331</v>
      </c>
      <c r="S10" s="201" t="s">
        <v>334</v>
      </c>
      <c r="T10" s="144" t="s">
        <v>348</v>
      </c>
      <c r="U10" s="144" t="s">
        <v>334</v>
      </c>
      <c r="V10" s="144" t="s">
        <v>348</v>
      </c>
      <c r="W10" s="144" t="s">
        <v>334</v>
      </c>
      <c r="X10" s="144" t="s">
        <v>348</v>
      </c>
    </row>
    <row r="11" spans="1:24" ht="11.25" customHeight="1" x14ac:dyDescent="0.25">
      <c r="C11" s="143"/>
      <c r="D11" s="142">
        <v>-61</v>
      </c>
      <c r="E11" s="141">
        <v>-62</v>
      </c>
      <c r="F11" s="141">
        <v>-63</v>
      </c>
      <c r="G11" s="141">
        <v>-64</v>
      </c>
      <c r="H11" s="141">
        <v>-65</v>
      </c>
      <c r="I11" s="141">
        <v>-66</v>
      </c>
      <c r="J11" s="141">
        <v>-67</v>
      </c>
      <c r="K11" s="141">
        <v>-68</v>
      </c>
      <c r="L11" s="141">
        <v>-69</v>
      </c>
      <c r="M11" s="141">
        <v>-70</v>
      </c>
      <c r="N11" s="141">
        <v>-71</v>
      </c>
      <c r="O11" s="141">
        <v>-72</v>
      </c>
      <c r="P11" s="141">
        <v>-73</v>
      </c>
      <c r="Q11" s="141">
        <v>-74</v>
      </c>
      <c r="R11" s="140">
        <v>-75</v>
      </c>
      <c r="S11" s="139">
        <v>-76</v>
      </c>
      <c r="T11" s="139">
        <v>-77</v>
      </c>
      <c r="U11" s="139">
        <v>-78</v>
      </c>
      <c r="V11" s="139">
        <v>-79</v>
      </c>
      <c r="W11" s="139">
        <v>-80</v>
      </c>
      <c r="X11" s="139">
        <v>-81</v>
      </c>
    </row>
    <row r="12" spans="1:24" ht="11.25" customHeight="1" x14ac:dyDescent="0.25">
      <c r="A12" s="130" t="s">
        <v>350</v>
      </c>
      <c r="B12" s="130" t="s">
        <v>188</v>
      </c>
      <c r="C12" s="130" t="s">
        <v>189</v>
      </c>
      <c r="J12" s="138" t="s">
        <v>351</v>
      </c>
      <c r="L12" s="138" t="s">
        <v>351</v>
      </c>
      <c r="N12" s="138" t="s">
        <v>351</v>
      </c>
      <c r="P12" s="138" t="s">
        <v>351</v>
      </c>
      <c r="T12" s="138" t="s">
        <v>351</v>
      </c>
      <c r="V12" s="138" t="s">
        <v>351</v>
      </c>
      <c r="X12" s="138" t="s">
        <v>351</v>
      </c>
    </row>
    <row r="13" spans="1:24" ht="15" customHeight="1" x14ac:dyDescent="0.25">
      <c r="A13" s="137" t="s">
        <v>239</v>
      </c>
      <c r="B13" s="137" t="s">
        <v>240</v>
      </c>
      <c r="C13" s="137" t="s">
        <v>28</v>
      </c>
      <c r="D13" s="135">
        <v>2</v>
      </c>
      <c r="E13" s="135">
        <v>24</v>
      </c>
      <c r="F13" s="135">
        <v>5</v>
      </c>
      <c r="G13" s="135">
        <v>31</v>
      </c>
      <c r="H13" s="135">
        <v>6</v>
      </c>
      <c r="I13" s="135">
        <v>45</v>
      </c>
      <c r="J13" s="135">
        <v>15</v>
      </c>
      <c r="K13" s="135">
        <v>2</v>
      </c>
      <c r="L13" s="135">
        <v>6</v>
      </c>
      <c r="M13" s="135">
        <v>43</v>
      </c>
      <c r="N13" s="135">
        <v>11</v>
      </c>
      <c r="O13" s="135">
        <v>36</v>
      </c>
      <c r="P13" s="135">
        <v>5</v>
      </c>
      <c r="Q13" s="135">
        <v>6</v>
      </c>
      <c r="R13" s="135">
        <v>130</v>
      </c>
      <c r="S13" s="135">
        <v>64</v>
      </c>
      <c r="T13" s="135">
        <v>8</v>
      </c>
      <c r="U13" s="135">
        <v>7</v>
      </c>
      <c r="V13" s="135">
        <v>18</v>
      </c>
      <c r="W13" s="135">
        <v>3</v>
      </c>
      <c r="X13" s="135">
        <v>14</v>
      </c>
    </row>
    <row r="14" spans="1:24" ht="15" customHeight="1" x14ac:dyDescent="0.25">
      <c r="A14" s="137" t="s">
        <v>239</v>
      </c>
      <c r="B14" s="137" t="s">
        <v>242</v>
      </c>
      <c r="C14" s="137" t="s">
        <v>29</v>
      </c>
      <c r="D14" s="135">
        <v>3</v>
      </c>
      <c r="E14" s="135">
        <v>30</v>
      </c>
      <c r="F14" s="135">
        <v>5</v>
      </c>
      <c r="G14" s="135">
        <v>38</v>
      </c>
      <c r="H14" s="135">
        <v>2</v>
      </c>
      <c r="I14" s="135">
        <v>45</v>
      </c>
      <c r="J14" s="135">
        <v>9.6999999999999993</v>
      </c>
      <c r="K14" s="135">
        <v>2</v>
      </c>
      <c r="L14" s="135">
        <v>10</v>
      </c>
      <c r="M14" s="135">
        <v>7</v>
      </c>
      <c r="N14" s="135">
        <v>9</v>
      </c>
      <c r="O14" s="135">
        <v>47</v>
      </c>
      <c r="P14" s="135">
        <v>4.5</v>
      </c>
      <c r="Q14" s="135">
        <v>1</v>
      </c>
      <c r="R14" s="135">
        <v>100</v>
      </c>
      <c r="S14" s="135">
        <v>55</v>
      </c>
      <c r="T14" s="135">
        <v>6.5</v>
      </c>
      <c r="U14" s="135">
        <v>4</v>
      </c>
      <c r="V14" s="135">
        <v>16</v>
      </c>
      <c r="W14" s="135">
        <v>4</v>
      </c>
      <c r="X14" s="135">
        <v>16</v>
      </c>
    </row>
    <row r="15" spans="1:24" ht="15" customHeight="1" x14ac:dyDescent="0.25">
      <c r="A15" s="137" t="s">
        <v>239</v>
      </c>
      <c r="B15" s="137" t="s">
        <v>243</v>
      </c>
      <c r="C15" s="137" t="s">
        <v>36</v>
      </c>
      <c r="D15" s="135">
        <v>2</v>
      </c>
      <c r="E15" s="135">
        <v>16</v>
      </c>
      <c r="F15" s="135">
        <v>3</v>
      </c>
      <c r="G15" s="135">
        <v>21</v>
      </c>
      <c r="H15" s="135">
        <v>7</v>
      </c>
      <c r="I15" s="135">
        <v>32</v>
      </c>
      <c r="J15" s="135">
        <v>8</v>
      </c>
      <c r="K15" s="135">
        <v>2</v>
      </c>
      <c r="L15" s="135">
        <v>13</v>
      </c>
      <c r="M15" s="135">
        <v>9</v>
      </c>
      <c r="N15" s="135">
        <v>8</v>
      </c>
      <c r="O15" s="135">
        <v>23</v>
      </c>
      <c r="P15" s="135">
        <v>3</v>
      </c>
      <c r="Q15" s="135">
        <v>4</v>
      </c>
      <c r="R15" s="135">
        <v>68</v>
      </c>
      <c r="S15" s="135">
        <v>48</v>
      </c>
      <c r="T15" s="135">
        <v>9</v>
      </c>
      <c r="U15" s="135">
        <v>5</v>
      </c>
      <c r="V15" s="135">
        <v>14</v>
      </c>
      <c r="W15" s="135">
        <v>1</v>
      </c>
      <c r="X15" s="135">
        <v>11</v>
      </c>
    </row>
    <row r="16" spans="1:24" ht="15" customHeight="1" x14ac:dyDescent="0.25">
      <c r="A16" s="137" t="s">
        <v>239</v>
      </c>
      <c r="B16" s="137" t="s">
        <v>244</v>
      </c>
      <c r="C16" s="137" t="s">
        <v>39</v>
      </c>
      <c r="D16" s="135">
        <v>13</v>
      </c>
      <c r="E16" s="135">
        <v>9</v>
      </c>
      <c r="F16" s="135">
        <v>7</v>
      </c>
      <c r="G16" s="135">
        <v>29</v>
      </c>
      <c r="H16" s="135">
        <v>19</v>
      </c>
      <c r="I16" s="135">
        <v>40</v>
      </c>
      <c r="J16" s="135">
        <v>6</v>
      </c>
      <c r="K16" s="135">
        <v>0</v>
      </c>
      <c r="L16" s="135">
        <v>0</v>
      </c>
      <c r="M16" s="135">
        <v>6</v>
      </c>
      <c r="N16" s="135">
        <v>9</v>
      </c>
      <c r="O16" s="135">
        <v>44</v>
      </c>
      <c r="P16" s="135">
        <v>2</v>
      </c>
      <c r="Q16" s="135">
        <v>4</v>
      </c>
      <c r="R16" s="135">
        <v>94</v>
      </c>
      <c r="S16" s="135">
        <v>73</v>
      </c>
      <c r="T16" s="135">
        <v>4</v>
      </c>
      <c r="U16" s="135">
        <v>6</v>
      </c>
      <c r="V16" s="135">
        <v>13</v>
      </c>
      <c r="W16" s="135">
        <v>7</v>
      </c>
      <c r="X16" s="135">
        <v>12</v>
      </c>
    </row>
    <row r="17" spans="1:24" ht="15" customHeight="1" x14ac:dyDescent="0.25">
      <c r="A17" s="137" t="s">
        <v>239</v>
      </c>
      <c r="B17" s="137" t="s">
        <v>245</v>
      </c>
      <c r="C17" s="137" t="s">
        <v>41</v>
      </c>
      <c r="D17" s="135">
        <v>1</v>
      </c>
      <c r="E17" s="135">
        <v>8</v>
      </c>
      <c r="F17" s="135">
        <v>1</v>
      </c>
      <c r="G17" s="135">
        <v>10</v>
      </c>
      <c r="H17" s="135">
        <v>1</v>
      </c>
      <c r="I17" s="135">
        <v>13</v>
      </c>
      <c r="J17" s="135">
        <v>11</v>
      </c>
      <c r="K17" s="135">
        <v>0</v>
      </c>
      <c r="L17" s="135">
        <v>0</v>
      </c>
      <c r="M17" s="135">
        <v>2</v>
      </c>
      <c r="N17" s="135">
        <v>6</v>
      </c>
      <c r="O17" s="135">
        <v>17</v>
      </c>
      <c r="P17" s="135">
        <v>7</v>
      </c>
      <c r="Q17" s="135">
        <v>18</v>
      </c>
      <c r="R17" s="135">
        <v>50</v>
      </c>
      <c r="S17" s="135">
        <v>16</v>
      </c>
      <c r="T17" s="135">
        <v>12</v>
      </c>
      <c r="U17" s="135">
        <v>2</v>
      </c>
      <c r="V17" s="135">
        <v>15</v>
      </c>
      <c r="W17" s="135">
        <v>2</v>
      </c>
      <c r="X17" s="135">
        <v>15</v>
      </c>
    </row>
    <row r="18" spans="1:24" ht="15" customHeight="1" x14ac:dyDescent="0.25">
      <c r="A18" s="137" t="s">
        <v>239</v>
      </c>
      <c r="B18" s="137" t="s">
        <v>246</v>
      </c>
      <c r="C18" s="137" t="s">
        <v>45</v>
      </c>
      <c r="D18" s="135">
        <v>0</v>
      </c>
      <c r="E18" s="135">
        <v>29</v>
      </c>
      <c r="F18" s="135">
        <v>9</v>
      </c>
      <c r="G18" s="135">
        <v>38</v>
      </c>
      <c r="H18" s="135">
        <v>2</v>
      </c>
      <c r="I18" s="135">
        <v>50</v>
      </c>
      <c r="J18" s="135">
        <v>5</v>
      </c>
      <c r="K18" s="135">
        <v>2</v>
      </c>
      <c r="L18" s="135">
        <v>4</v>
      </c>
      <c r="M18" s="135">
        <v>35</v>
      </c>
      <c r="N18" s="135">
        <v>10</v>
      </c>
      <c r="O18" s="135">
        <v>48</v>
      </c>
      <c r="P18" s="135">
        <v>1</v>
      </c>
      <c r="Q18" s="135">
        <v>7</v>
      </c>
      <c r="R18" s="135">
        <v>140</v>
      </c>
      <c r="S18" s="135">
        <v>44</v>
      </c>
      <c r="T18" s="135">
        <v>3</v>
      </c>
      <c r="U18" s="135">
        <v>5</v>
      </c>
      <c r="V18" s="135">
        <v>8</v>
      </c>
      <c r="W18" s="135">
        <v>3</v>
      </c>
      <c r="X18" s="135">
        <v>8</v>
      </c>
    </row>
    <row r="19" spans="1:24" ht="15" customHeight="1" x14ac:dyDescent="0.25">
      <c r="A19" s="137" t="s">
        <v>239</v>
      </c>
      <c r="B19" s="137" t="s">
        <v>247</v>
      </c>
      <c r="C19" s="137" t="s">
        <v>46</v>
      </c>
      <c r="D19" s="135">
        <v>3</v>
      </c>
      <c r="E19" s="135">
        <v>33</v>
      </c>
      <c r="F19" s="135">
        <v>6</v>
      </c>
      <c r="G19" s="135">
        <v>42</v>
      </c>
      <c r="H19" s="135">
        <v>7</v>
      </c>
      <c r="I19" s="135">
        <v>53</v>
      </c>
      <c r="J19" s="135">
        <v>8</v>
      </c>
      <c r="K19" s="135">
        <v>3</v>
      </c>
      <c r="L19" s="135">
        <v>17</v>
      </c>
      <c r="M19" s="135">
        <v>5</v>
      </c>
      <c r="N19" s="135">
        <v>15</v>
      </c>
      <c r="O19" s="135">
        <v>44</v>
      </c>
      <c r="P19" s="135">
        <v>3</v>
      </c>
      <c r="Q19" s="135">
        <v>7</v>
      </c>
      <c r="R19" s="135">
        <v>109</v>
      </c>
      <c r="S19" s="135">
        <v>62</v>
      </c>
      <c r="T19" s="135">
        <v>3</v>
      </c>
      <c r="U19" s="135">
        <v>4</v>
      </c>
      <c r="V19" s="135">
        <v>12</v>
      </c>
      <c r="W19" s="135">
        <v>4</v>
      </c>
      <c r="X19" s="135">
        <v>15</v>
      </c>
    </row>
    <row r="20" spans="1:24" ht="15" customHeight="1" x14ac:dyDescent="0.25">
      <c r="A20" s="137" t="s">
        <v>239</v>
      </c>
      <c r="B20" s="137" t="s">
        <v>248</v>
      </c>
      <c r="C20" s="137" t="s">
        <v>48</v>
      </c>
      <c r="D20" s="135">
        <v>3</v>
      </c>
      <c r="E20" s="135">
        <v>14</v>
      </c>
      <c r="F20" s="135">
        <v>5</v>
      </c>
      <c r="G20" s="135">
        <v>22</v>
      </c>
      <c r="H20" s="135">
        <v>2</v>
      </c>
      <c r="I20" s="135">
        <v>26</v>
      </c>
      <c r="J20" s="135">
        <v>9</v>
      </c>
      <c r="K20" s="135">
        <v>2</v>
      </c>
      <c r="L20" s="135">
        <v>8</v>
      </c>
      <c r="M20" s="135">
        <v>28</v>
      </c>
      <c r="N20" s="135">
        <v>5</v>
      </c>
      <c r="O20" s="135">
        <v>36</v>
      </c>
      <c r="P20" s="135">
        <v>3</v>
      </c>
      <c r="Q20" s="135">
        <v>6</v>
      </c>
      <c r="R20" s="135">
        <v>96</v>
      </c>
      <c r="S20" s="135">
        <v>50</v>
      </c>
      <c r="T20" s="135">
        <v>7</v>
      </c>
      <c r="U20" s="135">
        <v>4</v>
      </c>
      <c r="V20" s="135">
        <v>15</v>
      </c>
      <c r="W20" s="135">
        <v>3</v>
      </c>
      <c r="X20" s="135">
        <v>14</v>
      </c>
    </row>
    <row r="21" spans="1:24" ht="15" customHeight="1" x14ac:dyDescent="0.25">
      <c r="A21" s="137" t="s">
        <v>239</v>
      </c>
      <c r="B21" s="137" t="s">
        <v>249</v>
      </c>
      <c r="C21" s="137" t="s">
        <v>49</v>
      </c>
      <c r="D21" s="135">
        <v>1</v>
      </c>
      <c r="E21" s="135">
        <v>11</v>
      </c>
      <c r="F21" s="135">
        <v>3</v>
      </c>
      <c r="G21" s="135">
        <v>15</v>
      </c>
      <c r="H21" s="135">
        <v>7</v>
      </c>
      <c r="I21" s="135">
        <v>22</v>
      </c>
      <c r="J21" s="135">
        <v>7</v>
      </c>
      <c r="K21" s="135">
        <v>0</v>
      </c>
      <c r="L21" s="135">
        <v>0</v>
      </c>
      <c r="M21" s="135">
        <v>11</v>
      </c>
      <c r="N21" s="135">
        <v>6</v>
      </c>
      <c r="O21" s="135">
        <v>18</v>
      </c>
      <c r="P21" s="135">
        <v>2</v>
      </c>
      <c r="Q21" s="135">
        <v>3</v>
      </c>
      <c r="R21" s="135">
        <v>54</v>
      </c>
      <c r="S21" s="135">
        <v>22</v>
      </c>
      <c r="T21" s="135">
        <v>3</v>
      </c>
      <c r="U21" s="135">
        <v>3</v>
      </c>
      <c r="V21" s="135">
        <v>13</v>
      </c>
      <c r="W21" s="135">
        <v>3</v>
      </c>
      <c r="X21" s="135">
        <v>14</v>
      </c>
    </row>
    <row r="22" spans="1:24" ht="15" customHeight="1" x14ac:dyDescent="0.25">
      <c r="A22" s="137" t="s">
        <v>239</v>
      </c>
      <c r="B22" s="137" t="s">
        <v>250</v>
      </c>
      <c r="C22" s="137" t="s">
        <v>51</v>
      </c>
      <c r="D22" s="135">
        <v>0</v>
      </c>
      <c r="E22" s="135">
        <v>0</v>
      </c>
      <c r="F22" s="135">
        <v>24</v>
      </c>
      <c r="G22" s="135">
        <v>24</v>
      </c>
      <c r="H22" s="135">
        <v>0</v>
      </c>
      <c r="I22" s="135">
        <v>34</v>
      </c>
      <c r="J22" s="135">
        <v>7</v>
      </c>
      <c r="K22" s="135">
        <v>0</v>
      </c>
      <c r="L22" s="135">
        <v>0</v>
      </c>
      <c r="M22" s="135">
        <v>5</v>
      </c>
      <c r="N22" s="135">
        <v>14</v>
      </c>
      <c r="O22" s="135">
        <v>32</v>
      </c>
      <c r="P22" s="135">
        <v>2</v>
      </c>
      <c r="Q22" s="135">
        <v>2</v>
      </c>
      <c r="R22" s="135">
        <v>73</v>
      </c>
      <c r="S22" s="135">
        <v>72</v>
      </c>
      <c r="T22" s="135">
        <v>4</v>
      </c>
      <c r="U22" s="135">
        <v>6</v>
      </c>
      <c r="V22" s="135">
        <v>12</v>
      </c>
      <c r="W22" s="135">
        <v>4</v>
      </c>
      <c r="X22" s="135">
        <v>14</v>
      </c>
    </row>
    <row r="23" spans="1:24" ht="15" customHeight="1" x14ac:dyDescent="0.25">
      <c r="A23" s="137" t="s">
        <v>239</v>
      </c>
      <c r="B23" s="137" t="s">
        <v>251</v>
      </c>
      <c r="C23" s="137" t="s">
        <v>54</v>
      </c>
      <c r="D23" s="198">
        <v>0</v>
      </c>
      <c r="E23" s="198">
        <v>29</v>
      </c>
      <c r="F23" s="135">
        <v>6</v>
      </c>
      <c r="G23" s="135">
        <v>35</v>
      </c>
      <c r="H23" s="135">
        <v>9</v>
      </c>
      <c r="I23" s="135">
        <v>42</v>
      </c>
      <c r="J23" s="135">
        <v>8.5</v>
      </c>
      <c r="K23" s="135">
        <v>2</v>
      </c>
      <c r="L23" s="135">
        <v>6.5</v>
      </c>
      <c r="M23" s="135">
        <v>13</v>
      </c>
      <c r="N23" s="135">
        <v>8.4</v>
      </c>
      <c r="O23" s="135">
        <v>28</v>
      </c>
      <c r="P23" s="135">
        <v>2.2999999999999998</v>
      </c>
      <c r="Q23" s="135">
        <v>3</v>
      </c>
      <c r="R23" s="135">
        <v>86</v>
      </c>
      <c r="S23" s="135">
        <v>47</v>
      </c>
      <c r="T23" s="135">
        <v>2.9</v>
      </c>
      <c r="U23" s="135">
        <v>4</v>
      </c>
      <c r="V23" s="135">
        <v>10.7</v>
      </c>
      <c r="W23" s="135">
        <v>3</v>
      </c>
      <c r="X23" s="135">
        <v>12</v>
      </c>
    </row>
    <row r="24" spans="1:24" ht="15" customHeight="1" x14ac:dyDescent="0.25">
      <c r="A24" s="137" t="s">
        <v>239</v>
      </c>
      <c r="B24" s="137" t="s">
        <v>252</v>
      </c>
      <c r="C24" s="137" t="s">
        <v>55</v>
      </c>
      <c r="D24" s="135">
        <v>18</v>
      </c>
      <c r="E24" s="135">
        <v>7</v>
      </c>
      <c r="F24" s="135">
        <v>1</v>
      </c>
      <c r="G24" s="135">
        <v>26</v>
      </c>
      <c r="H24" s="135">
        <v>9</v>
      </c>
      <c r="I24" s="198">
        <v>32</v>
      </c>
      <c r="J24" s="135">
        <v>10</v>
      </c>
      <c r="K24" s="198">
        <v>2</v>
      </c>
      <c r="L24" s="135">
        <v>0</v>
      </c>
      <c r="M24" s="198">
        <v>39</v>
      </c>
      <c r="N24" s="135">
        <v>4</v>
      </c>
      <c r="O24" s="135">
        <v>39</v>
      </c>
      <c r="P24" s="135">
        <v>2</v>
      </c>
      <c r="Q24" s="135">
        <v>6</v>
      </c>
      <c r="R24" s="135">
        <v>116</v>
      </c>
      <c r="S24" s="135">
        <v>73</v>
      </c>
      <c r="T24" s="135">
        <v>6</v>
      </c>
      <c r="U24" s="135">
        <v>7</v>
      </c>
      <c r="V24" s="135">
        <v>14</v>
      </c>
      <c r="W24" s="135">
        <v>3</v>
      </c>
      <c r="X24" s="135">
        <v>16</v>
      </c>
    </row>
    <row r="25" spans="1:24" ht="15" customHeight="1" x14ac:dyDescent="0.25">
      <c r="A25" s="137" t="s">
        <v>239</v>
      </c>
      <c r="B25" s="137" t="s">
        <v>253</v>
      </c>
      <c r="C25" s="137" t="s">
        <v>56</v>
      </c>
      <c r="D25" s="135">
        <v>5</v>
      </c>
      <c r="E25" s="135">
        <v>9</v>
      </c>
      <c r="F25" s="135">
        <v>3</v>
      </c>
      <c r="G25" s="135">
        <v>17</v>
      </c>
      <c r="H25" s="135">
        <v>0</v>
      </c>
      <c r="I25" s="135">
        <v>23</v>
      </c>
      <c r="J25" s="135">
        <v>8</v>
      </c>
      <c r="K25" s="135">
        <v>2</v>
      </c>
      <c r="L25" s="135">
        <v>8</v>
      </c>
      <c r="M25" s="135">
        <v>4</v>
      </c>
      <c r="N25" s="135">
        <v>9</v>
      </c>
      <c r="O25" s="135">
        <v>14</v>
      </c>
      <c r="P25" s="135">
        <v>2</v>
      </c>
      <c r="Q25" s="135">
        <v>8</v>
      </c>
      <c r="R25" s="135">
        <v>49</v>
      </c>
      <c r="S25" s="135">
        <v>37</v>
      </c>
      <c r="T25" s="135">
        <v>6</v>
      </c>
      <c r="U25" s="135">
        <v>4</v>
      </c>
      <c r="V25" s="135">
        <v>6</v>
      </c>
      <c r="W25" s="135">
        <v>6</v>
      </c>
      <c r="X25" s="135">
        <v>12</v>
      </c>
    </row>
    <row r="26" spans="1:24" ht="15" customHeight="1" x14ac:dyDescent="0.25">
      <c r="A26" s="137" t="s">
        <v>239</v>
      </c>
      <c r="B26" s="137" t="s">
        <v>254</v>
      </c>
      <c r="C26" s="137" t="s">
        <v>57</v>
      </c>
      <c r="D26" s="135">
        <v>2</v>
      </c>
      <c r="E26" s="135">
        <v>14</v>
      </c>
      <c r="F26" s="135">
        <v>9</v>
      </c>
      <c r="G26" s="135">
        <v>25</v>
      </c>
      <c r="H26" s="135">
        <v>0</v>
      </c>
      <c r="I26" s="135">
        <v>37</v>
      </c>
      <c r="J26" s="135">
        <v>9</v>
      </c>
      <c r="K26" s="135">
        <v>2</v>
      </c>
      <c r="L26" s="135">
        <v>10</v>
      </c>
      <c r="M26" s="135">
        <v>13</v>
      </c>
      <c r="N26" s="135">
        <v>15</v>
      </c>
      <c r="O26" s="135">
        <v>35</v>
      </c>
      <c r="P26" s="135">
        <v>2</v>
      </c>
      <c r="Q26" s="135">
        <v>9</v>
      </c>
      <c r="R26" s="135">
        <v>94</v>
      </c>
      <c r="S26" s="135">
        <v>101</v>
      </c>
      <c r="T26" s="135">
        <v>3</v>
      </c>
      <c r="U26" s="135">
        <v>6</v>
      </c>
      <c r="V26" s="135">
        <v>13</v>
      </c>
      <c r="W26" s="135">
        <v>6</v>
      </c>
      <c r="X26" s="135">
        <v>13</v>
      </c>
    </row>
    <row r="27" spans="1:24" ht="15" customHeight="1" x14ac:dyDescent="0.25">
      <c r="A27" s="137" t="s">
        <v>239</v>
      </c>
      <c r="B27" s="137" t="s">
        <v>255</v>
      </c>
      <c r="C27" s="137" t="s">
        <v>160</v>
      </c>
      <c r="D27" s="135">
        <v>0</v>
      </c>
      <c r="E27" s="135">
        <v>5</v>
      </c>
      <c r="F27" s="135">
        <v>0</v>
      </c>
      <c r="G27" s="135">
        <v>5</v>
      </c>
      <c r="H27" s="135">
        <v>0</v>
      </c>
      <c r="I27" s="135" t="s">
        <v>19</v>
      </c>
      <c r="J27" s="135" t="s">
        <v>19</v>
      </c>
      <c r="K27" s="135" t="s">
        <v>19</v>
      </c>
      <c r="L27" s="135" t="s">
        <v>19</v>
      </c>
      <c r="M27" s="135" t="s">
        <v>19</v>
      </c>
      <c r="N27" s="135" t="s">
        <v>19</v>
      </c>
      <c r="O27" s="135" t="s">
        <v>19</v>
      </c>
      <c r="P27" s="135" t="s">
        <v>19</v>
      </c>
      <c r="Q27" s="135" t="s">
        <v>19</v>
      </c>
      <c r="R27" s="135" t="s">
        <v>19</v>
      </c>
      <c r="S27" s="135" t="s">
        <v>19</v>
      </c>
      <c r="T27" s="135" t="s">
        <v>19</v>
      </c>
      <c r="U27" s="135" t="s">
        <v>19</v>
      </c>
      <c r="V27" s="135" t="s">
        <v>19</v>
      </c>
      <c r="W27" s="135" t="s">
        <v>19</v>
      </c>
      <c r="X27" s="135" t="s">
        <v>19</v>
      </c>
    </row>
    <row r="28" spans="1:24" ht="15" customHeight="1" x14ac:dyDescent="0.25">
      <c r="A28" s="136" t="s">
        <v>256</v>
      </c>
      <c r="B28" s="136" t="s">
        <v>257</v>
      </c>
      <c r="C28" s="136" t="s">
        <v>21</v>
      </c>
      <c r="D28" s="135">
        <v>7</v>
      </c>
      <c r="E28" s="135">
        <v>11</v>
      </c>
      <c r="F28" s="135">
        <v>3</v>
      </c>
      <c r="G28" s="135">
        <v>21</v>
      </c>
      <c r="H28" s="135">
        <v>5</v>
      </c>
      <c r="I28" s="135">
        <v>34</v>
      </c>
      <c r="J28" s="135">
        <v>7</v>
      </c>
      <c r="K28" s="135">
        <v>4</v>
      </c>
      <c r="L28" s="135">
        <v>3</v>
      </c>
      <c r="M28" s="135">
        <v>27</v>
      </c>
      <c r="N28" s="135">
        <v>10</v>
      </c>
      <c r="O28" s="135">
        <v>0</v>
      </c>
      <c r="P28" s="135">
        <v>0</v>
      </c>
      <c r="Q28" s="135">
        <v>11</v>
      </c>
      <c r="R28" s="135">
        <v>72</v>
      </c>
      <c r="S28" s="135">
        <v>72</v>
      </c>
      <c r="T28" s="135">
        <v>6</v>
      </c>
      <c r="U28" s="135">
        <v>8</v>
      </c>
      <c r="V28" s="135">
        <v>11</v>
      </c>
      <c r="W28" s="135">
        <v>4</v>
      </c>
      <c r="X28" s="135">
        <v>12</v>
      </c>
    </row>
    <row r="29" spans="1:24" ht="15" customHeight="1" x14ac:dyDescent="0.25">
      <c r="A29" s="136" t="s">
        <v>256</v>
      </c>
      <c r="B29" s="136" t="s">
        <v>258</v>
      </c>
      <c r="C29" s="136" t="s">
        <v>22</v>
      </c>
      <c r="D29" s="135">
        <v>3</v>
      </c>
      <c r="E29" s="135">
        <v>8</v>
      </c>
      <c r="F29" s="135">
        <v>3</v>
      </c>
      <c r="G29" s="135">
        <v>14</v>
      </c>
      <c r="H29" s="135">
        <v>6</v>
      </c>
      <c r="I29" s="135">
        <v>26</v>
      </c>
      <c r="J29" s="135">
        <v>7</v>
      </c>
      <c r="K29" s="135">
        <v>2</v>
      </c>
      <c r="L29" s="135">
        <v>5</v>
      </c>
      <c r="M29" s="135">
        <v>16</v>
      </c>
      <c r="N29" s="135">
        <v>7</v>
      </c>
      <c r="O29" s="135">
        <v>2</v>
      </c>
      <c r="P29" s="135">
        <v>1</v>
      </c>
      <c r="Q29" s="135">
        <v>5</v>
      </c>
      <c r="R29" s="135">
        <v>49</v>
      </c>
      <c r="S29" s="135">
        <v>42</v>
      </c>
      <c r="T29" s="135">
        <v>7</v>
      </c>
      <c r="U29" s="135">
        <v>4</v>
      </c>
      <c r="V29" s="135">
        <v>13</v>
      </c>
      <c r="W29" s="135">
        <v>2</v>
      </c>
      <c r="X29" s="135">
        <v>8</v>
      </c>
    </row>
    <row r="30" spans="1:24" ht="15" customHeight="1" x14ac:dyDescent="0.25">
      <c r="A30" s="136" t="s">
        <v>256</v>
      </c>
      <c r="B30" s="136" t="s">
        <v>259</v>
      </c>
      <c r="C30" s="136" t="s">
        <v>23</v>
      </c>
      <c r="D30" s="135">
        <v>11</v>
      </c>
      <c r="E30" s="135">
        <v>6</v>
      </c>
      <c r="F30" s="135">
        <v>1</v>
      </c>
      <c r="G30" s="135">
        <v>18</v>
      </c>
      <c r="H30" s="135">
        <v>1</v>
      </c>
      <c r="I30" s="135">
        <v>20</v>
      </c>
      <c r="J30" s="135">
        <v>9.3000000000000007</v>
      </c>
      <c r="K30" s="135">
        <v>1</v>
      </c>
      <c r="L30" s="135">
        <v>8</v>
      </c>
      <c r="M30" s="135">
        <v>12</v>
      </c>
      <c r="N30" s="135">
        <v>12.6</v>
      </c>
      <c r="O30" s="135">
        <v>7</v>
      </c>
      <c r="P30" s="135">
        <v>5.8</v>
      </c>
      <c r="Q30" s="135">
        <v>3</v>
      </c>
      <c r="R30" s="135">
        <v>42</v>
      </c>
      <c r="S30" s="135">
        <v>62</v>
      </c>
      <c r="T30" s="135">
        <v>9.8000000000000007</v>
      </c>
      <c r="U30" s="135">
        <v>8</v>
      </c>
      <c r="V30" s="135">
        <v>13.5</v>
      </c>
      <c r="W30" s="135">
        <v>4</v>
      </c>
      <c r="X30" s="135">
        <v>17</v>
      </c>
    </row>
    <row r="31" spans="1:24" ht="15" customHeight="1" x14ac:dyDescent="0.25">
      <c r="A31" s="136" t="s">
        <v>256</v>
      </c>
      <c r="B31" s="136" t="s">
        <v>260</v>
      </c>
      <c r="C31" s="136" t="s">
        <v>24</v>
      </c>
      <c r="D31" s="135">
        <v>6</v>
      </c>
      <c r="E31" s="135">
        <v>10</v>
      </c>
      <c r="F31" s="135">
        <v>4</v>
      </c>
      <c r="G31" s="135">
        <v>20</v>
      </c>
      <c r="H31" s="135">
        <v>0</v>
      </c>
      <c r="I31" s="135">
        <v>30</v>
      </c>
      <c r="J31" s="135">
        <v>12</v>
      </c>
      <c r="K31" s="135">
        <v>2</v>
      </c>
      <c r="L31" s="135">
        <v>4</v>
      </c>
      <c r="M31" s="135">
        <v>7</v>
      </c>
      <c r="N31" s="135">
        <v>7</v>
      </c>
      <c r="O31" s="135">
        <v>36</v>
      </c>
      <c r="P31" s="135">
        <v>3</v>
      </c>
      <c r="Q31" s="135">
        <v>6</v>
      </c>
      <c r="R31" s="135">
        <v>79</v>
      </c>
      <c r="S31" s="135">
        <v>35</v>
      </c>
      <c r="T31" s="135">
        <v>4</v>
      </c>
      <c r="U31" s="135">
        <v>3</v>
      </c>
      <c r="V31" s="135">
        <v>13</v>
      </c>
      <c r="W31" s="135">
        <v>3</v>
      </c>
      <c r="X31" s="135">
        <v>14</v>
      </c>
    </row>
    <row r="32" spans="1:24" ht="15" customHeight="1" x14ac:dyDescent="0.25">
      <c r="A32" s="136" t="s">
        <v>256</v>
      </c>
      <c r="B32" s="136" t="s">
        <v>261</v>
      </c>
      <c r="C32" s="136" t="s">
        <v>25</v>
      </c>
      <c r="D32" s="135">
        <v>3</v>
      </c>
      <c r="E32" s="135">
        <v>20</v>
      </c>
      <c r="F32" s="135">
        <v>4</v>
      </c>
      <c r="G32" s="135">
        <v>27</v>
      </c>
      <c r="H32" s="135">
        <v>7</v>
      </c>
      <c r="I32" s="135">
        <v>36</v>
      </c>
      <c r="J32" s="135">
        <v>5</v>
      </c>
      <c r="K32" s="135">
        <v>2</v>
      </c>
      <c r="L32" s="135">
        <v>8</v>
      </c>
      <c r="M32" s="135">
        <v>5</v>
      </c>
      <c r="N32" s="135">
        <v>11</v>
      </c>
      <c r="O32" s="135">
        <v>42</v>
      </c>
      <c r="P32" s="135">
        <v>2</v>
      </c>
      <c r="Q32" s="135">
        <v>3</v>
      </c>
      <c r="R32" s="135">
        <v>86</v>
      </c>
      <c r="S32" s="135">
        <v>0</v>
      </c>
      <c r="T32" s="135">
        <v>0</v>
      </c>
      <c r="U32" s="135">
        <v>4</v>
      </c>
      <c r="V32" s="135">
        <v>10</v>
      </c>
      <c r="W32" s="135">
        <v>3</v>
      </c>
      <c r="X32" s="135">
        <v>4</v>
      </c>
    </row>
    <row r="33" spans="1:24" ht="15" customHeight="1" x14ac:dyDescent="0.25">
      <c r="A33" s="136" t="s">
        <v>256</v>
      </c>
      <c r="B33" s="136" t="s">
        <v>262</v>
      </c>
      <c r="C33" s="136" t="s">
        <v>26</v>
      </c>
      <c r="D33" s="135">
        <v>6</v>
      </c>
      <c r="E33" s="135">
        <v>11</v>
      </c>
      <c r="F33" s="135">
        <v>10</v>
      </c>
      <c r="G33" s="135">
        <v>27</v>
      </c>
      <c r="H33" s="135">
        <v>5</v>
      </c>
      <c r="I33" s="198">
        <v>40</v>
      </c>
      <c r="J33" s="135">
        <v>10</v>
      </c>
      <c r="K33" s="198">
        <v>3</v>
      </c>
      <c r="L33" s="135">
        <v>0</v>
      </c>
      <c r="M33" s="198">
        <v>16</v>
      </c>
      <c r="N33" s="135">
        <v>10</v>
      </c>
      <c r="O33" s="135">
        <v>38</v>
      </c>
      <c r="P33" s="135">
        <v>3</v>
      </c>
      <c r="Q33" s="198">
        <v>14</v>
      </c>
      <c r="R33" s="135">
        <v>107</v>
      </c>
      <c r="S33" s="135">
        <v>133</v>
      </c>
      <c r="T33" s="135">
        <v>5</v>
      </c>
      <c r="U33" s="135">
        <v>5</v>
      </c>
      <c r="V33" s="135">
        <v>20</v>
      </c>
      <c r="W33" s="135">
        <v>4</v>
      </c>
      <c r="X33" s="135">
        <v>17</v>
      </c>
    </row>
    <row r="34" spans="1:24" ht="15" customHeight="1" x14ac:dyDescent="0.25">
      <c r="A34" s="136" t="s">
        <v>256</v>
      </c>
      <c r="B34" s="136" t="s">
        <v>263</v>
      </c>
      <c r="C34" s="136" t="s">
        <v>27</v>
      </c>
      <c r="D34" s="135">
        <v>7</v>
      </c>
      <c r="E34" s="135">
        <v>6</v>
      </c>
      <c r="F34" s="135">
        <v>1</v>
      </c>
      <c r="G34" s="135">
        <v>14</v>
      </c>
      <c r="H34" s="135">
        <v>0</v>
      </c>
      <c r="I34" s="135">
        <v>23</v>
      </c>
      <c r="J34" s="135">
        <v>11</v>
      </c>
      <c r="K34" s="135">
        <v>4</v>
      </c>
      <c r="L34" s="135">
        <v>13</v>
      </c>
      <c r="M34" s="135">
        <v>8</v>
      </c>
      <c r="N34" s="135">
        <v>7</v>
      </c>
      <c r="O34" s="135">
        <v>27</v>
      </c>
      <c r="P34" s="135">
        <v>2</v>
      </c>
      <c r="Q34" s="135">
        <v>5</v>
      </c>
      <c r="R34" s="135">
        <v>63</v>
      </c>
      <c r="S34" s="135">
        <v>36</v>
      </c>
      <c r="T34" s="135">
        <v>5</v>
      </c>
      <c r="U34" s="135">
        <v>6</v>
      </c>
      <c r="V34" s="135">
        <v>19</v>
      </c>
      <c r="W34" s="135">
        <v>2</v>
      </c>
      <c r="X34" s="135">
        <v>15</v>
      </c>
    </row>
    <row r="35" spans="1:24" ht="15" customHeight="1" x14ac:dyDescent="0.25">
      <c r="A35" s="136" t="s">
        <v>256</v>
      </c>
      <c r="B35" s="136" t="s">
        <v>264</v>
      </c>
      <c r="C35" s="136" t="s">
        <v>30</v>
      </c>
      <c r="D35" s="135">
        <v>4</v>
      </c>
      <c r="E35" s="135">
        <v>19</v>
      </c>
      <c r="F35" s="135">
        <v>8</v>
      </c>
      <c r="G35" s="135">
        <v>31</v>
      </c>
      <c r="H35" s="135">
        <v>7</v>
      </c>
      <c r="I35" s="135">
        <v>45</v>
      </c>
      <c r="J35" s="135">
        <v>6</v>
      </c>
      <c r="K35" s="135">
        <v>3</v>
      </c>
      <c r="L35" s="135">
        <v>8</v>
      </c>
      <c r="M35" s="135">
        <v>5</v>
      </c>
      <c r="N35" s="135">
        <v>3</v>
      </c>
      <c r="O35" s="135">
        <v>37</v>
      </c>
      <c r="P35" s="135">
        <v>1</v>
      </c>
      <c r="Q35" s="135">
        <v>13</v>
      </c>
      <c r="R35" s="135">
        <v>100</v>
      </c>
      <c r="S35" s="135">
        <v>135</v>
      </c>
      <c r="T35" s="135">
        <v>6</v>
      </c>
      <c r="U35" s="135">
        <v>4</v>
      </c>
      <c r="V35" s="135">
        <v>7</v>
      </c>
      <c r="W35" s="135">
        <v>8</v>
      </c>
      <c r="X35" s="135">
        <v>9</v>
      </c>
    </row>
    <row r="36" spans="1:24" ht="15" customHeight="1" x14ac:dyDescent="0.25">
      <c r="A36" s="136" t="s">
        <v>256</v>
      </c>
      <c r="B36" s="136" t="s">
        <v>265</v>
      </c>
      <c r="C36" s="136" t="s">
        <v>266</v>
      </c>
      <c r="D36" s="135">
        <v>3</v>
      </c>
      <c r="E36" s="135">
        <v>73</v>
      </c>
      <c r="F36" s="135">
        <v>9</v>
      </c>
      <c r="G36" s="135">
        <v>85</v>
      </c>
      <c r="H36" s="135">
        <v>11</v>
      </c>
      <c r="I36" s="135">
        <v>128</v>
      </c>
      <c r="J36" s="135">
        <v>9</v>
      </c>
      <c r="K36" s="135">
        <v>7</v>
      </c>
      <c r="L36" s="135">
        <v>11</v>
      </c>
      <c r="M36" s="135">
        <v>55</v>
      </c>
      <c r="N36" s="135">
        <v>7</v>
      </c>
      <c r="O36" s="135">
        <v>84</v>
      </c>
      <c r="P36" s="135">
        <v>3</v>
      </c>
      <c r="Q36" s="135">
        <v>14</v>
      </c>
      <c r="R36" s="135">
        <v>281</v>
      </c>
      <c r="S36" s="135">
        <v>243</v>
      </c>
      <c r="T36" s="135">
        <v>6</v>
      </c>
      <c r="U36" s="135">
        <v>19</v>
      </c>
      <c r="V36" s="135">
        <v>13</v>
      </c>
      <c r="W36" s="135">
        <v>12</v>
      </c>
      <c r="X36" s="135">
        <v>9</v>
      </c>
    </row>
    <row r="37" spans="1:24" ht="15" customHeight="1" x14ac:dyDescent="0.25">
      <c r="A37" s="136" t="s">
        <v>256</v>
      </c>
      <c r="B37" s="136" t="s">
        <v>352</v>
      </c>
      <c r="C37" s="136" t="s">
        <v>307</v>
      </c>
      <c r="D37" s="198">
        <v>3</v>
      </c>
      <c r="E37" s="135">
        <v>37</v>
      </c>
      <c r="F37" s="198">
        <v>10</v>
      </c>
      <c r="G37" s="135">
        <v>50</v>
      </c>
      <c r="H37" s="135">
        <v>4</v>
      </c>
      <c r="I37" s="198">
        <v>78</v>
      </c>
      <c r="J37" s="135">
        <v>10</v>
      </c>
      <c r="K37" s="198">
        <v>4</v>
      </c>
      <c r="L37" s="135">
        <v>0</v>
      </c>
      <c r="M37" s="135">
        <v>53</v>
      </c>
      <c r="N37" s="135">
        <v>10</v>
      </c>
      <c r="O37" s="135">
        <v>54</v>
      </c>
      <c r="P37" s="135">
        <v>4</v>
      </c>
      <c r="Q37" s="135">
        <v>7</v>
      </c>
      <c r="R37" s="135">
        <v>202</v>
      </c>
      <c r="S37" s="135">
        <v>168</v>
      </c>
      <c r="T37" s="135">
        <v>7</v>
      </c>
      <c r="U37" s="135">
        <v>7</v>
      </c>
      <c r="V37" s="135">
        <v>16</v>
      </c>
      <c r="W37" s="135">
        <v>6</v>
      </c>
      <c r="X37" s="135">
        <v>12</v>
      </c>
    </row>
    <row r="38" spans="1:24" ht="15" customHeight="1" x14ac:dyDescent="0.25">
      <c r="A38" s="136" t="s">
        <v>256</v>
      </c>
      <c r="B38" s="136" t="s">
        <v>268</v>
      </c>
      <c r="C38" s="136" t="s">
        <v>33</v>
      </c>
      <c r="D38" s="135">
        <v>2</v>
      </c>
      <c r="E38" s="135">
        <v>6</v>
      </c>
      <c r="F38" s="135">
        <v>7</v>
      </c>
      <c r="G38" s="135">
        <v>15</v>
      </c>
      <c r="H38" s="135">
        <v>5</v>
      </c>
      <c r="I38" s="135">
        <v>29</v>
      </c>
      <c r="J38" s="135">
        <v>7</v>
      </c>
      <c r="K38" s="135">
        <v>2</v>
      </c>
      <c r="L38" s="135">
        <v>5</v>
      </c>
      <c r="M38" s="135">
        <v>11</v>
      </c>
      <c r="N38" s="135">
        <v>8</v>
      </c>
      <c r="O38" s="135">
        <v>38</v>
      </c>
      <c r="P38" s="135">
        <v>2</v>
      </c>
      <c r="Q38" s="135">
        <v>4</v>
      </c>
      <c r="R38" s="135">
        <v>82</v>
      </c>
      <c r="S38" s="135">
        <v>38</v>
      </c>
      <c r="T38" s="135">
        <v>6</v>
      </c>
      <c r="U38" s="135">
        <v>5</v>
      </c>
      <c r="V38" s="135">
        <v>12</v>
      </c>
      <c r="W38" s="135">
        <v>4</v>
      </c>
      <c r="X38" s="135">
        <v>7</v>
      </c>
    </row>
    <row r="39" spans="1:24" ht="15" customHeight="1" x14ac:dyDescent="0.25">
      <c r="A39" s="136" t="s">
        <v>256</v>
      </c>
      <c r="B39" s="136" t="s">
        <v>269</v>
      </c>
      <c r="C39" s="136" t="s">
        <v>34</v>
      </c>
      <c r="D39" s="135">
        <v>6</v>
      </c>
      <c r="E39" s="135">
        <v>12</v>
      </c>
      <c r="F39" s="135">
        <v>6</v>
      </c>
      <c r="G39" s="135">
        <v>24</v>
      </c>
      <c r="H39" s="135">
        <v>1</v>
      </c>
      <c r="I39" s="135">
        <v>46</v>
      </c>
      <c r="J39" s="135">
        <v>9</v>
      </c>
      <c r="K39" s="135">
        <v>3</v>
      </c>
      <c r="L39" s="135">
        <v>9</v>
      </c>
      <c r="M39" s="135">
        <v>5</v>
      </c>
      <c r="N39" s="135">
        <v>14</v>
      </c>
      <c r="O39" s="135">
        <v>45</v>
      </c>
      <c r="P39" s="135">
        <v>6</v>
      </c>
      <c r="Q39" s="135">
        <v>6</v>
      </c>
      <c r="R39" s="135">
        <v>102</v>
      </c>
      <c r="S39" s="135">
        <v>73</v>
      </c>
      <c r="T39" s="135">
        <v>6</v>
      </c>
      <c r="U39" s="135" t="s">
        <v>19</v>
      </c>
      <c r="V39" s="135" t="s">
        <v>19</v>
      </c>
      <c r="W39" s="135">
        <v>3</v>
      </c>
      <c r="X39" s="135">
        <v>10</v>
      </c>
    </row>
    <row r="40" spans="1:24" ht="15" customHeight="1" x14ac:dyDescent="0.25">
      <c r="A40" s="136" t="s">
        <v>256</v>
      </c>
      <c r="B40" s="136" t="s">
        <v>270</v>
      </c>
      <c r="C40" s="136" t="s">
        <v>35</v>
      </c>
      <c r="D40" s="135">
        <v>13</v>
      </c>
      <c r="E40" s="135">
        <v>34</v>
      </c>
      <c r="F40" s="135">
        <v>3</v>
      </c>
      <c r="G40" s="135">
        <v>50</v>
      </c>
      <c r="H40" s="135">
        <v>15</v>
      </c>
      <c r="I40" s="135">
        <v>70</v>
      </c>
      <c r="J40" s="135">
        <v>7</v>
      </c>
      <c r="K40" s="135">
        <v>5</v>
      </c>
      <c r="L40" s="135">
        <v>11</v>
      </c>
      <c r="M40" s="135">
        <v>21</v>
      </c>
      <c r="N40" s="135">
        <v>6</v>
      </c>
      <c r="O40" s="135">
        <v>21</v>
      </c>
      <c r="P40" s="135">
        <v>2</v>
      </c>
      <c r="Q40" s="135">
        <v>15</v>
      </c>
      <c r="R40" s="135">
        <v>127</v>
      </c>
      <c r="S40" s="135">
        <v>143</v>
      </c>
      <c r="T40" s="135">
        <v>3</v>
      </c>
      <c r="U40" s="135">
        <v>16</v>
      </c>
      <c r="V40" s="135">
        <v>13</v>
      </c>
      <c r="W40" s="135">
        <v>7</v>
      </c>
      <c r="X40" s="135">
        <v>10</v>
      </c>
    </row>
    <row r="41" spans="1:24" ht="15" customHeight="1" x14ac:dyDescent="0.25">
      <c r="A41" s="136" t="s">
        <v>256</v>
      </c>
      <c r="B41" s="136" t="s">
        <v>271</v>
      </c>
      <c r="C41" s="136" t="s">
        <v>37</v>
      </c>
      <c r="D41" s="135" t="s">
        <v>19</v>
      </c>
      <c r="E41" s="135" t="s">
        <v>19</v>
      </c>
      <c r="F41" s="135" t="s">
        <v>19</v>
      </c>
      <c r="G41" s="135" t="s">
        <v>19</v>
      </c>
      <c r="H41" s="135" t="s">
        <v>19</v>
      </c>
      <c r="I41" s="135" t="s">
        <v>19</v>
      </c>
      <c r="J41" s="135" t="s">
        <v>19</v>
      </c>
      <c r="K41" s="135" t="s">
        <v>19</v>
      </c>
      <c r="L41" s="135" t="s">
        <v>19</v>
      </c>
      <c r="M41" s="135" t="s">
        <v>19</v>
      </c>
      <c r="N41" s="135" t="s">
        <v>19</v>
      </c>
      <c r="O41" s="135" t="s">
        <v>19</v>
      </c>
      <c r="P41" s="135" t="s">
        <v>19</v>
      </c>
      <c r="Q41" s="135" t="s">
        <v>19</v>
      </c>
      <c r="R41" s="135" t="s">
        <v>19</v>
      </c>
      <c r="S41" s="135" t="s">
        <v>19</v>
      </c>
      <c r="T41" s="135" t="s">
        <v>19</v>
      </c>
      <c r="U41" s="135" t="s">
        <v>19</v>
      </c>
      <c r="V41" s="135" t="s">
        <v>19</v>
      </c>
      <c r="W41" s="135" t="s">
        <v>19</v>
      </c>
      <c r="X41" s="135" t="s">
        <v>19</v>
      </c>
    </row>
    <row r="42" spans="1:24" ht="15" customHeight="1" x14ac:dyDescent="0.25">
      <c r="A42" s="136" t="s">
        <v>256</v>
      </c>
      <c r="B42" s="136" t="s">
        <v>272</v>
      </c>
      <c r="C42" s="136" t="s">
        <v>273</v>
      </c>
      <c r="D42" s="135" t="s">
        <v>19</v>
      </c>
      <c r="E42" s="135" t="s">
        <v>19</v>
      </c>
      <c r="F42" s="135" t="s">
        <v>19</v>
      </c>
      <c r="G42" s="135" t="s">
        <v>19</v>
      </c>
      <c r="H42" s="135" t="s">
        <v>19</v>
      </c>
      <c r="I42" s="135" t="s">
        <v>19</v>
      </c>
      <c r="J42" s="135" t="s">
        <v>19</v>
      </c>
      <c r="K42" s="135" t="s">
        <v>19</v>
      </c>
      <c r="L42" s="135" t="s">
        <v>19</v>
      </c>
      <c r="M42" s="135" t="s">
        <v>19</v>
      </c>
      <c r="N42" s="135" t="s">
        <v>19</v>
      </c>
      <c r="O42" s="135" t="s">
        <v>19</v>
      </c>
      <c r="P42" s="135" t="s">
        <v>19</v>
      </c>
      <c r="Q42" s="135" t="s">
        <v>19</v>
      </c>
      <c r="R42" s="135" t="s">
        <v>19</v>
      </c>
      <c r="S42" s="135" t="s">
        <v>19</v>
      </c>
      <c r="T42" s="135" t="s">
        <v>19</v>
      </c>
      <c r="U42" s="135" t="s">
        <v>19</v>
      </c>
      <c r="V42" s="135" t="s">
        <v>19</v>
      </c>
      <c r="W42" s="135" t="s">
        <v>19</v>
      </c>
      <c r="X42" s="135" t="s">
        <v>19</v>
      </c>
    </row>
    <row r="43" spans="1:24" ht="15" customHeight="1" x14ac:dyDescent="0.25">
      <c r="A43" s="136" t="s">
        <v>256</v>
      </c>
      <c r="B43" s="136" t="s">
        <v>274</v>
      </c>
      <c r="C43" s="136" t="s">
        <v>40</v>
      </c>
      <c r="D43" s="135" t="s">
        <v>19</v>
      </c>
      <c r="E43" s="135" t="s">
        <v>19</v>
      </c>
      <c r="F43" s="135" t="s">
        <v>19</v>
      </c>
      <c r="G43" s="135" t="s">
        <v>19</v>
      </c>
      <c r="H43" s="135" t="s">
        <v>19</v>
      </c>
      <c r="I43" s="135" t="s">
        <v>19</v>
      </c>
      <c r="J43" s="135" t="s">
        <v>19</v>
      </c>
      <c r="K43" s="135" t="s">
        <v>19</v>
      </c>
      <c r="L43" s="135" t="s">
        <v>19</v>
      </c>
      <c r="M43" s="135" t="s">
        <v>19</v>
      </c>
      <c r="N43" s="135" t="s">
        <v>19</v>
      </c>
      <c r="O43" s="135" t="s">
        <v>19</v>
      </c>
      <c r="P43" s="135" t="s">
        <v>19</v>
      </c>
      <c r="Q43" s="135" t="s">
        <v>19</v>
      </c>
      <c r="R43" s="135" t="s">
        <v>19</v>
      </c>
      <c r="S43" s="135" t="s">
        <v>19</v>
      </c>
      <c r="T43" s="135" t="s">
        <v>19</v>
      </c>
      <c r="U43" s="135" t="s">
        <v>19</v>
      </c>
      <c r="V43" s="135" t="s">
        <v>19</v>
      </c>
      <c r="W43" s="135" t="s">
        <v>19</v>
      </c>
      <c r="X43" s="135" t="s">
        <v>19</v>
      </c>
    </row>
    <row r="44" spans="1:24" ht="15" customHeight="1" x14ac:dyDescent="0.25">
      <c r="A44" s="136" t="s">
        <v>256</v>
      </c>
      <c r="B44" s="136" t="s">
        <v>275</v>
      </c>
      <c r="C44" s="136" t="s">
        <v>42</v>
      </c>
      <c r="D44" s="198">
        <v>14</v>
      </c>
      <c r="E44" s="198">
        <v>34</v>
      </c>
      <c r="F44" s="135">
        <v>9</v>
      </c>
      <c r="G44" s="135">
        <v>57</v>
      </c>
      <c r="H44" s="135">
        <v>0</v>
      </c>
      <c r="I44" s="135">
        <v>84</v>
      </c>
      <c r="J44" s="135">
        <v>6</v>
      </c>
      <c r="K44" s="135">
        <v>3</v>
      </c>
      <c r="L44" s="135">
        <v>2</v>
      </c>
      <c r="M44" s="135">
        <v>29</v>
      </c>
      <c r="N44" s="135">
        <v>11</v>
      </c>
      <c r="O44" s="135">
        <v>83</v>
      </c>
      <c r="P44" s="135">
        <v>5</v>
      </c>
      <c r="Q44" s="135">
        <v>14</v>
      </c>
      <c r="R44" s="135">
        <v>210</v>
      </c>
      <c r="S44" s="135">
        <v>180</v>
      </c>
      <c r="T44" s="135">
        <v>6</v>
      </c>
      <c r="U44" s="135">
        <v>15</v>
      </c>
      <c r="V44" s="135">
        <v>13</v>
      </c>
      <c r="W44" s="135">
        <v>10</v>
      </c>
      <c r="X44" s="135">
        <v>10</v>
      </c>
    </row>
    <row r="45" spans="1:24" ht="15" customHeight="1" x14ac:dyDescent="0.25">
      <c r="A45" s="136" t="s">
        <v>256</v>
      </c>
      <c r="B45" s="136" t="s">
        <v>276</v>
      </c>
      <c r="C45" s="136" t="s">
        <v>43</v>
      </c>
      <c r="D45" s="135">
        <v>9</v>
      </c>
      <c r="E45" s="135">
        <v>17</v>
      </c>
      <c r="F45" s="135">
        <v>13</v>
      </c>
      <c r="G45" s="135">
        <v>39</v>
      </c>
      <c r="H45" s="135">
        <v>3</v>
      </c>
      <c r="I45" s="135">
        <v>59</v>
      </c>
      <c r="J45" s="135">
        <v>5</v>
      </c>
      <c r="K45" s="135">
        <v>6</v>
      </c>
      <c r="L45" s="135">
        <v>12</v>
      </c>
      <c r="M45" s="135">
        <v>23</v>
      </c>
      <c r="N45" s="135">
        <v>8</v>
      </c>
      <c r="O45" s="135">
        <v>32</v>
      </c>
      <c r="P45" s="135">
        <v>1</v>
      </c>
      <c r="Q45" s="135">
        <v>12</v>
      </c>
      <c r="R45" s="135">
        <v>126</v>
      </c>
      <c r="S45" s="135">
        <v>91</v>
      </c>
      <c r="T45" s="135">
        <v>5</v>
      </c>
      <c r="U45" s="135">
        <v>7</v>
      </c>
      <c r="V45" s="135">
        <v>11</v>
      </c>
      <c r="W45" s="135">
        <v>6</v>
      </c>
      <c r="X45" s="135">
        <v>12</v>
      </c>
    </row>
    <row r="46" spans="1:24" ht="15" customHeight="1" x14ac:dyDescent="0.25">
      <c r="A46" s="136" t="s">
        <v>256</v>
      </c>
      <c r="B46" s="136" t="s">
        <v>277</v>
      </c>
      <c r="C46" s="136" t="s">
        <v>44</v>
      </c>
      <c r="D46" s="135">
        <v>6</v>
      </c>
      <c r="E46" s="135">
        <v>8</v>
      </c>
      <c r="F46" s="135">
        <v>6</v>
      </c>
      <c r="G46" s="135">
        <v>20</v>
      </c>
      <c r="H46" s="135">
        <v>0</v>
      </c>
      <c r="I46" s="135">
        <v>34</v>
      </c>
      <c r="J46" s="135" t="s">
        <v>19</v>
      </c>
      <c r="K46" s="135">
        <v>2</v>
      </c>
      <c r="L46" s="135" t="s">
        <v>19</v>
      </c>
      <c r="M46" s="135">
        <v>18</v>
      </c>
      <c r="N46" s="135" t="s">
        <v>19</v>
      </c>
      <c r="O46" s="135">
        <v>37</v>
      </c>
      <c r="P46" s="135" t="s">
        <v>19</v>
      </c>
      <c r="Q46" s="135">
        <v>10</v>
      </c>
      <c r="R46" s="135">
        <v>99</v>
      </c>
      <c r="S46" s="135">
        <v>64</v>
      </c>
      <c r="T46" s="135" t="s">
        <v>19</v>
      </c>
      <c r="U46" s="135">
        <v>3</v>
      </c>
      <c r="V46" s="135" t="s">
        <v>19</v>
      </c>
      <c r="W46" s="135">
        <v>5</v>
      </c>
      <c r="X46" s="135" t="s">
        <v>19</v>
      </c>
    </row>
    <row r="47" spans="1:24" ht="15" customHeight="1" x14ac:dyDescent="0.25">
      <c r="A47" s="136" t="s">
        <v>256</v>
      </c>
      <c r="B47" s="136" t="s">
        <v>278</v>
      </c>
      <c r="C47" s="136" t="s">
        <v>47</v>
      </c>
      <c r="D47" s="135">
        <v>5</v>
      </c>
      <c r="E47" s="135">
        <v>24</v>
      </c>
      <c r="F47" s="135">
        <v>7</v>
      </c>
      <c r="G47" s="135">
        <v>36</v>
      </c>
      <c r="H47" s="135">
        <v>1</v>
      </c>
      <c r="I47" s="135">
        <v>48</v>
      </c>
      <c r="J47" s="135">
        <v>7</v>
      </c>
      <c r="K47" s="135">
        <v>3</v>
      </c>
      <c r="L47" s="135">
        <v>14</v>
      </c>
      <c r="M47" s="135">
        <v>9</v>
      </c>
      <c r="N47" s="135">
        <v>5</v>
      </c>
      <c r="O47" s="135">
        <v>50</v>
      </c>
      <c r="P47" s="135">
        <v>3</v>
      </c>
      <c r="Q47" s="135">
        <v>13</v>
      </c>
      <c r="R47" s="135">
        <v>120</v>
      </c>
      <c r="S47" s="135">
        <v>69</v>
      </c>
      <c r="T47" s="135">
        <v>2</v>
      </c>
      <c r="U47" s="135">
        <v>4</v>
      </c>
      <c r="V47" s="135">
        <v>9</v>
      </c>
      <c r="W47" s="135">
        <v>5</v>
      </c>
      <c r="X47" s="135">
        <v>11</v>
      </c>
    </row>
    <row r="48" spans="1:24" ht="15" customHeight="1" x14ac:dyDescent="0.25">
      <c r="A48" s="136" t="s">
        <v>256</v>
      </c>
      <c r="B48" s="136" t="s">
        <v>279</v>
      </c>
      <c r="C48" s="136" t="s">
        <v>50</v>
      </c>
      <c r="D48" s="135" t="s">
        <v>19</v>
      </c>
      <c r="E48" s="135" t="s">
        <v>19</v>
      </c>
      <c r="F48" s="135" t="s">
        <v>19</v>
      </c>
      <c r="G48" s="135" t="s">
        <v>19</v>
      </c>
      <c r="H48" s="135" t="s">
        <v>19</v>
      </c>
      <c r="I48" s="211">
        <v>30</v>
      </c>
      <c r="J48" s="135">
        <v>9</v>
      </c>
      <c r="K48" s="135">
        <v>2</v>
      </c>
      <c r="L48" s="135">
        <v>10</v>
      </c>
      <c r="M48" s="135">
        <v>7</v>
      </c>
      <c r="N48" s="135">
        <v>9</v>
      </c>
      <c r="O48" s="135">
        <v>3</v>
      </c>
      <c r="P48" s="135">
        <v>2</v>
      </c>
      <c r="Q48" s="135">
        <v>4</v>
      </c>
      <c r="R48" s="211">
        <v>44</v>
      </c>
      <c r="S48" s="135">
        <v>84</v>
      </c>
      <c r="T48" s="135">
        <v>7</v>
      </c>
      <c r="U48" s="135">
        <v>10</v>
      </c>
      <c r="V48" s="135">
        <v>7</v>
      </c>
      <c r="W48" s="135">
        <v>4</v>
      </c>
      <c r="X48" s="135">
        <v>8</v>
      </c>
    </row>
    <row r="49" spans="1:24" ht="15" customHeight="1" x14ac:dyDescent="0.25">
      <c r="A49" s="136" t="s">
        <v>256</v>
      </c>
      <c r="B49" s="136" t="s">
        <v>280</v>
      </c>
      <c r="C49" s="136" t="s">
        <v>52</v>
      </c>
      <c r="D49" s="135">
        <v>1</v>
      </c>
      <c r="E49" s="135">
        <v>20</v>
      </c>
      <c r="F49" s="135">
        <v>2</v>
      </c>
      <c r="G49" s="135">
        <v>23</v>
      </c>
      <c r="H49" s="135">
        <v>0</v>
      </c>
      <c r="I49" s="135">
        <v>28</v>
      </c>
      <c r="J49" s="135">
        <v>10</v>
      </c>
      <c r="K49" s="135">
        <v>1</v>
      </c>
      <c r="L49" s="135">
        <v>13</v>
      </c>
      <c r="M49" s="135">
        <v>15</v>
      </c>
      <c r="N49" s="135">
        <v>8</v>
      </c>
      <c r="O49" s="135">
        <v>26</v>
      </c>
      <c r="P49" s="135">
        <v>2</v>
      </c>
      <c r="Q49" s="135">
        <v>4</v>
      </c>
      <c r="R49" s="135">
        <v>73</v>
      </c>
      <c r="S49" s="135">
        <v>53</v>
      </c>
      <c r="T49" s="135">
        <v>7</v>
      </c>
      <c r="U49" s="135">
        <v>7</v>
      </c>
      <c r="V49" s="135">
        <v>13</v>
      </c>
      <c r="W49" s="135">
        <v>2</v>
      </c>
      <c r="X49" s="135">
        <v>13</v>
      </c>
    </row>
    <row r="50" spans="1:24" ht="15" customHeight="1" x14ac:dyDescent="0.25">
      <c r="A50" s="136" t="s">
        <v>256</v>
      </c>
      <c r="B50" s="136" t="s">
        <v>281</v>
      </c>
      <c r="C50" s="136" t="s">
        <v>53</v>
      </c>
      <c r="D50" s="198">
        <v>8</v>
      </c>
      <c r="E50" s="198">
        <v>23</v>
      </c>
      <c r="F50" s="135">
        <v>2</v>
      </c>
      <c r="G50" s="135">
        <v>33</v>
      </c>
      <c r="H50" s="135">
        <v>0</v>
      </c>
      <c r="I50" s="135">
        <v>42</v>
      </c>
      <c r="J50" s="135">
        <v>9</v>
      </c>
      <c r="K50" s="135">
        <v>2</v>
      </c>
      <c r="L50" s="135">
        <v>12</v>
      </c>
      <c r="M50" s="135">
        <v>12</v>
      </c>
      <c r="N50" s="135">
        <v>7</v>
      </c>
      <c r="O50" s="135">
        <v>52</v>
      </c>
      <c r="P50" s="135">
        <v>6</v>
      </c>
      <c r="Q50" s="135">
        <v>7</v>
      </c>
      <c r="R50" s="135">
        <v>113</v>
      </c>
      <c r="S50" s="135">
        <v>61</v>
      </c>
      <c r="T50" s="135">
        <v>6</v>
      </c>
      <c r="U50" s="135">
        <v>8</v>
      </c>
      <c r="V50" s="135">
        <v>12</v>
      </c>
      <c r="W50" s="135">
        <v>4</v>
      </c>
      <c r="X50" s="135">
        <v>10</v>
      </c>
    </row>
    <row r="51" spans="1:24" ht="15" customHeight="1" x14ac:dyDescent="0.25">
      <c r="A51" s="137" t="s">
        <v>283</v>
      </c>
      <c r="B51" s="137" t="s">
        <v>284</v>
      </c>
      <c r="C51" s="137" t="s">
        <v>60</v>
      </c>
      <c r="D51" s="135">
        <v>35</v>
      </c>
      <c r="E51" s="135">
        <v>0</v>
      </c>
      <c r="F51" s="135">
        <v>6</v>
      </c>
      <c r="G51" s="135">
        <v>41</v>
      </c>
      <c r="H51" s="135">
        <v>11</v>
      </c>
      <c r="I51" s="135">
        <v>65</v>
      </c>
      <c r="J51" s="135">
        <v>9</v>
      </c>
      <c r="K51" s="135">
        <v>6</v>
      </c>
      <c r="L51" s="135">
        <v>15</v>
      </c>
      <c r="M51" s="135">
        <v>4</v>
      </c>
      <c r="N51" s="135">
        <v>10</v>
      </c>
      <c r="O51" s="135">
        <v>0</v>
      </c>
      <c r="P51" s="135">
        <v>0</v>
      </c>
      <c r="Q51" s="135">
        <v>14</v>
      </c>
      <c r="R51" s="135">
        <v>83</v>
      </c>
      <c r="S51" s="135">
        <v>143</v>
      </c>
      <c r="T51" s="135">
        <v>8</v>
      </c>
      <c r="U51" s="135">
        <v>13</v>
      </c>
      <c r="V51" s="135">
        <v>15</v>
      </c>
      <c r="W51" s="135">
        <v>6</v>
      </c>
      <c r="X51" s="135">
        <v>17</v>
      </c>
    </row>
    <row r="52" spans="1:24" ht="15" customHeight="1" x14ac:dyDescent="0.25">
      <c r="A52" s="137" t="s">
        <v>283</v>
      </c>
      <c r="B52" s="137" t="s">
        <v>285</v>
      </c>
      <c r="C52" s="137" t="s">
        <v>61</v>
      </c>
      <c r="D52" s="135">
        <v>8</v>
      </c>
      <c r="E52" s="135">
        <v>0</v>
      </c>
      <c r="F52" s="135">
        <v>15</v>
      </c>
      <c r="G52" s="135">
        <v>23</v>
      </c>
      <c r="H52" s="135">
        <v>6</v>
      </c>
      <c r="I52" s="135">
        <v>31</v>
      </c>
      <c r="J52" s="135">
        <v>9</v>
      </c>
      <c r="K52" s="135">
        <v>0</v>
      </c>
      <c r="L52" s="135">
        <v>0</v>
      </c>
      <c r="M52" s="135">
        <v>10</v>
      </c>
      <c r="N52" s="135">
        <v>13</v>
      </c>
      <c r="O52" s="135">
        <v>44</v>
      </c>
      <c r="P52" s="135">
        <v>4</v>
      </c>
      <c r="Q52" s="135">
        <v>18</v>
      </c>
      <c r="R52" s="135">
        <v>103</v>
      </c>
      <c r="S52" s="135">
        <v>107</v>
      </c>
      <c r="T52" s="135">
        <v>9</v>
      </c>
      <c r="U52" s="135">
        <v>10</v>
      </c>
      <c r="V52" s="135">
        <v>12</v>
      </c>
      <c r="W52" s="135">
        <v>6</v>
      </c>
      <c r="X52" s="135">
        <v>13</v>
      </c>
    </row>
    <row r="53" spans="1:24" ht="15" customHeight="1" x14ac:dyDescent="0.25">
      <c r="A53" s="137" t="s">
        <v>283</v>
      </c>
      <c r="B53" s="137" t="s">
        <v>286</v>
      </c>
      <c r="C53" s="137" t="s">
        <v>62</v>
      </c>
      <c r="D53" s="135">
        <v>14</v>
      </c>
      <c r="E53" s="135">
        <v>4</v>
      </c>
      <c r="F53" s="135">
        <v>3</v>
      </c>
      <c r="G53" s="135">
        <v>21</v>
      </c>
      <c r="H53" s="135">
        <v>0</v>
      </c>
      <c r="I53" s="135">
        <v>27</v>
      </c>
      <c r="J53" s="135">
        <v>6</v>
      </c>
      <c r="K53" s="135">
        <v>0</v>
      </c>
      <c r="L53" s="135">
        <v>0</v>
      </c>
      <c r="M53" s="135">
        <v>5</v>
      </c>
      <c r="N53" s="135">
        <v>4</v>
      </c>
      <c r="O53" s="135">
        <v>27</v>
      </c>
      <c r="P53" s="135">
        <v>2</v>
      </c>
      <c r="Q53" s="135">
        <v>5</v>
      </c>
      <c r="R53" s="135">
        <v>64</v>
      </c>
      <c r="S53" s="135">
        <v>165</v>
      </c>
      <c r="T53" s="135">
        <v>5</v>
      </c>
      <c r="U53" s="135">
        <v>4</v>
      </c>
      <c r="V53" s="135">
        <v>10</v>
      </c>
      <c r="W53" s="135">
        <v>3</v>
      </c>
      <c r="X53" s="135">
        <v>10</v>
      </c>
    </row>
    <row r="54" spans="1:24" ht="15" customHeight="1" x14ac:dyDescent="0.25">
      <c r="A54" s="137" t="s">
        <v>283</v>
      </c>
      <c r="B54" s="137" t="s">
        <v>287</v>
      </c>
      <c r="C54" s="137" t="s">
        <v>288</v>
      </c>
      <c r="D54" s="135">
        <v>16</v>
      </c>
      <c r="E54" s="135">
        <v>1</v>
      </c>
      <c r="F54" s="135">
        <v>0</v>
      </c>
      <c r="G54" s="135">
        <v>17</v>
      </c>
      <c r="H54" s="135">
        <v>10</v>
      </c>
      <c r="I54" s="135">
        <v>30</v>
      </c>
      <c r="J54" s="135">
        <v>7</v>
      </c>
      <c r="K54" s="135">
        <v>3</v>
      </c>
      <c r="L54" s="135">
        <v>13</v>
      </c>
      <c r="M54" s="135">
        <v>10</v>
      </c>
      <c r="N54" s="135">
        <v>7</v>
      </c>
      <c r="O54" s="135">
        <v>3</v>
      </c>
      <c r="P54" s="135">
        <v>3</v>
      </c>
      <c r="Q54" s="135">
        <v>10</v>
      </c>
      <c r="R54" s="135">
        <v>53</v>
      </c>
      <c r="S54" s="135">
        <v>105</v>
      </c>
      <c r="T54" s="135">
        <v>4</v>
      </c>
      <c r="U54" s="135">
        <v>6</v>
      </c>
      <c r="V54" s="135">
        <v>13</v>
      </c>
      <c r="W54" s="135">
        <v>13</v>
      </c>
      <c r="X54" s="135">
        <v>14</v>
      </c>
    </row>
    <row r="55" spans="1:24" ht="15" customHeight="1" x14ac:dyDescent="0.25">
      <c r="A55" s="137" t="s">
        <v>283</v>
      </c>
      <c r="B55" s="137" t="s">
        <v>289</v>
      </c>
      <c r="C55" s="137" t="s">
        <v>64</v>
      </c>
      <c r="D55" s="135">
        <v>38</v>
      </c>
      <c r="E55" s="135">
        <v>0</v>
      </c>
      <c r="F55" s="135">
        <v>0</v>
      </c>
      <c r="G55" s="135">
        <v>38</v>
      </c>
      <c r="H55" s="135">
        <v>10</v>
      </c>
      <c r="I55" s="135">
        <v>45</v>
      </c>
      <c r="J55" s="135">
        <v>8</v>
      </c>
      <c r="K55" s="135">
        <v>4</v>
      </c>
      <c r="L55" s="135">
        <v>5</v>
      </c>
      <c r="M55" s="135">
        <v>23</v>
      </c>
      <c r="N55" s="135">
        <v>5</v>
      </c>
      <c r="O55" s="135">
        <v>0</v>
      </c>
      <c r="P55" s="135">
        <v>0</v>
      </c>
      <c r="Q55" s="135">
        <v>11</v>
      </c>
      <c r="R55" s="135">
        <v>79</v>
      </c>
      <c r="S55" s="135">
        <v>104</v>
      </c>
      <c r="T55" s="135">
        <v>7</v>
      </c>
      <c r="U55" s="135">
        <v>16</v>
      </c>
      <c r="V55" s="135">
        <v>12</v>
      </c>
      <c r="W55" s="135">
        <v>10</v>
      </c>
      <c r="X55" s="135">
        <v>15</v>
      </c>
    </row>
    <row r="56" spans="1:24" ht="15" customHeight="1" x14ac:dyDescent="0.25">
      <c r="A56" s="137" t="s">
        <v>283</v>
      </c>
      <c r="B56" s="137" t="s">
        <v>290</v>
      </c>
      <c r="C56" s="137" t="s">
        <v>65</v>
      </c>
      <c r="D56" s="135">
        <v>27</v>
      </c>
      <c r="E56" s="198">
        <v>10</v>
      </c>
      <c r="F56" s="135">
        <v>7</v>
      </c>
      <c r="G56" s="135">
        <v>42</v>
      </c>
      <c r="H56" s="135">
        <v>8</v>
      </c>
      <c r="I56" s="135">
        <v>65</v>
      </c>
      <c r="J56" s="135">
        <v>6</v>
      </c>
      <c r="K56" s="135">
        <v>7</v>
      </c>
      <c r="L56" s="135">
        <v>7</v>
      </c>
      <c r="M56" s="135">
        <v>8</v>
      </c>
      <c r="N56" s="135">
        <v>5</v>
      </c>
      <c r="O56" s="135">
        <v>12</v>
      </c>
      <c r="P56" s="135">
        <v>5</v>
      </c>
      <c r="Q56" s="135">
        <v>17</v>
      </c>
      <c r="R56" s="135">
        <v>102</v>
      </c>
      <c r="S56" s="135">
        <v>298</v>
      </c>
      <c r="T56" s="135">
        <v>5</v>
      </c>
      <c r="U56" s="135">
        <v>9</v>
      </c>
      <c r="V56" s="135">
        <v>10</v>
      </c>
      <c r="W56" s="135">
        <v>10</v>
      </c>
      <c r="X56" s="135">
        <v>7</v>
      </c>
    </row>
    <row r="57" spans="1:24" ht="15" customHeight="1" x14ac:dyDescent="0.25">
      <c r="A57" s="137" t="s">
        <v>283</v>
      </c>
      <c r="B57" s="137" t="s">
        <v>291</v>
      </c>
      <c r="C57" s="137" t="s">
        <v>292</v>
      </c>
      <c r="D57" s="135">
        <v>103</v>
      </c>
      <c r="E57" s="135">
        <v>0</v>
      </c>
      <c r="F57" s="135">
        <v>0</v>
      </c>
      <c r="G57" s="135">
        <v>103</v>
      </c>
      <c r="H57" s="135">
        <v>4</v>
      </c>
      <c r="I57" s="135">
        <v>142</v>
      </c>
      <c r="J57" s="135">
        <v>11</v>
      </c>
      <c r="K57" s="135">
        <v>0</v>
      </c>
      <c r="L57" s="135">
        <v>0</v>
      </c>
      <c r="M57" s="135">
        <v>62</v>
      </c>
      <c r="N57" s="135">
        <v>9</v>
      </c>
      <c r="O57" s="135">
        <v>72</v>
      </c>
      <c r="P57" s="135">
        <v>3</v>
      </c>
      <c r="Q57" s="135">
        <v>44</v>
      </c>
      <c r="R57" s="135">
        <v>320</v>
      </c>
      <c r="S57" s="135">
        <v>39</v>
      </c>
      <c r="T57" s="135">
        <v>8</v>
      </c>
      <c r="U57" s="135">
        <v>45</v>
      </c>
      <c r="V57" s="135">
        <v>14</v>
      </c>
      <c r="W57" s="135">
        <v>33</v>
      </c>
      <c r="X57" s="135">
        <v>12</v>
      </c>
    </row>
    <row r="58" spans="1:24" ht="15" customHeight="1" x14ac:dyDescent="0.25">
      <c r="A58" s="136" t="s">
        <v>293</v>
      </c>
      <c r="B58" s="136" t="s">
        <v>294</v>
      </c>
      <c r="C58" s="136" t="s">
        <v>295</v>
      </c>
      <c r="D58" s="135">
        <v>7</v>
      </c>
      <c r="E58" s="135">
        <v>43</v>
      </c>
      <c r="F58" s="135">
        <v>8</v>
      </c>
      <c r="G58" s="135">
        <v>58</v>
      </c>
      <c r="H58" s="135">
        <v>15</v>
      </c>
      <c r="I58" s="135">
        <v>64</v>
      </c>
      <c r="J58" s="135">
        <v>9</v>
      </c>
      <c r="K58" s="135">
        <v>4</v>
      </c>
      <c r="L58" s="135">
        <v>15</v>
      </c>
      <c r="M58" s="135">
        <v>35</v>
      </c>
      <c r="N58" s="135">
        <v>8</v>
      </c>
      <c r="O58" s="135">
        <v>26</v>
      </c>
      <c r="P58" s="135">
        <v>5</v>
      </c>
      <c r="Q58" s="135">
        <v>16</v>
      </c>
      <c r="R58" s="135">
        <v>141</v>
      </c>
      <c r="S58" s="135">
        <v>174</v>
      </c>
      <c r="T58" s="135">
        <v>6</v>
      </c>
      <c r="U58" s="135">
        <v>14</v>
      </c>
      <c r="V58" s="135">
        <v>17</v>
      </c>
      <c r="W58" s="135">
        <v>7</v>
      </c>
      <c r="X58" s="135">
        <v>13</v>
      </c>
    </row>
    <row r="59" spans="1:24" ht="15" customHeight="1" x14ac:dyDescent="0.25">
      <c r="A59" s="136" t="s">
        <v>293</v>
      </c>
      <c r="B59" s="136" t="s">
        <v>296</v>
      </c>
      <c r="C59" s="136" t="s">
        <v>297</v>
      </c>
      <c r="D59" s="135">
        <v>36</v>
      </c>
      <c r="E59" s="135">
        <v>0</v>
      </c>
      <c r="F59" s="135">
        <v>8</v>
      </c>
      <c r="G59" s="135">
        <v>44</v>
      </c>
      <c r="H59" s="135">
        <v>10</v>
      </c>
      <c r="I59" s="135">
        <v>54</v>
      </c>
      <c r="J59" s="135">
        <v>6</v>
      </c>
      <c r="K59" s="135">
        <v>0</v>
      </c>
      <c r="L59" s="135">
        <v>0</v>
      </c>
      <c r="M59" s="135">
        <v>38</v>
      </c>
      <c r="N59" s="135">
        <v>8</v>
      </c>
      <c r="O59" s="135">
        <v>8</v>
      </c>
      <c r="P59" s="135">
        <v>7</v>
      </c>
      <c r="Q59" s="135">
        <v>4</v>
      </c>
      <c r="R59" s="135">
        <v>104</v>
      </c>
      <c r="S59" s="135">
        <v>123</v>
      </c>
      <c r="T59" s="135">
        <v>3</v>
      </c>
      <c r="U59" s="135">
        <v>12</v>
      </c>
      <c r="V59" s="135">
        <v>12</v>
      </c>
      <c r="W59" s="135">
        <v>3</v>
      </c>
      <c r="X59" s="135">
        <v>8</v>
      </c>
    </row>
    <row r="60" spans="1:24" ht="15" customHeight="1" x14ac:dyDescent="0.25">
      <c r="A60" s="136" t="s">
        <v>293</v>
      </c>
      <c r="B60" s="136" t="s">
        <v>298</v>
      </c>
      <c r="C60" s="136" t="s">
        <v>299</v>
      </c>
      <c r="D60" s="135">
        <v>11</v>
      </c>
      <c r="E60" s="135">
        <v>27</v>
      </c>
      <c r="F60" s="135">
        <v>9</v>
      </c>
      <c r="G60" s="135">
        <v>47</v>
      </c>
      <c r="H60" s="135">
        <v>7</v>
      </c>
      <c r="I60" s="135">
        <v>64</v>
      </c>
      <c r="J60" s="135">
        <v>8</v>
      </c>
      <c r="K60" s="135">
        <v>3</v>
      </c>
      <c r="L60" s="135">
        <v>6</v>
      </c>
      <c r="M60" s="135">
        <v>67</v>
      </c>
      <c r="N60" s="135">
        <v>7</v>
      </c>
      <c r="O60" s="135">
        <v>159</v>
      </c>
      <c r="P60" s="135">
        <v>3</v>
      </c>
      <c r="Q60" s="135">
        <v>13</v>
      </c>
      <c r="R60" s="135">
        <v>303</v>
      </c>
      <c r="S60" s="135">
        <v>82</v>
      </c>
      <c r="T60" s="135">
        <v>4</v>
      </c>
      <c r="U60" s="135">
        <v>11</v>
      </c>
      <c r="V60" s="135">
        <v>15</v>
      </c>
      <c r="W60" s="135">
        <v>8</v>
      </c>
      <c r="X60" s="135">
        <v>10</v>
      </c>
    </row>
    <row r="61" spans="1:24" ht="15" customHeight="1" x14ac:dyDescent="0.25">
      <c r="A61" s="137" t="s">
        <v>300</v>
      </c>
      <c r="B61" s="137" t="s">
        <v>301</v>
      </c>
      <c r="C61" s="137" t="s">
        <v>302</v>
      </c>
      <c r="D61" s="135" t="s">
        <v>19</v>
      </c>
      <c r="E61" s="135" t="s">
        <v>19</v>
      </c>
      <c r="F61" s="135" t="s">
        <v>19</v>
      </c>
      <c r="G61" s="135" t="s">
        <v>19</v>
      </c>
      <c r="H61" s="135" t="s">
        <v>19</v>
      </c>
      <c r="I61" s="135" t="s">
        <v>19</v>
      </c>
      <c r="J61" s="135" t="s">
        <v>19</v>
      </c>
      <c r="K61" s="135" t="s">
        <v>19</v>
      </c>
      <c r="L61" s="135" t="s">
        <v>19</v>
      </c>
      <c r="M61" s="135" t="s">
        <v>19</v>
      </c>
      <c r="N61" s="135" t="s">
        <v>19</v>
      </c>
      <c r="O61" s="135" t="s">
        <v>19</v>
      </c>
      <c r="P61" s="135" t="s">
        <v>19</v>
      </c>
      <c r="Q61" s="135" t="s">
        <v>19</v>
      </c>
      <c r="R61" s="135" t="s">
        <v>19</v>
      </c>
      <c r="S61" s="135" t="s">
        <v>19</v>
      </c>
      <c r="T61" s="135" t="s">
        <v>19</v>
      </c>
      <c r="U61" s="135" t="s">
        <v>19</v>
      </c>
      <c r="V61" s="135" t="s">
        <v>19</v>
      </c>
      <c r="W61" s="135" t="s">
        <v>19</v>
      </c>
      <c r="X61" s="135" t="s">
        <v>19</v>
      </c>
    </row>
    <row r="62" spans="1:24" ht="15" customHeight="1" x14ac:dyDescent="0.25">
      <c r="A62" s="136" t="s">
        <v>303</v>
      </c>
      <c r="B62" s="136" t="s">
        <v>304</v>
      </c>
      <c r="C62" s="136" t="s">
        <v>305</v>
      </c>
      <c r="D62" s="135">
        <v>8</v>
      </c>
      <c r="E62" s="135">
        <v>45</v>
      </c>
      <c r="F62" s="135">
        <v>15</v>
      </c>
      <c r="G62" s="135">
        <v>68</v>
      </c>
      <c r="H62" s="135">
        <v>12</v>
      </c>
      <c r="I62" s="135">
        <v>112</v>
      </c>
      <c r="J62" s="135">
        <v>6</v>
      </c>
      <c r="K62" s="135">
        <v>0</v>
      </c>
      <c r="L62" s="135">
        <v>0</v>
      </c>
      <c r="M62" s="135">
        <v>39</v>
      </c>
      <c r="N62" s="135">
        <v>9</v>
      </c>
      <c r="O62" s="135">
        <v>96</v>
      </c>
      <c r="P62" s="135">
        <v>3</v>
      </c>
      <c r="Q62" s="135">
        <v>9</v>
      </c>
      <c r="R62" s="135">
        <v>256</v>
      </c>
      <c r="S62" s="135">
        <v>93</v>
      </c>
      <c r="T62" s="135">
        <v>4</v>
      </c>
      <c r="U62" s="135">
        <v>15</v>
      </c>
      <c r="V62" s="135">
        <v>11</v>
      </c>
      <c r="W62" s="135">
        <v>9</v>
      </c>
      <c r="X62" s="135">
        <v>11</v>
      </c>
    </row>
    <row r="63" spans="1:24" ht="15" customHeight="1" x14ac:dyDescent="0.25">
      <c r="C63" s="132"/>
      <c r="D63" s="132"/>
      <c r="E63" s="132"/>
      <c r="F63" s="132"/>
      <c r="G63" s="132"/>
      <c r="H63" s="132"/>
      <c r="I63" s="132"/>
      <c r="J63" s="132"/>
      <c r="K63" s="132"/>
      <c r="L63" s="132"/>
      <c r="M63" s="132"/>
      <c r="N63" s="132"/>
      <c r="O63" s="132"/>
      <c r="P63" s="132"/>
      <c r="Q63" s="132"/>
      <c r="R63" s="132"/>
      <c r="S63" s="132"/>
      <c r="T63" s="132"/>
      <c r="U63" s="132"/>
      <c r="V63" s="132"/>
      <c r="W63" s="132"/>
      <c r="X63" s="132"/>
    </row>
    <row r="64" spans="1:24" ht="15" customHeight="1" x14ac:dyDescent="0.25">
      <c r="A64" s="134" t="s">
        <v>353</v>
      </c>
      <c r="C64" s="134"/>
      <c r="D64" s="133"/>
      <c r="E64" s="133"/>
      <c r="F64" s="133"/>
      <c r="G64" s="133"/>
      <c r="H64" s="133"/>
      <c r="I64" s="133"/>
      <c r="J64" s="133"/>
      <c r="K64" s="133"/>
      <c r="L64" s="133"/>
      <c r="M64" s="133"/>
      <c r="N64" s="133"/>
      <c r="O64" s="133"/>
      <c r="P64" s="133"/>
      <c r="Q64" s="133"/>
      <c r="R64" s="133"/>
      <c r="S64" s="133"/>
      <c r="T64" s="133"/>
      <c r="U64" s="133"/>
      <c r="V64" s="133"/>
      <c r="W64" s="133"/>
      <c r="X64" s="133"/>
    </row>
    <row r="65" spans="2:24" ht="15" customHeight="1" x14ac:dyDescent="0.25">
      <c r="B65" s="132" t="s">
        <v>354</v>
      </c>
      <c r="C65" s="132" t="s">
        <v>355</v>
      </c>
      <c r="D65" s="131">
        <v>266</v>
      </c>
      <c r="E65" s="131">
        <v>641</v>
      </c>
      <c r="F65" s="131">
        <v>206</v>
      </c>
      <c r="G65" s="131">
        <v>1113</v>
      </c>
      <c r="H65" s="131">
        <v>157</v>
      </c>
      <c r="I65" s="131">
        <v>1603</v>
      </c>
      <c r="J65" s="131">
        <v>8.9342105263157894</v>
      </c>
      <c r="K65" s="131" t="s">
        <v>19</v>
      </c>
      <c r="L65" s="131" t="s">
        <v>19</v>
      </c>
      <c r="M65" s="131" t="s">
        <v>19</v>
      </c>
      <c r="N65" s="131" t="s">
        <v>19</v>
      </c>
      <c r="O65" s="131" t="s">
        <v>19</v>
      </c>
      <c r="P65" s="131" t="s">
        <v>19</v>
      </c>
      <c r="Q65" s="131">
        <v>282</v>
      </c>
      <c r="R65" s="131">
        <v>3741</v>
      </c>
      <c r="S65" s="131">
        <v>2943</v>
      </c>
      <c r="T65" s="131">
        <v>5.7684210526315782</v>
      </c>
      <c r="U65" s="131">
        <v>245</v>
      </c>
      <c r="V65" s="131">
        <v>13.321052631578947</v>
      </c>
      <c r="W65" s="131">
        <v>165</v>
      </c>
      <c r="X65" s="131">
        <v>11.842105263157896</v>
      </c>
    </row>
    <row r="66" spans="2:24" ht="15" customHeight="1" x14ac:dyDescent="0.25">
      <c r="B66" s="132" t="s">
        <v>356</v>
      </c>
      <c r="C66" s="132" t="s">
        <v>357</v>
      </c>
      <c r="D66" s="131">
        <v>138</v>
      </c>
      <c r="E66" s="131">
        <v>13</v>
      </c>
      <c r="F66" s="131">
        <v>31</v>
      </c>
      <c r="G66" s="131">
        <v>182</v>
      </c>
      <c r="H66" s="131">
        <v>45</v>
      </c>
      <c r="I66" s="131">
        <v>263</v>
      </c>
      <c r="J66" s="131">
        <v>7.5</v>
      </c>
      <c r="K66" s="131" t="s">
        <v>19</v>
      </c>
      <c r="L66" s="131" t="s">
        <v>19</v>
      </c>
      <c r="M66" s="131" t="s">
        <v>19</v>
      </c>
      <c r="N66" s="131" t="s">
        <v>19</v>
      </c>
      <c r="O66" s="131" t="s">
        <v>19</v>
      </c>
      <c r="P66" s="131" t="s">
        <v>19</v>
      </c>
      <c r="Q66" s="131">
        <v>75</v>
      </c>
      <c r="R66" s="131">
        <v>484</v>
      </c>
      <c r="S66" s="131">
        <v>922</v>
      </c>
      <c r="T66" s="131">
        <v>6.333333333333333</v>
      </c>
      <c r="U66" s="131">
        <v>58</v>
      </c>
      <c r="V66" s="131">
        <v>12</v>
      </c>
      <c r="W66" s="131">
        <v>48</v>
      </c>
      <c r="X66" s="131">
        <v>12.666666666666666</v>
      </c>
    </row>
    <row r="67" spans="2:24" ht="15" customHeight="1" x14ac:dyDescent="0.25">
      <c r="B67" s="132" t="s">
        <v>358</v>
      </c>
      <c r="C67" s="132" t="s">
        <v>359</v>
      </c>
      <c r="D67" s="131">
        <v>507</v>
      </c>
      <c r="E67" s="131">
        <v>654</v>
      </c>
      <c r="F67" s="131">
        <v>237</v>
      </c>
      <c r="G67" s="131">
        <v>1398</v>
      </c>
      <c r="H67" s="131">
        <v>206</v>
      </c>
      <c r="I67" s="131">
        <v>2008</v>
      </c>
      <c r="J67" s="131">
        <v>8.7888888888888896</v>
      </c>
      <c r="K67" s="131" t="s">
        <v>19</v>
      </c>
      <c r="L67" s="131" t="s">
        <v>19</v>
      </c>
      <c r="M67" s="131" t="s">
        <v>19</v>
      </c>
      <c r="N67" s="131" t="s">
        <v>19</v>
      </c>
      <c r="O67" s="131" t="s">
        <v>19</v>
      </c>
      <c r="P67" s="131" t="s">
        <v>19</v>
      </c>
      <c r="Q67" s="131">
        <v>401</v>
      </c>
      <c r="R67" s="131">
        <v>4545</v>
      </c>
      <c r="S67" s="131">
        <v>3904</v>
      </c>
      <c r="T67" s="131">
        <v>5.8933333333333326</v>
      </c>
      <c r="U67" s="131">
        <v>348</v>
      </c>
      <c r="V67" s="131">
        <v>13.16</v>
      </c>
      <c r="W67" s="131">
        <v>246</v>
      </c>
      <c r="X67" s="131">
        <v>11.955555555555556</v>
      </c>
    </row>
    <row r="68" spans="2:24" ht="15" customHeight="1" x14ac:dyDescent="0.25">
      <c r="B68" s="132" t="s">
        <v>360</v>
      </c>
      <c r="C68" s="132" t="s">
        <v>361</v>
      </c>
      <c r="D68" s="131">
        <v>54</v>
      </c>
      <c r="E68" s="131">
        <v>70</v>
      </c>
      <c r="F68" s="131">
        <v>25</v>
      </c>
      <c r="G68" s="131">
        <v>149</v>
      </c>
      <c r="H68" s="131">
        <v>32</v>
      </c>
      <c r="I68" s="131">
        <v>182</v>
      </c>
      <c r="J68" s="131">
        <v>7.666666666666667</v>
      </c>
      <c r="K68" s="131" t="s">
        <v>19</v>
      </c>
      <c r="L68" s="131" t="s">
        <v>19</v>
      </c>
      <c r="M68" s="131" t="s">
        <v>19</v>
      </c>
      <c r="N68" s="131" t="s">
        <v>19</v>
      </c>
      <c r="O68" s="131" t="s">
        <v>19</v>
      </c>
      <c r="P68" s="131" t="s">
        <v>19</v>
      </c>
      <c r="Q68" s="131">
        <v>33</v>
      </c>
      <c r="R68" s="131">
        <v>548</v>
      </c>
      <c r="S68" s="131">
        <v>379</v>
      </c>
      <c r="T68" s="131">
        <v>4.333333333333333</v>
      </c>
      <c r="U68" s="131">
        <v>37</v>
      </c>
      <c r="V68" s="131">
        <v>14.666666666666666</v>
      </c>
      <c r="W68" s="131">
        <v>18</v>
      </c>
      <c r="X68" s="131">
        <v>10.333333333333334</v>
      </c>
    </row>
    <row r="69" spans="2:24" ht="15" customHeight="1" x14ac:dyDescent="0.25">
      <c r="B69" s="132" t="s">
        <v>362</v>
      </c>
      <c r="C69" s="132" t="s">
        <v>363</v>
      </c>
      <c r="D69" s="131">
        <v>561</v>
      </c>
      <c r="E69" s="131">
        <v>724</v>
      </c>
      <c r="F69" s="131">
        <v>262</v>
      </c>
      <c r="G69" s="131">
        <v>1547</v>
      </c>
      <c r="H69" s="131">
        <v>238</v>
      </c>
      <c r="I69" s="131">
        <v>2190</v>
      </c>
      <c r="J69" s="131">
        <v>8.71875</v>
      </c>
      <c r="K69" s="131" t="s">
        <v>19</v>
      </c>
      <c r="L69" s="131" t="s">
        <v>19</v>
      </c>
      <c r="M69" s="131" t="s">
        <v>19</v>
      </c>
      <c r="N69" s="131" t="s">
        <v>19</v>
      </c>
      <c r="O69" s="131" t="s">
        <v>19</v>
      </c>
      <c r="P69" s="131" t="s">
        <v>19</v>
      </c>
      <c r="Q69" s="131">
        <v>434</v>
      </c>
      <c r="R69" s="131">
        <v>5093</v>
      </c>
      <c r="S69" s="131">
        <v>4283</v>
      </c>
      <c r="T69" s="131">
        <v>5.7958333333333334</v>
      </c>
      <c r="U69" s="131">
        <v>385</v>
      </c>
      <c r="V69" s="131">
        <v>13.254166666666668</v>
      </c>
      <c r="W69" s="131">
        <v>264</v>
      </c>
      <c r="X69" s="131">
        <v>11.854166666666666</v>
      </c>
    </row>
    <row r="70" spans="2:24" ht="15" customHeight="1" x14ac:dyDescent="0.25">
      <c r="B70" s="132" t="s">
        <v>364</v>
      </c>
      <c r="C70" s="132" t="s">
        <v>365</v>
      </c>
      <c r="D70" s="131">
        <v>643</v>
      </c>
      <c r="E70" s="131">
        <v>1009</v>
      </c>
      <c r="F70" s="131">
        <v>319</v>
      </c>
      <c r="G70" s="131">
        <v>1971</v>
      </c>
      <c r="H70" s="131">
        <v>250</v>
      </c>
      <c r="I70" s="131">
        <v>2740</v>
      </c>
      <c r="J70" s="131">
        <v>8.7360000000000007</v>
      </c>
      <c r="K70" s="131" t="s">
        <v>19</v>
      </c>
      <c r="L70" s="131" t="s">
        <v>19</v>
      </c>
      <c r="M70" s="131" t="s">
        <v>19</v>
      </c>
      <c r="N70" s="131" t="s">
        <v>19</v>
      </c>
      <c r="O70" s="131" t="s">
        <v>19</v>
      </c>
      <c r="P70" s="131" t="s">
        <v>19</v>
      </c>
      <c r="Q70" s="131">
        <v>457</v>
      </c>
      <c r="R70" s="131">
        <v>5941</v>
      </c>
      <c r="S70" s="131">
        <v>5187</v>
      </c>
      <c r="T70" s="131">
        <v>5.831999999999999</v>
      </c>
      <c r="U70" s="131">
        <v>465</v>
      </c>
      <c r="V70" s="131">
        <v>13.282</v>
      </c>
      <c r="W70" s="131">
        <v>315</v>
      </c>
      <c r="X70" s="131">
        <v>11.922000000000001</v>
      </c>
    </row>
  </sheetData>
  <autoFilter ref="A12:C12" xr:uid="{00000000-0009-0000-0000-000008000000}"/>
  <pageMargins left="0.19685039370078741" right="0.19685039370078741" top="0.59055118110236227" bottom="0.19685039370078741" header="0.19685039370078741" footer="0.19685039370078741"/>
  <pageSetup paperSize="9" pageOrder="overThenDown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22</vt:i4>
      </vt:variant>
      <vt:variant>
        <vt:lpstr>Named Ranges</vt:lpstr>
      </vt:variant>
      <vt:variant>
        <vt:i4>11</vt:i4>
      </vt:variant>
    </vt:vector>
  </HeadingPairs>
  <TitlesOfParts>
    <vt:vector size="33" baseType="lpstr">
      <vt:lpstr>(2010)</vt:lpstr>
      <vt:lpstr>(2011)</vt:lpstr>
      <vt:lpstr>(2012)</vt:lpstr>
      <vt:lpstr>(2013)</vt:lpstr>
      <vt:lpstr>(2014)</vt:lpstr>
      <vt:lpstr>(2015)</vt:lpstr>
      <vt:lpstr>Fire2016</vt:lpstr>
      <vt:lpstr>(2016)</vt:lpstr>
      <vt:lpstr>Fire2017</vt:lpstr>
      <vt:lpstr>(2017)</vt:lpstr>
      <vt:lpstr>Fire2018</vt:lpstr>
      <vt:lpstr>(2018)</vt:lpstr>
      <vt:lpstr>Fire2019</vt:lpstr>
      <vt:lpstr>(2019)</vt:lpstr>
      <vt:lpstr>Cover</vt:lpstr>
      <vt:lpstr>Contents</vt:lpstr>
      <vt:lpstr>Fire2020</vt:lpstr>
      <vt:lpstr>(2020)</vt:lpstr>
      <vt:lpstr>Fire2021</vt:lpstr>
      <vt:lpstr>(2021)</vt:lpstr>
      <vt:lpstr>FIRE1403_raw</vt:lpstr>
      <vt:lpstr>FIRE1403</vt:lpstr>
      <vt:lpstr>Contents!Print_Area</vt:lpstr>
      <vt:lpstr>Fire2017!Print_Area</vt:lpstr>
      <vt:lpstr>Fire2018!Print_Area</vt:lpstr>
      <vt:lpstr>Fire2019!Print_Area</vt:lpstr>
      <vt:lpstr>Fire2020!Print_Area</vt:lpstr>
      <vt:lpstr>Fire2021!Print_Area</vt:lpstr>
      <vt:lpstr>Fire2017!Print_Titles</vt:lpstr>
      <vt:lpstr>Fire2018!Print_Titles</vt:lpstr>
      <vt:lpstr>Fire2019!Print_Titles</vt:lpstr>
      <vt:lpstr>Fire2020!Print_Titles</vt:lpstr>
      <vt:lpstr>Fire2021!Print_Titles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FIRE1403: Fire stations and appliances, by fire and rescue authority </dc:title>
  <dc:subject/>
  <dc:creator/>
  <cp:keywords>data tables, fire station, fire appliances, fire and rescue authority, 2020, 2021, 2022</cp:keywords>
  <dc:description/>
  <cp:lastModifiedBy/>
  <cp:revision>1</cp:revision>
  <dcterms:created xsi:type="dcterms:W3CDTF">2025-03-07T11:16:11Z</dcterms:created>
  <dcterms:modified xsi:type="dcterms:W3CDTF">2025-03-07T11:16:58Z</dcterms:modified>
  <cp:category/>
  <cp:contentStatus/>
</cp:coreProperties>
</file>